
<file path=[Content_Types].xml><?xml version="1.0" encoding="utf-8"?>
<Types xmlns="http://schemas.openxmlformats.org/package/2006/content-types">
  <Default Extension="bin" ContentType="application/vnd.openxmlformats-officedocument.spreadsheetml.printerSettings"/>
  <Default Extension="png" ContentType="image/png"/>
  <Override PartName="/customXml/itemProps2.xml" ContentType="application/vnd.openxmlformats-officedocument.customXmlProperties+xml"/>
  <Override PartName="/customXml/itemProps3.xml" ContentType="application/vnd.openxmlformats-officedocument.customXmlProperties+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7.xml" ContentType="application/vnd.openxmlformats-officedocument.drawing+xml"/>
  <Override PartName="/customXml/itemProps1.xml" ContentType="application/vnd.openxmlformats-officedocument.customXmlProperti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drawings/drawing4.xml" ContentType="application/vnd.openxmlformats-officedocument.drawing+xml"/>
  <Override PartName="/xl/drawings/drawing5.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xl/metadata.xml" ContentType="application/vnd.openxmlformats-officedocument.spreadsheetml.sheetMetadata+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6" rupBuild="4506"/>
  <workbookPr codeName="ThisWorkbook" autoCompressPictures="0"/>
  <workbookProtection lockStructure="1"/>
  <bookViews>
    <workbookView xWindow="-105" yWindow="-105" windowWidth="19425" windowHeight="10425" tabRatio="789" activeTab="3"/>
  </bookViews>
  <sheets>
    <sheet name="Revision" sheetId="1" r:id="rId1"/>
    <sheet name="Instructions" sheetId="2" r:id="rId2"/>
    <sheet name="Definitions" sheetId="3" r:id="rId3"/>
    <sheet name="Declaration" sheetId="4" r:id="rId4"/>
    <sheet name="Smelter List" sheetId="5" r:id="rId5"/>
    <sheet name="Checker" sheetId="6" r:id="rId6"/>
    <sheet name="Product List" sheetId="7" r:id="rId7"/>
    <sheet name="Smelter Look-up" sheetId="8" r:id="rId8"/>
    <sheet name="L" sheetId="9" state="hidden" r:id="rId9"/>
    <sheet name="C" sheetId="10" state="hidden" r:id="rId10"/>
    <sheet name="SorP" sheetId="11" state="hidden" r:id="rId11"/>
  </sheets>
  <definedNames>
    <definedName name="_xlnm._FilterDatabase" localSheetId="9" hidden="1">'C'!$A$1:$B$1</definedName>
    <definedName name="_xlnm._FilterDatabase" localSheetId="4" hidden="1">'Smelter List'!$A$4:$Q$4</definedName>
    <definedName name="_xlnm._FilterDatabase" localSheetId="7" hidden="1">'Smelter Look-up'!$A$4:$I$608</definedName>
    <definedName name="_xlnm._FilterDatabase" localSheetId="10" hidden="1">SorP!$A$1:$C$6226</definedName>
    <definedName name="CL" comment="CountryList">'C'!$B$2:$B$250</definedName>
    <definedName name="LN" comment="language list for dropdown">L!$D$1:$M$1</definedName>
    <definedName name="Metal" comment="metal list for dropdown" localSheetId="4">'Smelter List'!$W$3:$Z$3</definedName>
    <definedName name="MetalSmelter">'Smelter Look-up'!#REF!</definedName>
    <definedName name="_xlnm.Print_Area" localSheetId="3">Declaration!$A$1:$L$92</definedName>
    <definedName name="_xlnm.Print_Titles" localSheetId="3">Declaration!$1:$6</definedName>
    <definedName name="_xlnm.Print_Titles" localSheetId="6">'Product List'!$5:$5</definedName>
    <definedName name="_xlnm.Print_Titles" localSheetId="4">'Smelter List'!$4:$4</definedName>
    <definedName name="SL" comment="Selected Lanruage">Declaration!$P$3</definedName>
    <definedName name="SmelterID">'Smelter Look-up'!#REF!</definedName>
    <definedName name="SmelterIdetifiedForMetal">'Smelter List'!$B$5:$B$2504</definedName>
    <definedName name="SN" comment="smelter list for dropdown">OFFSET('Smelter Look-up'!$B$4,MATCH(!$B1,'Smelter Look-up'!$A:$A,0)-4,0,COUNTIF('Smelter Look-up'!$A:$A,!$B1),1)</definedName>
    <definedName name="Z_51531B83_BDD7_4890_A744_04812A317369_.wvu.Cols" localSheetId="5" hidden="1">Checker!$E:$M</definedName>
    <definedName name="Z_51531B83_BDD7_4890_A744_04812A317369_.wvu.Cols" localSheetId="3" hidden="1">Declaration!$L:$W</definedName>
    <definedName name="Z_51531B83_BDD7_4890_A744_04812A317369_.wvu.Cols" localSheetId="4" hidden="1">'Smelter List'!$R:$AM</definedName>
    <definedName name="Z_51531B83_BDD7_4890_A744_04812A317369_.wvu.Cols" localSheetId="7" hidden="1">'Smelter Look-up'!#REF!</definedName>
    <definedName name="Z_51531B83_BDD7_4890_A744_04812A317369_.wvu.FilterData" localSheetId="9" hidden="1">'C'!$A$1:$B$1</definedName>
    <definedName name="Z_51531B83_BDD7_4890_A744_04812A317369_.wvu.FilterData" localSheetId="5" hidden="1">Checker!$B$3:$C$70</definedName>
    <definedName name="Z_51531B83_BDD7_4890_A744_04812A317369_.wvu.FilterData" localSheetId="4" hidden="1">'Smelter List'!$A$4:$AM$4</definedName>
    <definedName name="Z_51531B83_BDD7_4890_A744_04812A317369_.wvu.FilterData" localSheetId="7" hidden="1">'Smelter Look-up'!$E$4:$F$604</definedName>
    <definedName name="Z_51531B83_BDD7_4890_A744_04812A317369_.wvu.FilterData" localSheetId="10" hidden="1">SorP!$A$1:$B$6280</definedName>
    <definedName name="Z_51531B83_BDD7_4890_A744_04812A317369_.wvu.PrintArea" localSheetId="3" hidden="1">Declaration!$A$1:$L$92</definedName>
    <definedName name="Z_51531B83_BDD7_4890_A744_04812A317369_.wvu.PrintTitles" localSheetId="3" hidden="1">Declaration!$1:$6</definedName>
    <definedName name="Z_51531B83_BDD7_4890_A744_04812A317369_.wvu.PrintTitles" localSheetId="6" hidden="1">'Product List'!$5:$5</definedName>
    <definedName name="Z_51531B83_BDD7_4890_A744_04812A317369_.wvu.PrintTitles" localSheetId="4" hidden="1">'Smelter List'!$4:$4</definedName>
    <definedName name="Z_51531B83_BDD7_4890_A744_04812A317369_.wvu.Rows" localSheetId="5" hidden="1">Checker!$61:$61</definedName>
    <definedName name="Z_51531B83_BDD7_4890_A744_04812A317369_.wvu.Rows" localSheetId="3" hidden="1">Declaration!$94:$109</definedName>
    <definedName name="Z_81CF54B1_70AB_4A68_BB72_21925B5D4874_.wvu.Cols" localSheetId="3" hidden="1">Declaration!$M:$U</definedName>
    <definedName name="Z_81CF54B1_70AB_4A68_BB72_21925B5D4874_.wvu.Cols" localSheetId="2" hidden="1">Definitions!#REF!</definedName>
    <definedName name="Z_81CF54B1_70AB_4A68_BB72_21925B5D4874_.wvu.Cols" localSheetId="1" hidden="1">Instructions!#REF!</definedName>
    <definedName name="Z_81CF54B1_70AB_4A68_BB72_21925B5D4874_.wvu.Cols" localSheetId="4" hidden="1">'Smelter List'!$V:$Y</definedName>
  </definedNames>
  <calcPr calcId="125725"/>
  <customWorkbookViews>
    <customWorkbookView name="Gavin Wu - Personal View" guid="{51531B83-BDD7-4890-A744-04812A317369}" mergeInterval="0" personalView="1" xWindow="52" yWindow="68" windowWidth="1395" windowHeight="726" tabRatio="789" activeSheetId="9"/>
    <customWorkbookView name="Connors, Jared M - Personal View" guid="{81CF54B1-70AB-4A68-BB72-21925B5D4874}" mergeInterval="0" personalView="1" maximized="1" xWindow="1" yWindow="1" windowWidth="1436" windowHeight="673" tabRatio="675"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P3" i="4"/>
  <c r="E4" i="8"/>
  <c r="B6" i="5"/>
  <c r="C6"/>
  <c r="V6"/>
  <c r="J6"/>
  <c r="E6"/>
  <c r="B7"/>
  <c r="C7"/>
  <c r="V7"/>
  <c r="J7"/>
  <c r="E7"/>
  <c r="B8"/>
  <c r="C8"/>
  <c r="V8"/>
  <c r="J8"/>
  <c r="E8"/>
  <c r="B9"/>
  <c r="C9"/>
  <c r="V9"/>
  <c r="J9"/>
  <c r="E9"/>
  <c r="B10"/>
  <c r="C10"/>
  <c r="V10"/>
  <c r="J10"/>
  <c r="E10"/>
  <c r="B11"/>
  <c r="C11"/>
  <c r="V11"/>
  <c r="J11"/>
  <c r="E11"/>
  <c r="B12"/>
  <c r="C12"/>
  <c r="V12"/>
  <c r="J12"/>
  <c r="E12"/>
  <c r="B13"/>
  <c r="C13"/>
  <c r="V13"/>
  <c r="J13"/>
  <c r="E13"/>
  <c r="B14"/>
  <c r="C14"/>
  <c r="V14"/>
  <c r="J14"/>
  <c r="E14"/>
  <c r="B15"/>
  <c r="C15"/>
  <c r="V15"/>
  <c r="J15"/>
  <c r="E15"/>
  <c r="B16"/>
  <c r="C16"/>
  <c r="V16"/>
  <c r="J16"/>
  <c r="E16"/>
  <c r="B17"/>
  <c r="C17"/>
  <c r="V17"/>
  <c r="J17"/>
  <c r="E17"/>
  <c r="B18"/>
  <c r="C18"/>
  <c r="V18"/>
  <c r="J18"/>
  <c r="E18"/>
  <c r="B19"/>
  <c r="C19"/>
  <c r="V19"/>
  <c r="J19"/>
  <c r="E19"/>
  <c r="B20"/>
  <c r="C20"/>
  <c r="V20"/>
  <c r="J20"/>
  <c r="E20"/>
  <c r="B21"/>
  <c r="C21"/>
  <c r="V21"/>
  <c r="J21"/>
  <c r="E21"/>
  <c r="B22"/>
  <c r="C22"/>
  <c r="V22"/>
  <c r="J22"/>
  <c r="E22"/>
  <c r="B23"/>
  <c r="C23"/>
  <c r="V23"/>
  <c r="J23"/>
  <c r="E23"/>
  <c r="B24"/>
  <c r="C24"/>
  <c r="V24"/>
  <c r="J24"/>
  <c r="E24"/>
  <c r="B25"/>
  <c r="C25"/>
  <c r="V25"/>
  <c r="J25"/>
  <c r="E25"/>
  <c r="B26"/>
  <c r="C26"/>
  <c r="V26"/>
  <c r="J26"/>
  <c r="E26"/>
  <c r="B27"/>
  <c r="C27"/>
  <c r="V27"/>
  <c r="J27"/>
  <c r="E27"/>
  <c r="B28"/>
  <c r="C28"/>
  <c r="V28"/>
  <c r="J28"/>
  <c r="E28"/>
  <c r="B29"/>
  <c r="C29"/>
  <c r="V29"/>
  <c r="J29"/>
  <c r="E29"/>
  <c r="B30"/>
  <c r="C30"/>
  <c r="V30"/>
  <c r="J30"/>
  <c r="E30"/>
  <c r="B31"/>
  <c r="C31"/>
  <c r="V31"/>
  <c r="J31"/>
  <c r="E31"/>
  <c r="B32"/>
  <c r="C32"/>
  <c r="V32"/>
  <c r="J32"/>
  <c r="E32"/>
  <c r="B33"/>
  <c r="C33"/>
  <c r="V33"/>
  <c r="J33"/>
  <c r="E33"/>
  <c r="B34"/>
  <c r="C34"/>
  <c r="V34"/>
  <c r="J34"/>
  <c r="E34"/>
  <c r="B35"/>
  <c r="C35"/>
  <c r="V35"/>
  <c r="J35"/>
  <c r="E35"/>
  <c r="B36"/>
  <c r="C36"/>
  <c r="V36"/>
  <c r="J36"/>
  <c r="E36"/>
  <c r="B37"/>
  <c r="C37"/>
  <c r="V37"/>
  <c r="J37"/>
  <c r="E37"/>
  <c r="B38"/>
  <c r="C38"/>
  <c r="V38"/>
  <c r="J38"/>
  <c r="E38"/>
  <c r="B39"/>
  <c r="C39"/>
  <c r="V39"/>
  <c r="J39"/>
  <c r="E39"/>
  <c r="B40"/>
  <c r="C40"/>
  <c r="V40"/>
  <c r="J40"/>
  <c r="E40"/>
  <c r="B41"/>
  <c r="C41"/>
  <c r="V41"/>
  <c r="J41"/>
  <c r="E41"/>
  <c r="B42"/>
  <c r="C42"/>
  <c r="V42"/>
  <c r="J42"/>
  <c r="E42"/>
  <c r="B43"/>
  <c r="C43"/>
  <c r="V43"/>
  <c r="J43"/>
  <c r="E43"/>
  <c r="B44"/>
  <c r="C44"/>
  <c r="V44"/>
  <c r="J44"/>
  <c r="E44"/>
  <c r="B45"/>
  <c r="C45"/>
  <c r="V45"/>
  <c r="J45"/>
  <c r="E45"/>
  <c r="B46"/>
  <c r="C46"/>
  <c r="V46"/>
  <c r="J46"/>
  <c r="E46"/>
  <c r="B47"/>
  <c r="C47"/>
  <c r="V47"/>
  <c r="J47"/>
  <c r="E47"/>
  <c r="B48"/>
  <c r="C48"/>
  <c r="V48"/>
  <c r="J48"/>
  <c r="E48"/>
  <c r="B49"/>
  <c r="C49"/>
  <c r="V49"/>
  <c r="J49"/>
  <c r="E49"/>
  <c r="B50"/>
  <c r="B51"/>
  <c r="B52"/>
  <c r="B53"/>
  <c r="B54"/>
  <c r="B55"/>
  <c r="B56"/>
  <c r="B57"/>
  <c r="B58"/>
  <c r="B59"/>
  <c r="B60"/>
  <c r="B61"/>
  <c r="B62"/>
  <c r="B63"/>
  <c r="T63"/>
  <c r="B64"/>
  <c r="T64"/>
  <c r="B65"/>
  <c r="T65"/>
  <c r="B66"/>
  <c r="T66"/>
  <c r="B67"/>
  <c r="T67"/>
  <c r="B68"/>
  <c r="T68"/>
  <c r="B69"/>
  <c r="T69"/>
  <c r="B70"/>
  <c r="T70"/>
  <c r="B71"/>
  <c r="T71"/>
  <c r="B72"/>
  <c r="T72"/>
  <c r="B73"/>
  <c r="T73"/>
  <c r="B74"/>
  <c r="T74"/>
  <c r="B75"/>
  <c r="T75"/>
  <c r="B76"/>
  <c r="T76"/>
  <c r="B77"/>
  <c r="T77"/>
  <c r="B78"/>
  <c r="T78"/>
  <c r="B79"/>
  <c r="T79"/>
  <c r="B80"/>
  <c r="T80"/>
  <c r="B81"/>
  <c r="T81"/>
  <c r="B82"/>
  <c r="T82"/>
  <c r="B83"/>
  <c r="T83"/>
  <c r="B84"/>
  <c r="T84"/>
  <c r="B85"/>
  <c r="T85"/>
  <c r="B86"/>
  <c r="T86"/>
  <c r="B87"/>
  <c r="T87"/>
  <c r="B88"/>
  <c r="T88"/>
  <c r="B89"/>
  <c r="T89"/>
  <c r="B90"/>
  <c r="T90"/>
  <c r="B91"/>
  <c r="T91"/>
  <c r="B92"/>
  <c r="T92"/>
  <c r="B93"/>
  <c r="T93"/>
  <c r="B94"/>
  <c r="T94"/>
  <c r="B95"/>
  <c r="T95"/>
  <c r="B96"/>
  <c r="T96"/>
  <c r="B97"/>
  <c r="T97"/>
  <c r="B98"/>
  <c r="T98"/>
  <c r="B99"/>
  <c r="T99"/>
  <c r="B100"/>
  <c r="T100"/>
  <c r="B101"/>
  <c r="T101"/>
  <c r="B102"/>
  <c r="T102"/>
  <c r="B103"/>
  <c r="T103"/>
  <c r="B104"/>
  <c r="T104"/>
  <c r="B105"/>
  <c r="T105"/>
  <c r="B106"/>
  <c r="T106"/>
  <c r="B107"/>
  <c r="T107"/>
  <c r="B108"/>
  <c r="T108"/>
  <c r="B109"/>
  <c r="T109"/>
  <c r="B110"/>
  <c r="T110"/>
  <c r="B111"/>
  <c r="T111"/>
  <c r="B112"/>
  <c r="T112"/>
  <c r="B113"/>
  <c r="T113"/>
  <c r="B114"/>
  <c r="T114"/>
  <c r="B115"/>
  <c r="T115"/>
  <c r="B116"/>
  <c r="T116"/>
  <c r="B117"/>
  <c r="T117"/>
  <c r="B118"/>
  <c r="T118"/>
  <c r="B119"/>
  <c r="T119"/>
  <c r="B120"/>
  <c r="T120"/>
  <c r="B121"/>
  <c r="T121"/>
  <c r="B122"/>
  <c r="T122"/>
  <c r="B123"/>
  <c r="T123"/>
  <c r="B124"/>
  <c r="T124"/>
  <c r="B125"/>
  <c r="T125"/>
  <c r="B126"/>
  <c r="T126"/>
  <c r="B127"/>
  <c r="T127"/>
  <c r="B128"/>
  <c r="T128"/>
  <c r="B129"/>
  <c r="T129"/>
  <c r="B130"/>
  <c r="T130"/>
  <c r="B131"/>
  <c r="T131"/>
  <c r="B132"/>
  <c r="T132"/>
  <c r="B133"/>
  <c r="T133"/>
  <c r="B134"/>
  <c r="T134"/>
  <c r="B135"/>
  <c r="T135"/>
  <c r="B136"/>
  <c r="T136"/>
  <c r="B137"/>
  <c r="T137"/>
  <c r="B138"/>
  <c r="T138"/>
  <c r="B139"/>
  <c r="T139"/>
  <c r="B140"/>
  <c r="T140"/>
  <c r="B141"/>
  <c r="T141"/>
  <c r="B142"/>
  <c r="T142"/>
  <c r="B143"/>
  <c r="T143"/>
  <c r="B144"/>
  <c r="T144"/>
  <c r="B145"/>
  <c r="T145"/>
  <c r="B146"/>
  <c r="T146"/>
  <c r="B147"/>
  <c r="T147"/>
  <c r="B148"/>
  <c r="T148"/>
  <c r="B149"/>
  <c r="T149"/>
  <c r="B150"/>
  <c r="T150"/>
  <c r="B151"/>
  <c r="T151"/>
  <c r="B152"/>
  <c r="T152"/>
  <c r="B153"/>
  <c r="T153"/>
  <c r="B154"/>
  <c r="T154"/>
  <c r="B155"/>
  <c r="T155"/>
  <c r="B156"/>
  <c r="T156"/>
  <c r="B157"/>
  <c r="T157"/>
  <c r="B158"/>
  <c r="T158"/>
  <c r="B159"/>
  <c r="T159"/>
  <c r="B160"/>
  <c r="T160"/>
  <c r="B161"/>
  <c r="T161"/>
  <c r="B162"/>
  <c r="T162"/>
  <c r="B163"/>
  <c r="T163"/>
  <c r="B164"/>
  <c r="T164"/>
  <c r="B165"/>
  <c r="T165"/>
  <c r="B166"/>
  <c r="T166"/>
  <c r="B167"/>
  <c r="T167"/>
  <c r="B168"/>
  <c r="T168"/>
  <c r="B169"/>
  <c r="T169"/>
  <c r="B170"/>
  <c r="T170"/>
  <c r="B171"/>
  <c r="T171"/>
  <c r="B172"/>
  <c r="T172"/>
  <c r="B173"/>
  <c r="T173"/>
  <c r="B174"/>
  <c r="T174"/>
  <c r="B175"/>
  <c r="T175"/>
  <c r="B176"/>
  <c r="T176"/>
  <c r="B177"/>
  <c r="T177"/>
  <c r="B178"/>
  <c r="T178"/>
  <c r="B179"/>
  <c r="T179"/>
  <c r="B180"/>
  <c r="T180"/>
  <c r="B181"/>
  <c r="T181"/>
  <c r="B182"/>
  <c r="T182"/>
  <c r="B183"/>
  <c r="T183"/>
  <c r="B184"/>
  <c r="T184"/>
  <c r="B185"/>
  <c r="T185"/>
  <c r="B186"/>
  <c r="T186"/>
  <c r="B187"/>
  <c r="T187"/>
  <c r="B188"/>
  <c r="T188"/>
  <c r="B189"/>
  <c r="T189"/>
  <c r="B190"/>
  <c r="T190"/>
  <c r="B191"/>
  <c r="T191"/>
  <c r="B192"/>
  <c r="T192"/>
  <c r="B193"/>
  <c r="T193"/>
  <c r="B194"/>
  <c r="T194"/>
  <c r="B195"/>
  <c r="T195"/>
  <c r="B196"/>
  <c r="T196"/>
  <c r="B197"/>
  <c r="T197"/>
  <c r="B198"/>
  <c r="T198"/>
  <c r="B199"/>
  <c r="T199"/>
  <c r="B200"/>
  <c r="T200"/>
  <c r="B201"/>
  <c r="T201"/>
  <c r="B202"/>
  <c r="T202"/>
  <c r="B203"/>
  <c r="T203"/>
  <c r="B204"/>
  <c r="T204"/>
  <c r="B205"/>
  <c r="T205"/>
  <c r="B206"/>
  <c r="T206"/>
  <c r="B207"/>
  <c r="T207"/>
  <c r="B208"/>
  <c r="T208"/>
  <c r="B209"/>
  <c r="T209"/>
  <c r="B210"/>
  <c r="T210"/>
  <c r="B211"/>
  <c r="T211"/>
  <c r="B212"/>
  <c r="T212"/>
  <c r="B213"/>
  <c r="T213"/>
  <c r="B214"/>
  <c r="T214"/>
  <c r="B215"/>
  <c r="T215"/>
  <c r="B216"/>
  <c r="T216"/>
  <c r="B217"/>
  <c r="T217"/>
  <c r="B218"/>
  <c r="T218"/>
  <c r="B219"/>
  <c r="T219"/>
  <c r="B220"/>
  <c r="T220"/>
  <c r="B221"/>
  <c r="T221"/>
  <c r="B222"/>
  <c r="T222"/>
  <c r="B223"/>
  <c r="T223"/>
  <c r="B224"/>
  <c r="T224"/>
  <c r="B225"/>
  <c r="T225"/>
  <c r="B226"/>
  <c r="T226"/>
  <c r="B227"/>
  <c r="T227"/>
  <c r="B228"/>
  <c r="T228"/>
  <c r="B229"/>
  <c r="T229"/>
  <c r="B230"/>
  <c r="T230"/>
  <c r="B231"/>
  <c r="T231"/>
  <c r="B232"/>
  <c r="T232"/>
  <c r="B233"/>
  <c r="T233"/>
  <c r="B234"/>
  <c r="T234"/>
  <c r="B235"/>
  <c r="T235"/>
  <c r="B236"/>
  <c r="T236"/>
  <c r="B237"/>
  <c r="T237"/>
  <c r="B238"/>
  <c r="T238"/>
  <c r="B239"/>
  <c r="T239"/>
  <c r="B240"/>
  <c r="T240"/>
  <c r="B241"/>
  <c r="T241"/>
  <c r="B242"/>
  <c r="T242"/>
  <c r="B243"/>
  <c r="T243"/>
  <c r="B244"/>
  <c r="T244"/>
  <c r="B245"/>
  <c r="T245"/>
  <c r="B246"/>
  <c r="T246"/>
  <c r="B247"/>
  <c r="T247"/>
  <c r="B248"/>
  <c r="T248"/>
  <c r="B249"/>
  <c r="T249"/>
  <c r="B250"/>
  <c r="T250"/>
  <c r="B251"/>
  <c r="T251"/>
  <c r="B252"/>
  <c r="T252"/>
  <c r="B253"/>
  <c r="T253"/>
  <c r="B254"/>
  <c r="T254"/>
  <c r="B255"/>
  <c r="T255"/>
  <c r="B256"/>
  <c r="T256"/>
  <c r="B257"/>
  <c r="T257"/>
  <c r="B258"/>
  <c r="T258"/>
  <c r="B259"/>
  <c r="T259"/>
  <c r="B260"/>
  <c r="T260"/>
  <c r="B261"/>
  <c r="T261"/>
  <c r="B262"/>
  <c r="T262"/>
  <c r="B263"/>
  <c r="T263"/>
  <c r="B264"/>
  <c r="T264"/>
  <c r="B265"/>
  <c r="T265"/>
  <c r="B266"/>
  <c r="T266"/>
  <c r="B267"/>
  <c r="T267"/>
  <c r="B268"/>
  <c r="T268"/>
  <c r="B269"/>
  <c r="T269"/>
  <c r="B270"/>
  <c r="T270"/>
  <c r="B271"/>
  <c r="T271"/>
  <c r="B272"/>
  <c r="T272"/>
  <c r="B273"/>
  <c r="T273"/>
  <c r="B274"/>
  <c r="T274"/>
  <c r="B275"/>
  <c r="T275"/>
  <c r="B276"/>
  <c r="T276"/>
  <c r="B277"/>
  <c r="T277"/>
  <c r="B278"/>
  <c r="T278"/>
  <c r="B279"/>
  <c r="T279"/>
  <c r="B280"/>
  <c r="T280"/>
  <c r="B281"/>
  <c r="T281"/>
  <c r="B282"/>
  <c r="T282"/>
  <c r="B283"/>
  <c r="T283"/>
  <c r="B284"/>
  <c r="T284"/>
  <c r="B285"/>
  <c r="T285"/>
  <c r="B286"/>
  <c r="T286"/>
  <c r="B287"/>
  <c r="T287"/>
  <c r="B288"/>
  <c r="T288"/>
  <c r="B289"/>
  <c r="T289"/>
  <c r="B290"/>
  <c r="T290"/>
  <c r="B291"/>
  <c r="T291"/>
  <c r="B292"/>
  <c r="T292"/>
  <c r="B293"/>
  <c r="T293"/>
  <c r="B294"/>
  <c r="T294"/>
  <c r="B295"/>
  <c r="T295"/>
  <c r="B296"/>
  <c r="T296"/>
  <c r="B297"/>
  <c r="T297"/>
  <c r="B298"/>
  <c r="T298"/>
  <c r="B299"/>
  <c r="T299"/>
  <c r="B300"/>
  <c r="T300"/>
  <c r="B301"/>
  <c r="T301"/>
  <c r="B302"/>
  <c r="T302"/>
  <c r="B303"/>
  <c r="T303"/>
  <c r="B304"/>
  <c r="T304"/>
  <c r="B305"/>
  <c r="T305"/>
  <c r="B306"/>
  <c r="T306"/>
  <c r="B307"/>
  <c r="T307"/>
  <c r="B308"/>
  <c r="T308"/>
  <c r="B309"/>
  <c r="T309"/>
  <c r="B310"/>
  <c r="T310"/>
  <c r="B311"/>
  <c r="T311"/>
  <c r="B312"/>
  <c r="T312"/>
  <c r="B313"/>
  <c r="T313"/>
  <c r="B314"/>
  <c r="T314"/>
  <c r="B315"/>
  <c r="T315"/>
  <c r="B316"/>
  <c r="T316"/>
  <c r="B317"/>
  <c r="T317"/>
  <c r="B318"/>
  <c r="T318"/>
  <c r="B319"/>
  <c r="T319"/>
  <c r="B320"/>
  <c r="T320"/>
  <c r="B321"/>
  <c r="T321"/>
  <c r="B322"/>
  <c r="T322"/>
  <c r="B323"/>
  <c r="T323"/>
  <c r="B324"/>
  <c r="T324"/>
  <c r="B325"/>
  <c r="T325"/>
  <c r="B326"/>
  <c r="T326"/>
  <c r="B327"/>
  <c r="T327"/>
  <c r="B328"/>
  <c r="T328"/>
  <c r="B329"/>
  <c r="T329"/>
  <c r="B330"/>
  <c r="T330"/>
  <c r="B331"/>
  <c r="T331"/>
  <c r="B332"/>
  <c r="T332"/>
  <c r="B333"/>
  <c r="T333"/>
  <c r="B334"/>
  <c r="T334"/>
  <c r="B335"/>
  <c r="T335"/>
  <c r="B336"/>
  <c r="T336"/>
  <c r="B337"/>
  <c r="T337"/>
  <c r="B338"/>
  <c r="T338"/>
  <c r="B339"/>
  <c r="T339"/>
  <c r="B340"/>
  <c r="T340"/>
  <c r="B341"/>
  <c r="T341"/>
  <c r="B342"/>
  <c r="T342"/>
  <c r="B343"/>
  <c r="T343"/>
  <c r="B344"/>
  <c r="T344"/>
  <c r="B345"/>
  <c r="T345"/>
  <c r="B346"/>
  <c r="T346"/>
  <c r="B347"/>
  <c r="T347"/>
  <c r="B348"/>
  <c r="T348"/>
  <c r="B349"/>
  <c r="T349"/>
  <c r="B350"/>
  <c r="T350"/>
  <c r="B351"/>
  <c r="T351"/>
  <c r="B352"/>
  <c r="T352"/>
  <c r="B353"/>
  <c r="T353"/>
  <c r="B354"/>
  <c r="T354"/>
  <c r="B355"/>
  <c r="T355"/>
  <c r="B356"/>
  <c r="T356"/>
  <c r="B357"/>
  <c r="T357"/>
  <c r="B358"/>
  <c r="T358"/>
  <c r="B359"/>
  <c r="T359"/>
  <c r="B360"/>
  <c r="T360"/>
  <c r="B361"/>
  <c r="T361"/>
  <c r="B362"/>
  <c r="T362"/>
  <c r="B363"/>
  <c r="T363"/>
  <c r="B364"/>
  <c r="T364"/>
  <c r="B365"/>
  <c r="T365"/>
  <c r="B366"/>
  <c r="T366"/>
  <c r="B367"/>
  <c r="T367"/>
  <c r="B368"/>
  <c r="T368"/>
  <c r="B369"/>
  <c r="T369"/>
  <c r="B370"/>
  <c r="T370"/>
  <c r="B371"/>
  <c r="T371"/>
  <c r="B372"/>
  <c r="T372"/>
  <c r="B373"/>
  <c r="T373"/>
  <c r="B374"/>
  <c r="T374"/>
  <c r="B375"/>
  <c r="T375"/>
  <c r="B376"/>
  <c r="T376"/>
  <c r="B377"/>
  <c r="T377"/>
  <c r="B378"/>
  <c r="T378"/>
  <c r="B379"/>
  <c r="T379"/>
  <c r="B380"/>
  <c r="T380"/>
  <c r="B381"/>
  <c r="T381"/>
  <c r="B382"/>
  <c r="T382"/>
  <c r="B383"/>
  <c r="T383"/>
  <c r="B384"/>
  <c r="T384"/>
  <c r="B385"/>
  <c r="T385"/>
  <c r="B386"/>
  <c r="T386"/>
  <c r="B387"/>
  <c r="T387"/>
  <c r="B388"/>
  <c r="T388"/>
  <c r="B389"/>
  <c r="T389"/>
  <c r="B390"/>
  <c r="T390"/>
  <c r="B391"/>
  <c r="T391"/>
  <c r="B392"/>
  <c r="T392"/>
  <c r="B393"/>
  <c r="T393"/>
  <c r="B394"/>
  <c r="T394"/>
  <c r="B395"/>
  <c r="T395"/>
  <c r="B396"/>
  <c r="T396"/>
  <c r="B397"/>
  <c r="T397"/>
  <c r="B398"/>
  <c r="T398"/>
  <c r="B399"/>
  <c r="T399"/>
  <c r="B400"/>
  <c r="T400"/>
  <c r="B401"/>
  <c r="T401"/>
  <c r="B402"/>
  <c r="T402"/>
  <c r="B403"/>
  <c r="T403"/>
  <c r="B404"/>
  <c r="T404"/>
  <c r="B405"/>
  <c r="T405"/>
  <c r="B406"/>
  <c r="T406"/>
  <c r="B407"/>
  <c r="T407"/>
  <c r="B408"/>
  <c r="T408"/>
  <c r="B409"/>
  <c r="T409"/>
  <c r="B410"/>
  <c r="T410"/>
  <c r="B411"/>
  <c r="T411"/>
  <c r="B412"/>
  <c r="T412"/>
  <c r="B413"/>
  <c r="T413"/>
  <c r="B414"/>
  <c r="T414"/>
  <c r="B415"/>
  <c r="T415"/>
  <c r="B416"/>
  <c r="T416"/>
  <c r="B417"/>
  <c r="T417"/>
  <c r="B418"/>
  <c r="T418"/>
  <c r="B419"/>
  <c r="T419"/>
  <c r="B420"/>
  <c r="T420"/>
  <c r="B421"/>
  <c r="T421"/>
  <c r="B422"/>
  <c r="T422"/>
  <c r="B423"/>
  <c r="T423"/>
  <c r="B424"/>
  <c r="T424"/>
  <c r="B425"/>
  <c r="T425"/>
  <c r="B426"/>
  <c r="T426"/>
  <c r="B427"/>
  <c r="T427"/>
  <c r="B428"/>
  <c r="T428"/>
  <c r="B429"/>
  <c r="T429"/>
  <c r="B430"/>
  <c r="T430"/>
  <c r="B431"/>
  <c r="T431"/>
  <c r="B432"/>
  <c r="T432"/>
  <c r="B433"/>
  <c r="T433"/>
  <c r="B434"/>
  <c r="T434"/>
  <c r="B435"/>
  <c r="T435"/>
  <c r="B436"/>
  <c r="T436"/>
  <c r="B437"/>
  <c r="T437"/>
  <c r="B438"/>
  <c r="T438"/>
  <c r="B439"/>
  <c r="T439"/>
  <c r="B440"/>
  <c r="T440"/>
  <c r="B441"/>
  <c r="T441"/>
  <c r="B442"/>
  <c r="T442"/>
  <c r="B443"/>
  <c r="T443"/>
  <c r="B444"/>
  <c r="T444"/>
  <c r="B445"/>
  <c r="T445"/>
  <c r="B446"/>
  <c r="T446"/>
  <c r="B447"/>
  <c r="T447"/>
  <c r="B448"/>
  <c r="T448"/>
  <c r="B449"/>
  <c r="T449"/>
  <c r="B450"/>
  <c r="T450"/>
  <c r="B451"/>
  <c r="T451"/>
  <c r="B452"/>
  <c r="T452"/>
  <c r="B453"/>
  <c r="T453"/>
  <c r="B454"/>
  <c r="T454"/>
  <c r="B455"/>
  <c r="T455"/>
  <c r="B456"/>
  <c r="T456"/>
  <c r="B457"/>
  <c r="T457"/>
  <c r="B458"/>
  <c r="T458"/>
  <c r="B459"/>
  <c r="T459"/>
  <c r="B460"/>
  <c r="T460"/>
  <c r="B461"/>
  <c r="T461"/>
  <c r="B462"/>
  <c r="T462"/>
  <c r="B463"/>
  <c r="T463"/>
  <c r="B464"/>
  <c r="T464"/>
  <c r="B465"/>
  <c r="T465"/>
  <c r="B466"/>
  <c r="T466"/>
  <c r="B467"/>
  <c r="T467"/>
  <c r="B468"/>
  <c r="T468"/>
  <c r="B469"/>
  <c r="T469"/>
  <c r="B470"/>
  <c r="T470"/>
  <c r="B471"/>
  <c r="T471"/>
  <c r="B472"/>
  <c r="T472"/>
  <c r="B473"/>
  <c r="T473"/>
  <c r="B474"/>
  <c r="T474"/>
  <c r="B475"/>
  <c r="T475"/>
  <c r="B476"/>
  <c r="T476"/>
  <c r="B477"/>
  <c r="T477"/>
  <c r="B478"/>
  <c r="T478"/>
  <c r="B479"/>
  <c r="T479"/>
  <c r="B480"/>
  <c r="T480"/>
  <c r="B481"/>
  <c r="T481"/>
  <c r="B482"/>
  <c r="T482"/>
  <c r="B483"/>
  <c r="T483"/>
  <c r="B484"/>
  <c r="T484"/>
  <c r="B485"/>
  <c r="T485"/>
  <c r="B486"/>
  <c r="T486"/>
  <c r="B487"/>
  <c r="T487"/>
  <c r="B488"/>
  <c r="T488"/>
  <c r="B489"/>
  <c r="T489"/>
  <c r="B490"/>
  <c r="T490"/>
  <c r="B491"/>
  <c r="T491"/>
  <c r="B492"/>
  <c r="T492"/>
  <c r="B493"/>
  <c r="T493"/>
  <c r="B494"/>
  <c r="T494"/>
  <c r="B495"/>
  <c r="T495"/>
  <c r="B496"/>
  <c r="T496"/>
  <c r="B497"/>
  <c r="T497"/>
  <c r="B498"/>
  <c r="T498"/>
  <c r="B499"/>
  <c r="T499"/>
  <c r="B500"/>
  <c r="T500"/>
  <c r="B501"/>
  <c r="T501"/>
  <c r="B502"/>
  <c r="T502"/>
  <c r="B503"/>
  <c r="T503"/>
  <c r="B504"/>
  <c r="T504"/>
  <c r="B505"/>
  <c r="T505"/>
  <c r="B506"/>
  <c r="T506"/>
  <c r="B507"/>
  <c r="T507"/>
  <c r="B508"/>
  <c r="T508"/>
  <c r="B509"/>
  <c r="T509"/>
  <c r="B510"/>
  <c r="T510"/>
  <c r="B511"/>
  <c r="T511"/>
  <c r="B512"/>
  <c r="T512"/>
  <c r="B513"/>
  <c r="T513"/>
  <c r="B514"/>
  <c r="T514"/>
  <c r="B515"/>
  <c r="T515"/>
  <c r="B516"/>
  <c r="T516"/>
  <c r="B517"/>
  <c r="T517"/>
  <c r="B518"/>
  <c r="T518"/>
  <c r="B519"/>
  <c r="T519"/>
  <c r="B520"/>
  <c r="T520"/>
  <c r="B521"/>
  <c r="T521"/>
  <c r="B522"/>
  <c r="T522"/>
  <c r="B523"/>
  <c r="T523"/>
  <c r="B524"/>
  <c r="T524"/>
  <c r="B525"/>
  <c r="T525"/>
  <c r="B526"/>
  <c r="T526"/>
  <c r="B527"/>
  <c r="T527"/>
  <c r="B528"/>
  <c r="T528"/>
  <c r="B529"/>
  <c r="T529"/>
  <c r="B530"/>
  <c r="T530"/>
  <c r="B531"/>
  <c r="T531"/>
  <c r="B532"/>
  <c r="T532"/>
  <c r="B533"/>
  <c r="T533"/>
  <c r="B534"/>
  <c r="T534"/>
  <c r="B535"/>
  <c r="T535"/>
  <c r="B536"/>
  <c r="T536"/>
  <c r="B537"/>
  <c r="T537"/>
  <c r="B538"/>
  <c r="T538"/>
  <c r="B539"/>
  <c r="T539"/>
  <c r="B540"/>
  <c r="T540"/>
  <c r="B541"/>
  <c r="T541"/>
  <c r="B542"/>
  <c r="T542"/>
  <c r="B543"/>
  <c r="T543"/>
  <c r="B544"/>
  <c r="T544"/>
  <c r="B545"/>
  <c r="T545"/>
  <c r="B546"/>
  <c r="T546"/>
  <c r="B547"/>
  <c r="T547"/>
  <c r="B548"/>
  <c r="T548"/>
  <c r="B549"/>
  <c r="T549"/>
  <c r="B550"/>
  <c r="T550"/>
  <c r="B551"/>
  <c r="T551"/>
  <c r="B552"/>
  <c r="T552"/>
  <c r="B553"/>
  <c r="T553"/>
  <c r="B554"/>
  <c r="T554"/>
  <c r="B555"/>
  <c r="T555"/>
  <c r="B556"/>
  <c r="T556"/>
  <c r="B557"/>
  <c r="T557"/>
  <c r="B558"/>
  <c r="T558"/>
  <c r="B559"/>
  <c r="T559"/>
  <c r="B560"/>
  <c r="T560"/>
  <c r="B561"/>
  <c r="T561"/>
  <c r="B562"/>
  <c r="T562"/>
  <c r="B563"/>
  <c r="T563"/>
  <c r="B564"/>
  <c r="T564"/>
  <c r="B565"/>
  <c r="T565"/>
  <c r="B566"/>
  <c r="T566"/>
  <c r="B567"/>
  <c r="T567"/>
  <c r="B568"/>
  <c r="T568"/>
  <c r="B569"/>
  <c r="T569"/>
  <c r="B570"/>
  <c r="T570"/>
  <c r="B571"/>
  <c r="T571"/>
  <c r="B572"/>
  <c r="T572"/>
  <c r="B573"/>
  <c r="T573"/>
  <c r="B574"/>
  <c r="T574"/>
  <c r="B575"/>
  <c r="T575"/>
  <c r="B576"/>
  <c r="T576"/>
  <c r="B577"/>
  <c r="T577"/>
  <c r="B578"/>
  <c r="T578"/>
  <c r="B579"/>
  <c r="T579"/>
  <c r="B580"/>
  <c r="T580"/>
  <c r="B581"/>
  <c r="T581"/>
  <c r="B582"/>
  <c r="T582"/>
  <c r="B583"/>
  <c r="T583"/>
  <c r="B584"/>
  <c r="T584"/>
  <c r="B585"/>
  <c r="T585"/>
  <c r="B586"/>
  <c r="T586"/>
  <c r="B587"/>
  <c r="T587"/>
  <c r="B588"/>
  <c r="T588"/>
  <c r="B589"/>
  <c r="T589"/>
  <c r="B590"/>
  <c r="T590"/>
  <c r="B591"/>
  <c r="T591"/>
  <c r="B592"/>
  <c r="T592"/>
  <c r="B593"/>
  <c r="T593"/>
  <c r="B594"/>
  <c r="T594"/>
  <c r="B595"/>
  <c r="T595"/>
  <c r="B596"/>
  <c r="T596"/>
  <c r="B597"/>
  <c r="T597"/>
  <c r="B598"/>
  <c r="T598"/>
  <c r="B599"/>
  <c r="T599"/>
  <c r="B600"/>
  <c r="T600"/>
  <c r="B601"/>
  <c r="T601"/>
  <c r="B602"/>
  <c r="T602"/>
  <c r="B603"/>
  <c r="T603"/>
  <c r="B604"/>
  <c r="T604"/>
  <c r="B605"/>
  <c r="T605"/>
  <c r="B606"/>
  <c r="T606"/>
  <c r="B607"/>
  <c r="T607"/>
  <c r="B608"/>
  <c r="T608"/>
  <c r="B609"/>
  <c r="T609"/>
  <c r="B610"/>
  <c r="T610"/>
  <c r="B611"/>
  <c r="T611"/>
  <c r="B612"/>
  <c r="T612"/>
  <c r="B613"/>
  <c r="T613"/>
  <c r="B614"/>
  <c r="T614"/>
  <c r="B615"/>
  <c r="T615"/>
  <c r="B616"/>
  <c r="T616"/>
  <c r="B617"/>
  <c r="T617"/>
  <c r="B618"/>
  <c r="T618"/>
  <c r="B619"/>
  <c r="T619"/>
  <c r="B620"/>
  <c r="T620"/>
  <c r="B621"/>
  <c r="T621"/>
  <c r="B622"/>
  <c r="T622"/>
  <c r="B623"/>
  <c r="T623"/>
  <c r="B624"/>
  <c r="T624"/>
  <c r="B625"/>
  <c r="T625"/>
  <c r="B626"/>
  <c r="T626"/>
  <c r="B627"/>
  <c r="T627"/>
  <c r="B628"/>
  <c r="T628"/>
  <c r="B629"/>
  <c r="T629"/>
  <c r="B630"/>
  <c r="T630"/>
  <c r="B631"/>
  <c r="T631"/>
  <c r="B632"/>
  <c r="T632"/>
  <c r="B633"/>
  <c r="T633"/>
  <c r="B634"/>
  <c r="T634"/>
  <c r="B635"/>
  <c r="T635"/>
  <c r="B636"/>
  <c r="T636"/>
  <c r="B637"/>
  <c r="T637"/>
  <c r="B638"/>
  <c r="T638"/>
  <c r="B639"/>
  <c r="T639"/>
  <c r="B640"/>
  <c r="T640"/>
  <c r="B641"/>
  <c r="T641"/>
  <c r="B642"/>
  <c r="T642"/>
  <c r="B643"/>
  <c r="T643"/>
  <c r="B644"/>
  <c r="T644"/>
  <c r="B645"/>
  <c r="T645"/>
  <c r="B646"/>
  <c r="T646"/>
  <c r="B647"/>
  <c r="T647"/>
  <c r="B648"/>
  <c r="T648"/>
  <c r="B649"/>
  <c r="T649"/>
  <c r="B650"/>
  <c r="T650"/>
  <c r="B651"/>
  <c r="T651"/>
  <c r="B652"/>
  <c r="T652"/>
  <c r="B653"/>
  <c r="T653"/>
  <c r="B654"/>
  <c r="T654"/>
  <c r="B655"/>
  <c r="T655"/>
  <c r="B656"/>
  <c r="T656"/>
  <c r="B657"/>
  <c r="T657"/>
  <c r="B658"/>
  <c r="T658"/>
  <c r="B659"/>
  <c r="T659"/>
  <c r="B660"/>
  <c r="T660"/>
  <c r="B661"/>
  <c r="T661"/>
  <c r="B662"/>
  <c r="T662"/>
  <c r="B663"/>
  <c r="T663"/>
  <c r="B664"/>
  <c r="T664"/>
  <c r="B665"/>
  <c r="T665"/>
  <c r="B666"/>
  <c r="T666"/>
  <c r="B667"/>
  <c r="T667"/>
  <c r="B668"/>
  <c r="T668"/>
  <c r="B669"/>
  <c r="T669"/>
  <c r="B670"/>
  <c r="T670"/>
  <c r="B671"/>
  <c r="T671"/>
  <c r="B672"/>
  <c r="T672"/>
  <c r="B673"/>
  <c r="T673"/>
  <c r="B674"/>
  <c r="T674"/>
  <c r="B675"/>
  <c r="T675"/>
  <c r="B676"/>
  <c r="T676"/>
  <c r="B677"/>
  <c r="T677"/>
  <c r="B678"/>
  <c r="T678"/>
  <c r="B679"/>
  <c r="T679"/>
  <c r="B680"/>
  <c r="T680"/>
  <c r="B681"/>
  <c r="T681"/>
  <c r="B682"/>
  <c r="T682"/>
  <c r="B683"/>
  <c r="T683"/>
  <c r="B684"/>
  <c r="T684"/>
  <c r="B685"/>
  <c r="T685"/>
  <c r="B686"/>
  <c r="T686"/>
  <c r="B687"/>
  <c r="T687"/>
  <c r="B688"/>
  <c r="T688"/>
  <c r="B689"/>
  <c r="T689"/>
  <c r="B690"/>
  <c r="T690"/>
  <c r="B691"/>
  <c r="T691"/>
  <c r="B692"/>
  <c r="T692"/>
  <c r="B693"/>
  <c r="T693"/>
  <c r="B694"/>
  <c r="T694"/>
  <c r="B695"/>
  <c r="T695"/>
  <c r="B696"/>
  <c r="T696"/>
  <c r="B697"/>
  <c r="T697"/>
  <c r="B698"/>
  <c r="T698"/>
  <c r="B699"/>
  <c r="T699"/>
  <c r="B700"/>
  <c r="T700"/>
  <c r="B701"/>
  <c r="T701"/>
  <c r="B702"/>
  <c r="T702"/>
  <c r="B703"/>
  <c r="T703"/>
  <c r="B704"/>
  <c r="T704"/>
  <c r="B705"/>
  <c r="T705"/>
  <c r="B706"/>
  <c r="T706"/>
  <c r="B707"/>
  <c r="T707"/>
  <c r="B708"/>
  <c r="T708"/>
  <c r="B709"/>
  <c r="T709"/>
  <c r="B710"/>
  <c r="T710"/>
  <c r="B711"/>
  <c r="T711"/>
  <c r="B712"/>
  <c r="T712"/>
  <c r="B713"/>
  <c r="T713"/>
  <c r="B714"/>
  <c r="T714"/>
  <c r="B715"/>
  <c r="T715"/>
  <c r="B716"/>
  <c r="T716"/>
  <c r="B717"/>
  <c r="T717"/>
  <c r="B718"/>
  <c r="T718"/>
  <c r="B719"/>
  <c r="T719"/>
  <c r="B720"/>
  <c r="T720"/>
  <c r="B721"/>
  <c r="T721"/>
  <c r="B722"/>
  <c r="T722"/>
  <c r="B723"/>
  <c r="T723"/>
  <c r="B724"/>
  <c r="T724"/>
  <c r="B725"/>
  <c r="T725"/>
  <c r="B726"/>
  <c r="T726"/>
  <c r="B727"/>
  <c r="T727"/>
  <c r="B728"/>
  <c r="T728"/>
  <c r="B729"/>
  <c r="T729"/>
  <c r="B730"/>
  <c r="T730"/>
  <c r="B731"/>
  <c r="T731"/>
  <c r="B732"/>
  <c r="T732"/>
  <c r="B733"/>
  <c r="T733"/>
  <c r="B734"/>
  <c r="T734"/>
  <c r="B735"/>
  <c r="T735"/>
  <c r="B736"/>
  <c r="T736"/>
  <c r="B737"/>
  <c r="T737"/>
  <c r="B738"/>
  <c r="T738"/>
  <c r="B739"/>
  <c r="T739"/>
  <c r="B740"/>
  <c r="T740"/>
  <c r="B741"/>
  <c r="T741"/>
  <c r="B742"/>
  <c r="T742"/>
  <c r="B743"/>
  <c r="T743"/>
  <c r="B744"/>
  <c r="T744"/>
  <c r="B745"/>
  <c r="T745"/>
  <c r="B746"/>
  <c r="T746"/>
  <c r="B747"/>
  <c r="T747"/>
  <c r="B748"/>
  <c r="T748"/>
  <c r="B749"/>
  <c r="T749"/>
  <c r="B750"/>
  <c r="T750"/>
  <c r="B751"/>
  <c r="T751"/>
  <c r="B752"/>
  <c r="T752"/>
  <c r="B753"/>
  <c r="T753"/>
  <c r="B754"/>
  <c r="T754"/>
  <c r="B755"/>
  <c r="T755"/>
  <c r="B756"/>
  <c r="T756"/>
  <c r="B757"/>
  <c r="T757"/>
  <c r="B758"/>
  <c r="T758"/>
  <c r="B759"/>
  <c r="T759"/>
  <c r="B760"/>
  <c r="T760"/>
  <c r="B761"/>
  <c r="T761"/>
  <c r="B762"/>
  <c r="T762"/>
  <c r="B763"/>
  <c r="T763"/>
  <c r="B764"/>
  <c r="T764"/>
  <c r="B765"/>
  <c r="T765"/>
  <c r="B766"/>
  <c r="T766"/>
  <c r="B767"/>
  <c r="T767"/>
  <c r="B768"/>
  <c r="T768"/>
  <c r="B769"/>
  <c r="T769"/>
  <c r="B770"/>
  <c r="T770"/>
  <c r="B771"/>
  <c r="T771"/>
  <c r="B772"/>
  <c r="T772"/>
  <c r="B773"/>
  <c r="T773"/>
  <c r="B774"/>
  <c r="T774"/>
  <c r="B775"/>
  <c r="T775"/>
  <c r="B776"/>
  <c r="T776"/>
  <c r="B777"/>
  <c r="T777"/>
  <c r="B778"/>
  <c r="T778"/>
  <c r="B779"/>
  <c r="T779"/>
  <c r="B780"/>
  <c r="T780"/>
  <c r="B781"/>
  <c r="T781"/>
  <c r="B782"/>
  <c r="T782"/>
  <c r="B783"/>
  <c r="T783"/>
  <c r="B784"/>
  <c r="T784"/>
  <c r="B785"/>
  <c r="T785"/>
  <c r="B786"/>
  <c r="T786"/>
  <c r="B787"/>
  <c r="T787"/>
  <c r="B788"/>
  <c r="T788"/>
  <c r="B789"/>
  <c r="T789"/>
  <c r="B790"/>
  <c r="T790"/>
  <c r="B791"/>
  <c r="T791"/>
  <c r="B792"/>
  <c r="T792"/>
  <c r="B793"/>
  <c r="T793"/>
  <c r="B794"/>
  <c r="T794"/>
  <c r="B795"/>
  <c r="T795"/>
  <c r="B796"/>
  <c r="T796"/>
  <c r="B797"/>
  <c r="T797"/>
  <c r="B798"/>
  <c r="T798"/>
  <c r="B799"/>
  <c r="T799"/>
  <c r="B800"/>
  <c r="T800"/>
  <c r="B801"/>
  <c r="T801"/>
  <c r="B802"/>
  <c r="T802"/>
  <c r="B803"/>
  <c r="T803"/>
  <c r="B804"/>
  <c r="T804"/>
  <c r="B805"/>
  <c r="T805"/>
  <c r="B806"/>
  <c r="T806"/>
  <c r="B807"/>
  <c r="T807"/>
  <c r="B808"/>
  <c r="T808"/>
  <c r="B809"/>
  <c r="T809"/>
  <c r="B810"/>
  <c r="T810"/>
  <c r="B811"/>
  <c r="T811"/>
  <c r="B812"/>
  <c r="T812"/>
  <c r="B813"/>
  <c r="T813"/>
  <c r="B814"/>
  <c r="T814"/>
  <c r="B815"/>
  <c r="T815"/>
  <c r="B816"/>
  <c r="T816"/>
  <c r="B817"/>
  <c r="T817"/>
  <c r="B818"/>
  <c r="T818"/>
  <c r="B819"/>
  <c r="T819"/>
  <c r="B820"/>
  <c r="T820"/>
  <c r="B821"/>
  <c r="T821"/>
  <c r="B822"/>
  <c r="T822"/>
  <c r="B823"/>
  <c r="T823"/>
  <c r="B824"/>
  <c r="T824"/>
  <c r="B825"/>
  <c r="T825"/>
  <c r="B826"/>
  <c r="T826"/>
  <c r="B827"/>
  <c r="T827"/>
  <c r="B828"/>
  <c r="T828"/>
  <c r="B829"/>
  <c r="T829"/>
  <c r="B830"/>
  <c r="T830"/>
  <c r="B831"/>
  <c r="T831"/>
  <c r="B832"/>
  <c r="T832"/>
  <c r="B833"/>
  <c r="T833"/>
  <c r="B834"/>
  <c r="T834"/>
  <c r="B835"/>
  <c r="T835"/>
  <c r="B836"/>
  <c r="T836"/>
  <c r="B837"/>
  <c r="T837"/>
  <c r="B838"/>
  <c r="T838"/>
  <c r="B839"/>
  <c r="T839"/>
  <c r="B840"/>
  <c r="T840"/>
  <c r="B841"/>
  <c r="T841"/>
  <c r="B842"/>
  <c r="T842"/>
  <c r="B843"/>
  <c r="T843"/>
  <c r="B844"/>
  <c r="T844"/>
  <c r="B845"/>
  <c r="T845"/>
  <c r="B846"/>
  <c r="T846"/>
  <c r="B847"/>
  <c r="T847"/>
  <c r="B848"/>
  <c r="T848"/>
  <c r="B849"/>
  <c r="T849"/>
  <c r="B850"/>
  <c r="T850"/>
  <c r="B851"/>
  <c r="T851"/>
  <c r="B852"/>
  <c r="T852"/>
  <c r="B853"/>
  <c r="T853"/>
  <c r="B854"/>
  <c r="T854"/>
  <c r="B855"/>
  <c r="T855"/>
  <c r="B856"/>
  <c r="T856"/>
  <c r="B857"/>
  <c r="T857"/>
  <c r="B858"/>
  <c r="T858"/>
  <c r="B859"/>
  <c r="T859"/>
  <c r="B860"/>
  <c r="T860"/>
  <c r="B861"/>
  <c r="T861"/>
  <c r="B862"/>
  <c r="T862"/>
  <c r="B863"/>
  <c r="T863"/>
  <c r="B864"/>
  <c r="T864"/>
  <c r="B865"/>
  <c r="T865"/>
  <c r="B866"/>
  <c r="T866"/>
  <c r="B867"/>
  <c r="T867"/>
  <c r="B868"/>
  <c r="T868"/>
  <c r="B869"/>
  <c r="T869"/>
  <c r="B870"/>
  <c r="T870"/>
  <c r="B871"/>
  <c r="T871"/>
  <c r="B872"/>
  <c r="T872"/>
  <c r="B873"/>
  <c r="T873"/>
  <c r="B874"/>
  <c r="T874"/>
  <c r="B875"/>
  <c r="T875"/>
  <c r="B876"/>
  <c r="T876"/>
  <c r="B877"/>
  <c r="T877"/>
  <c r="B878"/>
  <c r="T878"/>
  <c r="B879"/>
  <c r="T879"/>
  <c r="B880"/>
  <c r="T880"/>
  <c r="B881"/>
  <c r="T881"/>
  <c r="B882"/>
  <c r="T882"/>
  <c r="B883"/>
  <c r="T883"/>
  <c r="B884"/>
  <c r="T884"/>
  <c r="B885"/>
  <c r="T885"/>
  <c r="B886"/>
  <c r="T886"/>
  <c r="B887"/>
  <c r="T887"/>
  <c r="B888"/>
  <c r="T888"/>
  <c r="B889"/>
  <c r="T889"/>
  <c r="B890"/>
  <c r="T890"/>
  <c r="B891"/>
  <c r="T891"/>
  <c r="B892"/>
  <c r="T892"/>
  <c r="B893"/>
  <c r="T893"/>
  <c r="B894"/>
  <c r="T894"/>
  <c r="B895"/>
  <c r="T895"/>
  <c r="B896"/>
  <c r="T896"/>
  <c r="B897"/>
  <c r="T897"/>
  <c r="B898"/>
  <c r="T898"/>
  <c r="B899"/>
  <c r="T899"/>
  <c r="B900"/>
  <c r="T900"/>
  <c r="B901"/>
  <c r="T901"/>
  <c r="B902"/>
  <c r="T902"/>
  <c r="B903"/>
  <c r="T903"/>
  <c r="B904"/>
  <c r="T904"/>
  <c r="B905"/>
  <c r="T905"/>
  <c r="B906"/>
  <c r="T906"/>
  <c r="B907"/>
  <c r="T907"/>
  <c r="B908"/>
  <c r="T908"/>
  <c r="B909"/>
  <c r="T909"/>
  <c r="B910"/>
  <c r="T910"/>
  <c r="B911"/>
  <c r="T911"/>
  <c r="B912"/>
  <c r="T912"/>
  <c r="B913"/>
  <c r="T913"/>
  <c r="B914"/>
  <c r="T914"/>
  <c r="B915"/>
  <c r="T915"/>
  <c r="B916"/>
  <c r="T916"/>
  <c r="B917"/>
  <c r="T917"/>
  <c r="B918"/>
  <c r="T918"/>
  <c r="B919"/>
  <c r="T919"/>
  <c r="B920"/>
  <c r="T920"/>
  <c r="B921"/>
  <c r="T921"/>
  <c r="B922"/>
  <c r="T922"/>
  <c r="B923"/>
  <c r="T923"/>
  <c r="B924"/>
  <c r="T924"/>
  <c r="B925"/>
  <c r="T925"/>
  <c r="B926"/>
  <c r="T926"/>
  <c r="B927"/>
  <c r="T927"/>
  <c r="B928"/>
  <c r="T928"/>
  <c r="B929"/>
  <c r="T929"/>
  <c r="B930"/>
  <c r="T930"/>
  <c r="B931"/>
  <c r="T931"/>
  <c r="B932"/>
  <c r="T932"/>
  <c r="B933"/>
  <c r="T933"/>
  <c r="B934"/>
  <c r="T934"/>
  <c r="B935"/>
  <c r="T935"/>
  <c r="B936"/>
  <c r="T936"/>
  <c r="B937"/>
  <c r="T937"/>
  <c r="B938"/>
  <c r="T938"/>
  <c r="B939"/>
  <c r="T939"/>
  <c r="B940"/>
  <c r="T940"/>
  <c r="B941"/>
  <c r="T941"/>
  <c r="B942"/>
  <c r="T942"/>
  <c r="B943"/>
  <c r="T943"/>
  <c r="B944"/>
  <c r="T944"/>
  <c r="B945"/>
  <c r="T945"/>
  <c r="B946"/>
  <c r="T946"/>
  <c r="B947"/>
  <c r="T947"/>
  <c r="B948"/>
  <c r="T948"/>
  <c r="B949"/>
  <c r="T949"/>
  <c r="B950"/>
  <c r="T950"/>
  <c r="B951"/>
  <c r="T951"/>
  <c r="B952"/>
  <c r="T952"/>
  <c r="B953"/>
  <c r="T953"/>
  <c r="B954"/>
  <c r="T954"/>
  <c r="B955"/>
  <c r="T955"/>
  <c r="B956"/>
  <c r="T956"/>
  <c r="B957"/>
  <c r="T957"/>
  <c r="B958"/>
  <c r="T958"/>
  <c r="B959"/>
  <c r="T959"/>
  <c r="B960"/>
  <c r="T960"/>
  <c r="B961"/>
  <c r="T961"/>
  <c r="B962"/>
  <c r="T962"/>
  <c r="B963"/>
  <c r="T963"/>
  <c r="B964"/>
  <c r="T964"/>
  <c r="B965"/>
  <c r="T965"/>
  <c r="B966"/>
  <c r="T966"/>
  <c r="B967"/>
  <c r="T967"/>
  <c r="B968"/>
  <c r="T968"/>
  <c r="B969"/>
  <c r="T969"/>
  <c r="B970"/>
  <c r="T970"/>
  <c r="B971"/>
  <c r="T971"/>
  <c r="B972"/>
  <c r="T972"/>
  <c r="B973"/>
  <c r="T973"/>
  <c r="B974"/>
  <c r="T974"/>
  <c r="B975"/>
  <c r="T975"/>
  <c r="B976"/>
  <c r="T976"/>
  <c r="B977"/>
  <c r="T977"/>
  <c r="B978"/>
  <c r="T978"/>
  <c r="B979"/>
  <c r="T979"/>
  <c r="B980"/>
  <c r="T980"/>
  <c r="B981"/>
  <c r="T981"/>
  <c r="B982"/>
  <c r="T982"/>
  <c r="B983"/>
  <c r="T983"/>
  <c r="B984"/>
  <c r="T984"/>
  <c r="B985"/>
  <c r="T985"/>
  <c r="B986"/>
  <c r="T986"/>
  <c r="B987"/>
  <c r="T987"/>
  <c r="B988"/>
  <c r="T988"/>
  <c r="B989"/>
  <c r="T989"/>
  <c r="B990"/>
  <c r="T990"/>
  <c r="B991"/>
  <c r="T991"/>
  <c r="B992"/>
  <c r="T992"/>
  <c r="B993"/>
  <c r="T993"/>
  <c r="B994"/>
  <c r="T994"/>
  <c r="B995"/>
  <c r="T995"/>
  <c r="B996"/>
  <c r="T996"/>
  <c r="B997"/>
  <c r="T997"/>
  <c r="B998"/>
  <c r="T998"/>
  <c r="B999"/>
  <c r="T999"/>
  <c r="B1000"/>
  <c r="T1000"/>
  <c r="B1001"/>
  <c r="T1001"/>
  <c r="B1002"/>
  <c r="T1002"/>
  <c r="B1003"/>
  <c r="T1003"/>
  <c r="B1004"/>
  <c r="T1004"/>
  <c r="B1005"/>
  <c r="T1005"/>
  <c r="B1006"/>
  <c r="T1006"/>
  <c r="B1007"/>
  <c r="T1007"/>
  <c r="B1008"/>
  <c r="T1008"/>
  <c r="B1009"/>
  <c r="T1009"/>
  <c r="B1010"/>
  <c r="T1010"/>
  <c r="B1011"/>
  <c r="T1011"/>
  <c r="B1012"/>
  <c r="T1012"/>
  <c r="B1013"/>
  <c r="T1013"/>
  <c r="B1014"/>
  <c r="T1014"/>
  <c r="B1015"/>
  <c r="T1015"/>
  <c r="B1016"/>
  <c r="T1016"/>
  <c r="B1017"/>
  <c r="T1017"/>
  <c r="B1018"/>
  <c r="T1018"/>
  <c r="B1019"/>
  <c r="T1019"/>
  <c r="B1020"/>
  <c r="T1020"/>
  <c r="B1021"/>
  <c r="T1021"/>
  <c r="B1022"/>
  <c r="T1022"/>
  <c r="B1023"/>
  <c r="T1023"/>
  <c r="B1024"/>
  <c r="T1024"/>
  <c r="B1025"/>
  <c r="T1025"/>
  <c r="B1026"/>
  <c r="T1026"/>
  <c r="B1027"/>
  <c r="T1027"/>
  <c r="B1028"/>
  <c r="T1028"/>
  <c r="B1029"/>
  <c r="T1029"/>
  <c r="B1030"/>
  <c r="T1030"/>
  <c r="B1031"/>
  <c r="T1031"/>
  <c r="B1032"/>
  <c r="T1032"/>
  <c r="B1033"/>
  <c r="T1033"/>
  <c r="B1034"/>
  <c r="T1034"/>
  <c r="B1035"/>
  <c r="T1035"/>
  <c r="B1036"/>
  <c r="T1036"/>
  <c r="B1037"/>
  <c r="T1037"/>
  <c r="B1038"/>
  <c r="T1038"/>
  <c r="B1039"/>
  <c r="T1039"/>
  <c r="B1040"/>
  <c r="T1040"/>
  <c r="B1041"/>
  <c r="T1041"/>
  <c r="B1042"/>
  <c r="T1042"/>
  <c r="B1043"/>
  <c r="T1043"/>
  <c r="B1044"/>
  <c r="T1044"/>
  <c r="B1045"/>
  <c r="T1045"/>
  <c r="B1046"/>
  <c r="T1046"/>
  <c r="B1047"/>
  <c r="T1047"/>
  <c r="B1048"/>
  <c r="T1048"/>
  <c r="B1049"/>
  <c r="T1049"/>
  <c r="B1050"/>
  <c r="T1050"/>
  <c r="B1051"/>
  <c r="T1051"/>
  <c r="B1052"/>
  <c r="T1052"/>
  <c r="B1053"/>
  <c r="T1053"/>
  <c r="B1054"/>
  <c r="T1054"/>
  <c r="B1055"/>
  <c r="T1055"/>
  <c r="B1056"/>
  <c r="T1056"/>
  <c r="B1057"/>
  <c r="T1057"/>
  <c r="B1058"/>
  <c r="T1058"/>
  <c r="B1059"/>
  <c r="T1059"/>
  <c r="B1060"/>
  <c r="T1060"/>
  <c r="B1061"/>
  <c r="T1061"/>
  <c r="B1062"/>
  <c r="T1062"/>
  <c r="B1063"/>
  <c r="T1063"/>
  <c r="B1064"/>
  <c r="T1064"/>
  <c r="B1065"/>
  <c r="T1065"/>
  <c r="B1066"/>
  <c r="T1066"/>
  <c r="B1067"/>
  <c r="T1067"/>
  <c r="B1068"/>
  <c r="T1068"/>
  <c r="B1069"/>
  <c r="T1069"/>
  <c r="B1070"/>
  <c r="T1070"/>
  <c r="B1071"/>
  <c r="T1071"/>
  <c r="B1072"/>
  <c r="T1072"/>
  <c r="B1073"/>
  <c r="T1073"/>
  <c r="B1074"/>
  <c r="T1074"/>
  <c r="B1075"/>
  <c r="T1075"/>
  <c r="B1076"/>
  <c r="T1076"/>
  <c r="B1077"/>
  <c r="T1077"/>
  <c r="B1078"/>
  <c r="T1078"/>
  <c r="B1079"/>
  <c r="T1079"/>
  <c r="B1080"/>
  <c r="T1080"/>
  <c r="B1081"/>
  <c r="T1081"/>
  <c r="B1082"/>
  <c r="T1082"/>
  <c r="B1083"/>
  <c r="T1083"/>
  <c r="B1084"/>
  <c r="T1084"/>
  <c r="B1085"/>
  <c r="T1085"/>
  <c r="B1086"/>
  <c r="T1086"/>
  <c r="B1087"/>
  <c r="T1087"/>
  <c r="B1088"/>
  <c r="T1088"/>
  <c r="B1089"/>
  <c r="T1089"/>
  <c r="B1090"/>
  <c r="T1090"/>
  <c r="B1091"/>
  <c r="T1091"/>
  <c r="B1092"/>
  <c r="T1092"/>
  <c r="B1093"/>
  <c r="T1093"/>
  <c r="B1094"/>
  <c r="T1094"/>
  <c r="B1095"/>
  <c r="T1095"/>
  <c r="B1096"/>
  <c r="T1096"/>
  <c r="B1097"/>
  <c r="T1097"/>
  <c r="B1098"/>
  <c r="T1098"/>
  <c r="B1099"/>
  <c r="T1099"/>
  <c r="B1100"/>
  <c r="T1100"/>
  <c r="B1101"/>
  <c r="T1101"/>
  <c r="B1102"/>
  <c r="T1102"/>
  <c r="B1103"/>
  <c r="T1103"/>
  <c r="B1104"/>
  <c r="T1104"/>
  <c r="B1105"/>
  <c r="T1105"/>
  <c r="B1106"/>
  <c r="T1106"/>
  <c r="B1107"/>
  <c r="T1107"/>
  <c r="B1108"/>
  <c r="T1108"/>
  <c r="B1109"/>
  <c r="T1109"/>
  <c r="B1110"/>
  <c r="T1110"/>
  <c r="B1111"/>
  <c r="T1111"/>
  <c r="B1112"/>
  <c r="T1112"/>
  <c r="B1113"/>
  <c r="T1113"/>
  <c r="B1114"/>
  <c r="T1114"/>
  <c r="B1115"/>
  <c r="T1115"/>
  <c r="B1116"/>
  <c r="T1116"/>
  <c r="B1117"/>
  <c r="T1117"/>
  <c r="B1118"/>
  <c r="T1118"/>
  <c r="B1119"/>
  <c r="T1119"/>
  <c r="B1120"/>
  <c r="T1120"/>
  <c r="B1121"/>
  <c r="T1121"/>
  <c r="B1122"/>
  <c r="T1122"/>
  <c r="B1123"/>
  <c r="T1123"/>
  <c r="B1124"/>
  <c r="T1124"/>
  <c r="B1125"/>
  <c r="T1125"/>
  <c r="B1126"/>
  <c r="T1126"/>
  <c r="B1127"/>
  <c r="T1127"/>
  <c r="B1128"/>
  <c r="T1128"/>
  <c r="B1129"/>
  <c r="T1129"/>
  <c r="B1130"/>
  <c r="T1130"/>
  <c r="B1131"/>
  <c r="T1131"/>
  <c r="B1132"/>
  <c r="T1132"/>
  <c r="B1133"/>
  <c r="T1133"/>
  <c r="B1134"/>
  <c r="T1134"/>
  <c r="B1135"/>
  <c r="T1135"/>
  <c r="B1136"/>
  <c r="T1136"/>
  <c r="B1137"/>
  <c r="T1137"/>
  <c r="B1138"/>
  <c r="T1138"/>
  <c r="B1139"/>
  <c r="T1139"/>
  <c r="B1140"/>
  <c r="T1140"/>
  <c r="B1141"/>
  <c r="T1141"/>
  <c r="B1142"/>
  <c r="T1142"/>
  <c r="B1143"/>
  <c r="T1143"/>
  <c r="B1144"/>
  <c r="T1144"/>
  <c r="B1145"/>
  <c r="T1145"/>
  <c r="B1146"/>
  <c r="T1146"/>
  <c r="B1147"/>
  <c r="T1147"/>
  <c r="B1148"/>
  <c r="T1148"/>
  <c r="B1149"/>
  <c r="T1149"/>
  <c r="B1150"/>
  <c r="T1150"/>
  <c r="B1151"/>
  <c r="T1151"/>
  <c r="B1152"/>
  <c r="T1152"/>
  <c r="B1153"/>
  <c r="T1153"/>
  <c r="B1154"/>
  <c r="T1154"/>
  <c r="B1155"/>
  <c r="T1155"/>
  <c r="B1156"/>
  <c r="T1156"/>
  <c r="B1157"/>
  <c r="T1157"/>
  <c r="B1158"/>
  <c r="T1158"/>
  <c r="B1159"/>
  <c r="T1159"/>
  <c r="B1160"/>
  <c r="T1160"/>
  <c r="B1161"/>
  <c r="T1161"/>
  <c r="B1162"/>
  <c r="T1162"/>
  <c r="B1163"/>
  <c r="T1163"/>
  <c r="B1164"/>
  <c r="T1164"/>
  <c r="B1165"/>
  <c r="T1165"/>
  <c r="B1166"/>
  <c r="T1166"/>
  <c r="B1167"/>
  <c r="T1167"/>
  <c r="B1168"/>
  <c r="T1168"/>
  <c r="B1169"/>
  <c r="T1169"/>
  <c r="B1170"/>
  <c r="T1170"/>
  <c r="B1171"/>
  <c r="T1171"/>
  <c r="B1172"/>
  <c r="T1172"/>
  <c r="B1173"/>
  <c r="T1173"/>
  <c r="B1174"/>
  <c r="T1174"/>
  <c r="B1175"/>
  <c r="T1175"/>
  <c r="B1176"/>
  <c r="T1176"/>
  <c r="B1177"/>
  <c r="T1177"/>
  <c r="B1178"/>
  <c r="T1178"/>
  <c r="B1179"/>
  <c r="T1179"/>
  <c r="B1180"/>
  <c r="T1180"/>
  <c r="B1181"/>
  <c r="T1181"/>
  <c r="B1182"/>
  <c r="T1182"/>
  <c r="B1183"/>
  <c r="T1183"/>
  <c r="B1184"/>
  <c r="T1184"/>
  <c r="B1185"/>
  <c r="T1185"/>
  <c r="B1186"/>
  <c r="T1186"/>
  <c r="B1187"/>
  <c r="T1187"/>
  <c r="B1188"/>
  <c r="T1188"/>
  <c r="B1189"/>
  <c r="T1189"/>
  <c r="B1190"/>
  <c r="T1190"/>
  <c r="B1191"/>
  <c r="T1191"/>
  <c r="B1192"/>
  <c r="T1192"/>
  <c r="B1193"/>
  <c r="T1193"/>
  <c r="B1194"/>
  <c r="T1194"/>
  <c r="B1195"/>
  <c r="T1195"/>
  <c r="B1196"/>
  <c r="T1196"/>
  <c r="B1197"/>
  <c r="T1197"/>
  <c r="B1198"/>
  <c r="T1198"/>
  <c r="B1199"/>
  <c r="T1199"/>
  <c r="B1200"/>
  <c r="T1200"/>
  <c r="B1201"/>
  <c r="T1201"/>
  <c r="B1202"/>
  <c r="T1202"/>
  <c r="B1203"/>
  <c r="T1203"/>
  <c r="B1204"/>
  <c r="T1204"/>
  <c r="B1205"/>
  <c r="T1205"/>
  <c r="B1206"/>
  <c r="T1206"/>
  <c r="B1207"/>
  <c r="T1207"/>
  <c r="B1208"/>
  <c r="T1208"/>
  <c r="B1209"/>
  <c r="T1209"/>
  <c r="B1210"/>
  <c r="T1210"/>
  <c r="B1211"/>
  <c r="T1211"/>
  <c r="B1212"/>
  <c r="T1212"/>
  <c r="B1213"/>
  <c r="T1213"/>
  <c r="B1214"/>
  <c r="T1214"/>
  <c r="B1215"/>
  <c r="T1215"/>
  <c r="B1216"/>
  <c r="T1216"/>
  <c r="B1217"/>
  <c r="T1217"/>
  <c r="B1218"/>
  <c r="T1218"/>
  <c r="B1219"/>
  <c r="T1219"/>
  <c r="B1220"/>
  <c r="T1220"/>
  <c r="B1221"/>
  <c r="T1221"/>
  <c r="B1222"/>
  <c r="T1222"/>
  <c r="B1223"/>
  <c r="T1223"/>
  <c r="B1224"/>
  <c r="T1224"/>
  <c r="B1225"/>
  <c r="T1225"/>
  <c r="B1226"/>
  <c r="T1226"/>
  <c r="B1227"/>
  <c r="T1227"/>
  <c r="B1228"/>
  <c r="T1228"/>
  <c r="B1229"/>
  <c r="T1229"/>
  <c r="B1230"/>
  <c r="T1230"/>
  <c r="B1231"/>
  <c r="T1231"/>
  <c r="B1232"/>
  <c r="T1232"/>
  <c r="B1233"/>
  <c r="T1233"/>
  <c r="B1234"/>
  <c r="T1234"/>
  <c r="B1235"/>
  <c r="T1235"/>
  <c r="B1236"/>
  <c r="T1236"/>
  <c r="B1237"/>
  <c r="T1237"/>
  <c r="B1238"/>
  <c r="T1238"/>
  <c r="B1239"/>
  <c r="T1239"/>
  <c r="B1240"/>
  <c r="T1240"/>
  <c r="B1241"/>
  <c r="T1241"/>
  <c r="B1242"/>
  <c r="T1242"/>
  <c r="B1243"/>
  <c r="T1243"/>
  <c r="B1244"/>
  <c r="T1244"/>
  <c r="B1245"/>
  <c r="T1245"/>
  <c r="B1246"/>
  <c r="T1246"/>
  <c r="B1247"/>
  <c r="T1247"/>
  <c r="B1248"/>
  <c r="T1248"/>
  <c r="B1249"/>
  <c r="T1249"/>
  <c r="B1250"/>
  <c r="T1250"/>
  <c r="B1251"/>
  <c r="T1251"/>
  <c r="B1252"/>
  <c r="T1252"/>
  <c r="B1253"/>
  <c r="T1253"/>
  <c r="B1254"/>
  <c r="T1254"/>
  <c r="B1255"/>
  <c r="T1255"/>
  <c r="B1256"/>
  <c r="T1256"/>
  <c r="B1257"/>
  <c r="T1257"/>
  <c r="B1258"/>
  <c r="T1258"/>
  <c r="B1259"/>
  <c r="T1259"/>
  <c r="B1260"/>
  <c r="T1260"/>
  <c r="B1261"/>
  <c r="T1261"/>
  <c r="B1262"/>
  <c r="T1262"/>
  <c r="B1263"/>
  <c r="T1263"/>
  <c r="B1264"/>
  <c r="T1264"/>
  <c r="B1265"/>
  <c r="T1265"/>
  <c r="B1266"/>
  <c r="T1266"/>
  <c r="B1267"/>
  <c r="T1267"/>
  <c r="B1268"/>
  <c r="T1268"/>
  <c r="B1269"/>
  <c r="T1269"/>
  <c r="B1270"/>
  <c r="T1270"/>
  <c r="B1271"/>
  <c r="T1271"/>
  <c r="B1272"/>
  <c r="T1272"/>
  <c r="B1273"/>
  <c r="T1273"/>
  <c r="B1274"/>
  <c r="T1274"/>
  <c r="B1275"/>
  <c r="T1275"/>
  <c r="B1276"/>
  <c r="T1276"/>
  <c r="B1277"/>
  <c r="T1277"/>
  <c r="B1278"/>
  <c r="T1278"/>
  <c r="B1279"/>
  <c r="T1279"/>
  <c r="B1280"/>
  <c r="T1280"/>
  <c r="B1281"/>
  <c r="T1281"/>
  <c r="B1282"/>
  <c r="T1282"/>
  <c r="B1283"/>
  <c r="T1283"/>
  <c r="B1284"/>
  <c r="T1284"/>
  <c r="B1285"/>
  <c r="T1285"/>
  <c r="B1286"/>
  <c r="T1286"/>
  <c r="B1287"/>
  <c r="T1287"/>
  <c r="B1288"/>
  <c r="T1288"/>
  <c r="B1289"/>
  <c r="T1289"/>
  <c r="B1290"/>
  <c r="T1290"/>
  <c r="B1291"/>
  <c r="T1291"/>
  <c r="B1292"/>
  <c r="T1292"/>
  <c r="B1293"/>
  <c r="T1293"/>
  <c r="B1294"/>
  <c r="T1294"/>
  <c r="B1295"/>
  <c r="T1295"/>
  <c r="B1296"/>
  <c r="T1296"/>
  <c r="B1297"/>
  <c r="T1297"/>
  <c r="B1298"/>
  <c r="T1298"/>
  <c r="B1299"/>
  <c r="T1299"/>
  <c r="B1300"/>
  <c r="T1300"/>
  <c r="B1301"/>
  <c r="T1301"/>
  <c r="B1302"/>
  <c r="T1302"/>
  <c r="B1303"/>
  <c r="T1303"/>
  <c r="B1304"/>
  <c r="T1304"/>
  <c r="B1305"/>
  <c r="T1305"/>
  <c r="B1306"/>
  <c r="T1306"/>
  <c r="B1307"/>
  <c r="T1307"/>
  <c r="B1308"/>
  <c r="T1308"/>
  <c r="B1309"/>
  <c r="T1309"/>
  <c r="B1310"/>
  <c r="T1310"/>
  <c r="B1311"/>
  <c r="T1311"/>
  <c r="B1312"/>
  <c r="T1312"/>
  <c r="B1313"/>
  <c r="T1313"/>
  <c r="B1314"/>
  <c r="T1314"/>
  <c r="B1315"/>
  <c r="T1315"/>
  <c r="B1316"/>
  <c r="T1316"/>
  <c r="B1317"/>
  <c r="T1317"/>
  <c r="B1318"/>
  <c r="T1318"/>
  <c r="B1319"/>
  <c r="T1319"/>
  <c r="B1320"/>
  <c r="T1320"/>
  <c r="B1321"/>
  <c r="T1321"/>
  <c r="B1322"/>
  <c r="T1322"/>
  <c r="B1323"/>
  <c r="T1323"/>
  <c r="B1324"/>
  <c r="T1324"/>
  <c r="B1325"/>
  <c r="T1325"/>
  <c r="B1326"/>
  <c r="T1326"/>
  <c r="B1327"/>
  <c r="T1327"/>
  <c r="B1328"/>
  <c r="T1328"/>
  <c r="B1329"/>
  <c r="T1329"/>
  <c r="B1330"/>
  <c r="T1330"/>
  <c r="B1331"/>
  <c r="T1331"/>
  <c r="B1332"/>
  <c r="T1332"/>
  <c r="B1333"/>
  <c r="T1333"/>
  <c r="B1334"/>
  <c r="T1334"/>
  <c r="B1335"/>
  <c r="T1335"/>
  <c r="B1336"/>
  <c r="T1336"/>
  <c r="B1337"/>
  <c r="T1337"/>
  <c r="B1338"/>
  <c r="T1338"/>
  <c r="B1339"/>
  <c r="T1339"/>
  <c r="B1340"/>
  <c r="T1340"/>
  <c r="B1341"/>
  <c r="T1341"/>
  <c r="B1342"/>
  <c r="T1342"/>
  <c r="B1343"/>
  <c r="T1343"/>
  <c r="B1344"/>
  <c r="T1344"/>
  <c r="B1345"/>
  <c r="T1345"/>
  <c r="B1346"/>
  <c r="T1346"/>
  <c r="B1347"/>
  <c r="T1347"/>
  <c r="B1348"/>
  <c r="T1348"/>
  <c r="B1349"/>
  <c r="T1349"/>
  <c r="B1350"/>
  <c r="T1350"/>
  <c r="B1351"/>
  <c r="T1351"/>
  <c r="B1352"/>
  <c r="T1352"/>
  <c r="B1353"/>
  <c r="T1353"/>
  <c r="B1354"/>
  <c r="T1354"/>
  <c r="B1355"/>
  <c r="T1355"/>
  <c r="B1356"/>
  <c r="T1356"/>
  <c r="B1357"/>
  <c r="T1357"/>
  <c r="B1358"/>
  <c r="T1358"/>
  <c r="B1359"/>
  <c r="T1359"/>
  <c r="B1360"/>
  <c r="T1360"/>
  <c r="B1361"/>
  <c r="T1361"/>
  <c r="B1362"/>
  <c r="T1362"/>
  <c r="B1363"/>
  <c r="T1363"/>
  <c r="B1364"/>
  <c r="T1364"/>
  <c r="B1365"/>
  <c r="T1365"/>
  <c r="B1366"/>
  <c r="T1366"/>
  <c r="B1367"/>
  <c r="T1367"/>
  <c r="B1368"/>
  <c r="T1368"/>
  <c r="B1369"/>
  <c r="T1369"/>
  <c r="B1370"/>
  <c r="T1370"/>
  <c r="B1371"/>
  <c r="T1371"/>
  <c r="B1372"/>
  <c r="T1372"/>
  <c r="B1373"/>
  <c r="T1373"/>
  <c r="B1374"/>
  <c r="T1374"/>
  <c r="B1375"/>
  <c r="T1375"/>
  <c r="B1376"/>
  <c r="T1376"/>
  <c r="B1377"/>
  <c r="T1377"/>
  <c r="B1378"/>
  <c r="T1378"/>
  <c r="B1379"/>
  <c r="T1379"/>
  <c r="B1380"/>
  <c r="T1380"/>
  <c r="B1381"/>
  <c r="T1381"/>
  <c r="B1382"/>
  <c r="T1382"/>
  <c r="B1383"/>
  <c r="T1383"/>
  <c r="B1384"/>
  <c r="T1384"/>
  <c r="B1385"/>
  <c r="T1385"/>
  <c r="B1386"/>
  <c r="T1386"/>
  <c r="B1387"/>
  <c r="T1387"/>
  <c r="B1388"/>
  <c r="T1388"/>
  <c r="B1389"/>
  <c r="T1389"/>
  <c r="B1390"/>
  <c r="T1390"/>
  <c r="B1391"/>
  <c r="T1391"/>
  <c r="B1392"/>
  <c r="T1392"/>
  <c r="B1393"/>
  <c r="T1393"/>
  <c r="B1394"/>
  <c r="T1394"/>
  <c r="B1395"/>
  <c r="T1395"/>
  <c r="B1396"/>
  <c r="T1396"/>
  <c r="B1397"/>
  <c r="T1397"/>
  <c r="B1398"/>
  <c r="T1398"/>
  <c r="B1399"/>
  <c r="T1399"/>
  <c r="B1400"/>
  <c r="T1400"/>
  <c r="B1401"/>
  <c r="T1401"/>
  <c r="B1402"/>
  <c r="T1402"/>
  <c r="B1403"/>
  <c r="T1403"/>
  <c r="B1404"/>
  <c r="T1404"/>
  <c r="B1405"/>
  <c r="T1405"/>
  <c r="B1406"/>
  <c r="T1406"/>
  <c r="B1407"/>
  <c r="T1407"/>
  <c r="B1408"/>
  <c r="T1408"/>
  <c r="B1409"/>
  <c r="T1409"/>
  <c r="B1410"/>
  <c r="T1410"/>
  <c r="B1411"/>
  <c r="T1411"/>
  <c r="B1412"/>
  <c r="T1412"/>
  <c r="B1413"/>
  <c r="T1413"/>
  <c r="B1414"/>
  <c r="T1414"/>
  <c r="B1415"/>
  <c r="T1415"/>
  <c r="B1416"/>
  <c r="T1416"/>
  <c r="B1417"/>
  <c r="T1417"/>
  <c r="B1418"/>
  <c r="T1418"/>
  <c r="B1419"/>
  <c r="T1419"/>
  <c r="B1420"/>
  <c r="T1420"/>
  <c r="B1421"/>
  <c r="T1421"/>
  <c r="B1422"/>
  <c r="T1422"/>
  <c r="B1423"/>
  <c r="T1423"/>
  <c r="B1424"/>
  <c r="T1424"/>
  <c r="B1425"/>
  <c r="T1425"/>
  <c r="B1426"/>
  <c r="T1426"/>
  <c r="B1427"/>
  <c r="T1427"/>
  <c r="B1428"/>
  <c r="T1428"/>
  <c r="B1429"/>
  <c r="T1429"/>
  <c r="B1430"/>
  <c r="T1430"/>
  <c r="B1431"/>
  <c r="T1431"/>
  <c r="B1432"/>
  <c r="T1432"/>
  <c r="B1433"/>
  <c r="T1433"/>
  <c r="B1434"/>
  <c r="T1434"/>
  <c r="B1435"/>
  <c r="T1435"/>
  <c r="B1436"/>
  <c r="T1436"/>
  <c r="B1437"/>
  <c r="T1437"/>
  <c r="B1438"/>
  <c r="T1438"/>
  <c r="B1439"/>
  <c r="T1439"/>
  <c r="B1440"/>
  <c r="T1440"/>
  <c r="B1441"/>
  <c r="T1441"/>
  <c r="B1442"/>
  <c r="T1442"/>
  <c r="B1443"/>
  <c r="T1443"/>
  <c r="B1444"/>
  <c r="T1444"/>
  <c r="B1445"/>
  <c r="T1445"/>
  <c r="B1446"/>
  <c r="T1446"/>
  <c r="B1447"/>
  <c r="T1447"/>
  <c r="B1448"/>
  <c r="T1448"/>
  <c r="B1449"/>
  <c r="T1449"/>
  <c r="B1450"/>
  <c r="T1450"/>
  <c r="B1451"/>
  <c r="T1451"/>
  <c r="B1452"/>
  <c r="T1452"/>
  <c r="B1453"/>
  <c r="T1453"/>
  <c r="B1454"/>
  <c r="T1454"/>
  <c r="B1455"/>
  <c r="T1455"/>
  <c r="B1456"/>
  <c r="T1456"/>
  <c r="B1457"/>
  <c r="T1457"/>
  <c r="B1458"/>
  <c r="T1458"/>
  <c r="B1459"/>
  <c r="T1459"/>
  <c r="B1460"/>
  <c r="T1460"/>
  <c r="B1461"/>
  <c r="T1461"/>
  <c r="B1462"/>
  <c r="T1462"/>
  <c r="B1463"/>
  <c r="T1463"/>
  <c r="B1464"/>
  <c r="T1464"/>
  <c r="B1465"/>
  <c r="T1465"/>
  <c r="B1466"/>
  <c r="T1466"/>
  <c r="B1467"/>
  <c r="T1467"/>
  <c r="B1468"/>
  <c r="T1468"/>
  <c r="B1469"/>
  <c r="T1469"/>
  <c r="B1470"/>
  <c r="T1470"/>
  <c r="B1471"/>
  <c r="T1471"/>
  <c r="B1472"/>
  <c r="T1472"/>
  <c r="B1473"/>
  <c r="T1473"/>
  <c r="B1474"/>
  <c r="T1474"/>
  <c r="B1475"/>
  <c r="T1475"/>
  <c r="B1476"/>
  <c r="T1476"/>
  <c r="B1477"/>
  <c r="T1477"/>
  <c r="B1478"/>
  <c r="T1478"/>
  <c r="B1479"/>
  <c r="T1479"/>
  <c r="B1480"/>
  <c r="T1480"/>
  <c r="B1481"/>
  <c r="T1481"/>
  <c r="B1482"/>
  <c r="T1482"/>
  <c r="B1483"/>
  <c r="T1483"/>
  <c r="B1484"/>
  <c r="T1484"/>
  <c r="B1485"/>
  <c r="T1485"/>
  <c r="B1486"/>
  <c r="T1486"/>
  <c r="B1487"/>
  <c r="T1487"/>
  <c r="B1488"/>
  <c r="T1488"/>
  <c r="B1489"/>
  <c r="T1489"/>
  <c r="B1490"/>
  <c r="T1490"/>
  <c r="B1491"/>
  <c r="T1491"/>
  <c r="B1492"/>
  <c r="T1492"/>
  <c r="B1493"/>
  <c r="T1493"/>
  <c r="B1494"/>
  <c r="T1494"/>
  <c r="B1495"/>
  <c r="T1495"/>
  <c r="B1496"/>
  <c r="T1496"/>
  <c r="B1497"/>
  <c r="T1497"/>
  <c r="B1498"/>
  <c r="T1498"/>
  <c r="B1499"/>
  <c r="T1499"/>
  <c r="B1500"/>
  <c r="T1500"/>
  <c r="B1501"/>
  <c r="T1501"/>
  <c r="B1502"/>
  <c r="T1502"/>
  <c r="B1503"/>
  <c r="T1503"/>
  <c r="B1504"/>
  <c r="T1504"/>
  <c r="B1505"/>
  <c r="T1505"/>
  <c r="B1506"/>
  <c r="T1506"/>
  <c r="B1507"/>
  <c r="T1507"/>
  <c r="B1508"/>
  <c r="T1508"/>
  <c r="B1509"/>
  <c r="T1509"/>
  <c r="B1510"/>
  <c r="T1510"/>
  <c r="B1511"/>
  <c r="T1511"/>
  <c r="B1512"/>
  <c r="T1512"/>
  <c r="B1513"/>
  <c r="T1513"/>
  <c r="B1514"/>
  <c r="T1514"/>
  <c r="B1515"/>
  <c r="T1515"/>
  <c r="B1516"/>
  <c r="T1516"/>
  <c r="B1517"/>
  <c r="T1517"/>
  <c r="B1518"/>
  <c r="T1518"/>
  <c r="B1519"/>
  <c r="T1519"/>
  <c r="B1520"/>
  <c r="T1520"/>
  <c r="B1521"/>
  <c r="T1521"/>
  <c r="B1522"/>
  <c r="T1522"/>
  <c r="B1523"/>
  <c r="T1523"/>
  <c r="B1524"/>
  <c r="T1524"/>
  <c r="B1525"/>
  <c r="T1525"/>
  <c r="B1526"/>
  <c r="T1526"/>
  <c r="B1527"/>
  <c r="T1527"/>
  <c r="B1528"/>
  <c r="T1528"/>
  <c r="B1529"/>
  <c r="T1529"/>
  <c r="B1530"/>
  <c r="T1530"/>
  <c r="B1531"/>
  <c r="T1531"/>
  <c r="B1532"/>
  <c r="T1532"/>
  <c r="B1533"/>
  <c r="T1533"/>
  <c r="B1534"/>
  <c r="T1534"/>
  <c r="B1535"/>
  <c r="T1535"/>
  <c r="B1536"/>
  <c r="T1536"/>
  <c r="B1537"/>
  <c r="T1537"/>
  <c r="B1538"/>
  <c r="T1538"/>
  <c r="B1539"/>
  <c r="T1539"/>
  <c r="B1540"/>
  <c r="T1540"/>
  <c r="B1541"/>
  <c r="T1541"/>
  <c r="B1542"/>
  <c r="T1542"/>
  <c r="B1543"/>
  <c r="T1543"/>
  <c r="B1544"/>
  <c r="T1544"/>
  <c r="B1545"/>
  <c r="T1545"/>
  <c r="B1546"/>
  <c r="T1546"/>
  <c r="B1547"/>
  <c r="T1547"/>
  <c r="B1548"/>
  <c r="T1548"/>
  <c r="B1549"/>
  <c r="T1549"/>
  <c r="B1550"/>
  <c r="T1550"/>
  <c r="B1551"/>
  <c r="T1551"/>
  <c r="B1552"/>
  <c r="T1552"/>
  <c r="B1553"/>
  <c r="T1553"/>
  <c r="B1554"/>
  <c r="T1554"/>
  <c r="B1555"/>
  <c r="T1555"/>
  <c r="B1556"/>
  <c r="T1556"/>
  <c r="B1557"/>
  <c r="T1557"/>
  <c r="B1558"/>
  <c r="T1558"/>
  <c r="B1559"/>
  <c r="T1559"/>
  <c r="B1560"/>
  <c r="T1560"/>
  <c r="B1561"/>
  <c r="T1561"/>
  <c r="B1562"/>
  <c r="T1562"/>
  <c r="B1563"/>
  <c r="T1563"/>
  <c r="B1564"/>
  <c r="T1564"/>
  <c r="B1565"/>
  <c r="T1565"/>
  <c r="B1566"/>
  <c r="T1566"/>
  <c r="B1567"/>
  <c r="T1567"/>
  <c r="B1568"/>
  <c r="T1568"/>
  <c r="B1569"/>
  <c r="T1569"/>
  <c r="B1570"/>
  <c r="T1570"/>
  <c r="B1571"/>
  <c r="T1571"/>
  <c r="B1572"/>
  <c r="T1572"/>
  <c r="B1573"/>
  <c r="T1573"/>
  <c r="B1574"/>
  <c r="T1574"/>
  <c r="B1575"/>
  <c r="T1575"/>
  <c r="B1576"/>
  <c r="T1576"/>
  <c r="B1577"/>
  <c r="T1577"/>
  <c r="B1578"/>
  <c r="T1578"/>
  <c r="B1579"/>
  <c r="T1579"/>
  <c r="B1580"/>
  <c r="T1580"/>
  <c r="B1581"/>
  <c r="T1581"/>
  <c r="B1582"/>
  <c r="T1582"/>
  <c r="B1583"/>
  <c r="T1583"/>
  <c r="B1584"/>
  <c r="T1584"/>
  <c r="B1585"/>
  <c r="T1585"/>
  <c r="B1586"/>
  <c r="T1586"/>
  <c r="B1587"/>
  <c r="T1587"/>
  <c r="B1588"/>
  <c r="T1588"/>
  <c r="B1589"/>
  <c r="T1589"/>
  <c r="B1590"/>
  <c r="T1590"/>
  <c r="B1591"/>
  <c r="T1591"/>
  <c r="B1592"/>
  <c r="T1592"/>
  <c r="B1593"/>
  <c r="T1593"/>
  <c r="B1594"/>
  <c r="T1594"/>
  <c r="B1595"/>
  <c r="T1595"/>
  <c r="B1596"/>
  <c r="T1596"/>
  <c r="B1597"/>
  <c r="T1597"/>
  <c r="B1598"/>
  <c r="T1598"/>
  <c r="B1599"/>
  <c r="T1599"/>
  <c r="B1600"/>
  <c r="T1600"/>
  <c r="B1601"/>
  <c r="T1601"/>
  <c r="B1602"/>
  <c r="T1602"/>
  <c r="B1603"/>
  <c r="T1603"/>
  <c r="B1604"/>
  <c r="T1604"/>
  <c r="B1605"/>
  <c r="T1605"/>
  <c r="B1606"/>
  <c r="T1606"/>
  <c r="B1607"/>
  <c r="T1607"/>
  <c r="B1608"/>
  <c r="T1608"/>
  <c r="B1609"/>
  <c r="T1609"/>
  <c r="B1610"/>
  <c r="T1610"/>
  <c r="B1611"/>
  <c r="T1611"/>
  <c r="B1612"/>
  <c r="T1612"/>
  <c r="B1613"/>
  <c r="T1613"/>
  <c r="B1614"/>
  <c r="T1614"/>
  <c r="B1615"/>
  <c r="T1615"/>
  <c r="B1616"/>
  <c r="T1616"/>
  <c r="B1617"/>
  <c r="T1617"/>
  <c r="B1618"/>
  <c r="T1618"/>
  <c r="B1619"/>
  <c r="T1619"/>
  <c r="B1620"/>
  <c r="T1620"/>
  <c r="B1621"/>
  <c r="T1621"/>
  <c r="B1622"/>
  <c r="T1622"/>
  <c r="B1623"/>
  <c r="T1623"/>
  <c r="B1624"/>
  <c r="T1624"/>
  <c r="B1625"/>
  <c r="T1625"/>
  <c r="B1626"/>
  <c r="T1626"/>
  <c r="B1627"/>
  <c r="T1627"/>
  <c r="B1628"/>
  <c r="T1628"/>
  <c r="B1629"/>
  <c r="T1629"/>
  <c r="B1630"/>
  <c r="T1630"/>
  <c r="B1631"/>
  <c r="T1631"/>
  <c r="B1632"/>
  <c r="T1632"/>
  <c r="B1633"/>
  <c r="T1633"/>
  <c r="B1634"/>
  <c r="T1634"/>
  <c r="B1635"/>
  <c r="T1635"/>
  <c r="B1636"/>
  <c r="T1636"/>
  <c r="B1637"/>
  <c r="T1637"/>
  <c r="B1638"/>
  <c r="T1638"/>
  <c r="B1639"/>
  <c r="T1639"/>
  <c r="B1640"/>
  <c r="T1640"/>
  <c r="B1641"/>
  <c r="T1641"/>
  <c r="B1642"/>
  <c r="T1642"/>
  <c r="B1643"/>
  <c r="T1643"/>
  <c r="B1644"/>
  <c r="T1644"/>
  <c r="B1645"/>
  <c r="T1645"/>
  <c r="B1646"/>
  <c r="T1646"/>
  <c r="B1647"/>
  <c r="T1647"/>
  <c r="B1648"/>
  <c r="T1648"/>
  <c r="B1649"/>
  <c r="T1649"/>
  <c r="B1650"/>
  <c r="T1650"/>
  <c r="B1651"/>
  <c r="T1651"/>
  <c r="B1652"/>
  <c r="T1652"/>
  <c r="B1653"/>
  <c r="T1653"/>
  <c r="B1654"/>
  <c r="T1654"/>
  <c r="B1655"/>
  <c r="T1655"/>
  <c r="B1656"/>
  <c r="T1656"/>
  <c r="B1657"/>
  <c r="T1657"/>
  <c r="B1658"/>
  <c r="T1658"/>
  <c r="B1659"/>
  <c r="T1659"/>
  <c r="B1660"/>
  <c r="T1660"/>
  <c r="B1661"/>
  <c r="T1661"/>
  <c r="B1662"/>
  <c r="T1662"/>
  <c r="B1663"/>
  <c r="T1663"/>
  <c r="B1664"/>
  <c r="T1664"/>
  <c r="B1665"/>
  <c r="T1665"/>
  <c r="B1666"/>
  <c r="T1666"/>
  <c r="B1667"/>
  <c r="T1667"/>
  <c r="B1668"/>
  <c r="T1668"/>
  <c r="B1669"/>
  <c r="T1669"/>
  <c r="B1670"/>
  <c r="T1670"/>
  <c r="B1671"/>
  <c r="T1671"/>
  <c r="B1672"/>
  <c r="T1672"/>
  <c r="B1673"/>
  <c r="T1673"/>
  <c r="B1674"/>
  <c r="T1674"/>
  <c r="B1675"/>
  <c r="T1675"/>
  <c r="B1676"/>
  <c r="T1676"/>
  <c r="B1677"/>
  <c r="T1677"/>
  <c r="B1678"/>
  <c r="T1678"/>
  <c r="B1679"/>
  <c r="T1679"/>
  <c r="B1680"/>
  <c r="T1680"/>
  <c r="B1681"/>
  <c r="T1681"/>
  <c r="B1682"/>
  <c r="T1682"/>
  <c r="B1683"/>
  <c r="T1683"/>
  <c r="B1684"/>
  <c r="T1684"/>
  <c r="B1685"/>
  <c r="T1685"/>
  <c r="B1686"/>
  <c r="T1686"/>
  <c r="B1687"/>
  <c r="T1687"/>
  <c r="B1688"/>
  <c r="T1688"/>
  <c r="B1689"/>
  <c r="T1689"/>
  <c r="B1690"/>
  <c r="T1690"/>
  <c r="B1691"/>
  <c r="T1691"/>
  <c r="B1692"/>
  <c r="T1692"/>
  <c r="B1693"/>
  <c r="T1693"/>
  <c r="B1694"/>
  <c r="T1694"/>
  <c r="B1695"/>
  <c r="T1695"/>
  <c r="B1696"/>
  <c r="T1696"/>
  <c r="B1697"/>
  <c r="T1697"/>
  <c r="B1698"/>
  <c r="T1698"/>
  <c r="B1699"/>
  <c r="T1699"/>
  <c r="B1700"/>
  <c r="T1700"/>
  <c r="B1701"/>
  <c r="T1701"/>
  <c r="B1702"/>
  <c r="T1702"/>
  <c r="B1703"/>
  <c r="T1703"/>
  <c r="B1704"/>
  <c r="T1704"/>
  <c r="B1705"/>
  <c r="T1705"/>
  <c r="B1706"/>
  <c r="T1706"/>
  <c r="B1707"/>
  <c r="T1707"/>
  <c r="B1708"/>
  <c r="T1708"/>
  <c r="B1709"/>
  <c r="T1709"/>
  <c r="B1710"/>
  <c r="T1710"/>
  <c r="B1711"/>
  <c r="T1711"/>
  <c r="B1712"/>
  <c r="T1712"/>
  <c r="B1713"/>
  <c r="T1713"/>
  <c r="B1714"/>
  <c r="T1714"/>
  <c r="B1715"/>
  <c r="T1715"/>
  <c r="B1716"/>
  <c r="T1716"/>
  <c r="B1717"/>
  <c r="T1717"/>
  <c r="B1718"/>
  <c r="T1718"/>
  <c r="B1719"/>
  <c r="T1719"/>
  <c r="B1720"/>
  <c r="T1720"/>
  <c r="B1721"/>
  <c r="T1721"/>
  <c r="B1722"/>
  <c r="T1722"/>
  <c r="B1723"/>
  <c r="T1723"/>
  <c r="B1724"/>
  <c r="T1724"/>
  <c r="B1725"/>
  <c r="T1725"/>
  <c r="B1726"/>
  <c r="T1726"/>
  <c r="B1727"/>
  <c r="T1727"/>
  <c r="B1728"/>
  <c r="T1728"/>
  <c r="B1729"/>
  <c r="T1729"/>
  <c r="B1730"/>
  <c r="T1730"/>
  <c r="B1731"/>
  <c r="T1731"/>
  <c r="B1732"/>
  <c r="T1732"/>
  <c r="B1733"/>
  <c r="T1733"/>
  <c r="B1734"/>
  <c r="T1734"/>
  <c r="B1735"/>
  <c r="T1735"/>
  <c r="B1736"/>
  <c r="T1736"/>
  <c r="B1737"/>
  <c r="T1737"/>
  <c r="B1738"/>
  <c r="T1738"/>
  <c r="B1739"/>
  <c r="T1739"/>
  <c r="B1740"/>
  <c r="T1740"/>
  <c r="B1741"/>
  <c r="T1741"/>
  <c r="B1742"/>
  <c r="T1742"/>
  <c r="B1743"/>
  <c r="T1743"/>
  <c r="B1744"/>
  <c r="T1744"/>
  <c r="B1745"/>
  <c r="T1745"/>
  <c r="B1746"/>
  <c r="T1746"/>
  <c r="B1747"/>
  <c r="T1747"/>
  <c r="B1748"/>
  <c r="T1748"/>
  <c r="B1749"/>
  <c r="T1749"/>
  <c r="B1750"/>
  <c r="T1750"/>
  <c r="B1751"/>
  <c r="T1751"/>
  <c r="B1752"/>
  <c r="T1752"/>
  <c r="B1753"/>
  <c r="T1753"/>
  <c r="B1754"/>
  <c r="T1754"/>
  <c r="B1755"/>
  <c r="T1755"/>
  <c r="B1756"/>
  <c r="T1756"/>
  <c r="B1757"/>
  <c r="T1757"/>
  <c r="B1758"/>
  <c r="T1758"/>
  <c r="B1759"/>
  <c r="T1759"/>
  <c r="B1760"/>
  <c r="T1760"/>
  <c r="B1761"/>
  <c r="T1761"/>
  <c r="B1762"/>
  <c r="T1762"/>
  <c r="B1763"/>
  <c r="T1763"/>
  <c r="B1764"/>
  <c r="T1764"/>
  <c r="B1765"/>
  <c r="T1765"/>
  <c r="B1766"/>
  <c r="T1766"/>
  <c r="B1767"/>
  <c r="T1767"/>
  <c r="B1768"/>
  <c r="T1768"/>
  <c r="B1769"/>
  <c r="T1769"/>
  <c r="B1770"/>
  <c r="T1770"/>
  <c r="B1771"/>
  <c r="T1771"/>
  <c r="B1772"/>
  <c r="T1772"/>
  <c r="B1773"/>
  <c r="T1773"/>
  <c r="B1774"/>
  <c r="T1774"/>
  <c r="B1775"/>
  <c r="T1775"/>
  <c r="B1776"/>
  <c r="T1776"/>
  <c r="B1777"/>
  <c r="T1777"/>
  <c r="B1778"/>
  <c r="T1778"/>
  <c r="B1779"/>
  <c r="T1779"/>
  <c r="B1780"/>
  <c r="T1780"/>
  <c r="B1781"/>
  <c r="T1781"/>
  <c r="B1782"/>
  <c r="T1782"/>
  <c r="B1783"/>
  <c r="T1783"/>
  <c r="B1784"/>
  <c r="T1784"/>
  <c r="B1785"/>
  <c r="T1785"/>
  <c r="B1786"/>
  <c r="T1786"/>
  <c r="B1787"/>
  <c r="T1787"/>
  <c r="B1788"/>
  <c r="T1788"/>
  <c r="B1789"/>
  <c r="T1789"/>
  <c r="B1790"/>
  <c r="T1790"/>
  <c r="B1791"/>
  <c r="T1791"/>
  <c r="B1792"/>
  <c r="T1792"/>
  <c r="B1793"/>
  <c r="T1793"/>
  <c r="B1794"/>
  <c r="T1794"/>
  <c r="B1795"/>
  <c r="T1795"/>
  <c r="B1796"/>
  <c r="T1796"/>
  <c r="B1797"/>
  <c r="T1797"/>
  <c r="B1798"/>
  <c r="T1798"/>
  <c r="B1799"/>
  <c r="T1799"/>
  <c r="B1800"/>
  <c r="T1800"/>
  <c r="B1801"/>
  <c r="T1801"/>
  <c r="B1802"/>
  <c r="T1802"/>
  <c r="B1803"/>
  <c r="T1803"/>
  <c r="B1804"/>
  <c r="T1804"/>
  <c r="B1805"/>
  <c r="T1805"/>
  <c r="B1806"/>
  <c r="T1806"/>
  <c r="B1807"/>
  <c r="T1807"/>
  <c r="B1808"/>
  <c r="T1808"/>
  <c r="B1809"/>
  <c r="T1809"/>
  <c r="B1810"/>
  <c r="T1810"/>
  <c r="B1811"/>
  <c r="T1811"/>
  <c r="B1812"/>
  <c r="T1812"/>
  <c r="B1813"/>
  <c r="T1813"/>
  <c r="B1814"/>
  <c r="T1814"/>
  <c r="B1815"/>
  <c r="T1815"/>
  <c r="B1816"/>
  <c r="T1816"/>
  <c r="B1817"/>
  <c r="T1817"/>
  <c r="B1818"/>
  <c r="T1818"/>
  <c r="B1819"/>
  <c r="T1819"/>
  <c r="B1820"/>
  <c r="T1820"/>
  <c r="B1821"/>
  <c r="T1821"/>
  <c r="B1822"/>
  <c r="T1822"/>
  <c r="B1823"/>
  <c r="T1823"/>
  <c r="B1824"/>
  <c r="T1824"/>
  <c r="B1825"/>
  <c r="T1825"/>
  <c r="B1826"/>
  <c r="T1826"/>
  <c r="B1827"/>
  <c r="T1827"/>
  <c r="B1828"/>
  <c r="T1828"/>
  <c r="B1829"/>
  <c r="T1829"/>
  <c r="B1830"/>
  <c r="T1830"/>
  <c r="B1831"/>
  <c r="T1831"/>
  <c r="B1832"/>
  <c r="T1832"/>
  <c r="B1833"/>
  <c r="T1833"/>
  <c r="B1834"/>
  <c r="T1834"/>
  <c r="B1835"/>
  <c r="T1835"/>
  <c r="B1836"/>
  <c r="T1836"/>
  <c r="B1837"/>
  <c r="T1837"/>
  <c r="B1838"/>
  <c r="T1838"/>
  <c r="B1839"/>
  <c r="T1839"/>
  <c r="B1840"/>
  <c r="T1840"/>
  <c r="B1841"/>
  <c r="T1841"/>
  <c r="B1842"/>
  <c r="T1842"/>
  <c r="B1843"/>
  <c r="T1843"/>
  <c r="B1844"/>
  <c r="T1844"/>
  <c r="B1845"/>
  <c r="T1845"/>
  <c r="B1846"/>
  <c r="T1846"/>
  <c r="B1847"/>
  <c r="T1847"/>
  <c r="B1848"/>
  <c r="T1848"/>
  <c r="B1849"/>
  <c r="T1849"/>
  <c r="B1850"/>
  <c r="T1850"/>
  <c r="B1851"/>
  <c r="T1851"/>
  <c r="B1852"/>
  <c r="T1852"/>
  <c r="B1853"/>
  <c r="T1853"/>
  <c r="B1854"/>
  <c r="T1854"/>
  <c r="B1855"/>
  <c r="T1855"/>
  <c r="B1856"/>
  <c r="T1856"/>
  <c r="B1857"/>
  <c r="T1857"/>
  <c r="B1858"/>
  <c r="T1858"/>
  <c r="B1859"/>
  <c r="T1859"/>
  <c r="B1860"/>
  <c r="T1860"/>
  <c r="B1861"/>
  <c r="T1861"/>
  <c r="B1862"/>
  <c r="T1862"/>
  <c r="B1863"/>
  <c r="T1863"/>
  <c r="B1864"/>
  <c r="T1864"/>
  <c r="B1865"/>
  <c r="T1865"/>
  <c r="B1866"/>
  <c r="T1866"/>
  <c r="B1867"/>
  <c r="T1867"/>
  <c r="B1868"/>
  <c r="T1868"/>
  <c r="B1869"/>
  <c r="T1869"/>
  <c r="B1870"/>
  <c r="T1870"/>
  <c r="B1871"/>
  <c r="T1871"/>
  <c r="B1872"/>
  <c r="T1872"/>
  <c r="B1873"/>
  <c r="T1873"/>
  <c r="B1874"/>
  <c r="T1874"/>
  <c r="B1875"/>
  <c r="T1875"/>
  <c r="B1876"/>
  <c r="T1876"/>
  <c r="B1877"/>
  <c r="T1877"/>
  <c r="B1878"/>
  <c r="T1878"/>
  <c r="B1879"/>
  <c r="T1879"/>
  <c r="B1880"/>
  <c r="T1880"/>
  <c r="B1881"/>
  <c r="T1881"/>
  <c r="B1882"/>
  <c r="T1882"/>
  <c r="B1883"/>
  <c r="T1883"/>
  <c r="B1884"/>
  <c r="T1884"/>
  <c r="B1885"/>
  <c r="T1885"/>
  <c r="B1886"/>
  <c r="T1886"/>
  <c r="B1887"/>
  <c r="T1887"/>
  <c r="B1888"/>
  <c r="T1888"/>
  <c r="B1889"/>
  <c r="T1889"/>
  <c r="B1890"/>
  <c r="T1890"/>
  <c r="B1891"/>
  <c r="T1891"/>
  <c r="B1892"/>
  <c r="T1892"/>
  <c r="B1893"/>
  <c r="T1893"/>
  <c r="B1894"/>
  <c r="T1894"/>
  <c r="B1895"/>
  <c r="T1895"/>
  <c r="B1896"/>
  <c r="T1896"/>
  <c r="B1897"/>
  <c r="T1897"/>
  <c r="B1898"/>
  <c r="T1898"/>
  <c r="B1899"/>
  <c r="T1899"/>
  <c r="B1900"/>
  <c r="T1900"/>
  <c r="B1901"/>
  <c r="T1901"/>
  <c r="B1902"/>
  <c r="T1902"/>
  <c r="B1903"/>
  <c r="T1903"/>
  <c r="B1904"/>
  <c r="T1904"/>
  <c r="B1905"/>
  <c r="T1905"/>
  <c r="B1906"/>
  <c r="T1906"/>
  <c r="B1907"/>
  <c r="T1907"/>
  <c r="B1908"/>
  <c r="T1908"/>
  <c r="B1909"/>
  <c r="T1909"/>
  <c r="B1910"/>
  <c r="T1910"/>
  <c r="B1911"/>
  <c r="T1911"/>
  <c r="B1912"/>
  <c r="T1912"/>
  <c r="B1913"/>
  <c r="T1913"/>
  <c r="B1914"/>
  <c r="T1914"/>
  <c r="B1915"/>
  <c r="T1915"/>
  <c r="B1916"/>
  <c r="T1916"/>
  <c r="B1917"/>
  <c r="T1917"/>
  <c r="B1918"/>
  <c r="T1918"/>
  <c r="B1919"/>
  <c r="T1919"/>
  <c r="B1920"/>
  <c r="T1920"/>
  <c r="B1921"/>
  <c r="T1921"/>
  <c r="B1922"/>
  <c r="T1922"/>
  <c r="B1923"/>
  <c r="T1923"/>
  <c r="B1924"/>
  <c r="T1924"/>
  <c r="B1925"/>
  <c r="T1925"/>
  <c r="B1926"/>
  <c r="T1926"/>
  <c r="B1927"/>
  <c r="T1927"/>
  <c r="B1928"/>
  <c r="T1928"/>
  <c r="B1929"/>
  <c r="T1929"/>
  <c r="B1930"/>
  <c r="T1930"/>
  <c r="B1931"/>
  <c r="T1931"/>
  <c r="B1932"/>
  <c r="T1932"/>
  <c r="B1933"/>
  <c r="T1933"/>
  <c r="B1934"/>
  <c r="T1934"/>
  <c r="B1935"/>
  <c r="T1935"/>
  <c r="B1936"/>
  <c r="T1936"/>
  <c r="B1937"/>
  <c r="T1937"/>
  <c r="B1938"/>
  <c r="T1938"/>
  <c r="B1939"/>
  <c r="T1939"/>
  <c r="B1940"/>
  <c r="T1940"/>
  <c r="B1941"/>
  <c r="T1941"/>
  <c r="B1942"/>
  <c r="T1942"/>
  <c r="B1943"/>
  <c r="T1943"/>
  <c r="B1944"/>
  <c r="T1944"/>
  <c r="B1945"/>
  <c r="T1945"/>
  <c r="B1946"/>
  <c r="T1946"/>
  <c r="B1947"/>
  <c r="T1947"/>
  <c r="B1948"/>
  <c r="T1948"/>
  <c r="B1949"/>
  <c r="T1949"/>
  <c r="B1950"/>
  <c r="T1950"/>
  <c r="B1951"/>
  <c r="T1951"/>
  <c r="B1952"/>
  <c r="T1952"/>
  <c r="B1953"/>
  <c r="T1953"/>
  <c r="B1954"/>
  <c r="T1954"/>
  <c r="B1955"/>
  <c r="T1955"/>
  <c r="B1956"/>
  <c r="T1956"/>
  <c r="B1957"/>
  <c r="T1957"/>
  <c r="B1958"/>
  <c r="T1958"/>
  <c r="B1959"/>
  <c r="T1959"/>
  <c r="B1960"/>
  <c r="T1960"/>
  <c r="B1961"/>
  <c r="T1961"/>
  <c r="B1962"/>
  <c r="T1962"/>
  <c r="B1963"/>
  <c r="T1963"/>
  <c r="B1964"/>
  <c r="T1964"/>
  <c r="B1965"/>
  <c r="T1965"/>
  <c r="B1966"/>
  <c r="T1966"/>
  <c r="B1967"/>
  <c r="T1967"/>
  <c r="B1968"/>
  <c r="T1968"/>
  <c r="B1969"/>
  <c r="T1969"/>
  <c r="B1970"/>
  <c r="T1970"/>
  <c r="B1971"/>
  <c r="T1971"/>
  <c r="B1972"/>
  <c r="T1972"/>
  <c r="B1973"/>
  <c r="T1973"/>
  <c r="B1974"/>
  <c r="T1974"/>
  <c r="B1975"/>
  <c r="T1975"/>
  <c r="B1976"/>
  <c r="T1976"/>
  <c r="B1977"/>
  <c r="T1977"/>
  <c r="B1978"/>
  <c r="T1978"/>
  <c r="B1979"/>
  <c r="T1979"/>
  <c r="B1980"/>
  <c r="T1980"/>
  <c r="B1981"/>
  <c r="T1981"/>
  <c r="B1982"/>
  <c r="T1982"/>
  <c r="B1983"/>
  <c r="T1983"/>
  <c r="B1984"/>
  <c r="T1984"/>
  <c r="B1985"/>
  <c r="T1985"/>
  <c r="B1986"/>
  <c r="T1986"/>
  <c r="B1987"/>
  <c r="T1987"/>
  <c r="B1988"/>
  <c r="T1988"/>
  <c r="B1989"/>
  <c r="T1989"/>
  <c r="B1990"/>
  <c r="T1990"/>
  <c r="B1991"/>
  <c r="T1991"/>
  <c r="B1992"/>
  <c r="T1992"/>
  <c r="B1993"/>
  <c r="T1993"/>
  <c r="B1994"/>
  <c r="T1994"/>
  <c r="B1995"/>
  <c r="T1995"/>
  <c r="B1996"/>
  <c r="T1996"/>
  <c r="B1997"/>
  <c r="T1997"/>
  <c r="B1998"/>
  <c r="T1998"/>
  <c r="B1999"/>
  <c r="T1999"/>
  <c r="B2000"/>
  <c r="T2000"/>
  <c r="B2001"/>
  <c r="T2001"/>
  <c r="B2002"/>
  <c r="T2002"/>
  <c r="B2003"/>
  <c r="T2003"/>
  <c r="B2004"/>
  <c r="T2004"/>
  <c r="B2005"/>
  <c r="T2005"/>
  <c r="B2006"/>
  <c r="T2006"/>
  <c r="B2007"/>
  <c r="T2007"/>
  <c r="B2008"/>
  <c r="T2008"/>
  <c r="B2009"/>
  <c r="T2009"/>
  <c r="B2010"/>
  <c r="T2010"/>
  <c r="B2011"/>
  <c r="T2011"/>
  <c r="B2012"/>
  <c r="T2012"/>
  <c r="B2013"/>
  <c r="T2013"/>
  <c r="B2014"/>
  <c r="T2014"/>
  <c r="B2015"/>
  <c r="T2015"/>
  <c r="B2016"/>
  <c r="T2016"/>
  <c r="B2017"/>
  <c r="T2017"/>
  <c r="B2018"/>
  <c r="T2018"/>
  <c r="B2019"/>
  <c r="T2019"/>
  <c r="B2020"/>
  <c r="T2020"/>
  <c r="B2021"/>
  <c r="T2021"/>
  <c r="B2022"/>
  <c r="T2022"/>
  <c r="B2023"/>
  <c r="T2023"/>
  <c r="B2024"/>
  <c r="T2024"/>
  <c r="B2025"/>
  <c r="T2025"/>
  <c r="B2026"/>
  <c r="T2026"/>
  <c r="B2027"/>
  <c r="T2027"/>
  <c r="B2028"/>
  <c r="T2028"/>
  <c r="B2029"/>
  <c r="T2029"/>
  <c r="B2030"/>
  <c r="T2030"/>
  <c r="B2031"/>
  <c r="T2031"/>
  <c r="B2032"/>
  <c r="T2032"/>
  <c r="B2033"/>
  <c r="T2033"/>
  <c r="B2034"/>
  <c r="T2034"/>
  <c r="B2035"/>
  <c r="T2035"/>
  <c r="B2036"/>
  <c r="T2036"/>
  <c r="B2037"/>
  <c r="T2037"/>
  <c r="B2038"/>
  <c r="T2038"/>
  <c r="B2039"/>
  <c r="T2039"/>
  <c r="B2040"/>
  <c r="T2040"/>
  <c r="B2041"/>
  <c r="T2041"/>
  <c r="B2042"/>
  <c r="T2042"/>
  <c r="B2043"/>
  <c r="T2043"/>
  <c r="B2044"/>
  <c r="T2044"/>
  <c r="B2045"/>
  <c r="T2045"/>
  <c r="B2046"/>
  <c r="T2046"/>
  <c r="B2047"/>
  <c r="T2047"/>
  <c r="B2048"/>
  <c r="T2048"/>
  <c r="B2049"/>
  <c r="T2049"/>
  <c r="B2050"/>
  <c r="T2050"/>
  <c r="B2051"/>
  <c r="T2051"/>
  <c r="B2052"/>
  <c r="T2052"/>
  <c r="B2053"/>
  <c r="T2053"/>
  <c r="B2054"/>
  <c r="T2054"/>
  <c r="B2055"/>
  <c r="T2055"/>
  <c r="B2056"/>
  <c r="T2056"/>
  <c r="B2057"/>
  <c r="T2057"/>
  <c r="B2058"/>
  <c r="T2058"/>
  <c r="B2059"/>
  <c r="T2059"/>
  <c r="B2060"/>
  <c r="T2060"/>
  <c r="B2061"/>
  <c r="T2061"/>
  <c r="B2062"/>
  <c r="T2062"/>
  <c r="B2063"/>
  <c r="T2063"/>
  <c r="B2064"/>
  <c r="T2064"/>
  <c r="B2065"/>
  <c r="T2065"/>
  <c r="B2066"/>
  <c r="T2066"/>
  <c r="B2067"/>
  <c r="T2067"/>
  <c r="B2068"/>
  <c r="T2068"/>
  <c r="B2069"/>
  <c r="T2069"/>
  <c r="B2070"/>
  <c r="T2070"/>
  <c r="B2071"/>
  <c r="T2071"/>
  <c r="B2072"/>
  <c r="T2072"/>
  <c r="B2073"/>
  <c r="T2073"/>
  <c r="B2074"/>
  <c r="T2074"/>
  <c r="B2075"/>
  <c r="T2075"/>
  <c r="B2076"/>
  <c r="T2076"/>
  <c r="B2077"/>
  <c r="T2077"/>
  <c r="B2078"/>
  <c r="T2078"/>
  <c r="B2079"/>
  <c r="T2079"/>
  <c r="B2080"/>
  <c r="T2080"/>
  <c r="B2081"/>
  <c r="T2081"/>
  <c r="B2082"/>
  <c r="T2082"/>
  <c r="B2083"/>
  <c r="T2083"/>
  <c r="B2084"/>
  <c r="T2084"/>
  <c r="B2085"/>
  <c r="T2085"/>
  <c r="B2086"/>
  <c r="T2086"/>
  <c r="B2087"/>
  <c r="T2087"/>
  <c r="B2088"/>
  <c r="T2088"/>
  <c r="B2089"/>
  <c r="T2089"/>
  <c r="B2090"/>
  <c r="T2090"/>
  <c r="B2091"/>
  <c r="T2091"/>
  <c r="B2092"/>
  <c r="T2092"/>
  <c r="B2093"/>
  <c r="T2093"/>
  <c r="B2094"/>
  <c r="T2094"/>
  <c r="B2095"/>
  <c r="T2095"/>
  <c r="B2096"/>
  <c r="T2096"/>
  <c r="B2097"/>
  <c r="T2097"/>
  <c r="B2098"/>
  <c r="T2098"/>
  <c r="B2099"/>
  <c r="T2099"/>
  <c r="B2100"/>
  <c r="T2100"/>
  <c r="B2101"/>
  <c r="T2101"/>
  <c r="B2102"/>
  <c r="T2102"/>
  <c r="B2103"/>
  <c r="T2103"/>
  <c r="B2104"/>
  <c r="T2104"/>
  <c r="B2105"/>
  <c r="T2105"/>
  <c r="B2106"/>
  <c r="T2106"/>
  <c r="B2107"/>
  <c r="T2107"/>
  <c r="B2108"/>
  <c r="T2108"/>
  <c r="B2109"/>
  <c r="T2109"/>
  <c r="B2110"/>
  <c r="T2110"/>
  <c r="B2111"/>
  <c r="T2111"/>
  <c r="B2112"/>
  <c r="T2112"/>
  <c r="B2113"/>
  <c r="T2113"/>
  <c r="B2114"/>
  <c r="T2114"/>
  <c r="B2115"/>
  <c r="T2115"/>
  <c r="B2116"/>
  <c r="T2116"/>
  <c r="B2117"/>
  <c r="T2117"/>
  <c r="B2118"/>
  <c r="T2118"/>
  <c r="B2119"/>
  <c r="T2119"/>
  <c r="B2120"/>
  <c r="T2120"/>
  <c r="B2121"/>
  <c r="T2121"/>
  <c r="B2122"/>
  <c r="T2122"/>
  <c r="B2123"/>
  <c r="T2123"/>
  <c r="B2124"/>
  <c r="T2124"/>
  <c r="B2125"/>
  <c r="T2125"/>
  <c r="B2126"/>
  <c r="T2126"/>
  <c r="B2127"/>
  <c r="T2127"/>
  <c r="B2128"/>
  <c r="T2128"/>
  <c r="B2129"/>
  <c r="T2129"/>
  <c r="B2130"/>
  <c r="T2130"/>
  <c r="B2131"/>
  <c r="T2131"/>
  <c r="B2132"/>
  <c r="T2132"/>
  <c r="B2133"/>
  <c r="T2133"/>
  <c r="B2134"/>
  <c r="T2134"/>
  <c r="B2135"/>
  <c r="T2135"/>
  <c r="B2136"/>
  <c r="T2136"/>
  <c r="B2137"/>
  <c r="T2137"/>
  <c r="B2138"/>
  <c r="T2138"/>
  <c r="B2139"/>
  <c r="T2139"/>
  <c r="B2140"/>
  <c r="T2140"/>
  <c r="B2141"/>
  <c r="T2141"/>
  <c r="B2142"/>
  <c r="T2142"/>
  <c r="B2143"/>
  <c r="T2143"/>
  <c r="B2144"/>
  <c r="T2144"/>
  <c r="B2145"/>
  <c r="T2145"/>
  <c r="B2146"/>
  <c r="T2146"/>
  <c r="B2147"/>
  <c r="T2147"/>
  <c r="B2148"/>
  <c r="T2148"/>
  <c r="B2149"/>
  <c r="T2149"/>
  <c r="B2150"/>
  <c r="T2150"/>
  <c r="B2151"/>
  <c r="T2151"/>
  <c r="B2152"/>
  <c r="T2152"/>
  <c r="B2153"/>
  <c r="T2153"/>
  <c r="B2154"/>
  <c r="T2154"/>
  <c r="B2155"/>
  <c r="T2155"/>
  <c r="B2156"/>
  <c r="T2156"/>
  <c r="B2157"/>
  <c r="T2157"/>
  <c r="B2158"/>
  <c r="T2158"/>
  <c r="B2159"/>
  <c r="T2159"/>
  <c r="B2160"/>
  <c r="T2160"/>
  <c r="B2161"/>
  <c r="T2161"/>
  <c r="B2162"/>
  <c r="T2162"/>
  <c r="B2163"/>
  <c r="T2163"/>
  <c r="B2164"/>
  <c r="T2164"/>
  <c r="B2165"/>
  <c r="T2165"/>
  <c r="B2166"/>
  <c r="T2166"/>
  <c r="B2167"/>
  <c r="T2167"/>
  <c r="B2168"/>
  <c r="T2168"/>
  <c r="B2169"/>
  <c r="T2169"/>
  <c r="B2170"/>
  <c r="T2170"/>
  <c r="B2171"/>
  <c r="T2171"/>
  <c r="B2172"/>
  <c r="T2172"/>
  <c r="B2173"/>
  <c r="T2173"/>
  <c r="B2174"/>
  <c r="T2174"/>
  <c r="B2175"/>
  <c r="T2175"/>
  <c r="B2176"/>
  <c r="T2176"/>
  <c r="B2177"/>
  <c r="T2177"/>
  <c r="B2178"/>
  <c r="T2178"/>
  <c r="B2179"/>
  <c r="T2179"/>
  <c r="B2180"/>
  <c r="T2180"/>
  <c r="B2181"/>
  <c r="T2181"/>
  <c r="B2182"/>
  <c r="T2182"/>
  <c r="B2183"/>
  <c r="T2183"/>
  <c r="B2184"/>
  <c r="T2184"/>
  <c r="B2185"/>
  <c r="T2185"/>
  <c r="B2186"/>
  <c r="T2186"/>
  <c r="B2187"/>
  <c r="T2187"/>
  <c r="B2188"/>
  <c r="T2188"/>
  <c r="B2189"/>
  <c r="T2189"/>
  <c r="B2190"/>
  <c r="T2190"/>
  <c r="B2191"/>
  <c r="T2191"/>
  <c r="B2192"/>
  <c r="T2192"/>
  <c r="B2193"/>
  <c r="T2193"/>
  <c r="B2194"/>
  <c r="T2194"/>
  <c r="B2195"/>
  <c r="T2195"/>
  <c r="B2196"/>
  <c r="T2196"/>
  <c r="B2197"/>
  <c r="T2197"/>
  <c r="B2198"/>
  <c r="T2198"/>
  <c r="B2199"/>
  <c r="T2199"/>
  <c r="B2200"/>
  <c r="T2200"/>
  <c r="B2201"/>
  <c r="T2201"/>
  <c r="B2202"/>
  <c r="T2202"/>
  <c r="B2203"/>
  <c r="T2203"/>
  <c r="B2204"/>
  <c r="T2204"/>
  <c r="B2205"/>
  <c r="T2205"/>
  <c r="B2206"/>
  <c r="T2206"/>
  <c r="B2207"/>
  <c r="T2207"/>
  <c r="B2208"/>
  <c r="T2208"/>
  <c r="B2209"/>
  <c r="T2209"/>
  <c r="B2210"/>
  <c r="T2210"/>
  <c r="B2211"/>
  <c r="T2211"/>
  <c r="B2212"/>
  <c r="T2212"/>
  <c r="B2213"/>
  <c r="T2213"/>
  <c r="B2214"/>
  <c r="T2214"/>
  <c r="B2215"/>
  <c r="T2215"/>
  <c r="B2216"/>
  <c r="T2216"/>
  <c r="B2217"/>
  <c r="T2217"/>
  <c r="B2218"/>
  <c r="T2218"/>
  <c r="B2219"/>
  <c r="T2219"/>
  <c r="B2220"/>
  <c r="T2220"/>
  <c r="B2221"/>
  <c r="T2221"/>
  <c r="B2222"/>
  <c r="T2222"/>
  <c r="B2223"/>
  <c r="T2223"/>
  <c r="B2224"/>
  <c r="T2224"/>
  <c r="B2225"/>
  <c r="T2225"/>
  <c r="B2226"/>
  <c r="T2226"/>
  <c r="B2227"/>
  <c r="T2227"/>
  <c r="B2228"/>
  <c r="T2228"/>
  <c r="B2229"/>
  <c r="T2229"/>
  <c r="B2230"/>
  <c r="T2230"/>
  <c r="B2231"/>
  <c r="T2231"/>
  <c r="B2232"/>
  <c r="T2232"/>
  <c r="B2233"/>
  <c r="T2233"/>
  <c r="B2234"/>
  <c r="T2234"/>
  <c r="B2235"/>
  <c r="T2235"/>
  <c r="B2236"/>
  <c r="T2236"/>
  <c r="B2237"/>
  <c r="T2237"/>
  <c r="B2238"/>
  <c r="T2238"/>
  <c r="B2239"/>
  <c r="T2239"/>
  <c r="B2240"/>
  <c r="T2240"/>
  <c r="B2241"/>
  <c r="T2241"/>
  <c r="B2242"/>
  <c r="T2242"/>
  <c r="B2243"/>
  <c r="T2243"/>
  <c r="B2244"/>
  <c r="T2244"/>
  <c r="B2245"/>
  <c r="T2245"/>
  <c r="B2246"/>
  <c r="T2246"/>
  <c r="B2247"/>
  <c r="T2247"/>
  <c r="B2248"/>
  <c r="T2248"/>
  <c r="B2249"/>
  <c r="T2249"/>
  <c r="B2250"/>
  <c r="T2250"/>
  <c r="B2251"/>
  <c r="T2251"/>
  <c r="B2252"/>
  <c r="T2252"/>
  <c r="B2253"/>
  <c r="T2253"/>
  <c r="B2254"/>
  <c r="T2254"/>
  <c r="B2255"/>
  <c r="T2255"/>
  <c r="B2256"/>
  <c r="T2256"/>
  <c r="B2257"/>
  <c r="T2257"/>
  <c r="B2258"/>
  <c r="T2258"/>
  <c r="B2259"/>
  <c r="T2259"/>
  <c r="B2260"/>
  <c r="T2260"/>
  <c r="B2261"/>
  <c r="T2261"/>
  <c r="B2262"/>
  <c r="T2262"/>
  <c r="B2263"/>
  <c r="T2263"/>
  <c r="B2264"/>
  <c r="T2264"/>
  <c r="B2265"/>
  <c r="T2265"/>
  <c r="B2266"/>
  <c r="T2266"/>
  <c r="B2267"/>
  <c r="T2267"/>
  <c r="B2268"/>
  <c r="T2268"/>
  <c r="B2269"/>
  <c r="T2269"/>
  <c r="B2270"/>
  <c r="T2270"/>
  <c r="B2271"/>
  <c r="T2271"/>
  <c r="B2272"/>
  <c r="T2272"/>
  <c r="B2273"/>
  <c r="T2273"/>
  <c r="B2274"/>
  <c r="T2274"/>
  <c r="B2275"/>
  <c r="T2275"/>
  <c r="B2276"/>
  <c r="T2276"/>
  <c r="B2277"/>
  <c r="T2277"/>
  <c r="B2278"/>
  <c r="T2278"/>
  <c r="B2279"/>
  <c r="T2279"/>
  <c r="B2280"/>
  <c r="T2280"/>
  <c r="B2281"/>
  <c r="T2281"/>
  <c r="B2282"/>
  <c r="T2282"/>
  <c r="B2283"/>
  <c r="T2283"/>
  <c r="B2284"/>
  <c r="T2284"/>
  <c r="B2285"/>
  <c r="T2285"/>
  <c r="B2286"/>
  <c r="T2286"/>
  <c r="B2287"/>
  <c r="T2287"/>
  <c r="B2288"/>
  <c r="T2288"/>
  <c r="B2289"/>
  <c r="T2289"/>
  <c r="B2290"/>
  <c r="T2290"/>
  <c r="B2291"/>
  <c r="T2291"/>
  <c r="B2292"/>
  <c r="T2292"/>
  <c r="B2293"/>
  <c r="T2293"/>
  <c r="B2294"/>
  <c r="T2294"/>
  <c r="B2295"/>
  <c r="T2295"/>
  <c r="B2296"/>
  <c r="T2296"/>
  <c r="B2297"/>
  <c r="T2297"/>
  <c r="B2298"/>
  <c r="T2298"/>
  <c r="B2299"/>
  <c r="T2299"/>
  <c r="B2300"/>
  <c r="T2300"/>
  <c r="B2301"/>
  <c r="T2301"/>
  <c r="B2302"/>
  <c r="T2302"/>
  <c r="B2303"/>
  <c r="T2303"/>
  <c r="B2304"/>
  <c r="T2304"/>
  <c r="B2305"/>
  <c r="T2305"/>
  <c r="B2306"/>
  <c r="T2306"/>
  <c r="B2307"/>
  <c r="T2307"/>
  <c r="B2308"/>
  <c r="T2308"/>
  <c r="B2309"/>
  <c r="T2309"/>
  <c r="B2310"/>
  <c r="T2310"/>
  <c r="B2311"/>
  <c r="T2311"/>
  <c r="B2312"/>
  <c r="T2312"/>
  <c r="B2313"/>
  <c r="T2313"/>
  <c r="B2314"/>
  <c r="T2314"/>
  <c r="B2315"/>
  <c r="T2315"/>
  <c r="B2316"/>
  <c r="T2316"/>
  <c r="B2317"/>
  <c r="T2317"/>
  <c r="B2318"/>
  <c r="T2318"/>
  <c r="B2319"/>
  <c r="T2319"/>
  <c r="B2320"/>
  <c r="T2320"/>
  <c r="B2321"/>
  <c r="T2321"/>
  <c r="B2322"/>
  <c r="T2322"/>
  <c r="B2323"/>
  <c r="T2323"/>
  <c r="B2324"/>
  <c r="T2324"/>
  <c r="B2325"/>
  <c r="T2325"/>
  <c r="B2326"/>
  <c r="T2326"/>
  <c r="B2327"/>
  <c r="T2327"/>
  <c r="B2328"/>
  <c r="T2328"/>
  <c r="B2329"/>
  <c r="T2329"/>
  <c r="B2330"/>
  <c r="T2330"/>
  <c r="B2331"/>
  <c r="T2331"/>
  <c r="B2332"/>
  <c r="T2332"/>
  <c r="B2333"/>
  <c r="T2333"/>
  <c r="B2334"/>
  <c r="T2334"/>
  <c r="B2335"/>
  <c r="T2335"/>
  <c r="B2336"/>
  <c r="T2336"/>
  <c r="B2337"/>
  <c r="T2337"/>
  <c r="B2338"/>
  <c r="T2338"/>
  <c r="B2339"/>
  <c r="T2339"/>
  <c r="B2340"/>
  <c r="T2340"/>
  <c r="B2341"/>
  <c r="T2341"/>
  <c r="B2342"/>
  <c r="T2342"/>
  <c r="B2343"/>
  <c r="T2343"/>
  <c r="B2344"/>
  <c r="T2344"/>
  <c r="B2345"/>
  <c r="T2345"/>
  <c r="B2346"/>
  <c r="T2346"/>
  <c r="B2347"/>
  <c r="T2347"/>
  <c r="B2348"/>
  <c r="T2348"/>
  <c r="B2349"/>
  <c r="T2349"/>
  <c r="B2350"/>
  <c r="T2350"/>
  <c r="B2351"/>
  <c r="T2351"/>
  <c r="B2352"/>
  <c r="T2352"/>
  <c r="B2353"/>
  <c r="T2353"/>
  <c r="B2354"/>
  <c r="T2354"/>
  <c r="B2355"/>
  <c r="T2355"/>
  <c r="B2356"/>
  <c r="T2356"/>
  <c r="B2357"/>
  <c r="T2357"/>
  <c r="B2358"/>
  <c r="T2358"/>
  <c r="B2359"/>
  <c r="T2359"/>
  <c r="B2360"/>
  <c r="T2360"/>
  <c r="B2361"/>
  <c r="T2361"/>
  <c r="B2362"/>
  <c r="T2362"/>
  <c r="B2363"/>
  <c r="T2363"/>
  <c r="B2364"/>
  <c r="T2364"/>
  <c r="B2365"/>
  <c r="T2365"/>
  <c r="B2366"/>
  <c r="T2366"/>
  <c r="B2367"/>
  <c r="T2367"/>
  <c r="B2368"/>
  <c r="T2368"/>
  <c r="B2369"/>
  <c r="T2369"/>
  <c r="B2370"/>
  <c r="T2370"/>
  <c r="B2371"/>
  <c r="T2371"/>
  <c r="B2372"/>
  <c r="T2372"/>
  <c r="B2373"/>
  <c r="T2373"/>
  <c r="B2374"/>
  <c r="T2374"/>
  <c r="B2375"/>
  <c r="T2375"/>
  <c r="B2376"/>
  <c r="T2376"/>
  <c r="B2377"/>
  <c r="T2377"/>
  <c r="B2378"/>
  <c r="T2378"/>
  <c r="B2379"/>
  <c r="T2379"/>
  <c r="B2380"/>
  <c r="T2380"/>
  <c r="B2381"/>
  <c r="T2381"/>
  <c r="B2382"/>
  <c r="T2382"/>
  <c r="B2383"/>
  <c r="T2383"/>
  <c r="B2384"/>
  <c r="T2384"/>
  <c r="B2385"/>
  <c r="T2385"/>
  <c r="B2386"/>
  <c r="T2386"/>
  <c r="B2387"/>
  <c r="T2387"/>
  <c r="B2388"/>
  <c r="T2388"/>
  <c r="B2389"/>
  <c r="T2389"/>
  <c r="B2390"/>
  <c r="T2390"/>
  <c r="B2391"/>
  <c r="T2391"/>
  <c r="B2392"/>
  <c r="T2392"/>
  <c r="B2393"/>
  <c r="T2393"/>
  <c r="B2394"/>
  <c r="T2394"/>
  <c r="B2395"/>
  <c r="T2395"/>
  <c r="B2396"/>
  <c r="T2396"/>
  <c r="B2397"/>
  <c r="T2397"/>
  <c r="B2398"/>
  <c r="T2398"/>
  <c r="B2399"/>
  <c r="T2399"/>
  <c r="B2400"/>
  <c r="T2400"/>
  <c r="B2401"/>
  <c r="T2401"/>
  <c r="B2402"/>
  <c r="T2402"/>
  <c r="B2403"/>
  <c r="T2403"/>
  <c r="B2404"/>
  <c r="T2404"/>
  <c r="B2405"/>
  <c r="T2405"/>
  <c r="B2406"/>
  <c r="T2406"/>
  <c r="B2407"/>
  <c r="T2407"/>
  <c r="B2408"/>
  <c r="T2408"/>
  <c r="B2409"/>
  <c r="T2409"/>
  <c r="B2410"/>
  <c r="T2410"/>
  <c r="B2411"/>
  <c r="T2411"/>
  <c r="B2412"/>
  <c r="T2412"/>
  <c r="B2413"/>
  <c r="T2413"/>
  <c r="B2414"/>
  <c r="T2414"/>
  <c r="B2415"/>
  <c r="T2415"/>
  <c r="B2416"/>
  <c r="T2416"/>
  <c r="B2417"/>
  <c r="T2417"/>
  <c r="B2418"/>
  <c r="T2418"/>
  <c r="B2419"/>
  <c r="T2419"/>
  <c r="B2420"/>
  <c r="T2420"/>
  <c r="B2421"/>
  <c r="T2421"/>
  <c r="B2422"/>
  <c r="T2422"/>
  <c r="B2423"/>
  <c r="T2423"/>
  <c r="B2424"/>
  <c r="T2424"/>
  <c r="B2425"/>
  <c r="T2425"/>
  <c r="B2426"/>
  <c r="T2426"/>
  <c r="B2427"/>
  <c r="T2427"/>
  <c r="B2428"/>
  <c r="T2428"/>
  <c r="B2429"/>
  <c r="T2429"/>
  <c r="B2430"/>
  <c r="T2430"/>
  <c r="B2431"/>
  <c r="T2431"/>
  <c r="B2432"/>
  <c r="T2432"/>
  <c r="B2433"/>
  <c r="T2433"/>
  <c r="B2434"/>
  <c r="T2434"/>
  <c r="B2435"/>
  <c r="T2435"/>
  <c r="B2436"/>
  <c r="T2436"/>
  <c r="B2437"/>
  <c r="T2437"/>
  <c r="B2438"/>
  <c r="T2438"/>
  <c r="B2439"/>
  <c r="T2439"/>
  <c r="B2440"/>
  <c r="T2440"/>
  <c r="B2441"/>
  <c r="T2441"/>
  <c r="B2442"/>
  <c r="T2442"/>
  <c r="B2443"/>
  <c r="T2443"/>
  <c r="B2444"/>
  <c r="T2444"/>
  <c r="B2445"/>
  <c r="T2445"/>
  <c r="B2446"/>
  <c r="T2446"/>
  <c r="B2447"/>
  <c r="T2447"/>
  <c r="B2448"/>
  <c r="T2448"/>
  <c r="B2449"/>
  <c r="T2449"/>
  <c r="B2450"/>
  <c r="T2450"/>
  <c r="B2451"/>
  <c r="T2451"/>
  <c r="B2452"/>
  <c r="T2452"/>
  <c r="B2453"/>
  <c r="T2453"/>
  <c r="B2454"/>
  <c r="T2454"/>
  <c r="B2455"/>
  <c r="T2455"/>
  <c r="B2456"/>
  <c r="T2456"/>
  <c r="B2457"/>
  <c r="T2457"/>
  <c r="B2458"/>
  <c r="T2458"/>
  <c r="B2459"/>
  <c r="T2459"/>
  <c r="B2460"/>
  <c r="T2460"/>
  <c r="B2461"/>
  <c r="T2461"/>
  <c r="B2462"/>
  <c r="T2462"/>
  <c r="B2463"/>
  <c r="T2463"/>
  <c r="B2464"/>
  <c r="T2464"/>
  <c r="B2465"/>
  <c r="T2465"/>
  <c r="B2466"/>
  <c r="T2466"/>
  <c r="B2467"/>
  <c r="T2467"/>
  <c r="B2468"/>
  <c r="T2468"/>
  <c r="B2469"/>
  <c r="T2469"/>
  <c r="B2470"/>
  <c r="T2470"/>
  <c r="B2471"/>
  <c r="T2471"/>
  <c r="B2472"/>
  <c r="T2472"/>
  <c r="B2473"/>
  <c r="T2473"/>
  <c r="B2474"/>
  <c r="T2474"/>
  <c r="B2475"/>
  <c r="T2475"/>
  <c r="B2476"/>
  <c r="T2476"/>
  <c r="B2477"/>
  <c r="T2477"/>
  <c r="B2478"/>
  <c r="T2478"/>
  <c r="B2479"/>
  <c r="T2479"/>
  <c r="B2480"/>
  <c r="T2480"/>
  <c r="B2481"/>
  <c r="T2481"/>
  <c r="B2482"/>
  <c r="T2482"/>
  <c r="B2483"/>
  <c r="T2483"/>
  <c r="B2484"/>
  <c r="T2484"/>
  <c r="B2485"/>
  <c r="T2485"/>
  <c r="B2486"/>
  <c r="T2486"/>
  <c r="B2487"/>
  <c r="T2487"/>
  <c r="B2488"/>
  <c r="T2488"/>
  <c r="B2489"/>
  <c r="T2489"/>
  <c r="B2490"/>
  <c r="T2490"/>
  <c r="B2491"/>
  <c r="T2491"/>
  <c r="B2492"/>
  <c r="T2492"/>
  <c r="B2493"/>
  <c r="T2493"/>
  <c r="B2494"/>
  <c r="T2494"/>
  <c r="B2495"/>
  <c r="T2495"/>
  <c r="B2496"/>
  <c r="T2496"/>
  <c r="B2497"/>
  <c r="T2497"/>
  <c r="B2498"/>
  <c r="T2498"/>
  <c r="B2499"/>
  <c r="T2499"/>
  <c r="B2500"/>
  <c r="T2500"/>
  <c r="B2501"/>
  <c r="T2501"/>
  <c r="B2502"/>
  <c r="T2502"/>
  <c r="B2503"/>
  <c r="T2503"/>
  <c r="B2504"/>
  <c r="T2504"/>
  <c r="B5"/>
  <c r="C5"/>
  <c r="V5"/>
  <c r="J5"/>
  <c r="E5"/>
  <c r="J646" i="8"/>
  <c r="K646"/>
  <c r="J647"/>
  <c r="K647"/>
  <c r="J648"/>
  <c r="K648"/>
  <c r="J649"/>
  <c r="K649"/>
  <c r="J650"/>
  <c r="K650"/>
  <c r="J651"/>
  <c r="K651"/>
  <c r="J652"/>
  <c r="K652"/>
  <c r="J653"/>
  <c r="K653"/>
  <c r="J654"/>
  <c r="K654"/>
  <c r="J655"/>
  <c r="K655"/>
  <c r="J656"/>
  <c r="K656"/>
  <c r="J657"/>
  <c r="K657"/>
  <c r="J658"/>
  <c r="K658"/>
  <c r="J659"/>
  <c r="K659"/>
  <c r="J660"/>
  <c r="K660"/>
  <c r="J661"/>
  <c r="K661"/>
  <c r="J662"/>
  <c r="K662"/>
  <c r="J663"/>
  <c r="K663"/>
  <c r="J664"/>
  <c r="K664"/>
  <c r="C3" i="11"/>
  <c r="C4"/>
  <c r="C5"/>
  <c r="C6"/>
  <c r="C7"/>
  <c r="C8"/>
  <c r="C9"/>
  <c r="C10"/>
  <c r="C11"/>
  <c r="C12"/>
  <c r="C13"/>
  <c r="C14"/>
  <c r="C15"/>
  <c r="C16"/>
  <c r="C17"/>
  <c r="C18"/>
  <c r="C19"/>
  <c r="C20"/>
  <c r="C21"/>
  <c r="C22"/>
  <c r="C23"/>
  <c r="C24"/>
  <c r="C25"/>
  <c r="C26"/>
  <c r="C27"/>
  <c r="C28"/>
  <c r="C29"/>
  <c r="C30"/>
  <c r="C31"/>
  <c r="C32"/>
  <c r="C33"/>
  <c r="C34"/>
  <c r="C35"/>
  <c r="C36"/>
  <c r="C37"/>
  <c r="C38"/>
  <c r="C39"/>
  <c r="C40"/>
  <c r="C41"/>
  <c r="C42"/>
  <c r="C43"/>
  <c r="C44"/>
  <c r="C45"/>
  <c r="C46"/>
  <c r="C47"/>
  <c r="C48"/>
  <c r="C49"/>
  <c r="C50"/>
  <c r="C51"/>
  <c r="C52"/>
  <c r="C53"/>
  <c r="C54"/>
  <c r="C55"/>
  <c r="C56"/>
  <c r="C57"/>
  <c r="C58"/>
  <c r="C59"/>
  <c r="C60"/>
  <c r="C61"/>
  <c r="C62"/>
  <c r="C63"/>
  <c r="C64"/>
  <c r="C65"/>
  <c r="C66"/>
  <c r="C67"/>
  <c r="C68"/>
  <c r="C69"/>
  <c r="C70"/>
  <c r="C71"/>
  <c r="C72"/>
  <c r="C73"/>
  <c r="C74"/>
  <c r="C75"/>
  <c r="C76"/>
  <c r="C77"/>
  <c r="C78"/>
  <c r="C79"/>
  <c r="C80"/>
  <c r="C81"/>
  <c r="C82"/>
  <c r="C83"/>
  <c r="C84"/>
  <c r="C85"/>
  <c r="C86"/>
  <c r="C87"/>
  <c r="C88"/>
  <c r="C89"/>
  <c r="C90"/>
  <c r="C91"/>
  <c r="C92"/>
  <c r="C93"/>
  <c r="C94"/>
  <c r="C95"/>
  <c r="C96"/>
  <c r="C97"/>
  <c r="C98"/>
  <c r="C99"/>
  <c r="C100"/>
  <c r="C101"/>
  <c r="C102"/>
  <c r="C103"/>
  <c r="C104"/>
  <c r="C105"/>
  <c r="C106"/>
  <c r="C107"/>
  <c r="C108"/>
  <c r="C109"/>
  <c r="C110"/>
  <c r="C111"/>
  <c r="C112"/>
  <c r="C113"/>
  <c r="C114"/>
  <c r="C115"/>
  <c r="C116"/>
  <c r="C117"/>
  <c r="C118"/>
  <c r="C119"/>
  <c r="C120"/>
  <c r="C121"/>
  <c r="C122"/>
  <c r="C123"/>
  <c r="C124"/>
  <c r="C125"/>
  <c r="C126"/>
  <c r="C127"/>
  <c r="C128"/>
  <c r="C129"/>
  <c r="C130"/>
  <c r="C131"/>
  <c r="C132"/>
  <c r="C133"/>
  <c r="C134"/>
  <c r="C135"/>
  <c r="C136"/>
  <c r="C137"/>
  <c r="C138"/>
  <c r="C139"/>
  <c r="C140"/>
  <c r="C141"/>
  <c r="C142"/>
  <c r="C143"/>
  <c r="C144"/>
  <c r="C145"/>
  <c r="C146"/>
  <c r="C147"/>
  <c r="C148"/>
  <c r="C149"/>
  <c r="C150"/>
  <c r="C151"/>
  <c r="C152"/>
  <c r="C153"/>
  <c r="C154"/>
  <c r="C155"/>
  <c r="C156"/>
  <c r="C157"/>
  <c r="C158"/>
  <c r="C159"/>
  <c r="C160"/>
  <c r="C161"/>
  <c r="C162"/>
  <c r="C163"/>
  <c r="C164"/>
  <c r="C165"/>
  <c r="C166"/>
  <c r="C167"/>
  <c r="C168"/>
  <c r="C169"/>
  <c r="C170"/>
  <c r="C171"/>
  <c r="C172"/>
  <c r="C173"/>
  <c r="C174"/>
  <c r="C175"/>
  <c r="C176"/>
  <c r="C177"/>
  <c r="C178"/>
  <c r="C179"/>
  <c r="C180"/>
  <c r="C181"/>
  <c r="C182"/>
  <c r="C183"/>
  <c r="C184"/>
  <c r="C185"/>
  <c r="C186"/>
  <c r="C187"/>
  <c r="C188"/>
  <c r="C189"/>
  <c r="C190"/>
  <c r="C191"/>
  <c r="C192"/>
  <c r="C193"/>
  <c r="C194"/>
  <c r="C195"/>
  <c r="C196"/>
  <c r="C197"/>
  <c r="C198"/>
  <c r="C199"/>
  <c r="C200"/>
  <c r="C201"/>
  <c r="C202"/>
  <c r="C203"/>
  <c r="C204"/>
  <c r="C205"/>
  <c r="C206"/>
  <c r="C207"/>
  <c r="C208"/>
  <c r="C209"/>
  <c r="C210"/>
  <c r="C211"/>
  <c r="C212"/>
  <c r="C213"/>
  <c r="C214"/>
  <c r="C215"/>
  <c r="C216"/>
  <c r="C217"/>
  <c r="C218"/>
  <c r="C219"/>
  <c r="C220"/>
  <c r="C221"/>
  <c r="C222"/>
  <c r="C223"/>
  <c r="C224"/>
  <c r="C225"/>
  <c r="C226"/>
  <c r="C227"/>
  <c r="C228"/>
  <c r="C229"/>
  <c r="C230"/>
  <c r="C231"/>
  <c r="C232"/>
  <c r="C233"/>
  <c r="C234"/>
  <c r="C235"/>
  <c r="C236"/>
  <c r="C237"/>
  <c r="C238"/>
  <c r="C239"/>
  <c r="C240"/>
  <c r="C241"/>
  <c r="C242"/>
  <c r="C243"/>
  <c r="C244"/>
  <c r="C245"/>
  <c r="C246"/>
  <c r="C247"/>
  <c r="C248"/>
  <c r="C249"/>
  <c r="C250"/>
  <c r="C251"/>
  <c r="C252"/>
  <c r="C253"/>
  <c r="C254"/>
  <c r="C255"/>
  <c r="C256"/>
  <c r="C257"/>
  <c r="C258"/>
  <c r="C259"/>
  <c r="C260"/>
  <c r="C261"/>
  <c r="C262"/>
  <c r="C263"/>
  <c r="C264"/>
  <c r="C265"/>
  <c r="C266"/>
  <c r="C267"/>
  <c r="C268"/>
  <c r="C269"/>
  <c r="C270"/>
  <c r="C271"/>
  <c r="C272"/>
  <c r="C273"/>
  <c r="C274"/>
  <c r="C275"/>
  <c r="C276"/>
  <c r="C277"/>
  <c r="C278"/>
  <c r="C279"/>
  <c r="C280"/>
  <c r="C281"/>
  <c r="C282"/>
  <c r="C283"/>
  <c r="C284"/>
  <c r="C285"/>
  <c r="C286"/>
  <c r="C287"/>
  <c r="C288"/>
  <c r="C289"/>
  <c r="C290"/>
  <c r="C291"/>
  <c r="C292"/>
  <c r="C293"/>
  <c r="C294"/>
  <c r="C295"/>
  <c r="C296"/>
  <c r="C297"/>
  <c r="C298"/>
  <c r="C299"/>
  <c r="C300"/>
  <c r="C301"/>
  <c r="C302"/>
  <c r="C303"/>
  <c r="C304"/>
  <c r="C305"/>
  <c r="C306"/>
  <c r="C307"/>
  <c r="C308"/>
  <c r="C309"/>
  <c r="C310"/>
  <c r="C311"/>
  <c r="C312"/>
  <c r="C313"/>
  <c r="C314"/>
  <c r="C315"/>
  <c r="C316"/>
  <c r="C317"/>
  <c r="C318"/>
  <c r="C319"/>
  <c r="C320"/>
  <c r="C321"/>
  <c r="C322"/>
  <c r="C323"/>
  <c r="C324"/>
  <c r="C325"/>
  <c r="C326"/>
  <c r="C327"/>
  <c r="C328"/>
  <c r="C329"/>
  <c r="C330"/>
  <c r="C331"/>
  <c r="C332"/>
  <c r="C333"/>
  <c r="C334"/>
  <c r="C335"/>
  <c r="C336"/>
  <c r="C337"/>
  <c r="C338"/>
  <c r="C339"/>
  <c r="C340"/>
  <c r="C341"/>
  <c r="C342"/>
  <c r="C343"/>
  <c r="C344"/>
  <c r="C345"/>
  <c r="C346"/>
  <c r="C347"/>
  <c r="C348"/>
  <c r="C349"/>
  <c r="C350"/>
  <c r="C351"/>
  <c r="C352"/>
  <c r="C353"/>
  <c r="C354"/>
  <c r="C355"/>
  <c r="C356"/>
  <c r="C357"/>
  <c r="C358"/>
  <c r="C359"/>
  <c r="C360"/>
  <c r="C361"/>
  <c r="C362"/>
  <c r="C363"/>
  <c r="C364"/>
  <c r="C365"/>
  <c r="C366"/>
  <c r="C367"/>
  <c r="C368"/>
  <c r="C369"/>
  <c r="C370"/>
  <c r="C371"/>
  <c r="C372"/>
  <c r="C373"/>
  <c r="C374"/>
  <c r="C375"/>
  <c r="C376"/>
  <c r="C377"/>
  <c r="C378"/>
  <c r="C379"/>
  <c r="C380"/>
  <c r="C381"/>
  <c r="C382"/>
  <c r="C383"/>
  <c r="C384"/>
  <c r="C385"/>
  <c r="C386"/>
  <c r="C387"/>
  <c r="C388"/>
  <c r="C389"/>
  <c r="C390"/>
  <c r="C391"/>
  <c r="C392"/>
  <c r="C393"/>
  <c r="C394"/>
  <c r="C395"/>
  <c r="C396"/>
  <c r="C397"/>
  <c r="C398"/>
  <c r="C399"/>
  <c r="C400"/>
  <c r="C401"/>
  <c r="C402"/>
  <c r="C403"/>
  <c r="C404"/>
  <c r="C405"/>
  <c r="C406"/>
  <c r="C407"/>
  <c r="C408"/>
  <c r="C409"/>
  <c r="C410"/>
  <c r="C411"/>
  <c r="C412"/>
  <c r="C413"/>
  <c r="C414"/>
  <c r="C415"/>
  <c r="C416"/>
  <c r="C417"/>
  <c r="C418"/>
  <c r="C419"/>
  <c r="C420"/>
  <c r="C421"/>
  <c r="C422"/>
  <c r="C423"/>
  <c r="C424"/>
  <c r="C425"/>
  <c r="C426"/>
  <c r="C427"/>
  <c r="C428"/>
  <c r="C429"/>
  <c r="C430"/>
  <c r="C431"/>
  <c r="C432"/>
  <c r="C433"/>
  <c r="C434"/>
  <c r="C435"/>
  <c r="C436"/>
  <c r="C437"/>
  <c r="C438"/>
  <c r="C439"/>
  <c r="C440"/>
  <c r="C441"/>
  <c r="C442"/>
  <c r="C443"/>
  <c r="C444"/>
  <c r="C445"/>
  <c r="C446"/>
  <c r="C447"/>
  <c r="C448"/>
  <c r="C449"/>
  <c r="C450"/>
  <c r="C451"/>
  <c r="C452"/>
  <c r="C453"/>
  <c r="C454"/>
  <c r="C455"/>
  <c r="C456"/>
  <c r="C457"/>
  <c r="C458"/>
  <c r="C459"/>
  <c r="C460"/>
  <c r="C461"/>
  <c r="C462"/>
  <c r="C463"/>
  <c r="C464"/>
  <c r="C465"/>
  <c r="C466"/>
  <c r="C467"/>
  <c r="C468"/>
  <c r="C469"/>
  <c r="C470"/>
  <c r="C471"/>
  <c r="C472"/>
  <c r="C473"/>
  <c r="C474"/>
  <c r="C475"/>
  <c r="C476"/>
  <c r="C477"/>
  <c r="C478"/>
  <c r="C479"/>
  <c r="C480"/>
  <c r="C481"/>
  <c r="C482"/>
  <c r="C483"/>
  <c r="C484"/>
  <c r="C485"/>
  <c r="C486"/>
  <c r="C487"/>
  <c r="C488"/>
  <c r="C489"/>
  <c r="C490"/>
  <c r="C491"/>
  <c r="C492"/>
  <c r="C493"/>
  <c r="C494"/>
  <c r="C495"/>
  <c r="C496"/>
  <c r="C497"/>
  <c r="C498"/>
  <c r="C499"/>
  <c r="C500"/>
  <c r="C501"/>
  <c r="C502"/>
  <c r="C503"/>
  <c r="C504"/>
  <c r="C505"/>
  <c r="C506"/>
  <c r="C507"/>
  <c r="C508"/>
  <c r="C509"/>
  <c r="C510"/>
  <c r="C511"/>
  <c r="C512"/>
  <c r="C513"/>
  <c r="C514"/>
  <c r="C515"/>
  <c r="C516"/>
  <c r="C517"/>
  <c r="C518"/>
  <c r="C519"/>
  <c r="C520"/>
  <c r="C521"/>
  <c r="C522"/>
  <c r="C523"/>
  <c r="C524"/>
  <c r="C525"/>
  <c r="C526"/>
  <c r="C527"/>
  <c r="C528"/>
  <c r="C529"/>
  <c r="C530"/>
  <c r="C531"/>
  <c r="C532"/>
  <c r="C533"/>
  <c r="C534"/>
  <c r="C535"/>
  <c r="C536"/>
  <c r="C537"/>
  <c r="C538"/>
  <c r="C539"/>
  <c r="C540"/>
  <c r="C541"/>
  <c r="C542"/>
  <c r="C543"/>
  <c r="C544"/>
  <c r="C545"/>
  <c r="C546"/>
  <c r="C547"/>
  <c r="C548"/>
  <c r="C549"/>
  <c r="C550"/>
  <c r="C551"/>
  <c r="C552"/>
  <c r="C553"/>
  <c r="C554"/>
  <c r="C555"/>
  <c r="C556"/>
  <c r="C557"/>
  <c r="C558"/>
  <c r="C559"/>
  <c r="C560"/>
  <c r="C561"/>
  <c r="C562"/>
  <c r="C563"/>
  <c r="C564"/>
  <c r="C565"/>
  <c r="C566"/>
  <c r="C567"/>
  <c r="C568"/>
  <c r="C569"/>
  <c r="C570"/>
  <c r="C571"/>
  <c r="C572"/>
  <c r="C573"/>
  <c r="C574"/>
  <c r="C575"/>
  <c r="C576"/>
  <c r="C577"/>
  <c r="C578"/>
  <c r="C579"/>
  <c r="C580"/>
  <c r="C581"/>
  <c r="C582"/>
  <c r="C583"/>
  <c r="C584"/>
  <c r="C585"/>
  <c r="C586"/>
  <c r="C587"/>
  <c r="C588"/>
  <c r="C589"/>
  <c r="C590"/>
  <c r="C591"/>
  <c r="C592"/>
  <c r="C593"/>
  <c r="C594"/>
  <c r="C595"/>
  <c r="C596"/>
  <c r="C597"/>
  <c r="C598"/>
  <c r="C599"/>
  <c r="C600"/>
  <c r="C601"/>
  <c r="C602"/>
  <c r="C603"/>
  <c r="C604"/>
  <c r="C605"/>
  <c r="C606"/>
  <c r="C607"/>
  <c r="C608"/>
  <c r="C609"/>
  <c r="C610"/>
  <c r="C611"/>
  <c r="C612"/>
  <c r="C613"/>
  <c r="C614"/>
  <c r="C615"/>
  <c r="C616"/>
  <c r="C617"/>
  <c r="C618"/>
  <c r="C619"/>
  <c r="C620"/>
  <c r="C621"/>
  <c r="C622"/>
  <c r="C623"/>
  <c r="C624"/>
  <c r="C625"/>
  <c r="C626"/>
  <c r="C627"/>
  <c r="C628"/>
  <c r="C629"/>
  <c r="C630"/>
  <c r="C631"/>
  <c r="C632"/>
  <c r="C633"/>
  <c r="C634"/>
  <c r="C635"/>
  <c r="C636"/>
  <c r="C637"/>
  <c r="C638"/>
  <c r="C639"/>
  <c r="C640"/>
  <c r="C641"/>
  <c r="C642"/>
  <c r="C643"/>
  <c r="C644"/>
  <c r="C645"/>
  <c r="C646"/>
  <c r="C647"/>
  <c r="C648"/>
  <c r="C649"/>
  <c r="C650"/>
  <c r="C651"/>
  <c r="C652"/>
  <c r="C653"/>
  <c r="C654"/>
  <c r="C655"/>
  <c r="C656"/>
  <c r="C657"/>
  <c r="C658"/>
  <c r="C659"/>
  <c r="C660"/>
  <c r="C661"/>
  <c r="C662"/>
  <c r="C663"/>
  <c r="C664"/>
  <c r="C665"/>
  <c r="C666"/>
  <c r="C667"/>
  <c r="C668"/>
  <c r="C669"/>
  <c r="C670"/>
  <c r="C671"/>
  <c r="C672"/>
  <c r="C673"/>
  <c r="C674"/>
  <c r="C675"/>
  <c r="C676"/>
  <c r="C677"/>
  <c r="C678"/>
  <c r="C679"/>
  <c r="C680"/>
  <c r="C681"/>
  <c r="C682"/>
  <c r="C683"/>
  <c r="C684"/>
  <c r="C685"/>
  <c r="C686"/>
  <c r="C687"/>
  <c r="C688"/>
  <c r="C689"/>
  <c r="C690"/>
  <c r="C691"/>
  <c r="C692"/>
  <c r="C693"/>
  <c r="C694"/>
  <c r="C695"/>
  <c r="C696"/>
  <c r="C697"/>
  <c r="C698"/>
  <c r="C699"/>
  <c r="C700"/>
  <c r="C701"/>
  <c r="C702"/>
  <c r="C703"/>
  <c r="C704"/>
  <c r="C705"/>
  <c r="C706"/>
  <c r="C707"/>
  <c r="C708"/>
  <c r="C709"/>
  <c r="C710"/>
  <c r="C711"/>
  <c r="C712"/>
  <c r="C713"/>
  <c r="C714"/>
  <c r="C715"/>
  <c r="C716"/>
  <c r="C717"/>
  <c r="C718"/>
  <c r="C719"/>
  <c r="C720"/>
  <c r="C721"/>
  <c r="C722"/>
  <c r="C723"/>
  <c r="C724"/>
  <c r="C725"/>
  <c r="C726"/>
  <c r="C727"/>
  <c r="C728"/>
  <c r="C729"/>
  <c r="C730"/>
  <c r="C731"/>
  <c r="C732"/>
  <c r="C733"/>
  <c r="C734"/>
  <c r="C735"/>
  <c r="C736"/>
  <c r="C737"/>
  <c r="C738"/>
  <c r="C739"/>
  <c r="C740"/>
  <c r="C741"/>
  <c r="C742"/>
  <c r="C743"/>
  <c r="C744"/>
  <c r="C745"/>
  <c r="C746"/>
  <c r="C747"/>
  <c r="C748"/>
  <c r="C749"/>
  <c r="C750"/>
  <c r="C751"/>
  <c r="C752"/>
  <c r="C753"/>
  <c r="C754"/>
  <c r="C755"/>
  <c r="C756"/>
  <c r="C757"/>
  <c r="C758"/>
  <c r="C759"/>
  <c r="C760"/>
  <c r="C761"/>
  <c r="C762"/>
  <c r="C763"/>
  <c r="C764"/>
  <c r="C765"/>
  <c r="C766"/>
  <c r="C767"/>
  <c r="C768"/>
  <c r="C769"/>
  <c r="C770"/>
  <c r="C771"/>
  <c r="C772"/>
  <c r="C773"/>
  <c r="C774"/>
  <c r="C775"/>
  <c r="C776"/>
  <c r="C777"/>
  <c r="C778"/>
  <c r="C779"/>
  <c r="C780"/>
  <c r="C781"/>
  <c r="C782"/>
  <c r="C783"/>
  <c r="C784"/>
  <c r="C785"/>
  <c r="C786"/>
  <c r="C787"/>
  <c r="C788"/>
  <c r="C789"/>
  <c r="C790"/>
  <c r="C791"/>
  <c r="C792"/>
  <c r="C793"/>
  <c r="C794"/>
  <c r="C795"/>
  <c r="C796"/>
  <c r="C797"/>
  <c r="C798"/>
  <c r="C799"/>
  <c r="C800"/>
  <c r="C801"/>
  <c r="C802"/>
  <c r="C803"/>
  <c r="C804"/>
  <c r="C805"/>
  <c r="C806"/>
  <c r="C807"/>
  <c r="C808"/>
  <c r="C809"/>
  <c r="C810"/>
  <c r="C811"/>
  <c r="C812"/>
  <c r="C813"/>
  <c r="C814"/>
  <c r="C815"/>
  <c r="C816"/>
  <c r="C817"/>
  <c r="C818"/>
  <c r="C819"/>
  <c r="C820"/>
  <c r="C821"/>
  <c r="C822"/>
  <c r="C823"/>
  <c r="C824"/>
  <c r="C825"/>
  <c r="C826"/>
  <c r="C827"/>
  <c r="C828"/>
  <c r="C829"/>
  <c r="C830"/>
  <c r="C831"/>
  <c r="C832"/>
  <c r="C833"/>
  <c r="C834"/>
  <c r="C835"/>
  <c r="C836"/>
  <c r="C837"/>
  <c r="C838"/>
  <c r="C839"/>
  <c r="C840"/>
  <c r="C841"/>
  <c r="C842"/>
  <c r="C843"/>
  <c r="C844"/>
  <c r="C845"/>
  <c r="C846"/>
  <c r="C847"/>
  <c r="C848"/>
  <c r="C849"/>
  <c r="C850"/>
  <c r="C851"/>
  <c r="C852"/>
  <c r="C853"/>
  <c r="C854"/>
  <c r="C855"/>
  <c r="C856"/>
  <c r="C857"/>
  <c r="C858"/>
  <c r="C859"/>
  <c r="C860"/>
  <c r="C861"/>
  <c r="C862"/>
  <c r="C863"/>
  <c r="C864"/>
  <c r="C865"/>
  <c r="C866"/>
  <c r="C867"/>
  <c r="C868"/>
  <c r="C869"/>
  <c r="C870"/>
  <c r="C871"/>
  <c r="C872"/>
  <c r="C873"/>
  <c r="C874"/>
  <c r="C875"/>
  <c r="C876"/>
  <c r="C877"/>
  <c r="C878"/>
  <c r="C879"/>
  <c r="C880"/>
  <c r="C881"/>
  <c r="C882"/>
  <c r="C883"/>
  <c r="C884"/>
  <c r="C885"/>
  <c r="C886"/>
  <c r="C887"/>
  <c r="C888"/>
  <c r="C889"/>
  <c r="C890"/>
  <c r="C891"/>
  <c r="C892"/>
  <c r="C893"/>
  <c r="C894"/>
  <c r="C895"/>
  <c r="C896"/>
  <c r="C897"/>
  <c r="C898"/>
  <c r="C899"/>
  <c r="C900"/>
  <c r="C901"/>
  <c r="C902"/>
  <c r="C903"/>
  <c r="C904"/>
  <c r="C905"/>
  <c r="C906"/>
  <c r="C907"/>
  <c r="C908"/>
  <c r="C909"/>
  <c r="C910"/>
  <c r="C911"/>
  <c r="C912"/>
  <c r="C913"/>
  <c r="C914"/>
  <c r="C915"/>
  <c r="C916"/>
  <c r="C917"/>
  <c r="C918"/>
  <c r="C919"/>
  <c r="C920"/>
  <c r="C921"/>
  <c r="C922"/>
  <c r="C923"/>
  <c r="C924"/>
  <c r="C925"/>
  <c r="C926"/>
  <c r="C927"/>
  <c r="C928"/>
  <c r="C929"/>
  <c r="C930"/>
  <c r="C931"/>
  <c r="C932"/>
  <c r="C933"/>
  <c r="C934"/>
  <c r="C935"/>
  <c r="C936"/>
  <c r="C937"/>
  <c r="C938"/>
  <c r="C939"/>
  <c r="C940"/>
  <c r="C941"/>
  <c r="C942"/>
  <c r="C943"/>
  <c r="C944"/>
  <c r="C945"/>
  <c r="C946"/>
  <c r="C947"/>
  <c r="C948"/>
  <c r="C949"/>
  <c r="C950"/>
  <c r="C951"/>
  <c r="C952"/>
  <c r="C953"/>
  <c r="C954"/>
  <c r="C955"/>
  <c r="C956"/>
  <c r="C957"/>
  <c r="C958"/>
  <c r="C959"/>
  <c r="C960"/>
  <c r="C961"/>
  <c r="C962"/>
  <c r="C963"/>
  <c r="C964"/>
  <c r="C965"/>
  <c r="C966"/>
  <c r="C967"/>
  <c r="C968"/>
  <c r="C969"/>
  <c r="C970"/>
  <c r="C971"/>
  <c r="C972"/>
  <c r="C973"/>
  <c r="C974"/>
  <c r="C975"/>
  <c r="C976"/>
  <c r="C977"/>
  <c r="C978"/>
  <c r="C979"/>
  <c r="C980"/>
  <c r="C981"/>
  <c r="C982"/>
  <c r="C983"/>
  <c r="C984"/>
  <c r="C985"/>
  <c r="C986"/>
  <c r="C987"/>
  <c r="C988"/>
  <c r="C989"/>
  <c r="C990"/>
  <c r="C991"/>
  <c r="C992"/>
  <c r="C993"/>
  <c r="C994"/>
  <c r="C995"/>
  <c r="C996"/>
  <c r="C997"/>
  <c r="C998"/>
  <c r="C999"/>
  <c r="C1000"/>
  <c r="C1001"/>
  <c r="C1002"/>
  <c r="C1003"/>
  <c r="C1004"/>
  <c r="C1005"/>
  <c r="C1006"/>
  <c r="C1007"/>
  <c r="C1008"/>
  <c r="C1009"/>
  <c r="C1010"/>
  <c r="C1011"/>
  <c r="C1012"/>
  <c r="C1013"/>
  <c r="C1014"/>
  <c r="C1015"/>
  <c r="C1016"/>
  <c r="C1017"/>
  <c r="C1018"/>
  <c r="C1019"/>
  <c r="C1020"/>
  <c r="C1021"/>
  <c r="C1022"/>
  <c r="C1023"/>
  <c r="C1024"/>
  <c r="C1025"/>
  <c r="C1026"/>
  <c r="C1027"/>
  <c r="C1028"/>
  <c r="C1029"/>
  <c r="C1030"/>
  <c r="C1031"/>
  <c r="C1032"/>
  <c r="C1033"/>
  <c r="C1034"/>
  <c r="C1035"/>
  <c r="C1036"/>
  <c r="C1037"/>
  <c r="C1038"/>
  <c r="C1039"/>
  <c r="C1040"/>
  <c r="C1041"/>
  <c r="C1042"/>
  <c r="C1043"/>
  <c r="C1044"/>
  <c r="C1045"/>
  <c r="C1046"/>
  <c r="C1047"/>
  <c r="C1048"/>
  <c r="C1049"/>
  <c r="C1050"/>
  <c r="C1051"/>
  <c r="C1052"/>
  <c r="C1053"/>
  <c r="C1054"/>
  <c r="C1055"/>
  <c r="C1056"/>
  <c r="C1057"/>
  <c r="C1058"/>
  <c r="C1059"/>
  <c r="C1060"/>
  <c r="C1061"/>
  <c r="C1062"/>
  <c r="C1063"/>
  <c r="C1064"/>
  <c r="C1065"/>
  <c r="C1066"/>
  <c r="C1067"/>
  <c r="C1068"/>
  <c r="C1069"/>
  <c r="C1070"/>
  <c r="C1071"/>
  <c r="C1072"/>
  <c r="C1073"/>
  <c r="C1074"/>
  <c r="C1075"/>
  <c r="C1076"/>
  <c r="C1077"/>
  <c r="C1078"/>
  <c r="C1079"/>
  <c r="C1080"/>
  <c r="C1081"/>
  <c r="C1082"/>
  <c r="C1083"/>
  <c r="C1084"/>
  <c r="C1085"/>
  <c r="C1086"/>
  <c r="C1087"/>
  <c r="C1088"/>
  <c r="C1089"/>
  <c r="C1090"/>
  <c r="C1091"/>
  <c r="C1092"/>
  <c r="C1093"/>
  <c r="C1094"/>
  <c r="C1095"/>
  <c r="C1096"/>
  <c r="C1097"/>
  <c r="C1098"/>
  <c r="C1099"/>
  <c r="C1100"/>
  <c r="C1101"/>
  <c r="C1102"/>
  <c r="C1103"/>
  <c r="C1104"/>
  <c r="C1105"/>
  <c r="C1106"/>
  <c r="C1107"/>
  <c r="C1108"/>
  <c r="C1109"/>
  <c r="C1110"/>
  <c r="C1111"/>
  <c r="C1112"/>
  <c r="C1113"/>
  <c r="C1114"/>
  <c r="C1115"/>
  <c r="C1116"/>
  <c r="C1117"/>
  <c r="C1118"/>
  <c r="C1119"/>
  <c r="C1120"/>
  <c r="C1121"/>
  <c r="C1122"/>
  <c r="C1123"/>
  <c r="C1124"/>
  <c r="C1125"/>
  <c r="C1126"/>
  <c r="C1127"/>
  <c r="C1128"/>
  <c r="C1129"/>
  <c r="C1130"/>
  <c r="C1131"/>
  <c r="C1132"/>
  <c r="C1133"/>
  <c r="C1134"/>
  <c r="C1135"/>
  <c r="C1136"/>
  <c r="C1137"/>
  <c r="C1138"/>
  <c r="C1139"/>
  <c r="C1140"/>
  <c r="C1141"/>
  <c r="C1142"/>
  <c r="C1143"/>
  <c r="C1144"/>
  <c r="C1145"/>
  <c r="C1146"/>
  <c r="C1147"/>
  <c r="C1148"/>
  <c r="C1149"/>
  <c r="C1150"/>
  <c r="C1151"/>
  <c r="C1152"/>
  <c r="C1153"/>
  <c r="C1154"/>
  <c r="C1155"/>
  <c r="C1156"/>
  <c r="C1157"/>
  <c r="C1158"/>
  <c r="C1159"/>
  <c r="C1160"/>
  <c r="C1161"/>
  <c r="C1162"/>
  <c r="C1163"/>
  <c r="C1164"/>
  <c r="C1165"/>
  <c r="C1166"/>
  <c r="C1167"/>
  <c r="C1168"/>
  <c r="C1169"/>
  <c r="C1170"/>
  <c r="C1171"/>
  <c r="C1172"/>
  <c r="C1173"/>
  <c r="C1174"/>
  <c r="C1175"/>
  <c r="C1176"/>
  <c r="C1177"/>
  <c r="C1178"/>
  <c r="C1179"/>
  <c r="C1180"/>
  <c r="C1181"/>
  <c r="C1182"/>
  <c r="C1183"/>
  <c r="C1184"/>
  <c r="C1185"/>
  <c r="C1186"/>
  <c r="C1187"/>
  <c r="C1188"/>
  <c r="C1189"/>
  <c r="C1190"/>
  <c r="C1191"/>
  <c r="C1192"/>
  <c r="C1193"/>
  <c r="C1194"/>
  <c r="C1195"/>
  <c r="C1196"/>
  <c r="C1197"/>
  <c r="C1198"/>
  <c r="C1199"/>
  <c r="C1200"/>
  <c r="C1201"/>
  <c r="C1202"/>
  <c r="C1203"/>
  <c r="C1204"/>
  <c r="C1205"/>
  <c r="C1206"/>
  <c r="C1207"/>
  <c r="C1208"/>
  <c r="C1209"/>
  <c r="C1210"/>
  <c r="C1211"/>
  <c r="C1212"/>
  <c r="C1213"/>
  <c r="C1214"/>
  <c r="C1215"/>
  <c r="C1216"/>
  <c r="C1217"/>
  <c r="C1218"/>
  <c r="C1219"/>
  <c r="C1220"/>
  <c r="C1221"/>
  <c r="C1222"/>
  <c r="C1223"/>
  <c r="C1224"/>
  <c r="C1225"/>
  <c r="C1226"/>
  <c r="C1227"/>
  <c r="C1228"/>
  <c r="C1229"/>
  <c r="C1230"/>
  <c r="C1231"/>
  <c r="C1232"/>
  <c r="C1233"/>
  <c r="C1234"/>
  <c r="C1235"/>
  <c r="C1236"/>
  <c r="C1237"/>
  <c r="C1238"/>
  <c r="C1239"/>
  <c r="C1240"/>
  <c r="C1241"/>
  <c r="C1242"/>
  <c r="C1243"/>
  <c r="C1244"/>
  <c r="C1245"/>
  <c r="C1246"/>
  <c r="C1247"/>
  <c r="C1248"/>
  <c r="C1249"/>
  <c r="C1250"/>
  <c r="C1251"/>
  <c r="C1252"/>
  <c r="C1253"/>
  <c r="C1254"/>
  <c r="C1255"/>
  <c r="C1256"/>
  <c r="C1257"/>
  <c r="C1258"/>
  <c r="C1259"/>
  <c r="C1260"/>
  <c r="C1261"/>
  <c r="C1262"/>
  <c r="C1263"/>
  <c r="C1264"/>
  <c r="C1265"/>
  <c r="C1266"/>
  <c r="C1267"/>
  <c r="C1268"/>
  <c r="C1269"/>
  <c r="C1270"/>
  <c r="C1271"/>
  <c r="C1272"/>
  <c r="C1273"/>
  <c r="C1274"/>
  <c r="C1275"/>
  <c r="C1276"/>
  <c r="C1277"/>
  <c r="C1278"/>
  <c r="C1279"/>
  <c r="C1280"/>
  <c r="C1281"/>
  <c r="C1282"/>
  <c r="C1283"/>
  <c r="C1284"/>
  <c r="C1285"/>
  <c r="C1286"/>
  <c r="C1287"/>
  <c r="C1288"/>
  <c r="C1289"/>
  <c r="C1290"/>
  <c r="C1291"/>
  <c r="C1292"/>
  <c r="C1293"/>
  <c r="C1294"/>
  <c r="C1295"/>
  <c r="C1296"/>
  <c r="C1297"/>
  <c r="C1298"/>
  <c r="C1299"/>
  <c r="C1300"/>
  <c r="C1301"/>
  <c r="C1302"/>
  <c r="C1303"/>
  <c r="C1304"/>
  <c r="C1305"/>
  <c r="C1306"/>
  <c r="C1307"/>
  <c r="C1308"/>
  <c r="C1309"/>
  <c r="C1310"/>
  <c r="C1311"/>
  <c r="C1312"/>
  <c r="C1313"/>
  <c r="C1314"/>
  <c r="C1315"/>
  <c r="C1316"/>
  <c r="C1317"/>
  <c r="C1318"/>
  <c r="C1319"/>
  <c r="C1320"/>
  <c r="C1321"/>
  <c r="C1322"/>
  <c r="C1323"/>
  <c r="C1324"/>
  <c r="C1325"/>
  <c r="C1326"/>
  <c r="C1327"/>
  <c r="C1328"/>
  <c r="C1329"/>
  <c r="C1330"/>
  <c r="C1331"/>
  <c r="C1332"/>
  <c r="C1333"/>
  <c r="C1334"/>
  <c r="C1335"/>
  <c r="C1336"/>
  <c r="C1337"/>
  <c r="C1338"/>
  <c r="C1339"/>
  <c r="C1340"/>
  <c r="C1341"/>
  <c r="C1342"/>
  <c r="C1343"/>
  <c r="C1344"/>
  <c r="C1345"/>
  <c r="C1346"/>
  <c r="C1347"/>
  <c r="C1348"/>
  <c r="C1349"/>
  <c r="C1350"/>
  <c r="C1351"/>
  <c r="C1352"/>
  <c r="C1353"/>
  <c r="C1354"/>
  <c r="C1355"/>
  <c r="C1356"/>
  <c r="C1357"/>
  <c r="C1358"/>
  <c r="C1359"/>
  <c r="C1360"/>
  <c r="C1361"/>
  <c r="C1362"/>
  <c r="C1363"/>
  <c r="C1364"/>
  <c r="C1365"/>
  <c r="C1366"/>
  <c r="C1367"/>
  <c r="C1368"/>
  <c r="C1369"/>
  <c r="C1370"/>
  <c r="C1371"/>
  <c r="C1372"/>
  <c r="C1373"/>
  <c r="C1374"/>
  <c r="C1375"/>
  <c r="C1376"/>
  <c r="C1377"/>
  <c r="C1378"/>
  <c r="C1379"/>
  <c r="C1380"/>
  <c r="C1381"/>
  <c r="C1382"/>
  <c r="C1383"/>
  <c r="C1384"/>
  <c r="C1385"/>
  <c r="C1386"/>
  <c r="C1387"/>
  <c r="C1388"/>
  <c r="C1389"/>
  <c r="C1390"/>
  <c r="C1391"/>
  <c r="C1392"/>
  <c r="C1393"/>
  <c r="C1394"/>
  <c r="C1395"/>
  <c r="C1396"/>
  <c r="C1397"/>
  <c r="C1398"/>
  <c r="C1399"/>
  <c r="C1400"/>
  <c r="C1401"/>
  <c r="C1402"/>
  <c r="C1403"/>
  <c r="C1404"/>
  <c r="C1405"/>
  <c r="C1406"/>
  <c r="C1407"/>
  <c r="C1408"/>
  <c r="C1409"/>
  <c r="C1410"/>
  <c r="C1411"/>
  <c r="C1412"/>
  <c r="C1413"/>
  <c r="C1414"/>
  <c r="C1415"/>
  <c r="C1416"/>
  <c r="C1417"/>
  <c r="C1418"/>
  <c r="C1419"/>
  <c r="C1420"/>
  <c r="C1421"/>
  <c r="C1422"/>
  <c r="C1423"/>
  <c r="C1424"/>
  <c r="C1425"/>
  <c r="C1426"/>
  <c r="C1427"/>
  <c r="C1428"/>
  <c r="C1429"/>
  <c r="C1430"/>
  <c r="C1431"/>
  <c r="C1432"/>
  <c r="C1433"/>
  <c r="C1434"/>
  <c r="C1435"/>
  <c r="C1436"/>
  <c r="C1437"/>
  <c r="C1438"/>
  <c r="C1439"/>
  <c r="C1440"/>
  <c r="C1441"/>
  <c r="C1442"/>
  <c r="C1443"/>
  <c r="C1444"/>
  <c r="C1445"/>
  <c r="C1446"/>
  <c r="C1447"/>
  <c r="C1448"/>
  <c r="C1449"/>
  <c r="C1450"/>
  <c r="C1451"/>
  <c r="C1452"/>
  <c r="C1453"/>
  <c r="C1454"/>
  <c r="C1455"/>
  <c r="C1456"/>
  <c r="C1457"/>
  <c r="C1458"/>
  <c r="C1459"/>
  <c r="C1460"/>
  <c r="C1461"/>
  <c r="C1462"/>
  <c r="C1463"/>
  <c r="C1464"/>
  <c r="C1465"/>
  <c r="C1466"/>
  <c r="C1467"/>
  <c r="C1468"/>
  <c r="C1469"/>
  <c r="C1470"/>
  <c r="C1471"/>
  <c r="C1472"/>
  <c r="C1473"/>
  <c r="C1474"/>
  <c r="C1475"/>
  <c r="C1476"/>
  <c r="C1477"/>
  <c r="C1478"/>
  <c r="C1479"/>
  <c r="C1480"/>
  <c r="C1481"/>
  <c r="C1482"/>
  <c r="C1483"/>
  <c r="C1484"/>
  <c r="C1485"/>
  <c r="C1486"/>
  <c r="C1487"/>
  <c r="C1488"/>
  <c r="C1489"/>
  <c r="C1490"/>
  <c r="C1491"/>
  <c r="C1492"/>
  <c r="C1493"/>
  <c r="C1494"/>
  <c r="C1495"/>
  <c r="C1496"/>
  <c r="C1497"/>
  <c r="C1498"/>
  <c r="C1499"/>
  <c r="C1500"/>
  <c r="C1501"/>
  <c r="C1502"/>
  <c r="C1503"/>
  <c r="C1504"/>
  <c r="C1505"/>
  <c r="C1506"/>
  <c r="C1507"/>
  <c r="C1508"/>
  <c r="C1509"/>
  <c r="C1510"/>
  <c r="C1511"/>
  <c r="C1512"/>
  <c r="C1513"/>
  <c r="C1514"/>
  <c r="C1515"/>
  <c r="C1516"/>
  <c r="C1517"/>
  <c r="C1518"/>
  <c r="C1519"/>
  <c r="C1520"/>
  <c r="C1521"/>
  <c r="C1522"/>
  <c r="C1523"/>
  <c r="C1524"/>
  <c r="C1525"/>
  <c r="C1526"/>
  <c r="C1527"/>
  <c r="C1528"/>
  <c r="C1529"/>
  <c r="C1530"/>
  <c r="C1531"/>
  <c r="C1532"/>
  <c r="C1533"/>
  <c r="C1534"/>
  <c r="C1535"/>
  <c r="C1536"/>
  <c r="C1537"/>
  <c r="C1538"/>
  <c r="C1539"/>
  <c r="C1540"/>
  <c r="C1541"/>
  <c r="C1542"/>
  <c r="C1543"/>
  <c r="C1544"/>
  <c r="C1545"/>
  <c r="C1546"/>
  <c r="C1547"/>
  <c r="C1548"/>
  <c r="C1549"/>
  <c r="C1550"/>
  <c r="C1551"/>
  <c r="C1552"/>
  <c r="C1553"/>
  <c r="C1554"/>
  <c r="C1555"/>
  <c r="C1556"/>
  <c r="C1557"/>
  <c r="C1558"/>
  <c r="C1559"/>
  <c r="C1560"/>
  <c r="C1561"/>
  <c r="C1562"/>
  <c r="C1563"/>
  <c r="C1564"/>
  <c r="C1565"/>
  <c r="C1566"/>
  <c r="C1567"/>
  <c r="C1568"/>
  <c r="C1569"/>
  <c r="C1570"/>
  <c r="C1571"/>
  <c r="C1572"/>
  <c r="C1573"/>
  <c r="C1574"/>
  <c r="C1575"/>
  <c r="C1576"/>
  <c r="C1577"/>
  <c r="C1578"/>
  <c r="C1579"/>
  <c r="C1580"/>
  <c r="C1581"/>
  <c r="C1582"/>
  <c r="C1583"/>
  <c r="C1584"/>
  <c r="C1585"/>
  <c r="C1586"/>
  <c r="C1587"/>
  <c r="C1588"/>
  <c r="C1589"/>
  <c r="C1590"/>
  <c r="C1591"/>
  <c r="C1592"/>
  <c r="C1593"/>
  <c r="C1594"/>
  <c r="C1595"/>
  <c r="C1596"/>
  <c r="C1597"/>
  <c r="C1598"/>
  <c r="C1599"/>
  <c r="C1600"/>
  <c r="C1601"/>
  <c r="C1602"/>
  <c r="C1603"/>
  <c r="C1604"/>
  <c r="C1605"/>
  <c r="C1606"/>
  <c r="C1607"/>
  <c r="C1608"/>
  <c r="C1609"/>
  <c r="C1610"/>
  <c r="C1611"/>
  <c r="C1612"/>
  <c r="C1613"/>
  <c r="C1614"/>
  <c r="C1615"/>
  <c r="C1616"/>
  <c r="C1617"/>
  <c r="C1618"/>
  <c r="C1619"/>
  <c r="C1620"/>
  <c r="C1621"/>
  <c r="C1622"/>
  <c r="C1623"/>
  <c r="C1624"/>
  <c r="C1625"/>
  <c r="C1626"/>
  <c r="C1627"/>
  <c r="C1628"/>
  <c r="C1629"/>
  <c r="C1630"/>
  <c r="C1631"/>
  <c r="C1632"/>
  <c r="C1633"/>
  <c r="C1634"/>
  <c r="C1635"/>
  <c r="C1636"/>
  <c r="C1637"/>
  <c r="C1638"/>
  <c r="C1639"/>
  <c r="C1640"/>
  <c r="C1641"/>
  <c r="C1642"/>
  <c r="C1643"/>
  <c r="C1644"/>
  <c r="C1645"/>
  <c r="C1646"/>
  <c r="C1647"/>
  <c r="C1648"/>
  <c r="C1649"/>
  <c r="C1650"/>
  <c r="C1651"/>
  <c r="C1652"/>
  <c r="C1653"/>
  <c r="C1654"/>
  <c r="C1655"/>
  <c r="C1656"/>
  <c r="C1657"/>
  <c r="C1658"/>
  <c r="C1659"/>
  <c r="C1660"/>
  <c r="C1661"/>
  <c r="C1662"/>
  <c r="C1663"/>
  <c r="C1664"/>
  <c r="C1665"/>
  <c r="C1666"/>
  <c r="C1667"/>
  <c r="C1668"/>
  <c r="C1669"/>
  <c r="C1670"/>
  <c r="C1671"/>
  <c r="C1672"/>
  <c r="C1673"/>
  <c r="C1674"/>
  <c r="C1675"/>
  <c r="C1676"/>
  <c r="C1677"/>
  <c r="C1678"/>
  <c r="C1679"/>
  <c r="C1680"/>
  <c r="C1681"/>
  <c r="C1682"/>
  <c r="C1683"/>
  <c r="C1684"/>
  <c r="C1685"/>
  <c r="C1686"/>
  <c r="C1687"/>
  <c r="C1688"/>
  <c r="C1689"/>
  <c r="C1690"/>
  <c r="C1691"/>
  <c r="C1692"/>
  <c r="C1693"/>
  <c r="C1694"/>
  <c r="C1695"/>
  <c r="C1696"/>
  <c r="C1697"/>
  <c r="C1698"/>
  <c r="C1699"/>
  <c r="C1700"/>
  <c r="C1701"/>
  <c r="C1702"/>
  <c r="C1703"/>
  <c r="C1704"/>
  <c r="C1705"/>
  <c r="C1706"/>
  <c r="C1707"/>
  <c r="C1708"/>
  <c r="C1709"/>
  <c r="C1710"/>
  <c r="C1711"/>
  <c r="C1712"/>
  <c r="C1713"/>
  <c r="C1714"/>
  <c r="C1715"/>
  <c r="C1716"/>
  <c r="C1717"/>
  <c r="C1718"/>
  <c r="C1719"/>
  <c r="C1720"/>
  <c r="C1721"/>
  <c r="C1722"/>
  <c r="C1723"/>
  <c r="C1724"/>
  <c r="C1725"/>
  <c r="C1726"/>
  <c r="C1727"/>
  <c r="C1728"/>
  <c r="C1729"/>
  <c r="C1730"/>
  <c r="C1731"/>
  <c r="C1732"/>
  <c r="C1733"/>
  <c r="C1734"/>
  <c r="C1735"/>
  <c r="C1736"/>
  <c r="C1737"/>
  <c r="C1738"/>
  <c r="C1739"/>
  <c r="C1740"/>
  <c r="C1741"/>
  <c r="C1742"/>
  <c r="C1743"/>
  <c r="C1744"/>
  <c r="C1745"/>
  <c r="C1746"/>
  <c r="C1747"/>
  <c r="C1748"/>
  <c r="C1749"/>
  <c r="C1750"/>
  <c r="C1751"/>
  <c r="C1752"/>
  <c r="C1753"/>
  <c r="C1754"/>
  <c r="C1755"/>
  <c r="C1756"/>
  <c r="C1757"/>
  <c r="C1758"/>
  <c r="C1759"/>
  <c r="C1760"/>
  <c r="C1761"/>
  <c r="C1762"/>
  <c r="C1763"/>
  <c r="C1764"/>
  <c r="C1765"/>
  <c r="C1766"/>
  <c r="C1767"/>
  <c r="C1768"/>
  <c r="C1769"/>
  <c r="C1770"/>
  <c r="C1771"/>
  <c r="C1772"/>
  <c r="C1773"/>
  <c r="C1774"/>
  <c r="C1775"/>
  <c r="C1776"/>
  <c r="C1777"/>
  <c r="C1778"/>
  <c r="C1779"/>
  <c r="C1780"/>
  <c r="C1781"/>
  <c r="C1782"/>
  <c r="C1783"/>
  <c r="C1784"/>
  <c r="C1785"/>
  <c r="C1786"/>
  <c r="C1787"/>
  <c r="C1788"/>
  <c r="C1789"/>
  <c r="C1790"/>
  <c r="C1791"/>
  <c r="C1792"/>
  <c r="C1793"/>
  <c r="C1794"/>
  <c r="C1795"/>
  <c r="C1796"/>
  <c r="C1797"/>
  <c r="C1798"/>
  <c r="C1799"/>
  <c r="C1800"/>
  <c r="C1801"/>
  <c r="C1802"/>
  <c r="C1803"/>
  <c r="C1804"/>
  <c r="C1805"/>
  <c r="C1806"/>
  <c r="C1807"/>
  <c r="C1808"/>
  <c r="C1809"/>
  <c r="C1810"/>
  <c r="C1811"/>
  <c r="C1812"/>
  <c r="C1813"/>
  <c r="C1814"/>
  <c r="C1815"/>
  <c r="C1816"/>
  <c r="C1817"/>
  <c r="C1818"/>
  <c r="C1819"/>
  <c r="C1820"/>
  <c r="C1821"/>
  <c r="C1822"/>
  <c r="C1823"/>
  <c r="C1824"/>
  <c r="C1825"/>
  <c r="C1826"/>
  <c r="C1827"/>
  <c r="C1828"/>
  <c r="C1829"/>
  <c r="C1830"/>
  <c r="C1831"/>
  <c r="C1832"/>
  <c r="C1833"/>
  <c r="C1834"/>
  <c r="C1835"/>
  <c r="C1836"/>
  <c r="C1837"/>
  <c r="C1838"/>
  <c r="C1839"/>
  <c r="C1840"/>
  <c r="C1841"/>
  <c r="C1842"/>
  <c r="C1843"/>
  <c r="C1844"/>
  <c r="C1845"/>
  <c r="C1846"/>
  <c r="C1847"/>
  <c r="C1848"/>
  <c r="C1849"/>
  <c r="C1850"/>
  <c r="C1851"/>
  <c r="C1852"/>
  <c r="C1853"/>
  <c r="C1854"/>
  <c r="C1855"/>
  <c r="C1856"/>
  <c r="C1857"/>
  <c r="C1858"/>
  <c r="C1859"/>
  <c r="C1860"/>
  <c r="C1861"/>
  <c r="C1862"/>
  <c r="C1863"/>
  <c r="C1864"/>
  <c r="C1865"/>
  <c r="C1866"/>
  <c r="C1867"/>
  <c r="C1868"/>
  <c r="C1869"/>
  <c r="C1870"/>
  <c r="C1871"/>
  <c r="C1872"/>
  <c r="C1873"/>
  <c r="C1874"/>
  <c r="C1875"/>
  <c r="C1876"/>
  <c r="C1877"/>
  <c r="C1878"/>
  <c r="C1879"/>
  <c r="C1880"/>
  <c r="C1881"/>
  <c r="C1882"/>
  <c r="C1883"/>
  <c r="C1884"/>
  <c r="C1885"/>
  <c r="C1886"/>
  <c r="C1887"/>
  <c r="C1888"/>
  <c r="C1889"/>
  <c r="C1890"/>
  <c r="C1891"/>
  <c r="C1892"/>
  <c r="C1893"/>
  <c r="C1894"/>
  <c r="C1895"/>
  <c r="C1896"/>
  <c r="C1897"/>
  <c r="C1898"/>
  <c r="C1899"/>
  <c r="C1900"/>
  <c r="C1901"/>
  <c r="C1902"/>
  <c r="C1903"/>
  <c r="C1904"/>
  <c r="C1905"/>
  <c r="C1906"/>
  <c r="C1907"/>
  <c r="C1908"/>
  <c r="C1909"/>
  <c r="C1910"/>
  <c r="C1911"/>
  <c r="C1912"/>
  <c r="C1913"/>
  <c r="C1914"/>
  <c r="C1915"/>
  <c r="C1916"/>
  <c r="C1917"/>
  <c r="C1918"/>
  <c r="C1919"/>
  <c r="C1920"/>
  <c r="C1921"/>
  <c r="C1922"/>
  <c r="C1923"/>
  <c r="C1924"/>
  <c r="C1925"/>
  <c r="C1926"/>
  <c r="C1927"/>
  <c r="C1928"/>
  <c r="C1929"/>
  <c r="C1930"/>
  <c r="C1931"/>
  <c r="C1932"/>
  <c r="C1933"/>
  <c r="C1934"/>
  <c r="C1935"/>
  <c r="C1936"/>
  <c r="C1937"/>
  <c r="C1938"/>
  <c r="C1939"/>
  <c r="C1940"/>
  <c r="C1941"/>
  <c r="C1942"/>
  <c r="C1943"/>
  <c r="C1944"/>
  <c r="C1945"/>
  <c r="C1946"/>
  <c r="C1947"/>
  <c r="C1948"/>
  <c r="C1949"/>
  <c r="C1950"/>
  <c r="C1951"/>
  <c r="C1952"/>
  <c r="C1953"/>
  <c r="C1954"/>
  <c r="C1955"/>
  <c r="C1956"/>
  <c r="C1957"/>
  <c r="C1958"/>
  <c r="C1959"/>
  <c r="C1960"/>
  <c r="C1961"/>
  <c r="C1962"/>
  <c r="C1963"/>
  <c r="C1964"/>
  <c r="C1965"/>
  <c r="C1966"/>
  <c r="C1967"/>
  <c r="C1968"/>
  <c r="C1969"/>
  <c r="C1970"/>
  <c r="C1971"/>
  <c r="C1972"/>
  <c r="C1973"/>
  <c r="C1974"/>
  <c r="C1975"/>
  <c r="C1976"/>
  <c r="C1977"/>
  <c r="C1978"/>
  <c r="C1979"/>
  <c r="C1980"/>
  <c r="C1981"/>
  <c r="C1982"/>
  <c r="C1983"/>
  <c r="C1984"/>
  <c r="C1985"/>
  <c r="C1986"/>
  <c r="C1987"/>
  <c r="C1988"/>
  <c r="C1989"/>
  <c r="C1990"/>
  <c r="C1991"/>
  <c r="C1992"/>
  <c r="C1993"/>
  <c r="C1994"/>
  <c r="C1995"/>
  <c r="C1996"/>
  <c r="C1997"/>
  <c r="C1998"/>
  <c r="C1999"/>
  <c r="C2000"/>
  <c r="C2001"/>
  <c r="C2002"/>
  <c r="C2003"/>
  <c r="C2004"/>
  <c r="C2005"/>
  <c r="C2006"/>
  <c r="C2007"/>
  <c r="C2008"/>
  <c r="C2009"/>
  <c r="C2010"/>
  <c r="C2011"/>
  <c r="C2012"/>
  <c r="C2013"/>
  <c r="C2014"/>
  <c r="C2015"/>
  <c r="C2016"/>
  <c r="C2017"/>
  <c r="C2018"/>
  <c r="C2019"/>
  <c r="C2020"/>
  <c r="C2021"/>
  <c r="C2022"/>
  <c r="C2023"/>
  <c r="C2024"/>
  <c r="C2025"/>
  <c r="C2026"/>
  <c r="C2027"/>
  <c r="C2028"/>
  <c r="C2029"/>
  <c r="C2030"/>
  <c r="C2031"/>
  <c r="C2032"/>
  <c r="C2033"/>
  <c r="C2034"/>
  <c r="C2035"/>
  <c r="C2036"/>
  <c r="C2037"/>
  <c r="C2038"/>
  <c r="C2039"/>
  <c r="C2040"/>
  <c r="C2041"/>
  <c r="C2042"/>
  <c r="C2043"/>
  <c r="C2044"/>
  <c r="C2045"/>
  <c r="C2046"/>
  <c r="C2047"/>
  <c r="C2048"/>
  <c r="C2049"/>
  <c r="C2050"/>
  <c r="C2051"/>
  <c r="C2052"/>
  <c r="C2053"/>
  <c r="C2054"/>
  <c r="C2055"/>
  <c r="C2056"/>
  <c r="C2057"/>
  <c r="C2058"/>
  <c r="C2059"/>
  <c r="C2060"/>
  <c r="C2061"/>
  <c r="C2062"/>
  <c r="C2063"/>
  <c r="C2064"/>
  <c r="C2065"/>
  <c r="C2066"/>
  <c r="C2067"/>
  <c r="C2068"/>
  <c r="C2069"/>
  <c r="C2070"/>
  <c r="C2071"/>
  <c r="C2072"/>
  <c r="C2073"/>
  <c r="C2074"/>
  <c r="C2075"/>
  <c r="C2076"/>
  <c r="C2077"/>
  <c r="C2078"/>
  <c r="C2079"/>
  <c r="C2080"/>
  <c r="C2081"/>
  <c r="C2082"/>
  <c r="C2083"/>
  <c r="C2084"/>
  <c r="C2085"/>
  <c r="C2086"/>
  <c r="C2087"/>
  <c r="C2088"/>
  <c r="C2089"/>
  <c r="C2090"/>
  <c r="C2091"/>
  <c r="C2092"/>
  <c r="C2093"/>
  <c r="C2094"/>
  <c r="C2095"/>
  <c r="C2096"/>
  <c r="C2097"/>
  <c r="C2098"/>
  <c r="C2099"/>
  <c r="C2100"/>
  <c r="C2101"/>
  <c r="C2102"/>
  <c r="C2103"/>
  <c r="C2104"/>
  <c r="C2105"/>
  <c r="C2106"/>
  <c r="C2107"/>
  <c r="C2108"/>
  <c r="C2109"/>
  <c r="C2110"/>
  <c r="C2111"/>
  <c r="C2112"/>
  <c r="C2113"/>
  <c r="C2114"/>
  <c r="C2115"/>
  <c r="C2116"/>
  <c r="C2117"/>
  <c r="C2118"/>
  <c r="C2119"/>
  <c r="C2120"/>
  <c r="C2121"/>
  <c r="C2122"/>
  <c r="C2123"/>
  <c r="C2124"/>
  <c r="C2125"/>
  <c r="C2126"/>
  <c r="C2127"/>
  <c r="C2128"/>
  <c r="C2129"/>
  <c r="C2130"/>
  <c r="C2131"/>
  <c r="C2132"/>
  <c r="C2133"/>
  <c r="C2134"/>
  <c r="C2135"/>
  <c r="C2136"/>
  <c r="C2137"/>
  <c r="C2138"/>
  <c r="C2139"/>
  <c r="C2140"/>
  <c r="C2141"/>
  <c r="C2142"/>
  <c r="C2143"/>
  <c r="C2144"/>
  <c r="C2145"/>
  <c r="C2146"/>
  <c r="C2147"/>
  <c r="C2148"/>
  <c r="C2149"/>
  <c r="C2150"/>
  <c r="C2151"/>
  <c r="C2152"/>
  <c r="C2153"/>
  <c r="C2154"/>
  <c r="C2155"/>
  <c r="C2156"/>
  <c r="C2157"/>
  <c r="C2158"/>
  <c r="C2159"/>
  <c r="C2160"/>
  <c r="C2161"/>
  <c r="C2162"/>
  <c r="C2163"/>
  <c r="C2164"/>
  <c r="C2165"/>
  <c r="C2166"/>
  <c r="C2167"/>
  <c r="C2168"/>
  <c r="C2169"/>
  <c r="C2170"/>
  <c r="C2171"/>
  <c r="C2172"/>
  <c r="C2173"/>
  <c r="C2174"/>
  <c r="C2175"/>
  <c r="C2176"/>
  <c r="C2177"/>
  <c r="C2178"/>
  <c r="C2179"/>
  <c r="C2180"/>
  <c r="C2181"/>
  <c r="C2182"/>
  <c r="C2183"/>
  <c r="C2184"/>
  <c r="C2185"/>
  <c r="C2186"/>
  <c r="C2187"/>
  <c r="C2188"/>
  <c r="C2189"/>
  <c r="C2190"/>
  <c r="C2191"/>
  <c r="C2192"/>
  <c r="C2193"/>
  <c r="C2194"/>
  <c r="C2195"/>
  <c r="C2196"/>
  <c r="C2197"/>
  <c r="C2198"/>
  <c r="C2199"/>
  <c r="C2200"/>
  <c r="C2201"/>
  <c r="C2202"/>
  <c r="C2203"/>
  <c r="C2204"/>
  <c r="C2205"/>
  <c r="C2206"/>
  <c r="C2207"/>
  <c r="C2208"/>
  <c r="C2209"/>
  <c r="C2210"/>
  <c r="C2211"/>
  <c r="C2212"/>
  <c r="C2213"/>
  <c r="C2214"/>
  <c r="C2215"/>
  <c r="C2216"/>
  <c r="C2217"/>
  <c r="C2218"/>
  <c r="C2219"/>
  <c r="C2220"/>
  <c r="C2221"/>
  <c r="C2222"/>
  <c r="C2223"/>
  <c r="C2224"/>
  <c r="C2225"/>
  <c r="C2226"/>
  <c r="C2227"/>
  <c r="C2228"/>
  <c r="C2229"/>
  <c r="C2230"/>
  <c r="C2231"/>
  <c r="C2232"/>
  <c r="C2233"/>
  <c r="C2234"/>
  <c r="C2235"/>
  <c r="C2236"/>
  <c r="C2237"/>
  <c r="C2238"/>
  <c r="C2239"/>
  <c r="C2240"/>
  <c r="C2241"/>
  <c r="C2242"/>
  <c r="C2243"/>
  <c r="C2244"/>
  <c r="C2245"/>
  <c r="C2246"/>
  <c r="C2247"/>
  <c r="C2248"/>
  <c r="C2249"/>
  <c r="C2250"/>
  <c r="C2251"/>
  <c r="C2252"/>
  <c r="C2253"/>
  <c r="C2254"/>
  <c r="C2255"/>
  <c r="C2256"/>
  <c r="C2257"/>
  <c r="C2258"/>
  <c r="C2259"/>
  <c r="C2260"/>
  <c r="C2261"/>
  <c r="C2262"/>
  <c r="C2263"/>
  <c r="C2264"/>
  <c r="C2265"/>
  <c r="C2266"/>
  <c r="C2267"/>
  <c r="C2268"/>
  <c r="C2269"/>
  <c r="C2270"/>
  <c r="C2271"/>
  <c r="C2272"/>
  <c r="C2273"/>
  <c r="C2274"/>
  <c r="C2275"/>
  <c r="C2276"/>
  <c r="C2277"/>
  <c r="C2278"/>
  <c r="C2279"/>
  <c r="C2280"/>
  <c r="C2281"/>
  <c r="C2282"/>
  <c r="C2283"/>
  <c r="C2284"/>
  <c r="C2285"/>
  <c r="C2286"/>
  <c r="C2287"/>
  <c r="C2288"/>
  <c r="C2289"/>
  <c r="C2290"/>
  <c r="C2291"/>
  <c r="C2292"/>
  <c r="C2293"/>
  <c r="C2294"/>
  <c r="C2295"/>
  <c r="C2296"/>
  <c r="C2297"/>
  <c r="C2298"/>
  <c r="C2299"/>
  <c r="C2300"/>
  <c r="C2301"/>
  <c r="C2302"/>
  <c r="C2303"/>
  <c r="C2304"/>
  <c r="C2305"/>
  <c r="C2306"/>
  <c r="C2307"/>
  <c r="C2308"/>
  <c r="C2309"/>
  <c r="C2310"/>
  <c r="C2311"/>
  <c r="C2312"/>
  <c r="C2313"/>
  <c r="C2314"/>
  <c r="C2315"/>
  <c r="C2316"/>
  <c r="C2317"/>
  <c r="C2318"/>
  <c r="C2319"/>
  <c r="C2320"/>
  <c r="C2321"/>
  <c r="C2322"/>
  <c r="C2323"/>
  <c r="C2324"/>
  <c r="C2325"/>
  <c r="C2326"/>
  <c r="C2327"/>
  <c r="C2328"/>
  <c r="C2329"/>
  <c r="C2330"/>
  <c r="C2331"/>
  <c r="C2332"/>
  <c r="C2333"/>
  <c r="C2334"/>
  <c r="C2335"/>
  <c r="C2336"/>
  <c r="C2337"/>
  <c r="C2338"/>
  <c r="C2339"/>
  <c r="C2340"/>
  <c r="C2341"/>
  <c r="C2342"/>
  <c r="C2343"/>
  <c r="C2344"/>
  <c r="C2345"/>
  <c r="C2346"/>
  <c r="C2347"/>
  <c r="C2348"/>
  <c r="C2349"/>
  <c r="C2350"/>
  <c r="C2351"/>
  <c r="C2352"/>
  <c r="C2353"/>
  <c r="C2354"/>
  <c r="C2355"/>
  <c r="C2356"/>
  <c r="C2357"/>
  <c r="C2358"/>
  <c r="C2359"/>
  <c r="C2360"/>
  <c r="C2361"/>
  <c r="C2362"/>
  <c r="C2363"/>
  <c r="C2364"/>
  <c r="C2365"/>
  <c r="C2366"/>
  <c r="C2367"/>
  <c r="C2368"/>
  <c r="C2369"/>
  <c r="C2370"/>
  <c r="C2371"/>
  <c r="C2372"/>
  <c r="C2373"/>
  <c r="C2374"/>
  <c r="C2375"/>
  <c r="C2376"/>
  <c r="C2377"/>
  <c r="C2378"/>
  <c r="C2379"/>
  <c r="C2380"/>
  <c r="C2381"/>
  <c r="C2382"/>
  <c r="C2383"/>
  <c r="C2384"/>
  <c r="C2385"/>
  <c r="C2386"/>
  <c r="C2387"/>
  <c r="C2388"/>
  <c r="C2389"/>
  <c r="C2390"/>
  <c r="C2391"/>
  <c r="C2392"/>
  <c r="C2393"/>
  <c r="C2394"/>
  <c r="C2395"/>
  <c r="C2396"/>
  <c r="C2397"/>
  <c r="C2398"/>
  <c r="C2399"/>
  <c r="C2400"/>
  <c r="C2401"/>
  <c r="C2402"/>
  <c r="C2403"/>
  <c r="C2404"/>
  <c r="C2405"/>
  <c r="C2406"/>
  <c r="C2407"/>
  <c r="C2408"/>
  <c r="C2409"/>
  <c r="C2410"/>
  <c r="C2411"/>
  <c r="C2412"/>
  <c r="C2413"/>
  <c r="C2414"/>
  <c r="C2415"/>
  <c r="C2416"/>
  <c r="C2417"/>
  <c r="C2418"/>
  <c r="C2419"/>
  <c r="C2420"/>
  <c r="C2421"/>
  <c r="C2422"/>
  <c r="C2423"/>
  <c r="C2424"/>
  <c r="C2425"/>
  <c r="C2426"/>
  <c r="C2427"/>
  <c r="C2428"/>
  <c r="C2429"/>
  <c r="C2430"/>
  <c r="C2431"/>
  <c r="C2432"/>
  <c r="C2433"/>
  <c r="C2434"/>
  <c r="C2435"/>
  <c r="C2436"/>
  <c r="C2437"/>
  <c r="C2438"/>
  <c r="C2439"/>
  <c r="C2440"/>
  <c r="C2441"/>
  <c r="C2442"/>
  <c r="C2443"/>
  <c r="C2444"/>
  <c r="C2445"/>
  <c r="C2446"/>
  <c r="C2447"/>
  <c r="C2448"/>
  <c r="C2449"/>
  <c r="C2450"/>
  <c r="C2451"/>
  <c r="C2452"/>
  <c r="C2453"/>
  <c r="C2454"/>
  <c r="C2455"/>
  <c r="C2456"/>
  <c r="C2457"/>
  <c r="C2458"/>
  <c r="C2459"/>
  <c r="C2460"/>
  <c r="C2461"/>
  <c r="C2462"/>
  <c r="C2463"/>
  <c r="C2464"/>
  <c r="C2465"/>
  <c r="C2466"/>
  <c r="C2467"/>
  <c r="C2468"/>
  <c r="C2469"/>
  <c r="C2470"/>
  <c r="C2471"/>
  <c r="C2472"/>
  <c r="C2473"/>
  <c r="C2474"/>
  <c r="C2475"/>
  <c r="C2476"/>
  <c r="C2477"/>
  <c r="C2478"/>
  <c r="C2479"/>
  <c r="C2480"/>
  <c r="C2481"/>
  <c r="C2482"/>
  <c r="C2483"/>
  <c r="C2484"/>
  <c r="C2485"/>
  <c r="C2486"/>
  <c r="C2487"/>
  <c r="C2488"/>
  <c r="C2489"/>
  <c r="C2490"/>
  <c r="C2491"/>
  <c r="C2492"/>
  <c r="C2493"/>
  <c r="C2494"/>
  <c r="C2495"/>
  <c r="C2496"/>
  <c r="C2497"/>
  <c r="C2498"/>
  <c r="C2499"/>
  <c r="C2500"/>
  <c r="C2501"/>
  <c r="C2502"/>
  <c r="C2503"/>
  <c r="C2504"/>
  <c r="C2505"/>
  <c r="C2506"/>
  <c r="C2507"/>
  <c r="C2508"/>
  <c r="C2509"/>
  <c r="C2510"/>
  <c r="C2511"/>
  <c r="C2512"/>
  <c r="C2513"/>
  <c r="C2514"/>
  <c r="C2515"/>
  <c r="C2516"/>
  <c r="C2517"/>
  <c r="C2518"/>
  <c r="C2519"/>
  <c r="C2520"/>
  <c r="C2521"/>
  <c r="C2522"/>
  <c r="C2523"/>
  <c r="C2524"/>
  <c r="C2525"/>
  <c r="C2526"/>
  <c r="C2527"/>
  <c r="C2528"/>
  <c r="C2529"/>
  <c r="C2530"/>
  <c r="C2531"/>
  <c r="C2532"/>
  <c r="C2533"/>
  <c r="C2534"/>
  <c r="C2535"/>
  <c r="C2536"/>
  <c r="C2537"/>
  <c r="C2538"/>
  <c r="C2539"/>
  <c r="C2540"/>
  <c r="C2541"/>
  <c r="C2542"/>
  <c r="C2543"/>
  <c r="C2544"/>
  <c r="C2545"/>
  <c r="C2546"/>
  <c r="C2547"/>
  <c r="C2548"/>
  <c r="C2549"/>
  <c r="C2550"/>
  <c r="C2551"/>
  <c r="C2552"/>
  <c r="C2553"/>
  <c r="C2554"/>
  <c r="C2555"/>
  <c r="C2556"/>
  <c r="C2557"/>
  <c r="C2558"/>
  <c r="C2559"/>
  <c r="C2560"/>
  <c r="C2561"/>
  <c r="C2562"/>
  <c r="C2563"/>
  <c r="C2564"/>
  <c r="C2565"/>
  <c r="C2566"/>
  <c r="C2567"/>
  <c r="C2568"/>
  <c r="C2569"/>
  <c r="C2570"/>
  <c r="C2571"/>
  <c r="C2572"/>
  <c r="C2573"/>
  <c r="C2574"/>
  <c r="C2575"/>
  <c r="C2576"/>
  <c r="C2577"/>
  <c r="C2578"/>
  <c r="C2579"/>
  <c r="C2580"/>
  <c r="C2581"/>
  <c r="C2582"/>
  <c r="C2583"/>
  <c r="C2584"/>
  <c r="C2585"/>
  <c r="C2586"/>
  <c r="C2587"/>
  <c r="C2588"/>
  <c r="C2589"/>
  <c r="C2590"/>
  <c r="C2591"/>
  <c r="C2592"/>
  <c r="C2593"/>
  <c r="C2594"/>
  <c r="C2595"/>
  <c r="C2596"/>
  <c r="C2597"/>
  <c r="C2598"/>
  <c r="C2599"/>
  <c r="C2600"/>
  <c r="C2601"/>
  <c r="C2602"/>
  <c r="C2603"/>
  <c r="C2604"/>
  <c r="C2605"/>
  <c r="C2606"/>
  <c r="C2607"/>
  <c r="C2608"/>
  <c r="C2609"/>
  <c r="C2610"/>
  <c r="C2611"/>
  <c r="C2612"/>
  <c r="C2613"/>
  <c r="C2614"/>
  <c r="C2615"/>
  <c r="C2616"/>
  <c r="C2617"/>
  <c r="C2618"/>
  <c r="C2619"/>
  <c r="C2620"/>
  <c r="C2621"/>
  <c r="C2622"/>
  <c r="C2623"/>
  <c r="C2624"/>
  <c r="C2625"/>
  <c r="C2626"/>
  <c r="C2627"/>
  <c r="C2628"/>
  <c r="C2629"/>
  <c r="C2630"/>
  <c r="C2631"/>
  <c r="C2632"/>
  <c r="C2633"/>
  <c r="C2634"/>
  <c r="C2635"/>
  <c r="C2636"/>
  <c r="C2637"/>
  <c r="C2638"/>
  <c r="C2639"/>
  <c r="C2640"/>
  <c r="C2641"/>
  <c r="C2642"/>
  <c r="C2643"/>
  <c r="C2644"/>
  <c r="C2645"/>
  <c r="C2646"/>
  <c r="C2647"/>
  <c r="C2648"/>
  <c r="C2649"/>
  <c r="C2650"/>
  <c r="C2651"/>
  <c r="C2652"/>
  <c r="C2653"/>
  <c r="C2654"/>
  <c r="C2655"/>
  <c r="C2656"/>
  <c r="C2657"/>
  <c r="C2658"/>
  <c r="C2659"/>
  <c r="C2660"/>
  <c r="C2661"/>
  <c r="C2662"/>
  <c r="C2663"/>
  <c r="C2664"/>
  <c r="C2665"/>
  <c r="C2666"/>
  <c r="C2667"/>
  <c r="C2668"/>
  <c r="C2669"/>
  <c r="C2670"/>
  <c r="C2671"/>
  <c r="C2672"/>
  <c r="C2673"/>
  <c r="C2674"/>
  <c r="C2675"/>
  <c r="C2676"/>
  <c r="C2677"/>
  <c r="C2678"/>
  <c r="C2679"/>
  <c r="C2680"/>
  <c r="C2681"/>
  <c r="C2682"/>
  <c r="C2683"/>
  <c r="C2684"/>
  <c r="C2685"/>
  <c r="C2686"/>
  <c r="C2687"/>
  <c r="C2688"/>
  <c r="C2689"/>
  <c r="C2690"/>
  <c r="C2691"/>
  <c r="C2692"/>
  <c r="C2693"/>
  <c r="C2694"/>
  <c r="C2695"/>
  <c r="C2696"/>
  <c r="C2697"/>
  <c r="C2698"/>
  <c r="C2699"/>
  <c r="C2700"/>
  <c r="C2701"/>
  <c r="C2702"/>
  <c r="C2703"/>
  <c r="C2704"/>
  <c r="C2705"/>
  <c r="C2706"/>
  <c r="C2707"/>
  <c r="C2708"/>
  <c r="C2709"/>
  <c r="C2710"/>
  <c r="C2711"/>
  <c r="C2712"/>
  <c r="C2713"/>
  <c r="C2714"/>
  <c r="C2715"/>
  <c r="C2716"/>
  <c r="C2717"/>
  <c r="C2718"/>
  <c r="C2719"/>
  <c r="C2720"/>
  <c r="C2721"/>
  <c r="C2722"/>
  <c r="C2723"/>
  <c r="C2724"/>
  <c r="C2725"/>
  <c r="C2726"/>
  <c r="C2727"/>
  <c r="C2728"/>
  <c r="C2729"/>
  <c r="C2730"/>
  <c r="C2731"/>
  <c r="C2732"/>
  <c r="C2733"/>
  <c r="C2734"/>
  <c r="C2735"/>
  <c r="C2736"/>
  <c r="C2737"/>
  <c r="C2738"/>
  <c r="C2739"/>
  <c r="C2740"/>
  <c r="C2741"/>
  <c r="C2742"/>
  <c r="C2743"/>
  <c r="C2744"/>
  <c r="C2745"/>
  <c r="C2746"/>
  <c r="C2747"/>
  <c r="C2748"/>
  <c r="C2749"/>
  <c r="C2750"/>
  <c r="C2751"/>
  <c r="C2752"/>
  <c r="C2753"/>
  <c r="C2754"/>
  <c r="C2755"/>
  <c r="C2756"/>
  <c r="C2757"/>
  <c r="C2758"/>
  <c r="C2759"/>
  <c r="C2760"/>
  <c r="C2761"/>
  <c r="C2762"/>
  <c r="C2763"/>
  <c r="C2764"/>
  <c r="C2765"/>
  <c r="C2766"/>
  <c r="C2767"/>
  <c r="C2768"/>
  <c r="C2769"/>
  <c r="C2770"/>
  <c r="C2771"/>
  <c r="C2772"/>
  <c r="C2773"/>
  <c r="C2774"/>
  <c r="C2775"/>
  <c r="C2776"/>
  <c r="C2777"/>
  <c r="C2778"/>
  <c r="C2779"/>
  <c r="C2780"/>
  <c r="C2781"/>
  <c r="C2782"/>
  <c r="C2783"/>
  <c r="C2784"/>
  <c r="C2785"/>
  <c r="C2786"/>
  <c r="C2787"/>
  <c r="C2788"/>
  <c r="C2789"/>
  <c r="C2790"/>
  <c r="C2791"/>
  <c r="C2792"/>
  <c r="C2793"/>
  <c r="C2794"/>
  <c r="C2795"/>
  <c r="C2796"/>
  <c r="C2797"/>
  <c r="C2798"/>
  <c r="C2799"/>
  <c r="C2800"/>
  <c r="C2801"/>
  <c r="C2802"/>
  <c r="C2803"/>
  <c r="C2804"/>
  <c r="C2805"/>
  <c r="C2806"/>
  <c r="C2807"/>
  <c r="C2808"/>
  <c r="C2809"/>
  <c r="C2810"/>
  <c r="C2811"/>
  <c r="C2812"/>
  <c r="C2813"/>
  <c r="C2814"/>
  <c r="C2815"/>
  <c r="C2816"/>
  <c r="C2817"/>
  <c r="C2818"/>
  <c r="C2819"/>
  <c r="C2820"/>
  <c r="C2821"/>
  <c r="C2822"/>
  <c r="C2823"/>
  <c r="C2824"/>
  <c r="C2825"/>
  <c r="C2826"/>
  <c r="C2827"/>
  <c r="C2828"/>
  <c r="C2829"/>
  <c r="C2830"/>
  <c r="C2831"/>
  <c r="C2832"/>
  <c r="C2833"/>
  <c r="C2834"/>
  <c r="C2835"/>
  <c r="C2836"/>
  <c r="C2837"/>
  <c r="C2838"/>
  <c r="C2839"/>
  <c r="C2840"/>
  <c r="C2841"/>
  <c r="C2842"/>
  <c r="C2843"/>
  <c r="C2844"/>
  <c r="C2845"/>
  <c r="C2846"/>
  <c r="C2847"/>
  <c r="C2848"/>
  <c r="C2849"/>
  <c r="C2850"/>
  <c r="C2851"/>
  <c r="C2852"/>
  <c r="C2853"/>
  <c r="C2854"/>
  <c r="C2855"/>
  <c r="C2856"/>
  <c r="C2857"/>
  <c r="C2858"/>
  <c r="C2859"/>
  <c r="C2860"/>
  <c r="C2861"/>
  <c r="C2862"/>
  <c r="C2863"/>
  <c r="C2864"/>
  <c r="C2865"/>
  <c r="C2866"/>
  <c r="C2867"/>
  <c r="C2868"/>
  <c r="C2869"/>
  <c r="C2870"/>
  <c r="C2871"/>
  <c r="C2872"/>
  <c r="C2873"/>
  <c r="C2874"/>
  <c r="C2875"/>
  <c r="C2876"/>
  <c r="C2877"/>
  <c r="C2878"/>
  <c r="C2879"/>
  <c r="C2880"/>
  <c r="C2881"/>
  <c r="C2882"/>
  <c r="C2883"/>
  <c r="C2884"/>
  <c r="C2885"/>
  <c r="C2886"/>
  <c r="C2887"/>
  <c r="C2888"/>
  <c r="C2889"/>
  <c r="C2890"/>
  <c r="C2891"/>
  <c r="C2892"/>
  <c r="C2893"/>
  <c r="C2894"/>
  <c r="C2895"/>
  <c r="C2896"/>
  <c r="C2897"/>
  <c r="C2898"/>
  <c r="C2899"/>
  <c r="C2900"/>
  <c r="C2901"/>
  <c r="C2902"/>
  <c r="C2903"/>
  <c r="C2904"/>
  <c r="C2905"/>
  <c r="C2906"/>
  <c r="C2907"/>
  <c r="C2908"/>
  <c r="C2909"/>
  <c r="C2910"/>
  <c r="C2911"/>
  <c r="C2912"/>
  <c r="C2913"/>
  <c r="C2914"/>
  <c r="C2915"/>
  <c r="C2916"/>
  <c r="C2917"/>
  <c r="C2918"/>
  <c r="C2919"/>
  <c r="C2920"/>
  <c r="C2921"/>
  <c r="C2922"/>
  <c r="C2923"/>
  <c r="C2924"/>
  <c r="C2925"/>
  <c r="C2926"/>
  <c r="C2927"/>
  <c r="C2928"/>
  <c r="C2929"/>
  <c r="C2930"/>
  <c r="C2931"/>
  <c r="C2932"/>
  <c r="C2933"/>
  <c r="C2934"/>
  <c r="C2935"/>
  <c r="C2936"/>
  <c r="C2937"/>
  <c r="C2938"/>
  <c r="C2939"/>
  <c r="C2940"/>
  <c r="C2941"/>
  <c r="C2942"/>
  <c r="C2943"/>
  <c r="C2944"/>
  <c r="C2945"/>
  <c r="C2946"/>
  <c r="C2947"/>
  <c r="C2948"/>
  <c r="C2949"/>
  <c r="C2950"/>
  <c r="C2951"/>
  <c r="C2952"/>
  <c r="C2953"/>
  <c r="C2954"/>
  <c r="C2955"/>
  <c r="C2956"/>
  <c r="C2957"/>
  <c r="C2958"/>
  <c r="C2959"/>
  <c r="C2960"/>
  <c r="C2961"/>
  <c r="C2962"/>
  <c r="C2963"/>
  <c r="C2964"/>
  <c r="C2965"/>
  <c r="C2966"/>
  <c r="C2967"/>
  <c r="C2968"/>
  <c r="C2969"/>
  <c r="C2970"/>
  <c r="C2971"/>
  <c r="C2972"/>
  <c r="C2973"/>
  <c r="C2974"/>
  <c r="C2975"/>
  <c r="C2976"/>
  <c r="C2977"/>
  <c r="C2978"/>
  <c r="C2979"/>
  <c r="C2980"/>
  <c r="C2981"/>
  <c r="C2982"/>
  <c r="C2983"/>
  <c r="C2984"/>
  <c r="C2985"/>
  <c r="C2986"/>
  <c r="C2987"/>
  <c r="C2988"/>
  <c r="C2989"/>
  <c r="C2990"/>
  <c r="C2991"/>
  <c r="C2992"/>
  <c r="C2993"/>
  <c r="C2994"/>
  <c r="C2995"/>
  <c r="C2996"/>
  <c r="C2997"/>
  <c r="C2998"/>
  <c r="C2999"/>
  <c r="C3000"/>
  <c r="C3001"/>
  <c r="C3002"/>
  <c r="C3003"/>
  <c r="C3004"/>
  <c r="C3005"/>
  <c r="C3006"/>
  <c r="C3007"/>
  <c r="C3008"/>
  <c r="C3009"/>
  <c r="C3010"/>
  <c r="C3011"/>
  <c r="C3012"/>
  <c r="C3013"/>
  <c r="C3014"/>
  <c r="C3015"/>
  <c r="C3016"/>
  <c r="C3017"/>
  <c r="C3018"/>
  <c r="C3019"/>
  <c r="C3020"/>
  <c r="C3021"/>
  <c r="C3022"/>
  <c r="C3023"/>
  <c r="C3024"/>
  <c r="C3025"/>
  <c r="C3026"/>
  <c r="C3027"/>
  <c r="C3028"/>
  <c r="C3029"/>
  <c r="C3030"/>
  <c r="C3031"/>
  <c r="C3032"/>
  <c r="C3033"/>
  <c r="C3034"/>
  <c r="C3035"/>
  <c r="C3036"/>
  <c r="C3037"/>
  <c r="C3038"/>
  <c r="C3039"/>
  <c r="C3040"/>
  <c r="C3041"/>
  <c r="C3042"/>
  <c r="C3043"/>
  <c r="C3044"/>
  <c r="C3045"/>
  <c r="C3046"/>
  <c r="C3047"/>
  <c r="C3048"/>
  <c r="C3049"/>
  <c r="C3050"/>
  <c r="C3051"/>
  <c r="C3052"/>
  <c r="C3053"/>
  <c r="C3054"/>
  <c r="C3055"/>
  <c r="C3056"/>
  <c r="C3057"/>
  <c r="C3058"/>
  <c r="C3059"/>
  <c r="C3060"/>
  <c r="C3061"/>
  <c r="C3062"/>
  <c r="C3063"/>
  <c r="C3064"/>
  <c r="C3065"/>
  <c r="C3066"/>
  <c r="C3067"/>
  <c r="C3068"/>
  <c r="C3069"/>
  <c r="C3070"/>
  <c r="C3071"/>
  <c r="C3072"/>
  <c r="C3073"/>
  <c r="C3074"/>
  <c r="C3075"/>
  <c r="C3076"/>
  <c r="C3077"/>
  <c r="C3078"/>
  <c r="C3079"/>
  <c r="C3080"/>
  <c r="C3081"/>
  <c r="C3082"/>
  <c r="C3083"/>
  <c r="C3084"/>
  <c r="C3085"/>
  <c r="C3086"/>
  <c r="C3087"/>
  <c r="C3088"/>
  <c r="C3089"/>
  <c r="C3090"/>
  <c r="C3091"/>
  <c r="C3092"/>
  <c r="C3093"/>
  <c r="C3094"/>
  <c r="C3095"/>
  <c r="C3096"/>
  <c r="C3097"/>
  <c r="C3098"/>
  <c r="C3099"/>
  <c r="C3100"/>
  <c r="C3101"/>
  <c r="C3102"/>
  <c r="C3103"/>
  <c r="C3104"/>
  <c r="C3105"/>
  <c r="C3106"/>
  <c r="C3107"/>
  <c r="C3108"/>
  <c r="C3109"/>
  <c r="C3110"/>
  <c r="C3111"/>
  <c r="C3112"/>
  <c r="C3113"/>
  <c r="C3114"/>
  <c r="C3115"/>
  <c r="C3116"/>
  <c r="C3117"/>
  <c r="C3118"/>
  <c r="C3119"/>
  <c r="C3120"/>
  <c r="C3121"/>
  <c r="C3122"/>
  <c r="C3123"/>
  <c r="C3124"/>
  <c r="C3125"/>
  <c r="C3126"/>
  <c r="C3127"/>
  <c r="C3128"/>
  <c r="C3129"/>
  <c r="C3130"/>
  <c r="C3131"/>
  <c r="C3132"/>
  <c r="C3133"/>
  <c r="C3134"/>
  <c r="C3135"/>
  <c r="C3136"/>
  <c r="C3137"/>
  <c r="C3138"/>
  <c r="C3139"/>
  <c r="C3140"/>
  <c r="C3141"/>
  <c r="C3142"/>
  <c r="C3143"/>
  <c r="C3144"/>
  <c r="C3145"/>
  <c r="C3146"/>
  <c r="C3147"/>
  <c r="C3148"/>
  <c r="C3149"/>
  <c r="C3150"/>
  <c r="C3151"/>
  <c r="C3152"/>
  <c r="C3153"/>
  <c r="C3154"/>
  <c r="C3155"/>
  <c r="C3156"/>
  <c r="C3157"/>
  <c r="C3158"/>
  <c r="C3159"/>
  <c r="C3160"/>
  <c r="C3161"/>
  <c r="C3162"/>
  <c r="C3163"/>
  <c r="C3164"/>
  <c r="C3165"/>
  <c r="C3166"/>
  <c r="C3167"/>
  <c r="C3168"/>
  <c r="C3169"/>
  <c r="C3170"/>
  <c r="C3171"/>
  <c r="C3172"/>
  <c r="C3173"/>
  <c r="C3174"/>
  <c r="C3175"/>
  <c r="C3176"/>
  <c r="C3177"/>
  <c r="C3178"/>
  <c r="C3179"/>
  <c r="C3180"/>
  <c r="C3181"/>
  <c r="C3182"/>
  <c r="C3183"/>
  <c r="C3184"/>
  <c r="C3185"/>
  <c r="C3186"/>
  <c r="C3187"/>
  <c r="C3188"/>
  <c r="C3189"/>
  <c r="C3190"/>
  <c r="C3191"/>
  <c r="C3192"/>
  <c r="C3193"/>
  <c r="C3194"/>
  <c r="C3195"/>
  <c r="C3196"/>
  <c r="C3197"/>
  <c r="C3198"/>
  <c r="C3199"/>
  <c r="C3200"/>
  <c r="C3201"/>
  <c r="C3202"/>
  <c r="C3203"/>
  <c r="C3204"/>
  <c r="C3205"/>
  <c r="C3206"/>
  <c r="C3207"/>
  <c r="C3208"/>
  <c r="C3209"/>
  <c r="C3210"/>
  <c r="C3211"/>
  <c r="C3212"/>
  <c r="C3213"/>
  <c r="C3214"/>
  <c r="C3215"/>
  <c r="C3216"/>
  <c r="C3217"/>
  <c r="C3218"/>
  <c r="C3219"/>
  <c r="C3220"/>
  <c r="C3221"/>
  <c r="C3222"/>
  <c r="C3223"/>
  <c r="C3224"/>
  <c r="C3225"/>
  <c r="C3226"/>
  <c r="C3227"/>
  <c r="C3228"/>
  <c r="C3229"/>
  <c r="C3230"/>
  <c r="C3231"/>
  <c r="C3232"/>
  <c r="C3233"/>
  <c r="C3234"/>
  <c r="C3235"/>
  <c r="C3236"/>
  <c r="C3237"/>
  <c r="C3238"/>
  <c r="C3239"/>
  <c r="C3240"/>
  <c r="C3241"/>
  <c r="C3242"/>
  <c r="C3243"/>
  <c r="C3244"/>
  <c r="C3245"/>
  <c r="C3246"/>
  <c r="C3247"/>
  <c r="C3248"/>
  <c r="C3249"/>
  <c r="C3250"/>
  <c r="C3251"/>
  <c r="C3252"/>
  <c r="C3253"/>
  <c r="C3254"/>
  <c r="C3255"/>
  <c r="C3256"/>
  <c r="C3257"/>
  <c r="C3258"/>
  <c r="C3259"/>
  <c r="C3260"/>
  <c r="C3261"/>
  <c r="C3262"/>
  <c r="C3263"/>
  <c r="C3264"/>
  <c r="C3265"/>
  <c r="C3266"/>
  <c r="C3267"/>
  <c r="C3268"/>
  <c r="C3269"/>
  <c r="C3270"/>
  <c r="C3271"/>
  <c r="C3272"/>
  <c r="C3273"/>
  <c r="C3274"/>
  <c r="C3275"/>
  <c r="C3276"/>
  <c r="C3277"/>
  <c r="C3278"/>
  <c r="C3279"/>
  <c r="C3280"/>
  <c r="C3281"/>
  <c r="C3282"/>
  <c r="C3283"/>
  <c r="C3284"/>
  <c r="C3285"/>
  <c r="C3286"/>
  <c r="C3287"/>
  <c r="C3288"/>
  <c r="C3289"/>
  <c r="C3290"/>
  <c r="C3291"/>
  <c r="C3292"/>
  <c r="C3293"/>
  <c r="C3294"/>
  <c r="C3295"/>
  <c r="C3296"/>
  <c r="C3297"/>
  <c r="C3298"/>
  <c r="C3299"/>
  <c r="C3300"/>
  <c r="C3301"/>
  <c r="C3302"/>
  <c r="C3303"/>
  <c r="C3304"/>
  <c r="C3305"/>
  <c r="C3306"/>
  <c r="C3307"/>
  <c r="C3308"/>
  <c r="C3309"/>
  <c r="C3310"/>
  <c r="C3311"/>
  <c r="C3312"/>
  <c r="C3313"/>
  <c r="C3314"/>
  <c r="C3315"/>
  <c r="C3316"/>
  <c r="C3317"/>
  <c r="C3318"/>
  <c r="C3319"/>
  <c r="C3320"/>
  <c r="C3321"/>
  <c r="C3322"/>
  <c r="C3323"/>
  <c r="C3324"/>
  <c r="C3325"/>
  <c r="C3326"/>
  <c r="C3327"/>
  <c r="C3328"/>
  <c r="C3329"/>
  <c r="C3330"/>
  <c r="C3331"/>
  <c r="C3332"/>
  <c r="C3333"/>
  <c r="C3334"/>
  <c r="C3335"/>
  <c r="C3336"/>
  <c r="C3337"/>
  <c r="C3338"/>
  <c r="C3339"/>
  <c r="C3340"/>
  <c r="C3341"/>
  <c r="C3342"/>
  <c r="C3343"/>
  <c r="C3344"/>
  <c r="C3345"/>
  <c r="C3346"/>
  <c r="C3347"/>
  <c r="C3348"/>
  <c r="C3349"/>
  <c r="C3350"/>
  <c r="C3351"/>
  <c r="C3352"/>
  <c r="C3353"/>
  <c r="C3354"/>
  <c r="C3355"/>
  <c r="C3356"/>
  <c r="C3357"/>
  <c r="C3358"/>
  <c r="C3359"/>
  <c r="C3360"/>
  <c r="C3361"/>
  <c r="C3362"/>
  <c r="C3363"/>
  <c r="C3364"/>
  <c r="C3365"/>
  <c r="C3366"/>
  <c r="C3367"/>
  <c r="C3368"/>
  <c r="C3369"/>
  <c r="C3370"/>
  <c r="C3371"/>
  <c r="C3372"/>
  <c r="C3373"/>
  <c r="C3374"/>
  <c r="C3375"/>
  <c r="C3376"/>
  <c r="C3377"/>
  <c r="C3378"/>
  <c r="C3379"/>
  <c r="C3380"/>
  <c r="C3381"/>
  <c r="C3382"/>
  <c r="C3383"/>
  <c r="C3384"/>
  <c r="C3385"/>
  <c r="C3386"/>
  <c r="C3387"/>
  <c r="C3388"/>
  <c r="C3389"/>
  <c r="C3390"/>
  <c r="C3391"/>
  <c r="C3392"/>
  <c r="C3393"/>
  <c r="C3394"/>
  <c r="C3395"/>
  <c r="C3396"/>
  <c r="C3397"/>
  <c r="C3398"/>
  <c r="C3399"/>
  <c r="C3400"/>
  <c r="C3401"/>
  <c r="C3402"/>
  <c r="C3403"/>
  <c r="C3404"/>
  <c r="C3405"/>
  <c r="C3406"/>
  <c r="C3407"/>
  <c r="C3408"/>
  <c r="C3409"/>
  <c r="C3410"/>
  <c r="C3411"/>
  <c r="C3412"/>
  <c r="C3413"/>
  <c r="C3414"/>
  <c r="C3415"/>
  <c r="C3416"/>
  <c r="C3417"/>
  <c r="C3418"/>
  <c r="C3419"/>
  <c r="C3420"/>
  <c r="C3421"/>
  <c r="C3422"/>
  <c r="C3423"/>
  <c r="C3424"/>
  <c r="C3425"/>
  <c r="C3426"/>
  <c r="C3427"/>
  <c r="C3428"/>
  <c r="C3429"/>
  <c r="C3430"/>
  <c r="C3431"/>
  <c r="C3432"/>
  <c r="C3433"/>
  <c r="C3434"/>
  <c r="C3435"/>
  <c r="C3436"/>
  <c r="C3437"/>
  <c r="C3438"/>
  <c r="C3439"/>
  <c r="C3440"/>
  <c r="C3441"/>
  <c r="C3442"/>
  <c r="C3443"/>
  <c r="C3444"/>
  <c r="C3445"/>
  <c r="C3446"/>
  <c r="C3447"/>
  <c r="C3448"/>
  <c r="C3449"/>
  <c r="C3450"/>
  <c r="C3451"/>
  <c r="C3452"/>
  <c r="C3453"/>
  <c r="C3454"/>
  <c r="C3455"/>
  <c r="C3456"/>
  <c r="C3457"/>
  <c r="C3458"/>
  <c r="C3459"/>
  <c r="C3460"/>
  <c r="C3461"/>
  <c r="C3462"/>
  <c r="C3463"/>
  <c r="C3464"/>
  <c r="C3465"/>
  <c r="C3466"/>
  <c r="C3467"/>
  <c r="C3468"/>
  <c r="C3469"/>
  <c r="C3470"/>
  <c r="C3471"/>
  <c r="C3472"/>
  <c r="C3473"/>
  <c r="C3474"/>
  <c r="C3475"/>
  <c r="C3476"/>
  <c r="C3477"/>
  <c r="C3478"/>
  <c r="C3479"/>
  <c r="C3480"/>
  <c r="C3481"/>
  <c r="C3482"/>
  <c r="C3483"/>
  <c r="C3484"/>
  <c r="C3485"/>
  <c r="C3486"/>
  <c r="C3487"/>
  <c r="C3488"/>
  <c r="C3489"/>
  <c r="C3490"/>
  <c r="C3491"/>
  <c r="C3492"/>
  <c r="C3493"/>
  <c r="C3494"/>
  <c r="C3495"/>
  <c r="C3496"/>
  <c r="C3497"/>
  <c r="C3498"/>
  <c r="C3499"/>
  <c r="C3500"/>
  <c r="C3501"/>
  <c r="C3502"/>
  <c r="C3503"/>
  <c r="C3504"/>
  <c r="C3505"/>
  <c r="C3506"/>
  <c r="C3507"/>
  <c r="C3508"/>
  <c r="C3509"/>
  <c r="C3510"/>
  <c r="C3511"/>
  <c r="C3512"/>
  <c r="C3513"/>
  <c r="C3514"/>
  <c r="C3515"/>
  <c r="C3516"/>
  <c r="C3517"/>
  <c r="C3518"/>
  <c r="C3519"/>
  <c r="C3520"/>
  <c r="C3521"/>
  <c r="C3522"/>
  <c r="C3523"/>
  <c r="C3524"/>
  <c r="C3525"/>
  <c r="C3526"/>
  <c r="C3527"/>
  <c r="C3528"/>
  <c r="C3529"/>
  <c r="C3530"/>
  <c r="C3531"/>
  <c r="C3532"/>
  <c r="C3533"/>
  <c r="C3534"/>
  <c r="C3535"/>
  <c r="C3536"/>
  <c r="C3537"/>
  <c r="C3538"/>
  <c r="C3539"/>
  <c r="C3540"/>
  <c r="C3541"/>
  <c r="C3542"/>
  <c r="C3543"/>
  <c r="C3544"/>
  <c r="C3545"/>
  <c r="C3546"/>
  <c r="C3547"/>
  <c r="C3548"/>
  <c r="C3549"/>
  <c r="C3550"/>
  <c r="C3551"/>
  <c r="C3552"/>
  <c r="C3553"/>
  <c r="C3554"/>
  <c r="C3555"/>
  <c r="C3556"/>
  <c r="C3557"/>
  <c r="C3558"/>
  <c r="C3559"/>
  <c r="C3560"/>
  <c r="C3561"/>
  <c r="C3562"/>
  <c r="C3563"/>
  <c r="C3564"/>
  <c r="C3565"/>
  <c r="C3566"/>
  <c r="C3567"/>
  <c r="C3568"/>
  <c r="C3569"/>
  <c r="C3570"/>
  <c r="C3571"/>
  <c r="C3572"/>
  <c r="C3573"/>
  <c r="C3574"/>
  <c r="C3575"/>
  <c r="C3576"/>
  <c r="C3577"/>
  <c r="C3578"/>
  <c r="C3579"/>
  <c r="C3580"/>
  <c r="C3581"/>
  <c r="C3582"/>
  <c r="C3583"/>
  <c r="C3584"/>
  <c r="C3585"/>
  <c r="C3586"/>
  <c r="C3587"/>
  <c r="C3588"/>
  <c r="C3589"/>
  <c r="C3590"/>
  <c r="C3591"/>
  <c r="C3592"/>
  <c r="C3593"/>
  <c r="C3594"/>
  <c r="C3595"/>
  <c r="C3596"/>
  <c r="C3597"/>
  <c r="C3598"/>
  <c r="C3599"/>
  <c r="C3600"/>
  <c r="C3601"/>
  <c r="C3602"/>
  <c r="C3603"/>
  <c r="C3604"/>
  <c r="C3605"/>
  <c r="C3606"/>
  <c r="C3607"/>
  <c r="C3608"/>
  <c r="C3609"/>
  <c r="C3610"/>
  <c r="C3611"/>
  <c r="C3612"/>
  <c r="C3613"/>
  <c r="C3614"/>
  <c r="C3615"/>
  <c r="C3616"/>
  <c r="C3617"/>
  <c r="C3618"/>
  <c r="C3619"/>
  <c r="C3620"/>
  <c r="C3621"/>
  <c r="C3622"/>
  <c r="C3623"/>
  <c r="C3624"/>
  <c r="C3625"/>
  <c r="C3626"/>
  <c r="C3627"/>
  <c r="C3628"/>
  <c r="C3629"/>
  <c r="C3630"/>
  <c r="C3631"/>
  <c r="C3632"/>
  <c r="C3633"/>
  <c r="C3634"/>
  <c r="C3635"/>
  <c r="C3636"/>
  <c r="C3637"/>
  <c r="C3638"/>
  <c r="C3639"/>
  <c r="C3640"/>
  <c r="C3641"/>
  <c r="C3642"/>
  <c r="C3643"/>
  <c r="C3644"/>
  <c r="C3645"/>
  <c r="C3646"/>
  <c r="C3647"/>
  <c r="C3648"/>
  <c r="C3649"/>
  <c r="C3650"/>
  <c r="C3651"/>
  <c r="C3652"/>
  <c r="C3653"/>
  <c r="C3654"/>
  <c r="C3655"/>
  <c r="C3656"/>
  <c r="C3657"/>
  <c r="C3658"/>
  <c r="C3659"/>
  <c r="C3660"/>
  <c r="C3661"/>
  <c r="C3662"/>
  <c r="C3663"/>
  <c r="C3664"/>
  <c r="C3665"/>
  <c r="C3666"/>
  <c r="C3667"/>
  <c r="C3668"/>
  <c r="C3669"/>
  <c r="C3670"/>
  <c r="C3671"/>
  <c r="C3672"/>
  <c r="C3673"/>
  <c r="C3674"/>
  <c r="C3675"/>
  <c r="C3676"/>
  <c r="C3677"/>
  <c r="C3678"/>
  <c r="C3679"/>
  <c r="C3680"/>
  <c r="C3681"/>
  <c r="C3682"/>
  <c r="C3683"/>
  <c r="C3684"/>
  <c r="C3685"/>
  <c r="C3686"/>
  <c r="C3687"/>
  <c r="C3688"/>
  <c r="C3689"/>
  <c r="C3690"/>
  <c r="C3691"/>
  <c r="C3692"/>
  <c r="C3693"/>
  <c r="C3694"/>
  <c r="C3695"/>
  <c r="C3696"/>
  <c r="C3697"/>
  <c r="C3698"/>
  <c r="C3699"/>
  <c r="C3700"/>
  <c r="C3701"/>
  <c r="C3702"/>
  <c r="C3703"/>
  <c r="C3704"/>
  <c r="C3705"/>
  <c r="C3706"/>
  <c r="C3707"/>
  <c r="C3708"/>
  <c r="C3709"/>
  <c r="C3710"/>
  <c r="C3711"/>
  <c r="C3712"/>
  <c r="C3713"/>
  <c r="C3714"/>
  <c r="C3715"/>
  <c r="C3716"/>
  <c r="C3717"/>
  <c r="C3718"/>
  <c r="C3719"/>
  <c r="C3720"/>
  <c r="C3721"/>
  <c r="C3722"/>
  <c r="C3723"/>
  <c r="C3724"/>
  <c r="C3725"/>
  <c r="C3726"/>
  <c r="C3727"/>
  <c r="C3728"/>
  <c r="C3729"/>
  <c r="C3730"/>
  <c r="C3731"/>
  <c r="C3732"/>
  <c r="C3733"/>
  <c r="C3734"/>
  <c r="C3735"/>
  <c r="C3736"/>
  <c r="C3737"/>
  <c r="C3738"/>
  <c r="C3739"/>
  <c r="C3740"/>
  <c r="C3741"/>
  <c r="C3742"/>
  <c r="C3743"/>
  <c r="C3744"/>
  <c r="C3745"/>
  <c r="C3746"/>
  <c r="C3747"/>
  <c r="C3748"/>
  <c r="C3749"/>
  <c r="C3750"/>
  <c r="C3751"/>
  <c r="C3752"/>
  <c r="C3753"/>
  <c r="C3754"/>
  <c r="C3755"/>
  <c r="C3756"/>
  <c r="C3757"/>
  <c r="C3758"/>
  <c r="C3759"/>
  <c r="C3760"/>
  <c r="C3761"/>
  <c r="C3762"/>
  <c r="C3763"/>
  <c r="C3764"/>
  <c r="C3765"/>
  <c r="C3766"/>
  <c r="C3767"/>
  <c r="C3768"/>
  <c r="C3769"/>
  <c r="C3770"/>
  <c r="C3771"/>
  <c r="C3772"/>
  <c r="C3773"/>
  <c r="C3774"/>
  <c r="C3775"/>
  <c r="C3776"/>
  <c r="C3777"/>
  <c r="C3778"/>
  <c r="C3779"/>
  <c r="C3780"/>
  <c r="C3781"/>
  <c r="C3782"/>
  <c r="C3783"/>
  <c r="C3784"/>
  <c r="C3785"/>
  <c r="C3786"/>
  <c r="C3787"/>
  <c r="C3788"/>
  <c r="C3789"/>
  <c r="C3790"/>
  <c r="C3791"/>
  <c r="C3792"/>
  <c r="C3793"/>
  <c r="C3794"/>
  <c r="C3795"/>
  <c r="C3796"/>
  <c r="C3797"/>
  <c r="C3798"/>
  <c r="C3799"/>
  <c r="C3800"/>
  <c r="C3801"/>
  <c r="C3802"/>
  <c r="C3803"/>
  <c r="C3804"/>
  <c r="C3805"/>
  <c r="C3806"/>
  <c r="C3807"/>
  <c r="C3808"/>
  <c r="C3809"/>
  <c r="C3810"/>
  <c r="C3811"/>
  <c r="C3812"/>
  <c r="C3813"/>
  <c r="C3814"/>
  <c r="C3815"/>
  <c r="C3816"/>
  <c r="C3817"/>
  <c r="C3818"/>
  <c r="C3819"/>
  <c r="C3820"/>
  <c r="C3821"/>
  <c r="C3822"/>
  <c r="C3823"/>
  <c r="C3824"/>
  <c r="C3825"/>
  <c r="C3826"/>
  <c r="C3827"/>
  <c r="C3828"/>
  <c r="C3829"/>
  <c r="C3830"/>
  <c r="C3831"/>
  <c r="C3832"/>
  <c r="C3833"/>
  <c r="C3834"/>
  <c r="C3835"/>
  <c r="C3836"/>
  <c r="C3837"/>
  <c r="C3838"/>
  <c r="C3839"/>
  <c r="C3840"/>
  <c r="C3841"/>
  <c r="C3842"/>
  <c r="C3843"/>
  <c r="C3844"/>
  <c r="C3845"/>
  <c r="C3846"/>
  <c r="C3847"/>
  <c r="C3848"/>
  <c r="C3849"/>
  <c r="C3850"/>
  <c r="C3851"/>
  <c r="C3852"/>
  <c r="C3853"/>
  <c r="C3854"/>
  <c r="C3855"/>
  <c r="C3856"/>
  <c r="C3857"/>
  <c r="C3858"/>
  <c r="C3859"/>
  <c r="C3860"/>
  <c r="C3861"/>
  <c r="C3862"/>
  <c r="C3863"/>
  <c r="C3864"/>
  <c r="C3865"/>
  <c r="C3866"/>
  <c r="C3867"/>
  <c r="C3868"/>
  <c r="C3869"/>
  <c r="C3870"/>
  <c r="C3871"/>
  <c r="C3872"/>
  <c r="C3873"/>
  <c r="C3874"/>
  <c r="C3875"/>
  <c r="C3876"/>
  <c r="C3877"/>
  <c r="C3878"/>
  <c r="C3879"/>
  <c r="C3880"/>
  <c r="C3881"/>
  <c r="C3882"/>
  <c r="C3883"/>
  <c r="C3884"/>
  <c r="C3885"/>
  <c r="C3886"/>
  <c r="C3887"/>
  <c r="C3888"/>
  <c r="C3889"/>
  <c r="C3890"/>
  <c r="C3891"/>
  <c r="C3892"/>
  <c r="C3893"/>
  <c r="C3894"/>
  <c r="C3895"/>
  <c r="C3896"/>
  <c r="C3897"/>
  <c r="C3898"/>
  <c r="C3899"/>
  <c r="C3900"/>
  <c r="C3901"/>
  <c r="C3902"/>
  <c r="C3903"/>
  <c r="C3904"/>
  <c r="C3905"/>
  <c r="C3906"/>
  <c r="C3907"/>
  <c r="C3908"/>
  <c r="C3909"/>
  <c r="C3910"/>
  <c r="C3911"/>
  <c r="C3912"/>
  <c r="C3913"/>
  <c r="C3914"/>
  <c r="C3915"/>
  <c r="C3916"/>
  <c r="C3917"/>
  <c r="C3918"/>
  <c r="C3919"/>
  <c r="C3920"/>
  <c r="C3921"/>
  <c r="C3922"/>
  <c r="C3923"/>
  <c r="C3924"/>
  <c r="C3925"/>
  <c r="C3926"/>
  <c r="C3927"/>
  <c r="C3928"/>
  <c r="C3929"/>
  <c r="C3930"/>
  <c r="C3931"/>
  <c r="C3932"/>
  <c r="C3933"/>
  <c r="C3934"/>
  <c r="C3935"/>
  <c r="C3936"/>
  <c r="C3937"/>
  <c r="C3938"/>
  <c r="C3939"/>
  <c r="C3940"/>
  <c r="C3941"/>
  <c r="C3942"/>
  <c r="C3943"/>
  <c r="C3944"/>
  <c r="C3945"/>
  <c r="C3946"/>
  <c r="C3947"/>
  <c r="C3948"/>
  <c r="C3949"/>
  <c r="C3950"/>
  <c r="C3951"/>
  <c r="C3952"/>
  <c r="C3953"/>
  <c r="C3954"/>
  <c r="C3955"/>
  <c r="C3956"/>
  <c r="C3957"/>
  <c r="C3958"/>
  <c r="C3959"/>
  <c r="C3960"/>
  <c r="C3961"/>
  <c r="C3962"/>
  <c r="C3963"/>
  <c r="C3964"/>
  <c r="C3965"/>
  <c r="C3966"/>
  <c r="C3967"/>
  <c r="C3968"/>
  <c r="C3969"/>
  <c r="C3970"/>
  <c r="C3971"/>
  <c r="C3972"/>
  <c r="C3973"/>
  <c r="C3974"/>
  <c r="C3975"/>
  <c r="C3976"/>
  <c r="C3977"/>
  <c r="C3978"/>
  <c r="C3979"/>
  <c r="C3980"/>
  <c r="C3981"/>
  <c r="C3982"/>
  <c r="C3983"/>
  <c r="C3984"/>
  <c r="C3985"/>
  <c r="C3986"/>
  <c r="C3987"/>
  <c r="C3988"/>
  <c r="C3989"/>
  <c r="C3990"/>
  <c r="C3991"/>
  <c r="C3992"/>
  <c r="C3993"/>
  <c r="C3994"/>
  <c r="C3995"/>
  <c r="C3996"/>
  <c r="C3997"/>
  <c r="C3998"/>
  <c r="C3999"/>
  <c r="C4000"/>
  <c r="C4001"/>
  <c r="C4002"/>
  <c r="C4003"/>
  <c r="C4004"/>
  <c r="C4005"/>
  <c r="C4006"/>
  <c r="C4007"/>
  <c r="C4008"/>
  <c r="C4009"/>
  <c r="C4010"/>
  <c r="C4011"/>
  <c r="C4012"/>
  <c r="C4013"/>
  <c r="C4014"/>
  <c r="C4015"/>
  <c r="C4016"/>
  <c r="C4017"/>
  <c r="C4018"/>
  <c r="C4019"/>
  <c r="C4020"/>
  <c r="C4021"/>
  <c r="C4022"/>
  <c r="C4023"/>
  <c r="C4024"/>
  <c r="C4025"/>
  <c r="C4026"/>
  <c r="C4027"/>
  <c r="C4028"/>
  <c r="C4029"/>
  <c r="C4030"/>
  <c r="C4031"/>
  <c r="C4032"/>
  <c r="C4033"/>
  <c r="C4034"/>
  <c r="C4035"/>
  <c r="C4036"/>
  <c r="C4037"/>
  <c r="C4038"/>
  <c r="C4039"/>
  <c r="C4040"/>
  <c r="C4041"/>
  <c r="C4042"/>
  <c r="C4043"/>
  <c r="C4044"/>
  <c r="C4045"/>
  <c r="C4046"/>
  <c r="C4047"/>
  <c r="C4048"/>
  <c r="C4049"/>
  <c r="C4050"/>
  <c r="C4051"/>
  <c r="C4052"/>
  <c r="C4053"/>
  <c r="C4054"/>
  <c r="C4055"/>
  <c r="C4056"/>
  <c r="C4057"/>
  <c r="C4058"/>
  <c r="C4059"/>
  <c r="C4060"/>
  <c r="C4061"/>
  <c r="C4062"/>
  <c r="C4063"/>
  <c r="C4064"/>
  <c r="C4065"/>
  <c r="C4066"/>
  <c r="C4067"/>
  <c r="C4068"/>
  <c r="C4069"/>
  <c r="C4070"/>
  <c r="C4071"/>
  <c r="C4072"/>
  <c r="C4073"/>
  <c r="C4074"/>
  <c r="C4075"/>
  <c r="C4076"/>
  <c r="C4077"/>
  <c r="C4078"/>
  <c r="C4079"/>
  <c r="C4080"/>
  <c r="C4081"/>
  <c r="C4082"/>
  <c r="C4083"/>
  <c r="C4084"/>
  <c r="C4085"/>
  <c r="C4086"/>
  <c r="C4087"/>
  <c r="C4088"/>
  <c r="C4089"/>
  <c r="C4090"/>
  <c r="C4091"/>
  <c r="C4092"/>
  <c r="C4093"/>
  <c r="C4094"/>
  <c r="C4095"/>
  <c r="C4096"/>
  <c r="C4097"/>
  <c r="C4098"/>
  <c r="C4099"/>
  <c r="C4100"/>
  <c r="C4101"/>
  <c r="C4102"/>
  <c r="C4103"/>
  <c r="C4104"/>
  <c r="C4105"/>
  <c r="C4106"/>
  <c r="C4107"/>
  <c r="C4108"/>
  <c r="C4109"/>
  <c r="C4110"/>
  <c r="C4111"/>
  <c r="C4112"/>
  <c r="C4113"/>
  <c r="C4114"/>
  <c r="C4115"/>
  <c r="C4116"/>
  <c r="C4117"/>
  <c r="C4118"/>
  <c r="C4119"/>
  <c r="C4120"/>
  <c r="C4121"/>
  <c r="C4122"/>
  <c r="C4123"/>
  <c r="C4124"/>
  <c r="C4125"/>
  <c r="C4126"/>
  <c r="C4127"/>
  <c r="C4128"/>
  <c r="C4129"/>
  <c r="C4130"/>
  <c r="C4131"/>
  <c r="C4132"/>
  <c r="C4133"/>
  <c r="C4134"/>
  <c r="C4135"/>
  <c r="C4136"/>
  <c r="C4137"/>
  <c r="C4138"/>
  <c r="C4139"/>
  <c r="C4140"/>
  <c r="C4141"/>
  <c r="C4142"/>
  <c r="C4143"/>
  <c r="C4144"/>
  <c r="C4145"/>
  <c r="C4146"/>
  <c r="C4147"/>
  <c r="C4148"/>
  <c r="C4149"/>
  <c r="C4150"/>
  <c r="C4151"/>
  <c r="C4152"/>
  <c r="C4153"/>
  <c r="C4154"/>
  <c r="C4155"/>
  <c r="C4156"/>
  <c r="C4157"/>
  <c r="C4158"/>
  <c r="C4159"/>
  <c r="C4160"/>
  <c r="C4161"/>
  <c r="C4162"/>
  <c r="C4163"/>
  <c r="C4164"/>
  <c r="C4165"/>
  <c r="C4166"/>
  <c r="C4167"/>
  <c r="C4168"/>
  <c r="C4169"/>
  <c r="C4170"/>
  <c r="C4171"/>
  <c r="C4172"/>
  <c r="C4173"/>
  <c r="C4174"/>
  <c r="C4175"/>
  <c r="C4176"/>
  <c r="C4177"/>
  <c r="C4178"/>
  <c r="C4179"/>
  <c r="C4180"/>
  <c r="C4181"/>
  <c r="C4182"/>
  <c r="C4183"/>
  <c r="C4184"/>
  <c r="C4185"/>
  <c r="C4186"/>
  <c r="C4187"/>
  <c r="C4188"/>
  <c r="C4189"/>
  <c r="C4190"/>
  <c r="C4191"/>
  <c r="C4192"/>
  <c r="C4193"/>
  <c r="C4194"/>
  <c r="C4195"/>
  <c r="C4196"/>
  <c r="C4197"/>
  <c r="C4198"/>
  <c r="C4199"/>
  <c r="C4200"/>
  <c r="C4201"/>
  <c r="C4202"/>
  <c r="C4203"/>
  <c r="C4204"/>
  <c r="C4205"/>
  <c r="C4206"/>
  <c r="C4207"/>
  <c r="C4208"/>
  <c r="C4209"/>
  <c r="C4210"/>
  <c r="C4211"/>
  <c r="C4212"/>
  <c r="C4213"/>
  <c r="C4214"/>
  <c r="C4215"/>
  <c r="C4216"/>
  <c r="C4217"/>
  <c r="C4218"/>
  <c r="C4219"/>
  <c r="C4220"/>
  <c r="C4221"/>
  <c r="C4222"/>
  <c r="C4223"/>
  <c r="C4224"/>
  <c r="C4225"/>
  <c r="C4226"/>
  <c r="C4227"/>
  <c r="C4228"/>
  <c r="C4229"/>
  <c r="C4230"/>
  <c r="C4231"/>
  <c r="C4232"/>
  <c r="C4233"/>
  <c r="C4234"/>
  <c r="C4235"/>
  <c r="C4236"/>
  <c r="C4237"/>
  <c r="C4238"/>
  <c r="C4239"/>
  <c r="C4240"/>
  <c r="C4241"/>
  <c r="C4242"/>
  <c r="C4243"/>
  <c r="C4244"/>
  <c r="C4245"/>
  <c r="C4246"/>
  <c r="C4247"/>
  <c r="C4248"/>
  <c r="C4249"/>
  <c r="C4250"/>
  <c r="C4251"/>
  <c r="C4252"/>
  <c r="C4253"/>
  <c r="C4254"/>
  <c r="C4255"/>
  <c r="C4256"/>
  <c r="C4257"/>
  <c r="C4258"/>
  <c r="C4259"/>
  <c r="C4260"/>
  <c r="C4261"/>
  <c r="C4262"/>
  <c r="C4263"/>
  <c r="C4264"/>
  <c r="C4265"/>
  <c r="C4266"/>
  <c r="C4267"/>
  <c r="C4268"/>
  <c r="C4269"/>
  <c r="C4270"/>
  <c r="C4271"/>
  <c r="C4272"/>
  <c r="C4273"/>
  <c r="C4274"/>
  <c r="C4275"/>
  <c r="C4276"/>
  <c r="C4277"/>
  <c r="C4278"/>
  <c r="C4279"/>
  <c r="C4280"/>
  <c r="C4281"/>
  <c r="C4282"/>
  <c r="C4283"/>
  <c r="C4284"/>
  <c r="C4285"/>
  <c r="C4286"/>
  <c r="C4287"/>
  <c r="C4288"/>
  <c r="C4289"/>
  <c r="C4290"/>
  <c r="C4291"/>
  <c r="C4292"/>
  <c r="C4293"/>
  <c r="C4294"/>
  <c r="C4295"/>
  <c r="C4296"/>
  <c r="C4297"/>
  <c r="C4298"/>
  <c r="C4299"/>
  <c r="C4300"/>
  <c r="C4301"/>
  <c r="C4302"/>
  <c r="C4303"/>
  <c r="C4304"/>
  <c r="C4305"/>
  <c r="C4306"/>
  <c r="C4307"/>
  <c r="C4308"/>
  <c r="C4309"/>
  <c r="C4310"/>
  <c r="C4311"/>
  <c r="C4312"/>
  <c r="C4313"/>
  <c r="C4314"/>
  <c r="C4315"/>
  <c r="C4316"/>
  <c r="C4317"/>
  <c r="C4318"/>
  <c r="C4319"/>
  <c r="C4320"/>
  <c r="C4321"/>
  <c r="C4322"/>
  <c r="C4323"/>
  <c r="C4324"/>
  <c r="C4325"/>
  <c r="C4326"/>
  <c r="C4327"/>
  <c r="C4328"/>
  <c r="C4329"/>
  <c r="C4330"/>
  <c r="C4331"/>
  <c r="C4332"/>
  <c r="C4333"/>
  <c r="C4334"/>
  <c r="C4335"/>
  <c r="C4336"/>
  <c r="C4337"/>
  <c r="C4338"/>
  <c r="C4339"/>
  <c r="C4340"/>
  <c r="C4341"/>
  <c r="C4342"/>
  <c r="C4343"/>
  <c r="C4344"/>
  <c r="C4345"/>
  <c r="C4346"/>
  <c r="C4347"/>
  <c r="C4348"/>
  <c r="C4349"/>
  <c r="C4350"/>
  <c r="C4351"/>
  <c r="C4352"/>
  <c r="C4353"/>
  <c r="C4354"/>
  <c r="C4355"/>
  <c r="C4356"/>
  <c r="C4357"/>
  <c r="C4358"/>
  <c r="C4359"/>
  <c r="C4360"/>
  <c r="C4361"/>
  <c r="C4362"/>
  <c r="C4363"/>
  <c r="C4364"/>
  <c r="C4365"/>
  <c r="C4366"/>
  <c r="C4367"/>
  <c r="C4368"/>
  <c r="C4369"/>
  <c r="C4370"/>
  <c r="C4371"/>
  <c r="C4372"/>
  <c r="C4373"/>
  <c r="C4374"/>
  <c r="C4375"/>
  <c r="C4376"/>
  <c r="C4377"/>
  <c r="C4378"/>
  <c r="C4379"/>
  <c r="C4380"/>
  <c r="C4381"/>
  <c r="C4382"/>
  <c r="C4383"/>
  <c r="C4384"/>
  <c r="C4385"/>
  <c r="C4386"/>
  <c r="C4387"/>
  <c r="C4388"/>
  <c r="C4389"/>
  <c r="C4390"/>
  <c r="C4391"/>
  <c r="C4392"/>
  <c r="C4393"/>
  <c r="C4394"/>
  <c r="C4395"/>
  <c r="C4396"/>
  <c r="C4397"/>
  <c r="C4398"/>
  <c r="C4399"/>
  <c r="C4400"/>
  <c r="C4401"/>
  <c r="C4402"/>
  <c r="C4403"/>
  <c r="C4404"/>
  <c r="C4405"/>
  <c r="C4406"/>
  <c r="C4407"/>
  <c r="C4408"/>
  <c r="C4409"/>
  <c r="C4410"/>
  <c r="C4411"/>
  <c r="C4412"/>
  <c r="C4413"/>
  <c r="C4414"/>
  <c r="C4415"/>
  <c r="C4416"/>
  <c r="C4417"/>
  <c r="C4418"/>
  <c r="C4419"/>
  <c r="C4420"/>
  <c r="C4421"/>
  <c r="C4422"/>
  <c r="C4423"/>
  <c r="C4424"/>
  <c r="C4425"/>
  <c r="C4426"/>
  <c r="C4427"/>
  <c r="C4428"/>
  <c r="C4429"/>
  <c r="C4430"/>
  <c r="C4431"/>
  <c r="C4432"/>
  <c r="C4433"/>
  <c r="C4434"/>
  <c r="C4435"/>
  <c r="C4436"/>
  <c r="C4437"/>
  <c r="C4438"/>
  <c r="C4439"/>
  <c r="C4440"/>
  <c r="C4441"/>
  <c r="C4442"/>
  <c r="C4443"/>
  <c r="C4444"/>
  <c r="C4445"/>
  <c r="C4446"/>
  <c r="C4447"/>
  <c r="C4448"/>
  <c r="C4449"/>
  <c r="C4450"/>
  <c r="C4451"/>
  <c r="C4452"/>
  <c r="C4453"/>
  <c r="C4454"/>
  <c r="C4455"/>
  <c r="C4456"/>
  <c r="C4457"/>
  <c r="C4458"/>
  <c r="C4459"/>
  <c r="C4460"/>
  <c r="C4461"/>
  <c r="C4462"/>
  <c r="C4463"/>
  <c r="C4464"/>
  <c r="C4465"/>
  <c r="C4466"/>
  <c r="C4467"/>
  <c r="C4468"/>
  <c r="C4469"/>
  <c r="C4470"/>
  <c r="C4471"/>
  <c r="C4472"/>
  <c r="C4473"/>
  <c r="C4474"/>
  <c r="C4475"/>
  <c r="C4476"/>
  <c r="C4477"/>
  <c r="C4478"/>
  <c r="C4479"/>
  <c r="C4480"/>
  <c r="C4481"/>
  <c r="C4482"/>
  <c r="C4483"/>
  <c r="C4484"/>
  <c r="C4485"/>
  <c r="C4486"/>
  <c r="C4487"/>
  <c r="C4488"/>
  <c r="C4489"/>
  <c r="C4490"/>
  <c r="C4491"/>
  <c r="C4492"/>
  <c r="C4493"/>
  <c r="C4494"/>
  <c r="C4495"/>
  <c r="C4496"/>
  <c r="C4497"/>
  <c r="C4498"/>
  <c r="C4499"/>
  <c r="C4500"/>
  <c r="C4501"/>
  <c r="C4502"/>
  <c r="C4503"/>
  <c r="C4504"/>
  <c r="C4505"/>
  <c r="C4506"/>
  <c r="C4507"/>
  <c r="C4508"/>
  <c r="C4509"/>
  <c r="C4510"/>
  <c r="C4511"/>
  <c r="C4512"/>
  <c r="C4513"/>
  <c r="C4514"/>
  <c r="C4515"/>
  <c r="C4516"/>
  <c r="C4517"/>
  <c r="C4518"/>
  <c r="C4519"/>
  <c r="C4520"/>
  <c r="C4521"/>
  <c r="C4522"/>
  <c r="C4523"/>
  <c r="C4524"/>
  <c r="C4525"/>
  <c r="C4526"/>
  <c r="C4527"/>
  <c r="C4528"/>
  <c r="C4529"/>
  <c r="C4530"/>
  <c r="C4531"/>
  <c r="C4532"/>
  <c r="C4533"/>
  <c r="C4534"/>
  <c r="C4535"/>
  <c r="C4536"/>
  <c r="C4537"/>
  <c r="C4538"/>
  <c r="C4539"/>
  <c r="C4540"/>
  <c r="C4541"/>
  <c r="C4542"/>
  <c r="C4543"/>
  <c r="C4544"/>
  <c r="C4545"/>
  <c r="C4546"/>
  <c r="C4547"/>
  <c r="C4548"/>
  <c r="C4549"/>
  <c r="C4550"/>
  <c r="C4551"/>
  <c r="C4552"/>
  <c r="C4553"/>
  <c r="C4554"/>
  <c r="C4555"/>
  <c r="C4556"/>
  <c r="C4557"/>
  <c r="C4558"/>
  <c r="C4559"/>
  <c r="C4560"/>
  <c r="C4561"/>
  <c r="C4562"/>
  <c r="C4563"/>
  <c r="C4564"/>
  <c r="C4565"/>
  <c r="C4566"/>
  <c r="C4567"/>
  <c r="C4568"/>
  <c r="C4569"/>
  <c r="C4570"/>
  <c r="C4571"/>
  <c r="C4572"/>
  <c r="C4573"/>
  <c r="C4574"/>
  <c r="C4575"/>
  <c r="C4576"/>
  <c r="C4577"/>
  <c r="C4578"/>
  <c r="C4579"/>
  <c r="C4580"/>
  <c r="C4581"/>
  <c r="C4582"/>
  <c r="C4583"/>
  <c r="C4584"/>
  <c r="C4585"/>
  <c r="C4586"/>
  <c r="C4587"/>
  <c r="C4588"/>
  <c r="C4589"/>
  <c r="C4590"/>
  <c r="C4591"/>
  <c r="C4592"/>
  <c r="C4593"/>
  <c r="C4594"/>
  <c r="C4595"/>
  <c r="C4596"/>
  <c r="C4597"/>
  <c r="C4598"/>
  <c r="C4599"/>
  <c r="C4600"/>
  <c r="C4601"/>
  <c r="C4602"/>
  <c r="C4603"/>
  <c r="C4604"/>
  <c r="C4605"/>
  <c r="C4606"/>
  <c r="C4607"/>
  <c r="C4608"/>
  <c r="C4609"/>
  <c r="C4610"/>
  <c r="C4611"/>
  <c r="C4612"/>
  <c r="C4613"/>
  <c r="C4614"/>
  <c r="C4615"/>
  <c r="C4616"/>
  <c r="C4617"/>
  <c r="C4618"/>
  <c r="C4619"/>
  <c r="C4620"/>
  <c r="C4621"/>
  <c r="C4622"/>
  <c r="C4623"/>
  <c r="C4624"/>
  <c r="C4625"/>
  <c r="C4626"/>
  <c r="C4627"/>
  <c r="C4628"/>
  <c r="C4629"/>
  <c r="C4630"/>
  <c r="C4631"/>
  <c r="C4632"/>
  <c r="C4633"/>
  <c r="C4634"/>
  <c r="C4635"/>
  <c r="C4636"/>
  <c r="C4637"/>
  <c r="C4638"/>
  <c r="C4639"/>
  <c r="C4640"/>
  <c r="C4641"/>
  <c r="C4642"/>
  <c r="C4643"/>
  <c r="C4644"/>
  <c r="C4645"/>
  <c r="C4646"/>
  <c r="C4647"/>
  <c r="C4648"/>
  <c r="C4649"/>
  <c r="C4650"/>
  <c r="C4651"/>
  <c r="C4652"/>
  <c r="C4653"/>
  <c r="C4654"/>
  <c r="C4655"/>
  <c r="C4656"/>
  <c r="C4657"/>
  <c r="C4658"/>
  <c r="C4659"/>
  <c r="C4660"/>
  <c r="C4661"/>
  <c r="C4662"/>
  <c r="C4663"/>
  <c r="C4664"/>
  <c r="C4665"/>
  <c r="C4666"/>
  <c r="C4667"/>
  <c r="C4668"/>
  <c r="C4669"/>
  <c r="C4670"/>
  <c r="C4671"/>
  <c r="C4672"/>
  <c r="C4673"/>
  <c r="C4674"/>
  <c r="C4675"/>
  <c r="C4676"/>
  <c r="C4677"/>
  <c r="C4678"/>
  <c r="C4679"/>
  <c r="C4680"/>
  <c r="C4681"/>
  <c r="C4682"/>
  <c r="C4683"/>
  <c r="C4684"/>
  <c r="C4685"/>
  <c r="C4686"/>
  <c r="C4687"/>
  <c r="C4688"/>
  <c r="C4689"/>
  <c r="C4690"/>
  <c r="C4691"/>
  <c r="C4692"/>
  <c r="C4693"/>
  <c r="C4694"/>
  <c r="C4695"/>
  <c r="C4696"/>
  <c r="C4697"/>
  <c r="C4698"/>
  <c r="C4699"/>
  <c r="C4700"/>
  <c r="C4701"/>
  <c r="C4702"/>
  <c r="C4703"/>
  <c r="C4704"/>
  <c r="C4705"/>
  <c r="C4706"/>
  <c r="C4707"/>
  <c r="C4708"/>
  <c r="C4709"/>
  <c r="C4710"/>
  <c r="C4711"/>
  <c r="C4712"/>
  <c r="C4713"/>
  <c r="C4714"/>
  <c r="C4715"/>
  <c r="C4716"/>
  <c r="C4717"/>
  <c r="C4718"/>
  <c r="C4719"/>
  <c r="C4720"/>
  <c r="C4721"/>
  <c r="C4722"/>
  <c r="C4723"/>
  <c r="C4724"/>
  <c r="C4725"/>
  <c r="C4726"/>
  <c r="C4727"/>
  <c r="C4728"/>
  <c r="C4729"/>
  <c r="C4730"/>
  <c r="C4731"/>
  <c r="C4732"/>
  <c r="C4733"/>
  <c r="C4734"/>
  <c r="C4735"/>
  <c r="C4736"/>
  <c r="C4737"/>
  <c r="C4738"/>
  <c r="C4739"/>
  <c r="C4740"/>
  <c r="C4741"/>
  <c r="C4742"/>
  <c r="C4743"/>
  <c r="C4744"/>
  <c r="C4745"/>
  <c r="C4746"/>
  <c r="C4747"/>
  <c r="C4748"/>
  <c r="C4749"/>
  <c r="C4750"/>
  <c r="C4751"/>
  <c r="C4752"/>
  <c r="C4753"/>
  <c r="C4754"/>
  <c r="C4755"/>
  <c r="C4756"/>
  <c r="C4757"/>
  <c r="C4758"/>
  <c r="C4759"/>
  <c r="C4760"/>
  <c r="C4761"/>
  <c r="C4762"/>
  <c r="C4763"/>
  <c r="C4764"/>
  <c r="C4765"/>
  <c r="C4766"/>
  <c r="C4767"/>
  <c r="C4768"/>
  <c r="C4769"/>
  <c r="C4770"/>
  <c r="C4771"/>
  <c r="C4772"/>
  <c r="C4773"/>
  <c r="C4774"/>
  <c r="C4775"/>
  <c r="C4776"/>
  <c r="C4777"/>
  <c r="C4778"/>
  <c r="C4779"/>
  <c r="C4780"/>
  <c r="C4781"/>
  <c r="C4782"/>
  <c r="C4783"/>
  <c r="C4784"/>
  <c r="C4785"/>
  <c r="C4786"/>
  <c r="C4787"/>
  <c r="C4788"/>
  <c r="C4789"/>
  <c r="C4790"/>
  <c r="C4791"/>
  <c r="C4792"/>
  <c r="C4793"/>
  <c r="C4794"/>
  <c r="C4795"/>
  <c r="C4796"/>
  <c r="C4797"/>
  <c r="C4798"/>
  <c r="C4799"/>
  <c r="C4800"/>
  <c r="C4801"/>
  <c r="C4802"/>
  <c r="C4803"/>
  <c r="C4804"/>
  <c r="C4805"/>
  <c r="C4806"/>
  <c r="C4807"/>
  <c r="C4808"/>
  <c r="C4809"/>
  <c r="C4810"/>
  <c r="C4811"/>
  <c r="C4812"/>
  <c r="C4813"/>
  <c r="C4814"/>
  <c r="C4815"/>
  <c r="C4816"/>
  <c r="C4817"/>
  <c r="C4818"/>
  <c r="C4819"/>
  <c r="C4820"/>
  <c r="C4821"/>
  <c r="C4822"/>
  <c r="C4823"/>
  <c r="C4824"/>
  <c r="C4825"/>
  <c r="C4826"/>
  <c r="C4827"/>
  <c r="C4828"/>
  <c r="C4829"/>
  <c r="C4830"/>
  <c r="C4831"/>
  <c r="C4832"/>
  <c r="C4833"/>
  <c r="C4834"/>
  <c r="C4835"/>
  <c r="C4836"/>
  <c r="C4837"/>
  <c r="C4838"/>
  <c r="C4839"/>
  <c r="C4840"/>
  <c r="C4841"/>
  <c r="C4842"/>
  <c r="C4843"/>
  <c r="C4844"/>
  <c r="C4845"/>
  <c r="C4846"/>
  <c r="C4847"/>
  <c r="C4848"/>
  <c r="C4849"/>
  <c r="C4850"/>
  <c r="C4851"/>
  <c r="C4852"/>
  <c r="C4853"/>
  <c r="C4854"/>
  <c r="C4855"/>
  <c r="C4856"/>
  <c r="C4857"/>
  <c r="C4858"/>
  <c r="C4859"/>
  <c r="C4860"/>
  <c r="C4861"/>
  <c r="C4862"/>
  <c r="C4863"/>
  <c r="C4864"/>
  <c r="C4865"/>
  <c r="C4866"/>
  <c r="C4867"/>
  <c r="C4868"/>
  <c r="C4869"/>
  <c r="C4870"/>
  <c r="C4871"/>
  <c r="C4872"/>
  <c r="C4873"/>
  <c r="C4874"/>
  <c r="C4875"/>
  <c r="C4876"/>
  <c r="C4877"/>
  <c r="C4878"/>
  <c r="C4879"/>
  <c r="C4880"/>
  <c r="C4881"/>
  <c r="C4882"/>
  <c r="C4883"/>
  <c r="C4884"/>
  <c r="C4885"/>
  <c r="C4886"/>
  <c r="C4887"/>
  <c r="C4888"/>
  <c r="C4889"/>
  <c r="C4890"/>
  <c r="C4891"/>
  <c r="C4892"/>
  <c r="C4893"/>
  <c r="C4894"/>
  <c r="C4895"/>
  <c r="C4896"/>
  <c r="C4897"/>
  <c r="C4898"/>
  <c r="C4899"/>
  <c r="C4900"/>
  <c r="C4901"/>
  <c r="C4902"/>
  <c r="C4903"/>
  <c r="C4904"/>
  <c r="C4905"/>
  <c r="C4906"/>
  <c r="C4907"/>
  <c r="C4908"/>
  <c r="C4909"/>
  <c r="C4910"/>
  <c r="C4911"/>
  <c r="C4912"/>
  <c r="C4913"/>
  <c r="C4914"/>
  <c r="C4915"/>
  <c r="C4916"/>
  <c r="C4917"/>
  <c r="C4918"/>
  <c r="C4919"/>
  <c r="C4920"/>
  <c r="C4921"/>
  <c r="C4922"/>
  <c r="C4923"/>
  <c r="C4924"/>
  <c r="C4925"/>
  <c r="C4926"/>
  <c r="C4927"/>
  <c r="C4928"/>
  <c r="C4929"/>
  <c r="C4930"/>
  <c r="C4931"/>
  <c r="C4932"/>
  <c r="C4933"/>
  <c r="C4934"/>
  <c r="C4935"/>
  <c r="C4936"/>
  <c r="C4937"/>
  <c r="C4938"/>
  <c r="C4939"/>
  <c r="C4940"/>
  <c r="C4941"/>
  <c r="C4942"/>
  <c r="C4943"/>
  <c r="C4944"/>
  <c r="C4945"/>
  <c r="C4946"/>
  <c r="C4947"/>
  <c r="C4948"/>
  <c r="C4949"/>
  <c r="C4950"/>
  <c r="C4951"/>
  <c r="C4952"/>
  <c r="C4953"/>
  <c r="C4954"/>
  <c r="C4955"/>
  <c r="C4956"/>
  <c r="C4957"/>
  <c r="C4958"/>
  <c r="C4959"/>
  <c r="C4960"/>
  <c r="C4961"/>
  <c r="C4962"/>
  <c r="C4963"/>
  <c r="C4964"/>
  <c r="C4965"/>
  <c r="C4966"/>
  <c r="C4967"/>
  <c r="C4968"/>
  <c r="C4969"/>
  <c r="C4970"/>
  <c r="C4971"/>
  <c r="C4972"/>
  <c r="C4973"/>
  <c r="C4974"/>
  <c r="C4975"/>
  <c r="C4976"/>
  <c r="C4977"/>
  <c r="C4978"/>
  <c r="C4979"/>
  <c r="C4980"/>
  <c r="C4981"/>
  <c r="C4982"/>
  <c r="C4983"/>
  <c r="C4984"/>
  <c r="C4985"/>
  <c r="C4986"/>
  <c r="C4987"/>
  <c r="C4988"/>
  <c r="C4989"/>
  <c r="C4990"/>
  <c r="C4991"/>
  <c r="C4992"/>
  <c r="C4993"/>
  <c r="C4994"/>
  <c r="C4995"/>
  <c r="C4996"/>
  <c r="C4997"/>
  <c r="C4998"/>
  <c r="C4999"/>
  <c r="C5000"/>
  <c r="C5001"/>
  <c r="C5002"/>
  <c r="C5003"/>
  <c r="C5004"/>
  <c r="C5005"/>
  <c r="C5006"/>
  <c r="C5007"/>
  <c r="C5008"/>
  <c r="C5009"/>
  <c r="C5010"/>
  <c r="C5011"/>
  <c r="C5012"/>
  <c r="C5013"/>
  <c r="C5014"/>
  <c r="C5015"/>
  <c r="C5016"/>
  <c r="C5017"/>
  <c r="C5018"/>
  <c r="C5019"/>
  <c r="C5020"/>
  <c r="C5021"/>
  <c r="C5022"/>
  <c r="C5023"/>
  <c r="C5024"/>
  <c r="C5025"/>
  <c r="C5026"/>
  <c r="C5027"/>
  <c r="C5028"/>
  <c r="C5029"/>
  <c r="C5030"/>
  <c r="C5031"/>
  <c r="C5032"/>
  <c r="C5033"/>
  <c r="C5034"/>
  <c r="C5035"/>
  <c r="C5036"/>
  <c r="C5037"/>
  <c r="C5038"/>
  <c r="C5039"/>
  <c r="C5040"/>
  <c r="C5041"/>
  <c r="C5042"/>
  <c r="C5043"/>
  <c r="C5044"/>
  <c r="C5045"/>
  <c r="C5046"/>
  <c r="C5047"/>
  <c r="C5048"/>
  <c r="C5049"/>
  <c r="C5050"/>
  <c r="C5051"/>
  <c r="C5052"/>
  <c r="C5053"/>
  <c r="C5054"/>
  <c r="C5055"/>
  <c r="C5056"/>
  <c r="C5057"/>
  <c r="C5058"/>
  <c r="C5059"/>
  <c r="C5060"/>
  <c r="C5061"/>
  <c r="C5062"/>
  <c r="C5063"/>
  <c r="C5064"/>
  <c r="C5065"/>
  <c r="C5066"/>
  <c r="C5067"/>
  <c r="C5068"/>
  <c r="C5069"/>
  <c r="C5070"/>
  <c r="C5071"/>
  <c r="C5072"/>
  <c r="C5073"/>
  <c r="C5074"/>
  <c r="C5075"/>
  <c r="C5076"/>
  <c r="C5077"/>
  <c r="C5078"/>
  <c r="C5079"/>
  <c r="C5080"/>
  <c r="C5081"/>
  <c r="C5082"/>
  <c r="C5083"/>
  <c r="C5084"/>
  <c r="C5085"/>
  <c r="C5086"/>
  <c r="C5087"/>
  <c r="C5088"/>
  <c r="C5089"/>
  <c r="C5090"/>
  <c r="C5091"/>
  <c r="C5092"/>
  <c r="C5093"/>
  <c r="C5094"/>
  <c r="C5095"/>
  <c r="C5096"/>
  <c r="C5097"/>
  <c r="C5098"/>
  <c r="C5099"/>
  <c r="C5100"/>
  <c r="C5101"/>
  <c r="C5102"/>
  <c r="C5103"/>
  <c r="C5104"/>
  <c r="C5105"/>
  <c r="C5106"/>
  <c r="C5107"/>
  <c r="C5108"/>
  <c r="C5109"/>
  <c r="C5110"/>
  <c r="C5111"/>
  <c r="C5112"/>
  <c r="C5113"/>
  <c r="C5114"/>
  <c r="C5115"/>
  <c r="C5116"/>
  <c r="C5117"/>
  <c r="C5118"/>
  <c r="C5119"/>
  <c r="C5120"/>
  <c r="C5121"/>
  <c r="C5122"/>
  <c r="C5123"/>
  <c r="C5124"/>
  <c r="C5125"/>
  <c r="C5126"/>
  <c r="C5127"/>
  <c r="C5128"/>
  <c r="C5129"/>
  <c r="C5130"/>
  <c r="C5131"/>
  <c r="C5132"/>
  <c r="C5133"/>
  <c r="C5134"/>
  <c r="C5135"/>
  <c r="C5136"/>
  <c r="C5137"/>
  <c r="C5138"/>
  <c r="C5139"/>
  <c r="C5140"/>
  <c r="C5141"/>
  <c r="C5142"/>
  <c r="C5143"/>
  <c r="C5144"/>
  <c r="C5145"/>
  <c r="C5146"/>
  <c r="C5147"/>
  <c r="C5148"/>
  <c r="C5149"/>
  <c r="C5150"/>
  <c r="C5151"/>
  <c r="C5152"/>
  <c r="C5153"/>
  <c r="C5154"/>
  <c r="C5155"/>
  <c r="C5156"/>
  <c r="C5157"/>
  <c r="C5158"/>
  <c r="C5159"/>
  <c r="C5160"/>
  <c r="C5161"/>
  <c r="C5162"/>
  <c r="C5163"/>
  <c r="C5164"/>
  <c r="C5165"/>
  <c r="C5166"/>
  <c r="C5167"/>
  <c r="C5168"/>
  <c r="C5169"/>
  <c r="C5170"/>
  <c r="C5171"/>
  <c r="C5172"/>
  <c r="C5173"/>
  <c r="C5174"/>
  <c r="C5175"/>
  <c r="C5176"/>
  <c r="C5177"/>
  <c r="C5178"/>
  <c r="C5179"/>
  <c r="C5180"/>
  <c r="C5181"/>
  <c r="C5182"/>
  <c r="C5183"/>
  <c r="C5184"/>
  <c r="C5185"/>
  <c r="C5186"/>
  <c r="C5187"/>
  <c r="C5188"/>
  <c r="C5189"/>
  <c r="C5190"/>
  <c r="C5191"/>
  <c r="C5192"/>
  <c r="C5193"/>
  <c r="C5194"/>
  <c r="C5195"/>
  <c r="C5196"/>
  <c r="C5197"/>
  <c r="C5198"/>
  <c r="C5199"/>
  <c r="C5200"/>
  <c r="C5201"/>
  <c r="C5202"/>
  <c r="C5203"/>
  <c r="C5204"/>
  <c r="C5205"/>
  <c r="C5206"/>
  <c r="C5207"/>
  <c r="C5208"/>
  <c r="C5209"/>
  <c r="C5210"/>
  <c r="C5211"/>
  <c r="C5212"/>
  <c r="C5213"/>
  <c r="C5214"/>
  <c r="C5215"/>
  <c r="C5216"/>
  <c r="C5217"/>
  <c r="C5218"/>
  <c r="C5219"/>
  <c r="C5220"/>
  <c r="C5221"/>
  <c r="C5222"/>
  <c r="C5223"/>
  <c r="C5224"/>
  <c r="C5225"/>
  <c r="C5226"/>
  <c r="C5227"/>
  <c r="C5228"/>
  <c r="C5229"/>
  <c r="C5230"/>
  <c r="C5231"/>
  <c r="C5232"/>
  <c r="C5233"/>
  <c r="C5234"/>
  <c r="C5235"/>
  <c r="C5236"/>
  <c r="C5237"/>
  <c r="C5238"/>
  <c r="C5239"/>
  <c r="C5240"/>
  <c r="C5241"/>
  <c r="C5242"/>
  <c r="C5243"/>
  <c r="C5244"/>
  <c r="C5245"/>
  <c r="C5246"/>
  <c r="C5247"/>
  <c r="C5248"/>
  <c r="C5249"/>
  <c r="C5250"/>
  <c r="C5251"/>
  <c r="C5252"/>
  <c r="C5253"/>
  <c r="C5254"/>
  <c r="C5255"/>
  <c r="C5256"/>
  <c r="C5257"/>
  <c r="C5258"/>
  <c r="C5259"/>
  <c r="C5260"/>
  <c r="C5261"/>
  <c r="C5262"/>
  <c r="C5263"/>
  <c r="C5264"/>
  <c r="C5265"/>
  <c r="C5266"/>
  <c r="C5267"/>
  <c r="C5268"/>
  <c r="C5269"/>
  <c r="C5270"/>
  <c r="C5271"/>
  <c r="C5272"/>
  <c r="C5273"/>
  <c r="C5274"/>
  <c r="C5275"/>
  <c r="C5276"/>
  <c r="C5277"/>
  <c r="C5278"/>
  <c r="C5279"/>
  <c r="C5280"/>
  <c r="C5281"/>
  <c r="C5282"/>
  <c r="C5283"/>
  <c r="C5284"/>
  <c r="C5285"/>
  <c r="C5286"/>
  <c r="C5287"/>
  <c r="C5288"/>
  <c r="C5289"/>
  <c r="C5290"/>
  <c r="C5291"/>
  <c r="C5292"/>
  <c r="C5293"/>
  <c r="C5294"/>
  <c r="C5295"/>
  <c r="C5296"/>
  <c r="C5297"/>
  <c r="C5298"/>
  <c r="C5299"/>
  <c r="C5300"/>
  <c r="C5301"/>
  <c r="C5302"/>
  <c r="C5303"/>
  <c r="C5304"/>
  <c r="C5305"/>
  <c r="C5306"/>
  <c r="C5307"/>
  <c r="C5308"/>
  <c r="C5309"/>
  <c r="C5310"/>
  <c r="C5311"/>
  <c r="C5312"/>
  <c r="C5313"/>
  <c r="C5314"/>
  <c r="C5315"/>
  <c r="C5316"/>
  <c r="C5317"/>
  <c r="C5318"/>
  <c r="C5319"/>
  <c r="C5320"/>
  <c r="C5321"/>
  <c r="C5322"/>
  <c r="C5323"/>
  <c r="C5324"/>
  <c r="C5325"/>
  <c r="C5326"/>
  <c r="C5327"/>
  <c r="C5328"/>
  <c r="C5329"/>
  <c r="C5330"/>
  <c r="C5331"/>
  <c r="C5332"/>
  <c r="C5333"/>
  <c r="C5334"/>
  <c r="C5335"/>
  <c r="C5336"/>
  <c r="C5337"/>
  <c r="C5338"/>
  <c r="C5339"/>
  <c r="C5340"/>
  <c r="C5341"/>
  <c r="C5342"/>
  <c r="C5343"/>
  <c r="C5344"/>
  <c r="C5345"/>
  <c r="C5346"/>
  <c r="C5347"/>
  <c r="C5348"/>
  <c r="C5349"/>
  <c r="C5350"/>
  <c r="C5351"/>
  <c r="C5352"/>
  <c r="C5353"/>
  <c r="C5354"/>
  <c r="C5355"/>
  <c r="C5356"/>
  <c r="C5357"/>
  <c r="C5358"/>
  <c r="C5359"/>
  <c r="C5360"/>
  <c r="C5361"/>
  <c r="C5362"/>
  <c r="C5363"/>
  <c r="C5364"/>
  <c r="C5365"/>
  <c r="C5366"/>
  <c r="C5367"/>
  <c r="C5368"/>
  <c r="C5369"/>
  <c r="C5370"/>
  <c r="C5371"/>
  <c r="C5372"/>
  <c r="C5373"/>
  <c r="C5374"/>
  <c r="C5375"/>
  <c r="C5376"/>
  <c r="C5377"/>
  <c r="C5378"/>
  <c r="C5379"/>
  <c r="C5380"/>
  <c r="C5381"/>
  <c r="C5382"/>
  <c r="C5383"/>
  <c r="C5384"/>
  <c r="C5385"/>
  <c r="C5386"/>
  <c r="C5387"/>
  <c r="C5388"/>
  <c r="C5389"/>
  <c r="C5390"/>
  <c r="C5391"/>
  <c r="C5392"/>
  <c r="C5393"/>
  <c r="C5394"/>
  <c r="C5395"/>
  <c r="C5396"/>
  <c r="C5397"/>
  <c r="C5398"/>
  <c r="C5399"/>
  <c r="C5400"/>
  <c r="C5401"/>
  <c r="C5402"/>
  <c r="C5403"/>
  <c r="C5404"/>
  <c r="C5405"/>
  <c r="C5406"/>
  <c r="C5407"/>
  <c r="C5408"/>
  <c r="C5409"/>
  <c r="C5410"/>
  <c r="C5411"/>
  <c r="C5412"/>
  <c r="C5413"/>
  <c r="C5414"/>
  <c r="C5415"/>
  <c r="C5416"/>
  <c r="C5417"/>
  <c r="C5418"/>
  <c r="C5419"/>
  <c r="C5420"/>
  <c r="C5421"/>
  <c r="C5422"/>
  <c r="C5423"/>
  <c r="C5424"/>
  <c r="C5425"/>
  <c r="C5426"/>
  <c r="C5427"/>
  <c r="C5428"/>
  <c r="C5429"/>
  <c r="C5430"/>
  <c r="C5431"/>
  <c r="C5432"/>
  <c r="C5433"/>
  <c r="C5434"/>
  <c r="C5435"/>
  <c r="C5436"/>
  <c r="C5437"/>
  <c r="C5438"/>
  <c r="C5439"/>
  <c r="C5440"/>
  <c r="C5441"/>
  <c r="C5442"/>
  <c r="C5443"/>
  <c r="C5444"/>
  <c r="C5445"/>
  <c r="C5446"/>
  <c r="C5447"/>
  <c r="C5448"/>
  <c r="C5449"/>
  <c r="C5450"/>
  <c r="C5451"/>
  <c r="C5452"/>
  <c r="C5453"/>
  <c r="C5454"/>
  <c r="C5455"/>
  <c r="C5456"/>
  <c r="C5457"/>
  <c r="C5458"/>
  <c r="C5459"/>
  <c r="C5460"/>
  <c r="C5461"/>
  <c r="C5462"/>
  <c r="C5463"/>
  <c r="C5464"/>
  <c r="C5465"/>
  <c r="C5466"/>
  <c r="C5467"/>
  <c r="C5468"/>
  <c r="C5469"/>
  <c r="C5470"/>
  <c r="C5471"/>
  <c r="C5472"/>
  <c r="C5473"/>
  <c r="C5474"/>
  <c r="C5475"/>
  <c r="C5476"/>
  <c r="C5477"/>
  <c r="C5478"/>
  <c r="C5479"/>
  <c r="C5480"/>
  <c r="C5481"/>
  <c r="C5482"/>
  <c r="C5483"/>
  <c r="C5484"/>
  <c r="C5485"/>
  <c r="C5486"/>
  <c r="C5487"/>
  <c r="C5488"/>
  <c r="C5489"/>
  <c r="C5490"/>
  <c r="C5491"/>
  <c r="C5492"/>
  <c r="C5493"/>
  <c r="C5494"/>
  <c r="C5495"/>
  <c r="C5496"/>
  <c r="C5497"/>
  <c r="C5498"/>
  <c r="C5499"/>
  <c r="C5500"/>
  <c r="C5501"/>
  <c r="C5502"/>
  <c r="C5503"/>
  <c r="C5504"/>
  <c r="C5505"/>
  <c r="C5506"/>
  <c r="C5507"/>
  <c r="C5508"/>
  <c r="C5509"/>
  <c r="C5510"/>
  <c r="C5511"/>
  <c r="C5512"/>
  <c r="C5513"/>
  <c r="C5514"/>
  <c r="C5515"/>
  <c r="C5516"/>
  <c r="C5517"/>
  <c r="C5518"/>
  <c r="C5519"/>
  <c r="C5520"/>
  <c r="C5521"/>
  <c r="C5522"/>
  <c r="C5523"/>
  <c r="C5524"/>
  <c r="C5525"/>
  <c r="C5526"/>
  <c r="C5527"/>
  <c r="C5528"/>
  <c r="C5529"/>
  <c r="C5530"/>
  <c r="C5531"/>
  <c r="C5532"/>
  <c r="C5533"/>
  <c r="C5534"/>
  <c r="C5535"/>
  <c r="C5536"/>
  <c r="C5537"/>
  <c r="C5538"/>
  <c r="C5539"/>
  <c r="C5540"/>
  <c r="C5541"/>
  <c r="C5542"/>
  <c r="C5543"/>
  <c r="C5544"/>
  <c r="C5545"/>
  <c r="C5546"/>
  <c r="C5547"/>
  <c r="C5548"/>
  <c r="C5549"/>
  <c r="C5550"/>
  <c r="C5551"/>
  <c r="C5552"/>
  <c r="C5553"/>
  <c r="C5554"/>
  <c r="C5555"/>
  <c r="C5556"/>
  <c r="C5557"/>
  <c r="C5558"/>
  <c r="C5559"/>
  <c r="C5560"/>
  <c r="C5561"/>
  <c r="C5562"/>
  <c r="C5563"/>
  <c r="C5564"/>
  <c r="C5565"/>
  <c r="C5566"/>
  <c r="C5567"/>
  <c r="C5568"/>
  <c r="C5569"/>
  <c r="C5570"/>
  <c r="C5571"/>
  <c r="C5572"/>
  <c r="C5573"/>
  <c r="C5574"/>
  <c r="C5575"/>
  <c r="C5576"/>
  <c r="C5577"/>
  <c r="C5578"/>
  <c r="C5579"/>
  <c r="C5580"/>
  <c r="C5581"/>
  <c r="C5582"/>
  <c r="C5583"/>
  <c r="C5584"/>
  <c r="C5585"/>
  <c r="C5586"/>
  <c r="C5587"/>
  <c r="C5588"/>
  <c r="C5589"/>
  <c r="C5590"/>
  <c r="C5591"/>
  <c r="C5592"/>
  <c r="C5593"/>
  <c r="C5594"/>
  <c r="C5595"/>
  <c r="C5596"/>
  <c r="C5597"/>
  <c r="C5598"/>
  <c r="C5599"/>
  <c r="C5600"/>
  <c r="C5601"/>
  <c r="C5602"/>
  <c r="C5603"/>
  <c r="C5604"/>
  <c r="C5605"/>
  <c r="C5606"/>
  <c r="C5607"/>
  <c r="C5608"/>
  <c r="C5609"/>
  <c r="C5610"/>
  <c r="C5611"/>
  <c r="C5612"/>
  <c r="C5613"/>
  <c r="C5614"/>
  <c r="C5615"/>
  <c r="C5616"/>
  <c r="C5617"/>
  <c r="C5618"/>
  <c r="C5619"/>
  <c r="C5620"/>
  <c r="C5621"/>
  <c r="C5622"/>
  <c r="C5623"/>
  <c r="C5624"/>
  <c r="C5625"/>
  <c r="C5626"/>
  <c r="C5627"/>
  <c r="C5628"/>
  <c r="C5629"/>
  <c r="C5630"/>
  <c r="C5631"/>
  <c r="C5632"/>
  <c r="C5633"/>
  <c r="C5634"/>
  <c r="C5635"/>
  <c r="C5636"/>
  <c r="C5637"/>
  <c r="C5638"/>
  <c r="C5639"/>
  <c r="C5640"/>
  <c r="C5641"/>
  <c r="C5642"/>
  <c r="C5643"/>
  <c r="C5644"/>
  <c r="C5645"/>
  <c r="C5646"/>
  <c r="C5647"/>
  <c r="C5648"/>
  <c r="C5649"/>
  <c r="C5650"/>
  <c r="C5651"/>
  <c r="C5652"/>
  <c r="C5653"/>
  <c r="C5654"/>
  <c r="C5655"/>
  <c r="C5656"/>
  <c r="C5657"/>
  <c r="C5658"/>
  <c r="C5659"/>
  <c r="C5660"/>
  <c r="C5661"/>
  <c r="C5662"/>
  <c r="C5663"/>
  <c r="C5664"/>
  <c r="C5665"/>
  <c r="C5666"/>
  <c r="C5667"/>
  <c r="C5668"/>
  <c r="C5669"/>
  <c r="C5670"/>
  <c r="C5671"/>
  <c r="C5672"/>
  <c r="C5673"/>
  <c r="C5674"/>
  <c r="C5675"/>
  <c r="C5676"/>
  <c r="C5677"/>
  <c r="C5678"/>
  <c r="C5679"/>
  <c r="C5680"/>
  <c r="C5681"/>
  <c r="C5682"/>
  <c r="C5683"/>
  <c r="C5684"/>
  <c r="C5685"/>
  <c r="C5686"/>
  <c r="C5687"/>
  <c r="C5688"/>
  <c r="C5689"/>
  <c r="C5690"/>
  <c r="C5691"/>
  <c r="C5692"/>
  <c r="C5693"/>
  <c r="C5694"/>
  <c r="C5695"/>
  <c r="C5696"/>
  <c r="C5697"/>
  <c r="C5698"/>
  <c r="C5699"/>
  <c r="C5700"/>
  <c r="C5701"/>
  <c r="C5702"/>
  <c r="C5703"/>
  <c r="C5704"/>
  <c r="C5705"/>
  <c r="C5706"/>
  <c r="C5707"/>
  <c r="C5708"/>
  <c r="C5709"/>
  <c r="C5710"/>
  <c r="C5711"/>
  <c r="C5712"/>
  <c r="C5713"/>
  <c r="C5714"/>
  <c r="C5715"/>
  <c r="C5716"/>
  <c r="C5717"/>
  <c r="C5718"/>
  <c r="C5719"/>
  <c r="C5720"/>
  <c r="C5721"/>
  <c r="C5722"/>
  <c r="C5723"/>
  <c r="C5724"/>
  <c r="C5725"/>
  <c r="C5726"/>
  <c r="C5727"/>
  <c r="C5728"/>
  <c r="C5729"/>
  <c r="C5730"/>
  <c r="C5731"/>
  <c r="C5732"/>
  <c r="C5733"/>
  <c r="C5734"/>
  <c r="C5735"/>
  <c r="C5736"/>
  <c r="C5737"/>
  <c r="C5738"/>
  <c r="C5739"/>
  <c r="C5740"/>
  <c r="C5741"/>
  <c r="C5742"/>
  <c r="C5743"/>
  <c r="C5744"/>
  <c r="C5745"/>
  <c r="C5746"/>
  <c r="C5747"/>
  <c r="C5748"/>
  <c r="C5749"/>
  <c r="C5750"/>
  <c r="C5751"/>
  <c r="C5752"/>
  <c r="C5753"/>
  <c r="C5754"/>
  <c r="C5755"/>
  <c r="C5756"/>
  <c r="C5757"/>
  <c r="C5758"/>
  <c r="C5759"/>
  <c r="C5760"/>
  <c r="C5761"/>
  <c r="C5762"/>
  <c r="C5763"/>
  <c r="C5764"/>
  <c r="C5765"/>
  <c r="C5766"/>
  <c r="C5767"/>
  <c r="C5768"/>
  <c r="C5769"/>
  <c r="C5770"/>
  <c r="C5771"/>
  <c r="C5772"/>
  <c r="C5773"/>
  <c r="C5774"/>
  <c r="C5775"/>
  <c r="C5776"/>
  <c r="C5777"/>
  <c r="C5778"/>
  <c r="C5779"/>
  <c r="C5780"/>
  <c r="C5781"/>
  <c r="C5782"/>
  <c r="C5783"/>
  <c r="C5784"/>
  <c r="C5785"/>
  <c r="C5786"/>
  <c r="C5787"/>
  <c r="C5788"/>
  <c r="C5789"/>
  <c r="C5790"/>
  <c r="C5791"/>
  <c r="C5792"/>
  <c r="C5793"/>
  <c r="C5794"/>
  <c r="C5795"/>
  <c r="C5796"/>
  <c r="C5797"/>
  <c r="C5798"/>
  <c r="C5799"/>
  <c r="C5800"/>
  <c r="C5801"/>
  <c r="C5802"/>
  <c r="C5803"/>
  <c r="C5804"/>
  <c r="C5805"/>
  <c r="C5806"/>
  <c r="C5807"/>
  <c r="C5808"/>
  <c r="C5809"/>
  <c r="C5810"/>
  <c r="C5811"/>
  <c r="C5812"/>
  <c r="C5813"/>
  <c r="C5814"/>
  <c r="C5815"/>
  <c r="C5816"/>
  <c r="C5817"/>
  <c r="C5818"/>
  <c r="C5819"/>
  <c r="C5820"/>
  <c r="C5821"/>
  <c r="C5822"/>
  <c r="C5823"/>
  <c r="C5824"/>
  <c r="C5825"/>
  <c r="C5826"/>
  <c r="C5827"/>
  <c r="C5828"/>
  <c r="C5829"/>
  <c r="C5830"/>
  <c r="C5831"/>
  <c r="C5832"/>
  <c r="C5833"/>
  <c r="C5834"/>
  <c r="C5835"/>
  <c r="C5836"/>
  <c r="C5837"/>
  <c r="C5838"/>
  <c r="C5839"/>
  <c r="C5840"/>
  <c r="C5841"/>
  <c r="C5842"/>
  <c r="C5843"/>
  <c r="C5844"/>
  <c r="C5845"/>
  <c r="C5846"/>
  <c r="C5847"/>
  <c r="C5848"/>
  <c r="C5849"/>
  <c r="C5850"/>
  <c r="C5851"/>
  <c r="C5852"/>
  <c r="C5853"/>
  <c r="C5854"/>
  <c r="C5855"/>
  <c r="C5856"/>
  <c r="C5857"/>
  <c r="C5858"/>
  <c r="C5859"/>
  <c r="C5860"/>
  <c r="C5861"/>
  <c r="C5862"/>
  <c r="C5863"/>
  <c r="C5864"/>
  <c r="C5865"/>
  <c r="C5866"/>
  <c r="C5867"/>
  <c r="C5868"/>
  <c r="C5869"/>
  <c r="C5870"/>
  <c r="C5871"/>
  <c r="C5872"/>
  <c r="C5873"/>
  <c r="C5874"/>
  <c r="C5875"/>
  <c r="C5876"/>
  <c r="C5877"/>
  <c r="C5878"/>
  <c r="C5879"/>
  <c r="C5880"/>
  <c r="C5881"/>
  <c r="C5882"/>
  <c r="C5883"/>
  <c r="C5884"/>
  <c r="C5885"/>
  <c r="C5886"/>
  <c r="C5887"/>
  <c r="C5888"/>
  <c r="C5889"/>
  <c r="C5890"/>
  <c r="C5891"/>
  <c r="C5892"/>
  <c r="C5893"/>
  <c r="C5894"/>
  <c r="C5895"/>
  <c r="C5896"/>
  <c r="C5897"/>
  <c r="C5898"/>
  <c r="C5899"/>
  <c r="C5900"/>
  <c r="C5901"/>
  <c r="C5902"/>
  <c r="C5903"/>
  <c r="C5904"/>
  <c r="C5905"/>
  <c r="C5906"/>
  <c r="C5907"/>
  <c r="C5908"/>
  <c r="C5909"/>
  <c r="C5910"/>
  <c r="C5911"/>
  <c r="C5912"/>
  <c r="C5913"/>
  <c r="C5914"/>
  <c r="C5915"/>
  <c r="C5916"/>
  <c r="C5917"/>
  <c r="C5918"/>
  <c r="C5919"/>
  <c r="C5920"/>
  <c r="C5921"/>
  <c r="C5922"/>
  <c r="C5923"/>
  <c r="C5924"/>
  <c r="C5925"/>
  <c r="C5926"/>
  <c r="C5927"/>
  <c r="C5928"/>
  <c r="C5929"/>
  <c r="C5930"/>
  <c r="C5931"/>
  <c r="C5932"/>
  <c r="C5933"/>
  <c r="C5934"/>
  <c r="C5935"/>
  <c r="C5936"/>
  <c r="C5937"/>
  <c r="C5938"/>
  <c r="C5939"/>
  <c r="C5940"/>
  <c r="C5941"/>
  <c r="C5942"/>
  <c r="C5943"/>
  <c r="C5944"/>
  <c r="C5945"/>
  <c r="C5946"/>
  <c r="C5947"/>
  <c r="C5948"/>
  <c r="C5949"/>
  <c r="C5950"/>
  <c r="C5951"/>
  <c r="C5952"/>
  <c r="C5953"/>
  <c r="C5954"/>
  <c r="C5955"/>
  <c r="C5956"/>
  <c r="C5957"/>
  <c r="C5958"/>
  <c r="C5959"/>
  <c r="C5960"/>
  <c r="C5961"/>
  <c r="C5962"/>
  <c r="C5963"/>
  <c r="C5964"/>
  <c r="C5965"/>
  <c r="C5966"/>
  <c r="C5967"/>
  <c r="C5968"/>
  <c r="C5969"/>
  <c r="C5970"/>
  <c r="C5971"/>
  <c r="C5972"/>
  <c r="C5973"/>
  <c r="C5974"/>
  <c r="C5975"/>
  <c r="C5976"/>
  <c r="C5977"/>
  <c r="C5978"/>
  <c r="C5979"/>
  <c r="C5980"/>
  <c r="C5981"/>
  <c r="C5982"/>
  <c r="C5983"/>
  <c r="C5984"/>
  <c r="C5985"/>
  <c r="C5986"/>
  <c r="C5987"/>
  <c r="C5988"/>
  <c r="C5989"/>
  <c r="C5990"/>
  <c r="C5991"/>
  <c r="C5992"/>
  <c r="C5993"/>
  <c r="C5994"/>
  <c r="C5995"/>
  <c r="C5996"/>
  <c r="C5997"/>
  <c r="C5998"/>
  <c r="C5999"/>
  <c r="C6000"/>
  <c r="C6001"/>
  <c r="C6002"/>
  <c r="C6003"/>
  <c r="C6004"/>
  <c r="C6005"/>
  <c r="C6006"/>
  <c r="C6007"/>
  <c r="C6008"/>
  <c r="C6009"/>
  <c r="C6010"/>
  <c r="C6011"/>
  <c r="C6012"/>
  <c r="C6013"/>
  <c r="C6014"/>
  <c r="C6015"/>
  <c r="C6016"/>
  <c r="C6017"/>
  <c r="C6018"/>
  <c r="C6019"/>
  <c r="C6020"/>
  <c r="C6021"/>
  <c r="C6022"/>
  <c r="C6023"/>
  <c r="C6024"/>
  <c r="C6025"/>
  <c r="C6026"/>
  <c r="C6027"/>
  <c r="C6028"/>
  <c r="C6029"/>
  <c r="C6030"/>
  <c r="C6031"/>
  <c r="C6032"/>
  <c r="C6033"/>
  <c r="C6034"/>
  <c r="C6035"/>
  <c r="C6036"/>
  <c r="C6037"/>
  <c r="C6038"/>
  <c r="C6039"/>
  <c r="C6040"/>
  <c r="C6041"/>
  <c r="C6042"/>
  <c r="C6043"/>
  <c r="C6044"/>
  <c r="C6045"/>
  <c r="C6046"/>
  <c r="C6047"/>
  <c r="C6048"/>
  <c r="C6049"/>
  <c r="C6050"/>
  <c r="C6051"/>
  <c r="C6052"/>
  <c r="C6053"/>
  <c r="C6054"/>
  <c r="C6055"/>
  <c r="C6056"/>
  <c r="C6057"/>
  <c r="C6058"/>
  <c r="C6059"/>
  <c r="C6060"/>
  <c r="C6061"/>
  <c r="C6062"/>
  <c r="C6063"/>
  <c r="C6064"/>
  <c r="C6065"/>
  <c r="C6066"/>
  <c r="C6067"/>
  <c r="C6068"/>
  <c r="C6069"/>
  <c r="C6070"/>
  <c r="C6071"/>
  <c r="C6072"/>
  <c r="C6073"/>
  <c r="C6074"/>
  <c r="C6075"/>
  <c r="C6076"/>
  <c r="C6077"/>
  <c r="C6078"/>
  <c r="C6079"/>
  <c r="C6080"/>
  <c r="C6081"/>
  <c r="C6082"/>
  <c r="C6083"/>
  <c r="C6084"/>
  <c r="C6085"/>
  <c r="C6086"/>
  <c r="C6087"/>
  <c r="C6088"/>
  <c r="C6089"/>
  <c r="C6090"/>
  <c r="C6091"/>
  <c r="C6092"/>
  <c r="C6093"/>
  <c r="C6094"/>
  <c r="C6095"/>
  <c r="C6096"/>
  <c r="C6097"/>
  <c r="C6098"/>
  <c r="C6099"/>
  <c r="C6100"/>
  <c r="C6101"/>
  <c r="C6102"/>
  <c r="C6103"/>
  <c r="C6104"/>
  <c r="C6105"/>
  <c r="C6106"/>
  <c r="C6107"/>
  <c r="C6108"/>
  <c r="C6109"/>
  <c r="C6110"/>
  <c r="C6111"/>
  <c r="C6112"/>
  <c r="C6113"/>
  <c r="C6114"/>
  <c r="C6115"/>
  <c r="C6116"/>
  <c r="C6117"/>
  <c r="C6118"/>
  <c r="C6119"/>
  <c r="C6120"/>
  <c r="C6121"/>
  <c r="C6122"/>
  <c r="C6123"/>
  <c r="C6124"/>
  <c r="C6125"/>
  <c r="C6126"/>
  <c r="C6127"/>
  <c r="C6128"/>
  <c r="C6129"/>
  <c r="C6130"/>
  <c r="C6131"/>
  <c r="C6132"/>
  <c r="C6133"/>
  <c r="C6134"/>
  <c r="C6135"/>
  <c r="C6136"/>
  <c r="C6137"/>
  <c r="C6138"/>
  <c r="C6139"/>
  <c r="C6140"/>
  <c r="C6141"/>
  <c r="C6142"/>
  <c r="C6143"/>
  <c r="C6144"/>
  <c r="C6145"/>
  <c r="C6146"/>
  <c r="C6147"/>
  <c r="C6148"/>
  <c r="C6149"/>
  <c r="C6150"/>
  <c r="C6151"/>
  <c r="C6152"/>
  <c r="C6153"/>
  <c r="C6154"/>
  <c r="C6155"/>
  <c r="C6156"/>
  <c r="C6157"/>
  <c r="C6158"/>
  <c r="C6159"/>
  <c r="C6160"/>
  <c r="C6161"/>
  <c r="C6162"/>
  <c r="C6163"/>
  <c r="C6164"/>
  <c r="C6165"/>
  <c r="C6166"/>
  <c r="C6167"/>
  <c r="C6168"/>
  <c r="C6169"/>
  <c r="C6170"/>
  <c r="C6171"/>
  <c r="C6172"/>
  <c r="C6173"/>
  <c r="C6174"/>
  <c r="C6175"/>
  <c r="C6176"/>
  <c r="C6177"/>
  <c r="C6178"/>
  <c r="C6179"/>
  <c r="C6180"/>
  <c r="C6181"/>
  <c r="C6182"/>
  <c r="C6183"/>
  <c r="C6184"/>
  <c r="C6185"/>
  <c r="C6186"/>
  <c r="C6187"/>
  <c r="C6188"/>
  <c r="C6189"/>
  <c r="C6190"/>
  <c r="C6191"/>
  <c r="C6192"/>
  <c r="C6193"/>
  <c r="C6194"/>
  <c r="C6195"/>
  <c r="C6196"/>
  <c r="C6197"/>
  <c r="C6198"/>
  <c r="C6199"/>
  <c r="C6200"/>
  <c r="C6201"/>
  <c r="C6202"/>
  <c r="C6203"/>
  <c r="C6204"/>
  <c r="C6205"/>
  <c r="C6206"/>
  <c r="C6207"/>
  <c r="C6208"/>
  <c r="C6209"/>
  <c r="C6210"/>
  <c r="C6211"/>
  <c r="C6212"/>
  <c r="C6213"/>
  <c r="C6214"/>
  <c r="C6215"/>
  <c r="C6216"/>
  <c r="C6217"/>
  <c r="C6218"/>
  <c r="C6219"/>
  <c r="C6220"/>
  <c r="C6221"/>
  <c r="C6222"/>
  <c r="C6223"/>
  <c r="C6224"/>
  <c r="C6225"/>
  <c r="C6226"/>
  <c r="C2"/>
  <c r="E102" i="4"/>
  <c r="J640" i="8"/>
  <c r="K640"/>
  <c r="J641"/>
  <c r="K641"/>
  <c r="J642"/>
  <c r="K642"/>
  <c r="J643"/>
  <c r="K643"/>
  <c r="J644"/>
  <c r="K644"/>
  <c r="J645"/>
  <c r="K645"/>
  <c r="G103" i="4"/>
  <c r="G102"/>
  <c r="G101"/>
  <c r="G100"/>
  <c r="G99"/>
  <c r="G98"/>
  <c r="G97"/>
  <c r="G96"/>
  <c r="D96"/>
  <c r="E119"/>
  <c r="E118"/>
  <c r="E117"/>
  <c r="E116"/>
  <c r="E115"/>
  <c r="E114"/>
  <c r="E113"/>
  <c r="E112"/>
  <c r="E111"/>
  <c r="E110"/>
  <c r="E109"/>
  <c r="E108"/>
  <c r="E107"/>
  <c r="E106"/>
  <c r="E105"/>
  <c r="E104"/>
  <c r="E103"/>
  <c r="D107"/>
  <c r="D106"/>
  <c r="D104"/>
  <c r="D103"/>
  <c r="D105"/>
  <c r="D102"/>
  <c r="D101"/>
  <c r="D100"/>
  <c r="D99"/>
  <c r="E100"/>
  <c r="E101"/>
  <c r="E99"/>
  <c r="E98"/>
  <c r="E97"/>
  <c r="E96"/>
  <c r="D98"/>
  <c r="D97"/>
  <c r="C4" i="5"/>
  <c r="C50"/>
  <c r="C51"/>
  <c r="C52"/>
  <c r="C53"/>
  <c r="C54"/>
  <c r="C55"/>
  <c r="C56"/>
  <c r="C57"/>
  <c r="C58"/>
  <c r="C59"/>
  <c r="C60"/>
  <c r="C61"/>
  <c r="C62"/>
  <c r="C63"/>
  <c r="C64"/>
  <c r="C65"/>
  <c r="C66"/>
  <c r="C67"/>
  <c r="C68"/>
  <c r="C69"/>
  <c r="C70"/>
  <c r="C71"/>
  <c r="C72"/>
  <c r="C73"/>
  <c r="C74"/>
  <c r="C75"/>
  <c r="C76"/>
  <c r="C77"/>
  <c r="C78"/>
  <c r="C79"/>
  <c r="C80"/>
  <c r="C81"/>
  <c r="C82"/>
  <c r="C83"/>
  <c r="C84"/>
  <c r="C85"/>
  <c r="C86"/>
  <c r="C87"/>
  <c r="C88"/>
  <c r="C89"/>
  <c r="C90"/>
  <c r="C91"/>
  <c r="C92"/>
  <c r="C93"/>
  <c r="C94"/>
  <c r="C95"/>
  <c r="C96"/>
  <c r="C97"/>
  <c r="C98"/>
  <c r="C99"/>
  <c r="C100"/>
  <c r="C101"/>
  <c r="C102"/>
  <c r="C103"/>
  <c r="C104"/>
  <c r="C105"/>
  <c r="C106"/>
  <c r="C107"/>
  <c r="C108"/>
  <c r="C109"/>
  <c r="C110"/>
  <c r="C111"/>
  <c r="C112"/>
  <c r="C113"/>
  <c r="C114"/>
  <c r="C115"/>
  <c r="C116"/>
  <c r="C117"/>
  <c r="C118"/>
  <c r="C119"/>
  <c r="C120"/>
  <c r="C121"/>
  <c r="C122"/>
  <c r="C123"/>
  <c r="C124"/>
  <c r="C125"/>
  <c r="C126"/>
  <c r="C127"/>
  <c r="C128"/>
  <c r="C129"/>
  <c r="C130"/>
  <c r="C131"/>
  <c r="C132"/>
  <c r="C133"/>
  <c r="C134"/>
  <c r="C135"/>
  <c r="C136"/>
  <c r="C137"/>
  <c r="C138"/>
  <c r="C139"/>
  <c r="C140"/>
  <c r="C141"/>
  <c r="C142"/>
  <c r="C143"/>
  <c r="C144"/>
  <c r="C145"/>
  <c r="C146"/>
  <c r="C147"/>
  <c r="C148"/>
  <c r="C149"/>
  <c r="C150"/>
  <c r="C151"/>
  <c r="C152"/>
  <c r="C153"/>
  <c r="C154"/>
  <c r="C155"/>
  <c r="C156"/>
  <c r="C157"/>
  <c r="C158"/>
  <c r="C159"/>
  <c r="C160"/>
  <c r="C161"/>
  <c r="C162"/>
  <c r="C163"/>
  <c r="C164"/>
  <c r="C165"/>
  <c r="C166"/>
  <c r="C167"/>
  <c r="C168"/>
  <c r="C169"/>
  <c r="C170"/>
  <c r="C171"/>
  <c r="C172"/>
  <c r="C173"/>
  <c r="C174"/>
  <c r="C175"/>
  <c r="C176"/>
  <c r="C177"/>
  <c r="C178"/>
  <c r="C179"/>
  <c r="C180"/>
  <c r="C181"/>
  <c r="C182"/>
  <c r="C183"/>
  <c r="C184"/>
  <c r="C185"/>
  <c r="C186"/>
  <c r="C187"/>
  <c r="C188"/>
  <c r="C189"/>
  <c r="C190"/>
  <c r="C191"/>
  <c r="C192"/>
  <c r="C193"/>
  <c r="C194"/>
  <c r="C195"/>
  <c r="C196"/>
  <c r="C197"/>
  <c r="C198"/>
  <c r="C199"/>
  <c r="C200"/>
  <c r="C201"/>
  <c r="C202"/>
  <c r="C203"/>
  <c r="C204"/>
  <c r="C205"/>
  <c r="C206"/>
  <c r="C207"/>
  <c r="C208"/>
  <c r="C209"/>
  <c r="C210"/>
  <c r="C211"/>
  <c r="C212"/>
  <c r="C213"/>
  <c r="C214"/>
  <c r="C215"/>
  <c r="C216"/>
  <c r="C217"/>
  <c r="C218"/>
  <c r="C219"/>
  <c r="C220"/>
  <c r="C221"/>
  <c r="C222"/>
  <c r="C223"/>
  <c r="C224"/>
  <c r="C225"/>
  <c r="C226"/>
  <c r="C227"/>
  <c r="C228"/>
  <c r="C229"/>
  <c r="C230"/>
  <c r="C231"/>
  <c r="C232"/>
  <c r="C233"/>
  <c r="C234"/>
  <c r="C235"/>
  <c r="C236"/>
  <c r="C237"/>
  <c r="C238"/>
  <c r="C239"/>
  <c r="C240"/>
  <c r="C241"/>
  <c r="C242"/>
  <c r="C243"/>
  <c r="C244"/>
  <c r="C245"/>
  <c r="C246"/>
  <c r="C247"/>
  <c r="C248"/>
  <c r="C249"/>
  <c r="C250"/>
  <c r="C251"/>
  <c r="C252"/>
  <c r="C253"/>
  <c r="C254"/>
  <c r="C255"/>
  <c r="C256"/>
  <c r="C257"/>
  <c r="C258"/>
  <c r="C259"/>
  <c r="C260"/>
  <c r="C261"/>
  <c r="C262"/>
  <c r="C263"/>
  <c r="C264"/>
  <c r="C265"/>
  <c r="C266"/>
  <c r="C267"/>
  <c r="C268"/>
  <c r="C269"/>
  <c r="C270"/>
  <c r="C271"/>
  <c r="C272"/>
  <c r="C273"/>
  <c r="C274"/>
  <c r="C275"/>
  <c r="C276"/>
  <c r="C277"/>
  <c r="C278"/>
  <c r="C279"/>
  <c r="C280"/>
  <c r="C281"/>
  <c r="C282"/>
  <c r="C283"/>
  <c r="C284"/>
  <c r="C285"/>
  <c r="C286"/>
  <c r="C287"/>
  <c r="C288"/>
  <c r="C289"/>
  <c r="C290"/>
  <c r="C291"/>
  <c r="C292"/>
  <c r="C293"/>
  <c r="C294"/>
  <c r="C295"/>
  <c r="C296"/>
  <c r="C297"/>
  <c r="C298"/>
  <c r="C299"/>
  <c r="C300"/>
  <c r="C301"/>
  <c r="C302"/>
  <c r="C303"/>
  <c r="C304"/>
  <c r="C305"/>
  <c r="C306"/>
  <c r="C307"/>
  <c r="C308"/>
  <c r="C309"/>
  <c r="C310"/>
  <c r="C311"/>
  <c r="C312"/>
  <c r="C313"/>
  <c r="C314"/>
  <c r="C315"/>
  <c r="C316"/>
  <c r="C317"/>
  <c r="C318"/>
  <c r="C319"/>
  <c r="C320"/>
  <c r="C321"/>
  <c r="C322"/>
  <c r="C323"/>
  <c r="C324"/>
  <c r="C325"/>
  <c r="C326"/>
  <c r="C327"/>
  <c r="C328"/>
  <c r="C329"/>
  <c r="C330"/>
  <c r="C331"/>
  <c r="C332"/>
  <c r="C333"/>
  <c r="C334"/>
  <c r="C335"/>
  <c r="C336"/>
  <c r="C337"/>
  <c r="C338"/>
  <c r="C339"/>
  <c r="C340"/>
  <c r="C341"/>
  <c r="C342"/>
  <c r="C343"/>
  <c r="C344"/>
  <c r="C345"/>
  <c r="C346"/>
  <c r="C347"/>
  <c r="C348"/>
  <c r="C349"/>
  <c r="C350"/>
  <c r="C351"/>
  <c r="C352"/>
  <c r="C353"/>
  <c r="C354"/>
  <c r="C355"/>
  <c r="C356"/>
  <c r="C357"/>
  <c r="C358"/>
  <c r="C359"/>
  <c r="C360"/>
  <c r="C361"/>
  <c r="C362"/>
  <c r="C363"/>
  <c r="C364"/>
  <c r="C365"/>
  <c r="C366"/>
  <c r="C367"/>
  <c r="C368"/>
  <c r="C369"/>
  <c r="C370"/>
  <c r="C371"/>
  <c r="C372"/>
  <c r="C373"/>
  <c r="C374"/>
  <c r="C375"/>
  <c r="C376"/>
  <c r="C377"/>
  <c r="C378"/>
  <c r="C379"/>
  <c r="C380"/>
  <c r="C381"/>
  <c r="C382"/>
  <c r="C383"/>
  <c r="C384"/>
  <c r="C385"/>
  <c r="C386"/>
  <c r="C387"/>
  <c r="C388"/>
  <c r="C389"/>
  <c r="C390"/>
  <c r="C391"/>
  <c r="C392"/>
  <c r="C393"/>
  <c r="C394"/>
  <c r="C395"/>
  <c r="C396"/>
  <c r="C397"/>
  <c r="C398"/>
  <c r="C399"/>
  <c r="C400"/>
  <c r="C401"/>
  <c r="C402"/>
  <c r="C403"/>
  <c r="C404"/>
  <c r="C405"/>
  <c r="C406"/>
  <c r="C407"/>
  <c r="C408"/>
  <c r="C409"/>
  <c r="C410"/>
  <c r="C411"/>
  <c r="C412"/>
  <c r="C413"/>
  <c r="C414"/>
  <c r="C415"/>
  <c r="C416"/>
  <c r="C417"/>
  <c r="C418"/>
  <c r="C419"/>
  <c r="C420"/>
  <c r="C421"/>
  <c r="C422"/>
  <c r="C423"/>
  <c r="C424"/>
  <c r="C425"/>
  <c r="C426"/>
  <c r="C427"/>
  <c r="C428"/>
  <c r="C429"/>
  <c r="C430"/>
  <c r="C431"/>
  <c r="C432"/>
  <c r="C433"/>
  <c r="C434"/>
  <c r="C435"/>
  <c r="C436"/>
  <c r="C437"/>
  <c r="C438"/>
  <c r="C439"/>
  <c r="C440"/>
  <c r="C441"/>
  <c r="C442"/>
  <c r="C443"/>
  <c r="C444"/>
  <c r="C445"/>
  <c r="C446"/>
  <c r="C447"/>
  <c r="C448"/>
  <c r="C449"/>
  <c r="C450"/>
  <c r="C451"/>
  <c r="C452"/>
  <c r="C453"/>
  <c r="C454"/>
  <c r="C455"/>
  <c r="C456"/>
  <c r="C457"/>
  <c r="C458"/>
  <c r="C459"/>
  <c r="C460"/>
  <c r="C461"/>
  <c r="C462"/>
  <c r="C463"/>
  <c r="C464"/>
  <c r="C465"/>
  <c r="C466"/>
  <c r="C467"/>
  <c r="C468"/>
  <c r="C469"/>
  <c r="C470"/>
  <c r="C471"/>
  <c r="C472"/>
  <c r="C473"/>
  <c r="C474"/>
  <c r="C475"/>
  <c r="C476"/>
  <c r="C477"/>
  <c r="C478"/>
  <c r="C479"/>
  <c r="C480"/>
  <c r="C481"/>
  <c r="C482"/>
  <c r="C483"/>
  <c r="C484"/>
  <c r="C485"/>
  <c r="C486"/>
  <c r="C487"/>
  <c r="C488"/>
  <c r="C489"/>
  <c r="C490"/>
  <c r="C491"/>
  <c r="C492"/>
  <c r="C493"/>
  <c r="C494"/>
  <c r="C495"/>
  <c r="C496"/>
  <c r="C497"/>
  <c r="C498"/>
  <c r="C499"/>
  <c r="C500"/>
  <c r="C501"/>
  <c r="C502"/>
  <c r="C503"/>
  <c r="C504"/>
  <c r="C505"/>
  <c r="C506"/>
  <c r="C507"/>
  <c r="C508"/>
  <c r="C509"/>
  <c r="C510"/>
  <c r="C511"/>
  <c r="C512"/>
  <c r="C513"/>
  <c r="C514"/>
  <c r="C515"/>
  <c r="C516"/>
  <c r="C517"/>
  <c r="C518"/>
  <c r="C519"/>
  <c r="C520"/>
  <c r="C521"/>
  <c r="C522"/>
  <c r="C523"/>
  <c r="C524"/>
  <c r="C525"/>
  <c r="C526"/>
  <c r="C527"/>
  <c r="C528"/>
  <c r="C529"/>
  <c r="C530"/>
  <c r="C531"/>
  <c r="C532"/>
  <c r="C533"/>
  <c r="C534"/>
  <c r="C535"/>
  <c r="C536"/>
  <c r="C537"/>
  <c r="C538"/>
  <c r="C539"/>
  <c r="C540"/>
  <c r="C541"/>
  <c r="C542"/>
  <c r="C543"/>
  <c r="C544"/>
  <c r="C545"/>
  <c r="C546"/>
  <c r="C547"/>
  <c r="C548"/>
  <c r="C549"/>
  <c r="C550"/>
  <c r="C551"/>
  <c r="C552"/>
  <c r="C553"/>
  <c r="C554"/>
  <c r="C555"/>
  <c r="C556"/>
  <c r="C557"/>
  <c r="C558"/>
  <c r="C559"/>
  <c r="C560"/>
  <c r="C561"/>
  <c r="C562"/>
  <c r="C563"/>
  <c r="C564"/>
  <c r="C565"/>
  <c r="C566"/>
  <c r="C567"/>
  <c r="C568"/>
  <c r="C569"/>
  <c r="C570"/>
  <c r="C571"/>
  <c r="C572"/>
  <c r="C573"/>
  <c r="C574"/>
  <c r="C575"/>
  <c r="C576"/>
  <c r="C577"/>
  <c r="C578"/>
  <c r="C579"/>
  <c r="C580"/>
  <c r="C581"/>
  <c r="C582"/>
  <c r="C583"/>
  <c r="C584"/>
  <c r="C585"/>
  <c r="C586"/>
  <c r="C587"/>
  <c r="C588"/>
  <c r="C589"/>
  <c r="C590"/>
  <c r="C591"/>
  <c r="C592"/>
  <c r="C593"/>
  <c r="C594"/>
  <c r="C595"/>
  <c r="C596"/>
  <c r="C597"/>
  <c r="C598"/>
  <c r="C599"/>
  <c r="C600"/>
  <c r="C601"/>
  <c r="C602"/>
  <c r="C603"/>
  <c r="C604"/>
  <c r="C605"/>
  <c r="C606"/>
  <c r="C607"/>
  <c r="C608"/>
  <c r="C609"/>
  <c r="C610"/>
  <c r="C611"/>
  <c r="C612"/>
  <c r="C613"/>
  <c r="C614"/>
  <c r="C615"/>
  <c r="C616"/>
  <c r="C617"/>
  <c r="C618"/>
  <c r="C619"/>
  <c r="C620"/>
  <c r="C621"/>
  <c r="C622"/>
  <c r="C623"/>
  <c r="C624"/>
  <c r="C625"/>
  <c r="C626"/>
  <c r="C627"/>
  <c r="C628"/>
  <c r="C629"/>
  <c r="C630"/>
  <c r="C631"/>
  <c r="C632"/>
  <c r="C633"/>
  <c r="C634"/>
  <c r="C635"/>
  <c r="C636"/>
  <c r="C637"/>
  <c r="C638"/>
  <c r="C639"/>
  <c r="C640"/>
  <c r="C641"/>
  <c r="C642"/>
  <c r="C643"/>
  <c r="C644"/>
  <c r="C645"/>
  <c r="C646"/>
  <c r="C647"/>
  <c r="C648"/>
  <c r="C649"/>
  <c r="C650"/>
  <c r="C651"/>
  <c r="C652"/>
  <c r="C653"/>
  <c r="C654"/>
  <c r="C655"/>
  <c r="C656"/>
  <c r="C657"/>
  <c r="C658"/>
  <c r="C659"/>
  <c r="C660"/>
  <c r="C661"/>
  <c r="C662"/>
  <c r="C663"/>
  <c r="C664"/>
  <c r="C665"/>
  <c r="C666"/>
  <c r="C667"/>
  <c r="C668"/>
  <c r="C669"/>
  <c r="C670"/>
  <c r="C671"/>
  <c r="C672"/>
  <c r="C673"/>
  <c r="C674"/>
  <c r="C675"/>
  <c r="C676"/>
  <c r="C677"/>
  <c r="C678"/>
  <c r="C679"/>
  <c r="C680"/>
  <c r="C681"/>
  <c r="C682"/>
  <c r="C683"/>
  <c r="C684"/>
  <c r="C685"/>
  <c r="C686"/>
  <c r="C687"/>
  <c r="C688"/>
  <c r="C689"/>
  <c r="C690"/>
  <c r="C691"/>
  <c r="C692"/>
  <c r="C693"/>
  <c r="C694"/>
  <c r="C695"/>
  <c r="C696"/>
  <c r="C697"/>
  <c r="C698"/>
  <c r="C699"/>
  <c r="C700"/>
  <c r="C701"/>
  <c r="C702"/>
  <c r="C703"/>
  <c r="C704"/>
  <c r="C705"/>
  <c r="C706"/>
  <c r="C707"/>
  <c r="C708"/>
  <c r="C709"/>
  <c r="C710"/>
  <c r="C711"/>
  <c r="C712"/>
  <c r="C713"/>
  <c r="C714"/>
  <c r="C715"/>
  <c r="C716"/>
  <c r="C717"/>
  <c r="C718"/>
  <c r="C719"/>
  <c r="C720"/>
  <c r="C721"/>
  <c r="C722"/>
  <c r="C723"/>
  <c r="C724"/>
  <c r="C725"/>
  <c r="C726"/>
  <c r="C727"/>
  <c r="C728"/>
  <c r="C729"/>
  <c r="C730"/>
  <c r="C731"/>
  <c r="C732"/>
  <c r="C733"/>
  <c r="C734"/>
  <c r="C735"/>
  <c r="C736"/>
  <c r="C737"/>
  <c r="C738"/>
  <c r="C739"/>
  <c r="C740"/>
  <c r="C741"/>
  <c r="C742"/>
  <c r="C743"/>
  <c r="C744"/>
  <c r="C745"/>
  <c r="C746"/>
  <c r="C747"/>
  <c r="C748"/>
  <c r="C749"/>
  <c r="C750"/>
  <c r="C751"/>
  <c r="C752"/>
  <c r="C753"/>
  <c r="C754"/>
  <c r="C755"/>
  <c r="C756"/>
  <c r="C757"/>
  <c r="C758"/>
  <c r="C759"/>
  <c r="C760"/>
  <c r="C761"/>
  <c r="C762"/>
  <c r="C763"/>
  <c r="C764"/>
  <c r="C765"/>
  <c r="C766"/>
  <c r="C767"/>
  <c r="C768"/>
  <c r="C769"/>
  <c r="C770"/>
  <c r="C771"/>
  <c r="C772"/>
  <c r="C773"/>
  <c r="C774"/>
  <c r="C775"/>
  <c r="C776"/>
  <c r="C777"/>
  <c r="C778"/>
  <c r="C779"/>
  <c r="C780"/>
  <c r="C781"/>
  <c r="C782"/>
  <c r="C783"/>
  <c r="C784"/>
  <c r="C785"/>
  <c r="C786"/>
  <c r="C787"/>
  <c r="C788"/>
  <c r="C789"/>
  <c r="C790"/>
  <c r="C791"/>
  <c r="C792"/>
  <c r="C793"/>
  <c r="C794"/>
  <c r="C795"/>
  <c r="C796"/>
  <c r="C797"/>
  <c r="C798"/>
  <c r="C799"/>
  <c r="C800"/>
  <c r="C801"/>
  <c r="C802"/>
  <c r="C803"/>
  <c r="C804"/>
  <c r="C805"/>
  <c r="C806"/>
  <c r="C807"/>
  <c r="C808"/>
  <c r="C809"/>
  <c r="C810"/>
  <c r="C811"/>
  <c r="C812"/>
  <c r="C813"/>
  <c r="C814"/>
  <c r="C815"/>
  <c r="C816"/>
  <c r="C817"/>
  <c r="C818"/>
  <c r="C819"/>
  <c r="C820"/>
  <c r="C821"/>
  <c r="C822"/>
  <c r="C823"/>
  <c r="C824"/>
  <c r="C825"/>
  <c r="C826"/>
  <c r="C827"/>
  <c r="C828"/>
  <c r="C829"/>
  <c r="C830"/>
  <c r="C831"/>
  <c r="C832"/>
  <c r="C833"/>
  <c r="C834"/>
  <c r="C835"/>
  <c r="C836"/>
  <c r="C837"/>
  <c r="C838"/>
  <c r="C839"/>
  <c r="C840"/>
  <c r="C841"/>
  <c r="C842"/>
  <c r="C843"/>
  <c r="C844"/>
  <c r="C845"/>
  <c r="C846"/>
  <c r="C847"/>
  <c r="C848"/>
  <c r="C849"/>
  <c r="C850"/>
  <c r="C851"/>
  <c r="C852"/>
  <c r="C853"/>
  <c r="C854"/>
  <c r="C855"/>
  <c r="C856"/>
  <c r="C857"/>
  <c r="C858"/>
  <c r="C859"/>
  <c r="C860"/>
  <c r="C861"/>
  <c r="C862"/>
  <c r="C863"/>
  <c r="C864"/>
  <c r="C865"/>
  <c r="C866"/>
  <c r="C867"/>
  <c r="C868"/>
  <c r="C869"/>
  <c r="C870"/>
  <c r="C871"/>
  <c r="C872"/>
  <c r="C873"/>
  <c r="C874"/>
  <c r="C875"/>
  <c r="C876"/>
  <c r="C877"/>
  <c r="C878"/>
  <c r="C879"/>
  <c r="C880"/>
  <c r="C881"/>
  <c r="C882"/>
  <c r="C883"/>
  <c r="C884"/>
  <c r="C885"/>
  <c r="C886"/>
  <c r="C887"/>
  <c r="C888"/>
  <c r="C889"/>
  <c r="C890"/>
  <c r="C891"/>
  <c r="C892"/>
  <c r="C893"/>
  <c r="C894"/>
  <c r="C895"/>
  <c r="C896"/>
  <c r="C897"/>
  <c r="C898"/>
  <c r="C899"/>
  <c r="C900"/>
  <c r="C901"/>
  <c r="C902"/>
  <c r="C903"/>
  <c r="C904"/>
  <c r="C905"/>
  <c r="C906"/>
  <c r="C907"/>
  <c r="C908"/>
  <c r="C909"/>
  <c r="C910"/>
  <c r="C911"/>
  <c r="C912"/>
  <c r="C913"/>
  <c r="C914"/>
  <c r="C915"/>
  <c r="C916"/>
  <c r="C917"/>
  <c r="C918"/>
  <c r="C919"/>
  <c r="C920"/>
  <c r="C921"/>
  <c r="C922"/>
  <c r="C923"/>
  <c r="C924"/>
  <c r="C925"/>
  <c r="C926"/>
  <c r="C927"/>
  <c r="C928"/>
  <c r="C929"/>
  <c r="C930"/>
  <c r="C931"/>
  <c r="C932"/>
  <c r="C933"/>
  <c r="C934"/>
  <c r="C935"/>
  <c r="C936"/>
  <c r="C937"/>
  <c r="C938"/>
  <c r="C939"/>
  <c r="C940"/>
  <c r="C941"/>
  <c r="C942"/>
  <c r="C943"/>
  <c r="C944"/>
  <c r="C945"/>
  <c r="C946"/>
  <c r="C947"/>
  <c r="C948"/>
  <c r="C949"/>
  <c r="C950"/>
  <c r="C951"/>
  <c r="C952"/>
  <c r="C953"/>
  <c r="C954"/>
  <c r="C955"/>
  <c r="C956"/>
  <c r="C957"/>
  <c r="C958"/>
  <c r="C959"/>
  <c r="C960"/>
  <c r="C961"/>
  <c r="C962"/>
  <c r="C963"/>
  <c r="C964"/>
  <c r="C965"/>
  <c r="C966"/>
  <c r="C967"/>
  <c r="C968"/>
  <c r="C969"/>
  <c r="C970"/>
  <c r="C971"/>
  <c r="C972"/>
  <c r="C973"/>
  <c r="C974"/>
  <c r="C975"/>
  <c r="C976"/>
  <c r="C977"/>
  <c r="C978"/>
  <c r="C979"/>
  <c r="C980"/>
  <c r="C981"/>
  <c r="C982"/>
  <c r="C983"/>
  <c r="C984"/>
  <c r="C985"/>
  <c r="C986"/>
  <c r="C987"/>
  <c r="C988"/>
  <c r="C989"/>
  <c r="C990"/>
  <c r="C991"/>
  <c r="C992"/>
  <c r="C993"/>
  <c r="C994"/>
  <c r="C995"/>
  <c r="C996"/>
  <c r="C997"/>
  <c r="C998"/>
  <c r="C999"/>
  <c r="C1000"/>
  <c r="C1001"/>
  <c r="C1002"/>
  <c r="C1003"/>
  <c r="C1004"/>
  <c r="C1005"/>
  <c r="C1006"/>
  <c r="C1007"/>
  <c r="C1008"/>
  <c r="C1009"/>
  <c r="C1010"/>
  <c r="C1011"/>
  <c r="C1012"/>
  <c r="C1013"/>
  <c r="C1014"/>
  <c r="C1015"/>
  <c r="C1016"/>
  <c r="C1017"/>
  <c r="C1018"/>
  <c r="C1019"/>
  <c r="C1020"/>
  <c r="C1021"/>
  <c r="C1022"/>
  <c r="C1023"/>
  <c r="C1024"/>
  <c r="C1025"/>
  <c r="C1026"/>
  <c r="C1027"/>
  <c r="C1028"/>
  <c r="C1029"/>
  <c r="C1030"/>
  <c r="C1031"/>
  <c r="C1032"/>
  <c r="C1033"/>
  <c r="C1034"/>
  <c r="C1035"/>
  <c r="C1036"/>
  <c r="C1037"/>
  <c r="C1038"/>
  <c r="C1039"/>
  <c r="C1040"/>
  <c r="C1041"/>
  <c r="C1042"/>
  <c r="C1043"/>
  <c r="C1044"/>
  <c r="C1045"/>
  <c r="C1046"/>
  <c r="C1047"/>
  <c r="C1048"/>
  <c r="C1049"/>
  <c r="C1050"/>
  <c r="C1051"/>
  <c r="C1052"/>
  <c r="C1053"/>
  <c r="C1054"/>
  <c r="C1055"/>
  <c r="C1056"/>
  <c r="C1057"/>
  <c r="C1058"/>
  <c r="C1059"/>
  <c r="C1060"/>
  <c r="C1061"/>
  <c r="C1062"/>
  <c r="C1063"/>
  <c r="C1064"/>
  <c r="C1065"/>
  <c r="C1066"/>
  <c r="C1067"/>
  <c r="C1068"/>
  <c r="C1069"/>
  <c r="C1070"/>
  <c r="C1071"/>
  <c r="C1072"/>
  <c r="C1073"/>
  <c r="C1074"/>
  <c r="C1075"/>
  <c r="C1076"/>
  <c r="C1077"/>
  <c r="C1078"/>
  <c r="C1079"/>
  <c r="C1080"/>
  <c r="C1081"/>
  <c r="C1082"/>
  <c r="C1083"/>
  <c r="C1084"/>
  <c r="C1085"/>
  <c r="C1086"/>
  <c r="C1087"/>
  <c r="C1088"/>
  <c r="C1089"/>
  <c r="C1090"/>
  <c r="C1091"/>
  <c r="C1092"/>
  <c r="C1093"/>
  <c r="C1094"/>
  <c r="C1095"/>
  <c r="C1096"/>
  <c r="C1097"/>
  <c r="C1098"/>
  <c r="C1099"/>
  <c r="C1100"/>
  <c r="C1101"/>
  <c r="C1102"/>
  <c r="C1103"/>
  <c r="C1104"/>
  <c r="C1105"/>
  <c r="C1106"/>
  <c r="C1107"/>
  <c r="C1108"/>
  <c r="C1109"/>
  <c r="C1110"/>
  <c r="C1111"/>
  <c r="C1112"/>
  <c r="C1113"/>
  <c r="C1114"/>
  <c r="C1115"/>
  <c r="C1116"/>
  <c r="C1117"/>
  <c r="C1118"/>
  <c r="C1119"/>
  <c r="C1120"/>
  <c r="C1121"/>
  <c r="C1122"/>
  <c r="C1123"/>
  <c r="C1124"/>
  <c r="C1125"/>
  <c r="C1126"/>
  <c r="C1127"/>
  <c r="C1128"/>
  <c r="C1129"/>
  <c r="C1130"/>
  <c r="C1131"/>
  <c r="C1132"/>
  <c r="C1133"/>
  <c r="C1134"/>
  <c r="C1135"/>
  <c r="C1136"/>
  <c r="C1137"/>
  <c r="C1138"/>
  <c r="C1139"/>
  <c r="C1140"/>
  <c r="C1141"/>
  <c r="C1142"/>
  <c r="C1143"/>
  <c r="C1144"/>
  <c r="C1145"/>
  <c r="C1146"/>
  <c r="C1147"/>
  <c r="C1148"/>
  <c r="C1149"/>
  <c r="C1150"/>
  <c r="C1151"/>
  <c r="C1152"/>
  <c r="C1153"/>
  <c r="C1154"/>
  <c r="C1155"/>
  <c r="C1156"/>
  <c r="C1157"/>
  <c r="C1158"/>
  <c r="C1159"/>
  <c r="C1160"/>
  <c r="C1161"/>
  <c r="C1162"/>
  <c r="C1163"/>
  <c r="C1164"/>
  <c r="C1165"/>
  <c r="C1166"/>
  <c r="C1167"/>
  <c r="C1168"/>
  <c r="C1169"/>
  <c r="C1170"/>
  <c r="C1171"/>
  <c r="C1172"/>
  <c r="C1173"/>
  <c r="C1174"/>
  <c r="C1175"/>
  <c r="C1176"/>
  <c r="C1177"/>
  <c r="C1178"/>
  <c r="C1179"/>
  <c r="C1180"/>
  <c r="C1181"/>
  <c r="C1182"/>
  <c r="C1183"/>
  <c r="C1184"/>
  <c r="C1185"/>
  <c r="C1186"/>
  <c r="C1187"/>
  <c r="C1188"/>
  <c r="C1189"/>
  <c r="C1190"/>
  <c r="C1191"/>
  <c r="C1192"/>
  <c r="C1193"/>
  <c r="C1194"/>
  <c r="C1195"/>
  <c r="C1196"/>
  <c r="C1197"/>
  <c r="C1198"/>
  <c r="C1199"/>
  <c r="C1200"/>
  <c r="C1201"/>
  <c r="C1202"/>
  <c r="C1203"/>
  <c r="C1204"/>
  <c r="C1205"/>
  <c r="C1206"/>
  <c r="C1207"/>
  <c r="C1208"/>
  <c r="C1209"/>
  <c r="C1210"/>
  <c r="C1211"/>
  <c r="C1212"/>
  <c r="C1213"/>
  <c r="C1214"/>
  <c r="C1215"/>
  <c r="C1216"/>
  <c r="C1217"/>
  <c r="C1218"/>
  <c r="C1219"/>
  <c r="C1220"/>
  <c r="C1221"/>
  <c r="C1222"/>
  <c r="C1223"/>
  <c r="C1224"/>
  <c r="C1225"/>
  <c r="C1226"/>
  <c r="C1227"/>
  <c r="C1228"/>
  <c r="C1229"/>
  <c r="C1230"/>
  <c r="C1231"/>
  <c r="C1232"/>
  <c r="C1233"/>
  <c r="C1234"/>
  <c r="C1235"/>
  <c r="C1236"/>
  <c r="C1237"/>
  <c r="C1238"/>
  <c r="C1239"/>
  <c r="C1240"/>
  <c r="C1241"/>
  <c r="C1242"/>
  <c r="C1243"/>
  <c r="C1244"/>
  <c r="C1245"/>
  <c r="C1246"/>
  <c r="C1247"/>
  <c r="C1248"/>
  <c r="C1249"/>
  <c r="C1250"/>
  <c r="C1251"/>
  <c r="C1252"/>
  <c r="C1253"/>
  <c r="C1254"/>
  <c r="C1255"/>
  <c r="C1256"/>
  <c r="C1257"/>
  <c r="C1258"/>
  <c r="C1259"/>
  <c r="C1260"/>
  <c r="C1261"/>
  <c r="C1262"/>
  <c r="C1263"/>
  <c r="C1264"/>
  <c r="C1265"/>
  <c r="C1266"/>
  <c r="C1267"/>
  <c r="C1268"/>
  <c r="C1269"/>
  <c r="C1270"/>
  <c r="C1271"/>
  <c r="C1272"/>
  <c r="C1273"/>
  <c r="C1274"/>
  <c r="C1275"/>
  <c r="C1276"/>
  <c r="C1277"/>
  <c r="C1278"/>
  <c r="C1279"/>
  <c r="C1280"/>
  <c r="C1281"/>
  <c r="C1282"/>
  <c r="C1283"/>
  <c r="C1284"/>
  <c r="C1285"/>
  <c r="C1286"/>
  <c r="C1287"/>
  <c r="C1288"/>
  <c r="C1289"/>
  <c r="C1290"/>
  <c r="C1291"/>
  <c r="C1292"/>
  <c r="C1293"/>
  <c r="C1294"/>
  <c r="C1295"/>
  <c r="C1296"/>
  <c r="C1297"/>
  <c r="C1298"/>
  <c r="C1299"/>
  <c r="C1300"/>
  <c r="C1301"/>
  <c r="C1302"/>
  <c r="C1303"/>
  <c r="C1304"/>
  <c r="C1305"/>
  <c r="C1306"/>
  <c r="C1307"/>
  <c r="C1308"/>
  <c r="C1309"/>
  <c r="C1310"/>
  <c r="C1311"/>
  <c r="C1312"/>
  <c r="C1313"/>
  <c r="C1314"/>
  <c r="C1315"/>
  <c r="C1316"/>
  <c r="C1317"/>
  <c r="C1318"/>
  <c r="C1319"/>
  <c r="C1320"/>
  <c r="C1321"/>
  <c r="C1322"/>
  <c r="C1323"/>
  <c r="C1324"/>
  <c r="C1325"/>
  <c r="C1326"/>
  <c r="C1327"/>
  <c r="C1328"/>
  <c r="C1329"/>
  <c r="C1330"/>
  <c r="C1331"/>
  <c r="C1332"/>
  <c r="C1333"/>
  <c r="C1334"/>
  <c r="C1335"/>
  <c r="C1336"/>
  <c r="C1337"/>
  <c r="C1338"/>
  <c r="C1339"/>
  <c r="C1340"/>
  <c r="C1341"/>
  <c r="C1342"/>
  <c r="C1343"/>
  <c r="C1344"/>
  <c r="C1345"/>
  <c r="C1346"/>
  <c r="C1347"/>
  <c r="C1348"/>
  <c r="C1349"/>
  <c r="C1350"/>
  <c r="C1351"/>
  <c r="C1352"/>
  <c r="C1353"/>
  <c r="C1354"/>
  <c r="C1355"/>
  <c r="C1356"/>
  <c r="C1357"/>
  <c r="C1358"/>
  <c r="C1359"/>
  <c r="C1360"/>
  <c r="C1361"/>
  <c r="C1362"/>
  <c r="C1363"/>
  <c r="C1364"/>
  <c r="C1365"/>
  <c r="C1366"/>
  <c r="C1367"/>
  <c r="C1368"/>
  <c r="C1369"/>
  <c r="C1370"/>
  <c r="C1371"/>
  <c r="C1372"/>
  <c r="C1373"/>
  <c r="C1374"/>
  <c r="C1375"/>
  <c r="C1376"/>
  <c r="C1377"/>
  <c r="C1378"/>
  <c r="C1379"/>
  <c r="C1380"/>
  <c r="C1381"/>
  <c r="C1382"/>
  <c r="C1383"/>
  <c r="C1384"/>
  <c r="C1385"/>
  <c r="C1386"/>
  <c r="C1387"/>
  <c r="C1388"/>
  <c r="C1389"/>
  <c r="C1390"/>
  <c r="C1391"/>
  <c r="C1392"/>
  <c r="C1393"/>
  <c r="C1394"/>
  <c r="C1395"/>
  <c r="C1396"/>
  <c r="C1397"/>
  <c r="C1398"/>
  <c r="C1399"/>
  <c r="C1400"/>
  <c r="C1401"/>
  <c r="C1402"/>
  <c r="C1403"/>
  <c r="C1404"/>
  <c r="C1405"/>
  <c r="C1406"/>
  <c r="C1407"/>
  <c r="C1408"/>
  <c r="C1409"/>
  <c r="C1410"/>
  <c r="C1411"/>
  <c r="C1412"/>
  <c r="C1413"/>
  <c r="C1414"/>
  <c r="C1415"/>
  <c r="C1416"/>
  <c r="C1417"/>
  <c r="C1418"/>
  <c r="C1419"/>
  <c r="C1420"/>
  <c r="C1421"/>
  <c r="C1422"/>
  <c r="C1423"/>
  <c r="C1424"/>
  <c r="C1425"/>
  <c r="C1426"/>
  <c r="C1427"/>
  <c r="C1428"/>
  <c r="C1429"/>
  <c r="C1430"/>
  <c r="C1431"/>
  <c r="C1432"/>
  <c r="C1433"/>
  <c r="C1434"/>
  <c r="C1435"/>
  <c r="C1436"/>
  <c r="C1437"/>
  <c r="C1438"/>
  <c r="C1439"/>
  <c r="C1440"/>
  <c r="C1441"/>
  <c r="C1442"/>
  <c r="C1443"/>
  <c r="C1444"/>
  <c r="C1445"/>
  <c r="C1446"/>
  <c r="C1447"/>
  <c r="C1448"/>
  <c r="C1449"/>
  <c r="C1450"/>
  <c r="C1451"/>
  <c r="C1452"/>
  <c r="C1453"/>
  <c r="C1454"/>
  <c r="C1455"/>
  <c r="C1456"/>
  <c r="C1457"/>
  <c r="C1458"/>
  <c r="C1459"/>
  <c r="C1460"/>
  <c r="C1461"/>
  <c r="C1462"/>
  <c r="C1463"/>
  <c r="C1464"/>
  <c r="C1465"/>
  <c r="C1466"/>
  <c r="C1467"/>
  <c r="C1468"/>
  <c r="C1469"/>
  <c r="C1470"/>
  <c r="C1471"/>
  <c r="C1472"/>
  <c r="C1473"/>
  <c r="C1474"/>
  <c r="C1475"/>
  <c r="C1476"/>
  <c r="C1477"/>
  <c r="C1478"/>
  <c r="C1479"/>
  <c r="C1480"/>
  <c r="C1481"/>
  <c r="C1482"/>
  <c r="C1483"/>
  <c r="C1484"/>
  <c r="C1485"/>
  <c r="C1486"/>
  <c r="C1487"/>
  <c r="C1488"/>
  <c r="C1489"/>
  <c r="C1490"/>
  <c r="C1491"/>
  <c r="C1492"/>
  <c r="C1493"/>
  <c r="C1494"/>
  <c r="C1495"/>
  <c r="C1496"/>
  <c r="C1497"/>
  <c r="C1498"/>
  <c r="C1499"/>
  <c r="C1500"/>
  <c r="C1501"/>
  <c r="C1502"/>
  <c r="C1503"/>
  <c r="C1504"/>
  <c r="C1505"/>
  <c r="C1506"/>
  <c r="C1507"/>
  <c r="C1508"/>
  <c r="C1509"/>
  <c r="C1510"/>
  <c r="C1511"/>
  <c r="C1512"/>
  <c r="C1513"/>
  <c r="C1514"/>
  <c r="C1515"/>
  <c r="C1516"/>
  <c r="C1517"/>
  <c r="C1518"/>
  <c r="C1519"/>
  <c r="C1520"/>
  <c r="C1521"/>
  <c r="C1522"/>
  <c r="C1523"/>
  <c r="C1524"/>
  <c r="C1525"/>
  <c r="C1526"/>
  <c r="C1527"/>
  <c r="C1528"/>
  <c r="C1529"/>
  <c r="C1530"/>
  <c r="C1531"/>
  <c r="C1532"/>
  <c r="C1533"/>
  <c r="C1534"/>
  <c r="C1535"/>
  <c r="C1536"/>
  <c r="C1537"/>
  <c r="C1538"/>
  <c r="C1539"/>
  <c r="C1540"/>
  <c r="C1541"/>
  <c r="C1542"/>
  <c r="C1543"/>
  <c r="C1544"/>
  <c r="C1545"/>
  <c r="C1546"/>
  <c r="C1547"/>
  <c r="C1548"/>
  <c r="C1549"/>
  <c r="C1550"/>
  <c r="C1551"/>
  <c r="C1552"/>
  <c r="C1553"/>
  <c r="C1554"/>
  <c r="C1555"/>
  <c r="C1556"/>
  <c r="C1557"/>
  <c r="C1558"/>
  <c r="C1559"/>
  <c r="C1560"/>
  <c r="C1561"/>
  <c r="C1562"/>
  <c r="C1563"/>
  <c r="C1564"/>
  <c r="C1565"/>
  <c r="C1566"/>
  <c r="C1567"/>
  <c r="C1568"/>
  <c r="C1569"/>
  <c r="C1570"/>
  <c r="C1571"/>
  <c r="C1572"/>
  <c r="C1573"/>
  <c r="C1574"/>
  <c r="C1575"/>
  <c r="C1576"/>
  <c r="C1577"/>
  <c r="C1578"/>
  <c r="C1579"/>
  <c r="C1580"/>
  <c r="C1581"/>
  <c r="C1582"/>
  <c r="C1583"/>
  <c r="C1584"/>
  <c r="C1585"/>
  <c r="C1586"/>
  <c r="C1587"/>
  <c r="C1588"/>
  <c r="C1589"/>
  <c r="C1590"/>
  <c r="C1591"/>
  <c r="C1592"/>
  <c r="C1593"/>
  <c r="C1594"/>
  <c r="C1595"/>
  <c r="C1596"/>
  <c r="C1597"/>
  <c r="C1598"/>
  <c r="C1599"/>
  <c r="C1600"/>
  <c r="C1601"/>
  <c r="C1602"/>
  <c r="C1603"/>
  <c r="C1604"/>
  <c r="C1605"/>
  <c r="C1606"/>
  <c r="C1607"/>
  <c r="C1608"/>
  <c r="C1609"/>
  <c r="C1610"/>
  <c r="C1611"/>
  <c r="C1612"/>
  <c r="C1613"/>
  <c r="C1614"/>
  <c r="C1615"/>
  <c r="C1616"/>
  <c r="C1617"/>
  <c r="C1618"/>
  <c r="C1619"/>
  <c r="C1620"/>
  <c r="C1621"/>
  <c r="C1622"/>
  <c r="C1623"/>
  <c r="C1624"/>
  <c r="C1625"/>
  <c r="C1626"/>
  <c r="C1627"/>
  <c r="C1628"/>
  <c r="C1629"/>
  <c r="C1630"/>
  <c r="C1631"/>
  <c r="C1632"/>
  <c r="C1633"/>
  <c r="C1634"/>
  <c r="C1635"/>
  <c r="C1636"/>
  <c r="C1637"/>
  <c r="C1638"/>
  <c r="C1639"/>
  <c r="C1640"/>
  <c r="C1641"/>
  <c r="C1642"/>
  <c r="C1643"/>
  <c r="C1644"/>
  <c r="C1645"/>
  <c r="C1646"/>
  <c r="C1647"/>
  <c r="C1648"/>
  <c r="C1649"/>
  <c r="C1650"/>
  <c r="C1651"/>
  <c r="C1652"/>
  <c r="C1653"/>
  <c r="C1654"/>
  <c r="C1655"/>
  <c r="C1656"/>
  <c r="C1657"/>
  <c r="C1658"/>
  <c r="C1659"/>
  <c r="C1660"/>
  <c r="C1661"/>
  <c r="C1662"/>
  <c r="C1663"/>
  <c r="C1664"/>
  <c r="C1665"/>
  <c r="C1666"/>
  <c r="C1667"/>
  <c r="C1668"/>
  <c r="C1669"/>
  <c r="C1670"/>
  <c r="C1671"/>
  <c r="C1672"/>
  <c r="C1673"/>
  <c r="C1674"/>
  <c r="C1675"/>
  <c r="C1676"/>
  <c r="C1677"/>
  <c r="C1678"/>
  <c r="C1679"/>
  <c r="C1680"/>
  <c r="C1681"/>
  <c r="C1682"/>
  <c r="C1683"/>
  <c r="C1684"/>
  <c r="C1685"/>
  <c r="C1686"/>
  <c r="C1687"/>
  <c r="C1688"/>
  <c r="C1689"/>
  <c r="C1690"/>
  <c r="C1691"/>
  <c r="C1692"/>
  <c r="C1693"/>
  <c r="C1694"/>
  <c r="C1695"/>
  <c r="C1696"/>
  <c r="C1697"/>
  <c r="C1698"/>
  <c r="C1699"/>
  <c r="C1700"/>
  <c r="C1701"/>
  <c r="C1702"/>
  <c r="C1703"/>
  <c r="C1704"/>
  <c r="C1705"/>
  <c r="C1706"/>
  <c r="C1707"/>
  <c r="C1708"/>
  <c r="C1709"/>
  <c r="C1710"/>
  <c r="C1711"/>
  <c r="C1712"/>
  <c r="C1713"/>
  <c r="C1714"/>
  <c r="C1715"/>
  <c r="C1716"/>
  <c r="C1717"/>
  <c r="C1718"/>
  <c r="C1719"/>
  <c r="C1720"/>
  <c r="C1721"/>
  <c r="C1722"/>
  <c r="C1723"/>
  <c r="C1724"/>
  <c r="C1725"/>
  <c r="C1726"/>
  <c r="C1727"/>
  <c r="C1728"/>
  <c r="C1729"/>
  <c r="C1730"/>
  <c r="C1731"/>
  <c r="C1732"/>
  <c r="C1733"/>
  <c r="C1734"/>
  <c r="C1735"/>
  <c r="C1736"/>
  <c r="C1737"/>
  <c r="C1738"/>
  <c r="C1739"/>
  <c r="C1740"/>
  <c r="C1741"/>
  <c r="C1742"/>
  <c r="C1743"/>
  <c r="C1744"/>
  <c r="C1745"/>
  <c r="C1746"/>
  <c r="C1747"/>
  <c r="C1748"/>
  <c r="C1749"/>
  <c r="C1750"/>
  <c r="C1751"/>
  <c r="C1752"/>
  <c r="C1753"/>
  <c r="C1754"/>
  <c r="C1755"/>
  <c r="C1756"/>
  <c r="C1757"/>
  <c r="C1758"/>
  <c r="C1759"/>
  <c r="C1760"/>
  <c r="C1761"/>
  <c r="C1762"/>
  <c r="C1763"/>
  <c r="C1764"/>
  <c r="C1765"/>
  <c r="C1766"/>
  <c r="C1767"/>
  <c r="C1768"/>
  <c r="C1769"/>
  <c r="C1770"/>
  <c r="C1771"/>
  <c r="C1772"/>
  <c r="C1773"/>
  <c r="C1774"/>
  <c r="C1775"/>
  <c r="C1776"/>
  <c r="C1777"/>
  <c r="C1778"/>
  <c r="C1779"/>
  <c r="C1780"/>
  <c r="C1781"/>
  <c r="C1782"/>
  <c r="C1783"/>
  <c r="C1784"/>
  <c r="C1785"/>
  <c r="C1786"/>
  <c r="C1787"/>
  <c r="C1788"/>
  <c r="C1789"/>
  <c r="C1790"/>
  <c r="C1791"/>
  <c r="C1792"/>
  <c r="C1793"/>
  <c r="C1794"/>
  <c r="C1795"/>
  <c r="C1796"/>
  <c r="C1797"/>
  <c r="C1798"/>
  <c r="C1799"/>
  <c r="C1800"/>
  <c r="C1801"/>
  <c r="C1802"/>
  <c r="C1803"/>
  <c r="C1804"/>
  <c r="C1805"/>
  <c r="C1806"/>
  <c r="C1807"/>
  <c r="C1808"/>
  <c r="C1809"/>
  <c r="C1810"/>
  <c r="C1811"/>
  <c r="C1812"/>
  <c r="C1813"/>
  <c r="C1814"/>
  <c r="C1815"/>
  <c r="C1816"/>
  <c r="C1817"/>
  <c r="C1818"/>
  <c r="C1819"/>
  <c r="C1820"/>
  <c r="C1821"/>
  <c r="C1822"/>
  <c r="C1823"/>
  <c r="C1824"/>
  <c r="C1825"/>
  <c r="C1826"/>
  <c r="C1827"/>
  <c r="C1828"/>
  <c r="C1829"/>
  <c r="C1830"/>
  <c r="C1831"/>
  <c r="C1832"/>
  <c r="C1833"/>
  <c r="C1834"/>
  <c r="C1835"/>
  <c r="C1836"/>
  <c r="C1837"/>
  <c r="C1838"/>
  <c r="C1839"/>
  <c r="C1840"/>
  <c r="C1841"/>
  <c r="C1842"/>
  <c r="C1843"/>
  <c r="C1844"/>
  <c r="C1845"/>
  <c r="C1846"/>
  <c r="C1847"/>
  <c r="C1848"/>
  <c r="C1849"/>
  <c r="C1850"/>
  <c r="C1851"/>
  <c r="C1852"/>
  <c r="C1853"/>
  <c r="C1854"/>
  <c r="C1855"/>
  <c r="C1856"/>
  <c r="C1857"/>
  <c r="C1858"/>
  <c r="C1859"/>
  <c r="C1860"/>
  <c r="C1861"/>
  <c r="C1862"/>
  <c r="C1863"/>
  <c r="C1864"/>
  <c r="C1865"/>
  <c r="C1866"/>
  <c r="C1867"/>
  <c r="C1868"/>
  <c r="C1869"/>
  <c r="C1870"/>
  <c r="C1871"/>
  <c r="C1872"/>
  <c r="C1873"/>
  <c r="C1874"/>
  <c r="C1875"/>
  <c r="C1876"/>
  <c r="C1877"/>
  <c r="C1878"/>
  <c r="C1879"/>
  <c r="C1880"/>
  <c r="C1881"/>
  <c r="C1882"/>
  <c r="C1883"/>
  <c r="C1884"/>
  <c r="C1885"/>
  <c r="C1886"/>
  <c r="C1887"/>
  <c r="C1888"/>
  <c r="C1889"/>
  <c r="C1890"/>
  <c r="C1891"/>
  <c r="C1892"/>
  <c r="C1893"/>
  <c r="C1894"/>
  <c r="C1895"/>
  <c r="C1896"/>
  <c r="C1897"/>
  <c r="C1898"/>
  <c r="C1899"/>
  <c r="C1900"/>
  <c r="C1901"/>
  <c r="C1902"/>
  <c r="C1903"/>
  <c r="C1904"/>
  <c r="C1905"/>
  <c r="C1906"/>
  <c r="C1907"/>
  <c r="C1908"/>
  <c r="C1909"/>
  <c r="C1910"/>
  <c r="C1911"/>
  <c r="C1912"/>
  <c r="C1913"/>
  <c r="C1914"/>
  <c r="C1915"/>
  <c r="C1916"/>
  <c r="C1917"/>
  <c r="C1918"/>
  <c r="C1919"/>
  <c r="C1920"/>
  <c r="C1921"/>
  <c r="C1922"/>
  <c r="C1923"/>
  <c r="C1924"/>
  <c r="C1925"/>
  <c r="C1926"/>
  <c r="C1927"/>
  <c r="C1928"/>
  <c r="C1929"/>
  <c r="C1930"/>
  <c r="C1931"/>
  <c r="C1932"/>
  <c r="C1933"/>
  <c r="C1934"/>
  <c r="C1935"/>
  <c r="C1936"/>
  <c r="C1937"/>
  <c r="C1938"/>
  <c r="C1939"/>
  <c r="C1940"/>
  <c r="C1941"/>
  <c r="C1942"/>
  <c r="C1943"/>
  <c r="C1944"/>
  <c r="C1945"/>
  <c r="C1946"/>
  <c r="C1947"/>
  <c r="C1948"/>
  <c r="C1949"/>
  <c r="C1950"/>
  <c r="C1951"/>
  <c r="C1952"/>
  <c r="C1953"/>
  <c r="C1954"/>
  <c r="C1955"/>
  <c r="C1956"/>
  <c r="C1957"/>
  <c r="C1958"/>
  <c r="C1959"/>
  <c r="C1960"/>
  <c r="C1961"/>
  <c r="C1962"/>
  <c r="C1963"/>
  <c r="C1964"/>
  <c r="C1965"/>
  <c r="C1966"/>
  <c r="C1967"/>
  <c r="C1968"/>
  <c r="C1969"/>
  <c r="C1970"/>
  <c r="C1971"/>
  <c r="C1972"/>
  <c r="C1973"/>
  <c r="C1974"/>
  <c r="C1975"/>
  <c r="C1976"/>
  <c r="C1977"/>
  <c r="C1978"/>
  <c r="C1979"/>
  <c r="C1980"/>
  <c r="C1981"/>
  <c r="C1982"/>
  <c r="C1983"/>
  <c r="C1984"/>
  <c r="C1985"/>
  <c r="C1986"/>
  <c r="C1987"/>
  <c r="C1988"/>
  <c r="C1989"/>
  <c r="C1990"/>
  <c r="C1991"/>
  <c r="C1992"/>
  <c r="C1993"/>
  <c r="C1994"/>
  <c r="C1995"/>
  <c r="C1996"/>
  <c r="C1997"/>
  <c r="C1998"/>
  <c r="C1999"/>
  <c r="C2000"/>
  <c r="C2001"/>
  <c r="C2002"/>
  <c r="C2003"/>
  <c r="C2004"/>
  <c r="C2005"/>
  <c r="C2006"/>
  <c r="C2007"/>
  <c r="C2008"/>
  <c r="C2009"/>
  <c r="C2010"/>
  <c r="C2011"/>
  <c r="C2012"/>
  <c r="C2013"/>
  <c r="C2014"/>
  <c r="C2015"/>
  <c r="C2016"/>
  <c r="C2017"/>
  <c r="C2018"/>
  <c r="C2019"/>
  <c r="C2020"/>
  <c r="C2021"/>
  <c r="C2022"/>
  <c r="C2023"/>
  <c r="C2024"/>
  <c r="C2025"/>
  <c r="C2026"/>
  <c r="C2027"/>
  <c r="C2028"/>
  <c r="C2029"/>
  <c r="C2030"/>
  <c r="C2031"/>
  <c r="C2032"/>
  <c r="C2033"/>
  <c r="C2034"/>
  <c r="C2035"/>
  <c r="C2036"/>
  <c r="C2037"/>
  <c r="C2038"/>
  <c r="C2039"/>
  <c r="C2040"/>
  <c r="C2041"/>
  <c r="C2042"/>
  <c r="C2043"/>
  <c r="C2044"/>
  <c r="C2045"/>
  <c r="C2046"/>
  <c r="C2047"/>
  <c r="C2048"/>
  <c r="C2049"/>
  <c r="C2050"/>
  <c r="C2051"/>
  <c r="C2052"/>
  <c r="C2053"/>
  <c r="C2054"/>
  <c r="C2055"/>
  <c r="C2056"/>
  <c r="C2057"/>
  <c r="C2058"/>
  <c r="C2059"/>
  <c r="C2060"/>
  <c r="C2061"/>
  <c r="C2062"/>
  <c r="C2063"/>
  <c r="C2064"/>
  <c r="C2065"/>
  <c r="C2066"/>
  <c r="C2067"/>
  <c r="C2068"/>
  <c r="C2069"/>
  <c r="C2070"/>
  <c r="C2071"/>
  <c r="C2072"/>
  <c r="C2073"/>
  <c r="C2074"/>
  <c r="C2075"/>
  <c r="C2076"/>
  <c r="C2077"/>
  <c r="C2078"/>
  <c r="C2079"/>
  <c r="C2080"/>
  <c r="C2081"/>
  <c r="C2082"/>
  <c r="C2083"/>
  <c r="C2084"/>
  <c r="C2085"/>
  <c r="C2086"/>
  <c r="C2087"/>
  <c r="C2088"/>
  <c r="C2089"/>
  <c r="C2090"/>
  <c r="C2091"/>
  <c r="C2092"/>
  <c r="C2093"/>
  <c r="C2094"/>
  <c r="C2095"/>
  <c r="C2096"/>
  <c r="C2097"/>
  <c r="C2098"/>
  <c r="C2099"/>
  <c r="C2100"/>
  <c r="C2101"/>
  <c r="C2102"/>
  <c r="C2103"/>
  <c r="C2104"/>
  <c r="C2105"/>
  <c r="C2106"/>
  <c r="C2107"/>
  <c r="C2108"/>
  <c r="C2109"/>
  <c r="C2110"/>
  <c r="C2111"/>
  <c r="C2112"/>
  <c r="C2113"/>
  <c r="C2114"/>
  <c r="C2115"/>
  <c r="C2116"/>
  <c r="C2117"/>
  <c r="C2118"/>
  <c r="C2119"/>
  <c r="C2120"/>
  <c r="C2121"/>
  <c r="C2122"/>
  <c r="C2123"/>
  <c r="C2124"/>
  <c r="C2125"/>
  <c r="C2126"/>
  <c r="C2127"/>
  <c r="C2128"/>
  <c r="C2129"/>
  <c r="C2130"/>
  <c r="C2131"/>
  <c r="C2132"/>
  <c r="C2133"/>
  <c r="C2134"/>
  <c r="C2135"/>
  <c r="C2136"/>
  <c r="C2137"/>
  <c r="C2138"/>
  <c r="C2139"/>
  <c r="C2140"/>
  <c r="C2141"/>
  <c r="C2142"/>
  <c r="C2143"/>
  <c r="C2144"/>
  <c r="C2145"/>
  <c r="C2146"/>
  <c r="C2147"/>
  <c r="C2148"/>
  <c r="C2149"/>
  <c r="C2150"/>
  <c r="C2151"/>
  <c r="C2152"/>
  <c r="C2153"/>
  <c r="C2154"/>
  <c r="C2155"/>
  <c r="C2156"/>
  <c r="C2157"/>
  <c r="C2158"/>
  <c r="C2159"/>
  <c r="C2160"/>
  <c r="C2161"/>
  <c r="C2162"/>
  <c r="C2163"/>
  <c r="C2164"/>
  <c r="C2165"/>
  <c r="C2166"/>
  <c r="C2167"/>
  <c r="C2168"/>
  <c r="C2169"/>
  <c r="C2170"/>
  <c r="C2171"/>
  <c r="C2172"/>
  <c r="C2173"/>
  <c r="C2174"/>
  <c r="C2175"/>
  <c r="C2176"/>
  <c r="C2177"/>
  <c r="C2178"/>
  <c r="C2179"/>
  <c r="C2180"/>
  <c r="C2181"/>
  <c r="C2182"/>
  <c r="C2183"/>
  <c r="C2184"/>
  <c r="C2185"/>
  <c r="C2186"/>
  <c r="C2187"/>
  <c r="C2188"/>
  <c r="C2189"/>
  <c r="C2190"/>
  <c r="C2191"/>
  <c r="C2192"/>
  <c r="C2193"/>
  <c r="C2194"/>
  <c r="C2195"/>
  <c r="C2196"/>
  <c r="C2197"/>
  <c r="C2198"/>
  <c r="C2199"/>
  <c r="C2200"/>
  <c r="C2201"/>
  <c r="C2202"/>
  <c r="C2203"/>
  <c r="C2204"/>
  <c r="C2205"/>
  <c r="C2206"/>
  <c r="C2207"/>
  <c r="C2208"/>
  <c r="C2209"/>
  <c r="C2210"/>
  <c r="C2211"/>
  <c r="C2212"/>
  <c r="C2213"/>
  <c r="C2214"/>
  <c r="C2215"/>
  <c r="C2216"/>
  <c r="C2217"/>
  <c r="C2218"/>
  <c r="C2219"/>
  <c r="C2220"/>
  <c r="C2221"/>
  <c r="C2222"/>
  <c r="C2223"/>
  <c r="C2224"/>
  <c r="C2225"/>
  <c r="C2226"/>
  <c r="C2227"/>
  <c r="C2228"/>
  <c r="C2229"/>
  <c r="C2230"/>
  <c r="C2231"/>
  <c r="C2232"/>
  <c r="C2233"/>
  <c r="C2234"/>
  <c r="C2235"/>
  <c r="C2236"/>
  <c r="C2237"/>
  <c r="C2238"/>
  <c r="C2239"/>
  <c r="C2240"/>
  <c r="C2241"/>
  <c r="C2242"/>
  <c r="C2243"/>
  <c r="C2244"/>
  <c r="C2245"/>
  <c r="C2246"/>
  <c r="C2247"/>
  <c r="C2248"/>
  <c r="C2249"/>
  <c r="C2250"/>
  <c r="C2251"/>
  <c r="C2252"/>
  <c r="C2253"/>
  <c r="C2254"/>
  <c r="C2255"/>
  <c r="C2256"/>
  <c r="C2257"/>
  <c r="C2258"/>
  <c r="C2259"/>
  <c r="C2260"/>
  <c r="C2261"/>
  <c r="C2262"/>
  <c r="C2263"/>
  <c r="C2264"/>
  <c r="C2265"/>
  <c r="C2266"/>
  <c r="C2267"/>
  <c r="C2268"/>
  <c r="C2269"/>
  <c r="C2270"/>
  <c r="C2271"/>
  <c r="C2272"/>
  <c r="C2273"/>
  <c r="C2274"/>
  <c r="C2275"/>
  <c r="C2276"/>
  <c r="C2277"/>
  <c r="C2278"/>
  <c r="C2279"/>
  <c r="C2280"/>
  <c r="C2281"/>
  <c r="C2282"/>
  <c r="C2283"/>
  <c r="C2284"/>
  <c r="C2285"/>
  <c r="C2286"/>
  <c r="C2287"/>
  <c r="C2288"/>
  <c r="C2289"/>
  <c r="C2290"/>
  <c r="C2291"/>
  <c r="C2292"/>
  <c r="C2293"/>
  <c r="C2294"/>
  <c r="C2295"/>
  <c r="C2296"/>
  <c r="C2297"/>
  <c r="C2298"/>
  <c r="C2299"/>
  <c r="C2300"/>
  <c r="C2301"/>
  <c r="C2302"/>
  <c r="C2303"/>
  <c r="C2304"/>
  <c r="C2305"/>
  <c r="C2306"/>
  <c r="C2307"/>
  <c r="C2308"/>
  <c r="C2309"/>
  <c r="C2310"/>
  <c r="C2311"/>
  <c r="C2312"/>
  <c r="C2313"/>
  <c r="C2314"/>
  <c r="C2315"/>
  <c r="C2316"/>
  <c r="C2317"/>
  <c r="C2318"/>
  <c r="C2319"/>
  <c r="C2320"/>
  <c r="C2321"/>
  <c r="C2322"/>
  <c r="C2323"/>
  <c r="C2324"/>
  <c r="C2325"/>
  <c r="C2326"/>
  <c r="C2327"/>
  <c r="C2328"/>
  <c r="C2329"/>
  <c r="C2330"/>
  <c r="C2331"/>
  <c r="C2332"/>
  <c r="C2333"/>
  <c r="C2334"/>
  <c r="C2335"/>
  <c r="C2336"/>
  <c r="C2337"/>
  <c r="C2338"/>
  <c r="C2339"/>
  <c r="C2340"/>
  <c r="C2341"/>
  <c r="C2342"/>
  <c r="C2343"/>
  <c r="C2344"/>
  <c r="C2345"/>
  <c r="C2346"/>
  <c r="C2347"/>
  <c r="C2348"/>
  <c r="C2349"/>
  <c r="C2350"/>
  <c r="C2351"/>
  <c r="C2352"/>
  <c r="C2353"/>
  <c r="C2354"/>
  <c r="C2355"/>
  <c r="C2356"/>
  <c r="C2357"/>
  <c r="C2358"/>
  <c r="C2359"/>
  <c r="C2360"/>
  <c r="C2361"/>
  <c r="C2362"/>
  <c r="C2363"/>
  <c r="C2364"/>
  <c r="C2365"/>
  <c r="C2366"/>
  <c r="C2367"/>
  <c r="C2368"/>
  <c r="C2369"/>
  <c r="C2370"/>
  <c r="C2371"/>
  <c r="C2372"/>
  <c r="C2373"/>
  <c r="C2374"/>
  <c r="C2375"/>
  <c r="C2376"/>
  <c r="C2377"/>
  <c r="C2378"/>
  <c r="C2379"/>
  <c r="C2380"/>
  <c r="C2381"/>
  <c r="C2382"/>
  <c r="C2383"/>
  <c r="C2384"/>
  <c r="C2385"/>
  <c r="C2386"/>
  <c r="C2387"/>
  <c r="C2388"/>
  <c r="C2389"/>
  <c r="C2390"/>
  <c r="C2391"/>
  <c r="C2392"/>
  <c r="C2393"/>
  <c r="C2394"/>
  <c r="C2395"/>
  <c r="C2396"/>
  <c r="C2397"/>
  <c r="C2398"/>
  <c r="C2399"/>
  <c r="C2400"/>
  <c r="C2401"/>
  <c r="C2402"/>
  <c r="C2403"/>
  <c r="C2404"/>
  <c r="C2405"/>
  <c r="C2406"/>
  <c r="C2407"/>
  <c r="C2408"/>
  <c r="C2409"/>
  <c r="C2410"/>
  <c r="C2411"/>
  <c r="C2412"/>
  <c r="C2413"/>
  <c r="C2414"/>
  <c r="C2415"/>
  <c r="C2416"/>
  <c r="C2417"/>
  <c r="C2418"/>
  <c r="C2419"/>
  <c r="C2420"/>
  <c r="C2421"/>
  <c r="C2422"/>
  <c r="C2423"/>
  <c r="C2424"/>
  <c r="C2425"/>
  <c r="C2426"/>
  <c r="C2427"/>
  <c r="C2428"/>
  <c r="C2429"/>
  <c r="C2430"/>
  <c r="C2431"/>
  <c r="C2432"/>
  <c r="C2433"/>
  <c r="C2434"/>
  <c r="C2435"/>
  <c r="C2436"/>
  <c r="C2437"/>
  <c r="C2438"/>
  <c r="C2439"/>
  <c r="C2440"/>
  <c r="C2441"/>
  <c r="C2442"/>
  <c r="C2443"/>
  <c r="C2444"/>
  <c r="C2445"/>
  <c r="C2446"/>
  <c r="C2447"/>
  <c r="C2448"/>
  <c r="C2449"/>
  <c r="C2450"/>
  <c r="C2451"/>
  <c r="C2452"/>
  <c r="C2453"/>
  <c r="C2454"/>
  <c r="C2455"/>
  <c r="C2456"/>
  <c r="C2457"/>
  <c r="C2458"/>
  <c r="C2459"/>
  <c r="C2460"/>
  <c r="C2461"/>
  <c r="C2462"/>
  <c r="C2463"/>
  <c r="C2464"/>
  <c r="C2465"/>
  <c r="C2466"/>
  <c r="C2467"/>
  <c r="C2468"/>
  <c r="C2469"/>
  <c r="C2470"/>
  <c r="C2471"/>
  <c r="C2472"/>
  <c r="C2473"/>
  <c r="C2474"/>
  <c r="C2475"/>
  <c r="C2476"/>
  <c r="C2477"/>
  <c r="C2478"/>
  <c r="C2479"/>
  <c r="C2480"/>
  <c r="C2481"/>
  <c r="C2482"/>
  <c r="C2483"/>
  <c r="C2484"/>
  <c r="C2485"/>
  <c r="C2486"/>
  <c r="C2487"/>
  <c r="C2488"/>
  <c r="C2489"/>
  <c r="C2490"/>
  <c r="C2491"/>
  <c r="C2492"/>
  <c r="C2493"/>
  <c r="C2494"/>
  <c r="C2495"/>
  <c r="C2496"/>
  <c r="C2497"/>
  <c r="C2498"/>
  <c r="C2499"/>
  <c r="C2500"/>
  <c r="C2501"/>
  <c r="C2502"/>
  <c r="C2503"/>
  <c r="C2504"/>
  <c r="F69" i="6"/>
  <c r="D4" i="5"/>
  <c r="E4"/>
  <c r="V50"/>
  <c r="E50"/>
  <c r="V51"/>
  <c r="E51"/>
  <c r="V52"/>
  <c r="E52"/>
  <c r="V53"/>
  <c r="E53"/>
  <c r="V54"/>
  <c r="E54"/>
  <c r="V55"/>
  <c r="E55"/>
  <c r="V56"/>
  <c r="E56"/>
  <c r="V57"/>
  <c r="E57"/>
  <c r="V58"/>
  <c r="E58"/>
  <c r="V59"/>
  <c r="E59"/>
  <c r="V60"/>
  <c r="E60"/>
  <c r="V61"/>
  <c r="E61"/>
  <c r="V62"/>
  <c r="E62"/>
  <c r="V63"/>
  <c r="E63"/>
  <c r="V64"/>
  <c r="E64"/>
  <c r="V65"/>
  <c r="E65"/>
  <c r="V66"/>
  <c r="E66"/>
  <c r="V67"/>
  <c r="E67"/>
  <c r="V68"/>
  <c r="E68"/>
  <c r="V69"/>
  <c r="E69"/>
  <c r="V70"/>
  <c r="E70"/>
  <c r="V71"/>
  <c r="E71"/>
  <c r="V72"/>
  <c r="E72"/>
  <c r="V73"/>
  <c r="E73"/>
  <c r="V74"/>
  <c r="E74"/>
  <c r="V75"/>
  <c r="E75"/>
  <c r="V76"/>
  <c r="E76"/>
  <c r="V77"/>
  <c r="E77"/>
  <c r="V78"/>
  <c r="E78"/>
  <c r="V79"/>
  <c r="E79"/>
  <c r="V80"/>
  <c r="E80"/>
  <c r="V81"/>
  <c r="E81"/>
  <c r="V82"/>
  <c r="E82"/>
  <c r="V83"/>
  <c r="E83"/>
  <c r="V84"/>
  <c r="E84"/>
  <c r="V85"/>
  <c r="E85"/>
  <c r="V86"/>
  <c r="E86"/>
  <c r="V87"/>
  <c r="E87"/>
  <c r="V88"/>
  <c r="E88"/>
  <c r="V89"/>
  <c r="E89"/>
  <c r="V90"/>
  <c r="E90"/>
  <c r="V91"/>
  <c r="E91"/>
  <c r="V92"/>
  <c r="E92"/>
  <c r="V93"/>
  <c r="E93"/>
  <c r="V94"/>
  <c r="E94"/>
  <c r="V95"/>
  <c r="E95"/>
  <c r="V96"/>
  <c r="E96"/>
  <c r="V97"/>
  <c r="E97"/>
  <c r="V98"/>
  <c r="E98"/>
  <c r="V99"/>
  <c r="E99"/>
  <c r="V100"/>
  <c r="E100"/>
  <c r="V101"/>
  <c r="E101"/>
  <c r="V102"/>
  <c r="E102"/>
  <c r="V103"/>
  <c r="E103"/>
  <c r="V104"/>
  <c r="E104"/>
  <c r="V105"/>
  <c r="E105"/>
  <c r="V106"/>
  <c r="E106"/>
  <c r="V107"/>
  <c r="E107"/>
  <c r="V108"/>
  <c r="E108"/>
  <c r="V109"/>
  <c r="E109"/>
  <c r="V110"/>
  <c r="E110"/>
  <c r="V111"/>
  <c r="E111"/>
  <c r="V112"/>
  <c r="E112"/>
  <c r="V113"/>
  <c r="E113"/>
  <c r="V114"/>
  <c r="E114"/>
  <c r="V115"/>
  <c r="E115"/>
  <c r="V116"/>
  <c r="E116"/>
  <c r="V117"/>
  <c r="E117"/>
  <c r="V118"/>
  <c r="E118"/>
  <c r="V119"/>
  <c r="E119"/>
  <c r="V120"/>
  <c r="E120"/>
  <c r="V121"/>
  <c r="E121"/>
  <c r="V122"/>
  <c r="E122"/>
  <c r="V123"/>
  <c r="E123"/>
  <c r="V124"/>
  <c r="E124"/>
  <c r="V125"/>
  <c r="E125"/>
  <c r="V126"/>
  <c r="E126"/>
  <c r="V127"/>
  <c r="E127"/>
  <c r="V128"/>
  <c r="E128"/>
  <c r="V129"/>
  <c r="E129"/>
  <c r="V130"/>
  <c r="E130"/>
  <c r="V131"/>
  <c r="E131"/>
  <c r="V132"/>
  <c r="E132"/>
  <c r="V133"/>
  <c r="E133"/>
  <c r="V134"/>
  <c r="E134"/>
  <c r="V135"/>
  <c r="E135"/>
  <c r="V136"/>
  <c r="E136"/>
  <c r="V137"/>
  <c r="E137"/>
  <c r="V138"/>
  <c r="E138"/>
  <c r="V139"/>
  <c r="E139"/>
  <c r="V140"/>
  <c r="E140"/>
  <c r="V141"/>
  <c r="E141"/>
  <c r="V142"/>
  <c r="E142"/>
  <c r="V143"/>
  <c r="E143"/>
  <c r="V144"/>
  <c r="E144"/>
  <c r="V145"/>
  <c r="E145"/>
  <c r="V146"/>
  <c r="E146"/>
  <c r="V147"/>
  <c r="E147"/>
  <c r="V148"/>
  <c r="E148"/>
  <c r="V149"/>
  <c r="E149"/>
  <c r="V150"/>
  <c r="E150"/>
  <c r="V151"/>
  <c r="E151"/>
  <c r="V152"/>
  <c r="E152"/>
  <c r="V153"/>
  <c r="E153"/>
  <c r="V154"/>
  <c r="E154"/>
  <c r="V155"/>
  <c r="E155"/>
  <c r="V156"/>
  <c r="E156"/>
  <c r="V157"/>
  <c r="E157"/>
  <c r="V158"/>
  <c r="E158"/>
  <c r="V159"/>
  <c r="E159"/>
  <c r="V160"/>
  <c r="E160"/>
  <c r="V161"/>
  <c r="E161"/>
  <c r="V162"/>
  <c r="E162"/>
  <c r="V163"/>
  <c r="E163"/>
  <c r="V164"/>
  <c r="E164"/>
  <c r="V165"/>
  <c r="E165"/>
  <c r="V166"/>
  <c r="E166"/>
  <c r="V167"/>
  <c r="E167"/>
  <c r="V168"/>
  <c r="E168"/>
  <c r="V169"/>
  <c r="E169"/>
  <c r="V170"/>
  <c r="E170"/>
  <c r="V171"/>
  <c r="E171"/>
  <c r="V172"/>
  <c r="E172"/>
  <c r="V173"/>
  <c r="E173"/>
  <c r="V174"/>
  <c r="E174"/>
  <c r="V175"/>
  <c r="E175"/>
  <c r="V176"/>
  <c r="E176"/>
  <c r="V177"/>
  <c r="E177"/>
  <c r="V178"/>
  <c r="E178"/>
  <c r="V179"/>
  <c r="E179"/>
  <c r="V180"/>
  <c r="E180"/>
  <c r="V181"/>
  <c r="E181"/>
  <c r="V182"/>
  <c r="E182"/>
  <c r="V183"/>
  <c r="E183"/>
  <c r="V184"/>
  <c r="E184"/>
  <c r="V185"/>
  <c r="E185"/>
  <c r="V186"/>
  <c r="E186"/>
  <c r="V187"/>
  <c r="E187"/>
  <c r="V188"/>
  <c r="E188"/>
  <c r="V189"/>
  <c r="E189"/>
  <c r="V190"/>
  <c r="E190"/>
  <c r="V191"/>
  <c r="E191"/>
  <c r="V192"/>
  <c r="E192"/>
  <c r="V193"/>
  <c r="E193"/>
  <c r="V194"/>
  <c r="E194"/>
  <c r="V195"/>
  <c r="E195"/>
  <c r="V196"/>
  <c r="E196"/>
  <c r="V197"/>
  <c r="E197"/>
  <c r="V198"/>
  <c r="E198"/>
  <c r="V199"/>
  <c r="E199"/>
  <c r="V200"/>
  <c r="E200"/>
  <c r="V201"/>
  <c r="E201"/>
  <c r="V202"/>
  <c r="E202"/>
  <c r="V203"/>
  <c r="E203"/>
  <c r="V204"/>
  <c r="E204"/>
  <c r="V205"/>
  <c r="E205"/>
  <c r="V206"/>
  <c r="E206"/>
  <c r="V207"/>
  <c r="E207"/>
  <c r="V208"/>
  <c r="E208"/>
  <c r="V209"/>
  <c r="E209"/>
  <c r="V210"/>
  <c r="E210"/>
  <c r="V211"/>
  <c r="E211"/>
  <c r="V212"/>
  <c r="E212"/>
  <c r="V213"/>
  <c r="E213"/>
  <c r="V214"/>
  <c r="E214"/>
  <c r="V215"/>
  <c r="E215"/>
  <c r="V216"/>
  <c r="E216"/>
  <c r="V217"/>
  <c r="E217"/>
  <c r="V218"/>
  <c r="E218"/>
  <c r="V219"/>
  <c r="E219"/>
  <c r="V220"/>
  <c r="E220"/>
  <c r="V221"/>
  <c r="E221"/>
  <c r="V222"/>
  <c r="E222"/>
  <c r="V223"/>
  <c r="E223"/>
  <c r="V224"/>
  <c r="E224"/>
  <c r="V225"/>
  <c r="E225"/>
  <c r="V226"/>
  <c r="E226"/>
  <c r="V227"/>
  <c r="E227"/>
  <c r="V228"/>
  <c r="E228"/>
  <c r="V229"/>
  <c r="E229"/>
  <c r="V230"/>
  <c r="E230"/>
  <c r="V231"/>
  <c r="E231"/>
  <c r="V232"/>
  <c r="E232"/>
  <c r="V233"/>
  <c r="E233"/>
  <c r="V234"/>
  <c r="E234"/>
  <c r="V235"/>
  <c r="E235"/>
  <c r="V236"/>
  <c r="E236"/>
  <c r="V237"/>
  <c r="E237"/>
  <c r="V238"/>
  <c r="E238"/>
  <c r="V239"/>
  <c r="E239"/>
  <c r="V240"/>
  <c r="E240"/>
  <c r="V241"/>
  <c r="E241"/>
  <c r="V242"/>
  <c r="E242"/>
  <c r="V243"/>
  <c r="E243"/>
  <c r="V244"/>
  <c r="E244"/>
  <c r="V245"/>
  <c r="E245"/>
  <c r="V246"/>
  <c r="E246"/>
  <c r="V247"/>
  <c r="E247"/>
  <c r="V248"/>
  <c r="E248"/>
  <c r="V249"/>
  <c r="E249"/>
  <c r="V250"/>
  <c r="E250"/>
  <c r="V251"/>
  <c r="E251"/>
  <c r="V252"/>
  <c r="E252"/>
  <c r="V253"/>
  <c r="E253"/>
  <c r="V254"/>
  <c r="E254"/>
  <c r="V255"/>
  <c r="E255"/>
  <c r="V256"/>
  <c r="E256"/>
  <c r="V257"/>
  <c r="E257"/>
  <c r="V258"/>
  <c r="E258"/>
  <c r="V259"/>
  <c r="E259"/>
  <c r="V260"/>
  <c r="E260"/>
  <c r="V261"/>
  <c r="E261"/>
  <c r="V262"/>
  <c r="E262"/>
  <c r="V263"/>
  <c r="E263"/>
  <c r="V264"/>
  <c r="E264"/>
  <c r="V265"/>
  <c r="E265"/>
  <c r="V266"/>
  <c r="E266"/>
  <c r="V267"/>
  <c r="E267"/>
  <c r="V268"/>
  <c r="E268"/>
  <c r="V269"/>
  <c r="E269"/>
  <c r="V270"/>
  <c r="E270"/>
  <c r="V271"/>
  <c r="E271"/>
  <c r="V272"/>
  <c r="E272"/>
  <c r="V273"/>
  <c r="E273"/>
  <c r="V274"/>
  <c r="E274"/>
  <c r="V275"/>
  <c r="E275"/>
  <c r="V276"/>
  <c r="E276"/>
  <c r="V277"/>
  <c r="E277"/>
  <c r="V278"/>
  <c r="E278"/>
  <c r="V279"/>
  <c r="E279"/>
  <c r="V280"/>
  <c r="E280"/>
  <c r="V281"/>
  <c r="E281"/>
  <c r="V282"/>
  <c r="E282"/>
  <c r="V283"/>
  <c r="E283"/>
  <c r="V284"/>
  <c r="E284"/>
  <c r="V285"/>
  <c r="E285"/>
  <c r="V286"/>
  <c r="E286"/>
  <c r="V287"/>
  <c r="E287"/>
  <c r="V288"/>
  <c r="E288"/>
  <c r="V289"/>
  <c r="E289"/>
  <c r="V290"/>
  <c r="E290"/>
  <c r="V291"/>
  <c r="E291"/>
  <c r="V292"/>
  <c r="E292"/>
  <c r="V293"/>
  <c r="E293"/>
  <c r="V294"/>
  <c r="E294"/>
  <c r="V295"/>
  <c r="E295"/>
  <c r="V296"/>
  <c r="E296"/>
  <c r="V297"/>
  <c r="E297"/>
  <c r="V298"/>
  <c r="E298"/>
  <c r="V299"/>
  <c r="E299"/>
  <c r="V300"/>
  <c r="E300"/>
  <c r="V301"/>
  <c r="E301"/>
  <c r="V302"/>
  <c r="E302"/>
  <c r="V303"/>
  <c r="E303"/>
  <c r="V304"/>
  <c r="E304"/>
  <c r="V305"/>
  <c r="E305"/>
  <c r="V306"/>
  <c r="E306"/>
  <c r="V307"/>
  <c r="E307"/>
  <c r="V308"/>
  <c r="E308"/>
  <c r="V309"/>
  <c r="E309"/>
  <c r="V310"/>
  <c r="E310"/>
  <c r="V311"/>
  <c r="E311"/>
  <c r="V312"/>
  <c r="E312"/>
  <c r="V313"/>
  <c r="E313"/>
  <c r="V314"/>
  <c r="E314"/>
  <c r="V315"/>
  <c r="E315"/>
  <c r="V316"/>
  <c r="E316"/>
  <c r="V317"/>
  <c r="E317"/>
  <c r="V318"/>
  <c r="E318"/>
  <c r="V319"/>
  <c r="E319"/>
  <c r="V320"/>
  <c r="E320"/>
  <c r="V321"/>
  <c r="E321"/>
  <c r="V322"/>
  <c r="E322"/>
  <c r="V323"/>
  <c r="E323"/>
  <c r="V324"/>
  <c r="E324"/>
  <c r="V325"/>
  <c r="E325"/>
  <c r="V326"/>
  <c r="E326"/>
  <c r="V327"/>
  <c r="E327"/>
  <c r="V328"/>
  <c r="E328"/>
  <c r="V329"/>
  <c r="E329"/>
  <c r="V330"/>
  <c r="E330"/>
  <c r="V331"/>
  <c r="E331"/>
  <c r="V332"/>
  <c r="E332"/>
  <c r="V333"/>
  <c r="E333"/>
  <c r="V334"/>
  <c r="E334"/>
  <c r="V335"/>
  <c r="E335"/>
  <c r="V336"/>
  <c r="E336"/>
  <c r="V337"/>
  <c r="E337"/>
  <c r="V338"/>
  <c r="E338"/>
  <c r="V339"/>
  <c r="E339"/>
  <c r="V340"/>
  <c r="E340"/>
  <c r="V341"/>
  <c r="E341"/>
  <c r="V342"/>
  <c r="E342"/>
  <c r="V343"/>
  <c r="E343"/>
  <c r="V344"/>
  <c r="E344"/>
  <c r="V345"/>
  <c r="E345"/>
  <c r="V346"/>
  <c r="E346"/>
  <c r="V347"/>
  <c r="E347"/>
  <c r="V348"/>
  <c r="E348"/>
  <c r="V349"/>
  <c r="E349"/>
  <c r="V350"/>
  <c r="E350"/>
  <c r="V351"/>
  <c r="E351"/>
  <c r="V352"/>
  <c r="E352"/>
  <c r="V353"/>
  <c r="E353"/>
  <c r="V354"/>
  <c r="E354"/>
  <c r="V355"/>
  <c r="E355"/>
  <c r="V356"/>
  <c r="E356"/>
  <c r="V357"/>
  <c r="E357"/>
  <c r="V358"/>
  <c r="E358"/>
  <c r="V359"/>
  <c r="E359"/>
  <c r="V360"/>
  <c r="E360"/>
  <c r="V361"/>
  <c r="E361"/>
  <c r="V362"/>
  <c r="E362"/>
  <c r="V363"/>
  <c r="E363"/>
  <c r="V364"/>
  <c r="E364"/>
  <c r="V365"/>
  <c r="E365"/>
  <c r="V366"/>
  <c r="E366"/>
  <c r="V367"/>
  <c r="E367"/>
  <c r="V368"/>
  <c r="E368"/>
  <c r="V369"/>
  <c r="E369"/>
  <c r="V370"/>
  <c r="E370"/>
  <c r="V371"/>
  <c r="E371"/>
  <c r="V372"/>
  <c r="E372"/>
  <c r="V373"/>
  <c r="E373"/>
  <c r="V374"/>
  <c r="E374"/>
  <c r="V375"/>
  <c r="E375"/>
  <c r="V376"/>
  <c r="E376"/>
  <c r="V377"/>
  <c r="E377"/>
  <c r="V378"/>
  <c r="E378"/>
  <c r="V379"/>
  <c r="E379"/>
  <c r="V380"/>
  <c r="E380"/>
  <c r="V381"/>
  <c r="E381"/>
  <c r="V382"/>
  <c r="E382"/>
  <c r="V383"/>
  <c r="E383"/>
  <c r="V384"/>
  <c r="E384"/>
  <c r="V385"/>
  <c r="E385"/>
  <c r="V386"/>
  <c r="E386"/>
  <c r="V387"/>
  <c r="E387"/>
  <c r="V388"/>
  <c r="E388"/>
  <c r="V389"/>
  <c r="E389"/>
  <c r="V390"/>
  <c r="E390"/>
  <c r="V391"/>
  <c r="E391"/>
  <c r="V392"/>
  <c r="E392"/>
  <c r="V393"/>
  <c r="E393"/>
  <c r="V394"/>
  <c r="E394"/>
  <c r="V395"/>
  <c r="E395"/>
  <c r="V396"/>
  <c r="E396"/>
  <c r="V397"/>
  <c r="E397"/>
  <c r="V398"/>
  <c r="E398"/>
  <c r="V399"/>
  <c r="E399"/>
  <c r="V400"/>
  <c r="E400"/>
  <c r="V401"/>
  <c r="E401"/>
  <c r="V402"/>
  <c r="E402"/>
  <c r="V403"/>
  <c r="E403"/>
  <c r="V404"/>
  <c r="E404"/>
  <c r="V405"/>
  <c r="E405"/>
  <c r="V406"/>
  <c r="E406"/>
  <c r="V407"/>
  <c r="E407"/>
  <c r="V408"/>
  <c r="E408"/>
  <c r="V409"/>
  <c r="E409"/>
  <c r="V410"/>
  <c r="E410"/>
  <c r="V411"/>
  <c r="E411"/>
  <c r="V412"/>
  <c r="E412"/>
  <c r="V413"/>
  <c r="E413"/>
  <c r="V414"/>
  <c r="E414"/>
  <c r="V415"/>
  <c r="E415"/>
  <c r="V416"/>
  <c r="E416"/>
  <c r="V417"/>
  <c r="E417"/>
  <c r="V418"/>
  <c r="E418"/>
  <c r="V419"/>
  <c r="E419"/>
  <c r="V420"/>
  <c r="E420"/>
  <c r="V421"/>
  <c r="E421"/>
  <c r="V422"/>
  <c r="E422"/>
  <c r="V423"/>
  <c r="E423"/>
  <c r="V424"/>
  <c r="E424"/>
  <c r="V425"/>
  <c r="E425"/>
  <c r="V426"/>
  <c r="E426"/>
  <c r="V427"/>
  <c r="E427"/>
  <c r="V428"/>
  <c r="E428"/>
  <c r="V429"/>
  <c r="E429"/>
  <c r="V430"/>
  <c r="E430"/>
  <c r="V431"/>
  <c r="E431"/>
  <c r="V432"/>
  <c r="E432"/>
  <c r="V433"/>
  <c r="E433"/>
  <c r="V434"/>
  <c r="E434"/>
  <c r="V435"/>
  <c r="E435"/>
  <c r="V436"/>
  <c r="E436"/>
  <c r="V437"/>
  <c r="E437"/>
  <c r="V438"/>
  <c r="E438"/>
  <c r="V439"/>
  <c r="E439"/>
  <c r="V440"/>
  <c r="E440"/>
  <c r="V441"/>
  <c r="E441"/>
  <c r="V442"/>
  <c r="E442"/>
  <c r="V443"/>
  <c r="E443"/>
  <c r="V444"/>
  <c r="E444"/>
  <c r="V445"/>
  <c r="E445"/>
  <c r="V446"/>
  <c r="E446"/>
  <c r="V447"/>
  <c r="E447"/>
  <c r="V448"/>
  <c r="E448"/>
  <c r="V449"/>
  <c r="E449"/>
  <c r="V450"/>
  <c r="E450"/>
  <c r="V451"/>
  <c r="E451"/>
  <c r="V452"/>
  <c r="E452"/>
  <c r="V453"/>
  <c r="E453"/>
  <c r="V454"/>
  <c r="E454"/>
  <c r="V455"/>
  <c r="E455"/>
  <c r="V456"/>
  <c r="E456"/>
  <c r="V457"/>
  <c r="E457"/>
  <c r="V458"/>
  <c r="E458"/>
  <c r="V459"/>
  <c r="E459"/>
  <c r="V460"/>
  <c r="E460"/>
  <c r="V461"/>
  <c r="E461"/>
  <c r="V462"/>
  <c r="E462"/>
  <c r="V463"/>
  <c r="E463"/>
  <c r="V464"/>
  <c r="E464"/>
  <c r="V465"/>
  <c r="E465"/>
  <c r="V466"/>
  <c r="E466"/>
  <c r="V467"/>
  <c r="E467"/>
  <c r="V468"/>
  <c r="E468"/>
  <c r="V469"/>
  <c r="E469"/>
  <c r="V470"/>
  <c r="E470"/>
  <c r="V471"/>
  <c r="E471"/>
  <c r="V472"/>
  <c r="E472"/>
  <c r="V473"/>
  <c r="E473"/>
  <c r="V474"/>
  <c r="E474"/>
  <c r="V475"/>
  <c r="E475"/>
  <c r="V476"/>
  <c r="E476"/>
  <c r="V477"/>
  <c r="E477"/>
  <c r="V478"/>
  <c r="E478"/>
  <c r="V479"/>
  <c r="E479"/>
  <c r="V480"/>
  <c r="E480"/>
  <c r="V481"/>
  <c r="E481"/>
  <c r="V482"/>
  <c r="E482"/>
  <c r="V483"/>
  <c r="E483"/>
  <c r="V484"/>
  <c r="E484"/>
  <c r="V485"/>
  <c r="E485"/>
  <c r="V486"/>
  <c r="E486"/>
  <c r="V487"/>
  <c r="E487"/>
  <c r="V488"/>
  <c r="E488"/>
  <c r="V489"/>
  <c r="E489"/>
  <c r="V490"/>
  <c r="E490"/>
  <c r="V491"/>
  <c r="E491"/>
  <c r="V492"/>
  <c r="E492"/>
  <c r="V493"/>
  <c r="E493"/>
  <c r="V494"/>
  <c r="E494"/>
  <c r="V495"/>
  <c r="E495"/>
  <c r="V496"/>
  <c r="E496"/>
  <c r="V497"/>
  <c r="E497"/>
  <c r="V498"/>
  <c r="E498"/>
  <c r="V499"/>
  <c r="E499"/>
  <c r="V500"/>
  <c r="E500"/>
  <c r="V501"/>
  <c r="E501"/>
  <c r="V502"/>
  <c r="E502"/>
  <c r="V503"/>
  <c r="E503"/>
  <c r="V504"/>
  <c r="E504"/>
  <c r="V505"/>
  <c r="E505"/>
  <c r="V506"/>
  <c r="E506"/>
  <c r="V507"/>
  <c r="E507"/>
  <c r="V508"/>
  <c r="E508"/>
  <c r="V509"/>
  <c r="E509"/>
  <c r="V510"/>
  <c r="E510"/>
  <c r="V511"/>
  <c r="E511"/>
  <c r="V512"/>
  <c r="E512"/>
  <c r="V513"/>
  <c r="E513"/>
  <c r="V514"/>
  <c r="E514"/>
  <c r="V515"/>
  <c r="E515"/>
  <c r="V516"/>
  <c r="E516"/>
  <c r="V517"/>
  <c r="E517"/>
  <c r="V518"/>
  <c r="E518"/>
  <c r="V519"/>
  <c r="E519"/>
  <c r="V520"/>
  <c r="E520"/>
  <c r="V521"/>
  <c r="E521"/>
  <c r="V522"/>
  <c r="E522"/>
  <c r="V523"/>
  <c r="E523"/>
  <c r="V524"/>
  <c r="E524"/>
  <c r="V525"/>
  <c r="E525"/>
  <c r="V526"/>
  <c r="E526"/>
  <c r="V527"/>
  <c r="E527"/>
  <c r="V528"/>
  <c r="E528"/>
  <c r="V529"/>
  <c r="E529"/>
  <c r="V530"/>
  <c r="E530"/>
  <c r="V531"/>
  <c r="E531"/>
  <c r="V532"/>
  <c r="E532"/>
  <c r="V533"/>
  <c r="E533"/>
  <c r="V534"/>
  <c r="E534"/>
  <c r="V535"/>
  <c r="E535"/>
  <c r="V536"/>
  <c r="E536"/>
  <c r="V537"/>
  <c r="E537"/>
  <c r="V538"/>
  <c r="E538"/>
  <c r="V539"/>
  <c r="E539"/>
  <c r="V540"/>
  <c r="E540"/>
  <c r="V541"/>
  <c r="E541"/>
  <c r="V542"/>
  <c r="E542"/>
  <c r="V543"/>
  <c r="E543"/>
  <c r="V544"/>
  <c r="E544"/>
  <c r="V545"/>
  <c r="E545"/>
  <c r="V546"/>
  <c r="E546"/>
  <c r="V547"/>
  <c r="E547"/>
  <c r="V548"/>
  <c r="E548"/>
  <c r="V549"/>
  <c r="E549"/>
  <c r="V550"/>
  <c r="E550"/>
  <c r="V551"/>
  <c r="E551"/>
  <c r="V552"/>
  <c r="E552"/>
  <c r="V553"/>
  <c r="E553"/>
  <c r="V554"/>
  <c r="E554"/>
  <c r="V555"/>
  <c r="E555"/>
  <c r="V556"/>
  <c r="E556"/>
  <c r="V557"/>
  <c r="E557"/>
  <c r="V558"/>
  <c r="E558"/>
  <c r="V559"/>
  <c r="E559"/>
  <c r="V560"/>
  <c r="E560"/>
  <c r="V561"/>
  <c r="E561"/>
  <c r="V562"/>
  <c r="E562"/>
  <c r="V563"/>
  <c r="E563"/>
  <c r="V564"/>
  <c r="E564"/>
  <c r="V565"/>
  <c r="E565"/>
  <c r="V566"/>
  <c r="E566"/>
  <c r="V567"/>
  <c r="E567"/>
  <c r="V568"/>
  <c r="E568"/>
  <c r="V569"/>
  <c r="E569"/>
  <c r="V570"/>
  <c r="E570"/>
  <c r="V571"/>
  <c r="E571"/>
  <c r="V572"/>
  <c r="E572"/>
  <c r="V573"/>
  <c r="E573"/>
  <c r="V574"/>
  <c r="E574"/>
  <c r="V575"/>
  <c r="E575"/>
  <c r="V576"/>
  <c r="E576"/>
  <c r="V577"/>
  <c r="E577"/>
  <c r="V578"/>
  <c r="E578"/>
  <c r="V579"/>
  <c r="E579"/>
  <c r="V580"/>
  <c r="E580"/>
  <c r="V581"/>
  <c r="E581"/>
  <c r="V582"/>
  <c r="E582"/>
  <c r="V583"/>
  <c r="E583"/>
  <c r="V584"/>
  <c r="E584"/>
  <c r="V585"/>
  <c r="E585"/>
  <c r="V586"/>
  <c r="E586"/>
  <c r="V587"/>
  <c r="E587"/>
  <c r="V588"/>
  <c r="E588"/>
  <c r="V589"/>
  <c r="E589"/>
  <c r="V590"/>
  <c r="E590"/>
  <c r="V591"/>
  <c r="E591"/>
  <c r="V592"/>
  <c r="E592"/>
  <c r="V593"/>
  <c r="E593"/>
  <c r="V594"/>
  <c r="E594"/>
  <c r="V595"/>
  <c r="E595"/>
  <c r="V596"/>
  <c r="E596"/>
  <c r="V597"/>
  <c r="E597"/>
  <c r="V598"/>
  <c r="E598"/>
  <c r="V599"/>
  <c r="E599"/>
  <c r="V600"/>
  <c r="E600"/>
  <c r="V601"/>
  <c r="E601"/>
  <c r="V602"/>
  <c r="E602"/>
  <c r="V603"/>
  <c r="E603"/>
  <c r="V604"/>
  <c r="E604"/>
  <c r="V605"/>
  <c r="E605"/>
  <c r="V606"/>
  <c r="E606"/>
  <c r="V607"/>
  <c r="E607"/>
  <c r="V608"/>
  <c r="E608"/>
  <c r="V609"/>
  <c r="E609"/>
  <c r="V610"/>
  <c r="E610"/>
  <c r="V611"/>
  <c r="E611"/>
  <c r="V612"/>
  <c r="E612"/>
  <c r="V613"/>
  <c r="E613"/>
  <c r="V614"/>
  <c r="E614"/>
  <c r="V615"/>
  <c r="E615"/>
  <c r="V616"/>
  <c r="E616"/>
  <c r="V617"/>
  <c r="E617"/>
  <c r="V618"/>
  <c r="E618"/>
  <c r="V619"/>
  <c r="E619"/>
  <c r="V620"/>
  <c r="E620"/>
  <c r="V621"/>
  <c r="E621"/>
  <c r="V622"/>
  <c r="E622"/>
  <c r="V623"/>
  <c r="E623"/>
  <c r="V624"/>
  <c r="E624"/>
  <c r="V625"/>
  <c r="E625"/>
  <c r="V626"/>
  <c r="E626"/>
  <c r="V627"/>
  <c r="E627"/>
  <c r="V628"/>
  <c r="E628"/>
  <c r="V629"/>
  <c r="E629"/>
  <c r="V630"/>
  <c r="E630"/>
  <c r="V631"/>
  <c r="E631"/>
  <c r="V632"/>
  <c r="E632"/>
  <c r="V633"/>
  <c r="E633"/>
  <c r="V634"/>
  <c r="E634"/>
  <c r="V635"/>
  <c r="E635"/>
  <c r="V636"/>
  <c r="E636"/>
  <c r="V637"/>
  <c r="E637"/>
  <c r="V638"/>
  <c r="E638"/>
  <c r="V639"/>
  <c r="E639"/>
  <c r="V640"/>
  <c r="E640"/>
  <c r="V641"/>
  <c r="E641"/>
  <c r="V642"/>
  <c r="E642"/>
  <c r="V643"/>
  <c r="E643"/>
  <c r="V644"/>
  <c r="E644"/>
  <c r="V645"/>
  <c r="E645"/>
  <c r="V646"/>
  <c r="E646"/>
  <c r="V647"/>
  <c r="E647"/>
  <c r="V648"/>
  <c r="E648"/>
  <c r="V649"/>
  <c r="E649"/>
  <c r="V650"/>
  <c r="E650"/>
  <c r="V651"/>
  <c r="E651"/>
  <c r="V652"/>
  <c r="E652"/>
  <c r="V653"/>
  <c r="E653"/>
  <c r="V654"/>
  <c r="E654"/>
  <c r="V655"/>
  <c r="E655"/>
  <c r="V656"/>
  <c r="E656"/>
  <c r="V657"/>
  <c r="E657"/>
  <c r="V658"/>
  <c r="E658"/>
  <c r="V659"/>
  <c r="E659"/>
  <c r="V660"/>
  <c r="E660"/>
  <c r="V661"/>
  <c r="E661"/>
  <c r="V662"/>
  <c r="E662"/>
  <c r="V663"/>
  <c r="E663"/>
  <c r="V664"/>
  <c r="E664"/>
  <c r="V665"/>
  <c r="E665"/>
  <c r="V666"/>
  <c r="E666"/>
  <c r="V667"/>
  <c r="E667"/>
  <c r="V668"/>
  <c r="E668"/>
  <c r="V669"/>
  <c r="E669"/>
  <c r="V670"/>
  <c r="E670"/>
  <c r="V671"/>
  <c r="E671"/>
  <c r="V672"/>
  <c r="E672"/>
  <c r="V673"/>
  <c r="E673"/>
  <c r="V674"/>
  <c r="E674"/>
  <c r="V675"/>
  <c r="E675"/>
  <c r="V676"/>
  <c r="E676"/>
  <c r="V677"/>
  <c r="E677"/>
  <c r="V678"/>
  <c r="E678"/>
  <c r="V679"/>
  <c r="E679"/>
  <c r="V680"/>
  <c r="E680"/>
  <c r="V681"/>
  <c r="E681"/>
  <c r="V682"/>
  <c r="E682"/>
  <c r="V683"/>
  <c r="E683"/>
  <c r="V684"/>
  <c r="E684"/>
  <c r="V685"/>
  <c r="E685"/>
  <c r="V686"/>
  <c r="E686"/>
  <c r="V687"/>
  <c r="E687"/>
  <c r="V688"/>
  <c r="E688"/>
  <c r="V689"/>
  <c r="E689"/>
  <c r="V690"/>
  <c r="E690"/>
  <c r="V691"/>
  <c r="E691"/>
  <c r="V692"/>
  <c r="E692"/>
  <c r="V693"/>
  <c r="E693"/>
  <c r="V694"/>
  <c r="E694"/>
  <c r="V695"/>
  <c r="E695"/>
  <c r="V696"/>
  <c r="E696"/>
  <c r="V697"/>
  <c r="E697"/>
  <c r="V698"/>
  <c r="E698"/>
  <c r="V699"/>
  <c r="E699"/>
  <c r="V700"/>
  <c r="E700"/>
  <c r="V701"/>
  <c r="E701"/>
  <c r="V702"/>
  <c r="E702"/>
  <c r="V703"/>
  <c r="E703"/>
  <c r="V704"/>
  <c r="E704"/>
  <c r="V705"/>
  <c r="E705"/>
  <c r="V706"/>
  <c r="E706"/>
  <c r="V707"/>
  <c r="E707"/>
  <c r="V708"/>
  <c r="E708"/>
  <c r="V709"/>
  <c r="E709"/>
  <c r="V710"/>
  <c r="E710"/>
  <c r="V711"/>
  <c r="E711"/>
  <c r="V712"/>
  <c r="E712"/>
  <c r="V713"/>
  <c r="E713"/>
  <c r="V714"/>
  <c r="E714"/>
  <c r="V715"/>
  <c r="E715"/>
  <c r="V716"/>
  <c r="E716"/>
  <c r="V717"/>
  <c r="E717"/>
  <c r="V718"/>
  <c r="E718"/>
  <c r="V719"/>
  <c r="E719"/>
  <c r="V720"/>
  <c r="E720"/>
  <c r="V721"/>
  <c r="E721"/>
  <c r="V722"/>
  <c r="E722"/>
  <c r="V723"/>
  <c r="E723"/>
  <c r="V724"/>
  <c r="E724"/>
  <c r="V725"/>
  <c r="E725"/>
  <c r="V726"/>
  <c r="E726"/>
  <c r="V727"/>
  <c r="E727"/>
  <c r="V728"/>
  <c r="E728"/>
  <c r="V729"/>
  <c r="E729"/>
  <c r="V730"/>
  <c r="E730"/>
  <c r="V731"/>
  <c r="E731"/>
  <c r="V732"/>
  <c r="E732"/>
  <c r="V733"/>
  <c r="E733"/>
  <c r="V734"/>
  <c r="E734"/>
  <c r="V735"/>
  <c r="E735"/>
  <c r="V736"/>
  <c r="E736"/>
  <c r="V737"/>
  <c r="E737"/>
  <c r="V738"/>
  <c r="E738"/>
  <c r="V739"/>
  <c r="E739"/>
  <c r="V740"/>
  <c r="E740"/>
  <c r="V741"/>
  <c r="E741"/>
  <c r="V742"/>
  <c r="E742"/>
  <c r="V743"/>
  <c r="E743"/>
  <c r="V744"/>
  <c r="E744"/>
  <c r="V745"/>
  <c r="E745"/>
  <c r="V746"/>
  <c r="E746"/>
  <c r="V747"/>
  <c r="E747"/>
  <c r="V748"/>
  <c r="E748"/>
  <c r="V749"/>
  <c r="E749"/>
  <c r="V750"/>
  <c r="E750"/>
  <c r="V751"/>
  <c r="E751"/>
  <c r="V752"/>
  <c r="E752"/>
  <c r="V753"/>
  <c r="E753"/>
  <c r="V754"/>
  <c r="E754"/>
  <c r="V755"/>
  <c r="E755"/>
  <c r="V756"/>
  <c r="E756"/>
  <c r="V757"/>
  <c r="E757"/>
  <c r="V758"/>
  <c r="E758"/>
  <c r="V759"/>
  <c r="E759"/>
  <c r="V760"/>
  <c r="E760"/>
  <c r="V761"/>
  <c r="E761"/>
  <c r="V762"/>
  <c r="E762"/>
  <c r="V763"/>
  <c r="E763"/>
  <c r="V764"/>
  <c r="E764"/>
  <c r="V765"/>
  <c r="E765"/>
  <c r="V766"/>
  <c r="E766"/>
  <c r="V767"/>
  <c r="E767"/>
  <c r="V768"/>
  <c r="E768"/>
  <c r="V769"/>
  <c r="E769"/>
  <c r="V770"/>
  <c r="E770"/>
  <c r="V771"/>
  <c r="E771"/>
  <c r="V772"/>
  <c r="E772"/>
  <c r="V773"/>
  <c r="E773"/>
  <c r="V774"/>
  <c r="E774"/>
  <c r="V775"/>
  <c r="E775"/>
  <c r="V776"/>
  <c r="E776"/>
  <c r="V777"/>
  <c r="E777"/>
  <c r="V778"/>
  <c r="E778"/>
  <c r="V779"/>
  <c r="E779"/>
  <c r="V780"/>
  <c r="E780"/>
  <c r="V781"/>
  <c r="E781"/>
  <c r="V782"/>
  <c r="E782"/>
  <c r="V783"/>
  <c r="E783"/>
  <c r="V784"/>
  <c r="E784"/>
  <c r="V785"/>
  <c r="E785"/>
  <c r="V786"/>
  <c r="E786"/>
  <c r="V787"/>
  <c r="E787"/>
  <c r="V788"/>
  <c r="E788"/>
  <c r="V789"/>
  <c r="E789"/>
  <c r="V790"/>
  <c r="E790"/>
  <c r="V791"/>
  <c r="E791"/>
  <c r="V792"/>
  <c r="E792"/>
  <c r="V793"/>
  <c r="E793"/>
  <c r="V794"/>
  <c r="E794"/>
  <c r="V795"/>
  <c r="E795"/>
  <c r="V796"/>
  <c r="E796"/>
  <c r="V797"/>
  <c r="E797"/>
  <c r="V798"/>
  <c r="E798"/>
  <c r="V799"/>
  <c r="E799"/>
  <c r="V800"/>
  <c r="E800"/>
  <c r="V801"/>
  <c r="E801"/>
  <c r="V802"/>
  <c r="E802"/>
  <c r="V803"/>
  <c r="E803"/>
  <c r="V804"/>
  <c r="E804"/>
  <c r="V805"/>
  <c r="E805"/>
  <c r="V806"/>
  <c r="E806"/>
  <c r="V807"/>
  <c r="E807"/>
  <c r="V808"/>
  <c r="E808"/>
  <c r="V809"/>
  <c r="E809"/>
  <c r="V810"/>
  <c r="E810"/>
  <c r="V811"/>
  <c r="E811"/>
  <c r="V812"/>
  <c r="E812"/>
  <c r="V813"/>
  <c r="E813"/>
  <c r="V814"/>
  <c r="E814"/>
  <c r="V815"/>
  <c r="E815"/>
  <c r="V816"/>
  <c r="E816"/>
  <c r="V817"/>
  <c r="E817"/>
  <c r="V818"/>
  <c r="E818"/>
  <c r="V819"/>
  <c r="E819"/>
  <c r="V820"/>
  <c r="E820"/>
  <c r="V821"/>
  <c r="E821"/>
  <c r="V822"/>
  <c r="E822"/>
  <c r="V823"/>
  <c r="E823"/>
  <c r="V824"/>
  <c r="E824"/>
  <c r="V825"/>
  <c r="E825"/>
  <c r="V826"/>
  <c r="E826"/>
  <c r="V827"/>
  <c r="E827"/>
  <c r="V828"/>
  <c r="E828"/>
  <c r="V829"/>
  <c r="E829"/>
  <c r="V830"/>
  <c r="E830"/>
  <c r="V831"/>
  <c r="E831"/>
  <c r="V832"/>
  <c r="E832"/>
  <c r="V833"/>
  <c r="E833"/>
  <c r="V834"/>
  <c r="E834"/>
  <c r="V835"/>
  <c r="E835"/>
  <c r="V836"/>
  <c r="E836"/>
  <c r="V837"/>
  <c r="E837"/>
  <c r="V838"/>
  <c r="E838"/>
  <c r="V839"/>
  <c r="E839"/>
  <c r="V840"/>
  <c r="E840"/>
  <c r="V841"/>
  <c r="E841"/>
  <c r="V842"/>
  <c r="E842"/>
  <c r="V843"/>
  <c r="E843"/>
  <c r="V844"/>
  <c r="E844"/>
  <c r="V845"/>
  <c r="E845"/>
  <c r="V846"/>
  <c r="E846"/>
  <c r="V847"/>
  <c r="E847"/>
  <c r="V848"/>
  <c r="E848"/>
  <c r="V849"/>
  <c r="E849"/>
  <c r="V850"/>
  <c r="E850"/>
  <c r="V851"/>
  <c r="E851"/>
  <c r="V852"/>
  <c r="E852"/>
  <c r="V853"/>
  <c r="E853"/>
  <c r="V854"/>
  <c r="E854"/>
  <c r="V855"/>
  <c r="E855"/>
  <c r="V856"/>
  <c r="E856"/>
  <c r="V857"/>
  <c r="E857"/>
  <c r="V858"/>
  <c r="E858"/>
  <c r="V859"/>
  <c r="E859"/>
  <c r="V860"/>
  <c r="E860"/>
  <c r="V861"/>
  <c r="E861"/>
  <c r="V862"/>
  <c r="E862"/>
  <c r="V863"/>
  <c r="E863"/>
  <c r="V864"/>
  <c r="E864"/>
  <c r="V865"/>
  <c r="E865"/>
  <c r="V866"/>
  <c r="E866"/>
  <c r="V867"/>
  <c r="E867"/>
  <c r="V868"/>
  <c r="E868"/>
  <c r="V869"/>
  <c r="E869"/>
  <c r="V870"/>
  <c r="E870"/>
  <c r="V871"/>
  <c r="E871"/>
  <c r="V872"/>
  <c r="E872"/>
  <c r="V873"/>
  <c r="E873"/>
  <c r="V874"/>
  <c r="E874"/>
  <c r="V875"/>
  <c r="E875"/>
  <c r="V876"/>
  <c r="E876"/>
  <c r="V877"/>
  <c r="E877"/>
  <c r="V878"/>
  <c r="E878"/>
  <c r="V879"/>
  <c r="E879"/>
  <c r="V880"/>
  <c r="E880"/>
  <c r="V881"/>
  <c r="E881"/>
  <c r="V882"/>
  <c r="E882"/>
  <c r="V883"/>
  <c r="E883"/>
  <c r="V884"/>
  <c r="E884"/>
  <c r="V885"/>
  <c r="E885"/>
  <c r="V886"/>
  <c r="E886"/>
  <c r="V887"/>
  <c r="E887"/>
  <c r="V888"/>
  <c r="E888"/>
  <c r="V889"/>
  <c r="E889"/>
  <c r="V890"/>
  <c r="E890"/>
  <c r="V891"/>
  <c r="E891"/>
  <c r="V892"/>
  <c r="E892"/>
  <c r="V893"/>
  <c r="E893"/>
  <c r="V894"/>
  <c r="E894"/>
  <c r="V895"/>
  <c r="E895"/>
  <c r="V896"/>
  <c r="E896"/>
  <c r="V897"/>
  <c r="E897"/>
  <c r="V898"/>
  <c r="E898"/>
  <c r="V899"/>
  <c r="E899"/>
  <c r="V900"/>
  <c r="E900"/>
  <c r="V901"/>
  <c r="E901"/>
  <c r="V902"/>
  <c r="E902"/>
  <c r="V903"/>
  <c r="E903"/>
  <c r="V904"/>
  <c r="E904"/>
  <c r="V905"/>
  <c r="E905"/>
  <c r="V906"/>
  <c r="E906"/>
  <c r="V907"/>
  <c r="E907"/>
  <c r="V908"/>
  <c r="E908"/>
  <c r="V909"/>
  <c r="E909"/>
  <c r="V910"/>
  <c r="E910"/>
  <c r="V911"/>
  <c r="E911"/>
  <c r="V912"/>
  <c r="E912"/>
  <c r="V913"/>
  <c r="E913"/>
  <c r="V914"/>
  <c r="E914"/>
  <c r="V915"/>
  <c r="E915"/>
  <c r="V916"/>
  <c r="E916"/>
  <c r="V917"/>
  <c r="E917"/>
  <c r="V918"/>
  <c r="E918"/>
  <c r="V919"/>
  <c r="E919"/>
  <c r="V920"/>
  <c r="E920"/>
  <c r="V921"/>
  <c r="E921"/>
  <c r="V922"/>
  <c r="E922"/>
  <c r="V923"/>
  <c r="E923"/>
  <c r="V924"/>
  <c r="E924"/>
  <c r="V925"/>
  <c r="E925"/>
  <c r="V926"/>
  <c r="E926"/>
  <c r="V927"/>
  <c r="E927"/>
  <c r="V928"/>
  <c r="E928"/>
  <c r="V929"/>
  <c r="E929"/>
  <c r="V930"/>
  <c r="E930"/>
  <c r="V931"/>
  <c r="E931"/>
  <c r="V932"/>
  <c r="E932"/>
  <c r="V933"/>
  <c r="E933"/>
  <c r="V934"/>
  <c r="E934"/>
  <c r="V935"/>
  <c r="E935"/>
  <c r="V936"/>
  <c r="E936"/>
  <c r="V937"/>
  <c r="E937"/>
  <c r="V938"/>
  <c r="E938"/>
  <c r="V939"/>
  <c r="E939"/>
  <c r="V940"/>
  <c r="E940"/>
  <c r="V941"/>
  <c r="E941"/>
  <c r="V942"/>
  <c r="E942"/>
  <c r="V943"/>
  <c r="E943"/>
  <c r="V944"/>
  <c r="E944"/>
  <c r="V945"/>
  <c r="E945"/>
  <c r="V946"/>
  <c r="E946"/>
  <c r="V947"/>
  <c r="E947"/>
  <c r="V948"/>
  <c r="E948"/>
  <c r="V949"/>
  <c r="E949"/>
  <c r="V950"/>
  <c r="E950"/>
  <c r="V951"/>
  <c r="E951"/>
  <c r="V952"/>
  <c r="E952"/>
  <c r="V953"/>
  <c r="E953"/>
  <c r="V954"/>
  <c r="E954"/>
  <c r="V955"/>
  <c r="E955"/>
  <c r="V956"/>
  <c r="E956"/>
  <c r="V957"/>
  <c r="E957"/>
  <c r="V958"/>
  <c r="E958"/>
  <c r="V959"/>
  <c r="E959"/>
  <c r="V960"/>
  <c r="E960"/>
  <c r="V961"/>
  <c r="E961"/>
  <c r="V962"/>
  <c r="E962"/>
  <c r="V963"/>
  <c r="E963"/>
  <c r="V964"/>
  <c r="E964"/>
  <c r="V965"/>
  <c r="E965"/>
  <c r="V966"/>
  <c r="E966"/>
  <c r="V967"/>
  <c r="E967"/>
  <c r="V968"/>
  <c r="E968"/>
  <c r="V969"/>
  <c r="E969"/>
  <c r="V970"/>
  <c r="E970"/>
  <c r="V971"/>
  <c r="E971"/>
  <c r="V972"/>
  <c r="E972"/>
  <c r="V973"/>
  <c r="E973"/>
  <c r="V974"/>
  <c r="E974"/>
  <c r="V975"/>
  <c r="E975"/>
  <c r="V976"/>
  <c r="E976"/>
  <c r="V977"/>
  <c r="E977"/>
  <c r="V978"/>
  <c r="E978"/>
  <c r="V979"/>
  <c r="E979"/>
  <c r="V980"/>
  <c r="E980"/>
  <c r="V981"/>
  <c r="E981"/>
  <c r="V982"/>
  <c r="E982"/>
  <c r="V983"/>
  <c r="E983"/>
  <c r="V984"/>
  <c r="E984"/>
  <c r="V985"/>
  <c r="E985"/>
  <c r="V986"/>
  <c r="E986"/>
  <c r="V987"/>
  <c r="E987"/>
  <c r="V988"/>
  <c r="E988"/>
  <c r="V989"/>
  <c r="E989"/>
  <c r="V990"/>
  <c r="E990"/>
  <c r="V991"/>
  <c r="E991"/>
  <c r="V992"/>
  <c r="E992"/>
  <c r="V993"/>
  <c r="E993"/>
  <c r="V994"/>
  <c r="E994"/>
  <c r="V995"/>
  <c r="E995"/>
  <c r="V996"/>
  <c r="E996"/>
  <c r="V997"/>
  <c r="E997"/>
  <c r="V998"/>
  <c r="E998"/>
  <c r="V999"/>
  <c r="E999"/>
  <c r="V1000"/>
  <c r="E1000"/>
  <c r="V1001"/>
  <c r="E1001"/>
  <c r="V1002"/>
  <c r="E1002"/>
  <c r="V1003"/>
  <c r="E1003"/>
  <c r="V1004"/>
  <c r="E1004"/>
  <c r="V1005"/>
  <c r="E1005"/>
  <c r="V1006"/>
  <c r="E1006"/>
  <c r="V1007"/>
  <c r="E1007"/>
  <c r="V1008"/>
  <c r="E1008"/>
  <c r="V1009"/>
  <c r="E1009"/>
  <c r="V1010"/>
  <c r="E1010"/>
  <c r="V1011"/>
  <c r="E1011"/>
  <c r="V1012"/>
  <c r="E1012"/>
  <c r="V1013"/>
  <c r="E1013"/>
  <c r="V1014"/>
  <c r="E1014"/>
  <c r="V1015"/>
  <c r="E1015"/>
  <c r="V1016"/>
  <c r="E1016"/>
  <c r="V1017"/>
  <c r="E1017"/>
  <c r="V1018"/>
  <c r="E1018"/>
  <c r="V1019"/>
  <c r="E1019"/>
  <c r="V1020"/>
  <c r="E1020"/>
  <c r="V1021"/>
  <c r="E1021"/>
  <c r="V1022"/>
  <c r="E1022"/>
  <c r="V1023"/>
  <c r="E1023"/>
  <c r="V1024"/>
  <c r="E1024"/>
  <c r="V1025"/>
  <c r="E1025"/>
  <c r="V1026"/>
  <c r="E1026"/>
  <c r="V1027"/>
  <c r="E1027"/>
  <c r="V1028"/>
  <c r="E1028"/>
  <c r="V1029"/>
  <c r="E1029"/>
  <c r="V1030"/>
  <c r="E1030"/>
  <c r="V1031"/>
  <c r="E1031"/>
  <c r="V1032"/>
  <c r="E1032"/>
  <c r="V1033"/>
  <c r="E1033"/>
  <c r="V1034"/>
  <c r="E1034"/>
  <c r="V1035"/>
  <c r="E1035"/>
  <c r="V1036"/>
  <c r="E1036"/>
  <c r="V1037"/>
  <c r="E1037"/>
  <c r="V1038"/>
  <c r="E1038"/>
  <c r="V1039"/>
  <c r="E1039"/>
  <c r="V1040"/>
  <c r="E1040"/>
  <c r="V1041"/>
  <c r="E1041"/>
  <c r="V1042"/>
  <c r="E1042"/>
  <c r="V1043"/>
  <c r="E1043"/>
  <c r="V1044"/>
  <c r="E1044"/>
  <c r="V1045"/>
  <c r="E1045"/>
  <c r="V1046"/>
  <c r="E1046"/>
  <c r="V1047"/>
  <c r="E1047"/>
  <c r="V1048"/>
  <c r="E1048"/>
  <c r="V1049"/>
  <c r="E1049"/>
  <c r="V1050"/>
  <c r="E1050"/>
  <c r="V1051"/>
  <c r="E1051"/>
  <c r="V1052"/>
  <c r="E1052"/>
  <c r="V1053"/>
  <c r="E1053"/>
  <c r="V1054"/>
  <c r="E1054"/>
  <c r="V1055"/>
  <c r="E1055"/>
  <c r="V1056"/>
  <c r="E1056"/>
  <c r="V1057"/>
  <c r="E1057"/>
  <c r="V1058"/>
  <c r="E1058"/>
  <c r="V1059"/>
  <c r="E1059"/>
  <c r="V1060"/>
  <c r="E1060"/>
  <c r="V1061"/>
  <c r="E1061"/>
  <c r="V1062"/>
  <c r="E1062"/>
  <c r="V1063"/>
  <c r="E1063"/>
  <c r="V1064"/>
  <c r="E1064"/>
  <c r="V1065"/>
  <c r="E1065"/>
  <c r="V1066"/>
  <c r="E1066"/>
  <c r="V1067"/>
  <c r="E1067"/>
  <c r="V1068"/>
  <c r="E1068"/>
  <c r="V1069"/>
  <c r="E1069"/>
  <c r="V1070"/>
  <c r="E1070"/>
  <c r="V1071"/>
  <c r="E1071"/>
  <c r="V1072"/>
  <c r="E1072"/>
  <c r="V1073"/>
  <c r="E1073"/>
  <c r="V1074"/>
  <c r="E1074"/>
  <c r="V1075"/>
  <c r="E1075"/>
  <c r="V1076"/>
  <c r="E1076"/>
  <c r="V1077"/>
  <c r="E1077"/>
  <c r="V1078"/>
  <c r="E1078"/>
  <c r="V1079"/>
  <c r="E1079"/>
  <c r="V1080"/>
  <c r="E1080"/>
  <c r="V1081"/>
  <c r="E1081"/>
  <c r="V1082"/>
  <c r="E1082"/>
  <c r="V1083"/>
  <c r="E1083"/>
  <c r="V1084"/>
  <c r="E1084"/>
  <c r="V1085"/>
  <c r="E1085"/>
  <c r="V1086"/>
  <c r="E1086"/>
  <c r="V1087"/>
  <c r="E1087"/>
  <c r="V1088"/>
  <c r="E1088"/>
  <c r="V1089"/>
  <c r="E1089"/>
  <c r="V1090"/>
  <c r="E1090"/>
  <c r="V1091"/>
  <c r="E1091"/>
  <c r="V1092"/>
  <c r="E1092"/>
  <c r="V1093"/>
  <c r="E1093"/>
  <c r="V1094"/>
  <c r="E1094"/>
  <c r="V1095"/>
  <c r="E1095"/>
  <c r="V1096"/>
  <c r="E1096"/>
  <c r="V1097"/>
  <c r="E1097"/>
  <c r="V1098"/>
  <c r="E1098"/>
  <c r="V1099"/>
  <c r="E1099"/>
  <c r="V1100"/>
  <c r="E1100"/>
  <c r="V1101"/>
  <c r="E1101"/>
  <c r="V1102"/>
  <c r="E1102"/>
  <c r="V1103"/>
  <c r="E1103"/>
  <c r="V1104"/>
  <c r="E1104"/>
  <c r="V1105"/>
  <c r="E1105"/>
  <c r="V1106"/>
  <c r="E1106"/>
  <c r="V1107"/>
  <c r="E1107"/>
  <c r="V1108"/>
  <c r="E1108"/>
  <c r="V1109"/>
  <c r="E1109"/>
  <c r="V1110"/>
  <c r="E1110"/>
  <c r="V1111"/>
  <c r="E1111"/>
  <c r="V1112"/>
  <c r="E1112"/>
  <c r="V1113"/>
  <c r="E1113"/>
  <c r="V1114"/>
  <c r="E1114"/>
  <c r="V1115"/>
  <c r="E1115"/>
  <c r="V1116"/>
  <c r="E1116"/>
  <c r="V1117"/>
  <c r="E1117"/>
  <c r="V1118"/>
  <c r="E1118"/>
  <c r="V1119"/>
  <c r="E1119"/>
  <c r="V1120"/>
  <c r="E1120"/>
  <c r="V1121"/>
  <c r="E1121"/>
  <c r="V1122"/>
  <c r="E1122"/>
  <c r="V1123"/>
  <c r="E1123"/>
  <c r="V1124"/>
  <c r="E1124"/>
  <c r="V1125"/>
  <c r="E1125"/>
  <c r="V1126"/>
  <c r="E1126"/>
  <c r="V1127"/>
  <c r="E1127"/>
  <c r="V1128"/>
  <c r="E1128"/>
  <c r="V1129"/>
  <c r="E1129"/>
  <c r="V1130"/>
  <c r="E1130"/>
  <c r="V1131"/>
  <c r="E1131"/>
  <c r="V1132"/>
  <c r="E1132"/>
  <c r="V1133"/>
  <c r="E1133"/>
  <c r="V1134"/>
  <c r="E1134"/>
  <c r="V1135"/>
  <c r="E1135"/>
  <c r="V1136"/>
  <c r="E1136"/>
  <c r="V1137"/>
  <c r="E1137"/>
  <c r="V1138"/>
  <c r="E1138"/>
  <c r="V1139"/>
  <c r="E1139"/>
  <c r="V1140"/>
  <c r="E1140"/>
  <c r="V1141"/>
  <c r="E1141"/>
  <c r="V1142"/>
  <c r="E1142"/>
  <c r="V1143"/>
  <c r="E1143"/>
  <c r="V1144"/>
  <c r="E1144"/>
  <c r="V1145"/>
  <c r="E1145"/>
  <c r="V1146"/>
  <c r="E1146"/>
  <c r="V1147"/>
  <c r="E1147"/>
  <c r="V1148"/>
  <c r="E1148"/>
  <c r="V1149"/>
  <c r="E1149"/>
  <c r="V1150"/>
  <c r="E1150"/>
  <c r="V1151"/>
  <c r="E1151"/>
  <c r="V1152"/>
  <c r="E1152"/>
  <c r="V1153"/>
  <c r="E1153"/>
  <c r="V1154"/>
  <c r="E1154"/>
  <c r="V1155"/>
  <c r="E1155"/>
  <c r="V1156"/>
  <c r="E1156"/>
  <c r="V1157"/>
  <c r="E1157"/>
  <c r="V1158"/>
  <c r="E1158"/>
  <c r="V1159"/>
  <c r="E1159"/>
  <c r="V1160"/>
  <c r="E1160"/>
  <c r="V1161"/>
  <c r="E1161"/>
  <c r="V1162"/>
  <c r="E1162"/>
  <c r="V1163"/>
  <c r="E1163"/>
  <c r="V1164"/>
  <c r="E1164"/>
  <c r="V1165"/>
  <c r="E1165"/>
  <c r="V1166"/>
  <c r="E1166"/>
  <c r="V1167"/>
  <c r="E1167"/>
  <c r="V1168"/>
  <c r="E1168"/>
  <c r="V1169"/>
  <c r="E1169"/>
  <c r="V1170"/>
  <c r="E1170"/>
  <c r="V1171"/>
  <c r="E1171"/>
  <c r="V1172"/>
  <c r="E1172"/>
  <c r="V1173"/>
  <c r="E1173"/>
  <c r="V1174"/>
  <c r="E1174"/>
  <c r="V1175"/>
  <c r="E1175"/>
  <c r="V1176"/>
  <c r="E1176"/>
  <c r="V1177"/>
  <c r="E1177"/>
  <c r="V1178"/>
  <c r="E1178"/>
  <c r="V1179"/>
  <c r="E1179"/>
  <c r="V1180"/>
  <c r="E1180"/>
  <c r="V1181"/>
  <c r="E1181"/>
  <c r="V1182"/>
  <c r="E1182"/>
  <c r="V1183"/>
  <c r="E1183"/>
  <c r="V1184"/>
  <c r="E1184"/>
  <c r="V1185"/>
  <c r="E1185"/>
  <c r="V1186"/>
  <c r="E1186"/>
  <c r="V1187"/>
  <c r="E1187"/>
  <c r="V1188"/>
  <c r="E1188"/>
  <c r="V1189"/>
  <c r="E1189"/>
  <c r="V1190"/>
  <c r="E1190"/>
  <c r="V1191"/>
  <c r="E1191"/>
  <c r="V1192"/>
  <c r="E1192"/>
  <c r="V1193"/>
  <c r="E1193"/>
  <c r="V1194"/>
  <c r="E1194"/>
  <c r="V1195"/>
  <c r="E1195"/>
  <c r="V1196"/>
  <c r="E1196"/>
  <c r="V1197"/>
  <c r="E1197"/>
  <c r="V1198"/>
  <c r="E1198"/>
  <c r="V1199"/>
  <c r="E1199"/>
  <c r="V1200"/>
  <c r="E1200"/>
  <c r="V1201"/>
  <c r="E1201"/>
  <c r="V1202"/>
  <c r="E1202"/>
  <c r="V1203"/>
  <c r="E1203"/>
  <c r="V1204"/>
  <c r="E1204"/>
  <c r="V1205"/>
  <c r="E1205"/>
  <c r="V1206"/>
  <c r="E1206"/>
  <c r="V1207"/>
  <c r="E1207"/>
  <c r="V1208"/>
  <c r="E1208"/>
  <c r="V1209"/>
  <c r="E1209"/>
  <c r="V1210"/>
  <c r="E1210"/>
  <c r="V1211"/>
  <c r="E1211"/>
  <c r="V1212"/>
  <c r="E1212"/>
  <c r="V1213"/>
  <c r="E1213"/>
  <c r="V1214"/>
  <c r="E1214"/>
  <c r="V1215"/>
  <c r="E1215"/>
  <c r="V1216"/>
  <c r="E1216"/>
  <c r="V1217"/>
  <c r="E1217"/>
  <c r="V1218"/>
  <c r="E1218"/>
  <c r="V1219"/>
  <c r="E1219"/>
  <c r="V1220"/>
  <c r="E1220"/>
  <c r="V1221"/>
  <c r="E1221"/>
  <c r="V1222"/>
  <c r="E1222"/>
  <c r="V1223"/>
  <c r="E1223"/>
  <c r="V1224"/>
  <c r="E1224"/>
  <c r="V1225"/>
  <c r="E1225"/>
  <c r="V1226"/>
  <c r="E1226"/>
  <c r="V1227"/>
  <c r="E1227"/>
  <c r="V1228"/>
  <c r="E1228"/>
  <c r="V1229"/>
  <c r="E1229"/>
  <c r="V1230"/>
  <c r="E1230"/>
  <c r="V1231"/>
  <c r="E1231"/>
  <c r="V1232"/>
  <c r="E1232"/>
  <c r="V1233"/>
  <c r="E1233"/>
  <c r="V1234"/>
  <c r="E1234"/>
  <c r="V1235"/>
  <c r="E1235"/>
  <c r="V1236"/>
  <c r="E1236"/>
  <c r="V1237"/>
  <c r="E1237"/>
  <c r="V1238"/>
  <c r="E1238"/>
  <c r="V1239"/>
  <c r="E1239"/>
  <c r="V1240"/>
  <c r="E1240"/>
  <c r="V1241"/>
  <c r="E1241"/>
  <c r="V1242"/>
  <c r="E1242"/>
  <c r="V1243"/>
  <c r="E1243"/>
  <c r="V1244"/>
  <c r="E1244"/>
  <c r="V1245"/>
  <c r="E1245"/>
  <c r="V1246"/>
  <c r="E1246"/>
  <c r="V1247"/>
  <c r="E1247"/>
  <c r="V1248"/>
  <c r="E1248"/>
  <c r="V1249"/>
  <c r="E1249"/>
  <c r="V1250"/>
  <c r="E1250"/>
  <c r="V1251"/>
  <c r="E1251"/>
  <c r="V1252"/>
  <c r="E1252"/>
  <c r="V1253"/>
  <c r="E1253"/>
  <c r="V1254"/>
  <c r="E1254"/>
  <c r="V1255"/>
  <c r="E1255"/>
  <c r="V1256"/>
  <c r="E1256"/>
  <c r="V1257"/>
  <c r="E1257"/>
  <c r="V1258"/>
  <c r="E1258"/>
  <c r="V1259"/>
  <c r="E1259"/>
  <c r="V1260"/>
  <c r="E1260"/>
  <c r="V1261"/>
  <c r="E1261"/>
  <c r="V1262"/>
  <c r="E1262"/>
  <c r="V1263"/>
  <c r="E1263"/>
  <c r="V1264"/>
  <c r="E1264"/>
  <c r="V1265"/>
  <c r="E1265"/>
  <c r="V1266"/>
  <c r="E1266"/>
  <c r="V1267"/>
  <c r="E1267"/>
  <c r="V1268"/>
  <c r="E1268"/>
  <c r="V1269"/>
  <c r="E1269"/>
  <c r="V1270"/>
  <c r="E1270"/>
  <c r="V1271"/>
  <c r="E1271"/>
  <c r="V1272"/>
  <c r="E1272"/>
  <c r="V1273"/>
  <c r="E1273"/>
  <c r="V1274"/>
  <c r="E1274"/>
  <c r="V1275"/>
  <c r="E1275"/>
  <c r="V1276"/>
  <c r="E1276"/>
  <c r="V1277"/>
  <c r="E1277"/>
  <c r="V1278"/>
  <c r="E1278"/>
  <c r="V1279"/>
  <c r="E1279"/>
  <c r="V1280"/>
  <c r="E1280"/>
  <c r="V1281"/>
  <c r="E1281"/>
  <c r="V1282"/>
  <c r="E1282"/>
  <c r="V1283"/>
  <c r="E1283"/>
  <c r="V1284"/>
  <c r="E1284"/>
  <c r="V1285"/>
  <c r="E1285"/>
  <c r="V1286"/>
  <c r="E1286"/>
  <c r="V1287"/>
  <c r="E1287"/>
  <c r="V1288"/>
  <c r="E1288"/>
  <c r="V1289"/>
  <c r="E1289"/>
  <c r="V1290"/>
  <c r="E1290"/>
  <c r="V1291"/>
  <c r="E1291"/>
  <c r="V1292"/>
  <c r="E1292"/>
  <c r="V1293"/>
  <c r="E1293"/>
  <c r="V1294"/>
  <c r="E1294"/>
  <c r="V1295"/>
  <c r="E1295"/>
  <c r="V1296"/>
  <c r="E1296"/>
  <c r="V1297"/>
  <c r="E1297"/>
  <c r="V1298"/>
  <c r="E1298"/>
  <c r="V1299"/>
  <c r="E1299"/>
  <c r="V1300"/>
  <c r="E1300"/>
  <c r="V1301"/>
  <c r="E1301"/>
  <c r="V1302"/>
  <c r="E1302"/>
  <c r="V1303"/>
  <c r="E1303"/>
  <c r="V1304"/>
  <c r="E1304"/>
  <c r="V1305"/>
  <c r="E1305"/>
  <c r="V1306"/>
  <c r="E1306"/>
  <c r="V1307"/>
  <c r="E1307"/>
  <c r="V1308"/>
  <c r="E1308"/>
  <c r="V1309"/>
  <c r="E1309"/>
  <c r="V1310"/>
  <c r="E1310"/>
  <c r="V1311"/>
  <c r="E1311"/>
  <c r="V1312"/>
  <c r="E1312"/>
  <c r="V1313"/>
  <c r="E1313"/>
  <c r="V1314"/>
  <c r="E1314"/>
  <c r="V1315"/>
  <c r="E1315"/>
  <c r="V1316"/>
  <c r="E1316"/>
  <c r="V1317"/>
  <c r="E1317"/>
  <c r="V1318"/>
  <c r="E1318"/>
  <c r="V1319"/>
  <c r="E1319"/>
  <c r="V1320"/>
  <c r="E1320"/>
  <c r="V1321"/>
  <c r="E1321"/>
  <c r="V1322"/>
  <c r="E1322"/>
  <c r="V1323"/>
  <c r="E1323"/>
  <c r="V1324"/>
  <c r="E1324"/>
  <c r="V1325"/>
  <c r="E1325"/>
  <c r="V1326"/>
  <c r="E1326"/>
  <c r="V1327"/>
  <c r="E1327"/>
  <c r="V1328"/>
  <c r="E1328"/>
  <c r="V1329"/>
  <c r="E1329"/>
  <c r="V1330"/>
  <c r="E1330"/>
  <c r="V1331"/>
  <c r="E1331"/>
  <c r="V1332"/>
  <c r="E1332"/>
  <c r="V1333"/>
  <c r="E1333"/>
  <c r="V1334"/>
  <c r="E1334"/>
  <c r="V1335"/>
  <c r="E1335"/>
  <c r="V1336"/>
  <c r="E1336"/>
  <c r="V1337"/>
  <c r="E1337"/>
  <c r="V1338"/>
  <c r="E1338"/>
  <c r="V1339"/>
  <c r="E1339"/>
  <c r="V1340"/>
  <c r="E1340"/>
  <c r="V1341"/>
  <c r="E1341"/>
  <c r="V1342"/>
  <c r="E1342"/>
  <c r="V1343"/>
  <c r="E1343"/>
  <c r="V1344"/>
  <c r="E1344"/>
  <c r="V1345"/>
  <c r="E1345"/>
  <c r="V1346"/>
  <c r="E1346"/>
  <c r="V1347"/>
  <c r="E1347"/>
  <c r="V1348"/>
  <c r="E1348"/>
  <c r="V1349"/>
  <c r="E1349"/>
  <c r="V1350"/>
  <c r="E1350"/>
  <c r="V1351"/>
  <c r="E1351"/>
  <c r="V1352"/>
  <c r="E1352"/>
  <c r="V1353"/>
  <c r="E1353"/>
  <c r="V1354"/>
  <c r="E1354"/>
  <c r="V1355"/>
  <c r="E1355"/>
  <c r="V1356"/>
  <c r="E1356"/>
  <c r="V1357"/>
  <c r="E1357"/>
  <c r="V1358"/>
  <c r="E1358"/>
  <c r="V1359"/>
  <c r="E1359"/>
  <c r="V1360"/>
  <c r="E1360"/>
  <c r="V1361"/>
  <c r="E1361"/>
  <c r="V1362"/>
  <c r="E1362"/>
  <c r="V1363"/>
  <c r="E1363"/>
  <c r="V1364"/>
  <c r="E1364"/>
  <c r="V1365"/>
  <c r="E1365"/>
  <c r="V1366"/>
  <c r="E1366"/>
  <c r="V1367"/>
  <c r="E1367"/>
  <c r="V1368"/>
  <c r="E1368"/>
  <c r="V1369"/>
  <c r="E1369"/>
  <c r="V1370"/>
  <c r="E1370"/>
  <c r="V1371"/>
  <c r="E1371"/>
  <c r="V1372"/>
  <c r="E1372"/>
  <c r="V1373"/>
  <c r="E1373"/>
  <c r="V1374"/>
  <c r="E1374"/>
  <c r="V1375"/>
  <c r="E1375"/>
  <c r="V1376"/>
  <c r="E1376"/>
  <c r="V1377"/>
  <c r="E1377"/>
  <c r="V1378"/>
  <c r="E1378"/>
  <c r="V1379"/>
  <c r="E1379"/>
  <c r="V1380"/>
  <c r="E1380"/>
  <c r="V1381"/>
  <c r="E1381"/>
  <c r="V1382"/>
  <c r="E1382"/>
  <c r="V1383"/>
  <c r="E1383"/>
  <c r="V1384"/>
  <c r="E1384"/>
  <c r="V1385"/>
  <c r="E1385"/>
  <c r="V1386"/>
  <c r="E1386"/>
  <c r="V1387"/>
  <c r="E1387"/>
  <c r="V1388"/>
  <c r="E1388"/>
  <c r="V1389"/>
  <c r="E1389"/>
  <c r="V1390"/>
  <c r="E1390"/>
  <c r="V1391"/>
  <c r="E1391"/>
  <c r="V1392"/>
  <c r="E1392"/>
  <c r="V1393"/>
  <c r="E1393"/>
  <c r="V1394"/>
  <c r="E1394"/>
  <c r="V1395"/>
  <c r="E1395"/>
  <c r="V1396"/>
  <c r="E1396"/>
  <c r="V1397"/>
  <c r="E1397"/>
  <c r="V1398"/>
  <c r="E1398"/>
  <c r="V1399"/>
  <c r="E1399"/>
  <c r="V1400"/>
  <c r="E1400"/>
  <c r="V1401"/>
  <c r="E1401"/>
  <c r="V1402"/>
  <c r="E1402"/>
  <c r="V1403"/>
  <c r="E1403"/>
  <c r="V1404"/>
  <c r="E1404"/>
  <c r="V1405"/>
  <c r="E1405"/>
  <c r="V1406"/>
  <c r="E1406"/>
  <c r="V1407"/>
  <c r="E1407"/>
  <c r="V1408"/>
  <c r="E1408"/>
  <c r="V1409"/>
  <c r="E1409"/>
  <c r="V1410"/>
  <c r="E1410"/>
  <c r="V1411"/>
  <c r="E1411"/>
  <c r="V1412"/>
  <c r="E1412"/>
  <c r="V1413"/>
  <c r="E1413"/>
  <c r="V1414"/>
  <c r="E1414"/>
  <c r="V1415"/>
  <c r="E1415"/>
  <c r="V1416"/>
  <c r="E1416"/>
  <c r="V1417"/>
  <c r="E1417"/>
  <c r="V1418"/>
  <c r="E1418"/>
  <c r="V1419"/>
  <c r="E1419"/>
  <c r="V1420"/>
  <c r="E1420"/>
  <c r="V1421"/>
  <c r="E1421"/>
  <c r="V1422"/>
  <c r="E1422"/>
  <c r="V1423"/>
  <c r="E1423"/>
  <c r="V1424"/>
  <c r="E1424"/>
  <c r="V1425"/>
  <c r="E1425"/>
  <c r="V1426"/>
  <c r="E1426"/>
  <c r="V1427"/>
  <c r="E1427"/>
  <c r="V1428"/>
  <c r="E1428"/>
  <c r="V1429"/>
  <c r="E1429"/>
  <c r="V1430"/>
  <c r="E1430"/>
  <c r="V1431"/>
  <c r="E1431"/>
  <c r="V1432"/>
  <c r="E1432"/>
  <c r="V1433"/>
  <c r="E1433"/>
  <c r="V1434"/>
  <c r="E1434"/>
  <c r="V1435"/>
  <c r="E1435"/>
  <c r="V1436"/>
  <c r="E1436"/>
  <c r="V1437"/>
  <c r="E1437"/>
  <c r="V1438"/>
  <c r="E1438"/>
  <c r="V1439"/>
  <c r="E1439"/>
  <c r="V1440"/>
  <c r="E1440"/>
  <c r="V1441"/>
  <c r="E1441"/>
  <c r="V1442"/>
  <c r="E1442"/>
  <c r="V1443"/>
  <c r="E1443"/>
  <c r="V1444"/>
  <c r="E1444"/>
  <c r="V1445"/>
  <c r="E1445"/>
  <c r="V1446"/>
  <c r="E1446"/>
  <c r="V1447"/>
  <c r="E1447"/>
  <c r="V1448"/>
  <c r="E1448"/>
  <c r="V1449"/>
  <c r="E1449"/>
  <c r="V1450"/>
  <c r="E1450"/>
  <c r="V1451"/>
  <c r="E1451"/>
  <c r="V1452"/>
  <c r="E1452"/>
  <c r="V1453"/>
  <c r="E1453"/>
  <c r="V1454"/>
  <c r="E1454"/>
  <c r="V1455"/>
  <c r="E1455"/>
  <c r="V1456"/>
  <c r="E1456"/>
  <c r="V1457"/>
  <c r="E1457"/>
  <c r="V1458"/>
  <c r="E1458"/>
  <c r="V1459"/>
  <c r="E1459"/>
  <c r="V1460"/>
  <c r="E1460"/>
  <c r="V1461"/>
  <c r="E1461"/>
  <c r="V1462"/>
  <c r="E1462"/>
  <c r="V1463"/>
  <c r="E1463"/>
  <c r="V1464"/>
  <c r="E1464"/>
  <c r="V1465"/>
  <c r="E1465"/>
  <c r="V1466"/>
  <c r="E1466"/>
  <c r="V1467"/>
  <c r="E1467"/>
  <c r="V1468"/>
  <c r="E1468"/>
  <c r="V1469"/>
  <c r="E1469"/>
  <c r="V1470"/>
  <c r="E1470"/>
  <c r="V1471"/>
  <c r="E1471"/>
  <c r="V1472"/>
  <c r="E1472"/>
  <c r="V1473"/>
  <c r="E1473"/>
  <c r="V1474"/>
  <c r="E1474"/>
  <c r="V1475"/>
  <c r="E1475"/>
  <c r="V1476"/>
  <c r="E1476"/>
  <c r="V1477"/>
  <c r="E1477"/>
  <c r="V1478"/>
  <c r="E1478"/>
  <c r="V1479"/>
  <c r="E1479"/>
  <c r="V1480"/>
  <c r="E1480"/>
  <c r="V1481"/>
  <c r="E1481"/>
  <c r="V1482"/>
  <c r="E1482"/>
  <c r="V1483"/>
  <c r="E1483"/>
  <c r="V1484"/>
  <c r="E1484"/>
  <c r="V1485"/>
  <c r="E1485"/>
  <c r="V1486"/>
  <c r="E1486"/>
  <c r="V1487"/>
  <c r="E1487"/>
  <c r="V1488"/>
  <c r="E1488"/>
  <c r="V1489"/>
  <c r="E1489"/>
  <c r="V1490"/>
  <c r="E1490"/>
  <c r="V1491"/>
  <c r="E1491"/>
  <c r="V1492"/>
  <c r="E1492"/>
  <c r="V1493"/>
  <c r="E1493"/>
  <c r="V1494"/>
  <c r="E1494"/>
  <c r="V1495"/>
  <c r="E1495"/>
  <c r="V1496"/>
  <c r="E1496"/>
  <c r="V1497"/>
  <c r="E1497"/>
  <c r="V1498"/>
  <c r="E1498"/>
  <c r="V1499"/>
  <c r="E1499"/>
  <c r="V1500"/>
  <c r="E1500"/>
  <c r="V1501"/>
  <c r="E1501"/>
  <c r="V1502"/>
  <c r="E1502"/>
  <c r="V1503"/>
  <c r="E1503"/>
  <c r="V1504"/>
  <c r="E1504"/>
  <c r="V1505"/>
  <c r="E1505"/>
  <c r="V1506"/>
  <c r="E1506"/>
  <c r="V1507"/>
  <c r="E1507"/>
  <c r="V1508"/>
  <c r="E1508"/>
  <c r="V1509"/>
  <c r="E1509"/>
  <c r="V1510"/>
  <c r="E1510"/>
  <c r="V1511"/>
  <c r="E1511"/>
  <c r="V1512"/>
  <c r="E1512"/>
  <c r="V1513"/>
  <c r="E1513"/>
  <c r="V1514"/>
  <c r="E1514"/>
  <c r="V1515"/>
  <c r="E1515"/>
  <c r="V1516"/>
  <c r="E1516"/>
  <c r="V1517"/>
  <c r="E1517"/>
  <c r="V1518"/>
  <c r="E1518"/>
  <c r="V1519"/>
  <c r="E1519"/>
  <c r="V1520"/>
  <c r="E1520"/>
  <c r="V1521"/>
  <c r="E1521"/>
  <c r="V1522"/>
  <c r="E1522"/>
  <c r="V1523"/>
  <c r="E1523"/>
  <c r="V1524"/>
  <c r="E1524"/>
  <c r="V1525"/>
  <c r="E1525"/>
  <c r="V1526"/>
  <c r="E1526"/>
  <c r="V1527"/>
  <c r="E1527"/>
  <c r="V1528"/>
  <c r="E1528"/>
  <c r="V1529"/>
  <c r="E1529"/>
  <c r="V1530"/>
  <c r="E1530"/>
  <c r="V1531"/>
  <c r="E1531"/>
  <c r="V1532"/>
  <c r="E1532"/>
  <c r="V1533"/>
  <c r="E1533"/>
  <c r="V1534"/>
  <c r="E1534"/>
  <c r="V1535"/>
  <c r="E1535"/>
  <c r="V1536"/>
  <c r="E1536"/>
  <c r="V1537"/>
  <c r="E1537"/>
  <c r="V1538"/>
  <c r="E1538"/>
  <c r="V1539"/>
  <c r="E1539"/>
  <c r="V1540"/>
  <c r="E1540"/>
  <c r="V1541"/>
  <c r="E1541"/>
  <c r="V1542"/>
  <c r="E1542"/>
  <c r="V1543"/>
  <c r="E1543"/>
  <c r="V1544"/>
  <c r="E1544"/>
  <c r="V1545"/>
  <c r="E1545"/>
  <c r="V1546"/>
  <c r="E1546"/>
  <c r="V1547"/>
  <c r="E1547"/>
  <c r="V1548"/>
  <c r="E1548"/>
  <c r="V1549"/>
  <c r="E1549"/>
  <c r="V1550"/>
  <c r="E1550"/>
  <c r="V1551"/>
  <c r="E1551"/>
  <c r="V1552"/>
  <c r="E1552"/>
  <c r="V1553"/>
  <c r="E1553"/>
  <c r="V1554"/>
  <c r="E1554"/>
  <c r="V1555"/>
  <c r="E1555"/>
  <c r="V1556"/>
  <c r="E1556"/>
  <c r="V1557"/>
  <c r="E1557"/>
  <c r="V1558"/>
  <c r="E1558"/>
  <c r="V1559"/>
  <c r="E1559"/>
  <c r="V1560"/>
  <c r="E1560"/>
  <c r="V1561"/>
  <c r="E1561"/>
  <c r="V1562"/>
  <c r="E1562"/>
  <c r="V1563"/>
  <c r="E1563"/>
  <c r="V1564"/>
  <c r="E1564"/>
  <c r="V1565"/>
  <c r="E1565"/>
  <c r="V1566"/>
  <c r="E1566"/>
  <c r="V1567"/>
  <c r="E1567"/>
  <c r="V1568"/>
  <c r="E1568"/>
  <c r="V1569"/>
  <c r="E1569"/>
  <c r="V1570"/>
  <c r="E1570"/>
  <c r="V1571"/>
  <c r="E1571"/>
  <c r="V1572"/>
  <c r="E1572"/>
  <c r="V1573"/>
  <c r="E1573"/>
  <c r="V1574"/>
  <c r="E1574"/>
  <c r="V1575"/>
  <c r="E1575"/>
  <c r="V1576"/>
  <c r="E1576"/>
  <c r="V1577"/>
  <c r="E1577"/>
  <c r="V1578"/>
  <c r="E1578"/>
  <c r="V1579"/>
  <c r="E1579"/>
  <c r="V1580"/>
  <c r="E1580"/>
  <c r="V1581"/>
  <c r="E1581"/>
  <c r="V1582"/>
  <c r="E1582"/>
  <c r="V1583"/>
  <c r="E1583"/>
  <c r="V1584"/>
  <c r="E1584"/>
  <c r="V1585"/>
  <c r="E1585"/>
  <c r="V1586"/>
  <c r="E1586"/>
  <c r="V1587"/>
  <c r="E1587"/>
  <c r="V1588"/>
  <c r="E1588"/>
  <c r="V1589"/>
  <c r="E1589"/>
  <c r="V1590"/>
  <c r="E1590"/>
  <c r="V1591"/>
  <c r="E1591"/>
  <c r="V1592"/>
  <c r="E1592"/>
  <c r="V1593"/>
  <c r="E1593"/>
  <c r="V1594"/>
  <c r="E1594"/>
  <c r="V1595"/>
  <c r="E1595"/>
  <c r="V1596"/>
  <c r="E1596"/>
  <c r="V1597"/>
  <c r="E1597"/>
  <c r="V1598"/>
  <c r="E1598"/>
  <c r="V1599"/>
  <c r="E1599"/>
  <c r="V1600"/>
  <c r="E1600"/>
  <c r="V1601"/>
  <c r="E1601"/>
  <c r="V1602"/>
  <c r="E1602"/>
  <c r="V1603"/>
  <c r="E1603"/>
  <c r="V1604"/>
  <c r="E1604"/>
  <c r="V1605"/>
  <c r="E1605"/>
  <c r="V1606"/>
  <c r="E1606"/>
  <c r="V1607"/>
  <c r="E1607"/>
  <c r="V1608"/>
  <c r="E1608"/>
  <c r="V1609"/>
  <c r="E1609"/>
  <c r="V1610"/>
  <c r="E1610"/>
  <c r="V1611"/>
  <c r="E1611"/>
  <c r="V1612"/>
  <c r="E1612"/>
  <c r="V1613"/>
  <c r="E1613"/>
  <c r="V1614"/>
  <c r="E1614"/>
  <c r="V1615"/>
  <c r="E1615"/>
  <c r="V1616"/>
  <c r="E1616"/>
  <c r="V1617"/>
  <c r="E1617"/>
  <c r="V1618"/>
  <c r="E1618"/>
  <c r="V1619"/>
  <c r="E1619"/>
  <c r="V1620"/>
  <c r="E1620"/>
  <c r="V1621"/>
  <c r="E1621"/>
  <c r="V1622"/>
  <c r="E1622"/>
  <c r="V1623"/>
  <c r="E1623"/>
  <c r="V1624"/>
  <c r="E1624"/>
  <c r="V1625"/>
  <c r="E1625"/>
  <c r="V1626"/>
  <c r="E1626"/>
  <c r="V1627"/>
  <c r="E1627"/>
  <c r="V1628"/>
  <c r="E1628"/>
  <c r="V1629"/>
  <c r="E1629"/>
  <c r="V1630"/>
  <c r="E1630"/>
  <c r="V1631"/>
  <c r="E1631"/>
  <c r="V1632"/>
  <c r="E1632"/>
  <c r="V1633"/>
  <c r="E1633"/>
  <c r="V1634"/>
  <c r="E1634"/>
  <c r="V1635"/>
  <c r="E1635"/>
  <c r="V1636"/>
  <c r="E1636"/>
  <c r="V1637"/>
  <c r="E1637"/>
  <c r="V1638"/>
  <c r="E1638"/>
  <c r="V1639"/>
  <c r="E1639"/>
  <c r="V1640"/>
  <c r="E1640"/>
  <c r="V1641"/>
  <c r="E1641"/>
  <c r="V1642"/>
  <c r="E1642"/>
  <c r="V1643"/>
  <c r="E1643"/>
  <c r="V1644"/>
  <c r="E1644"/>
  <c r="V1645"/>
  <c r="E1645"/>
  <c r="V1646"/>
  <c r="E1646"/>
  <c r="V1647"/>
  <c r="E1647"/>
  <c r="V1648"/>
  <c r="E1648"/>
  <c r="V1649"/>
  <c r="E1649"/>
  <c r="V1650"/>
  <c r="E1650"/>
  <c r="V1651"/>
  <c r="E1651"/>
  <c r="V1652"/>
  <c r="E1652"/>
  <c r="V1653"/>
  <c r="E1653"/>
  <c r="V1654"/>
  <c r="E1654"/>
  <c r="V1655"/>
  <c r="E1655"/>
  <c r="V1656"/>
  <c r="E1656"/>
  <c r="V1657"/>
  <c r="E1657"/>
  <c r="V1658"/>
  <c r="E1658"/>
  <c r="V1659"/>
  <c r="E1659"/>
  <c r="V1660"/>
  <c r="E1660"/>
  <c r="V1661"/>
  <c r="E1661"/>
  <c r="V1662"/>
  <c r="E1662"/>
  <c r="V1663"/>
  <c r="E1663"/>
  <c r="V1664"/>
  <c r="E1664"/>
  <c r="V1665"/>
  <c r="E1665"/>
  <c r="V1666"/>
  <c r="E1666"/>
  <c r="V1667"/>
  <c r="E1667"/>
  <c r="V1668"/>
  <c r="E1668"/>
  <c r="V1669"/>
  <c r="E1669"/>
  <c r="V1670"/>
  <c r="E1670"/>
  <c r="V1671"/>
  <c r="E1671"/>
  <c r="V1672"/>
  <c r="E1672"/>
  <c r="V1673"/>
  <c r="E1673"/>
  <c r="V1674"/>
  <c r="E1674"/>
  <c r="V1675"/>
  <c r="E1675"/>
  <c r="V1676"/>
  <c r="E1676"/>
  <c r="V1677"/>
  <c r="E1677"/>
  <c r="V1678"/>
  <c r="E1678"/>
  <c r="V1679"/>
  <c r="E1679"/>
  <c r="V1680"/>
  <c r="E1680"/>
  <c r="V1681"/>
  <c r="E1681"/>
  <c r="V1682"/>
  <c r="E1682"/>
  <c r="V1683"/>
  <c r="E1683"/>
  <c r="V1684"/>
  <c r="E1684"/>
  <c r="V1685"/>
  <c r="E1685"/>
  <c r="V1686"/>
  <c r="E1686"/>
  <c r="V1687"/>
  <c r="E1687"/>
  <c r="V1688"/>
  <c r="E1688"/>
  <c r="V1689"/>
  <c r="E1689"/>
  <c r="V1690"/>
  <c r="E1690"/>
  <c r="V1691"/>
  <c r="E1691"/>
  <c r="V1692"/>
  <c r="E1692"/>
  <c r="V1693"/>
  <c r="E1693"/>
  <c r="V1694"/>
  <c r="E1694"/>
  <c r="V1695"/>
  <c r="E1695"/>
  <c r="V1696"/>
  <c r="E1696"/>
  <c r="V1697"/>
  <c r="E1697"/>
  <c r="V1698"/>
  <c r="E1698"/>
  <c r="V1699"/>
  <c r="E1699"/>
  <c r="V1700"/>
  <c r="E1700"/>
  <c r="V1701"/>
  <c r="E1701"/>
  <c r="V1702"/>
  <c r="E1702"/>
  <c r="V1703"/>
  <c r="E1703"/>
  <c r="V1704"/>
  <c r="E1704"/>
  <c r="V1705"/>
  <c r="E1705"/>
  <c r="V1706"/>
  <c r="E1706"/>
  <c r="V1707"/>
  <c r="E1707"/>
  <c r="V1708"/>
  <c r="E1708"/>
  <c r="V1709"/>
  <c r="E1709"/>
  <c r="V1710"/>
  <c r="E1710"/>
  <c r="V1711"/>
  <c r="E1711"/>
  <c r="V1712"/>
  <c r="E1712"/>
  <c r="V1713"/>
  <c r="E1713"/>
  <c r="V1714"/>
  <c r="E1714"/>
  <c r="V1715"/>
  <c r="E1715"/>
  <c r="V1716"/>
  <c r="E1716"/>
  <c r="V1717"/>
  <c r="E1717"/>
  <c r="V1718"/>
  <c r="E1718"/>
  <c r="V1719"/>
  <c r="E1719"/>
  <c r="V1720"/>
  <c r="E1720"/>
  <c r="V1721"/>
  <c r="E1721"/>
  <c r="V1722"/>
  <c r="E1722"/>
  <c r="V1723"/>
  <c r="E1723"/>
  <c r="V1724"/>
  <c r="E1724"/>
  <c r="V1725"/>
  <c r="E1725"/>
  <c r="V1726"/>
  <c r="E1726"/>
  <c r="V1727"/>
  <c r="E1727"/>
  <c r="V1728"/>
  <c r="E1728"/>
  <c r="V1729"/>
  <c r="E1729"/>
  <c r="V1730"/>
  <c r="E1730"/>
  <c r="V1731"/>
  <c r="E1731"/>
  <c r="V1732"/>
  <c r="E1732"/>
  <c r="V1733"/>
  <c r="E1733"/>
  <c r="V1734"/>
  <c r="E1734"/>
  <c r="V1735"/>
  <c r="E1735"/>
  <c r="V1736"/>
  <c r="E1736"/>
  <c r="V1737"/>
  <c r="E1737"/>
  <c r="V1738"/>
  <c r="E1738"/>
  <c r="V1739"/>
  <c r="E1739"/>
  <c r="V1740"/>
  <c r="E1740"/>
  <c r="V1741"/>
  <c r="E1741"/>
  <c r="V1742"/>
  <c r="E1742"/>
  <c r="V1743"/>
  <c r="E1743"/>
  <c r="V1744"/>
  <c r="E1744"/>
  <c r="V1745"/>
  <c r="E1745"/>
  <c r="V1746"/>
  <c r="E1746"/>
  <c r="V1747"/>
  <c r="E1747"/>
  <c r="V1748"/>
  <c r="E1748"/>
  <c r="V1749"/>
  <c r="E1749"/>
  <c r="V1750"/>
  <c r="E1750"/>
  <c r="V1751"/>
  <c r="E1751"/>
  <c r="V1752"/>
  <c r="E1752"/>
  <c r="V1753"/>
  <c r="E1753"/>
  <c r="V1754"/>
  <c r="E1754"/>
  <c r="V1755"/>
  <c r="E1755"/>
  <c r="V1756"/>
  <c r="E1756"/>
  <c r="V1757"/>
  <c r="E1757"/>
  <c r="V1758"/>
  <c r="E1758"/>
  <c r="V1759"/>
  <c r="E1759"/>
  <c r="V1760"/>
  <c r="E1760"/>
  <c r="V1761"/>
  <c r="E1761"/>
  <c r="V1762"/>
  <c r="E1762"/>
  <c r="V1763"/>
  <c r="E1763"/>
  <c r="V1764"/>
  <c r="E1764"/>
  <c r="V1765"/>
  <c r="E1765"/>
  <c r="V1766"/>
  <c r="E1766"/>
  <c r="V1767"/>
  <c r="E1767"/>
  <c r="V1768"/>
  <c r="E1768"/>
  <c r="V1769"/>
  <c r="E1769"/>
  <c r="V1770"/>
  <c r="E1770"/>
  <c r="V1771"/>
  <c r="E1771"/>
  <c r="V1772"/>
  <c r="E1772"/>
  <c r="V1773"/>
  <c r="E1773"/>
  <c r="V1774"/>
  <c r="E1774"/>
  <c r="V1775"/>
  <c r="E1775"/>
  <c r="V1776"/>
  <c r="E1776"/>
  <c r="V1777"/>
  <c r="E1777"/>
  <c r="V1778"/>
  <c r="E1778"/>
  <c r="V1779"/>
  <c r="E1779"/>
  <c r="V1780"/>
  <c r="E1780"/>
  <c r="V1781"/>
  <c r="E1781"/>
  <c r="V1782"/>
  <c r="E1782"/>
  <c r="V1783"/>
  <c r="E1783"/>
  <c r="V1784"/>
  <c r="E1784"/>
  <c r="V1785"/>
  <c r="E1785"/>
  <c r="V1786"/>
  <c r="E1786"/>
  <c r="V1787"/>
  <c r="E1787"/>
  <c r="V1788"/>
  <c r="E1788"/>
  <c r="V1789"/>
  <c r="E1789"/>
  <c r="V1790"/>
  <c r="E1790"/>
  <c r="V1791"/>
  <c r="E1791"/>
  <c r="V1792"/>
  <c r="E1792"/>
  <c r="V1793"/>
  <c r="E1793"/>
  <c r="V1794"/>
  <c r="E1794"/>
  <c r="V1795"/>
  <c r="E1795"/>
  <c r="V1796"/>
  <c r="E1796"/>
  <c r="V1797"/>
  <c r="E1797"/>
  <c r="V1798"/>
  <c r="E1798"/>
  <c r="V1799"/>
  <c r="E1799"/>
  <c r="V1800"/>
  <c r="E1800"/>
  <c r="V1801"/>
  <c r="E1801"/>
  <c r="V1802"/>
  <c r="E1802"/>
  <c r="V1803"/>
  <c r="E1803"/>
  <c r="V1804"/>
  <c r="E1804"/>
  <c r="V1805"/>
  <c r="E1805"/>
  <c r="V1806"/>
  <c r="E1806"/>
  <c r="V1807"/>
  <c r="E1807"/>
  <c r="V1808"/>
  <c r="E1808"/>
  <c r="V1809"/>
  <c r="E1809"/>
  <c r="V1810"/>
  <c r="E1810"/>
  <c r="V1811"/>
  <c r="E1811"/>
  <c r="V1812"/>
  <c r="E1812"/>
  <c r="V1813"/>
  <c r="E1813"/>
  <c r="V1814"/>
  <c r="E1814"/>
  <c r="V1815"/>
  <c r="E1815"/>
  <c r="V1816"/>
  <c r="E1816"/>
  <c r="V1817"/>
  <c r="E1817"/>
  <c r="V1818"/>
  <c r="E1818"/>
  <c r="V1819"/>
  <c r="E1819"/>
  <c r="V1820"/>
  <c r="E1820"/>
  <c r="V1821"/>
  <c r="E1821"/>
  <c r="V1822"/>
  <c r="E1822"/>
  <c r="V1823"/>
  <c r="E1823"/>
  <c r="V1824"/>
  <c r="E1824"/>
  <c r="V1825"/>
  <c r="E1825"/>
  <c r="V1826"/>
  <c r="E1826"/>
  <c r="V1827"/>
  <c r="E1827"/>
  <c r="V1828"/>
  <c r="E1828"/>
  <c r="V1829"/>
  <c r="E1829"/>
  <c r="V1830"/>
  <c r="E1830"/>
  <c r="V1831"/>
  <c r="E1831"/>
  <c r="V1832"/>
  <c r="E1832"/>
  <c r="V1833"/>
  <c r="E1833"/>
  <c r="V1834"/>
  <c r="E1834"/>
  <c r="V1835"/>
  <c r="E1835"/>
  <c r="V1836"/>
  <c r="E1836"/>
  <c r="V1837"/>
  <c r="E1837"/>
  <c r="V1838"/>
  <c r="E1838"/>
  <c r="V1839"/>
  <c r="E1839"/>
  <c r="V1840"/>
  <c r="E1840"/>
  <c r="V1841"/>
  <c r="E1841"/>
  <c r="V1842"/>
  <c r="E1842"/>
  <c r="V1843"/>
  <c r="E1843"/>
  <c r="V1844"/>
  <c r="E1844"/>
  <c r="V1845"/>
  <c r="E1845"/>
  <c r="V1846"/>
  <c r="E1846"/>
  <c r="V1847"/>
  <c r="E1847"/>
  <c r="V1848"/>
  <c r="E1848"/>
  <c r="V1849"/>
  <c r="E1849"/>
  <c r="V1850"/>
  <c r="E1850"/>
  <c r="V1851"/>
  <c r="E1851"/>
  <c r="V1852"/>
  <c r="E1852"/>
  <c r="V1853"/>
  <c r="E1853"/>
  <c r="V1854"/>
  <c r="E1854"/>
  <c r="V1855"/>
  <c r="E1855"/>
  <c r="V1856"/>
  <c r="E1856"/>
  <c r="V1857"/>
  <c r="E1857"/>
  <c r="V1858"/>
  <c r="E1858"/>
  <c r="V1859"/>
  <c r="E1859"/>
  <c r="V1860"/>
  <c r="E1860"/>
  <c r="V1861"/>
  <c r="E1861"/>
  <c r="V1862"/>
  <c r="E1862"/>
  <c r="V1863"/>
  <c r="E1863"/>
  <c r="V1864"/>
  <c r="E1864"/>
  <c r="V1865"/>
  <c r="E1865"/>
  <c r="V1866"/>
  <c r="E1866"/>
  <c r="V1867"/>
  <c r="E1867"/>
  <c r="V1868"/>
  <c r="E1868"/>
  <c r="V1869"/>
  <c r="E1869"/>
  <c r="V1870"/>
  <c r="E1870"/>
  <c r="V1871"/>
  <c r="E1871"/>
  <c r="V1872"/>
  <c r="E1872"/>
  <c r="V1873"/>
  <c r="E1873"/>
  <c r="V1874"/>
  <c r="E1874"/>
  <c r="V1875"/>
  <c r="E1875"/>
  <c r="V1876"/>
  <c r="E1876"/>
  <c r="V1877"/>
  <c r="E1877"/>
  <c r="V1878"/>
  <c r="E1878"/>
  <c r="V1879"/>
  <c r="E1879"/>
  <c r="V1880"/>
  <c r="E1880"/>
  <c r="V1881"/>
  <c r="E1881"/>
  <c r="V1882"/>
  <c r="E1882"/>
  <c r="V1883"/>
  <c r="E1883"/>
  <c r="V1884"/>
  <c r="E1884"/>
  <c r="V1885"/>
  <c r="E1885"/>
  <c r="V1886"/>
  <c r="E1886"/>
  <c r="V1887"/>
  <c r="E1887"/>
  <c r="V1888"/>
  <c r="E1888"/>
  <c r="V1889"/>
  <c r="E1889"/>
  <c r="V1890"/>
  <c r="E1890"/>
  <c r="V1891"/>
  <c r="E1891"/>
  <c r="V1892"/>
  <c r="E1892"/>
  <c r="V1893"/>
  <c r="E1893"/>
  <c r="V1894"/>
  <c r="E1894"/>
  <c r="V1895"/>
  <c r="E1895"/>
  <c r="V1896"/>
  <c r="E1896"/>
  <c r="V1897"/>
  <c r="E1897"/>
  <c r="V1898"/>
  <c r="E1898"/>
  <c r="V1899"/>
  <c r="E1899"/>
  <c r="V1900"/>
  <c r="E1900"/>
  <c r="V1901"/>
  <c r="E1901"/>
  <c r="V1902"/>
  <c r="E1902"/>
  <c r="V1903"/>
  <c r="E1903"/>
  <c r="V1904"/>
  <c r="E1904"/>
  <c r="V1905"/>
  <c r="E1905"/>
  <c r="V1906"/>
  <c r="E1906"/>
  <c r="V1907"/>
  <c r="E1907"/>
  <c r="V1908"/>
  <c r="E1908"/>
  <c r="V1909"/>
  <c r="E1909"/>
  <c r="V1910"/>
  <c r="E1910"/>
  <c r="V1911"/>
  <c r="E1911"/>
  <c r="V1912"/>
  <c r="E1912"/>
  <c r="V1913"/>
  <c r="E1913"/>
  <c r="V1914"/>
  <c r="E1914"/>
  <c r="V1915"/>
  <c r="E1915"/>
  <c r="V1916"/>
  <c r="E1916"/>
  <c r="V1917"/>
  <c r="E1917"/>
  <c r="V1918"/>
  <c r="E1918"/>
  <c r="V1919"/>
  <c r="E1919"/>
  <c r="V1920"/>
  <c r="E1920"/>
  <c r="V1921"/>
  <c r="E1921"/>
  <c r="V1922"/>
  <c r="E1922"/>
  <c r="V1923"/>
  <c r="E1923"/>
  <c r="V1924"/>
  <c r="E1924"/>
  <c r="V1925"/>
  <c r="E1925"/>
  <c r="V1926"/>
  <c r="E1926"/>
  <c r="V1927"/>
  <c r="E1927"/>
  <c r="V1928"/>
  <c r="E1928"/>
  <c r="V1929"/>
  <c r="E1929"/>
  <c r="V1930"/>
  <c r="E1930"/>
  <c r="V1931"/>
  <c r="E1931"/>
  <c r="V1932"/>
  <c r="E1932"/>
  <c r="V1933"/>
  <c r="E1933"/>
  <c r="V1934"/>
  <c r="E1934"/>
  <c r="V1935"/>
  <c r="E1935"/>
  <c r="V1936"/>
  <c r="E1936"/>
  <c r="V1937"/>
  <c r="E1937"/>
  <c r="V1938"/>
  <c r="E1938"/>
  <c r="V1939"/>
  <c r="E1939"/>
  <c r="V1940"/>
  <c r="E1940"/>
  <c r="V1941"/>
  <c r="E1941"/>
  <c r="V1942"/>
  <c r="E1942"/>
  <c r="V1943"/>
  <c r="E1943"/>
  <c r="V1944"/>
  <c r="E1944"/>
  <c r="V1945"/>
  <c r="E1945"/>
  <c r="V1946"/>
  <c r="E1946"/>
  <c r="V1947"/>
  <c r="E1947"/>
  <c r="V1948"/>
  <c r="E1948"/>
  <c r="V1949"/>
  <c r="E1949"/>
  <c r="V1950"/>
  <c r="E1950"/>
  <c r="V1951"/>
  <c r="E1951"/>
  <c r="V1952"/>
  <c r="E1952"/>
  <c r="V1953"/>
  <c r="E1953"/>
  <c r="V1954"/>
  <c r="E1954"/>
  <c r="V1955"/>
  <c r="E1955"/>
  <c r="V1956"/>
  <c r="E1956"/>
  <c r="V1957"/>
  <c r="E1957"/>
  <c r="V1958"/>
  <c r="E1958"/>
  <c r="V1959"/>
  <c r="E1959"/>
  <c r="V1960"/>
  <c r="E1960"/>
  <c r="V1961"/>
  <c r="E1961"/>
  <c r="V1962"/>
  <c r="E1962"/>
  <c r="V1963"/>
  <c r="E1963"/>
  <c r="V1964"/>
  <c r="E1964"/>
  <c r="V1965"/>
  <c r="E1965"/>
  <c r="V1966"/>
  <c r="E1966"/>
  <c r="V1967"/>
  <c r="E1967"/>
  <c r="V1968"/>
  <c r="E1968"/>
  <c r="V1969"/>
  <c r="E1969"/>
  <c r="V1970"/>
  <c r="E1970"/>
  <c r="V1971"/>
  <c r="E1971"/>
  <c r="V1972"/>
  <c r="E1972"/>
  <c r="V1973"/>
  <c r="E1973"/>
  <c r="V1974"/>
  <c r="E1974"/>
  <c r="V1975"/>
  <c r="E1975"/>
  <c r="V1976"/>
  <c r="E1976"/>
  <c r="V1977"/>
  <c r="E1977"/>
  <c r="V1978"/>
  <c r="E1978"/>
  <c r="V1979"/>
  <c r="E1979"/>
  <c r="V1980"/>
  <c r="E1980"/>
  <c r="V1981"/>
  <c r="E1981"/>
  <c r="V1982"/>
  <c r="E1982"/>
  <c r="V1983"/>
  <c r="E1983"/>
  <c r="V1984"/>
  <c r="E1984"/>
  <c r="V1985"/>
  <c r="E1985"/>
  <c r="V1986"/>
  <c r="E1986"/>
  <c r="V1987"/>
  <c r="E1987"/>
  <c r="V1988"/>
  <c r="E1988"/>
  <c r="V1989"/>
  <c r="E1989"/>
  <c r="V1990"/>
  <c r="E1990"/>
  <c r="V1991"/>
  <c r="E1991"/>
  <c r="V1992"/>
  <c r="E1992"/>
  <c r="V1993"/>
  <c r="E1993"/>
  <c r="V1994"/>
  <c r="E1994"/>
  <c r="V1995"/>
  <c r="E1995"/>
  <c r="V1996"/>
  <c r="E1996"/>
  <c r="V1997"/>
  <c r="E1997"/>
  <c r="V1998"/>
  <c r="E1998"/>
  <c r="V1999"/>
  <c r="E1999"/>
  <c r="V2000"/>
  <c r="E2000"/>
  <c r="V2001"/>
  <c r="E2001"/>
  <c r="V2002"/>
  <c r="E2002"/>
  <c r="V2003"/>
  <c r="E2003"/>
  <c r="V2004"/>
  <c r="E2004"/>
  <c r="V2005"/>
  <c r="E2005"/>
  <c r="V2006"/>
  <c r="E2006"/>
  <c r="V2007"/>
  <c r="E2007"/>
  <c r="V2008"/>
  <c r="E2008"/>
  <c r="V2009"/>
  <c r="E2009"/>
  <c r="V2010"/>
  <c r="E2010"/>
  <c r="V2011"/>
  <c r="E2011"/>
  <c r="V2012"/>
  <c r="E2012"/>
  <c r="V2013"/>
  <c r="E2013"/>
  <c r="V2014"/>
  <c r="E2014"/>
  <c r="V2015"/>
  <c r="E2015"/>
  <c r="V2016"/>
  <c r="E2016"/>
  <c r="V2017"/>
  <c r="E2017"/>
  <c r="V2018"/>
  <c r="E2018"/>
  <c r="V2019"/>
  <c r="E2019"/>
  <c r="V2020"/>
  <c r="E2020"/>
  <c r="V2021"/>
  <c r="E2021"/>
  <c r="V2022"/>
  <c r="E2022"/>
  <c r="V2023"/>
  <c r="E2023"/>
  <c r="V2024"/>
  <c r="E2024"/>
  <c r="V2025"/>
  <c r="E2025"/>
  <c r="V2026"/>
  <c r="E2026"/>
  <c r="V2027"/>
  <c r="E2027"/>
  <c r="V2028"/>
  <c r="E2028"/>
  <c r="V2029"/>
  <c r="E2029"/>
  <c r="V2030"/>
  <c r="E2030"/>
  <c r="V2031"/>
  <c r="E2031"/>
  <c r="V2032"/>
  <c r="E2032"/>
  <c r="V2033"/>
  <c r="E2033"/>
  <c r="V2034"/>
  <c r="E2034"/>
  <c r="V2035"/>
  <c r="E2035"/>
  <c r="V2036"/>
  <c r="E2036"/>
  <c r="V2037"/>
  <c r="E2037"/>
  <c r="V2038"/>
  <c r="E2038"/>
  <c r="V2039"/>
  <c r="E2039"/>
  <c r="V2040"/>
  <c r="E2040"/>
  <c r="V2041"/>
  <c r="E2041"/>
  <c r="V2042"/>
  <c r="E2042"/>
  <c r="V2043"/>
  <c r="E2043"/>
  <c r="V2044"/>
  <c r="E2044"/>
  <c r="V2045"/>
  <c r="E2045"/>
  <c r="V2046"/>
  <c r="E2046"/>
  <c r="V2047"/>
  <c r="E2047"/>
  <c r="V2048"/>
  <c r="E2048"/>
  <c r="V2049"/>
  <c r="E2049"/>
  <c r="V2050"/>
  <c r="E2050"/>
  <c r="V2051"/>
  <c r="E2051"/>
  <c r="V2052"/>
  <c r="E2052"/>
  <c r="V2053"/>
  <c r="E2053"/>
  <c r="V2054"/>
  <c r="E2054"/>
  <c r="V2055"/>
  <c r="E2055"/>
  <c r="V2056"/>
  <c r="E2056"/>
  <c r="V2057"/>
  <c r="E2057"/>
  <c r="V2058"/>
  <c r="E2058"/>
  <c r="V2059"/>
  <c r="E2059"/>
  <c r="V2060"/>
  <c r="E2060"/>
  <c r="V2061"/>
  <c r="E2061"/>
  <c r="V2062"/>
  <c r="E2062"/>
  <c r="V2063"/>
  <c r="E2063"/>
  <c r="V2064"/>
  <c r="E2064"/>
  <c r="V2065"/>
  <c r="E2065"/>
  <c r="V2066"/>
  <c r="E2066"/>
  <c r="V2067"/>
  <c r="E2067"/>
  <c r="V2068"/>
  <c r="E2068"/>
  <c r="V2069"/>
  <c r="E2069"/>
  <c r="V2070"/>
  <c r="E2070"/>
  <c r="V2071"/>
  <c r="E2071"/>
  <c r="V2072"/>
  <c r="E2072"/>
  <c r="V2073"/>
  <c r="E2073"/>
  <c r="V2074"/>
  <c r="E2074"/>
  <c r="V2075"/>
  <c r="E2075"/>
  <c r="V2076"/>
  <c r="E2076"/>
  <c r="V2077"/>
  <c r="E2077"/>
  <c r="V2078"/>
  <c r="E2078"/>
  <c r="V2079"/>
  <c r="E2079"/>
  <c r="V2080"/>
  <c r="E2080"/>
  <c r="V2081"/>
  <c r="E2081"/>
  <c r="V2082"/>
  <c r="E2082"/>
  <c r="V2083"/>
  <c r="E2083"/>
  <c r="V2084"/>
  <c r="E2084"/>
  <c r="V2085"/>
  <c r="E2085"/>
  <c r="V2086"/>
  <c r="E2086"/>
  <c r="V2087"/>
  <c r="E2087"/>
  <c r="V2088"/>
  <c r="E2088"/>
  <c r="V2089"/>
  <c r="E2089"/>
  <c r="V2090"/>
  <c r="E2090"/>
  <c r="V2091"/>
  <c r="E2091"/>
  <c r="V2092"/>
  <c r="E2092"/>
  <c r="V2093"/>
  <c r="E2093"/>
  <c r="V2094"/>
  <c r="E2094"/>
  <c r="V2095"/>
  <c r="E2095"/>
  <c r="V2096"/>
  <c r="E2096"/>
  <c r="V2097"/>
  <c r="E2097"/>
  <c r="V2098"/>
  <c r="E2098"/>
  <c r="V2099"/>
  <c r="E2099"/>
  <c r="V2100"/>
  <c r="E2100"/>
  <c r="V2101"/>
  <c r="E2101"/>
  <c r="V2102"/>
  <c r="E2102"/>
  <c r="V2103"/>
  <c r="E2103"/>
  <c r="V2104"/>
  <c r="E2104"/>
  <c r="V2105"/>
  <c r="E2105"/>
  <c r="V2106"/>
  <c r="E2106"/>
  <c r="V2107"/>
  <c r="E2107"/>
  <c r="V2108"/>
  <c r="E2108"/>
  <c r="V2109"/>
  <c r="E2109"/>
  <c r="V2110"/>
  <c r="E2110"/>
  <c r="V2111"/>
  <c r="E2111"/>
  <c r="V2112"/>
  <c r="E2112"/>
  <c r="V2113"/>
  <c r="E2113"/>
  <c r="V2114"/>
  <c r="E2114"/>
  <c r="V2115"/>
  <c r="E2115"/>
  <c r="V2116"/>
  <c r="E2116"/>
  <c r="V2117"/>
  <c r="E2117"/>
  <c r="V2118"/>
  <c r="E2118"/>
  <c r="V2119"/>
  <c r="E2119"/>
  <c r="V2120"/>
  <c r="E2120"/>
  <c r="V2121"/>
  <c r="E2121"/>
  <c r="V2122"/>
  <c r="E2122"/>
  <c r="V2123"/>
  <c r="E2123"/>
  <c r="V2124"/>
  <c r="E2124"/>
  <c r="V2125"/>
  <c r="E2125"/>
  <c r="V2126"/>
  <c r="E2126"/>
  <c r="V2127"/>
  <c r="E2127"/>
  <c r="V2128"/>
  <c r="E2128"/>
  <c r="V2129"/>
  <c r="E2129"/>
  <c r="V2130"/>
  <c r="E2130"/>
  <c r="V2131"/>
  <c r="E2131"/>
  <c r="V2132"/>
  <c r="E2132"/>
  <c r="V2133"/>
  <c r="E2133"/>
  <c r="V2134"/>
  <c r="E2134"/>
  <c r="V2135"/>
  <c r="E2135"/>
  <c r="V2136"/>
  <c r="E2136"/>
  <c r="V2137"/>
  <c r="E2137"/>
  <c r="V2138"/>
  <c r="E2138"/>
  <c r="V2139"/>
  <c r="E2139"/>
  <c r="V2140"/>
  <c r="E2140"/>
  <c r="V2141"/>
  <c r="E2141"/>
  <c r="V2142"/>
  <c r="E2142"/>
  <c r="V2143"/>
  <c r="E2143"/>
  <c r="V2144"/>
  <c r="E2144"/>
  <c r="V2145"/>
  <c r="E2145"/>
  <c r="V2146"/>
  <c r="E2146"/>
  <c r="V2147"/>
  <c r="E2147"/>
  <c r="V2148"/>
  <c r="E2148"/>
  <c r="V2149"/>
  <c r="E2149"/>
  <c r="V2150"/>
  <c r="E2150"/>
  <c r="V2151"/>
  <c r="E2151"/>
  <c r="V2152"/>
  <c r="E2152"/>
  <c r="V2153"/>
  <c r="E2153"/>
  <c r="V2154"/>
  <c r="E2154"/>
  <c r="V2155"/>
  <c r="E2155"/>
  <c r="V2156"/>
  <c r="E2156"/>
  <c r="V2157"/>
  <c r="E2157"/>
  <c r="V2158"/>
  <c r="E2158"/>
  <c r="V2159"/>
  <c r="E2159"/>
  <c r="V2160"/>
  <c r="E2160"/>
  <c r="V2161"/>
  <c r="E2161"/>
  <c r="V2162"/>
  <c r="E2162"/>
  <c r="V2163"/>
  <c r="E2163"/>
  <c r="V2164"/>
  <c r="E2164"/>
  <c r="V2165"/>
  <c r="E2165"/>
  <c r="V2166"/>
  <c r="E2166"/>
  <c r="V2167"/>
  <c r="E2167"/>
  <c r="V2168"/>
  <c r="E2168"/>
  <c r="V2169"/>
  <c r="E2169"/>
  <c r="V2170"/>
  <c r="E2170"/>
  <c r="V2171"/>
  <c r="E2171"/>
  <c r="V2172"/>
  <c r="E2172"/>
  <c r="V2173"/>
  <c r="E2173"/>
  <c r="V2174"/>
  <c r="E2174"/>
  <c r="V2175"/>
  <c r="E2175"/>
  <c r="V2176"/>
  <c r="E2176"/>
  <c r="V2177"/>
  <c r="E2177"/>
  <c r="V2178"/>
  <c r="E2178"/>
  <c r="V2179"/>
  <c r="E2179"/>
  <c r="V2180"/>
  <c r="E2180"/>
  <c r="V2181"/>
  <c r="E2181"/>
  <c r="V2182"/>
  <c r="E2182"/>
  <c r="V2183"/>
  <c r="E2183"/>
  <c r="V2184"/>
  <c r="E2184"/>
  <c r="V2185"/>
  <c r="E2185"/>
  <c r="V2186"/>
  <c r="E2186"/>
  <c r="V2187"/>
  <c r="E2187"/>
  <c r="V2188"/>
  <c r="E2188"/>
  <c r="V2189"/>
  <c r="E2189"/>
  <c r="V2190"/>
  <c r="E2190"/>
  <c r="V2191"/>
  <c r="E2191"/>
  <c r="V2192"/>
  <c r="E2192"/>
  <c r="V2193"/>
  <c r="E2193"/>
  <c r="V2194"/>
  <c r="E2194"/>
  <c r="V2195"/>
  <c r="E2195"/>
  <c r="V2196"/>
  <c r="E2196"/>
  <c r="V2197"/>
  <c r="E2197"/>
  <c r="V2198"/>
  <c r="E2198"/>
  <c r="V2199"/>
  <c r="E2199"/>
  <c r="V2200"/>
  <c r="E2200"/>
  <c r="V2201"/>
  <c r="E2201"/>
  <c r="V2202"/>
  <c r="E2202"/>
  <c r="V2203"/>
  <c r="E2203"/>
  <c r="V2204"/>
  <c r="E2204"/>
  <c r="V2205"/>
  <c r="E2205"/>
  <c r="V2206"/>
  <c r="E2206"/>
  <c r="V2207"/>
  <c r="E2207"/>
  <c r="V2208"/>
  <c r="E2208"/>
  <c r="V2209"/>
  <c r="E2209"/>
  <c r="V2210"/>
  <c r="E2210"/>
  <c r="V2211"/>
  <c r="E2211"/>
  <c r="V2212"/>
  <c r="E2212"/>
  <c r="V2213"/>
  <c r="E2213"/>
  <c r="V2214"/>
  <c r="E2214"/>
  <c r="V2215"/>
  <c r="E2215"/>
  <c r="V2216"/>
  <c r="E2216"/>
  <c r="V2217"/>
  <c r="E2217"/>
  <c r="V2218"/>
  <c r="E2218"/>
  <c r="V2219"/>
  <c r="E2219"/>
  <c r="V2220"/>
  <c r="E2220"/>
  <c r="V2221"/>
  <c r="E2221"/>
  <c r="V2222"/>
  <c r="E2222"/>
  <c r="V2223"/>
  <c r="E2223"/>
  <c r="V2224"/>
  <c r="E2224"/>
  <c r="V2225"/>
  <c r="E2225"/>
  <c r="V2226"/>
  <c r="E2226"/>
  <c r="V2227"/>
  <c r="E2227"/>
  <c r="V2228"/>
  <c r="E2228"/>
  <c r="V2229"/>
  <c r="E2229"/>
  <c r="V2230"/>
  <c r="E2230"/>
  <c r="V2231"/>
  <c r="E2231"/>
  <c r="V2232"/>
  <c r="E2232"/>
  <c r="V2233"/>
  <c r="E2233"/>
  <c r="V2234"/>
  <c r="E2234"/>
  <c r="V2235"/>
  <c r="E2235"/>
  <c r="V2236"/>
  <c r="E2236"/>
  <c r="V2237"/>
  <c r="E2237"/>
  <c r="V2238"/>
  <c r="E2238"/>
  <c r="V2239"/>
  <c r="E2239"/>
  <c r="V2240"/>
  <c r="E2240"/>
  <c r="V2241"/>
  <c r="E2241"/>
  <c r="V2242"/>
  <c r="E2242"/>
  <c r="V2243"/>
  <c r="E2243"/>
  <c r="V2244"/>
  <c r="E2244"/>
  <c r="V2245"/>
  <c r="E2245"/>
  <c r="V2246"/>
  <c r="E2246"/>
  <c r="V2247"/>
  <c r="E2247"/>
  <c r="V2248"/>
  <c r="E2248"/>
  <c r="V2249"/>
  <c r="E2249"/>
  <c r="V2250"/>
  <c r="E2250"/>
  <c r="V2251"/>
  <c r="E2251"/>
  <c r="V2252"/>
  <c r="E2252"/>
  <c r="V2253"/>
  <c r="E2253"/>
  <c r="V2254"/>
  <c r="E2254"/>
  <c r="V2255"/>
  <c r="E2255"/>
  <c r="V2256"/>
  <c r="E2256"/>
  <c r="V2257"/>
  <c r="E2257"/>
  <c r="V2258"/>
  <c r="E2258"/>
  <c r="V2259"/>
  <c r="E2259"/>
  <c r="V2260"/>
  <c r="E2260"/>
  <c r="V2261"/>
  <c r="E2261"/>
  <c r="V2262"/>
  <c r="E2262"/>
  <c r="V2263"/>
  <c r="E2263"/>
  <c r="V2264"/>
  <c r="E2264"/>
  <c r="V2265"/>
  <c r="E2265"/>
  <c r="V2266"/>
  <c r="E2266"/>
  <c r="V2267"/>
  <c r="E2267"/>
  <c r="V2268"/>
  <c r="E2268"/>
  <c r="V2269"/>
  <c r="E2269"/>
  <c r="V2270"/>
  <c r="E2270"/>
  <c r="V2271"/>
  <c r="E2271"/>
  <c r="V2272"/>
  <c r="E2272"/>
  <c r="V2273"/>
  <c r="E2273"/>
  <c r="V2274"/>
  <c r="E2274"/>
  <c r="V2275"/>
  <c r="E2275"/>
  <c r="V2276"/>
  <c r="E2276"/>
  <c r="V2277"/>
  <c r="E2277"/>
  <c r="V2278"/>
  <c r="E2278"/>
  <c r="V2279"/>
  <c r="E2279"/>
  <c r="V2280"/>
  <c r="E2280"/>
  <c r="V2281"/>
  <c r="E2281"/>
  <c r="V2282"/>
  <c r="E2282"/>
  <c r="V2283"/>
  <c r="E2283"/>
  <c r="V2284"/>
  <c r="E2284"/>
  <c r="V2285"/>
  <c r="E2285"/>
  <c r="V2286"/>
  <c r="E2286"/>
  <c r="V2287"/>
  <c r="E2287"/>
  <c r="V2288"/>
  <c r="E2288"/>
  <c r="V2289"/>
  <c r="E2289"/>
  <c r="V2290"/>
  <c r="E2290"/>
  <c r="V2291"/>
  <c r="E2291"/>
  <c r="V2292"/>
  <c r="E2292"/>
  <c r="V2293"/>
  <c r="E2293"/>
  <c r="V2294"/>
  <c r="E2294"/>
  <c r="V2295"/>
  <c r="E2295"/>
  <c r="V2296"/>
  <c r="E2296"/>
  <c r="V2297"/>
  <c r="E2297"/>
  <c r="V2298"/>
  <c r="E2298"/>
  <c r="V2299"/>
  <c r="E2299"/>
  <c r="V2300"/>
  <c r="E2300"/>
  <c r="V2301"/>
  <c r="E2301"/>
  <c r="V2302"/>
  <c r="E2302"/>
  <c r="V2303"/>
  <c r="E2303"/>
  <c r="V2304"/>
  <c r="E2304"/>
  <c r="V2305"/>
  <c r="E2305"/>
  <c r="V2306"/>
  <c r="E2306"/>
  <c r="V2307"/>
  <c r="E2307"/>
  <c r="V2308"/>
  <c r="E2308"/>
  <c r="V2309"/>
  <c r="E2309"/>
  <c r="V2310"/>
  <c r="E2310"/>
  <c r="V2311"/>
  <c r="E2311"/>
  <c r="V2312"/>
  <c r="E2312"/>
  <c r="V2313"/>
  <c r="E2313"/>
  <c r="V2314"/>
  <c r="E2314"/>
  <c r="V2315"/>
  <c r="E2315"/>
  <c r="V2316"/>
  <c r="E2316"/>
  <c r="V2317"/>
  <c r="E2317"/>
  <c r="V2318"/>
  <c r="E2318"/>
  <c r="V2319"/>
  <c r="E2319"/>
  <c r="V2320"/>
  <c r="E2320"/>
  <c r="V2321"/>
  <c r="E2321"/>
  <c r="V2322"/>
  <c r="E2322"/>
  <c r="V2323"/>
  <c r="E2323"/>
  <c r="V2324"/>
  <c r="E2324"/>
  <c r="V2325"/>
  <c r="E2325"/>
  <c r="V2326"/>
  <c r="E2326"/>
  <c r="V2327"/>
  <c r="E2327"/>
  <c r="V2328"/>
  <c r="E2328"/>
  <c r="V2329"/>
  <c r="E2329"/>
  <c r="V2330"/>
  <c r="E2330"/>
  <c r="V2331"/>
  <c r="E2331"/>
  <c r="V2332"/>
  <c r="E2332"/>
  <c r="V2333"/>
  <c r="E2333"/>
  <c r="V2334"/>
  <c r="E2334"/>
  <c r="V2335"/>
  <c r="E2335"/>
  <c r="V2336"/>
  <c r="E2336"/>
  <c r="V2337"/>
  <c r="E2337"/>
  <c r="V2338"/>
  <c r="E2338"/>
  <c r="V2339"/>
  <c r="E2339"/>
  <c r="V2340"/>
  <c r="E2340"/>
  <c r="V2341"/>
  <c r="E2341"/>
  <c r="V2342"/>
  <c r="E2342"/>
  <c r="V2343"/>
  <c r="E2343"/>
  <c r="V2344"/>
  <c r="E2344"/>
  <c r="V2345"/>
  <c r="E2345"/>
  <c r="V2346"/>
  <c r="E2346"/>
  <c r="V2347"/>
  <c r="E2347"/>
  <c r="V2348"/>
  <c r="E2348"/>
  <c r="V2349"/>
  <c r="E2349"/>
  <c r="V2350"/>
  <c r="E2350"/>
  <c r="V2351"/>
  <c r="E2351"/>
  <c r="V2352"/>
  <c r="E2352"/>
  <c r="V2353"/>
  <c r="E2353"/>
  <c r="V2354"/>
  <c r="E2354"/>
  <c r="V2355"/>
  <c r="E2355"/>
  <c r="V2356"/>
  <c r="E2356"/>
  <c r="V2357"/>
  <c r="E2357"/>
  <c r="V2358"/>
  <c r="E2358"/>
  <c r="V2359"/>
  <c r="E2359"/>
  <c r="V2360"/>
  <c r="E2360"/>
  <c r="V2361"/>
  <c r="E2361"/>
  <c r="V2362"/>
  <c r="E2362"/>
  <c r="V2363"/>
  <c r="E2363"/>
  <c r="V2364"/>
  <c r="E2364"/>
  <c r="V2365"/>
  <c r="E2365"/>
  <c r="V2366"/>
  <c r="E2366"/>
  <c r="V2367"/>
  <c r="E2367"/>
  <c r="V2368"/>
  <c r="E2368"/>
  <c r="V2369"/>
  <c r="E2369"/>
  <c r="V2370"/>
  <c r="E2370"/>
  <c r="V2371"/>
  <c r="E2371"/>
  <c r="V2372"/>
  <c r="E2372"/>
  <c r="V2373"/>
  <c r="E2373"/>
  <c r="V2374"/>
  <c r="E2374"/>
  <c r="V2375"/>
  <c r="E2375"/>
  <c r="V2376"/>
  <c r="E2376"/>
  <c r="V2377"/>
  <c r="E2377"/>
  <c r="V2378"/>
  <c r="E2378"/>
  <c r="V2379"/>
  <c r="E2379"/>
  <c r="V2380"/>
  <c r="E2380"/>
  <c r="V2381"/>
  <c r="E2381"/>
  <c r="V2382"/>
  <c r="E2382"/>
  <c r="V2383"/>
  <c r="E2383"/>
  <c r="V2384"/>
  <c r="E2384"/>
  <c r="V2385"/>
  <c r="E2385"/>
  <c r="V2386"/>
  <c r="E2386"/>
  <c r="V2387"/>
  <c r="E2387"/>
  <c r="V2388"/>
  <c r="E2388"/>
  <c r="V2389"/>
  <c r="E2389"/>
  <c r="V2390"/>
  <c r="E2390"/>
  <c r="V2391"/>
  <c r="E2391"/>
  <c r="V2392"/>
  <c r="E2392"/>
  <c r="V2393"/>
  <c r="E2393"/>
  <c r="V2394"/>
  <c r="E2394"/>
  <c r="V2395"/>
  <c r="E2395"/>
  <c r="V2396"/>
  <c r="E2396"/>
  <c r="V2397"/>
  <c r="E2397"/>
  <c r="V2398"/>
  <c r="E2398"/>
  <c r="V2399"/>
  <c r="E2399"/>
  <c r="V2400"/>
  <c r="E2400"/>
  <c r="V2401"/>
  <c r="E2401"/>
  <c r="V2402"/>
  <c r="E2402"/>
  <c r="V2403"/>
  <c r="E2403"/>
  <c r="V2404"/>
  <c r="E2404"/>
  <c r="V2405"/>
  <c r="E2405"/>
  <c r="V2406"/>
  <c r="E2406"/>
  <c r="V2407"/>
  <c r="E2407"/>
  <c r="V2408"/>
  <c r="E2408"/>
  <c r="V2409"/>
  <c r="E2409"/>
  <c r="V2410"/>
  <c r="E2410"/>
  <c r="V2411"/>
  <c r="E2411"/>
  <c r="V2412"/>
  <c r="E2412"/>
  <c r="V2413"/>
  <c r="E2413"/>
  <c r="V2414"/>
  <c r="E2414"/>
  <c r="V2415"/>
  <c r="E2415"/>
  <c r="V2416"/>
  <c r="E2416"/>
  <c r="V2417"/>
  <c r="E2417"/>
  <c r="V2418"/>
  <c r="E2418"/>
  <c r="V2419"/>
  <c r="E2419"/>
  <c r="V2420"/>
  <c r="E2420"/>
  <c r="V2421"/>
  <c r="E2421"/>
  <c r="V2422"/>
  <c r="E2422"/>
  <c r="V2423"/>
  <c r="E2423"/>
  <c r="V2424"/>
  <c r="E2424"/>
  <c r="V2425"/>
  <c r="E2425"/>
  <c r="V2426"/>
  <c r="E2426"/>
  <c r="V2427"/>
  <c r="E2427"/>
  <c r="V2428"/>
  <c r="E2428"/>
  <c r="V2429"/>
  <c r="E2429"/>
  <c r="V2430"/>
  <c r="E2430"/>
  <c r="V2431"/>
  <c r="E2431"/>
  <c r="V2432"/>
  <c r="E2432"/>
  <c r="V2433"/>
  <c r="E2433"/>
  <c r="V2434"/>
  <c r="E2434"/>
  <c r="V2435"/>
  <c r="E2435"/>
  <c r="V2436"/>
  <c r="E2436"/>
  <c r="V2437"/>
  <c r="E2437"/>
  <c r="V2438"/>
  <c r="E2438"/>
  <c r="V2439"/>
  <c r="E2439"/>
  <c r="V2440"/>
  <c r="E2440"/>
  <c r="V2441"/>
  <c r="E2441"/>
  <c r="V2442"/>
  <c r="E2442"/>
  <c r="V2443"/>
  <c r="E2443"/>
  <c r="V2444"/>
  <c r="E2444"/>
  <c r="V2445"/>
  <c r="E2445"/>
  <c r="V2446"/>
  <c r="E2446"/>
  <c r="V2447"/>
  <c r="E2447"/>
  <c r="V2448"/>
  <c r="E2448"/>
  <c r="V2449"/>
  <c r="E2449"/>
  <c r="V2450"/>
  <c r="E2450"/>
  <c r="V2451"/>
  <c r="E2451"/>
  <c r="V2452"/>
  <c r="E2452"/>
  <c r="V2453"/>
  <c r="E2453"/>
  <c r="V2454"/>
  <c r="E2454"/>
  <c r="V2455"/>
  <c r="E2455"/>
  <c r="V2456"/>
  <c r="E2456"/>
  <c r="V2457"/>
  <c r="E2457"/>
  <c r="V2458"/>
  <c r="E2458"/>
  <c r="V2459"/>
  <c r="E2459"/>
  <c r="V2460"/>
  <c r="E2460"/>
  <c r="V2461"/>
  <c r="E2461"/>
  <c r="V2462"/>
  <c r="E2462"/>
  <c r="V2463"/>
  <c r="E2463"/>
  <c r="V2464"/>
  <c r="E2464"/>
  <c r="V2465"/>
  <c r="E2465"/>
  <c r="V2466"/>
  <c r="E2466"/>
  <c r="V2467"/>
  <c r="E2467"/>
  <c r="V2468"/>
  <c r="E2468"/>
  <c r="V2469"/>
  <c r="E2469"/>
  <c r="V2470"/>
  <c r="E2470"/>
  <c r="V2471"/>
  <c r="E2471"/>
  <c r="V2472"/>
  <c r="E2472"/>
  <c r="V2473"/>
  <c r="E2473"/>
  <c r="V2474"/>
  <c r="E2474"/>
  <c r="V2475"/>
  <c r="E2475"/>
  <c r="V2476"/>
  <c r="E2476"/>
  <c r="V2477"/>
  <c r="E2477"/>
  <c r="V2478"/>
  <c r="E2478"/>
  <c r="V2479"/>
  <c r="E2479"/>
  <c r="V2480"/>
  <c r="E2480"/>
  <c r="V2481"/>
  <c r="E2481"/>
  <c r="V2482"/>
  <c r="E2482"/>
  <c r="V2483"/>
  <c r="E2483"/>
  <c r="V2484"/>
  <c r="E2484"/>
  <c r="V2485"/>
  <c r="E2485"/>
  <c r="V2486"/>
  <c r="E2486"/>
  <c r="V2487"/>
  <c r="E2487"/>
  <c r="V2488"/>
  <c r="E2488"/>
  <c r="V2489"/>
  <c r="E2489"/>
  <c r="V2490"/>
  <c r="E2490"/>
  <c r="V2491"/>
  <c r="E2491"/>
  <c r="V2492"/>
  <c r="E2492"/>
  <c r="V2493"/>
  <c r="E2493"/>
  <c r="V2494"/>
  <c r="E2494"/>
  <c r="V2495"/>
  <c r="E2495"/>
  <c r="V2496"/>
  <c r="E2496"/>
  <c r="V2497"/>
  <c r="E2497"/>
  <c r="V2498"/>
  <c r="E2498"/>
  <c r="V2499"/>
  <c r="E2499"/>
  <c r="V2500"/>
  <c r="E2500"/>
  <c r="V2501"/>
  <c r="E2501"/>
  <c r="V2502"/>
  <c r="E2502"/>
  <c r="V2503"/>
  <c r="E2503"/>
  <c r="V2504"/>
  <c r="E2504"/>
  <c r="G69" i="6" a="1"/>
  <c r="G69"/>
  <c r="G6" i="5"/>
  <c r="G7"/>
  <c r="G8"/>
  <c r="G9"/>
  <c r="G10"/>
  <c r="G11"/>
  <c r="G12"/>
  <c r="G13"/>
  <c r="G14"/>
  <c r="G15"/>
  <c r="G16"/>
  <c r="G17"/>
  <c r="G18"/>
  <c r="G19"/>
  <c r="G20"/>
  <c r="G21"/>
  <c r="G22"/>
  <c r="G23"/>
  <c r="G24"/>
  <c r="G25"/>
  <c r="G26"/>
  <c r="G27"/>
  <c r="G28"/>
  <c r="G29"/>
  <c r="G30"/>
  <c r="G31"/>
  <c r="G32"/>
  <c r="G33"/>
  <c r="G34"/>
  <c r="G35"/>
  <c r="G36"/>
  <c r="G37"/>
  <c r="G38"/>
  <c r="G39"/>
  <c r="G40"/>
  <c r="G41"/>
  <c r="G42"/>
  <c r="G43"/>
  <c r="G44"/>
  <c r="G45"/>
  <c r="G46"/>
  <c r="G47"/>
  <c r="G48"/>
  <c r="G49"/>
  <c r="G50"/>
  <c r="G51"/>
  <c r="G52"/>
  <c r="G53"/>
  <c r="G54"/>
  <c r="G55"/>
  <c r="G56"/>
  <c r="G57"/>
  <c r="G58"/>
  <c r="G59"/>
  <c r="G60"/>
  <c r="G61"/>
  <c r="G62"/>
  <c r="G63"/>
  <c r="G64"/>
  <c r="G65"/>
  <c r="G66"/>
  <c r="G67"/>
  <c r="G68"/>
  <c r="G69"/>
  <c r="G70"/>
  <c r="G71"/>
  <c r="G72"/>
  <c r="G73"/>
  <c r="G74"/>
  <c r="G75"/>
  <c r="G76"/>
  <c r="G77"/>
  <c r="G78"/>
  <c r="G79"/>
  <c r="G80"/>
  <c r="G81"/>
  <c r="G82"/>
  <c r="G83"/>
  <c r="G84"/>
  <c r="G85"/>
  <c r="G86"/>
  <c r="G87"/>
  <c r="G88"/>
  <c r="G89"/>
  <c r="G90"/>
  <c r="G91"/>
  <c r="G92"/>
  <c r="G93"/>
  <c r="G94"/>
  <c r="G95"/>
  <c r="G96"/>
  <c r="G97"/>
  <c r="G98"/>
  <c r="G99"/>
  <c r="G100"/>
  <c r="G101"/>
  <c r="G102"/>
  <c r="G103"/>
  <c r="G104"/>
  <c r="G105"/>
  <c r="G106"/>
  <c r="G107"/>
  <c r="G108"/>
  <c r="G109"/>
  <c r="G110"/>
  <c r="G111"/>
  <c r="G112"/>
  <c r="G113"/>
  <c r="G114"/>
  <c r="G115"/>
  <c r="G116"/>
  <c r="G117"/>
  <c r="G118"/>
  <c r="G119"/>
  <c r="G120"/>
  <c r="G121"/>
  <c r="G122"/>
  <c r="G123"/>
  <c r="G124"/>
  <c r="G125"/>
  <c r="G126"/>
  <c r="G127"/>
  <c r="G128"/>
  <c r="G129"/>
  <c r="G130"/>
  <c r="G131"/>
  <c r="G132"/>
  <c r="G133"/>
  <c r="G134"/>
  <c r="G135"/>
  <c r="G136"/>
  <c r="G137"/>
  <c r="G138"/>
  <c r="G139"/>
  <c r="G140"/>
  <c r="G141"/>
  <c r="G142"/>
  <c r="G143"/>
  <c r="G144"/>
  <c r="G145"/>
  <c r="G146"/>
  <c r="G147"/>
  <c r="G148"/>
  <c r="G149"/>
  <c r="G150"/>
  <c r="G151"/>
  <c r="G152"/>
  <c r="G153"/>
  <c r="G154"/>
  <c r="G155"/>
  <c r="G156"/>
  <c r="G157"/>
  <c r="G158"/>
  <c r="G159"/>
  <c r="G160"/>
  <c r="G161"/>
  <c r="G162"/>
  <c r="G163"/>
  <c r="G164"/>
  <c r="G165"/>
  <c r="G166"/>
  <c r="G167"/>
  <c r="G168"/>
  <c r="G169"/>
  <c r="G170"/>
  <c r="G171"/>
  <c r="G172"/>
  <c r="G173"/>
  <c r="G174"/>
  <c r="G175"/>
  <c r="G176"/>
  <c r="G177"/>
  <c r="G178"/>
  <c r="G179"/>
  <c r="G180"/>
  <c r="G181"/>
  <c r="G182"/>
  <c r="G183"/>
  <c r="G184"/>
  <c r="G185"/>
  <c r="G186"/>
  <c r="G187"/>
  <c r="G188"/>
  <c r="G189"/>
  <c r="G190"/>
  <c r="G191"/>
  <c r="G192"/>
  <c r="G193"/>
  <c r="G194"/>
  <c r="G195"/>
  <c r="G196"/>
  <c r="G197"/>
  <c r="G198"/>
  <c r="G199"/>
  <c r="G200"/>
  <c r="G201"/>
  <c r="G202"/>
  <c r="G203"/>
  <c r="G204"/>
  <c r="G205"/>
  <c r="G206"/>
  <c r="G207"/>
  <c r="G208"/>
  <c r="G209"/>
  <c r="G210"/>
  <c r="G211"/>
  <c r="G212"/>
  <c r="G213"/>
  <c r="G214"/>
  <c r="G215"/>
  <c r="G216"/>
  <c r="G217"/>
  <c r="G218"/>
  <c r="G219"/>
  <c r="G220"/>
  <c r="G221"/>
  <c r="G222"/>
  <c r="G223"/>
  <c r="G224"/>
  <c r="G225"/>
  <c r="G226"/>
  <c r="G227"/>
  <c r="G228"/>
  <c r="G229"/>
  <c r="G230"/>
  <c r="G231"/>
  <c r="G232"/>
  <c r="G233"/>
  <c r="G234"/>
  <c r="G235"/>
  <c r="G236"/>
  <c r="G237"/>
  <c r="G238"/>
  <c r="G239"/>
  <c r="G240"/>
  <c r="G241"/>
  <c r="G242"/>
  <c r="G243"/>
  <c r="G244"/>
  <c r="G245"/>
  <c r="G246"/>
  <c r="G247"/>
  <c r="G248"/>
  <c r="G249"/>
  <c r="G250"/>
  <c r="G251"/>
  <c r="G252"/>
  <c r="G253"/>
  <c r="G254"/>
  <c r="G255"/>
  <c r="G256"/>
  <c r="G257"/>
  <c r="G258"/>
  <c r="G259"/>
  <c r="G260"/>
  <c r="G261"/>
  <c r="G262"/>
  <c r="G263"/>
  <c r="G264"/>
  <c r="G265"/>
  <c r="G266"/>
  <c r="G267"/>
  <c r="G268"/>
  <c r="G269"/>
  <c r="G270"/>
  <c r="G271"/>
  <c r="G272"/>
  <c r="G273"/>
  <c r="G274"/>
  <c r="G275"/>
  <c r="G276"/>
  <c r="G277"/>
  <c r="G278"/>
  <c r="G279"/>
  <c r="G280"/>
  <c r="G281"/>
  <c r="G282"/>
  <c r="G283"/>
  <c r="G284"/>
  <c r="G285"/>
  <c r="G286"/>
  <c r="G287"/>
  <c r="G288"/>
  <c r="G289"/>
  <c r="G290"/>
  <c r="G291"/>
  <c r="G292"/>
  <c r="G293"/>
  <c r="G294"/>
  <c r="G295"/>
  <c r="G296"/>
  <c r="G297"/>
  <c r="G298"/>
  <c r="G299"/>
  <c r="G300"/>
  <c r="G301"/>
  <c r="G302"/>
  <c r="G303"/>
  <c r="G304"/>
  <c r="G305"/>
  <c r="G306"/>
  <c r="G307"/>
  <c r="G308"/>
  <c r="G309"/>
  <c r="G310"/>
  <c r="G311"/>
  <c r="G312"/>
  <c r="G313"/>
  <c r="G314"/>
  <c r="G315"/>
  <c r="G316"/>
  <c r="G317"/>
  <c r="G318"/>
  <c r="G319"/>
  <c r="G320"/>
  <c r="G321"/>
  <c r="G322"/>
  <c r="G323"/>
  <c r="G324"/>
  <c r="G325"/>
  <c r="G326"/>
  <c r="G327"/>
  <c r="G328"/>
  <c r="G329"/>
  <c r="G330"/>
  <c r="G331"/>
  <c r="G332"/>
  <c r="G333"/>
  <c r="G334"/>
  <c r="G335"/>
  <c r="G336"/>
  <c r="G337"/>
  <c r="G338"/>
  <c r="G339"/>
  <c r="G340"/>
  <c r="G341"/>
  <c r="G342"/>
  <c r="G343"/>
  <c r="G344"/>
  <c r="G345"/>
  <c r="G346"/>
  <c r="G347"/>
  <c r="G348"/>
  <c r="G349"/>
  <c r="G350"/>
  <c r="G351"/>
  <c r="G352"/>
  <c r="G353"/>
  <c r="G354"/>
  <c r="G355"/>
  <c r="G356"/>
  <c r="G357"/>
  <c r="G358"/>
  <c r="G359"/>
  <c r="G360"/>
  <c r="G361"/>
  <c r="G362"/>
  <c r="G363"/>
  <c r="G364"/>
  <c r="G365"/>
  <c r="G366"/>
  <c r="G367"/>
  <c r="G368"/>
  <c r="G369"/>
  <c r="G370"/>
  <c r="G371"/>
  <c r="G372"/>
  <c r="G373"/>
  <c r="G374"/>
  <c r="G375"/>
  <c r="G376"/>
  <c r="G377"/>
  <c r="G378"/>
  <c r="G379"/>
  <c r="G380"/>
  <c r="G381"/>
  <c r="G382"/>
  <c r="G383"/>
  <c r="G384"/>
  <c r="G385"/>
  <c r="G386"/>
  <c r="G387"/>
  <c r="G388"/>
  <c r="G389"/>
  <c r="G390"/>
  <c r="G391"/>
  <c r="G392"/>
  <c r="G393"/>
  <c r="G394"/>
  <c r="G395"/>
  <c r="G396"/>
  <c r="G397"/>
  <c r="G398"/>
  <c r="G399"/>
  <c r="G400"/>
  <c r="G401"/>
  <c r="G402"/>
  <c r="G403"/>
  <c r="G404"/>
  <c r="G405"/>
  <c r="G406"/>
  <c r="G407"/>
  <c r="G408"/>
  <c r="G409"/>
  <c r="G410"/>
  <c r="G411"/>
  <c r="G412"/>
  <c r="G413"/>
  <c r="G414"/>
  <c r="G415"/>
  <c r="G416"/>
  <c r="G417"/>
  <c r="G418"/>
  <c r="G419"/>
  <c r="G420"/>
  <c r="G421"/>
  <c r="G422"/>
  <c r="G423"/>
  <c r="G424"/>
  <c r="G425"/>
  <c r="G426"/>
  <c r="G427"/>
  <c r="G428"/>
  <c r="G429"/>
  <c r="G430"/>
  <c r="G431"/>
  <c r="G432"/>
  <c r="G433"/>
  <c r="G434"/>
  <c r="G435"/>
  <c r="G436"/>
  <c r="G437"/>
  <c r="G438"/>
  <c r="G439"/>
  <c r="G440"/>
  <c r="G441"/>
  <c r="G442"/>
  <c r="G443"/>
  <c r="G444"/>
  <c r="G445"/>
  <c r="G446"/>
  <c r="G447"/>
  <c r="G448"/>
  <c r="G449"/>
  <c r="G450"/>
  <c r="G451"/>
  <c r="G452"/>
  <c r="G453"/>
  <c r="G454"/>
  <c r="G455"/>
  <c r="G456"/>
  <c r="G457"/>
  <c r="G458"/>
  <c r="G459"/>
  <c r="G460"/>
  <c r="G461"/>
  <c r="G462"/>
  <c r="G463"/>
  <c r="G464"/>
  <c r="G465"/>
  <c r="G466"/>
  <c r="G467"/>
  <c r="G468"/>
  <c r="G469"/>
  <c r="G470"/>
  <c r="G471"/>
  <c r="G472"/>
  <c r="G473"/>
  <c r="G474"/>
  <c r="G475"/>
  <c r="G476"/>
  <c r="G477"/>
  <c r="G478"/>
  <c r="G479"/>
  <c r="G480"/>
  <c r="G481"/>
  <c r="G482"/>
  <c r="G483"/>
  <c r="G484"/>
  <c r="G485"/>
  <c r="G486"/>
  <c r="G487"/>
  <c r="G488"/>
  <c r="G489"/>
  <c r="G490"/>
  <c r="G491"/>
  <c r="G492"/>
  <c r="G493"/>
  <c r="G494"/>
  <c r="G495"/>
  <c r="G496"/>
  <c r="G497"/>
  <c r="G498"/>
  <c r="G499"/>
  <c r="G500"/>
  <c r="G501"/>
  <c r="G502"/>
  <c r="G503"/>
  <c r="G504"/>
  <c r="G505"/>
  <c r="G506"/>
  <c r="G507"/>
  <c r="G508"/>
  <c r="G509"/>
  <c r="G510"/>
  <c r="G511"/>
  <c r="G512"/>
  <c r="G513"/>
  <c r="G514"/>
  <c r="G515"/>
  <c r="G516"/>
  <c r="G517"/>
  <c r="G518"/>
  <c r="G519"/>
  <c r="G520"/>
  <c r="G521"/>
  <c r="G522"/>
  <c r="G523"/>
  <c r="G524"/>
  <c r="G525"/>
  <c r="G526"/>
  <c r="G527"/>
  <c r="G528"/>
  <c r="G529"/>
  <c r="G530"/>
  <c r="G531"/>
  <c r="G532"/>
  <c r="G533"/>
  <c r="G534"/>
  <c r="G535"/>
  <c r="G536"/>
  <c r="G537"/>
  <c r="G538"/>
  <c r="G539"/>
  <c r="G540"/>
  <c r="G541"/>
  <c r="G542"/>
  <c r="G543"/>
  <c r="G544"/>
  <c r="G545"/>
  <c r="G546"/>
  <c r="G547"/>
  <c r="G548"/>
  <c r="G549"/>
  <c r="G550"/>
  <c r="G551"/>
  <c r="G552"/>
  <c r="G553"/>
  <c r="G554"/>
  <c r="G555"/>
  <c r="G556"/>
  <c r="G557"/>
  <c r="G558"/>
  <c r="G559"/>
  <c r="G560"/>
  <c r="G561"/>
  <c r="G562"/>
  <c r="G563"/>
  <c r="G564"/>
  <c r="G565"/>
  <c r="G566"/>
  <c r="G567"/>
  <c r="G568"/>
  <c r="G569"/>
  <c r="G570"/>
  <c r="G571"/>
  <c r="G572"/>
  <c r="G573"/>
  <c r="G574"/>
  <c r="G575"/>
  <c r="G576"/>
  <c r="G577"/>
  <c r="G578"/>
  <c r="G579"/>
  <c r="G580"/>
  <c r="G581"/>
  <c r="G582"/>
  <c r="G583"/>
  <c r="G584"/>
  <c r="G585"/>
  <c r="G586"/>
  <c r="G587"/>
  <c r="G588"/>
  <c r="G589"/>
  <c r="G590"/>
  <c r="G591"/>
  <c r="G592"/>
  <c r="G593"/>
  <c r="G594"/>
  <c r="G595"/>
  <c r="G596"/>
  <c r="G597"/>
  <c r="G598"/>
  <c r="G599"/>
  <c r="G600"/>
  <c r="G601"/>
  <c r="G602"/>
  <c r="G603"/>
  <c r="G604"/>
  <c r="G605"/>
  <c r="G606"/>
  <c r="G607"/>
  <c r="G608"/>
  <c r="G609"/>
  <c r="G610"/>
  <c r="G611"/>
  <c r="G612"/>
  <c r="G613"/>
  <c r="G614"/>
  <c r="G615"/>
  <c r="G616"/>
  <c r="G617"/>
  <c r="G618"/>
  <c r="G619"/>
  <c r="G620"/>
  <c r="G621"/>
  <c r="G622"/>
  <c r="G623"/>
  <c r="G624"/>
  <c r="G625"/>
  <c r="G626"/>
  <c r="G627"/>
  <c r="G628"/>
  <c r="G629"/>
  <c r="G630"/>
  <c r="G631"/>
  <c r="G632"/>
  <c r="G633"/>
  <c r="G634"/>
  <c r="G635"/>
  <c r="G636"/>
  <c r="G637"/>
  <c r="G638"/>
  <c r="G639"/>
  <c r="G640"/>
  <c r="G641"/>
  <c r="G642"/>
  <c r="G643"/>
  <c r="G644"/>
  <c r="G645"/>
  <c r="G646"/>
  <c r="G647"/>
  <c r="G648"/>
  <c r="G649"/>
  <c r="G650"/>
  <c r="G651"/>
  <c r="G652"/>
  <c r="G653"/>
  <c r="G654"/>
  <c r="G655"/>
  <c r="G656"/>
  <c r="G657"/>
  <c r="G658"/>
  <c r="G659"/>
  <c r="G660"/>
  <c r="G661"/>
  <c r="G662"/>
  <c r="G663"/>
  <c r="G664"/>
  <c r="G665"/>
  <c r="G666"/>
  <c r="G667"/>
  <c r="G668"/>
  <c r="G669"/>
  <c r="G670"/>
  <c r="G671"/>
  <c r="G672"/>
  <c r="G673"/>
  <c r="G674"/>
  <c r="G675"/>
  <c r="G676"/>
  <c r="G677"/>
  <c r="G678"/>
  <c r="G679"/>
  <c r="G680"/>
  <c r="G681"/>
  <c r="G682"/>
  <c r="G683"/>
  <c r="G684"/>
  <c r="G685"/>
  <c r="G686"/>
  <c r="G687"/>
  <c r="G688"/>
  <c r="G689"/>
  <c r="G690"/>
  <c r="G691"/>
  <c r="G692"/>
  <c r="G693"/>
  <c r="G694"/>
  <c r="G695"/>
  <c r="G696"/>
  <c r="G697"/>
  <c r="G698"/>
  <c r="G699"/>
  <c r="G700"/>
  <c r="G701"/>
  <c r="G702"/>
  <c r="G703"/>
  <c r="G704"/>
  <c r="G705"/>
  <c r="G706"/>
  <c r="G707"/>
  <c r="G708"/>
  <c r="G709"/>
  <c r="G710"/>
  <c r="G711"/>
  <c r="G712"/>
  <c r="G713"/>
  <c r="G714"/>
  <c r="G715"/>
  <c r="G716"/>
  <c r="G717"/>
  <c r="G718"/>
  <c r="G719"/>
  <c r="G720"/>
  <c r="G721"/>
  <c r="G722"/>
  <c r="G723"/>
  <c r="G724"/>
  <c r="G725"/>
  <c r="G726"/>
  <c r="G727"/>
  <c r="G728"/>
  <c r="G729"/>
  <c r="G730"/>
  <c r="G731"/>
  <c r="G732"/>
  <c r="G733"/>
  <c r="G734"/>
  <c r="G735"/>
  <c r="G736"/>
  <c r="G737"/>
  <c r="G738"/>
  <c r="G739"/>
  <c r="G740"/>
  <c r="G741"/>
  <c r="G742"/>
  <c r="G743"/>
  <c r="G744"/>
  <c r="G745"/>
  <c r="G746"/>
  <c r="G747"/>
  <c r="G748"/>
  <c r="G749"/>
  <c r="G750"/>
  <c r="G751"/>
  <c r="G752"/>
  <c r="G753"/>
  <c r="G754"/>
  <c r="G755"/>
  <c r="G756"/>
  <c r="G757"/>
  <c r="G758"/>
  <c r="G759"/>
  <c r="G760"/>
  <c r="G761"/>
  <c r="G762"/>
  <c r="G763"/>
  <c r="G764"/>
  <c r="G765"/>
  <c r="G766"/>
  <c r="G767"/>
  <c r="G768"/>
  <c r="G769"/>
  <c r="G770"/>
  <c r="G771"/>
  <c r="G772"/>
  <c r="G773"/>
  <c r="G774"/>
  <c r="G775"/>
  <c r="G776"/>
  <c r="G777"/>
  <c r="G778"/>
  <c r="G779"/>
  <c r="G780"/>
  <c r="G781"/>
  <c r="G782"/>
  <c r="G783"/>
  <c r="G784"/>
  <c r="G785"/>
  <c r="G786"/>
  <c r="G787"/>
  <c r="G788"/>
  <c r="G789"/>
  <c r="G790"/>
  <c r="G791"/>
  <c r="G792"/>
  <c r="G793"/>
  <c r="G794"/>
  <c r="G795"/>
  <c r="G796"/>
  <c r="G797"/>
  <c r="G798"/>
  <c r="G799"/>
  <c r="G800"/>
  <c r="G801"/>
  <c r="G802"/>
  <c r="G803"/>
  <c r="G804"/>
  <c r="G805"/>
  <c r="G806"/>
  <c r="G807"/>
  <c r="G808"/>
  <c r="G809"/>
  <c r="G810"/>
  <c r="G811"/>
  <c r="G812"/>
  <c r="G813"/>
  <c r="G814"/>
  <c r="G815"/>
  <c r="G816"/>
  <c r="G817"/>
  <c r="G818"/>
  <c r="G819"/>
  <c r="G820"/>
  <c r="G821"/>
  <c r="G822"/>
  <c r="G823"/>
  <c r="G824"/>
  <c r="G825"/>
  <c r="G826"/>
  <c r="G827"/>
  <c r="G828"/>
  <c r="G829"/>
  <c r="G830"/>
  <c r="G831"/>
  <c r="G832"/>
  <c r="G833"/>
  <c r="G834"/>
  <c r="G835"/>
  <c r="G836"/>
  <c r="G837"/>
  <c r="G838"/>
  <c r="G839"/>
  <c r="G840"/>
  <c r="G841"/>
  <c r="G842"/>
  <c r="G843"/>
  <c r="G844"/>
  <c r="G845"/>
  <c r="G846"/>
  <c r="G847"/>
  <c r="G848"/>
  <c r="G849"/>
  <c r="G850"/>
  <c r="G851"/>
  <c r="G852"/>
  <c r="G853"/>
  <c r="G854"/>
  <c r="G855"/>
  <c r="G856"/>
  <c r="G857"/>
  <c r="G858"/>
  <c r="G859"/>
  <c r="G860"/>
  <c r="G861"/>
  <c r="G862"/>
  <c r="G863"/>
  <c r="G864"/>
  <c r="G865"/>
  <c r="G866"/>
  <c r="G867"/>
  <c r="G868"/>
  <c r="G869"/>
  <c r="G870"/>
  <c r="G871"/>
  <c r="G872"/>
  <c r="G873"/>
  <c r="G874"/>
  <c r="G875"/>
  <c r="G876"/>
  <c r="G877"/>
  <c r="G878"/>
  <c r="G879"/>
  <c r="G880"/>
  <c r="G881"/>
  <c r="G882"/>
  <c r="G883"/>
  <c r="G884"/>
  <c r="G885"/>
  <c r="G886"/>
  <c r="G887"/>
  <c r="G888"/>
  <c r="G889"/>
  <c r="G890"/>
  <c r="G891"/>
  <c r="G892"/>
  <c r="G893"/>
  <c r="G894"/>
  <c r="G895"/>
  <c r="G896"/>
  <c r="G897"/>
  <c r="G898"/>
  <c r="G899"/>
  <c r="G900"/>
  <c r="G901"/>
  <c r="G902"/>
  <c r="G903"/>
  <c r="G904"/>
  <c r="G905"/>
  <c r="G906"/>
  <c r="G907"/>
  <c r="G908"/>
  <c r="G909"/>
  <c r="G910"/>
  <c r="G911"/>
  <c r="G912"/>
  <c r="G913"/>
  <c r="G914"/>
  <c r="G915"/>
  <c r="G916"/>
  <c r="G917"/>
  <c r="G918"/>
  <c r="G919"/>
  <c r="G920"/>
  <c r="G921"/>
  <c r="G922"/>
  <c r="G923"/>
  <c r="G924"/>
  <c r="G925"/>
  <c r="G926"/>
  <c r="G927"/>
  <c r="G928"/>
  <c r="G929"/>
  <c r="G930"/>
  <c r="G931"/>
  <c r="G932"/>
  <c r="G933"/>
  <c r="G934"/>
  <c r="G935"/>
  <c r="G936"/>
  <c r="G937"/>
  <c r="G938"/>
  <c r="G939"/>
  <c r="G940"/>
  <c r="G941"/>
  <c r="G942"/>
  <c r="G943"/>
  <c r="G944"/>
  <c r="G945"/>
  <c r="G946"/>
  <c r="G947"/>
  <c r="G948"/>
  <c r="G949"/>
  <c r="G950"/>
  <c r="G951"/>
  <c r="G952"/>
  <c r="G953"/>
  <c r="G954"/>
  <c r="G955"/>
  <c r="G956"/>
  <c r="G957"/>
  <c r="G958"/>
  <c r="G959"/>
  <c r="G960"/>
  <c r="G961"/>
  <c r="G962"/>
  <c r="G963"/>
  <c r="G964"/>
  <c r="G965"/>
  <c r="G966"/>
  <c r="G967"/>
  <c r="G968"/>
  <c r="G969"/>
  <c r="G970"/>
  <c r="G971"/>
  <c r="G972"/>
  <c r="G973"/>
  <c r="G974"/>
  <c r="G975"/>
  <c r="G976"/>
  <c r="G977"/>
  <c r="G978"/>
  <c r="G979"/>
  <c r="G980"/>
  <c r="G981"/>
  <c r="G982"/>
  <c r="G983"/>
  <c r="G984"/>
  <c r="G985"/>
  <c r="G986"/>
  <c r="G987"/>
  <c r="G988"/>
  <c r="G989"/>
  <c r="G990"/>
  <c r="G991"/>
  <c r="G992"/>
  <c r="G993"/>
  <c r="G994"/>
  <c r="G995"/>
  <c r="G996"/>
  <c r="G997"/>
  <c r="G998"/>
  <c r="G999"/>
  <c r="G1000"/>
  <c r="G1001"/>
  <c r="G1002"/>
  <c r="G1003"/>
  <c r="G1004"/>
  <c r="G1005"/>
  <c r="G1006"/>
  <c r="G1007"/>
  <c r="G1008"/>
  <c r="G1009"/>
  <c r="G1010"/>
  <c r="G1011"/>
  <c r="G1012"/>
  <c r="G1013"/>
  <c r="G1014"/>
  <c r="G1015"/>
  <c r="G1016"/>
  <c r="G1017"/>
  <c r="G1018"/>
  <c r="G1019"/>
  <c r="G1020"/>
  <c r="G1021"/>
  <c r="G1022"/>
  <c r="G1023"/>
  <c r="G1024"/>
  <c r="G1025"/>
  <c r="G1026"/>
  <c r="G1027"/>
  <c r="G1028"/>
  <c r="G1029"/>
  <c r="G1030"/>
  <c r="G1031"/>
  <c r="G1032"/>
  <c r="G1033"/>
  <c r="G1034"/>
  <c r="G1035"/>
  <c r="G1036"/>
  <c r="G1037"/>
  <c r="G1038"/>
  <c r="G1039"/>
  <c r="G1040"/>
  <c r="G1041"/>
  <c r="G1042"/>
  <c r="G1043"/>
  <c r="G1044"/>
  <c r="G1045"/>
  <c r="G1046"/>
  <c r="G1047"/>
  <c r="G1048"/>
  <c r="G1049"/>
  <c r="G1050"/>
  <c r="G1051"/>
  <c r="G1052"/>
  <c r="G1053"/>
  <c r="G1054"/>
  <c r="G1055"/>
  <c r="G1056"/>
  <c r="G1057"/>
  <c r="G1058"/>
  <c r="G1059"/>
  <c r="G1060"/>
  <c r="G1061"/>
  <c r="G1062"/>
  <c r="G1063"/>
  <c r="G1064"/>
  <c r="G1065"/>
  <c r="G1066"/>
  <c r="G1067"/>
  <c r="G1068"/>
  <c r="G1069"/>
  <c r="G1070"/>
  <c r="G1071"/>
  <c r="G1072"/>
  <c r="G1073"/>
  <c r="G1074"/>
  <c r="G1075"/>
  <c r="G1076"/>
  <c r="G1077"/>
  <c r="G1078"/>
  <c r="G1079"/>
  <c r="G1080"/>
  <c r="G1081"/>
  <c r="G1082"/>
  <c r="G1083"/>
  <c r="G1084"/>
  <c r="G1085"/>
  <c r="G1086"/>
  <c r="G1087"/>
  <c r="G1088"/>
  <c r="G1089"/>
  <c r="G1090"/>
  <c r="G1091"/>
  <c r="G1092"/>
  <c r="G1093"/>
  <c r="G1094"/>
  <c r="G1095"/>
  <c r="G1096"/>
  <c r="G1097"/>
  <c r="G1098"/>
  <c r="G1099"/>
  <c r="G1100"/>
  <c r="G1101"/>
  <c r="G1102"/>
  <c r="G1103"/>
  <c r="G1104"/>
  <c r="G1105"/>
  <c r="G1106"/>
  <c r="G1107"/>
  <c r="G1108"/>
  <c r="G1109"/>
  <c r="G1110"/>
  <c r="G1111"/>
  <c r="G1112"/>
  <c r="G1113"/>
  <c r="G1114"/>
  <c r="G1115"/>
  <c r="G1116"/>
  <c r="G1117"/>
  <c r="G1118"/>
  <c r="G1119"/>
  <c r="G1120"/>
  <c r="G1121"/>
  <c r="G1122"/>
  <c r="G1123"/>
  <c r="G1124"/>
  <c r="G1125"/>
  <c r="G1126"/>
  <c r="G1127"/>
  <c r="G1128"/>
  <c r="G1129"/>
  <c r="G1130"/>
  <c r="G1131"/>
  <c r="G1132"/>
  <c r="G1133"/>
  <c r="G1134"/>
  <c r="G1135"/>
  <c r="G1136"/>
  <c r="G1137"/>
  <c r="G1138"/>
  <c r="G1139"/>
  <c r="G1140"/>
  <c r="G1141"/>
  <c r="G1142"/>
  <c r="G1143"/>
  <c r="G1144"/>
  <c r="G1145"/>
  <c r="G1146"/>
  <c r="G1147"/>
  <c r="G1148"/>
  <c r="G1149"/>
  <c r="G1150"/>
  <c r="G1151"/>
  <c r="G1152"/>
  <c r="G1153"/>
  <c r="G1154"/>
  <c r="G1155"/>
  <c r="G1156"/>
  <c r="G1157"/>
  <c r="G1158"/>
  <c r="G1159"/>
  <c r="G1160"/>
  <c r="G1161"/>
  <c r="G1162"/>
  <c r="G1163"/>
  <c r="G1164"/>
  <c r="G1165"/>
  <c r="G1166"/>
  <c r="G1167"/>
  <c r="G1168"/>
  <c r="G1169"/>
  <c r="G1170"/>
  <c r="G1171"/>
  <c r="G1172"/>
  <c r="G1173"/>
  <c r="G1174"/>
  <c r="G1175"/>
  <c r="G1176"/>
  <c r="G1177"/>
  <c r="G1178"/>
  <c r="G1179"/>
  <c r="G1180"/>
  <c r="G1181"/>
  <c r="G1182"/>
  <c r="G1183"/>
  <c r="G1184"/>
  <c r="G1185"/>
  <c r="G1186"/>
  <c r="G1187"/>
  <c r="G1188"/>
  <c r="G1189"/>
  <c r="G1190"/>
  <c r="G1191"/>
  <c r="G1192"/>
  <c r="G1193"/>
  <c r="G1194"/>
  <c r="G1195"/>
  <c r="G1196"/>
  <c r="G1197"/>
  <c r="G1198"/>
  <c r="G1199"/>
  <c r="G1200"/>
  <c r="G1201"/>
  <c r="G1202"/>
  <c r="G1203"/>
  <c r="G1204"/>
  <c r="G1205"/>
  <c r="G1206"/>
  <c r="G1207"/>
  <c r="G1208"/>
  <c r="G1209"/>
  <c r="G1210"/>
  <c r="G1211"/>
  <c r="G1212"/>
  <c r="G1213"/>
  <c r="G1214"/>
  <c r="G1215"/>
  <c r="G1216"/>
  <c r="G1217"/>
  <c r="G1218"/>
  <c r="G1219"/>
  <c r="G1220"/>
  <c r="G1221"/>
  <c r="G1222"/>
  <c r="G1223"/>
  <c r="G1224"/>
  <c r="G1225"/>
  <c r="G1226"/>
  <c r="G1227"/>
  <c r="G1228"/>
  <c r="G1229"/>
  <c r="G1230"/>
  <c r="G1231"/>
  <c r="G1232"/>
  <c r="G1233"/>
  <c r="G1234"/>
  <c r="G1235"/>
  <c r="G1236"/>
  <c r="G1237"/>
  <c r="G1238"/>
  <c r="G1239"/>
  <c r="G1240"/>
  <c r="G1241"/>
  <c r="G1242"/>
  <c r="G1243"/>
  <c r="G1244"/>
  <c r="G1245"/>
  <c r="G1246"/>
  <c r="G1247"/>
  <c r="G1248"/>
  <c r="G1249"/>
  <c r="G1250"/>
  <c r="G1251"/>
  <c r="G1252"/>
  <c r="G1253"/>
  <c r="G1254"/>
  <c r="G1255"/>
  <c r="G1256"/>
  <c r="G1257"/>
  <c r="G1258"/>
  <c r="G1259"/>
  <c r="G1260"/>
  <c r="G1261"/>
  <c r="G1262"/>
  <c r="G1263"/>
  <c r="G1264"/>
  <c r="G1265"/>
  <c r="G1266"/>
  <c r="G1267"/>
  <c r="G1268"/>
  <c r="G1269"/>
  <c r="G1270"/>
  <c r="G1271"/>
  <c r="G1272"/>
  <c r="G1273"/>
  <c r="G1274"/>
  <c r="G1275"/>
  <c r="G1276"/>
  <c r="G1277"/>
  <c r="G1278"/>
  <c r="G1279"/>
  <c r="G1280"/>
  <c r="G1281"/>
  <c r="G1282"/>
  <c r="G1283"/>
  <c r="G1284"/>
  <c r="G1285"/>
  <c r="G1286"/>
  <c r="G1287"/>
  <c r="G1288"/>
  <c r="G1289"/>
  <c r="G1290"/>
  <c r="G1291"/>
  <c r="G1292"/>
  <c r="G1293"/>
  <c r="G1294"/>
  <c r="G1295"/>
  <c r="G1296"/>
  <c r="G1297"/>
  <c r="G1298"/>
  <c r="G1299"/>
  <c r="G1300"/>
  <c r="G1301"/>
  <c r="G1302"/>
  <c r="G1303"/>
  <c r="G1304"/>
  <c r="G1305"/>
  <c r="G1306"/>
  <c r="G1307"/>
  <c r="G1308"/>
  <c r="G1309"/>
  <c r="G1310"/>
  <c r="G1311"/>
  <c r="G1312"/>
  <c r="G1313"/>
  <c r="G1314"/>
  <c r="G1315"/>
  <c r="G1316"/>
  <c r="G1317"/>
  <c r="G1318"/>
  <c r="G1319"/>
  <c r="G1320"/>
  <c r="G1321"/>
  <c r="G1322"/>
  <c r="G1323"/>
  <c r="G1324"/>
  <c r="G1325"/>
  <c r="G1326"/>
  <c r="G1327"/>
  <c r="G1328"/>
  <c r="G1329"/>
  <c r="G1330"/>
  <c r="G1331"/>
  <c r="G1332"/>
  <c r="G1333"/>
  <c r="G1334"/>
  <c r="G1335"/>
  <c r="G1336"/>
  <c r="G1337"/>
  <c r="G1338"/>
  <c r="G1339"/>
  <c r="G1340"/>
  <c r="G1341"/>
  <c r="G1342"/>
  <c r="G1343"/>
  <c r="G1344"/>
  <c r="G1345"/>
  <c r="G1346"/>
  <c r="G1347"/>
  <c r="G1348"/>
  <c r="G1349"/>
  <c r="G1350"/>
  <c r="G1351"/>
  <c r="G1352"/>
  <c r="G1353"/>
  <c r="G1354"/>
  <c r="G1355"/>
  <c r="G1356"/>
  <c r="G1357"/>
  <c r="G1358"/>
  <c r="G1359"/>
  <c r="G1360"/>
  <c r="G1361"/>
  <c r="G1362"/>
  <c r="G1363"/>
  <c r="G1364"/>
  <c r="G1365"/>
  <c r="G1366"/>
  <c r="G1367"/>
  <c r="G1368"/>
  <c r="G1369"/>
  <c r="G1370"/>
  <c r="G1371"/>
  <c r="G1372"/>
  <c r="G1373"/>
  <c r="G1374"/>
  <c r="G1375"/>
  <c r="G1376"/>
  <c r="G1377"/>
  <c r="G1378"/>
  <c r="G1379"/>
  <c r="G1380"/>
  <c r="G1381"/>
  <c r="G1382"/>
  <c r="G1383"/>
  <c r="G1384"/>
  <c r="G1385"/>
  <c r="G1386"/>
  <c r="G1387"/>
  <c r="G1388"/>
  <c r="G1389"/>
  <c r="G1390"/>
  <c r="G1391"/>
  <c r="G1392"/>
  <c r="G1393"/>
  <c r="G1394"/>
  <c r="G1395"/>
  <c r="G1396"/>
  <c r="G1397"/>
  <c r="G1398"/>
  <c r="G1399"/>
  <c r="G1400"/>
  <c r="G1401"/>
  <c r="G1402"/>
  <c r="G1403"/>
  <c r="G1404"/>
  <c r="G1405"/>
  <c r="G1406"/>
  <c r="G1407"/>
  <c r="G1408"/>
  <c r="G1409"/>
  <c r="G1410"/>
  <c r="G1411"/>
  <c r="G1412"/>
  <c r="G1413"/>
  <c r="G1414"/>
  <c r="G1415"/>
  <c r="G1416"/>
  <c r="G1417"/>
  <c r="G1418"/>
  <c r="G1419"/>
  <c r="G1420"/>
  <c r="G1421"/>
  <c r="G1422"/>
  <c r="G1423"/>
  <c r="G1424"/>
  <c r="G1425"/>
  <c r="G1426"/>
  <c r="G1427"/>
  <c r="G1428"/>
  <c r="G1429"/>
  <c r="G1430"/>
  <c r="G1431"/>
  <c r="G1432"/>
  <c r="G1433"/>
  <c r="G1434"/>
  <c r="G1435"/>
  <c r="G1436"/>
  <c r="G1437"/>
  <c r="G1438"/>
  <c r="G1439"/>
  <c r="G1440"/>
  <c r="G1441"/>
  <c r="G1442"/>
  <c r="G1443"/>
  <c r="G1444"/>
  <c r="G1445"/>
  <c r="G1446"/>
  <c r="G1447"/>
  <c r="G1448"/>
  <c r="G1449"/>
  <c r="G1450"/>
  <c r="G1451"/>
  <c r="G1452"/>
  <c r="G1453"/>
  <c r="G1454"/>
  <c r="G1455"/>
  <c r="G1456"/>
  <c r="G1457"/>
  <c r="G1458"/>
  <c r="G1459"/>
  <c r="G1460"/>
  <c r="G1461"/>
  <c r="G1462"/>
  <c r="G1463"/>
  <c r="G1464"/>
  <c r="G1465"/>
  <c r="G1466"/>
  <c r="G1467"/>
  <c r="G1468"/>
  <c r="G1469"/>
  <c r="G1470"/>
  <c r="G1471"/>
  <c r="G1472"/>
  <c r="G1473"/>
  <c r="G1474"/>
  <c r="G1475"/>
  <c r="G1476"/>
  <c r="G1477"/>
  <c r="G1478"/>
  <c r="G1479"/>
  <c r="G1480"/>
  <c r="G1481"/>
  <c r="G1482"/>
  <c r="G1483"/>
  <c r="G1484"/>
  <c r="G1485"/>
  <c r="G1486"/>
  <c r="G1487"/>
  <c r="G1488"/>
  <c r="G1489"/>
  <c r="G1490"/>
  <c r="G1491"/>
  <c r="G1492"/>
  <c r="G1493"/>
  <c r="G1494"/>
  <c r="G1495"/>
  <c r="G1496"/>
  <c r="G1497"/>
  <c r="G1498"/>
  <c r="G1499"/>
  <c r="G1500"/>
  <c r="G1501"/>
  <c r="G1502"/>
  <c r="G1503"/>
  <c r="G1504"/>
  <c r="G1505"/>
  <c r="G1506"/>
  <c r="G1507"/>
  <c r="G1508"/>
  <c r="G1509"/>
  <c r="G1510"/>
  <c r="G1511"/>
  <c r="G1512"/>
  <c r="G1513"/>
  <c r="G1514"/>
  <c r="G1515"/>
  <c r="G1516"/>
  <c r="G1517"/>
  <c r="G1518"/>
  <c r="G1519"/>
  <c r="G1520"/>
  <c r="G1521"/>
  <c r="G1522"/>
  <c r="G1523"/>
  <c r="G1524"/>
  <c r="G1525"/>
  <c r="G1526"/>
  <c r="G1527"/>
  <c r="G1528"/>
  <c r="G1529"/>
  <c r="G1530"/>
  <c r="G1531"/>
  <c r="G1532"/>
  <c r="G1533"/>
  <c r="G1534"/>
  <c r="G1535"/>
  <c r="G1536"/>
  <c r="G1537"/>
  <c r="G1538"/>
  <c r="G1539"/>
  <c r="G1540"/>
  <c r="G1541"/>
  <c r="G1542"/>
  <c r="G1543"/>
  <c r="G1544"/>
  <c r="G1545"/>
  <c r="G1546"/>
  <c r="G1547"/>
  <c r="G1548"/>
  <c r="G1549"/>
  <c r="G1550"/>
  <c r="G1551"/>
  <c r="G1552"/>
  <c r="G1553"/>
  <c r="G1554"/>
  <c r="G1555"/>
  <c r="G1556"/>
  <c r="G1557"/>
  <c r="G1558"/>
  <c r="G1559"/>
  <c r="G1560"/>
  <c r="G1561"/>
  <c r="G1562"/>
  <c r="G1563"/>
  <c r="G1564"/>
  <c r="G1565"/>
  <c r="G1566"/>
  <c r="G1567"/>
  <c r="G1568"/>
  <c r="G1569"/>
  <c r="G1570"/>
  <c r="G1571"/>
  <c r="G1572"/>
  <c r="G1573"/>
  <c r="G1574"/>
  <c r="G1575"/>
  <c r="G1576"/>
  <c r="G1577"/>
  <c r="G1578"/>
  <c r="G1579"/>
  <c r="G1580"/>
  <c r="G1581"/>
  <c r="G1582"/>
  <c r="G1583"/>
  <c r="G1584"/>
  <c r="G1585"/>
  <c r="G1586"/>
  <c r="G1587"/>
  <c r="G1588"/>
  <c r="G1589"/>
  <c r="G1590"/>
  <c r="G1591"/>
  <c r="G1592"/>
  <c r="G1593"/>
  <c r="G1594"/>
  <c r="G1595"/>
  <c r="G1596"/>
  <c r="G1597"/>
  <c r="G1598"/>
  <c r="G1599"/>
  <c r="G1600"/>
  <c r="G1601"/>
  <c r="G1602"/>
  <c r="G1603"/>
  <c r="G1604"/>
  <c r="G1605"/>
  <c r="G1606"/>
  <c r="G1607"/>
  <c r="G1608"/>
  <c r="G1609"/>
  <c r="G1610"/>
  <c r="G1611"/>
  <c r="G1612"/>
  <c r="G1613"/>
  <c r="G1614"/>
  <c r="G1615"/>
  <c r="G1616"/>
  <c r="G1617"/>
  <c r="G1618"/>
  <c r="G1619"/>
  <c r="G1620"/>
  <c r="G1621"/>
  <c r="G1622"/>
  <c r="G1623"/>
  <c r="G1624"/>
  <c r="G1625"/>
  <c r="G1626"/>
  <c r="G1627"/>
  <c r="G1628"/>
  <c r="G1629"/>
  <c r="G1630"/>
  <c r="G1631"/>
  <c r="G1632"/>
  <c r="G1633"/>
  <c r="G1634"/>
  <c r="G1635"/>
  <c r="G1636"/>
  <c r="G1637"/>
  <c r="G1638"/>
  <c r="G1639"/>
  <c r="G1640"/>
  <c r="G1641"/>
  <c r="G1642"/>
  <c r="G1643"/>
  <c r="G1644"/>
  <c r="G1645"/>
  <c r="G1646"/>
  <c r="G1647"/>
  <c r="G1648"/>
  <c r="G1649"/>
  <c r="G1650"/>
  <c r="G1651"/>
  <c r="G1652"/>
  <c r="G1653"/>
  <c r="G1654"/>
  <c r="G1655"/>
  <c r="G1656"/>
  <c r="G1657"/>
  <c r="G1658"/>
  <c r="G1659"/>
  <c r="G1660"/>
  <c r="G1661"/>
  <c r="G1662"/>
  <c r="G1663"/>
  <c r="G1664"/>
  <c r="G1665"/>
  <c r="G1666"/>
  <c r="G1667"/>
  <c r="G1668"/>
  <c r="G1669"/>
  <c r="G1670"/>
  <c r="G1671"/>
  <c r="G1672"/>
  <c r="G1673"/>
  <c r="G1674"/>
  <c r="G1675"/>
  <c r="G1676"/>
  <c r="G1677"/>
  <c r="G1678"/>
  <c r="G1679"/>
  <c r="G1680"/>
  <c r="G1681"/>
  <c r="G1682"/>
  <c r="G1683"/>
  <c r="G1684"/>
  <c r="G1685"/>
  <c r="G1686"/>
  <c r="G1687"/>
  <c r="G1688"/>
  <c r="G1689"/>
  <c r="G1690"/>
  <c r="G1691"/>
  <c r="G1692"/>
  <c r="G1693"/>
  <c r="G1694"/>
  <c r="G1695"/>
  <c r="G1696"/>
  <c r="G1697"/>
  <c r="G1698"/>
  <c r="G1699"/>
  <c r="G1700"/>
  <c r="G1701"/>
  <c r="G1702"/>
  <c r="G1703"/>
  <c r="G1704"/>
  <c r="G1705"/>
  <c r="G1706"/>
  <c r="G1707"/>
  <c r="G1708"/>
  <c r="G1709"/>
  <c r="G1710"/>
  <c r="G1711"/>
  <c r="G1712"/>
  <c r="G1713"/>
  <c r="G1714"/>
  <c r="G1715"/>
  <c r="G1716"/>
  <c r="G1717"/>
  <c r="G1718"/>
  <c r="G1719"/>
  <c r="G1720"/>
  <c r="G1721"/>
  <c r="G1722"/>
  <c r="G1723"/>
  <c r="G1724"/>
  <c r="G1725"/>
  <c r="G1726"/>
  <c r="G1727"/>
  <c r="G1728"/>
  <c r="G1729"/>
  <c r="G1730"/>
  <c r="G1731"/>
  <c r="G1732"/>
  <c r="G1733"/>
  <c r="G1734"/>
  <c r="G1735"/>
  <c r="G1736"/>
  <c r="G1737"/>
  <c r="G1738"/>
  <c r="G1739"/>
  <c r="G1740"/>
  <c r="G1741"/>
  <c r="G1742"/>
  <c r="G1743"/>
  <c r="G1744"/>
  <c r="G1745"/>
  <c r="G1746"/>
  <c r="G1747"/>
  <c r="G1748"/>
  <c r="G1749"/>
  <c r="G1750"/>
  <c r="G1751"/>
  <c r="G1752"/>
  <c r="G1753"/>
  <c r="G1754"/>
  <c r="G1755"/>
  <c r="G1756"/>
  <c r="G1757"/>
  <c r="G1758"/>
  <c r="G1759"/>
  <c r="G1760"/>
  <c r="G1761"/>
  <c r="G1762"/>
  <c r="G1763"/>
  <c r="G1764"/>
  <c r="G1765"/>
  <c r="G1766"/>
  <c r="G1767"/>
  <c r="G1768"/>
  <c r="G1769"/>
  <c r="G1770"/>
  <c r="G1771"/>
  <c r="G1772"/>
  <c r="G1773"/>
  <c r="G1774"/>
  <c r="G1775"/>
  <c r="G1776"/>
  <c r="G1777"/>
  <c r="G1778"/>
  <c r="G1779"/>
  <c r="G1780"/>
  <c r="G1781"/>
  <c r="G1782"/>
  <c r="G1783"/>
  <c r="G1784"/>
  <c r="G1785"/>
  <c r="G1786"/>
  <c r="G1787"/>
  <c r="G1788"/>
  <c r="G1789"/>
  <c r="G1790"/>
  <c r="G1791"/>
  <c r="G1792"/>
  <c r="G1793"/>
  <c r="G1794"/>
  <c r="G1795"/>
  <c r="G1796"/>
  <c r="G1797"/>
  <c r="G1798"/>
  <c r="G1799"/>
  <c r="G1800"/>
  <c r="G1801"/>
  <c r="G1802"/>
  <c r="G1803"/>
  <c r="G1804"/>
  <c r="G1805"/>
  <c r="G1806"/>
  <c r="G1807"/>
  <c r="G1808"/>
  <c r="G1809"/>
  <c r="G1810"/>
  <c r="G1811"/>
  <c r="G1812"/>
  <c r="G1813"/>
  <c r="G1814"/>
  <c r="G1815"/>
  <c r="G1816"/>
  <c r="G1817"/>
  <c r="G1818"/>
  <c r="G1819"/>
  <c r="G1820"/>
  <c r="G1821"/>
  <c r="G1822"/>
  <c r="G1823"/>
  <c r="G1824"/>
  <c r="G1825"/>
  <c r="G1826"/>
  <c r="G1827"/>
  <c r="G1828"/>
  <c r="G1829"/>
  <c r="G1830"/>
  <c r="G1831"/>
  <c r="G1832"/>
  <c r="G1833"/>
  <c r="G1834"/>
  <c r="G1835"/>
  <c r="G1836"/>
  <c r="G1837"/>
  <c r="G1838"/>
  <c r="G1839"/>
  <c r="G1840"/>
  <c r="G1841"/>
  <c r="G1842"/>
  <c r="G1843"/>
  <c r="G1844"/>
  <c r="G1845"/>
  <c r="G1846"/>
  <c r="G1847"/>
  <c r="G1848"/>
  <c r="G1849"/>
  <c r="G1850"/>
  <c r="G1851"/>
  <c r="G1852"/>
  <c r="G1853"/>
  <c r="G1854"/>
  <c r="G1855"/>
  <c r="G1856"/>
  <c r="G1857"/>
  <c r="G1858"/>
  <c r="G1859"/>
  <c r="G1860"/>
  <c r="G1861"/>
  <c r="G1862"/>
  <c r="G1863"/>
  <c r="G1864"/>
  <c r="G1865"/>
  <c r="G1866"/>
  <c r="G1867"/>
  <c r="G1868"/>
  <c r="G1869"/>
  <c r="G1870"/>
  <c r="G1871"/>
  <c r="G1872"/>
  <c r="G1873"/>
  <c r="G1874"/>
  <c r="G1875"/>
  <c r="G1876"/>
  <c r="G1877"/>
  <c r="G1878"/>
  <c r="G1879"/>
  <c r="G1880"/>
  <c r="G1881"/>
  <c r="G1882"/>
  <c r="G1883"/>
  <c r="G1884"/>
  <c r="G1885"/>
  <c r="G1886"/>
  <c r="G1887"/>
  <c r="G1888"/>
  <c r="G1889"/>
  <c r="G1890"/>
  <c r="G1891"/>
  <c r="G1892"/>
  <c r="G1893"/>
  <c r="G1894"/>
  <c r="G1895"/>
  <c r="G1896"/>
  <c r="G1897"/>
  <c r="G1898"/>
  <c r="G1899"/>
  <c r="G1900"/>
  <c r="G1901"/>
  <c r="G1902"/>
  <c r="G1903"/>
  <c r="G1904"/>
  <c r="G1905"/>
  <c r="G1906"/>
  <c r="G1907"/>
  <c r="G1908"/>
  <c r="G1909"/>
  <c r="G1910"/>
  <c r="G1911"/>
  <c r="G1912"/>
  <c r="G1913"/>
  <c r="G1914"/>
  <c r="G1915"/>
  <c r="G1916"/>
  <c r="G1917"/>
  <c r="G1918"/>
  <c r="G1919"/>
  <c r="G1920"/>
  <c r="G1921"/>
  <c r="G1922"/>
  <c r="G1923"/>
  <c r="G1924"/>
  <c r="G1925"/>
  <c r="G1926"/>
  <c r="G1927"/>
  <c r="G1928"/>
  <c r="G1929"/>
  <c r="G1930"/>
  <c r="G1931"/>
  <c r="G1932"/>
  <c r="G1933"/>
  <c r="G1934"/>
  <c r="G1935"/>
  <c r="G1936"/>
  <c r="G1937"/>
  <c r="G1938"/>
  <c r="G1939"/>
  <c r="G1940"/>
  <c r="G1941"/>
  <c r="G1942"/>
  <c r="G1943"/>
  <c r="G1944"/>
  <c r="G1945"/>
  <c r="G1946"/>
  <c r="G1947"/>
  <c r="G1948"/>
  <c r="G1949"/>
  <c r="G1950"/>
  <c r="G1951"/>
  <c r="G1952"/>
  <c r="G1953"/>
  <c r="G1954"/>
  <c r="G1955"/>
  <c r="G1956"/>
  <c r="G1957"/>
  <c r="G1958"/>
  <c r="G1959"/>
  <c r="G1960"/>
  <c r="G1961"/>
  <c r="G1962"/>
  <c r="G1963"/>
  <c r="G1964"/>
  <c r="G1965"/>
  <c r="G1966"/>
  <c r="G1967"/>
  <c r="G1968"/>
  <c r="G1969"/>
  <c r="G1970"/>
  <c r="G1971"/>
  <c r="G1972"/>
  <c r="G1973"/>
  <c r="G1974"/>
  <c r="G1975"/>
  <c r="G1976"/>
  <c r="G1977"/>
  <c r="G1978"/>
  <c r="G1979"/>
  <c r="G1980"/>
  <c r="G1981"/>
  <c r="G1982"/>
  <c r="G1983"/>
  <c r="G1984"/>
  <c r="G1985"/>
  <c r="G1986"/>
  <c r="G1987"/>
  <c r="G1988"/>
  <c r="G1989"/>
  <c r="G1990"/>
  <c r="G1991"/>
  <c r="G1992"/>
  <c r="G1993"/>
  <c r="G1994"/>
  <c r="G1995"/>
  <c r="G1996"/>
  <c r="G1997"/>
  <c r="G1998"/>
  <c r="G1999"/>
  <c r="G2000"/>
  <c r="G2001"/>
  <c r="G2002"/>
  <c r="G2003"/>
  <c r="G2004"/>
  <c r="G2005"/>
  <c r="G2006"/>
  <c r="G2007"/>
  <c r="G2008"/>
  <c r="G2009"/>
  <c r="G2010"/>
  <c r="G2011"/>
  <c r="G2012"/>
  <c r="G2013"/>
  <c r="G2014"/>
  <c r="G2015"/>
  <c r="G2016"/>
  <c r="G2017"/>
  <c r="G2018"/>
  <c r="G2019"/>
  <c r="G2020"/>
  <c r="G2021"/>
  <c r="G2022"/>
  <c r="G2023"/>
  <c r="G2024"/>
  <c r="G2025"/>
  <c r="G2026"/>
  <c r="G2027"/>
  <c r="G2028"/>
  <c r="G2029"/>
  <c r="G2030"/>
  <c r="G2031"/>
  <c r="G2032"/>
  <c r="G2033"/>
  <c r="G2034"/>
  <c r="G2035"/>
  <c r="G2036"/>
  <c r="G2037"/>
  <c r="G2038"/>
  <c r="G2039"/>
  <c r="G2040"/>
  <c r="G2041"/>
  <c r="G2042"/>
  <c r="G2043"/>
  <c r="G2044"/>
  <c r="G2045"/>
  <c r="G2046"/>
  <c r="G2047"/>
  <c r="G2048"/>
  <c r="G2049"/>
  <c r="G2050"/>
  <c r="G2051"/>
  <c r="G2052"/>
  <c r="G2053"/>
  <c r="G2054"/>
  <c r="G2055"/>
  <c r="G2056"/>
  <c r="G2057"/>
  <c r="G2058"/>
  <c r="G2059"/>
  <c r="G2060"/>
  <c r="G2061"/>
  <c r="G2062"/>
  <c r="G2063"/>
  <c r="G2064"/>
  <c r="G2065"/>
  <c r="G2066"/>
  <c r="G2067"/>
  <c r="G2068"/>
  <c r="G2069"/>
  <c r="G2070"/>
  <c r="G2071"/>
  <c r="G2072"/>
  <c r="G2073"/>
  <c r="G2074"/>
  <c r="G2075"/>
  <c r="G2076"/>
  <c r="G2077"/>
  <c r="G2078"/>
  <c r="G2079"/>
  <c r="G2080"/>
  <c r="G2081"/>
  <c r="G2082"/>
  <c r="G2083"/>
  <c r="G2084"/>
  <c r="G2085"/>
  <c r="G2086"/>
  <c r="G2087"/>
  <c r="G2088"/>
  <c r="G2089"/>
  <c r="G2090"/>
  <c r="G2091"/>
  <c r="G2092"/>
  <c r="G2093"/>
  <c r="G2094"/>
  <c r="G2095"/>
  <c r="G2096"/>
  <c r="G2097"/>
  <c r="G2098"/>
  <c r="G2099"/>
  <c r="G2100"/>
  <c r="G2101"/>
  <c r="G2102"/>
  <c r="G2103"/>
  <c r="G2104"/>
  <c r="G2105"/>
  <c r="G2106"/>
  <c r="G2107"/>
  <c r="G2108"/>
  <c r="G2109"/>
  <c r="G2110"/>
  <c r="G2111"/>
  <c r="G2112"/>
  <c r="G2113"/>
  <c r="G2114"/>
  <c r="G2115"/>
  <c r="G2116"/>
  <c r="G2117"/>
  <c r="G2118"/>
  <c r="G2119"/>
  <c r="G2120"/>
  <c r="G2121"/>
  <c r="G2122"/>
  <c r="G2123"/>
  <c r="G2124"/>
  <c r="G2125"/>
  <c r="G2126"/>
  <c r="G2127"/>
  <c r="G2128"/>
  <c r="G2129"/>
  <c r="G2130"/>
  <c r="G2131"/>
  <c r="G2132"/>
  <c r="G2133"/>
  <c r="G2134"/>
  <c r="G2135"/>
  <c r="G2136"/>
  <c r="G2137"/>
  <c r="G2138"/>
  <c r="G2139"/>
  <c r="G2140"/>
  <c r="G2141"/>
  <c r="G2142"/>
  <c r="G2143"/>
  <c r="G2144"/>
  <c r="G2145"/>
  <c r="G2146"/>
  <c r="G2147"/>
  <c r="G2148"/>
  <c r="G2149"/>
  <c r="G2150"/>
  <c r="G2151"/>
  <c r="G2152"/>
  <c r="G2153"/>
  <c r="G2154"/>
  <c r="G2155"/>
  <c r="G2156"/>
  <c r="G2157"/>
  <c r="G2158"/>
  <c r="G2159"/>
  <c r="G2160"/>
  <c r="G2161"/>
  <c r="G2162"/>
  <c r="G2163"/>
  <c r="G2164"/>
  <c r="G2165"/>
  <c r="G2166"/>
  <c r="G2167"/>
  <c r="G2168"/>
  <c r="G2169"/>
  <c r="G2170"/>
  <c r="G2171"/>
  <c r="G2172"/>
  <c r="G2173"/>
  <c r="G2174"/>
  <c r="G2175"/>
  <c r="G2176"/>
  <c r="G2177"/>
  <c r="G2178"/>
  <c r="G2179"/>
  <c r="G2180"/>
  <c r="G2181"/>
  <c r="G2182"/>
  <c r="G2183"/>
  <c r="G2184"/>
  <c r="G2185"/>
  <c r="G2186"/>
  <c r="G2187"/>
  <c r="G2188"/>
  <c r="G2189"/>
  <c r="G2190"/>
  <c r="G2191"/>
  <c r="G2192"/>
  <c r="G2193"/>
  <c r="G2194"/>
  <c r="G2195"/>
  <c r="G2196"/>
  <c r="G2197"/>
  <c r="G2198"/>
  <c r="G2199"/>
  <c r="G2200"/>
  <c r="G2201"/>
  <c r="G2202"/>
  <c r="G2203"/>
  <c r="G2204"/>
  <c r="G2205"/>
  <c r="G2206"/>
  <c r="G2207"/>
  <c r="G2208"/>
  <c r="G2209"/>
  <c r="G2210"/>
  <c r="G2211"/>
  <c r="G2212"/>
  <c r="G2213"/>
  <c r="G2214"/>
  <c r="G2215"/>
  <c r="G2216"/>
  <c r="G2217"/>
  <c r="G2218"/>
  <c r="G2219"/>
  <c r="G2220"/>
  <c r="G2221"/>
  <c r="G2222"/>
  <c r="G2223"/>
  <c r="G2224"/>
  <c r="G2225"/>
  <c r="G2226"/>
  <c r="G2227"/>
  <c r="G2228"/>
  <c r="G2229"/>
  <c r="G2230"/>
  <c r="G2231"/>
  <c r="G2232"/>
  <c r="G2233"/>
  <c r="G2234"/>
  <c r="G2235"/>
  <c r="G2236"/>
  <c r="G2237"/>
  <c r="G2238"/>
  <c r="G2239"/>
  <c r="G2240"/>
  <c r="G2241"/>
  <c r="G2242"/>
  <c r="G2243"/>
  <c r="G2244"/>
  <c r="G2245"/>
  <c r="G2246"/>
  <c r="G2247"/>
  <c r="G2248"/>
  <c r="G2249"/>
  <c r="G2250"/>
  <c r="G2251"/>
  <c r="G2252"/>
  <c r="G2253"/>
  <c r="G2254"/>
  <c r="G2255"/>
  <c r="G2256"/>
  <c r="G2257"/>
  <c r="G2258"/>
  <c r="G2259"/>
  <c r="G2260"/>
  <c r="G2261"/>
  <c r="G2262"/>
  <c r="G2263"/>
  <c r="G2264"/>
  <c r="G2265"/>
  <c r="G2266"/>
  <c r="G2267"/>
  <c r="G2268"/>
  <c r="G2269"/>
  <c r="G2270"/>
  <c r="G2271"/>
  <c r="G2272"/>
  <c r="G2273"/>
  <c r="G2274"/>
  <c r="G2275"/>
  <c r="G2276"/>
  <c r="G2277"/>
  <c r="G2278"/>
  <c r="G2279"/>
  <c r="G2280"/>
  <c r="G2281"/>
  <c r="G2282"/>
  <c r="G2283"/>
  <c r="G2284"/>
  <c r="G2285"/>
  <c r="G2286"/>
  <c r="G2287"/>
  <c r="G2288"/>
  <c r="G2289"/>
  <c r="G2290"/>
  <c r="G2291"/>
  <c r="G2292"/>
  <c r="G2293"/>
  <c r="G2294"/>
  <c r="G2295"/>
  <c r="G2296"/>
  <c r="G2297"/>
  <c r="G2298"/>
  <c r="G2299"/>
  <c r="G2300"/>
  <c r="G2301"/>
  <c r="G2302"/>
  <c r="G2303"/>
  <c r="G2304"/>
  <c r="G2305"/>
  <c r="G2306"/>
  <c r="G2307"/>
  <c r="G2308"/>
  <c r="G2309"/>
  <c r="G2310"/>
  <c r="G2311"/>
  <c r="G2312"/>
  <c r="G2313"/>
  <c r="G2314"/>
  <c r="G2315"/>
  <c r="G2316"/>
  <c r="G2317"/>
  <c r="G2318"/>
  <c r="G2319"/>
  <c r="G2320"/>
  <c r="G2321"/>
  <c r="G2322"/>
  <c r="G2323"/>
  <c r="G2324"/>
  <c r="G2325"/>
  <c r="G2326"/>
  <c r="G2327"/>
  <c r="G2328"/>
  <c r="G2329"/>
  <c r="G2330"/>
  <c r="G2331"/>
  <c r="G2332"/>
  <c r="G2333"/>
  <c r="G2334"/>
  <c r="G2335"/>
  <c r="G2336"/>
  <c r="G2337"/>
  <c r="G2338"/>
  <c r="G2339"/>
  <c r="G2340"/>
  <c r="G2341"/>
  <c r="G2342"/>
  <c r="G2343"/>
  <c r="G2344"/>
  <c r="G2345"/>
  <c r="G2346"/>
  <c r="G2347"/>
  <c r="G2348"/>
  <c r="G2349"/>
  <c r="G2350"/>
  <c r="G2351"/>
  <c r="G2352"/>
  <c r="G2353"/>
  <c r="G2354"/>
  <c r="G2355"/>
  <c r="G2356"/>
  <c r="G2357"/>
  <c r="G2358"/>
  <c r="G2359"/>
  <c r="G2360"/>
  <c r="G2361"/>
  <c r="G2362"/>
  <c r="G2363"/>
  <c r="G2364"/>
  <c r="G2365"/>
  <c r="G2366"/>
  <c r="G2367"/>
  <c r="G2368"/>
  <c r="G2369"/>
  <c r="G2370"/>
  <c r="G2371"/>
  <c r="G2372"/>
  <c r="G2373"/>
  <c r="G2374"/>
  <c r="G2375"/>
  <c r="G2376"/>
  <c r="G2377"/>
  <c r="G2378"/>
  <c r="G2379"/>
  <c r="G2380"/>
  <c r="G2381"/>
  <c r="G2382"/>
  <c r="G2383"/>
  <c r="G2384"/>
  <c r="G2385"/>
  <c r="G2386"/>
  <c r="G2387"/>
  <c r="G2388"/>
  <c r="G2389"/>
  <c r="G2390"/>
  <c r="G2391"/>
  <c r="G2392"/>
  <c r="G2393"/>
  <c r="G2394"/>
  <c r="G2395"/>
  <c r="G2396"/>
  <c r="G2397"/>
  <c r="G2398"/>
  <c r="G2399"/>
  <c r="G2400"/>
  <c r="G2401"/>
  <c r="G2402"/>
  <c r="G2403"/>
  <c r="G2404"/>
  <c r="G2405"/>
  <c r="G2406"/>
  <c r="G2407"/>
  <c r="G2408"/>
  <c r="G2409"/>
  <c r="G2410"/>
  <c r="G2411"/>
  <c r="G2412"/>
  <c r="G2413"/>
  <c r="G2414"/>
  <c r="G2415"/>
  <c r="G2416"/>
  <c r="G2417"/>
  <c r="G2418"/>
  <c r="G2419"/>
  <c r="G2420"/>
  <c r="G2421"/>
  <c r="G2422"/>
  <c r="G2423"/>
  <c r="G2424"/>
  <c r="G2425"/>
  <c r="G2426"/>
  <c r="G2427"/>
  <c r="G2428"/>
  <c r="G2429"/>
  <c r="G2430"/>
  <c r="G2431"/>
  <c r="G2432"/>
  <c r="G2433"/>
  <c r="G2434"/>
  <c r="G2435"/>
  <c r="G2436"/>
  <c r="G2437"/>
  <c r="G2438"/>
  <c r="G2439"/>
  <c r="G2440"/>
  <c r="G2441"/>
  <c r="G2442"/>
  <c r="G2443"/>
  <c r="G2444"/>
  <c r="G2445"/>
  <c r="G2446"/>
  <c r="G2447"/>
  <c r="G2448"/>
  <c r="G2449"/>
  <c r="G2450"/>
  <c r="G2451"/>
  <c r="G2452"/>
  <c r="G2453"/>
  <c r="G2454"/>
  <c r="G2455"/>
  <c r="G2456"/>
  <c r="G2457"/>
  <c r="G2458"/>
  <c r="G2459"/>
  <c r="G2460"/>
  <c r="G2461"/>
  <c r="G2462"/>
  <c r="G2463"/>
  <c r="G2464"/>
  <c r="G2465"/>
  <c r="G2466"/>
  <c r="G2467"/>
  <c r="G2468"/>
  <c r="G2469"/>
  <c r="G2470"/>
  <c r="G2471"/>
  <c r="G2472"/>
  <c r="G2473"/>
  <c r="G2474"/>
  <c r="G2475"/>
  <c r="G2476"/>
  <c r="G2477"/>
  <c r="G2478"/>
  <c r="G2479"/>
  <c r="G2480"/>
  <c r="G2481"/>
  <c r="G2482"/>
  <c r="G2483"/>
  <c r="G2484"/>
  <c r="G2485"/>
  <c r="G2486"/>
  <c r="G2487"/>
  <c r="G2488"/>
  <c r="G2489"/>
  <c r="G2490"/>
  <c r="G2491"/>
  <c r="G2492"/>
  <c r="G2493"/>
  <c r="G2494"/>
  <c r="G2495"/>
  <c r="G2496"/>
  <c r="G2497"/>
  <c r="G2498"/>
  <c r="G2499"/>
  <c r="G2500"/>
  <c r="G2501"/>
  <c r="G2502"/>
  <c r="G2503"/>
  <c r="G2504"/>
  <c r="G5"/>
  <c r="J313" i="8"/>
  <c r="K313"/>
  <c r="J314"/>
  <c r="K314"/>
  <c r="J315"/>
  <c r="K315"/>
  <c r="J316"/>
  <c r="K316"/>
  <c r="J317"/>
  <c r="K317"/>
  <c r="J318"/>
  <c r="K318"/>
  <c r="J319"/>
  <c r="K319"/>
  <c r="J320"/>
  <c r="K320"/>
  <c r="J321"/>
  <c r="K321"/>
  <c r="J322"/>
  <c r="K322"/>
  <c r="J323"/>
  <c r="K323"/>
  <c r="J324"/>
  <c r="K324"/>
  <c r="J325"/>
  <c r="K325"/>
  <c r="J326"/>
  <c r="K326"/>
  <c r="J327"/>
  <c r="K327"/>
  <c r="J328"/>
  <c r="K328"/>
  <c r="J329"/>
  <c r="K329"/>
  <c r="J332"/>
  <c r="K332"/>
  <c r="J333"/>
  <c r="K333"/>
  <c r="J334"/>
  <c r="K334"/>
  <c r="J335"/>
  <c r="K335"/>
  <c r="J336"/>
  <c r="K336"/>
  <c r="J337"/>
  <c r="K337"/>
  <c r="J338"/>
  <c r="K338"/>
  <c r="J339"/>
  <c r="K339"/>
  <c r="J340"/>
  <c r="K340"/>
  <c r="J341"/>
  <c r="K341"/>
  <c r="J342"/>
  <c r="K342"/>
  <c r="J343"/>
  <c r="K343"/>
  <c r="J344"/>
  <c r="K344"/>
  <c r="J345"/>
  <c r="K345"/>
  <c r="J346"/>
  <c r="K346"/>
  <c r="J347"/>
  <c r="K347"/>
  <c r="J348"/>
  <c r="K348"/>
  <c r="J349"/>
  <c r="K349"/>
  <c r="J350"/>
  <c r="K350"/>
  <c r="J351"/>
  <c r="K351"/>
  <c r="J352"/>
  <c r="K352"/>
  <c r="J353"/>
  <c r="K353"/>
  <c r="J354"/>
  <c r="K354"/>
  <c r="J355"/>
  <c r="K355"/>
  <c r="J356"/>
  <c r="K356"/>
  <c r="J357"/>
  <c r="K357"/>
  <c r="J358"/>
  <c r="K358"/>
  <c r="J359"/>
  <c r="K359"/>
  <c r="J360"/>
  <c r="K360"/>
  <c r="J361"/>
  <c r="K361"/>
  <c r="J362"/>
  <c r="K362"/>
  <c r="J363"/>
  <c r="K363"/>
  <c r="J364"/>
  <c r="K364"/>
  <c r="J365"/>
  <c r="K365"/>
  <c r="J366"/>
  <c r="K366"/>
  <c r="J367"/>
  <c r="K367"/>
  <c r="J368"/>
  <c r="K368"/>
  <c r="J369"/>
  <c r="K369"/>
  <c r="J370"/>
  <c r="K370"/>
  <c r="J371"/>
  <c r="K371"/>
  <c r="J372"/>
  <c r="K372"/>
  <c r="J373"/>
  <c r="K373"/>
  <c r="J374"/>
  <c r="K374"/>
  <c r="J375"/>
  <c r="K375"/>
  <c r="J376"/>
  <c r="K376"/>
  <c r="J377"/>
  <c r="K377"/>
  <c r="J378"/>
  <c r="K378"/>
  <c r="J379"/>
  <c r="K379"/>
  <c r="J380"/>
  <c r="K380"/>
  <c r="J381"/>
  <c r="K381"/>
  <c r="J382"/>
  <c r="K382"/>
  <c r="J383"/>
  <c r="K383"/>
  <c r="J384"/>
  <c r="K384"/>
  <c r="J385"/>
  <c r="K385"/>
  <c r="J386"/>
  <c r="K386"/>
  <c r="J387"/>
  <c r="K387"/>
  <c r="J388"/>
  <c r="K388"/>
  <c r="J389"/>
  <c r="K389"/>
  <c r="J390"/>
  <c r="K390"/>
  <c r="J391"/>
  <c r="K391"/>
  <c r="J392"/>
  <c r="K392"/>
  <c r="J393"/>
  <c r="K393"/>
  <c r="J394"/>
  <c r="K394"/>
  <c r="J395"/>
  <c r="K395"/>
  <c r="J396"/>
  <c r="K396"/>
  <c r="J399"/>
  <c r="K399"/>
  <c r="J400"/>
  <c r="K400"/>
  <c r="J401"/>
  <c r="K401"/>
  <c r="J402"/>
  <c r="K402"/>
  <c r="J403"/>
  <c r="K403"/>
  <c r="J404"/>
  <c r="K404"/>
  <c r="J405"/>
  <c r="K405"/>
  <c r="J406"/>
  <c r="K406"/>
  <c r="J407"/>
  <c r="K407"/>
  <c r="J408"/>
  <c r="K408"/>
  <c r="J409"/>
  <c r="K409"/>
  <c r="J410"/>
  <c r="K410"/>
  <c r="J411"/>
  <c r="K411"/>
  <c r="J412"/>
  <c r="K412"/>
  <c r="J413"/>
  <c r="K413"/>
  <c r="J414"/>
  <c r="K414"/>
  <c r="J415"/>
  <c r="K415"/>
  <c r="J416"/>
  <c r="K416"/>
  <c r="J417"/>
  <c r="K417"/>
  <c r="J418"/>
  <c r="K418"/>
  <c r="J419"/>
  <c r="K419"/>
  <c r="J420"/>
  <c r="K420"/>
  <c r="J421"/>
  <c r="K421"/>
  <c r="J422"/>
  <c r="K422"/>
  <c r="J423"/>
  <c r="K423"/>
  <c r="J424"/>
  <c r="K424"/>
  <c r="J425"/>
  <c r="K425"/>
  <c r="J426"/>
  <c r="K426"/>
  <c r="J427"/>
  <c r="K427"/>
  <c r="J428"/>
  <c r="K428"/>
  <c r="J429"/>
  <c r="K429"/>
  <c r="J430"/>
  <c r="K430"/>
  <c r="J431"/>
  <c r="K431"/>
  <c r="J432"/>
  <c r="K432"/>
  <c r="J433"/>
  <c r="K433"/>
  <c r="J434"/>
  <c r="K434"/>
  <c r="J435"/>
  <c r="K435"/>
  <c r="J436"/>
  <c r="K436"/>
  <c r="J437"/>
  <c r="K437"/>
  <c r="J438"/>
  <c r="K438"/>
  <c r="J439"/>
  <c r="K439"/>
  <c r="J440"/>
  <c r="K440"/>
  <c r="J441"/>
  <c r="K441"/>
  <c r="J442"/>
  <c r="K442"/>
  <c r="J443"/>
  <c r="K443"/>
  <c r="J444"/>
  <c r="K444"/>
  <c r="J445"/>
  <c r="K445"/>
  <c r="J446"/>
  <c r="K446"/>
  <c r="J447"/>
  <c r="K447"/>
  <c r="J448"/>
  <c r="K448"/>
  <c r="J449"/>
  <c r="K449"/>
  <c r="J450"/>
  <c r="K450"/>
  <c r="J451"/>
  <c r="K451"/>
  <c r="J452"/>
  <c r="K452"/>
  <c r="J453"/>
  <c r="K453"/>
  <c r="J454"/>
  <c r="K454"/>
  <c r="J455"/>
  <c r="K455"/>
  <c r="J456"/>
  <c r="K456"/>
  <c r="J457"/>
  <c r="K457"/>
  <c r="J458"/>
  <c r="K458"/>
  <c r="J459"/>
  <c r="K459"/>
  <c r="J460"/>
  <c r="K460"/>
  <c r="J461"/>
  <c r="K461"/>
  <c r="J462"/>
  <c r="K462"/>
  <c r="J463"/>
  <c r="K463"/>
  <c r="J464"/>
  <c r="K464"/>
  <c r="J465"/>
  <c r="K465"/>
  <c r="J466"/>
  <c r="K466"/>
  <c r="J467"/>
  <c r="K467"/>
  <c r="J468"/>
  <c r="K468"/>
  <c r="J469"/>
  <c r="K469"/>
  <c r="J470"/>
  <c r="K470"/>
  <c r="J471"/>
  <c r="K471"/>
  <c r="J472"/>
  <c r="K472"/>
  <c r="J473"/>
  <c r="K473"/>
  <c r="J474"/>
  <c r="K474"/>
  <c r="J475"/>
  <c r="K475"/>
  <c r="J476"/>
  <c r="K476"/>
  <c r="J477"/>
  <c r="K477"/>
  <c r="J478"/>
  <c r="K478"/>
  <c r="J479"/>
  <c r="K479"/>
  <c r="J480"/>
  <c r="K480"/>
  <c r="J481"/>
  <c r="K481"/>
  <c r="J482"/>
  <c r="K482"/>
  <c r="J483"/>
  <c r="K483"/>
  <c r="J484"/>
  <c r="K484"/>
  <c r="J485"/>
  <c r="K485"/>
  <c r="J486"/>
  <c r="K486"/>
  <c r="J487"/>
  <c r="K487"/>
  <c r="J488"/>
  <c r="K488"/>
  <c r="J489"/>
  <c r="K489"/>
  <c r="J490"/>
  <c r="K490"/>
  <c r="J491"/>
  <c r="K491"/>
  <c r="J492"/>
  <c r="K492"/>
  <c r="J493"/>
  <c r="K493"/>
  <c r="J494"/>
  <c r="K494"/>
  <c r="J495"/>
  <c r="K495"/>
  <c r="J496"/>
  <c r="K496"/>
  <c r="J497"/>
  <c r="K497"/>
  <c r="J498"/>
  <c r="K498"/>
  <c r="J499"/>
  <c r="K499"/>
  <c r="J500"/>
  <c r="K500"/>
  <c r="J501"/>
  <c r="K501"/>
  <c r="J502"/>
  <c r="K502"/>
  <c r="J503"/>
  <c r="K503"/>
  <c r="J504"/>
  <c r="K504"/>
  <c r="J505"/>
  <c r="K505"/>
  <c r="J506"/>
  <c r="K506"/>
  <c r="J507"/>
  <c r="K507"/>
  <c r="J508"/>
  <c r="K508"/>
  <c r="J509"/>
  <c r="K509"/>
  <c r="J510"/>
  <c r="K510"/>
  <c r="J511"/>
  <c r="K511"/>
  <c r="J512"/>
  <c r="K512"/>
  <c r="J513"/>
  <c r="K513"/>
  <c r="J514"/>
  <c r="K514"/>
  <c r="J515"/>
  <c r="K515"/>
  <c r="J516"/>
  <c r="K516"/>
  <c r="J517"/>
  <c r="K517"/>
  <c r="J518"/>
  <c r="K518"/>
  <c r="J519"/>
  <c r="K519"/>
  <c r="J520"/>
  <c r="K520"/>
  <c r="J521"/>
  <c r="K521"/>
  <c r="J522"/>
  <c r="K522"/>
  <c r="J523"/>
  <c r="K523"/>
  <c r="J524"/>
  <c r="K524"/>
  <c r="J525"/>
  <c r="K525"/>
  <c r="J526"/>
  <c r="K526"/>
  <c r="J527"/>
  <c r="K527"/>
  <c r="J528"/>
  <c r="K528"/>
  <c r="J529"/>
  <c r="K529"/>
  <c r="J530"/>
  <c r="K530"/>
  <c r="J531"/>
  <c r="K531"/>
  <c r="J532"/>
  <c r="K532"/>
  <c r="J533"/>
  <c r="K533"/>
  <c r="J534"/>
  <c r="K534"/>
  <c r="J535"/>
  <c r="K535"/>
  <c r="J536"/>
  <c r="K536"/>
  <c r="J537"/>
  <c r="K537"/>
  <c r="J538"/>
  <c r="K538"/>
  <c r="J539"/>
  <c r="K539"/>
  <c r="J540"/>
  <c r="K540"/>
  <c r="J541"/>
  <c r="K541"/>
  <c r="J542"/>
  <c r="K542"/>
  <c r="J543"/>
  <c r="K543"/>
  <c r="J544"/>
  <c r="K544"/>
  <c r="J545"/>
  <c r="K545"/>
  <c r="J546"/>
  <c r="K546"/>
  <c r="J547"/>
  <c r="K547"/>
  <c r="J548"/>
  <c r="K548"/>
  <c r="J549"/>
  <c r="K549"/>
  <c r="J550"/>
  <c r="K550"/>
  <c r="J551"/>
  <c r="K551"/>
  <c r="J552"/>
  <c r="K552"/>
  <c r="J553"/>
  <c r="K553"/>
  <c r="J554"/>
  <c r="K554"/>
  <c r="J555"/>
  <c r="K555"/>
  <c r="J556"/>
  <c r="K556"/>
  <c r="J557"/>
  <c r="K557"/>
  <c r="J558"/>
  <c r="K558"/>
  <c r="J561"/>
  <c r="K561"/>
  <c r="J562"/>
  <c r="K562"/>
  <c r="J563"/>
  <c r="K563"/>
  <c r="J564"/>
  <c r="K564"/>
  <c r="J565"/>
  <c r="K565"/>
  <c r="J566"/>
  <c r="K566"/>
  <c r="J567"/>
  <c r="K567"/>
  <c r="J568"/>
  <c r="K568"/>
  <c r="J569"/>
  <c r="K569"/>
  <c r="J570"/>
  <c r="K570"/>
  <c r="J571"/>
  <c r="K571"/>
  <c r="J572"/>
  <c r="K572"/>
  <c r="J573"/>
  <c r="K573"/>
  <c r="J574"/>
  <c r="K574"/>
  <c r="J575"/>
  <c r="K575"/>
  <c r="J576"/>
  <c r="K576"/>
  <c r="J579"/>
  <c r="K579"/>
  <c r="J580"/>
  <c r="K580"/>
  <c r="J581"/>
  <c r="K581"/>
  <c r="J582"/>
  <c r="K582"/>
  <c r="J583"/>
  <c r="K583"/>
  <c r="J584"/>
  <c r="K584"/>
  <c r="J585"/>
  <c r="K585"/>
  <c r="J586"/>
  <c r="K586"/>
  <c r="J587"/>
  <c r="K587"/>
  <c r="J588"/>
  <c r="K588"/>
  <c r="J589"/>
  <c r="K589"/>
  <c r="J590"/>
  <c r="K590"/>
  <c r="J591"/>
  <c r="K591"/>
  <c r="J592"/>
  <c r="K592"/>
  <c r="J593"/>
  <c r="K593"/>
  <c r="J594"/>
  <c r="K594"/>
  <c r="J595"/>
  <c r="K595"/>
  <c r="J596"/>
  <c r="K596"/>
  <c r="J597"/>
  <c r="K597"/>
  <c r="J598"/>
  <c r="K598"/>
  <c r="J599"/>
  <c r="K599"/>
  <c r="J600"/>
  <c r="K600"/>
  <c r="J601"/>
  <c r="K601"/>
  <c r="J602"/>
  <c r="K602"/>
  <c r="J603"/>
  <c r="K603"/>
  <c r="J604"/>
  <c r="K604"/>
  <c r="J605"/>
  <c r="K605"/>
  <c r="J606"/>
  <c r="K606"/>
  <c r="J607"/>
  <c r="K607"/>
  <c r="J608"/>
  <c r="K608"/>
  <c r="J609"/>
  <c r="K609"/>
  <c r="J610"/>
  <c r="K610"/>
  <c r="J611"/>
  <c r="K611"/>
  <c r="J612"/>
  <c r="K612"/>
  <c r="J613"/>
  <c r="K613"/>
  <c r="J614"/>
  <c r="K614"/>
  <c r="J615"/>
  <c r="K615"/>
  <c r="J616"/>
  <c r="K616"/>
  <c r="J617"/>
  <c r="K617"/>
  <c r="J618"/>
  <c r="K618"/>
  <c r="J619"/>
  <c r="K619"/>
  <c r="J620"/>
  <c r="K620"/>
  <c r="J621"/>
  <c r="K621"/>
  <c r="J622"/>
  <c r="K622"/>
  <c r="J623"/>
  <c r="K623"/>
  <c r="J624"/>
  <c r="K624"/>
  <c r="J625"/>
  <c r="K625"/>
  <c r="J626"/>
  <c r="K626"/>
  <c r="J627"/>
  <c r="K627"/>
  <c r="J628"/>
  <c r="K628"/>
  <c r="J629"/>
  <c r="K629"/>
  <c r="J630"/>
  <c r="K630"/>
  <c r="J631"/>
  <c r="K631"/>
  <c r="J632"/>
  <c r="K632"/>
  <c r="J633"/>
  <c r="K633"/>
  <c r="J634"/>
  <c r="K634"/>
  <c r="J635"/>
  <c r="K635"/>
  <c r="J636"/>
  <c r="K636"/>
  <c r="J637"/>
  <c r="K637"/>
  <c r="J638"/>
  <c r="K638"/>
  <c r="J639"/>
  <c r="K639"/>
  <c r="J7"/>
  <c r="K7"/>
  <c r="J8"/>
  <c r="K8"/>
  <c r="J9"/>
  <c r="K9"/>
  <c r="J10"/>
  <c r="K10"/>
  <c r="J11"/>
  <c r="K11"/>
  <c r="J12"/>
  <c r="K12"/>
  <c r="J13"/>
  <c r="K13"/>
  <c r="J14"/>
  <c r="K14"/>
  <c r="J15"/>
  <c r="K15"/>
  <c r="J16"/>
  <c r="K16"/>
  <c r="J17"/>
  <c r="K17"/>
  <c r="J18"/>
  <c r="K18"/>
  <c r="J19"/>
  <c r="K19"/>
  <c r="J20"/>
  <c r="K20"/>
  <c r="J21"/>
  <c r="K21"/>
  <c r="J22"/>
  <c r="K22"/>
  <c r="J23"/>
  <c r="K23"/>
  <c r="J24"/>
  <c r="K24"/>
  <c r="J25"/>
  <c r="K25"/>
  <c r="J26"/>
  <c r="K26"/>
  <c r="J27"/>
  <c r="K27"/>
  <c r="J28"/>
  <c r="K28"/>
  <c r="J29"/>
  <c r="K29"/>
  <c r="J30"/>
  <c r="K30"/>
  <c r="J31"/>
  <c r="K31"/>
  <c r="J32"/>
  <c r="K32"/>
  <c r="J33"/>
  <c r="K33"/>
  <c r="J34"/>
  <c r="K34"/>
  <c r="J35"/>
  <c r="K35"/>
  <c r="J36"/>
  <c r="K36"/>
  <c r="J37"/>
  <c r="K37"/>
  <c r="J38"/>
  <c r="K38"/>
  <c r="J39"/>
  <c r="K39"/>
  <c r="J40"/>
  <c r="K40"/>
  <c r="J41"/>
  <c r="K41"/>
  <c r="J42"/>
  <c r="K42"/>
  <c r="J43"/>
  <c r="K43"/>
  <c r="J44"/>
  <c r="K44"/>
  <c r="J45"/>
  <c r="K45"/>
  <c r="J46"/>
  <c r="K46"/>
  <c r="J47"/>
  <c r="K47"/>
  <c r="J48"/>
  <c r="K48"/>
  <c r="J49"/>
  <c r="K49"/>
  <c r="J50"/>
  <c r="K50"/>
  <c r="J51"/>
  <c r="K51"/>
  <c r="J52"/>
  <c r="K52"/>
  <c r="J53"/>
  <c r="K53"/>
  <c r="J54"/>
  <c r="K54"/>
  <c r="J55"/>
  <c r="K55"/>
  <c r="J56"/>
  <c r="K56"/>
  <c r="J57"/>
  <c r="K57"/>
  <c r="J58"/>
  <c r="K58"/>
  <c r="J59"/>
  <c r="K59"/>
  <c r="J60"/>
  <c r="K60"/>
  <c r="J61"/>
  <c r="K61"/>
  <c r="J62"/>
  <c r="K62"/>
  <c r="J63"/>
  <c r="K63"/>
  <c r="J64"/>
  <c r="K64"/>
  <c r="J65"/>
  <c r="K65"/>
  <c r="J66"/>
  <c r="K66"/>
  <c r="J67"/>
  <c r="K67"/>
  <c r="J68"/>
  <c r="K68"/>
  <c r="J69"/>
  <c r="K69"/>
  <c r="J70"/>
  <c r="K70"/>
  <c r="J71"/>
  <c r="K71"/>
  <c r="J72"/>
  <c r="K72"/>
  <c r="J73"/>
  <c r="K73"/>
  <c r="J74"/>
  <c r="K74"/>
  <c r="J75"/>
  <c r="K75"/>
  <c r="J76"/>
  <c r="K76"/>
  <c r="J77"/>
  <c r="K77"/>
  <c r="J78"/>
  <c r="K78"/>
  <c r="J79"/>
  <c r="K79"/>
  <c r="J80"/>
  <c r="K80"/>
  <c r="J81"/>
  <c r="K81"/>
  <c r="J82"/>
  <c r="K82"/>
  <c r="J83"/>
  <c r="K83"/>
  <c r="J84"/>
  <c r="K84"/>
  <c r="J85"/>
  <c r="K85"/>
  <c r="J86"/>
  <c r="K86"/>
  <c r="J87"/>
  <c r="K87"/>
  <c r="J88"/>
  <c r="K88"/>
  <c r="J89"/>
  <c r="K89"/>
  <c r="J90"/>
  <c r="K90"/>
  <c r="J91"/>
  <c r="K91"/>
  <c r="J92"/>
  <c r="K92"/>
  <c r="J93"/>
  <c r="K93"/>
  <c r="J94"/>
  <c r="K94"/>
  <c r="J95"/>
  <c r="K95"/>
  <c r="J96"/>
  <c r="K96"/>
  <c r="J97"/>
  <c r="K97"/>
  <c r="J98"/>
  <c r="K98"/>
  <c r="J99"/>
  <c r="K99"/>
  <c r="J100"/>
  <c r="K100"/>
  <c r="J101"/>
  <c r="K101"/>
  <c r="J102"/>
  <c r="K102"/>
  <c r="J103"/>
  <c r="K103"/>
  <c r="J104"/>
  <c r="K104"/>
  <c r="J105"/>
  <c r="K105"/>
  <c r="J106"/>
  <c r="K106"/>
  <c r="J107"/>
  <c r="K107"/>
  <c r="J108"/>
  <c r="K108"/>
  <c r="J109"/>
  <c r="K109"/>
  <c r="J110"/>
  <c r="K110"/>
  <c r="J111"/>
  <c r="K111"/>
  <c r="J112"/>
  <c r="K112"/>
  <c r="J113"/>
  <c r="K113"/>
  <c r="J114"/>
  <c r="K114"/>
  <c r="J115"/>
  <c r="K115"/>
  <c r="J116"/>
  <c r="K116"/>
  <c r="J117"/>
  <c r="K117"/>
  <c r="J118"/>
  <c r="K118"/>
  <c r="J119"/>
  <c r="K119"/>
  <c r="J120"/>
  <c r="K120"/>
  <c r="J121"/>
  <c r="K121"/>
  <c r="J122"/>
  <c r="K122"/>
  <c r="J123"/>
  <c r="K123"/>
  <c r="J124"/>
  <c r="K124"/>
  <c r="J125"/>
  <c r="K125"/>
  <c r="J126"/>
  <c r="K126"/>
  <c r="J127"/>
  <c r="K127"/>
  <c r="J128"/>
  <c r="K128"/>
  <c r="J129"/>
  <c r="K129"/>
  <c r="J130"/>
  <c r="K130"/>
  <c r="J131"/>
  <c r="K131"/>
  <c r="J132"/>
  <c r="K132"/>
  <c r="J133"/>
  <c r="K133"/>
  <c r="J134"/>
  <c r="K134"/>
  <c r="J135"/>
  <c r="K135"/>
  <c r="J136"/>
  <c r="K136"/>
  <c r="J137"/>
  <c r="K137"/>
  <c r="J138"/>
  <c r="K138"/>
  <c r="J139"/>
  <c r="K139"/>
  <c r="J140"/>
  <c r="K140"/>
  <c r="J141"/>
  <c r="K141"/>
  <c r="J142"/>
  <c r="K142"/>
  <c r="J143"/>
  <c r="K143"/>
  <c r="J144"/>
  <c r="K144"/>
  <c r="J145"/>
  <c r="K145"/>
  <c r="J146"/>
  <c r="K146"/>
  <c r="J147"/>
  <c r="K147"/>
  <c r="J148"/>
  <c r="K148"/>
  <c r="J149"/>
  <c r="K149"/>
  <c r="J150"/>
  <c r="K150"/>
  <c r="J151"/>
  <c r="K151"/>
  <c r="J152"/>
  <c r="K152"/>
  <c r="J153"/>
  <c r="K153"/>
  <c r="J154"/>
  <c r="K154"/>
  <c r="J155"/>
  <c r="K155"/>
  <c r="J156"/>
  <c r="K156"/>
  <c r="J157"/>
  <c r="K157"/>
  <c r="J158"/>
  <c r="K158"/>
  <c r="J159"/>
  <c r="K159"/>
  <c r="J160"/>
  <c r="K160"/>
  <c r="J161"/>
  <c r="K161"/>
  <c r="J162"/>
  <c r="K162"/>
  <c r="J163"/>
  <c r="K163"/>
  <c r="J164"/>
  <c r="K164"/>
  <c r="J165"/>
  <c r="K165"/>
  <c r="J166"/>
  <c r="K166"/>
  <c r="J167"/>
  <c r="K167"/>
  <c r="J168"/>
  <c r="K168"/>
  <c r="J169"/>
  <c r="K169"/>
  <c r="J170"/>
  <c r="K170"/>
  <c r="J171"/>
  <c r="K171"/>
  <c r="J172"/>
  <c r="K172"/>
  <c r="J173"/>
  <c r="K173"/>
  <c r="J174"/>
  <c r="K174"/>
  <c r="J175"/>
  <c r="K175"/>
  <c r="J176"/>
  <c r="K176"/>
  <c r="J177"/>
  <c r="K177"/>
  <c r="J178"/>
  <c r="K178"/>
  <c r="J179"/>
  <c r="K179"/>
  <c r="J180"/>
  <c r="K180"/>
  <c r="J181"/>
  <c r="K181"/>
  <c r="J182"/>
  <c r="K182"/>
  <c r="J183"/>
  <c r="K183"/>
  <c r="J184"/>
  <c r="K184"/>
  <c r="J185"/>
  <c r="K185"/>
  <c r="J186"/>
  <c r="K186"/>
  <c r="J187"/>
  <c r="K187"/>
  <c r="J188"/>
  <c r="K188"/>
  <c r="J189"/>
  <c r="K189"/>
  <c r="J190"/>
  <c r="K190"/>
  <c r="J191"/>
  <c r="K191"/>
  <c r="J192"/>
  <c r="K192"/>
  <c r="J193"/>
  <c r="K193"/>
  <c r="J194"/>
  <c r="K194"/>
  <c r="J195"/>
  <c r="K195"/>
  <c r="J196"/>
  <c r="K196"/>
  <c r="J197"/>
  <c r="K197"/>
  <c r="J198"/>
  <c r="K198"/>
  <c r="J199"/>
  <c r="K199"/>
  <c r="J200"/>
  <c r="K200"/>
  <c r="J201"/>
  <c r="K201"/>
  <c r="J202"/>
  <c r="K202"/>
  <c r="J203"/>
  <c r="K203"/>
  <c r="J204"/>
  <c r="K204"/>
  <c r="J205"/>
  <c r="K205"/>
  <c r="J206"/>
  <c r="K206"/>
  <c r="J207"/>
  <c r="K207"/>
  <c r="J208"/>
  <c r="K208"/>
  <c r="J209"/>
  <c r="K209"/>
  <c r="J210"/>
  <c r="K210"/>
  <c r="J211"/>
  <c r="K211"/>
  <c r="J212"/>
  <c r="K212"/>
  <c r="J213"/>
  <c r="K213"/>
  <c r="J214"/>
  <c r="K214"/>
  <c r="J215"/>
  <c r="K215"/>
  <c r="J216"/>
  <c r="K216"/>
  <c r="J217"/>
  <c r="K217"/>
  <c r="J218"/>
  <c r="K218"/>
  <c r="J219"/>
  <c r="K219"/>
  <c r="J220"/>
  <c r="K220"/>
  <c r="J221"/>
  <c r="K221"/>
  <c r="J222"/>
  <c r="K222"/>
  <c r="J223"/>
  <c r="K223"/>
  <c r="J224"/>
  <c r="K224"/>
  <c r="J225"/>
  <c r="K225"/>
  <c r="J226"/>
  <c r="K226"/>
  <c r="J227"/>
  <c r="K227"/>
  <c r="J228"/>
  <c r="K228"/>
  <c r="J229"/>
  <c r="K229"/>
  <c r="J230"/>
  <c r="K230"/>
  <c r="J231"/>
  <c r="K231"/>
  <c r="J232"/>
  <c r="K232"/>
  <c r="J233"/>
  <c r="K233"/>
  <c r="J234"/>
  <c r="K234"/>
  <c r="J235"/>
  <c r="K235"/>
  <c r="J236"/>
  <c r="K236"/>
  <c r="J237"/>
  <c r="K237"/>
  <c r="J238"/>
  <c r="K238"/>
  <c r="J239"/>
  <c r="K239"/>
  <c r="J240"/>
  <c r="K240"/>
  <c r="J241"/>
  <c r="K241"/>
  <c r="J242"/>
  <c r="K242"/>
  <c r="J243"/>
  <c r="K243"/>
  <c r="J244"/>
  <c r="K244"/>
  <c r="J245"/>
  <c r="K245"/>
  <c r="J246"/>
  <c r="K246"/>
  <c r="J247"/>
  <c r="K247"/>
  <c r="J248"/>
  <c r="K248"/>
  <c r="J249"/>
  <c r="K249"/>
  <c r="J250"/>
  <c r="K250"/>
  <c r="J251"/>
  <c r="K251"/>
  <c r="J252"/>
  <c r="K252"/>
  <c r="J253"/>
  <c r="K253"/>
  <c r="J254"/>
  <c r="K254"/>
  <c r="J255"/>
  <c r="K255"/>
  <c r="J256"/>
  <c r="K256"/>
  <c r="J257"/>
  <c r="K257"/>
  <c r="J258"/>
  <c r="K258"/>
  <c r="J259"/>
  <c r="K259"/>
  <c r="J260"/>
  <c r="K260"/>
  <c r="J261"/>
  <c r="K261"/>
  <c r="J262"/>
  <c r="K262"/>
  <c r="J263"/>
  <c r="K263"/>
  <c r="J264"/>
  <c r="K264"/>
  <c r="J265"/>
  <c r="K265"/>
  <c r="J266"/>
  <c r="K266"/>
  <c r="J267"/>
  <c r="K267"/>
  <c r="J268"/>
  <c r="K268"/>
  <c r="J269"/>
  <c r="K269"/>
  <c r="J270"/>
  <c r="K270"/>
  <c r="J271"/>
  <c r="K271"/>
  <c r="J272"/>
  <c r="K272"/>
  <c r="J273"/>
  <c r="K273"/>
  <c r="J274"/>
  <c r="K274"/>
  <c r="J275"/>
  <c r="K275"/>
  <c r="J276"/>
  <c r="K276"/>
  <c r="J277"/>
  <c r="K277"/>
  <c r="J278"/>
  <c r="K278"/>
  <c r="J279"/>
  <c r="K279"/>
  <c r="J280"/>
  <c r="K280"/>
  <c r="J281"/>
  <c r="K281"/>
  <c r="J282"/>
  <c r="K282"/>
  <c r="J283"/>
  <c r="K283"/>
  <c r="J284"/>
  <c r="K284"/>
  <c r="J285"/>
  <c r="K285"/>
  <c r="J286"/>
  <c r="K286"/>
  <c r="J287"/>
  <c r="K287"/>
  <c r="J288"/>
  <c r="K288"/>
  <c r="J289"/>
  <c r="K289"/>
  <c r="J290"/>
  <c r="K290"/>
  <c r="J291"/>
  <c r="K291"/>
  <c r="J292"/>
  <c r="K292"/>
  <c r="J293"/>
  <c r="K293"/>
  <c r="J294"/>
  <c r="K294"/>
  <c r="J295"/>
  <c r="K295"/>
  <c r="J296"/>
  <c r="K296"/>
  <c r="J297"/>
  <c r="K297"/>
  <c r="J298"/>
  <c r="K298"/>
  <c r="J299"/>
  <c r="K299"/>
  <c r="J300"/>
  <c r="K300"/>
  <c r="J301"/>
  <c r="K301"/>
  <c r="J302"/>
  <c r="K302"/>
  <c r="J303"/>
  <c r="K303"/>
  <c r="J304"/>
  <c r="K304"/>
  <c r="J305"/>
  <c r="K305"/>
  <c r="J306"/>
  <c r="K306"/>
  <c r="J307"/>
  <c r="K307"/>
  <c r="J308"/>
  <c r="K308"/>
  <c r="J309"/>
  <c r="K309"/>
  <c r="J310"/>
  <c r="K310"/>
  <c r="J311"/>
  <c r="K311"/>
  <c r="J312"/>
  <c r="K312"/>
  <c r="J5"/>
  <c r="K5"/>
  <c r="K6"/>
  <c r="J6"/>
  <c r="B10" i="6"/>
  <c r="B9"/>
  <c r="A317" i="9"/>
  <c r="A316"/>
  <c r="A315"/>
  <c r="A314"/>
  <c r="A313"/>
  <c r="A250"/>
  <c r="A249"/>
  <c r="A248"/>
  <c r="A246"/>
  <c r="A245"/>
  <c r="A244"/>
  <c r="A243"/>
  <c r="A242"/>
  <c r="A241"/>
  <c r="A240"/>
  <c r="A239"/>
  <c r="A238"/>
  <c r="A237"/>
  <c r="A236"/>
  <c r="A235"/>
  <c r="A234"/>
  <c r="A233"/>
  <c r="A232"/>
  <c r="A231"/>
  <c r="A230"/>
  <c r="A229"/>
  <c r="A228"/>
  <c r="A227"/>
  <c r="A226"/>
  <c r="A225"/>
  <c r="A224"/>
  <c r="A223"/>
  <c r="A222"/>
  <c r="A221"/>
  <c r="A220"/>
  <c r="A219"/>
  <c r="A217"/>
  <c r="A216"/>
  <c r="A215"/>
  <c r="A214"/>
  <c r="A213"/>
  <c r="A212"/>
  <c r="A211"/>
  <c r="A210"/>
  <c r="A209"/>
  <c r="A208"/>
  <c r="A207"/>
  <c r="A206"/>
  <c r="A205"/>
  <c r="A204"/>
  <c r="A203"/>
  <c r="A202"/>
  <c r="A201"/>
  <c r="A200"/>
  <c r="A199"/>
  <c r="A198"/>
  <c r="A197"/>
  <c r="A196"/>
  <c r="A195"/>
  <c r="A194"/>
  <c r="A193"/>
  <c r="A192"/>
  <c r="A191"/>
  <c r="A190"/>
  <c r="A189"/>
  <c r="A188"/>
  <c r="A187"/>
  <c r="A186"/>
  <c r="A185"/>
  <c r="A184"/>
  <c r="A183"/>
  <c r="A182"/>
  <c r="A181"/>
  <c r="A180"/>
  <c r="A179"/>
  <c r="A178"/>
  <c r="A177"/>
  <c r="A176"/>
  <c r="A175"/>
  <c r="A174"/>
  <c r="A173"/>
  <c r="A172"/>
  <c r="A171"/>
  <c r="A170"/>
  <c r="A169"/>
  <c r="A168"/>
  <c r="A167"/>
  <c r="A166"/>
  <c r="A165"/>
  <c r="A164"/>
  <c r="A163"/>
  <c r="A162"/>
  <c r="A161"/>
  <c r="A160"/>
  <c r="A159"/>
  <c r="A158"/>
  <c r="A157"/>
  <c r="A156"/>
  <c r="A155"/>
  <c r="A154"/>
  <c r="A153"/>
  <c r="A152"/>
  <c r="A151"/>
  <c r="A150"/>
  <c r="A149"/>
  <c r="A148"/>
  <c r="A147"/>
  <c r="A146"/>
  <c r="A145"/>
  <c r="A144"/>
  <c r="A143"/>
  <c r="A142"/>
  <c r="A141"/>
  <c r="A140"/>
  <c r="A139"/>
  <c r="A138"/>
  <c r="A137"/>
  <c r="A136"/>
  <c r="A135"/>
  <c r="A134"/>
  <c r="A133"/>
  <c r="A132"/>
  <c r="A131"/>
  <c r="A130"/>
  <c r="A129"/>
  <c r="A128"/>
  <c r="A127"/>
  <c r="A126"/>
  <c r="A125"/>
  <c r="A124"/>
  <c r="A123"/>
  <c r="A122"/>
  <c r="A121"/>
  <c r="A120"/>
  <c r="A119"/>
  <c r="A118"/>
  <c r="A117"/>
  <c r="A116"/>
  <c r="A115"/>
  <c r="A114"/>
  <c r="A113"/>
  <c r="A112"/>
  <c r="A111"/>
  <c r="A110"/>
  <c r="A109"/>
  <c r="A108"/>
  <c r="A107"/>
  <c r="A106"/>
  <c r="A105"/>
  <c r="A104"/>
  <c r="A103"/>
  <c r="A102"/>
  <c r="A101"/>
  <c r="A100"/>
  <c r="A99"/>
  <c r="A98"/>
  <c r="A97"/>
  <c r="A96"/>
  <c r="A95"/>
  <c r="A94"/>
  <c r="A93"/>
  <c r="A92"/>
  <c r="A91"/>
  <c r="A90"/>
  <c r="A89"/>
  <c r="A88"/>
  <c r="A87"/>
  <c r="A86"/>
  <c r="A85"/>
  <c r="A84"/>
  <c r="A83"/>
  <c r="A82"/>
  <c r="A81"/>
  <c r="A80"/>
  <c r="A79"/>
  <c r="A78"/>
  <c r="A77"/>
  <c r="A76"/>
  <c r="A75"/>
  <c r="A74"/>
  <c r="A73"/>
  <c r="A72"/>
  <c r="A71"/>
  <c r="A70"/>
  <c r="A69"/>
  <c r="A68"/>
  <c r="A67"/>
  <c r="A66"/>
  <c r="A65"/>
  <c r="A64"/>
  <c r="A63"/>
  <c r="A62"/>
  <c r="A61"/>
  <c r="A60"/>
  <c r="A59"/>
  <c r="A58"/>
  <c r="A57"/>
  <c r="A56"/>
  <c r="A55"/>
  <c r="A54"/>
  <c r="A53"/>
  <c r="A52"/>
  <c r="A51"/>
  <c r="A50"/>
  <c r="A49"/>
  <c r="A47"/>
  <c r="A46"/>
  <c r="A45"/>
  <c r="A44"/>
  <c r="A43"/>
  <c r="A42"/>
  <c r="A41"/>
  <c r="A40"/>
  <c r="A39"/>
  <c r="A38"/>
  <c r="A37"/>
  <c r="A36"/>
  <c r="A35"/>
  <c r="A34"/>
  <c r="A33"/>
  <c r="A32"/>
  <c r="A31"/>
  <c r="A30"/>
  <c r="A29"/>
  <c r="A28"/>
  <c r="A27"/>
  <c r="A26"/>
  <c r="A25"/>
  <c r="A24"/>
  <c r="A23"/>
  <c r="A22"/>
  <c r="A21"/>
  <c r="A20"/>
  <c r="A19"/>
  <c r="A18"/>
  <c r="A17"/>
  <c r="A16"/>
  <c r="A15"/>
  <c r="A14"/>
  <c r="A13"/>
  <c r="A12"/>
  <c r="A11"/>
  <c r="A10"/>
  <c r="A9"/>
  <c r="A8"/>
  <c r="A7"/>
  <c r="A6"/>
  <c r="A5"/>
  <c r="A4"/>
  <c r="A3"/>
  <c r="A2"/>
  <c r="B63" i="6"/>
  <c r="G63"/>
  <c r="B62"/>
  <c r="G62"/>
  <c r="B60"/>
  <c r="G60"/>
  <c r="B59"/>
  <c r="G59"/>
  <c r="B58"/>
  <c r="G58"/>
  <c r="B57"/>
  <c r="G57"/>
  <c r="B56"/>
  <c r="G56"/>
  <c r="B55"/>
  <c r="G55"/>
  <c r="B54"/>
  <c r="G54"/>
  <c r="B17"/>
  <c r="B16"/>
  <c r="B15"/>
  <c r="B14"/>
  <c r="G14"/>
  <c r="H14"/>
  <c r="H13"/>
  <c r="B12"/>
  <c r="G12"/>
  <c r="H12"/>
  <c r="D12"/>
  <c r="B11"/>
  <c r="G11"/>
  <c r="H11"/>
  <c r="D11"/>
  <c r="G10"/>
  <c r="H10"/>
  <c r="D10"/>
  <c r="G9"/>
  <c r="H9"/>
  <c r="B8"/>
  <c r="G8"/>
  <c r="H8"/>
  <c r="D8"/>
  <c r="B7"/>
  <c r="G7"/>
  <c r="H7"/>
  <c r="D7"/>
  <c r="B6"/>
  <c r="G6"/>
  <c r="B5"/>
  <c r="F6"/>
  <c r="B4"/>
  <c r="G4"/>
  <c r="H4"/>
  <c r="I2503" i="5"/>
  <c r="I2499"/>
  <c r="H2495"/>
  <c r="F2494"/>
  <c r="S2492"/>
  <c r="S2488"/>
  <c r="S2484"/>
  <c r="S2482"/>
  <c r="J2481"/>
  <c r="S2481"/>
  <c r="S2480"/>
  <c r="I2475"/>
  <c r="S2475"/>
  <c r="R2474"/>
  <c r="J2473"/>
  <c r="S2473"/>
  <c r="R2472"/>
  <c r="S2469"/>
  <c r="S2467"/>
  <c r="R2466"/>
  <c r="S2465"/>
  <c r="S2461"/>
  <c r="S2459"/>
  <c r="X2457"/>
  <c r="S2457"/>
  <c r="S2454"/>
  <c r="F2450"/>
  <c r="S2449"/>
  <c r="I2447"/>
  <c r="S2445"/>
  <c r="R2442"/>
  <c r="I2438"/>
  <c r="F2436"/>
  <c r="S2436"/>
  <c r="H2433"/>
  <c r="S2433"/>
  <c r="S2431"/>
  <c r="S2429"/>
  <c r="S2427"/>
  <c r="F2425"/>
  <c r="S2425"/>
  <c r="S2421"/>
  <c r="S2420"/>
  <c r="S2419"/>
  <c r="S2417"/>
  <c r="S2416"/>
  <c r="S2415"/>
  <c r="S2413"/>
  <c r="S2409"/>
  <c r="S2405"/>
  <c r="S2404"/>
  <c r="S2401"/>
  <c r="S2397"/>
  <c r="S2396"/>
  <c r="R2395"/>
  <c r="X2393"/>
  <c r="S2393"/>
  <c r="S2391"/>
  <c r="R2390"/>
  <c r="S2389"/>
  <c r="F2388"/>
  <c r="S2385"/>
  <c r="R2382"/>
  <c r="F2380"/>
  <c r="S2380"/>
  <c r="S2378"/>
  <c r="S2377"/>
  <c r="S2376"/>
  <c r="S2373"/>
  <c r="F2372"/>
  <c r="S2370"/>
  <c r="S2369"/>
  <c r="S2368"/>
  <c r="F2366"/>
  <c r="R2365"/>
  <c r="S2365"/>
  <c r="F2364"/>
  <c r="S2363"/>
  <c r="S2362"/>
  <c r="S2361"/>
  <c r="S2360"/>
  <c r="S2356"/>
  <c r="X2355"/>
  <c r="S2355"/>
  <c r="S2354"/>
  <c r="S2353"/>
  <c r="S2351"/>
  <c r="S2347"/>
  <c r="H2346"/>
  <c r="H2345"/>
  <c r="S2343"/>
  <c r="S2341"/>
  <c r="X2338"/>
  <c r="H2337"/>
  <c r="S2337"/>
  <c r="S2336"/>
  <c r="S2335"/>
  <c r="S2332"/>
  <c r="S2331"/>
  <c r="S2328"/>
  <c r="S2327"/>
  <c r="S2323"/>
  <c r="F2321"/>
  <c r="S2317"/>
  <c r="J2314"/>
  <c r="S2314"/>
  <c r="J2306"/>
  <c r="S2306"/>
  <c r="J2303"/>
  <c r="S2302"/>
  <c r="S2301"/>
  <c r="H2299"/>
  <c r="H2297"/>
  <c r="S2297"/>
  <c r="F2295"/>
  <c r="S2293"/>
  <c r="H2291"/>
  <c r="F2288"/>
  <c r="S2288"/>
  <c r="J2286"/>
  <c r="S2285"/>
  <c r="X2282"/>
  <c r="H2280"/>
  <c r="S2278"/>
  <c r="I2277"/>
  <c r="S2277"/>
  <c r="S2274"/>
  <c r="F2267"/>
  <c r="S2267"/>
  <c r="S2266"/>
  <c r="S2264"/>
  <c r="S2263"/>
  <c r="S2262"/>
  <c r="I2261"/>
  <c r="S2260"/>
  <c r="S2258"/>
  <c r="S2256"/>
  <c r="R2255"/>
  <c r="H2252"/>
  <c r="S2251"/>
  <c r="R2249"/>
  <c r="S2248"/>
  <c r="S2247"/>
  <c r="S2246"/>
  <c r="R2243"/>
  <c r="S2243"/>
  <c r="H2240"/>
  <c r="S2240"/>
  <c r="F2239"/>
  <c r="S2239"/>
  <c r="S2235"/>
  <c r="S2231"/>
  <c r="S2224"/>
  <c r="R2223"/>
  <c r="S2223"/>
  <c r="S2221"/>
  <c r="S2219"/>
  <c r="I2218"/>
  <c r="X2217"/>
  <c r="S2215"/>
  <c r="S2213"/>
  <c r="S2211"/>
  <c r="X2209"/>
  <c r="S2207"/>
  <c r="S2205"/>
  <c r="F2203"/>
  <c r="S2203"/>
  <c r="X2201"/>
  <c r="S2199"/>
  <c r="S2198"/>
  <c r="S2197"/>
  <c r="F2195"/>
  <c r="S2195"/>
  <c r="R2191"/>
  <c r="I2190"/>
  <c r="S2189"/>
  <c r="S2188"/>
  <c r="R2186"/>
  <c r="S2185"/>
  <c r="S2184"/>
  <c r="S2181"/>
  <c r="R2178"/>
  <c r="R2174"/>
  <c r="S2173"/>
  <c r="S2163"/>
  <c r="S2161"/>
  <c r="S2159"/>
  <c r="R2158"/>
  <c r="S2157"/>
  <c r="S2155"/>
  <c r="S2149"/>
  <c r="S2148"/>
  <c r="R2146"/>
  <c r="I2145"/>
  <c r="S2145"/>
  <c r="S2144"/>
  <c r="R2142"/>
  <c r="S2141"/>
  <c r="F2137"/>
  <c r="S2137"/>
  <c r="S2136"/>
  <c r="H2134"/>
  <c r="S2133"/>
  <c r="S2132"/>
  <c r="S2131"/>
  <c r="F2129"/>
  <c r="F2128"/>
  <c r="S2127"/>
  <c r="I2126"/>
  <c r="J2122"/>
  <c r="J2118"/>
  <c r="S2112"/>
  <c r="I2109"/>
  <c r="S2107"/>
  <c r="I2105"/>
  <c r="I2101"/>
  <c r="I2097"/>
  <c r="S2095"/>
  <c r="I2093"/>
  <c r="S2091"/>
  <c r="J2089"/>
  <c r="F2087"/>
  <c r="S2080"/>
  <c r="X2075"/>
  <c r="S2075"/>
  <c r="X2072"/>
  <c r="S2070"/>
  <c r="S2067"/>
  <c r="F2065"/>
  <c r="F2064"/>
  <c r="S2064"/>
  <c r="S2060"/>
  <c r="S2059"/>
  <c r="F2056"/>
  <c r="X2053"/>
  <c r="S2051"/>
  <c r="F2045"/>
  <c r="S2043"/>
  <c r="S2034"/>
  <c r="I2024"/>
  <c r="F2021"/>
  <c r="I2020"/>
  <c r="F2019"/>
  <c r="S2019"/>
  <c r="J2017"/>
  <c r="R2013"/>
  <c r="R2009"/>
  <c r="F2005"/>
  <c r="J2001"/>
  <c r="I2000"/>
  <c r="F1999"/>
  <c r="S1994"/>
  <c r="J1993"/>
  <c r="I1992"/>
  <c r="F1991"/>
  <c r="H1989"/>
  <c r="S1986"/>
  <c r="R1985"/>
  <c r="S1982"/>
  <c r="S1979"/>
  <c r="S1974"/>
  <c r="H1972"/>
  <c r="S1967"/>
  <c r="J1965"/>
  <c r="S1963"/>
  <c r="S1962"/>
  <c r="R1961"/>
  <c r="S1954"/>
  <c r="I1953"/>
  <c r="S1939"/>
  <c r="J1933"/>
  <c r="H1925"/>
  <c r="I1924"/>
  <c r="I1921"/>
  <c r="S1921"/>
  <c r="S1917"/>
  <c r="R1913"/>
  <c r="S1913"/>
  <c r="S1909"/>
  <c r="J1906"/>
  <c r="I1905"/>
  <c r="S1905"/>
  <c r="I1903"/>
  <c r="S1901"/>
  <c r="S1898"/>
  <c r="S1897"/>
  <c r="I1895"/>
  <c r="H1893"/>
  <c r="S1893"/>
  <c r="S1891"/>
  <c r="J1890"/>
  <c r="S1889"/>
  <c r="I1887"/>
  <c r="S1885"/>
  <c r="S1883"/>
  <c r="R1882"/>
  <c r="S1881"/>
  <c r="I1879"/>
  <c r="I1877"/>
  <c r="S1877"/>
  <c r="F1863"/>
  <c r="S1859"/>
  <c r="S1855"/>
  <c r="S1841"/>
  <c r="S1833"/>
  <c r="S1826"/>
  <c r="R1824"/>
  <c r="R1816"/>
  <c r="F1815"/>
  <c r="S1814"/>
  <c r="S1808"/>
  <c r="F1805"/>
  <c r="S1804"/>
  <c r="S1801"/>
  <c r="S1800"/>
  <c r="F1797"/>
  <c r="S1797"/>
  <c r="S1796"/>
  <c r="S1795"/>
  <c r="F1793"/>
  <c r="S1792"/>
  <c r="S1791"/>
  <c r="F1789"/>
  <c r="S1789"/>
  <c r="S1788"/>
  <c r="F1785"/>
  <c r="S1785"/>
  <c r="S1784"/>
  <c r="F1781"/>
  <c r="S1781"/>
  <c r="S1780"/>
  <c r="F1777"/>
  <c r="S1776"/>
  <c r="S1773"/>
  <c r="S1772"/>
  <c r="S1769"/>
  <c r="R1768"/>
  <c r="S1768"/>
  <c r="S1767"/>
  <c r="H1765"/>
  <c r="R1764"/>
  <c r="S1764"/>
  <c r="S1763"/>
  <c r="H1762"/>
  <c r="S1761"/>
  <c r="S1760"/>
  <c r="J1758"/>
  <c r="S1756"/>
  <c r="S1747"/>
  <c r="S1745"/>
  <c r="S1741"/>
  <c r="F1720"/>
  <c r="X1709"/>
  <c r="S1704"/>
  <c r="F1692"/>
  <c r="I1689"/>
  <c r="X1685"/>
  <c r="S1684"/>
  <c r="S1675"/>
  <c r="S1672"/>
  <c r="S1664"/>
  <c r="H1661"/>
  <c r="F1656"/>
  <c r="S1648"/>
  <c r="S1624"/>
  <c r="I1621"/>
  <c r="I1617"/>
  <c r="S1616"/>
  <c r="I1613"/>
  <c r="I1605"/>
  <c r="I1601"/>
  <c r="I1597"/>
  <c r="I1589"/>
  <c r="I1585"/>
  <c r="I1581"/>
  <c r="I1573"/>
  <c r="I1569"/>
  <c r="I1565"/>
  <c r="I1561"/>
  <c r="S1560"/>
  <c r="I1557"/>
  <c r="R1551"/>
  <c r="S1550"/>
  <c r="S1546"/>
  <c r="H1543"/>
  <c r="S1542"/>
  <c r="S1540"/>
  <c r="H1539"/>
  <c r="H1538"/>
  <c r="S1538"/>
  <c r="S1536"/>
  <c r="I1535"/>
  <c r="F1529"/>
  <c r="S1528"/>
  <c r="F1525"/>
  <c r="S1524"/>
  <c r="I1523"/>
  <c r="H1522"/>
  <c r="I1519"/>
  <c r="S1519"/>
  <c r="R1518"/>
  <c r="S1516"/>
  <c r="F1514"/>
  <c r="S1512"/>
  <c r="H1511"/>
  <c r="I1509"/>
  <c r="S1505"/>
  <c r="R1504"/>
  <c r="I1503"/>
  <c r="S1501"/>
  <c r="J1499"/>
  <c r="F1498"/>
  <c r="S1496"/>
  <c r="S1492"/>
  <c r="J1491"/>
  <c r="S1491"/>
  <c r="H1490"/>
  <c r="S1489"/>
  <c r="J1488"/>
  <c r="J1487"/>
  <c r="F1486"/>
  <c r="S1485"/>
  <c r="S1484"/>
  <c r="S1483"/>
  <c r="J1480"/>
  <c r="S1480"/>
  <c r="I1479"/>
  <c r="S1479"/>
  <c r="H1478"/>
  <c r="S1476"/>
  <c r="S1475"/>
  <c r="R1470"/>
  <c r="S1470"/>
  <c r="R1468"/>
  <c r="J1467"/>
  <c r="X1466"/>
  <c r="S1466"/>
  <c r="S1464"/>
  <c r="H1462"/>
  <c r="S1460"/>
  <c r="J1455"/>
  <c r="F1454"/>
  <c r="I1453"/>
  <c r="J1452"/>
  <c r="I1451"/>
  <c r="I1448"/>
  <c r="S1448"/>
  <c r="I1447"/>
  <c r="S1444"/>
  <c r="I1443"/>
  <c r="H1439"/>
  <c r="S1439"/>
  <c r="S1435"/>
  <c r="H1431"/>
  <c r="S1431"/>
  <c r="S1430"/>
  <c r="J1427"/>
  <c r="S1427"/>
  <c r="J1424"/>
  <c r="H1423"/>
  <c r="S1422"/>
  <c r="J1419"/>
  <c r="S1415"/>
  <c r="S1414"/>
  <c r="J1412"/>
  <c r="J1411"/>
  <c r="R1410"/>
  <c r="S1410"/>
  <c r="S1409"/>
  <c r="S1407"/>
  <c r="S1406"/>
  <c r="S1405"/>
  <c r="R1402"/>
  <c r="H1396"/>
  <c r="R1395"/>
  <c r="S1395"/>
  <c r="S1392"/>
  <c r="S1391"/>
  <c r="J1387"/>
  <c r="S1383"/>
  <c r="I1380"/>
  <c r="S1379"/>
  <c r="S1378"/>
  <c r="F1377"/>
  <c r="S1376"/>
  <c r="S1375"/>
  <c r="J1371"/>
  <c r="F1367"/>
  <c r="I1364"/>
  <c r="S1364"/>
  <c r="S1363"/>
  <c r="S1359"/>
  <c r="F1355"/>
  <c r="R1353"/>
  <c r="S1352"/>
  <c r="F1351"/>
  <c r="S1351"/>
  <c r="S1348"/>
  <c r="S1346"/>
  <c r="S1345"/>
  <c r="J1342"/>
  <c r="S1337"/>
  <c r="H1336"/>
  <c r="S1336"/>
  <c r="H1332"/>
  <c r="H1328"/>
  <c r="S1327"/>
  <c r="H1324"/>
  <c r="S1321"/>
  <c r="H1316"/>
  <c r="S1316"/>
  <c r="S1315"/>
  <c r="H1312"/>
  <c r="S1312"/>
  <c r="S1309"/>
  <c r="J1305"/>
  <c r="H1300"/>
  <c r="S1300"/>
  <c r="H1296"/>
  <c r="S1295"/>
  <c r="S1289"/>
  <c r="H1288"/>
  <c r="S1285"/>
  <c r="H1284"/>
  <c r="S1283"/>
  <c r="I1281"/>
  <c r="H1280"/>
  <c r="H1276"/>
  <c r="H1268"/>
  <c r="H1264"/>
  <c r="S1259"/>
  <c r="S1257"/>
  <c r="H1256"/>
  <c r="R1252"/>
  <c r="R1250"/>
  <c r="S1249"/>
  <c r="R1248"/>
  <c r="R1246"/>
  <c r="R1245"/>
  <c r="S1244"/>
  <c r="S1243"/>
  <c r="R1242"/>
  <c r="R1241"/>
  <c r="F1237"/>
  <c r="S1236"/>
  <c r="S1235"/>
  <c r="S1233"/>
  <c r="S1232"/>
  <c r="S1231"/>
  <c r="I1230"/>
  <c r="S1227"/>
  <c r="H1225"/>
  <c r="F1219"/>
  <c r="R1218"/>
  <c r="J1217"/>
  <c r="R1216"/>
  <c r="R1214"/>
  <c r="S1214"/>
  <c r="I1213"/>
  <c r="S1213"/>
  <c r="S1212"/>
  <c r="S1211"/>
  <c r="R1208"/>
  <c r="H1205"/>
  <c r="S1203"/>
  <c r="S1199"/>
  <c r="J1197"/>
  <c r="S1195"/>
  <c r="X1189"/>
  <c r="F1187"/>
  <c r="J1186"/>
  <c r="R1184"/>
  <c r="I1182"/>
  <c r="S1182"/>
  <c r="S1179"/>
  <c r="J1178"/>
  <c r="R1176"/>
  <c r="J1173"/>
  <c r="S1171"/>
  <c r="X1168"/>
  <c r="S1167"/>
  <c r="H1166"/>
  <c r="S1163"/>
  <c r="I1161"/>
  <c r="F1155"/>
  <c r="R1154"/>
  <c r="S1153"/>
  <c r="S1152"/>
  <c r="H1151"/>
  <c r="S1150"/>
  <c r="S1149"/>
  <c r="S1148"/>
  <c r="S1144"/>
  <c r="H1142"/>
  <c r="S1139"/>
  <c r="S1137"/>
  <c r="S1135"/>
  <c r="S1134"/>
  <c r="S1133"/>
  <c r="R1125"/>
  <c r="S1121"/>
  <c r="S1117"/>
  <c r="R1109"/>
  <c r="S1107"/>
  <c r="S1105"/>
  <c r="S1101"/>
  <c r="J1099"/>
  <c r="S1098"/>
  <c r="H1094"/>
  <c r="R1093"/>
  <c r="S1089"/>
  <c r="S1085"/>
  <c r="H1082"/>
  <c r="S1078"/>
  <c r="R1077"/>
  <c r="S1073"/>
  <c r="S1069"/>
  <c r="H1066"/>
  <c r="S1062"/>
  <c r="R1061"/>
  <c r="S1057"/>
  <c r="S1053"/>
  <c r="S1050"/>
  <c r="R1045"/>
  <c r="S1041"/>
  <c r="S1038"/>
  <c r="S1037"/>
  <c r="S1034"/>
  <c r="H1026"/>
  <c r="S1025"/>
  <c r="S1021"/>
  <c r="R1013"/>
  <c r="H1010"/>
  <c r="S1009"/>
  <c r="S1005"/>
  <c r="F1001"/>
  <c r="R997"/>
  <c r="S997"/>
  <c r="S993"/>
  <c r="H991"/>
  <c r="H990"/>
  <c r="S982"/>
  <c r="S981"/>
  <c r="S977"/>
  <c r="R973"/>
  <c r="S973"/>
  <c r="H966"/>
  <c r="S961"/>
  <c r="J959"/>
  <c r="J957"/>
  <c r="S957"/>
  <c r="H955"/>
  <c r="F954"/>
  <c r="S946"/>
  <c r="H934"/>
  <c r="S934"/>
  <c r="S926"/>
  <c r="J922"/>
  <c r="J920"/>
  <c r="J904"/>
  <c r="F897"/>
  <c r="H896"/>
  <c r="H894"/>
  <c r="S894"/>
  <c r="J893"/>
  <c r="J889"/>
  <c r="J887"/>
  <c r="S886"/>
  <c r="H881"/>
  <c r="H880"/>
  <c r="J878"/>
  <c r="J876"/>
  <c r="J873"/>
  <c r="R865"/>
  <c r="H864"/>
  <c r="J861"/>
  <c r="J860"/>
  <c r="J857"/>
  <c r="J855"/>
  <c r="S852"/>
  <c r="F848"/>
  <c r="J846"/>
  <c r="S846"/>
  <c r="S844"/>
  <c r="F843"/>
  <c r="S842"/>
  <c r="J840"/>
  <c r="J838"/>
  <c r="S836"/>
  <c r="H835"/>
  <c r="H832"/>
  <c r="J830"/>
  <c r="S830"/>
  <c r="S829"/>
  <c r="S826"/>
  <c r="S825"/>
  <c r="J824"/>
  <c r="S824"/>
  <c r="S822"/>
  <c r="J821"/>
  <c r="R819"/>
  <c r="S818"/>
  <c r="R816"/>
  <c r="S816"/>
  <c r="S814"/>
  <c r="J813"/>
  <c r="S812"/>
  <c r="R810"/>
  <c r="S810"/>
  <c r="I809"/>
  <c r="S808"/>
  <c r="F807"/>
  <c r="I804"/>
  <c r="S803"/>
  <c r="S802"/>
  <c r="R801"/>
  <c r="S800"/>
  <c r="S799"/>
  <c r="R797"/>
  <c r="S795"/>
  <c r="R793"/>
  <c r="S792"/>
  <c r="R789"/>
  <c r="S788"/>
  <c r="R787"/>
  <c r="S786"/>
  <c r="S784"/>
  <c r="R781"/>
  <c r="R779"/>
  <c r="I778"/>
  <c r="R777"/>
  <c r="S776"/>
  <c r="R773"/>
  <c r="I772"/>
  <c r="R771"/>
  <c r="S768"/>
  <c r="S766"/>
  <c r="R765"/>
  <c r="F764"/>
  <c r="S764"/>
  <c r="R763"/>
  <c r="R761"/>
  <c r="S760"/>
  <c r="R759"/>
  <c r="S759"/>
  <c r="S758"/>
  <c r="I756"/>
  <c r="R755"/>
  <c r="R753"/>
  <c r="S752"/>
  <c r="R751"/>
  <c r="S751"/>
  <c r="J748"/>
  <c r="S748"/>
  <c r="H747"/>
  <c r="S744"/>
  <c r="R741"/>
  <c r="J740"/>
  <c r="S740"/>
  <c r="R739"/>
  <c r="R737"/>
  <c r="S736"/>
  <c r="R735"/>
  <c r="R733"/>
  <c r="J732"/>
  <c r="S732"/>
  <c r="H731"/>
  <c r="S730"/>
  <c r="S728"/>
  <c r="H725"/>
  <c r="R723"/>
  <c r="R721"/>
  <c r="S720"/>
  <c r="R719"/>
  <c r="H715"/>
  <c r="S712"/>
  <c r="H709"/>
  <c r="S708"/>
  <c r="R707"/>
  <c r="R705"/>
  <c r="R700"/>
  <c r="S700"/>
  <c r="R697"/>
  <c r="S696"/>
  <c r="S692"/>
  <c r="R689"/>
  <c r="R688"/>
  <c r="S688"/>
  <c r="S684"/>
  <c r="S680"/>
  <c r="S678"/>
  <c r="X676"/>
  <c r="X668"/>
  <c r="X658"/>
  <c r="S657"/>
  <c r="S645"/>
  <c r="S631"/>
  <c r="S615"/>
  <c r="F614"/>
  <c r="J604"/>
  <c r="J572"/>
  <c r="R570"/>
  <c r="F568"/>
  <c r="I563"/>
  <c r="I559"/>
  <c r="R558"/>
  <c r="I555"/>
  <c r="R550"/>
  <c r="R548"/>
  <c r="I547"/>
  <c r="R546"/>
  <c r="J536"/>
  <c r="I535"/>
  <c r="R530"/>
  <c r="H528"/>
  <c r="H527"/>
  <c r="I523"/>
  <c r="I519"/>
  <c r="R514"/>
  <c r="I511"/>
  <c r="J504"/>
  <c r="I503"/>
  <c r="R500"/>
  <c r="R498"/>
  <c r="I495"/>
  <c r="I491"/>
  <c r="J488"/>
  <c r="R484"/>
  <c r="R482"/>
  <c r="H480"/>
  <c r="R476"/>
  <c r="H457"/>
  <c r="F445"/>
  <c r="F444"/>
  <c r="R441"/>
  <c r="R440"/>
  <c r="X437"/>
  <c r="R433"/>
  <c r="R432"/>
  <c r="R425"/>
  <c r="R424"/>
  <c r="F420"/>
  <c r="R417"/>
  <c r="R416"/>
  <c r="F413"/>
  <c r="F412"/>
  <c r="R408"/>
  <c r="F405"/>
  <c r="F404"/>
  <c r="R400"/>
  <c r="I399"/>
  <c r="I387"/>
  <c r="X377"/>
  <c r="R369"/>
  <c r="H368"/>
  <c r="I364"/>
  <c r="I363"/>
  <c r="I344"/>
  <c r="J338"/>
  <c r="R336"/>
  <c r="R332"/>
  <c r="R329"/>
  <c r="F325"/>
  <c r="R322"/>
  <c r="F317"/>
  <c r="R313"/>
  <c r="F302"/>
  <c r="F291"/>
  <c r="R283"/>
  <c r="X271"/>
  <c r="X269"/>
  <c r="R263"/>
  <c r="X257"/>
  <c r="R255"/>
  <c r="R253"/>
  <c r="R233"/>
  <c r="H231"/>
  <c r="H222"/>
  <c r="F221"/>
  <c r="R219"/>
  <c r="H218"/>
  <c r="H214"/>
  <c r="X213"/>
  <c r="X210"/>
  <c r="R205"/>
  <c r="I202"/>
  <c r="X190"/>
  <c r="J187"/>
  <c r="I186"/>
  <c r="R185"/>
  <c r="H179"/>
  <c r="I174"/>
  <c r="I171"/>
  <c r="I170"/>
  <c r="J167"/>
  <c r="H166"/>
  <c r="I162"/>
  <c r="I158"/>
  <c r="R157"/>
  <c r="I154"/>
  <c r="R153"/>
  <c r="X150"/>
  <c r="F145"/>
  <c r="I142"/>
  <c r="R141"/>
  <c r="I138"/>
  <c r="R137"/>
  <c r="I134"/>
  <c r="I130"/>
  <c r="X123"/>
  <c r="I122"/>
  <c r="R121"/>
  <c r="J111"/>
  <c r="I110"/>
  <c r="X106"/>
  <c r="R98"/>
  <c r="R96"/>
  <c r="X94"/>
  <c r="R92"/>
  <c r="H90"/>
  <c r="R88"/>
  <c r="H86"/>
  <c r="R85"/>
  <c r="R84"/>
  <c r="R82"/>
  <c r="R81"/>
  <c r="R80"/>
  <c r="R78"/>
  <c r="R76"/>
  <c r="X74"/>
  <c r="R72"/>
  <c r="H70"/>
  <c r="R69"/>
  <c r="R68"/>
  <c r="R66"/>
  <c r="R65"/>
  <c r="R64"/>
  <c r="R62"/>
  <c r="R60"/>
  <c r="H59"/>
  <c r="X58"/>
  <c r="R56"/>
  <c r="H55"/>
  <c r="H54"/>
  <c r="R53"/>
  <c r="R52"/>
  <c r="R50"/>
  <c r="R49"/>
  <c r="R48"/>
  <c r="R46"/>
  <c r="R45"/>
  <c r="R44"/>
  <c r="X42"/>
  <c r="R40"/>
  <c r="H39"/>
  <c r="H38"/>
  <c r="R37"/>
  <c r="R36"/>
  <c r="R34"/>
  <c r="R33"/>
  <c r="R32"/>
  <c r="I30"/>
  <c r="H29"/>
  <c r="I26"/>
  <c r="R24"/>
  <c r="H23"/>
  <c r="I22"/>
  <c r="R20"/>
  <c r="AB18"/>
  <c r="I18"/>
  <c r="R6"/>
  <c r="AB6"/>
  <c r="H5"/>
  <c r="B90" i="4"/>
  <c r="H67"/>
  <c r="P47"/>
  <c r="P46"/>
  <c r="P45"/>
  <c r="P44"/>
  <c r="P43"/>
  <c r="Q43"/>
  <c r="P41"/>
  <c r="P40"/>
  <c r="P39"/>
  <c r="P38"/>
  <c r="P37"/>
  <c r="Q37"/>
  <c r="P35"/>
  <c r="P34"/>
  <c r="P33"/>
  <c r="P32"/>
  <c r="P31"/>
  <c r="Q31"/>
  <c r="P29"/>
  <c r="P28"/>
  <c r="P27"/>
  <c r="P26"/>
  <c r="D11"/>
  <c r="A5"/>
  <c r="Q4" i="5"/>
  <c r="S213"/>
  <c r="S74"/>
  <c r="S2015"/>
  <c r="AB1624"/>
  <c r="S1770"/>
  <c r="S1477"/>
  <c r="AB2465"/>
  <c r="AB720"/>
  <c r="AB841"/>
  <c r="AB1757"/>
  <c r="AB858"/>
  <c r="AB552"/>
  <c r="AB1691"/>
  <c r="AB1731"/>
  <c r="AB2088"/>
  <c r="AB410"/>
  <c r="R480"/>
  <c r="AB579"/>
  <c r="AB674"/>
  <c r="AB1293"/>
  <c r="AB1463"/>
  <c r="S2038"/>
  <c r="S853"/>
  <c r="X1479"/>
  <c r="AB2413"/>
  <c r="S778"/>
  <c r="S1398"/>
  <c r="AB1566"/>
  <c r="AB1594"/>
  <c r="S858"/>
  <c r="AB1022"/>
  <c r="AB488"/>
  <c r="AB594"/>
  <c r="AB630"/>
  <c r="AB1401"/>
  <c r="S2140"/>
  <c r="AB324"/>
  <c r="AB902"/>
  <c r="AB1071"/>
  <c r="AB1814"/>
  <c r="AB446"/>
  <c r="AB450"/>
  <c r="AB481"/>
  <c r="AB643"/>
  <c r="AB1437"/>
  <c r="S1596"/>
  <c r="AB2402"/>
  <c r="S1748"/>
  <c r="S2428"/>
  <c r="S918"/>
  <c r="S1000"/>
  <c r="AB1115"/>
  <c r="AB1353"/>
  <c r="S903"/>
  <c r="S1465"/>
  <c r="S2068"/>
  <c r="AB299"/>
  <c r="AB1140"/>
  <c r="AB1672"/>
  <c r="S1754"/>
  <c r="AB2069"/>
  <c r="AB2073"/>
  <c r="R528"/>
  <c r="R86"/>
  <c r="F271"/>
  <c r="AB348"/>
  <c r="AB1079"/>
  <c r="AB1110"/>
  <c r="J1479"/>
  <c r="S1899"/>
  <c r="AB2480"/>
  <c r="H2499"/>
  <c r="AB164"/>
  <c r="X405"/>
  <c r="S880"/>
  <c r="S899"/>
  <c r="AB903"/>
  <c r="S906"/>
  <c r="S925"/>
  <c r="S940"/>
  <c r="S1164"/>
  <c r="I1214"/>
  <c r="AB1649"/>
  <c r="S1835"/>
  <c r="AB1933"/>
  <c r="AB1987"/>
  <c r="H2202"/>
  <c r="AB2319"/>
  <c r="S2330"/>
  <c r="AB2418"/>
  <c r="AB341"/>
  <c r="AB384"/>
  <c r="AB493"/>
  <c r="AB587"/>
  <c r="S659"/>
  <c r="AB1277"/>
  <c r="S1455"/>
  <c r="S1762"/>
  <c r="AB1806"/>
  <c r="S1821"/>
  <c r="S2047"/>
  <c r="H322"/>
  <c r="S633"/>
  <c r="H1230"/>
  <c r="AB1593"/>
  <c r="S1696"/>
  <c r="S1749"/>
  <c r="S1752"/>
  <c r="S1766"/>
  <c r="S2022"/>
  <c r="AB517"/>
  <c r="AB607"/>
  <c r="S706"/>
  <c r="R897"/>
  <c r="S960"/>
  <c r="S1255"/>
  <c r="AB1308"/>
  <c r="AB1369"/>
  <c r="S1386"/>
  <c r="S1437"/>
  <c r="I1480"/>
  <c r="I1487"/>
  <c r="S1919"/>
  <c r="AB2071"/>
  <c r="AB2166"/>
  <c r="S2408"/>
  <c r="I58"/>
  <c r="H338"/>
  <c r="AB418"/>
  <c r="S729"/>
  <c r="AB972"/>
  <c r="AB1094"/>
  <c r="S1120"/>
  <c r="AB1228"/>
  <c r="S1266"/>
  <c r="S1517"/>
  <c r="S1539"/>
  <c r="S1640"/>
  <c r="S1728"/>
  <c r="AB1868"/>
  <c r="S1958"/>
  <c r="AB1970"/>
  <c r="AB2317"/>
  <c r="AB2405"/>
  <c r="AB2463"/>
  <c r="S726"/>
  <c r="H733"/>
  <c r="S1011"/>
  <c r="AB1377"/>
  <c r="H1427"/>
  <c r="AB1598"/>
  <c r="AB1610"/>
  <c r="S1750"/>
  <c r="J1905"/>
  <c r="AB2061"/>
  <c r="S2212"/>
  <c r="F20" i="6"/>
  <c r="F21"/>
  <c r="J235" i="5"/>
  <c r="F235"/>
  <c r="X1753"/>
  <c r="H1753"/>
  <c r="H75"/>
  <c r="X75"/>
  <c r="I764"/>
  <c r="I2158"/>
  <c r="R70"/>
  <c r="I106"/>
  <c r="AB364"/>
  <c r="R488"/>
  <c r="H1178"/>
  <c r="J1218"/>
  <c r="J1250"/>
  <c r="AB1312"/>
  <c r="F2013"/>
  <c r="X2061"/>
  <c r="AB2065"/>
  <c r="AB2152"/>
  <c r="H2474"/>
  <c r="X171"/>
  <c r="AB196"/>
  <c r="I302"/>
  <c r="AB467"/>
  <c r="AB520"/>
  <c r="AB627"/>
  <c r="R731"/>
  <c r="H843"/>
  <c r="H1208"/>
  <c r="F1248"/>
  <c r="AB1753"/>
  <c r="H2013"/>
  <c r="F2433"/>
  <c r="H813"/>
  <c r="H42"/>
  <c r="AB255"/>
  <c r="AB1165"/>
  <c r="AB1249"/>
  <c r="AB1273"/>
  <c r="AB1280"/>
  <c r="AB1317"/>
  <c r="AB1332"/>
  <c r="F1387"/>
  <c r="H1419"/>
  <c r="R1488"/>
  <c r="I1593"/>
  <c r="AB1915"/>
  <c r="F2072"/>
  <c r="AB2125"/>
  <c r="AB2273"/>
  <c r="H1250"/>
  <c r="H1443"/>
  <c r="X2342"/>
  <c r="I42"/>
  <c r="R281"/>
  <c r="AB372"/>
  <c r="AB376"/>
  <c r="AB380"/>
  <c r="AB1058"/>
  <c r="H1882"/>
  <c r="AB2030"/>
  <c r="AB2395"/>
  <c r="I2210"/>
  <c r="H190"/>
  <c r="AB231"/>
  <c r="AB838"/>
  <c r="AB983"/>
  <c r="AB1288"/>
  <c r="AB1455"/>
  <c r="J1551"/>
  <c r="AB2146"/>
  <c r="AB2089"/>
  <c r="AB340"/>
  <c r="AB469"/>
  <c r="AB473"/>
  <c r="AB666"/>
  <c r="J1230"/>
  <c r="AB1241"/>
  <c r="AB1531"/>
  <c r="AB1779"/>
  <c r="J2045"/>
  <c r="AB2053"/>
  <c r="AB2225"/>
  <c r="AB2229"/>
  <c r="AB2435"/>
  <c r="X2450"/>
  <c r="F217"/>
  <c r="I802"/>
  <c r="F802"/>
  <c r="I940"/>
  <c r="H940"/>
  <c r="H95"/>
  <c r="F95"/>
  <c r="I95"/>
  <c r="R780"/>
  <c r="I780"/>
  <c r="X780"/>
  <c r="H63"/>
  <c r="I63"/>
  <c r="I393"/>
  <c r="J393"/>
  <c r="F393"/>
  <c r="R630"/>
  <c r="X612"/>
  <c r="R612"/>
  <c r="F612"/>
  <c r="H1165"/>
  <c r="F1165"/>
  <c r="X1165"/>
  <c r="F539"/>
  <c r="I539"/>
  <c r="J782"/>
  <c r="X782"/>
  <c r="R376"/>
  <c r="F376"/>
  <c r="R301"/>
  <c r="F301"/>
  <c r="F594"/>
  <c r="S1305"/>
  <c r="AB1743"/>
  <c r="S1743"/>
  <c r="AB1802"/>
  <c r="F1909"/>
  <c r="R1909"/>
  <c r="H1909"/>
  <c r="R2458"/>
  <c r="I2458"/>
  <c r="AB30"/>
  <c r="I54"/>
  <c r="AB126"/>
  <c r="I190"/>
  <c r="I235"/>
  <c r="AB438"/>
  <c r="AB459"/>
  <c r="AB598"/>
  <c r="S714"/>
  <c r="S717"/>
  <c r="H753"/>
  <c r="AB794"/>
  <c r="S817"/>
  <c r="AB913"/>
  <c r="AB915"/>
  <c r="AB929"/>
  <c r="S1079"/>
  <c r="AB1095"/>
  <c r="S1127"/>
  <c r="AB1197"/>
  <c r="S1217"/>
  <c r="AB1276"/>
  <c r="S1276"/>
  <c r="R1520"/>
  <c r="J1520"/>
  <c r="S2440"/>
  <c r="S2214"/>
  <c r="I75"/>
  <c r="S613"/>
  <c r="S750"/>
  <c r="S794"/>
  <c r="S838"/>
  <c r="S847"/>
  <c r="S915"/>
  <c r="S998"/>
  <c r="S1012"/>
  <c r="S1111"/>
  <c r="S1161"/>
  <c r="J1273"/>
  <c r="I1273"/>
  <c r="S1310"/>
  <c r="S1867"/>
  <c r="I2025"/>
  <c r="H2025"/>
  <c r="S2269"/>
  <c r="X2389"/>
  <c r="AB24"/>
  <c r="H58"/>
  <c r="R75"/>
  <c r="AB102"/>
  <c r="AB242"/>
  <c r="AB283"/>
  <c r="AB308"/>
  <c r="AB426"/>
  <c r="AB430"/>
  <c r="AB457"/>
  <c r="AB485"/>
  <c r="AB525"/>
  <c r="I592"/>
  <c r="AB614"/>
  <c r="AB633"/>
  <c r="AB684"/>
  <c r="S687"/>
  <c r="AB712"/>
  <c r="AB718"/>
  <c r="R747"/>
  <c r="AB854"/>
  <c r="S875"/>
  <c r="S949"/>
  <c r="S959"/>
  <c r="AB964"/>
  <c r="S992"/>
  <c r="AB998"/>
  <c r="S1028"/>
  <c r="S1052"/>
  <c r="AB1082"/>
  <c r="S1115"/>
  <c r="AB1161"/>
  <c r="H1176"/>
  <c r="F1184"/>
  <c r="F1205"/>
  <c r="R1237"/>
  <c r="J1237"/>
  <c r="F1273"/>
  <c r="S1287"/>
  <c r="S1374"/>
  <c r="S1515"/>
  <c r="S1870"/>
  <c r="S892"/>
  <c r="S910"/>
  <c r="S937"/>
  <c r="S996"/>
  <c r="AB1042"/>
  <c r="S1086"/>
  <c r="S1145"/>
  <c r="S1263"/>
  <c r="S1307"/>
  <c r="X1344"/>
  <c r="H1344"/>
  <c r="S2168"/>
  <c r="S2483"/>
  <c r="I38"/>
  <c r="I74"/>
  <c r="X170"/>
  <c r="AB218"/>
  <c r="AB235"/>
  <c r="J302"/>
  <c r="AB368"/>
  <c r="AB400"/>
  <c r="X413"/>
  <c r="AB442"/>
  <c r="X491"/>
  <c r="AB509"/>
  <c r="J528"/>
  <c r="AB536"/>
  <c r="AB556"/>
  <c r="AB591"/>
  <c r="S671"/>
  <c r="AB710"/>
  <c r="AB845"/>
  <c r="S896"/>
  <c r="AB914"/>
  <c r="AB959"/>
  <c r="S972"/>
  <c r="AB1149"/>
  <c r="AB1177"/>
  <c r="S1284"/>
  <c r="S1644"/>
  <c r="S1793"/>
  <c r="AB1793"/>
  <c r="X2073"/>
  <c r="R2073"/>
  <c r="H2073"/>
  <c r="F2073"/>
  <c r="H2080"/>
  <c r="F2080"/>
  <c r="J2289"/>
  <c r="S2434"/>
  <c r="I2249"/>
  <c r="H2249"/>
  <c r="F2249"/>
  <c r="R38"/>
  <c r="AB106"/>
  <c r="S621"/>
  <c r="AB638"/>
  <c r="S675"/>
  <c r="S710"/>
  <c r="S719"/>
  <c r="AB730"/>
  <c r="H739"/>
  <c r="S855"/>
  <c r="S876"/>
  <c r="S890"/>
  <c r="S905"/>
  <c r="S908"/>
  <c r="S914"/>
  <c r="S924"/>
  <c r="S1024"/>
  <c r="S1126"/>
  <c r="S1170"/>
  <c r="R1182"/>
  <c r="H1341"/>
  <c r="J1341"/>
  <c r="R1406"/>
  <c r="F1406"/>
  <c r="H1446"/>
  <c r="AB1471"/>
  <c r="S1471"/>
  <c r="X1681"/>
  <c r="AB1681"/>
  <c r="S1715"/>
  <c r="R1898"/>
  <c r="J1898"/>
  <c r="F1987"/>
  <c r="I2005"/>
  <c r="R2005"/>
  <c r="S2129"/>
  <c r="R2150"/>
  <c r="H2150"/>
  <c r="X59"/>
  <c r="X235"/>
  <c r="R265"/>
  <c r="X291"/>
  <c r="F556"/>
  <c r="AB626"/>
  <c r="AB659"/>
  <c r="AB669"/>
  <c r="S682"/>
  <c r="S833"/>
  <c r="S944"/>
  <c r="AB960"/>
  <c r="AB1098"/>
  <c r="S1104"/>
  <c r="S1110"/>
  <c r="J1140"/>
  <c r="I1245"/>
  <c r="AB1527"/>
  <c r="S1842"/>
  <c r="R1920"/>
  <c r="I1920"/>
  <c r="I2221"/>
  <c r="J2221"/>
  <c r="R2484"/>
  <c r="H2484"/>
  <c r="AB1374"/>
  <c r="AB1644"/>
  <c r="J1882"/>
  <c r="AB1943"/>
  <c r="S2066"/>
  <c r="S2074"/>
  <c r="S2084"/>
  <c r="AB2214"/>
  <c r="AB2292"/>
  <c r="S2298"/>
  <c r="AB2363"/>
  <c r="AB2434"/>
  <c r="AB1341"/>
  <c r="AB1429"/>
  <c r="J1447"/>
  <c r="AB1479"/>
  <c r="AB1657"/>
  <c r="AB1688"/>
  <c r="AB1771"/>
  <c r="R1906"/>
  <c r="AB1929"/>
  <c r="S2289"/>
  <c r="H2380"/>
  <c r="H2390"/>
  <c r="AB2406"/>
  <c r="X1241"/>
  <c r="S1319"/>
  <c r="S1429"/>
  <c r="AB1562"/>
  <c r="S1576"/>
  <c r="AB1641"/>
  <c r="I1685"/>
  <c r="S1688"/>
  <c r="AB1696"/>
  <c r="S1699"/>
  <c r="H1709"/>
  <c r="S1712"/>
  <c r="S1806"/>
  <c r="AB1823"/>
  <c r="S1825"/>
  <c r="S1896"/>
  <c r="S1904"/>
  <c r="S1943"/>
  <c r="S2099"/>
  <c r="AB2155"/>
  <c r="AB2169"/>
  <c r="J2186"/>
  <c r="AB2198"/>
  <c r="AB2202"/>
  <c r="AB2325"/>
  <c r="S1421"/>
  <c r="S1552"/>
  <c r="AB1573"/>
  <c r="AB1896"/>
  <c r="S2014"/>
  <c r="S2039"/>
  <c r="S2176"/>
  <c r="AB2196"/>
  <c r="S2254"/>
  <c r="AB2280"/>
  <c r="S2325"/>
  <c r="H2450"/>
  <c r="R2481"/>
  <c r="AB1261"/>
  <c r="AB1304"/>
  <c r="S1326"/>
  <c r="S1340"/>
  <c r="S1401"/>
  <c r="AB1421"/>
  <c r="I1427"/>
  <c r="J1448"/>
  <c r="X1467"/>
  <c r="AB1574"/>
  <c r="S1592"/>
  <c r="AB1700"/>
  <c r="AB1747"/>
  <c r="S1871"/>
  <c r="AB1903"/>
  <c r="I2001"/>
  <c r="S2006"/>
  <c r="H2009"/>
  <c r="H2024"/>
  <c r="AB2093"/>
  <c r="S2290"/>
  <c r="S2435"/>
  <c r="I2450"/>
  <c r="S1274"/>
  <c r="S1291"/>
  <c r="S1294"/>
  <c r="S1301"/>
  <c r="S1304"/>
  <c r="AB1340"/>
  <c r="S1632"/>
  <c r="X1665"/>
  <c r="S1700"/>
  <c r="S1716"/>
  <c r="S1794"/>
  <c r="S1843"/>
  <c r="AB1941"/>
  <c r="H1984"/>
  <c r="R2001"/>
  <c r="AB2007"/>
  <c r="X2017"/>
  <c r="AB2031"/>
  <c r="AB2060"/>
  <c r="J2146"/>
  <c r="R2190"/>
  <c r="J2202"/>
  <c r="AB2222"/>
  <c r="S2232"/>
  <c r="R2450"/>
  <c r="S2460"/>
  <c r="I2466"/>
  <c r="H1218"/>
  <c r="R1230"/>
  <c r="H1242"/>
  <c r="S1280"/>
  <c r="S1306"/>
  <c r="AB1338"/>
  <c r="AB1346"/>
  <c r="AB1392"/>
  <c r="I1419"/>
  <c r="I1455"/>
  <c r="X1551"/>
  <c r="AB1558"/>
  <c r="AB1582"/>
  <c r="AB1622"/>
  <c r="S1656"/>
  <c r="S1659"/>
  <c r="AB1732"/>
  <c r="AB1739"/>
  <c r="S1742"/>
  <c r="S1758"/>
  <c r="S1779"/>
  <c r="S1807"/>
  <c r="S1938"/>
  <c r="S1970"/>
  <c r="AB2063"/>
  <c r="AB2077"/>
  <c r="AB2098"/>
  <c r="AB2150"/>
  <c r="AB2233"/>
  <c r="H2314"/>
  <c r="AB2349"/>
  <c r="H2372"/>
  <c r="S2463"/>
  <c r="H25"/>
  <c r="F25"/>
  <c r="X25"/>
  <c r="R97"/>
  <c r="X97"/>
  <c r="H79"/>
  <c r="F79"/>
  <c r="X79"/>
  <c r="I79"/>
  <c r="H47"/>
  <c r="X47"/>
  <c r="F47"/>
  <c r="H127"/>
  <c r="R127"/>
  <c r="J127"/>
  <c r="I127"/>
  <c r="X127"/>
  <c r="AB895"/>
  <c r="S895"/>
  <c r="AB1863"/>
  <c r="S1863"/>
  <c r="R54"/>
  <c r="R74"/>
  <c r="I90"/>
  <c r="H123"/>
  <c r="J123"/>
  <c r="I123"/>
  <c r="R189"/>
  <c r="AB210"/>
  <c r="R225"/>
  <c r="F225"/>
  <c r="X225"/>
  <c r="F309"/>
  <c r="F357"/>
  <c r="R463"/>
  <c r="F586"/>
  <c r="I714"/>
  <c r="J714"/>
  <c r="S738"/>
  <c r="R94"/>
  <c r="H94"/>
  <c r="AB170"/>
  <c r="X452"/>
  <c r="H452"/>
  <c r="F452"/>
  <c r="S1497"/>
  <c r="X26"/>
  <c r="I59"/>
  <c r="X63"/>
  <c r="I126"/>
  <c r="H126"/>
  <c r="H147"/>
  <c r="I147"/>
  <c r="F147"/>
  <c r="R237"/>
  <c r="F237"/>
  <c r="X237"/>
  <c r="J262"/>
  <c r="AB262"/>
  <c r="AB298"/>
  <c r="F451"/>
  <c r="R453"/>
  <c r="J453"/>
  <c r="H453"/>
  <c r="F453"/>
  <c r="H107"/>
  <c r="I107"/>
  <c r="X107"/>
  <c r="R125"/>
  <c r="AB1447"/>
  <c r="S1447"/>
  <c r="F43"/>
  <c r="R22"/>
  <c r="J59"/>
  <c r="F63"/>
  <c r="I70"/>
  <c r="H87"/>
  <c r="R90"/>
  <c r="AB114"/>
  <c r="R123"/>
  <c r="H167"/>
  <c r="R167"/>
  <c r="H187"/>
  <c r="X187"/>
  <c r="R187"/>
  <c r="I187"/>
  <c r="I275"/>
  <c r="F275"/>
  <c r="I361"/>
  <c r="J361"/>
  <c r="H361"/>
  <c r="F361"/>
  <c r="I479"/>
  <c r="H479"/>
  <c r="X479"/>
  <c r="F574"/>
  <c r="S641"/>
  <c r="R59"/>
  <c r="H111"/>
  <c r="R111"/>
  <c r="H171"/>
  <c r="R171"/>
  <c r="J171"/>
  <c r="I194"/>
  <c r="X468"/>
  <c r="F468"/>
  <c r="R562"/>
  <c r="I1848"/>
  <c r="H1848"/>
  <c r="H115"/>
  <c r="AB166"/>
  <c r="I198"/>
  <c r="H198"/>
  <c r="R201"/>
  <c r="R245"/>
  <c r="I461"/>
  <c r="F461"/>
  <c r="J552"/>
  <c r="H552"/>
  <c r="J107"/>
  <c r="AB178"/>
  <c r="R299"/>
  <c r="J299"/>
  <c r="X392"/>
  <c r="I392"/>
  <c r="H392"/>
  <c r="AB110"/>
  <c r="R30"/>
  <c r="H71"/>
  <c r="H74"/>
  <c r="J75"/>
  <c r="I86"/>
  <c r="F103"/>
  <c r="R107"/>
  <c r="AB150"/>
  <c r="AB186"/>
  <c r="F372"/>
  <c r="I372"/>
  <c r="H372"/>
  <c r="F392"/>
  <c r="R401"/>
  <c r="J401"/>
  <c r="F455"/>
  <c r="I507"/>
  <c r="F507"/>
  <c r="AB230"/>
  <c r="AB251"/>
  <c r="AB267"/>
  <c r="I376"/>
  <c r="AB453"/>
  <c r="AB454"/>
  <c r="AB472"/>
  <c r="X527"/>
  <c r="I527"/>
  <c r="I543"/>
  <c r="X543"/>
  <c r="AB560"/>
  <c r="R584"/>
  <c r="F584"/>
  <c r="AB595"/>
  <c r="I674"/>
  <c r="R674"/>
  <c r="F674"/>
  <c r="S722"/>
  <c r="S832"/>
  <c r="AB875"/>
  <c r="X875"/>
  <c r="AB907"/>
  <c r="S907"/>
  <c r="S919"/>
  <c r="AB942"/>
  <c r="J942"/>
  <c r="H974"/>
  <c r="AB974"/>
  <c r="AB990"/>
  <c r="S990"/>
  <c r="S1128"/>
  <c r="R1210"/>
  <c r="J1210"/>
  <c r="I1210"/>
  <c r="H1210"/>
  <c r="R271"/>
  <c r="X604"/>
  <c r="R604"/>
  <c r="R644"/>
  <c r="I722"/>
  <c r="J722"/>
  <c r="F788"/>
  <c r="X788"/>
  <c r="R851"/>
  <c r="AB851"/>
  <c r="S916"/>
  <c r="S979"/>
  <c r="X982"/>
  <c r="AB982"/>
  <c r="F986"/>
  <c r="H986"/>
  <c r="AB1026"/>
  <c r="S1026"/>
  <c r="F1086"/>
  <c r="AB1086"/>
  <c r="AB132"/>
  <c r="I166"/>
  <c r="AB190"/>
  <c r="F191"/>
  <c r="AB263"/>
  <c r="AB275"/>
  <c r="AB357"/>
  <c r="AB365"/>
  <c r="AB434"/>
  <c r="F498"/>
  <c r="AB551"/>
  <c r="F560"/>
  <c r="AB696"/>
  <c r="R696"/>
  <c r="S713"/>
  <c r="S745"/>
  <c r="AB808"/>
  <c r="H872"/>
  <c r="AB872"/>
  <c r="AB882"/>
  <c r="S882"/>
  <c r="S950"/>
  <c r="F975"/>
  <c r="H975"/>
  <c r="H1103"/>
  <c r="F1103"/>
  <c r="H134"/>
  <c r="X175"/>
  <c r="I255"/>
  <c r="X616"/>
  <c r="R616"/>
  <c r="S639"/>
  <c r="S649"/>
  <c r="R685"/>
  <c r="H685"/>
  <c r="S733"/>
  <c r="F768"/>
  <c r="X768"/>
  <c r="F786"/>
  <c r="X786"/>
  <c r="AB836"/>
  <c r="X836"/>
  <c r="S911"/>
  <c r="S927"/>
  <c r="S938"/>
  <c r="S976"/>
  <c r="AB1014"/>
  <c r="S1014"/>
  <c r="H1075"/>
  <c r="F1075"/>
  <c r="F1083"/>
  <c r="H1083"/>
  <c r="H174"/>
  <c r="AB207"/>
  <c r="AB215"/>
  <c r="J263"/>
  <c r="AB282"/>
  <c r="AB356"/>
  <c r="AB451"/>
  <c r="F480"/>
  <c r="X652"/>
  <c r="S711"/>
  <c r="S756"/>
  <c r="I786"/>
  <c r="S823"/>
  <c r="H840"/>
  <c r="F840"/>
  <c r="S859"/>
  <c r="AB869"/>
  <c r="F869"/>
  <c r="AB948"/>
  <c r="S948"/>
  <c r="X1011"/>
  <c r="F1011"/>
  <c r="AB567"/>
  <c r="X656"/>
  <c r="R656"/>
  <c r="S690"/>
  <c r="R796"/>
  <c r="I796"/>
  <c r="F796"/>
  <c r="X796"/>
  <c r="AB122"/>
  <c r="AB174"/>
  <c r="AB219"/>
  <c r="AB239"/>
  <c r="AB278"/>
  <c r="AB316"/>
  <c r="H393"/>
  <c r="AB396"/>
  <c r="AB404"/>
  <c r="AB414"/>
  <c r="AB422"/>
  <c r="AB458"/>
  <c r="AB468"/>
  <c r="J480"/>
  <c r="F482"/>
  <c r="F503"/>
  <c r="J646"/>
  <c r="R646"/>
  <c r="AB680"/>
  <c r="R680"/>
  <c r="J701"/>
  <c r="R701"/>
  <c r="I784"/>
  <c r="X784"/>
  <c r="J856"/>
  <c r="AB856"/>
  <c r="AB909"/>
  <c r="S909"/>
  <c r="S922"/>
  <c r="S995"/>
  <c r="AB575"/>
  <c r="AB603"/>
  <c r="AB610"/>
  <c r="AB639"/>
  <c r="AB641"/>
  <c r="AB646"/>
  <c r="AB654"/>
  <c r="AB738"/>
  <c r="F780"/>
  <c r="S782"/>
  <c r="S798"/>
  <c r="AB806"/>
  <c r="J809"/>
  <c r="AB823"/>
  <c r="AB825"/>
  <c r="S845"/>
  <c r="S856"/>
  <c r="S861"/>
  <c r="S863"/>
  <c r="AB888"/>
  <c r="AB911"/>
  <c r="AB916"/>
  <c r="AB927"/>
  <c r="AB930"/>
  <c r="S933"/>
  <c r="S942"/>
  <c r="AB945"/>
  <c r="S952"/>
  <c r="S964"/>
  <c r="S974"/>
  <c r="X1031"/>
  <c r="F1031"/>
  <c r="S1092"/>
  <c r="AB1107"/>
  <c r="S1112"/>
  <c r="F1169"/>
  <c r="I1169"/>
  <c r="AB1325"/>
  <c r="S1368"/>
  <c r="AB1705"/>
  <c r="X1717"/>
  <c r="H1717"/>
  <c r="AB809"/>
  <c r="S1090"/>
  <c r="F1119"/>
  <c r="H1119"/>
  <c r="J1152"/>
  <c r="H1152"/>
  <c r="S1196"/>
  <c r="J1293"/>
  <c r="F1293"/>
  <c r="S1438"/>
  <c r="AB601"/>
  <c r="AB649"/>
  <c r="R715"/>
  <c r="S718"/>
  <c r="F732"/>
  <c r="AB748"/>
  <c r="AB893"/>
  <c r="AB931"/>
  <c r="AB958"/>
  <c r="AB1018"/>
  <c r="AB1043"/>
  <c r="AB1126"/>
  <c r="H1126"/>
  <c r="AB1372"/>
  <c r="S1372"/>
  <c r="S1588"/>
  <c r="AB541"/>
  <c r="AB583"/>
  <c r="AB615"/>
  <c r="AB617"/>
  <c r="F676"/>
  <c r="R678"/>
  <c r="S686"/>
  <c r="S694"/>
  <c r="X700"/>
  <c r="S702"/>
  <c r="H707"/>
  <c r="X720"/>
  <c r="J730"/>
  <c r="I732"/>
  <c r="AB741"/>
  <c r="S754"/>
  <c r="S774"/>
  <c r="X807"/>
  <c r="X813"/>
  <c r="S835"/>
  <c r="S841"/>
  <c r="S862"/>
  <c r="S864"/>
  <c r="S873"/>
  <c r="F889"/>
  <c r="AB898"/>
  <c r="S931"/>
  <c r="S936"/>
  <c r="AB946"/>
  <c r="S988"/>
  <c r="S1074"/>
  <c r="S1084"/>
  <c r="S1096"/>
  <c r="H1102"/>
  <c r="X1102"/>
  <c r="H1136"/>
  <c r="X1136"/>
  <c r="J1143"/>
  <c r="I1143"/>
  <c r="H1143"/>
  <c r="AB1193"/>
  <c r="S1193"/>
  <c r="AB613"/>
  <c r="S617"/>
  <c r="AB621"/>
  <c r="S627"/>
  <c r="S629"/>
  <c r="AB647"/>
  <c r="S667"/>
  <c r="AB688"/>
  <c r="S705"/>
  <c r="F744"/>
  <c r="AB805"/>
  <c r="J807"/>
  <c r="H816"/>
  <c r="S860"/>
  <c r="S881"/>
  <c r="AB887"/>
  <c r="S891"/>
  <c r="S898"/>
  <c r="S912"/>
  <c r="S920"/>
  <c r="S923"/>
  <c r="S928"/>
  <c r="S941"/>
  <c r="S956"/>
  <c r="S963"/>
  <c r="S978"/>
  <c r="H1022"/>
  <c r="F1022"/>
  <c r="F1067"/>
  <c r="X1082"/>
  <c r="F1082"/>
  <c r="S1099"/>
  <c r="AB1103"/>
  <c r="H1111"/>
  <c r="AB1118"/>
  <c r="AB1157"/>
  <c r="S1157"/>
  <c r="AB1233"/>
  <c r="X1233"/>
  <c r="AB1320"/>
  <c r="H1320"/>
  <c r="AB1352"/>
  <c r="R1352"/>
  <c r="J1369"/>
  <c r="R1369"/>
  <c r="H1369"/>
  <c r="AB1385"/>
  <c r="R1385"/>
  <c r="R1506"/>
  <c r="F1506"/>
  <c r="AB835"/>
  <c r="S889"/>
  <c r="AB986"/>
  <c r="AB1034"/>
  <c r="AB1106"/>
  <c r="H1127"/>
  <c r="F1127"/>
  <c r="S1141"/>
  <c r="H1157"/>
  <c r="X1157"/>
  <c r="AB609"/>
  <c r="AB622"/>
  <c r="S647"/>
  <c r="AB662"/>
  <c r="AB671"/>
  <c r="S703"/>
  <c r="AB708"/>
  <c r="F712"/>
  <c r="S721"/>
  <c r="AB732"/>
  <c r="S734"/>
  <c r="S737"/>
  <c r="AB744"/>
  <c r="AB782"/>
  <c r="X809"/>
  <c r="AB833"/>
  <c r="AB881"/>
  <c r="AB890"/>
  <c r="AB899"/>
  <c r="S904"/>
  <c r="F940"/>
  <c r="AB944"/>
  <c r="X991"/>
  <c r="AB1038"/>
  <c r="S1091"/>
  <c r="X1094"/>
  <c r="S1118"/>
  <c r="J1277"/>
  <c r="I1277"/>
  <c r="AB1417"/>
  <c r="S1417"/>
  <c r="AB1054"/>
  <c r="AB1074"/>
  <c r="AB1162"/>
  <c r="AB1164"/>
  <c r="AB1170"/>
  <c r="S1186"/>
  <c r="AB1212"/>
  <c r="AB1223"/>
  <c r="AB1226"/>
  <c r="I1237"/>
  <c r="J1245"/>
  <c r="AB1313"/>
  <c r="AB1362"/>
  <c r="AB1365"/>
  <c r="AB1376"/>
  <c r="AB1475"/>
  <c r="F1497"/>
  <c r="X1497"/>
  <c r="J1539"/>
  <c r="I1539"/>
  <c r="AB1554"/>
  <c r="S1628"/>
  <c r="X1661"/>
  <c r="F1661"/>
  <c r="I1889"/>
  <c r="J1889"/>
  <c r="S1178"/>
  <c r="S1388"/>
  <c r="S1819"/>
  <c r="F1968"/>
  <c r="S1019"/>
  <c r="S1032"/>
  <c r="S1054"/>
  <c r="S1063"/>
  <c r="S1071"/>
  <c r="S1076"/>
  <c r="AB1090"/>
  <c r="S1131"/>
  <c r="AB1145"/>
  <c r="R1148"/>
  <c r="X1161"/>
  <c r="I1166"/>
  <c r="AB1207"/>
  <c r="AB1237"/>
  <c r="I1242"/>
  <c r="AB1245"/>
  <c r="S1262"/>
  <c r="S1273"/>
  <c r="S1275"/>
  <c r="S1278"/>
  <c r="AB1305"/>
  <c r="S1308"/>
  <c r="S1313"/>
  <c r="S1323"/>
  <c r="AB1344"/>
  <c r="S1347"/>
  <c r="S1350"/>
  <c r="J1355"/>
  <c r="S1362"/>
  <c r="AB1409"/>
  <c r="H1411"/>
  <c r="S1419"/>
  <c r="S1454"/>
  <c r="AB1459"/>
  <c r="J1495"/>
  <c r="H1495"/>
  <c r="I1507"/>
  <c r="H1507"/>
  <c r="S1513"/>
  <c r="H1523"/>
  <c r="S1537"/>
  <c r="S1545"/>
  <c r="AB1775"/>
  <c r="S1775"/>
  <c r="R1917"/>
  <c r="J1917"/>
  <c r="I1917"/>
  <c r="X1917"/>
  <c r="AB1923"/>
  <c r="S1923"/>
  <c r="S2026"/>
  <c r="AB1050"/>
  <c r="AB1131"/>
  <c r="AB1194"/>
  <c r="S1209"/>
  <c r="X1245"/>
  <c r="S1252"/>
  <c r="S1269"/>
  <c r="S1272"/>
  <c r="AB1281"/>
  <c r="AB1300"/>
  <c r="J1313"/>
  <c r="S1332"/>
  <c r="AB1348"/>
  <c r="S1370"/>
  <c r="I1406"/>
  <c r="H1406"/>
  <c r="R1450"/>
  <c r="X1450"/>
  <c r="H1471"/>
  <c r="AB1490"/>
  <c r="R1492"/>
  <c r="S1495"/>
  <c r="S1507"/>
  <c r="AB1511"/>
  <c r="J1523"/>
  <c r="S1531"/>
  <c r="S1564"/>
  <c r="AB1578"/>
  <c r="S1643"/>
  <c r="AB1716"/>
  <c r="F1716"/>
  <c r="R1752"/>
  <c r="H1752"/>
  <c r="J1752"/>
  <c r="R1874"/>
  <c r="H1874"/>
  <c r="H1937"/>
  <c r="I1937"/>
  <c r="I1940"/>
  <c r="AB1940"/>
  <c r="AB2012"/>
  <c r="S2310"/>
  <c r="AB2381"/>
  <c r="H2381"/>
  <c r="AB1067"/>
  <c r="AB1102"/>
  <c r="AB1122"/>
  <c r="AB1225"/>
  <c r="F1245"/>
  <c r="AB1253"/>
  <c r="F1305"/>
  <c r="H1308"/>
  <c r="AB1333"/>
  <c r="F1344"/>
  <c r="AB1373"/>
  <c r="S1451"/>
  <c r="R1454"/>
  <c r="I1511"/>
  <c r="X1511"/>
  <c r="AB1539"/>
  <c r="S1556"/>
  <c r="AB1561"/>
  <c r="S1608"/>
  <c r="AB1633"/>
  <c r="AB1640"/>
  <c r="AB1680"/>
  <c r="X1680"/>
  <c r="S1782"/>
  <c r="AB1851"/>
  <c r="R1957"/>
  <c r="X1957"/>
  <c r="I1957"/>
  <c r="J1957"/>
  <c r="AB1960"/>
  <c r="I2037"/>
  <c r="R2037"/>
  <c r="H2037"/>
  <c r="F2037"/>
  <c r="X2037"/>
  <c r="J2037"/>
  <c r="S2206"/>
  <c r="AB2236"/>
  <c r="S2236"/>
  <c r="AB1209"/>
  <c r="S1277"/>
  <c r="J1524"/>
  <c r="R1524"/>
  <c r="X1637"/>
  <c r="F1637"/>
  <c r="S1660"/>
  <c r="X1677"/>
  <c r="F1677"/>
  <c r="S1720"/>
  <c r="AB1735"/>
  <c r="R1735"/>
  <c r="I1847"/>
  <c r="F1927"/>
  <c r="S2072"/>
  <c r="S987"/>
  <c r="AB994"/>
  <c r="S1007"/>
  <c r="S1020"/>
  <c r="S1031"/>
  <c r="S1039"/>
  <c r="S1042"/>
  <c r="S1044"/>
  <c r="S1047"/>
  <c r="S1064"/>
  <c r="S1082"/>
  <c r="AB1147"/>
  <c r="AB1154"/>
  <c r="S1156"/>
  <c r="AB1173"/>
  <c r="AB1217"/>
  <c r="S1218"/>
  <c r="S1228"/>
  <c r="X1237"/>
  <c r="H1245"/>
  <c r="I1246"/>
  <c r="S1250"/>
  <c r="S1253"/>
  <c r="S1281"/>
  <c r="AB1301"/>
  <c r="I1305"/>
  <c r="AB1309"/>
  <c r="S1333"/>
  <c r="S1344"/>
  <c r="AB1349"/>
  <c r="AB1382"/>
  <c r="AB1393"/>
  <c r="AB1397"/>
  <c r="AB1454"/>
  <c r="H1470"/>
  <c r="F1470"/>
  <c r="AB1491"/>
  <c r="X1499"/>
  <c r="S1511"/>
  <c r="J1519"/>
  <c r="AB1522"/>
  <c r="AB1605"/>
  <c r="H1637"/>
  <c r="S1667"/>
  <c r="I1677"/>
  <c r="S1765"/>
  <c r="S1838"/>
  <c r="I2040"/>
  <c r="F2040"/>
  <c r="AB1614"/>
  <c r="AB1618"/>
  <c r="AB1685"/>
  <c r="S1719"/>
  <c r="AB1721"/>
  <c r="AB1737"/>
  <c r="AB1745"/>
  <c r="S1759"/>
  <c r="J1762"/>
  <c r="AB1767"/>
  <c r="S1774"/>
  <c r="AB1791"/>
  <c r="S1823"/>
  <c r="S1839"/>
  <c r="S1850"/>
  <c r="S1888"/>
  <c r="H1898"/>
  <c r="S1907"/>
  <c r="S1927"/>
  <c r="J1989"/>
  <c r="I1989"/>
  <c r="F1992"/>
  <c r="I2009"/>
  <c r="J2009"/>
  <c r="F2009"/>
  <c r="X2009"/>
  <c r="F2053"/>
  <c r="X2065"/>
  <c r="R2065"/>
  <c r="J2065"/>
  <c r="H2065"/>
  <c r="F2184"/>
  <c r="F2257"/>
  <c r="X2350"/>
  <c r="J2350"/>
  <c r="F2350"/>
  <c r="AB1660"/>
  <c r="X1696"/>
  <c r="AB1746"/>
  <c r="AB1819"/>
  <c r="I2021"/>
  <c r="R2021"/>
  <c r="S2252"/>
  <c r="AB2252"/>
  <c r="S2342"/>
  <c r="S2379"/>
  <c r="AB2379"/>
  <c r="AB2401"/>
  <c r="AB1551"/>
  <c r="AB1553"/>
  <c r="AB1602"/>
  <c r="AB1636"/>
  <c r="AB1637"/>
  <c r="AB1677"/>
  <c r="AB1871"/>
  <c r="S1874"/>
  <c r="X1877"/>
  <c r="AB1880"/>
  <c r="S1903"/>
  <c r="X1913"/>
  <c r="AB1936"/>
  <c r="X1953"/>
  <c r="S2010"/>
  <c r="AB2048"/>
  <c r="X2185"/>
  <c r="F2185"/>
  <c r="I2185"/>
  <c r="H2185"/>
  <c r="S2352"/>
  <c r="R2453"/>
  <c r="X2453"/>
  <c r="AB1523"/>
  <c r="AB1590"/>
  <c r="AB1620"/>
  <c r="AB1625"/>
  <c r="F1660"/>
  <c r="S1671"/>
  <c r="I1673"/>
  <c r="AB1683"/>
  <c r="F1685"/>
  <c r="S1695"/>
  <c r="S1711"/>
  <c r="AB1761"/>
  <c r="AB1789"/>
  <c r="S1822"/>
  <c r="H1824"/>
  <c r="AB1860"/>
  <c r="AB1875"/>
  <c r="S1880"/>
  <c r="S1887"/>
  <c r="S1911"/>
  <c r="S1931"/>
  <c r="AB1934"/>
  <c r="AB1937"/>
  <c r="I1972"/>
  <c r="F1979"/>
  <c r="AB2020"/>
  <c r="J2453"/>
  <c r="AB1570"/>
  <c r="AB1606"/>
  <c r="F1753"/>
  <c r="S1778"/>
  <c r="AB1787"/>
  <c r="AB1822"/>
  <c r="I1836"/>
  <c r="AB1898"/>
  <c r="R1953"/>
  <c r="J1953"/>
  <c r="F2081"/>
  <c r="AB2085"/>
  <c r="I2207"/>
  <c r="R2207"/>
  <c r="J2207"/>
  <c r="S2305"/>
  <c r="R2469"/>
  <c r="F2469"/>
  <c r="AB1778"/>
  <c r="J1973"/>
  <c r="H1973"/>
  <c r="AB1984"/>
  <c r="S2046"/>
  <c r="AB2056"/>
  <c r="S2056"/>
  <c r="F2324"/>
  <c r="R2324"/>
  <c r="X2324"/>
  <c r="R2340"/>
  <c r="F2340"/>
  <c r="R2373"/>
  <c r="J2373"/>
  <c r="I2373"/>
  <c r="X2373"/>
  <c r="AB1831"/>
  <c r="S1834"/>
  <c r="AB1864"/>
  <c r="R1890"/>
  <c r="S2018"/>
  <c r="S2031"/>
  <c r="S2035"/>
  <c r="I2245"/>
  <c r="R2245"/>
  <c r="J2245"/>
  <c r="H2245"/>
  <c r="F2245"/>
  <c r="X2245"/>
  <c r="I2273"/>
  <c r="H2273"/>
  <c r="F2356"/>
  <c r="R2356"/>
  <c r="X2356"/>
  <c r="S2371"/>
  <c r="AB2371"/>
  <c r="AB2450"/>
  <c r="AB1963"/>
  <c r="AB1986"/>
  <c r="AB2004"/>
  <c r="AB2008"/>
  <c r="AB2022"/>
  <c r="AB2028"/>
  <c r="S2058"/>
  <c r="J2073"/>
  <c r="AB2094"/>
  <c r="AB2102"/>
  <c r="S2104"/>
  <c r="S2116"/>
  <c r="AB2145"/>
  <c r="AB2158"/>
  <c r="AB2162"/>
  <c r="AB2194"/>
  <c r="AB2206"/>
  <c r="J2210"/>
  <c r="AB2226"/>
  <c r="AB2310"/>
  <c r="S2326"/>
  <c r="S2329"/>
  <c r="AB2333"/>
  <c r="J2389"/>
  <c r="AB2393"/>
  <c r="H2413"/>
  <c r="AB2421"/>
  <c r="R2433"/>
  <c r="S2451"/>
  <c r="AB2456"/>
  <c r="H2472"/>
  <c r="I2474"/>
  <c r="J2474"/>
  <c r="AB1966"/>
  <c r="AB1999"/>
  <c r="AB2016"/>
  <c r="AB2054"/>
  <c r="AB2097"/>
  <c r="AB2103"/>
  <c r="S2123"/>
  <c r="AB2157"/>
  <c r="H2194"/>
  <c r="S2230"/>
  <c r="R2239"/>
  <c r="F2277"/>
  <c r="S2292"/>
  <c r="AB2297"/>
  <c r="S2318"/>
  <c r="AB2321"/>
  <c r="AB2329"/>
  <c r="I2338"/>
  <c r="I2342"/>
  <c r="AB2355"/>
  <c r="AB2388"/>
  <c r="AB2389"/>
  <c r="AB2409"/>
  <c r="AB2417"/>
  <c r="AB2422"/>
  <c r="X2436"/>
  <c r="AB2439"/>
  <c r="S2079"/>
  <c r="S2100"/>
  <c r="S2172"/>
  <c r="I2194"/>
  <c r="S2220"/>
  <c r="S2222"/>
  <c r="S2250"/>
  <c r="I2282"/>
  <c r="S2308"/>
  <c r="S2321"/>
  <c r="S2334"/>
  <c r="S2392"/>
  <c r="S2407"/>
  <c r="S2412"/>
  <c r="S2432"/>
  <c r="J2457"/>
  <c r="S2464"/>
  <c r="AB1947"/>
  <c r="AB1959"/>
  <c r="AB1968"/>
  <c r="AB1976"/>
  <c r="X2001"/>
  <c r="H2005"/>
  <c r="AB2015"/>
  <c r="AB2044"/>
  <c r="AB2057"/>
  <c r="AB2068"/>
  <c r="S2076"/>
  <c r="AB2092"/>
  <c r="S2103"/>
  <c r="AB2149"/>
  <c r="J2194"/>
  <c r="AB2210"/>
  <c r="J2261"/>
  <c r="J2282"/>
  <c r="AB2289"/>
  <c r="AB2290"/>
  <c r="F2337"/>
  <c r="AB2429"/>
  <c r="S2462"/>
  <c r="H2466"/>
  <c r="I2495"/>
  <c r="AB2141"/>
  <c r="H2199"/>
  <c r="AB2256"/>
  <c r="AB2282"/>
  <c r="S1987"/>
  <c r="AB2036"/>
  <c r="AB2090"/>
  <c r="AB2107"/>
  <c r="AB2134"/>
  <c r="H2158"/>
  <c r="AB2173"/>
  <c r="I2186"/>
  <c r="J2190"/>
  <c r="I2202"/>
  <c r="H2210"/>
  <c r="R2215"/>
  <c r="S2218"/>
  <c r="AB2232"/>
  <c r="J2249"/>
  <c r="AB2283"/>
  <c r="AB2298"/>
  <c r="S2333"/>
  <c r="AB2337"/>
  <c r="AB2341"/>
  <c r="H2364"/>
  <c r="H2382"/>
  <c r="I2390"/>
  <c r="I2405"/>
  <c r="AB2440"/>
  <c r="S2466"/>
  <c r="AB2476"/>
  <c r="R61"/>
  <c r="I61"/>
  <c r="X61"/>
  <c r="R73"/>
  <c r="X73"/>
  <c r="I73"/>
  <c r="F109"/>
  <c r="R109"/>
  <c r="R133"/>
  <c r="F133"/>
  <c r="F169"/>
  <c r="R169"/>
  <c r="X169"/>
  <c r="H195"/>
  <c r="F195"/>
  <c r="X195"/>
  <c r="R195"/>
  <c r="I195"/>
  <c r="J195"/>
  <c r="H67"/>
  <c r="R67"/>
  <c r="J67"/>
  <c r="X67"/>
  <c r="I67"/>
  <c r="F67"/>
  <c r="H19"/>
  <c r="R19"/>
  <c r="X19"/>
  <c r="H35"/>
  <c r="X35"/>
  <c r="R35"/>
  <c r="I35"/>
  <c r="F35"/>
  <c r="H139"/>
  <c r="R139"/>
  <c r="J139"/>
  <c r="I139"/>
  <c r="X139"/>
  <c r="F139"/>
  <c r="X193"/>
  <c r="F193"/>
  <c r="H227"/>
  <c r="X227"/>
  <c r="R227"/>
  <c r="F227"/>
  <c r="J227"/>
  <c r="I227"/>
  <c r="R41"/>
  <c r="X41"/>
  <c r="I41"/>
  <c r="H143"/>
  <c r="R143"/>
  <c r="J143"/>
  <c r="F143"/>
  <c r="I143"/>
  <c r="X143"/>
  <c r="F177"/>
  <c r="X177"/>
  <c r="R177"/>
  <c r="H183"/>
  <c r="F183"/>
  <c r="X183"/>
  <c r="I183"/>
  <c r="R183"/>
  <c r="J183"/>
  <c r="R241"/>
  <c r="F241"/>
  <c r="H247"/>
  <c r="I247"/>
  <c r="X247"/>
  <c r="F247"/>
  <c r="R247"/>
  <c r="J247"/>
  <c r="H259"/>
  <c r="X259"/>
  <c r="R259"/>
  <c r="J259"/>
  <c r="I259"/>
  <c r="F259"/>
  <c r="F173"/>
  <c r="R173"/>
  <c r="R93"/>
  <c r="I93"/>
  <c r="X93"/>
  <c r="H99"/>
  <c r="R99"/>
  <c r="J99"/>
  <c r="X99"/>
  <c r="I99"/>
  <c r="F99"/>
  <c r="H135"/>
  <c r="F135"/>
  <c r="R135"/>
  <c r="J135"/>
  <c r="I135"/>
  <c r="X135"/>
  <c r="H159"/>
  <c r="X159"/>
  <c r="R159"/>
  <c r="J159"/>
  <c r="I159"/>
  <c r="F159"/>
  <c r="I373"/>
  <c r="R373"/>
  <c r="J373"/>
  <c r="H373"/>
  <c r="F373"/>
  <c r="H27"/>
  <c r="X27"/>
  <c r="R27"/>
  <c r="H83"/>
  <c r="R83"/>
  <c r="J83"/>
  <c r="I83"/>
  <c r="F83"/>
  <c r="X83"/>
  <c r="H51"/>
  <c r="R51"/>
  <c r="J51"/>
  <c r="X51"/>
  <c r="I51"/>
  <c r="F51"/>
  <c r="R77"/>
  <c r="I77"/>
  <c r="X77"/>
  <c r="R89"/>
  <c r="X89"/>
  <c r="I89"/>
  <c r="X129"/>
  <c r="F129"/>
  <c r="H199"/>
  <c r="R199"/>
  <c r="J199"/>
  <c r="I199"/>
  <c r="F199"/>
  <c r="X199"/>
  <c r="H131"/>
  <c r="F131"/>
  <c r="X131"/>
  <c r="I131"/>
  <c r="R131"/>
  <c r="J131"/>
  <c r="H21"/>
  <c r="R57"/>
  <c r="X57"/>
  <c r="I57"/>
  <c r="F105"/>
  <c r="R105"/>
  <c r="X105"/>
  <c r="H119"/>
  <c r="F119"/>
  <c r="I119"/>
  <c r="X119"/>
  <c r="R119"/>
  <c r="J119"/>
  <c r="R197"/>
  <c r="F197"/>
  <c r="H223"/>
  <c r="R223"/>
  <c r="J223"/>
  <c r="F223"/>
  <c r="I223"/>
  <c r="X223"/>
  <c r="R229"/>
  <c r="F229"/>
  <c r="X229"/>
  <c r="R337"/>
  <c r="J337"/>
  <c r="H337"/>
  <c r="F337"/>
  <c r="X337"/>
  <c r="H31"/>
  <c r="X31"/>
  <c r="I31"/>
  <c r="F31"/>
  <c r="F113"/>
  <c r="X113"/>
  <c r="R113"/>
  <c r="H155"/>
  <c r="R155"/>
  <c r="J155"/>
  <c r="I155"/>
  <c r="X155"/>
  <c r="F155"/>
  <c r="H203"/>
  <c r="R203"/>
  <c r="J203"/>
  <c r="I203"/>
  <c r="X203"/>
  <c r="F203"/>
  <c r="R249"/>
  <c r="F249"/>
  <c r="I37"/>
  <c r="R39"/>
  <c r="I53"/>
  <c r="R55"/>
  <c r="I69"/>
  <c r="I85"/>
  <c r="AB140"/>
  <c r="AB156"/>
  <c r="AB160"/>
  <c r="R179"/>
  <c r="AB204"/>
  <c r="AB211"/>
  <c r="R231"/>
  <c r="H267"/>
  <c r="R267"/>
  <c r="J267"/>
  <c r="F267"/>
  <c r="R289"/>
  <c r="F289"/>
  <c r="X289"/>
  <c r="H295"/>
  <c r="F295"/>
  <c r="X295"/>
  <c r="R295"/>
  <c r="J321"/>
  <c r="H321"/>
  <c r="F321"/>
  <c r="I347"/>
  <c r="F347"/>
  <c r="R360"/>
  <c r="F360"/>
  <c r="X404"/>
  <c r="R404"/>
  <c r="I404"/>
  <c r="I437"/>
  <c r="R437"/>
  <c r="J437"/>
  <c r="H437"/>
  <c r="X444"/>
  <c r="R444"/>
  <c r="I444"/>
  <c r="H444"/>
  <c r="X448"/>
  <c r="I448"/>
  <c r="H448"/>
  <c r="F448"/>
  <c r="AB455"/>
  <c r="I457"/>
  <c r="R457"/>
  <c r="J457"/>
  <c r="F457"/>
  <c r="X457"/>
  <c r="J492"/>
  <c r="H492"/>
  <c r="R492"/>
  <c r="X548"/>
  <c r="J548"/>
  <c r="H548"/>
  <c r="F548"/>
  <c r="R693"/>
  <c r="J693"/>
  <c r="H693"/>
  <c r="R699"/>
  <c r="H699"/>
  <c r="R704"/>
  <c r="H704"/>
  <c r="I25"/>
  <c r="I32"/>
  <c r="I47"/>
  <c r="H78"/>
  <c r="AB222"/>
  <c r="AB254"/>
  <c r="H255"/>
  <c r="J255"/>
  <c r="AB258"/>
  <c r="AB270"/>
  <c r="I295"/>
  <c r="J329"/>
  <c r="H329"/>
  <c r="F329"/>
  <c r="AB363"/>
  <c r="I369"/>
  <c r="J369"/>
  <c r="H369"/>
  <c r="F369"/>
  <c r="I389"/>
  <c r="R389"/>
  <c r="J389"/>
  <c r="H389"/>
  <c r="F389"/>
  <c r="X389"/>
  <c r="H404"/>
  <c r="I421"/>
  <c r="R421"/>
  <c r="J421"/>
  <c r="H421"/>
  <c r="X428"/>
  <c r="R428"/>
  <c r="I428"/>
  <c r="H428"/>
  <c r="X432"/>
  <c r="I432"/>
  <c r="H432"/>
  <c r="F432"/>
  <c r="F437"/>
  <c r="X620"/>
  <c r="R620"/>
  <c r="J620"/>
  <c r="F620"/>
  <c r="AB307"/>
  <c r="I341"/>
  <c r="R341"/>
  <c r="J341"/>
  <c r="H341"/>
  <c r="F341"/>
  <c r="I397"/>
  <c r="R397"/>
  <c r="J397"/>
  <c r="H397"/>
  <c r="F397"/>
  <c r="X397"/>
  <c r="R42"/>
  <c r="H46"/>
  <c r="H62"/>
  <c r="X45"/>
  <c r="X55"/>
  <c r="I62"/>
  <c r="J63"/>
  <c r="I78"/>
  <c r="J79"/>
  <c r="I94"/>
  <c r="J95"/>
  <c r="AB118"/>
  <c r="AB130"/>
  <c r="H142"/>
  <c r="J147"/>
  <c r="H158"/>
  <c r="X179"/>
  <c r="AB182"/>
  <c r="AB194"/>
  <c r="H235"/>
  <c r="R235"/>
  <c r="X263"/>
  <c r="J295"/>
  <c r="H299"/>
  <c r="I299"/>
  <c r="F299"/>
  <c r="X299"/>
  <c r="AB315"/>
  <c r="R325"/>
  <c r="J325"/>
  <c r="H325"/>
  <c r="AB330"/>
  <c r="I348"/>
  <c r="R348"/>
  <c r="H348"/>
  <c r="F348"/>
  <c r="I353"/>
  <c r="R353"/>
  <c r="J353"/>
  <c r="H353"/>
  <c r="F353"/>
  <c r="R356"/>
  <c r="I356"/>
  <c r="I380"/>
  <c r="R380"/>
  <c r="F380"/>
  <c r="AB395"/>
  <c r="X400"/>
  <c r="H400"/>
  <c r="F400"/>
  <c r="I409"/>
  <c r="J409"/>
  <c r="H409"/>
  <c r="F409"/>
  <c r="X409"/>
  <c r="X421"/>
  <c r="F428"/>
  <c r="I445"/>
  <c r="R445"/>
  <c r="J445"/>
  <c r="H445"/>
  <c r="R516"/>
  <c r="H516"/>
  <c r="R532"/>
  <c r="H532"/>
  <c r="X660"/>
  <c r="R660"/>
  <c r="F660"/>
  <c r="AB867"/>
  <c r="J867"/>
  <c r="S1003"/>
  <c r="AB1003"/>
  <c r="H219"/>
  <c r="I219"/>
  <c r="X219"/>
  <c r="AB290"/>
  <c r="I349"/>
  <c r="J349"/>
  <c r="H349"/>
  <c r="F349"/>
  <c r="X349"/>
  <c r="I381"/>
  <c r="J381"/>
  <c r="H381"/>
  <c r="F381"/>
  <c r="X381"/>
  <c r="X408"/>
  <c r="I408"/>
  <c r="H408"/>
  <c r="F408"/>
  <c r="I425"/>
  <c r="J425"/>
  <c r="H425"/>
  <c r="F425"/>
  <c r="X425"/>
  <c r="R58"/>
  <c r="X23"/>
  <c r="AB26"/>
  <c r="X39"/>
  <c r="I46"/>
  <c r="AB22"/>
  <c r="F23"/>
  <c r="I24"/>
  <c r="R25"/>
  <c r="H34"/>
  <c r="F39"/>
  <c r="I45"/>
  <c r="R47"/>
  <c r="H50"/>
  <c r="F55"/>
  <c r="R63"/>
  <c r="H66"/>
  <c r="R79"/>
  <c r="H82"/>
  <c r="R95"/>
  <c r="H98"/>
  <c r="AB108"/>
  <c r="X111"/>
  <c r="AB124"/>
  <c r="AB128"/>
  <c r="X137"/>
  <c r="AB146"/>
  <c r="R147"/>
  <c r="X166"/>
  <c r="X167"/>
  <c r="AB172"/>
  <c r="F179"/>
  <c r="AB188"/>
  <c r="AB192"/>
  <c r="AB206"/>
  <c r="AB214"/>
  <c r="AB226"/>
  <c r="X231"/>
  <c r="J261"/>
  <c r="F263"/>
  <c r="H271"/>
  <c r="J271"/>
  <c r="I271"/>
  <c r="R273"/>
  <c r="F273"/>
  <c r="X273"/>
  <c r="R285"/>
  <c r="F285"/>
  <c r="H291"/>
  <c r="R291"/>
  <c r="J291"/>
  <c r="I291"/>
  <c r="AB294"/>
  <c r="J304"/>
  <c r="I304"/>
  <c r="H304"/>
  <c r="AB337"/>
  <c r="H356"/>
  <c r="AB383"/>
  <c r="I400"/>
  <c r="I405"/>
  <c r="R405"/>
  <c r="J405"/>
  <c r="H405"/>
  <c r="R409"/>
  <c r="X412"/>
  <c r="R412"/>
  <c r="I412"/>
  <c r="H412"/>
  <c r="X416"/>
  <c r="I416"/>
  <c r="H416"/>
  <c r="F416"/>
  <c r="F421"/>
  <c r="I433"/>
  <c r="J433"/>
  <c r="H433"/>
  <c r="F433"/>
  <c r="X433"/>
  <c r="X445"/>
  <c r="I449"/>
  <c r="R449"/>
  <c r="J449"/>
  <c r="H449"/>
  <c r="F449"/>
  <c r="X449"/>
  <c r="AB471"/>
  <c r="AB477"/>
  <c r="AB529"/>
  <c r="R606"/>
  <c r="F606"/>
  <c r="J642"/>
  <c r="R642"/>
  <c r="F642"/>
  <c r="H844"/>
  <c r="J844"/>
  <c r="AB266"/>
  <c r="I98"/>
  <c r="F111"/>
  <c r="AB134"/>
  <c r="F137"/>
  <c r="F141"/>
  <c r="AB142"/>
  <c r="X145"/>
  <c r="X161"/>
  <c r="F167"/>
  <c r="AB198"/>
  <c r="F205"/>
  <c r="F213"/>
  <c r="F219"/>
  <c r="F231"/>
  <c r="F253"/>
  <c r="X255"/>
  <c r="X267"/>
  <c r="H283"/>
  <c r="J283"/>
  <c r="I283"/>
  <c r="F283"/>
  <c r="X283"/>
  <c r="AB306"/>
  <c r="AB323"/>
  <c r="I345"/>
  <c r="R345"/>
  <c r="J345"/>
  <c r="H345"/>
  <c r="AB349"/>
  <c r="AB381"/>
  <c r="I385"/>
  <c r="R385"/>
  <c r="J385"/>
  <c r="H385"/>
  <c r="F385"/>
  <c r="X385"/>
  <c r="I429"/>
  <c r="R429"/>
  <c r="J429"/>
  <c r="H429"/>
  <c r="X436"/>
  <c r="R436"/>
  <c r="I436"/>
  <c r="H436"/>
  <c r="X440"/>
  <c r="I440"/>
  <c r="H440"/>
  <c r="F440"/>
  <c r="R456"/>
  <c r="I456"/>
  <c r="H456"/>
  <c r="R760"/>
  <c r="I760"/>
  <c r="F760"/>
  <c r="X760"/>
  <c r="R317"/>
  <c r="J317"/>
  <c r="H317"/>
  <c r="X33"/>
  <c r="I34"/>
  <c r="X49"/>
  <c r="I50"/>
  <c r="X65"/>
  <c r="I66"/>
  <c r="X81"/>
  <c r="I82"/>
  <c r="I23"/>
  <c r="I33"/>
  <c r="I39"/>
  <c r="I49"/>
  <c r="I55"/>
  <c r="F59"/>
  <c r="I65"/>
  <c r="F75"/>
  <c r="I81"/>
  <c r="I97"/>
  <c r="F101"/>
  <c r="F107"/>
  <c r="X110"/>
  <c r="F123"/>
  <c r="F127"/>
  <c r="AB138"/>
  <c r="AB154"/>
  <c r="AB158"/>
  <c r="F161"/>
  <c r="F165"/>
  <c r="F171"/>
  <c r="I179"/>
  <c r="F187"/>
  <c r="AB202"/>
  <c r="AB223"/>
  <c r="I231"/>
  <c r="AB238"/>
  <c r="X245"/>
  <c r="AB246"/>
  <c r="F255"/>
  <c r="R257"/>
  <c r="F257"/>
  <c r="AB259"/>
  <c r="AB274"/>
  <c r="H275"/>
  <c r="X275"/>
  <c r="R275"/>
  <c r="J275"/>
  <c r="J313"/>
  <c r="H313"/>
  <c r="F313"/>
  <c r="R333"/>
  <c r="J333"/>
  <c r="H333"/>
  <c r="I357"/>
  <c r="R357"/>
  <c r="J357"/>
  <c r="H357"/>
  <c r="R364"/>
  <c r="R368"/>
  <c r="F368"/>
  <c r="X396"/>
  <c r="R396"/>
  <c r="I396"/>
  <c r="H396"/>
  <c r="F396"/>
  <c r="I417"/>
  <c r="J417"/>
  <c r="H417"/>
  <c r="F417"/>
  <c r="X417"/>
  <c r="X429"/>
  <c r="F436"/>
  <c r="F456"/>
  <c r="X511"/>
  <c r="H511"/>
  <c r="H523"/>
  <c r="X523"/>
  <c r="F523"/>
  <c r="R566"/>
  <c r="F566"/>
  <c r="J638"/>
  <c r="R638"/>
  <c r="F638"/>
  <c r="I726"/>
  <c r="F726"/>
  <c r="X726"/>
  <c r="I742"/>
  <c r="F742"/>
  <c r="X742"/>
  <c r="AB322"/>
  <c r="AB32"/>
  <c r="X53"/>
  <c r="J55"/>
  <c r="X69"/>
  <c r="X85"/>
  <c r="X95"/>
  <c r="R101"/>
  <c r="H110"/>
  <c r="I111"/>
  <c r="R145"/>
  <c r="X147"/>
  <c r="AB162"/>
  <c r="R165"/>
  <c r="I167"/>
  <c r="I175"/>
  <c r="J179"/>
  <c r="J219"/>
  <c r="AB227"/>
  <c r="J231"/>
  <c r="F233"/>
  <c r="F245"/>
  <c r="AB247"/>
  <c r="H263"/>
  <c r="I263"/>
  <c r="I267"/>
  <c r="R269"/>
  <c r="F269"/>
  <c r="R309"/>
  <c r="J309"/>
  <c r="H309"/>
  <c r="AB314"/>
  <c r="R321"/>
  <c r="AB331"/>
  <c r="F345"/>
  <c r="R349"/>
  <c r="I377"/>
  <c r="R377"/>
  <c r="J377"/>
  <c r="H377"/>
  <c r="F377"/>
  <c r="R381"/>
  <c r="X388"/>
  <c r="R388"/>
  <c r="I388"/>
  <c r="H388"/>
  <c r="F388"/>
  <c r="I401"/>
  <c r="H401"/>
  <c r="F401"/>
  <c r="X401"/>
  <c r="I413"/>
  <c r="R413"/>
  <c r="J413"/>
  <c r="H413"/>
  <c r="X420"/>
  <c r="R420"/>
  <c r="I420"/>
  <c r="H420"/>
  <c r="X424"/>
  <c r="I424"/>
  <c r="H424"/>
  <c r="F424"/>
  <c r="F429"/>
  <c r="I441"/>
  <c r="J441"/>
  <c r="H441"/>
  <c r="F441"/>
  <c r="X441"/>
  <c r="R448"/>
  <c r="AB545"/>
  <c r="J508"/>
  <c r="J540"/>
  <c r="R544"/>
  <c r="J544"/>
  <c r="H544"/>
  <c r="X564"/>
  <c r="F564"/>
  <c r="R564"/>
  <c r="AB611"/>
  <c r="AB623"/>
  <c r="S623"/>
  <c r="S655"/>
  <c r="I666"/>
  <c r="R666"/>
  <c r="J666"/>
  <c r="F666"/>
  <c r="X666"/>
  <c r="S704"/>
  <c r="AB704"/>
  <c r="I734"/>
  <c r="J734"/>
  <c r="F734"/>
  <c r="X734"/>
  <c r="AB752"/>
  <c r="R752"/>
  <c r="AB849"/>
  <c r="S849"/>
  <c r="H1006"/>
  <c r="F1006"/>
  <c r="X1006"/>
  <c r="R1408"/>
  <c r="J1408"/>
  <c r="I1414"/>
  <c r="R1414"/>
  <c r="H1414"/>
  <c r="F1414"/>
  <c r="R1553"/>
  <c r="F1553"/>
  <c r="AB243"/>
  <c r="AB279"/>
  <c r="AB311"/>
  <c r="AB319"/>
  <c r="AB327"/>
  <c r="AB344"/>
  <c r="AB347"/>
  <c r="R361"/>
  <c r="R379"/>
  <c r="AB388"/>
  <c r="R392"/>
  <c r="R393"/>
  <c r="R407"/>
  <c r="J415"/>
  <c r="AB417"/>
  <c r="H423"/>
  <c r="AB425"/>
  <c r="AB433"/>
  <c r="AB441"/>
  <c r="AB449"/>
  <c r="I451"/>
  <c r="I452"/>
  <c r="R461"/>
  <c r="X461"/>
  <c r="I472"/>
  <c r="AB489"/>
  <c r="AB501"/>
  <c r="AB505"/>
  <c r="AB513"/>
  <c r="AB521"/>
  <c r="AB537"/>
  <c r="H543"/>
  <c r="X547"/>
  <c r="R556"/>
  <c r="J556"/>
  <c r="H563"/>
  <c r="F563"/>
  <c r="X563"/>
  <c r="AB571"/>
  <c r="R626"/>
  <c r="F626"/>
  <c r="I658"/>
  <c r="R658"/>
  <c r="J658"/>
  <c r="F658"/>
  <c r="AB661"/>
  <c r="R683"/>
  <c r="H683"/>
  <c r="S724"/>
  <c r="AB724"/>
  <c r="H770"/>
  <c r="X770"/>
  <c r="J770"/>
  <c r="I770"/>
  <c r="F770"/>
  <c r="R901"/>
  <c r="J901"/>
  <c r="F901"/>
  <c r="S932"/>
  <c r="AB295"/>
  <c r="AB302"/>
  <c r="AB355"/>
  <c r="AB379"/>
  <c r="AB407"/>
  <c r="AB415"/>
  <c r="AB423"/>
  <c r="AB424"/>
  <c r="AB431"/>
  <c r="AB432"/>
  <c r="AB439"/>
  <c r="AB440"/>
  <c r="AB447"/>
  <c r="AB448"/>
  <c r="R452"/>
  <c r="AB461"/>
  <c r="I487"/>
  <c r="F487"/>
  <c r="H507"/>
  <c r="X507"/>
  <c r="H539"/>
  <c r="X539"/>
  <c r="H547"/>
  <c r="I551"/>
  <c r="H551"/>
  <c r="F551"/>
  <c r="X551"/>
  <c r="X552"/>
  <c r="F552"/>
  <c r="R552"/>
  <c r="X560"/>
  <c r="R560"/>
  <c r="J560"/>
  <c r="H560"/>
  <c r="AB563"/>
  <c r="R582"/>
  <c r="F582"/>
  <c r="X628"/>
  <c r="R628"/>
  <c r="J628"/>
  <c r="F628"/>
  <c r="AB631"/>
  <c r="I694"/>
  <c r="J694"/>
  <c r="F694"/>
  <c r="X694"/>
  <c r="J724"/>
  <c r="I724"/>
  <c r="F831"/>
  <c r="R831"/>
  <c r="H831"/>
  <c r="I453"/>
  <c r="X453"/>
  <c r="H512"/>
  <c r="R512"/>
  <c r="F512"/>
  <c r="R598"/>
  <c r="F598"/>
  <c r="R618"/>
  <c r="R691"/>
  <c r="H691"/>
  <c r="H814"/>
  <c r="X828"/>
  <c r="J828"/>
  <c r="H828"/>
  <c r="F828"/>
  <c r="S884"/>
  <c r="AB971"/>
  <c r="S971"/>
  <c r="AB234"/>
  <c r="AB250"/>
  <c r="AB271"/>
  <c r="AB286"/>
  <c r="AB291"/>
  <c r="X302"/>
  <c r="AB304"/>
  <c r="J322"/>
  <c r="AB371"/>
  <c r="R372"/>
  <c r="AB387"/>
  <c r="AB391"/>
  <c r="AB392"/>
  <c r="AB399"/>
  <c r="AB460"/>
  <c r="AB462"/>
  <c r="R504"/>
  <c r="J520"/>
  <c r="R520"/>
  <c r="AB533"/>
  <c r="R536"/>
  <c r="AB547"/>
  <c r="AB555"/>
  <c r="I576"/>
  <c r="X584"/>
  <c r="J584"/>
  <c r="R586"/>
  <c r="AB599"/>
  <c r="F618"/>
  <c r="X636"/>
  <c r="F636"/>
  <c r="R636"/>
  <c r="J636"/>
  <c r="AB651"/>
  <c r="S651"/>
  <c r="AB677"/>
  <c r="S698"/>
  <c r="S716"/>
  <c r="AB716"/>
  <c r="F736"/>
  <c r="J736"/>
  <c r="I736"/>
  <c r="X736"/>
  <c r="S746"/>
  <c r="R776"/>
  <c r="I776"/>
  <c r="F776"/>
  <c r="X776"/>
  <c r="H790"/>
  <c r="X790"/>
  <c r="J790"/>
  <c r="I790"/>
  <c r="F790"/>
  <c r="R933"/>
  <c r="J933"/>
  <c r="F933"/>
  <c r="AB955"/>
  <c r="S955"/>
  <c r="S962"/>
  <c r="AB967"/>
  <c r="J967"/>
  <c r="X1018"/>
  <c r="H1018"/>
  <c r="F1018"/>
  <c r="X1114"/>
  <c r="H1114"/>
  <c r="F1114"/>
  <c r="AB287"/>
  <c r="H302"/>
  <c r="AB309"/>
  <c r="AB317"/>
  <c r="AB325"/>
  <c r="AB335"/>
  <c r="X361"/>
  <c r="X393"/>
  <c r="AB413"/>
  <c r="AB421"/>
  <c r="AB429"/>
  <c r="AB437"/>
  <c r="AB445"/>
  <c r="X455"/>
  <c r="I455"/>
  <c r="AB463"/>
  <c r="H491"/>
  <c r="F491"/>
  <c r="H495"/>
  <c r="X495"/>
  <c r="AB504"/>
  <c r="H508"/>
  <c r="J512"/>
  <c r="H540"/>
  <c r="F544"/>
  <c r="AB559"/>
  <c r="R614"/>
  <c r="AB619"/>
  <c r="S619"/>
  <c r="X624"/>
  <c r="F624"/>
  <c r="R624"/>
  <c r="J624"/>
  <c r="R692"/>
  <c r="J692"/>
  <c r="I692"/>
  <c r="X692"/>
  <c r="J708"/>
  <c r="I708"/>
  <c r="J716"/>
  <c r="I716"/>
  <c r="F716"/>
  <c r="F720"/>
  <c r="J728"/>
  <c r="F728"/>
  <c r="X728"/>
  <c r="AB749"/>
  <c r="AB757"/>
  <c r="S762"/>
  <c r="S813"/>
  <c r="AB813"/>
  <c r="F829"/>
  <c r="S878"/>
  <c r="J899"/>
  <c r="AB403"/>
  <c r="AB411"/>
  <c r="AB419"/>
  <c r="AB420"/>
  <c r="AB427"/>
  <c r="AB428"/>
  <c r="AB435"/>
  <c r="AB436"/>
  <c r="AB443"/>
  <c r="AB444"/>
  <c r="AB456"/>
  <c r="AB470"/>
  <c r="J476"/>
  <c r="H476"/>
  <c r="AB497"/>
  <c r="R508"/>
  <c r="R540"/>
  <c r="J564"/>
  <c r="X568"/>
  <c r="R568"/>
  <c r="J568"/>
  <c r="X572"/>
  <c r="F572"/>
  <c r="R572"/>
  <c r="R610"/>
  <c r="F610"/>
  <c r="R622"/>
  <c r="F622"/>
  <c r="H632"/>
  <c r="AB635"/>
  <c r="S635"/>
  <c r="I654"/>
  <c r="R654"/>
  <c r="J654"/>
  <c r="F654"/>
  <c r="X654"/>
  <c r="H757"/>
  <c r="R767"/>
  <c r="S821"/>
  <c r="J826"/>
  <c r="I826"/>
  <c r="F826"/>
  <c r="X1059"/>
  <c r="F1059"/>
  <c r="J1059"/>
  <c r="H1059"/>
  <c r="H1062"/>
  <c r="X1062"/>
  <c r="H1070"/>
  <c r="F1070"/>
  <c r="X1070"/>
  <c r="AB645"/>
  <c r="J652"/>
  <c r="AB655"/>
  <c r="I668"/>
  <c r="S679"/>
  <c r="J744"/>
  <c r="AB746"/>
  <c r="H758"/>
  <c r="X758"/>
  <c r="AB762"/>
  <c r="R772"/>
  <c r="X772"/>
  <c r="H798"/>
  <c r="I798"/>
  <c r="F798"/>
  <c r="R800"/>
  <c r="F800"/>
  <c r="F804"/>
  <c r="AB807"/>
  <c r="AB839"/>
  <c r="S839"/>
  <c r="AB843"/>
  <c r="S854"/>
  <c r="H862"/>
  <c r="J862"/>
  <c r="X862"/>
  <c r="S870"/>
  <c r="AB891"/>
  <c r="J891"/>
  <c r="S900"/>
  <c r="R913"/>
  <c r="F913"/>
  <c r="J939"/>
  <c r="H939"/>
  <c r="J948"/>
  <c r="H948"/>
  <c r="J971"/>
  <c r="S983"/>
  <c r="S1023"/>
  <c r="H1038"/>
  <c r="F1038"/>
  <c r="X1038"/>
  <c r="X1043"/>
  <c r="J1043"/>
  <c r="H1043"/>
  <c r="F1043"/>
  <c r="AB1046"/>
  <c r="S1046"/>
  <c r="H1054"/>
  <c r="F1054"/>
  <c r="X1054"/>
  <c r="H1078"/>
  <c r="X1078"/>
  <c r="S1265"/>
  <c r="AB1265"/>
  <c r="AB602"/>
  <c r="J612"/>
  <c r="AB629"/>
  <c r="AB634"/>
  <c r="AB650"/>
  <c r="R652"/>
  <c r="H662"/>
  <c r="AB667"/>
  <c r="R668"/>
  <c r="AB673"/>
  <c r="J674"/>
  <c r="AB678"/>
  <c r="AB700"/>
  <c r="AB725"/>
  <c r="AB733"/>
  <c r="AB740"/>
  <c r="AB742"/>
  <c r="AB754"/>
  <c r="R764"/>
  <c r="X764"/>
  <c r="AB766"/>
  <c r="R766"/>
  <c r="H778"/>
  <c r="J778"/>
  <c r="X778"/>
  <c r="H824"/>
  <c r="X824"/>
  <c r="S828"/>
  <c r="AB828"/>
  <c r="F835"/>
  <c r="AB852"/>
  <c r="I852"/>
  <c r="H865"/>
  <c r="F865"/>
  <c r="S868"/>
  <c r="AB885"/>
  <c r="S930"/>
  <c r="J934"/>
  <c r="X934"/>
  <c r="S943"/>
  <c r="S951"/>
  <c r="S958"/>
  <c r="F978"/>
  <c r="H978"/>
  <c r="F990"/>
  <c r="X990"/>
  <c r="R1009"/>
  <c r="F1009"/>
  <c r="S1027"/>
  <c r="X1034"/>
  <c r="H1034"/>
  <c r="F1034"/>
  <c r="H1046"/>
  <c r="X1046"/>
  <c r="X1091"/>
  <c r="H1091"/>
  <c r="J1091"/>
  <c r="F1091"/>
  <c r="H1118"/>
  <c r="F1118"/>
  <c r="R1132"/>
  <c r="X1132"/>
  <c r="J1185"/>
  <c r="X1185"/>
  <c r="AB679"/>
  <c r="S770"/>
  <c r="H782"/>
  <c r="I782"/>
  <c r="F782"/>
  <c r="R784"/>
  <c r="F784"/>
  <c r="S790"/>
  <c r="H802"/>
  <c r="J802"/>
  <c r="R804"/>
  <c r="X804"/>
  <c r="I812"/>
  <c r="X812"/>
  <c r="R812"/>
  <c r="S815"/>
  <c r="S837"/>
  <c r="S840"/>
  <c r="AB840"/>
  <c r="H878"/>
  <c r="F878"/>
  <c r="X878"/>
  <c r="R885"/>
  <c r="J885"/>
  <c r="F885"/>
  <c r="AB935"/>
  <c r="S935"/>
  <c r="R953"/>
  <c r="F953"/>
  <c r="S1004"/>
  <c r="AB1010"/>
  <c r="S1010"/>
  <c r="X1023"/>
  <c r="J1023"/>
  <c r="H1023"/>
  <c r="F1023"/>
  <c r="R1025"/>
  <c r="F1025"/>
  <c r="R1201"/>
  <c r="I1201"/>
  <c r="F1201"/>
  <c r="X1201"/>
  <c r="AB605"/>
  <c r="AB663"/>
  <c r="S681"/>
  <c r="J685"/>
  <c r="AB695"/>
  <c r="F700"/>
  <c r="AB726"/>
  <c r="AB734"/>
  <c r="S743"/>
  <c r="F748"/>
  <c r="AB758"/>
  <c r="AB770"/>
  <c r="AB790"/>
  <c r="S796"/>
  <c r="F812"/>
  <c r="S820"/>
  <c r="AB820"/>
  <c r="S848"/>
  <c r="AB848"/>
  <c r="S857"/>
  <c r="AB865"/>
  <c r="S874"/>
  <c r="AB879"/>
  <c r="S879"/>
  <c r="R941"/>
  <c r="H941"/>
  <c r="F941"/>
  <c r="AB947"/>
  <c r="S947"/>
  <c r="J951"/>
  <c r="H951"/>
  <c r="F951"/>
  <c r="S954"/>
  <c r="S966"/>
  <c r="S984"/>
  <c r="S999"/>
  <c r="I1007"/>
  <c r="S1022"/>
  <c r="AB1023"/>
  <c r="X1027"/>
  <c r="J1027"/>
  <c r="H1027"/>
  <c r="F1027"/>
  <c r="AB1030"/>
  <c r="S1030"/>
  <c r="X1047"/>
  <c r="J1047"/>
  <c r="H1047"/>
  <c r="X1050"/>
  <c r="H1050"/>
  <c r="F1050"/>
  <c r="X1063"/>
  <c r="H1063"/>
  <c r="J1063"/>
  <c r="F1063"/>
  <c r="S1087"/>
  <c r="AB1087"/>
  <c r="S1108"/>
  <c r="X1130"/>
  <c r="H1130"/>
  <c r="F1130"/>
  <c r="R1147"/>
  <c r="H1147"/>
  <c r="J1147"/>
  <c r="F1147"/>
  <c r="X1147"/>
  <c r="AB452"/>
  <c r="F616"/>
  <c r="AB625"/>
  <c r="AB637"/>
  <c r="AB653"/>
  <c r="AB657"/>
  <c r="S663"/>
  <c r="I676"/>
  <c r="S695"/>
  <c r="H700"/>
  <c r="AB709"/>
  <c r="J710"/>
  <c r="AB717"/>
  <c r="H718"/>
  <c r="F746"/>
  <c r="I748"/>
  <c r="X756"/>
  <c r="F758"/>
  <c r="S772"/>
  <c r="AB774"/>
  <c r="R774"/>
  <c r="R783"/>
  <c r="H786"/>
  <c r="J786"/>
  <c r="R792"/>
  <c r="F792"/>
  <c r="X792"/>
  <c r="AB798"/>
  <c r="S809"/>
  <c r="H812"/>
  <c r="AB824"/>
  <c r="S843"/>
  <c r="S851"/>
  <c r="S866"/>
  <c r="S871"/>
  <c r="J894"/>
  <c r="F894"/>
  <c r="X894"/>
  <c r="J910"/>
  <c r="H910"/>
  <c r="X910"/>
  <c r="R917"/>
  <c r="F917"/>
  <c r="H935"/>
  <c r="F935"/>
  <c r="J938"/>
  <c r="H938"/>
  <c r="AB951"/>
  <c r="R969"/>
  <c r="F969"/>
  <c r="X1019"/>
  <c r="J1019"/>
  <c r="H1019"/>
  <c r="F1019"/>
  <c r="AB1027"/>
  <c r="F1047"/>
  <c r="X1087"/>
  <c r="F1087"/>
  <c r="J1087"/>
  <c r="H1087"/>
  <c r="AB1119"/>
  <c r="S1119"/>
  <c r="X1139"/>
  <c r="R1139"/>
  <c r="F528"/>
  <c r="AB590"/>
  <c r="F604"/>
  <c r="AB618"/>
  <c r="S625"/>
  <c r="S637"/>
  <c r="AB642"/>
  <c r="S643"/>
  <c r="F646"/>
  <c r="S653"/>
  <c r="F656"/>
  <c r="AB658"/>
  <c r="AB665"/>
  <c r="AB675"/>
  <c r="R676"/>
  <c r="S689"/>
  <c r="AB692"/>
  <c r="I700"/>
  <c r="H701"/>
  <c r="AB714"/>
  <c r="AB722"/>
  <c r="H723"/>
  <c r="S727"/>
  <c r="AB728"/>
  <c r="S735"/>
  <c r="AB736"/>
  <c r="H741"/>
  <c r="S742"/>
  <c r="AB750"/>
  <c r="R750"/>
  <c r="I758"/>
  <c r="F778"/>
  <c r="S780"/>
  <c r="I792"/>
  <c r="X798"/>
  <c r="X800"/>
  <c r="J812"/>
  <c r="F830"/>
  <c r="F832"/>
  <c r="AB834"/>
  <c r="S834"/>
  <c r="AB846"/>
  <c r="F862"/>
  <c r="AB866"/>
  <c r="S872"/>
  <c r="R881"/>
  <c r="F881"/>
  <c r="AB883"/>
  <c r="X883"/>
  <c r="S902"/>
  <c r="F910"/>
  <c r="J917"/>
  <c r="X938"/>
  <c r="X995"/>
  <c r="J995"/>
  <c r="H995"/>
  <c r="F995"/>
  <c r="X999"/>
  <c r="J999"/>
  <c r="H999"/>
  <c r="F999"/>
  <c r="AB1002"/>
  <c r="S1002"/>
  <c r="S1100"/>
  <c r="S1169"/>
  <c r="AB1169"/>
  <c r="AB606"/>
  <c r="J616"/>
  <c r="F630"/>
  <c r="F652"/>
  <c r="F668"/>
  <c r="AB670"/>
  <c r="X674"/>
  <c r="H688"/>
  <c r="S697"/>
  <c r="J700"/>
  <c r="H738"/>
  <c r="I740"/>
  <c r="J758"/>
  <c r="R768"/>
  <c r="I768"/>
  <c r="F772"/>
  <c r="R788"/>
  <c r="I788"/>
  <c r="J798"/>
  <c r="I800"/>
  <c r="X802"/>
  <c r="S804"/>
  <c r="AB812"/>
  <c r="J820"/>
  <c r="F820"/>
  <c r="X820"/>
  <c r="H825"/>
  <c r="J825"/>
  <c r="AB829"/>
  <c r="J832"/>
  <c r="J848"/>
  <c r="H848"/>
  <c r="S887"/>
  <c r="H926"/>
  <c r="J926"/>
  <c r="F926"/>
  <c r="X931"/>
  <c r="AB954"/>
  <c r="AB999"/>
  <c r="H1002"/>
  <c r="F1002"/>
  <c r="AB1006"/>
  <c r="S1008"/>
  <c r="S1043"/>
  <c r="S1059"/>
  <c r="AB1059"/>
  <c r="AB1070"/>
  <c r="S1070"/>
  <c r="AB1114"/>
  <c r="S1114"/>
  <c r="AB778"/>
  <c r="AB818"/>
  <c r="AB831"/>
  <c r="AB832"/>
  <c r="AB837"/>
  <c r="AB842"/>
  <c r="AB844"/>
  <c r="AB870"/>
  <c r="AB874"/>
  <c r="S888"/>
  <c r="AB900"/>
  <c r="AB932"/>
  <c r="AB936"/>
  <c r="AB941"/>
  <c r="AB943"/>
  <c r="AB956"/>
  <c r="AB962"/>
  <c r="AB963"/>
  <c r="AB966"/>
  <c r="S967"/>
  <c r="J975"/>
  <c r="AB978"/>
  <c r="S986"/>
  <c r="J991"/>
  <c r="AB995"/>
  <c r="H1011"/>
  <c r="S1015"/>
  <c r="AB1019"/>
  <c r="H1031"/>
  <c r="S1035"/>
  <c r="S1048"/>
  <c r="S1055"/>
  <c r="S1060"/>
  <c r="AB1062"/>
  <c r="S1066"/>
  <c r="S1080"/>
  <c r="S1083"/>
  <c r="S1088"/>
  <c r="F1102"/>
  <c r="F1110"/>
  <c r="X1111"/>
  <c r="J1111"/>
  <c r="S1122"/>
  <c r="S1123"/>
  <c r="AB1138"/>
  <c r="X1160"/>
  <c r="J1166"/>
  <c r="S1172"/>
  <c r="S1173"/>
  <c r="S1180"/>
  <c r="S1181"/>
  <c r="S1185"/>
  <c r="S1189"/>
  <c r="AB1202"/>
  <c r="S1202"/>
  <c r="S1205"/>
  <c r="AB1205"/>
  <c r="X1209"/>
  <c r="AB1213"/>
  <c r="R1229"/>
  <c r="H1229"/>
  <c r="F1229"/>
  <c r="X1229"/>
  <c r="J1229"/>
  <c r="S1311"/>
  <c r="AB822"/>
  <c r="S883"/>
  <c r="X888"/>
  <c r="AB920"/>
  <c r="S939"/>
  <c r="AB940"/>
  <c r="AB952"/>
  <c r="X954"/>
  <c r="X966"/>
  <c r="F973"/>
  <c r="S975"/>
  <c r="AB979"/>
  <c r="S991"/>
  <c r="S1006"/>
  <c r="J1011"/>
  <c r="X1022"/>
  <c r="J1031"/>
  <c r="R1035"/>
  <c r="AB1039"/>
  <c r="S1051"/>
  <c r="I1055"/>
  <c r="X1083"/>
  <c r="J1083"/>
  <c r="S1094"/>
  <c r="S1102"/>
  <c r="S1103"/>
  <c r="I1107"/>
  <c r="AB1111"/>
  <c r="AB1123"/>
  <c r="X1126"/>
  <c r="S1165"/>
  <c r="R1166"/>
  <c r="AB1172"/>
  <c r="R1178"/>
  <c r="I1178"/>
  <c r="R1205"/>
  <c r="J1205"/>
  <c r="I1205"/>
  <c r="X1205"/>
  <c r="H1236"/>
  <c r="X1236"/>
  <c r="AB850"/>
  <c r="AB939"/>
  <c r="H954"/>
  <c r="AB1015"/>
  <c r="AB1035"/>
  <c r="AB1055"/>
  <c r="AB1066"/>
  <c r="AB1083"/>
  <c r="R1095"/>
  <c r="F1099"/>
  <c r="X1103"/>
  <c r="J1103"/>
  <c r="S1124"/>
  <c r="AB1130"/>
  <c r="I1136"/>
  <c r="J1136"/>
  <c r="X1154"/>
  <c r="F1154"/>
  <c r="J1154"/>
  <c r="AB1181"/>
  <c r="AB1189"/>
  <c r="S1201"/>
  <c r="AB1201"/>
  <c r="R1213"/>
  <c r="H1213"/>
  <c r="F1213"/>
  <c r="X1213"/>
  <c r="J1213"/>
  <c r="S1221"/>
  <c r="AB1221"/>
  <c r="X1224"/>
  <c r="J1257"/>
  <c r="I1257"/>
  <c r="F1257"/>
  <c r="H1260"/>
  <c r="AB1260"/>
  <c r="AB1487"/>
  <c r="S1487"/>
  <c r="S1521"/>
  <c r="S1828"/>
  <c r="AB1837"/>
  <c r="S1837"/>
  <c r="F957"/>
  <c r="AB975"/>
  <c r="AB991"/>
  <c r="AB1051"/>
  <c r="S1067"/>
  <c r="S1075"/>
  <c r="F1098"/>
  <c r="X1127"/>
  <c r="J1127"/>
  <c r="AB1133"/>
  <c r="R1133"/>
  <c r="R1165"/>
  <c r="J1165"/>
  <c r="R1173"/>
  <c r="I1173"/>
  <c r="AB1174"/>
  <c r="S1188"/>
  <c r="I1469"/>
  <c r="F1469"/>
  <c r="AB753"/>
  <c r="AB786"/>
  <c r="AB802"/>
  <c r="AB826"/>
  <c r="AB847"/>
  <c r="S850"/>
  <c r="AB853"/>
  <c r="S867"/>
  <c r="AB886"/>
  <c r="AB904"/>
  <c r="J915"/>
  <c r="AB919"/>
  <c r="S921"/>
  <c r="AB923"/>
  <c r="AB925"/>
  <c r="AB937"/>
  <c r="AB950"/>
  <c r="AB968"/>
  <c r="S970"/>
  <c r="S980"/>
  <c r="AB987"/>
  <c r="S994"/>
  <c r="AB1011"/>
  <c r="S1018"/>
  <c r="AB1031"/>
  <c r="S1040"/>
  <c r="S1058"/>
  <c r="S1068"/>
  <c r="S1072"/>
  <c r="H1074"/>
  <c r="X1075"/>
  <c r="J1075"/>
  <c r="AB1078"/>
  <c r="H1098"/>
  <c r="F1111"/>
  <c r="S1116"/>
  <c r="AB1127"/>
  <c r="F1143"/>
  <c r="X1143"/>
  <c r="H1154"/>
  <c r="AB1159"/>
  <c r="R1161"/>
  <c r="H1161"/>
  <c r="AB1168"/>
  <c r="S1168"/>
  <c r="X1173"/>
  <c r="R1186"/>
  <c r="H1186"/>
  <c r="H1221"/>
  <c r="X1221"/>
  <c r="AB1239"/>
  <c r="S1239"/>
  <c r="S968"/>
  <c r="F991"/>
  <c r="AB1007"/>
  <c r="S1016"/>
  <c r="S1036"/>
  <c r="AB1047"/>
  <c r="S1056"/>
  <c r="AB1075"/>
  <c r="S1095"/>
  <c r="S1106"/>
  <c r="X1119"/>
  <c r="J1119"/>
  <c r="S1130"/>
  <c r="S1151"/>
  <c r="I1152"/>
  <c r="X1152"/>
  <c r="I1154"/>
  <c r="R1169"/>
  <c r="X1169"/>
  <c r="F1173"/>
  <c r="S1177"/>
  <c r="AB1184"/>
  <c r="S1197"/>
  <c r="J1249"/>
  <c r="X1249"/>
  <c r="J1261"/>
  <c r="I1261"/>
  <c r="F1261"/>
  <c r="AB1264"/>
  <c r="S1264"/>
  <c r="F1464"/>
  <c r="X1066"/>
  <c r="F1066"/>
  <c r="X1099"/>
  <c r="H1099"/>
  <c r="H1173"/>
  <c r="AB1185"/>
  <c r="H1189"/>
  <c r="F1189"/>
  <c r="R1197"/>
  <c r="H1197"/>
  <c r="F1197"/>
  <c r="X1197"/>
  <c r="I1204"/>
  <c r="AB1204"/>
  <c r="S1229"/>
  <c r="AB1229"/>
  <c r="H1289"/>
  <c r="AB1443"/>
  <c r="S1443"/>
  <c r="R1225"/>
  <c r="I1225"/>
  <c r="AB1296"/>
  <c r="S1296"/>
  <c r="AB1328"/>
  <c r="S1328"/>
  <c r="R1349"/>
  <c r="J1349"/>
  <c r="H1349"/>
  <c r="S1354"/>
  <c r="R1357"/>
  <c r="J1357"/>
  <c r="F1449"/>
  <c r="X1449"/>
  <c r="S1533"/>
  <c r="AB1548"/>
  <c r="S1548"/>
  <c r="F1628"/>
  <c r="X1628"/>
  <c r="AB1661"/>
  <c r="S1724"/>
  <c r="J2085"/>
  <c r="H2085"/>
  <c r="F2085"/>
  <c r="I2085"/>
  <c r="AB2113"/>
  <c r="AB1091"/>
  <c r="AB1191"/>
  <c r="AB1196"/>
  <c r="S1210"/>
  <c r="AB1236"/>
  <c r="H1237"/>
  <c r="S1242"/>
  <c r="AB1272"/>
  <c r="H1272"/>
  <c r="J1281"/>
  <c r="F1281"/>
  <c r="AB1343"/>
  <c r="S1343"/>
  <c r="F1349"/>
  <c r="S1390"/>
  <c r="S1411"/>
  <c r="I1422"/>
  <c r="R1422"/>
  <c r="H1422"/>
  <c r="F1422"/>
  <c r="S1450"/>
  <c r="R1466"/>
  <c r="H1466"/>
  <c r="F1466"/>
  <c r="S1584"/>
  <c r="AB1216"/>
  <c r="S1225"/>
  <c r="S1256"/>
  <c r="S1258"/>
  <c r="J1265"/>
  <c r="I1265"/>
  <c r="F1265"/>
  <c r="AB1268"/>
  <c r="R1297"/>
  <c r="R1365"/>
  <c r="J1365"/>
  <c r="H1365"/>
  <c r="F1365"/>
  <c r="R1379"/>
  <c r="J1379"/>
  <c r="AB1394"/>
  <c r="S1394"/>
  <c r="S1467"/>
  <c r="S1234"/>
  <c r="S1241"/>
  <c r="S1261"/>
  <c r="S1270"/>
  <c r="H1292"/>
  <c r="AB1292"/>
  <c r="S1298"/>
  <c r="J1301"/>
  <c r="I1301"/>
  <c r="J1321"/>
  <c r="I1321"/>
  <c r="F1321"/>
  <c r="S1330"/>
  <c r="J1333"/>
  <c r="I1333"/>
  <c r="AB1366"/>
  <c r="S1366"/>
  <c r="R1397"/>
  <c r="J1397"/>
  <c r="H1397"/>
  <c r="S1403"/>
  <c r="R1465"/>
  <c r="I1465"/>
  <c r="F1465"/>
  <c r="S1543"/>
  <c r="AB1543"/>
  <c r="S1572"/>
  <c r="AB1063"/>
  <c r="AB1099"/>
  <c r="S1204"/>
  <c r="F1216"/>
  <c r="X1225"/>
  <c r="AB1234"/>
  <c r="S1246"/>
  <c r="S1254"/>
  <c r="S1268"/>
  <c r="S1288"/>
  <c r="S1290"/>
  <c r="S1293"/>
  <c r="F1301"/>
  <c r="S1325"/>
  <c r="F1333"/>
  <c r="X1336"/>
  <c r="F1339"/>
  <c r="AB1356"/>
  <c r="S1356"/>
  <c r="F1397"/>
  <c r="AB1450"/>
  <c r="X1465"/>
  <c r="S1541"/>
  <c r="X1546"/>
  <c r="J1546"/>
  <c r="H1546"/>
  <c r="I1546"/>
  <c r="F1546"/>
  <c r="S1676"/>
  <c r="S1207"/>
  <c r="S1220"/>
  <c r="AB1256"/>
  <c r="AB1269"/>
  <c r="S1271"/>
  <c r="S1279"/>
  <c r="AB1285"/>
  <c r="F1356"/>
  <c r="X1356"/>
  <c r="AB1381"/>
  <c r="S1384"/>
  <c r="AB1467"/>
  <c r="X1729"/>
  <c r="H1729"/>
  <c r="F1729"/>
  <c r="I1729"/>
  <c r="AB1297"/>
  <c r="S1317"/>
  <c r="AB1324"/>
  <c r="AB1329"/>
  <c r="AB1342"/>
  <c r="AB1410"/>
  <c r="AB1426"/>
  <c r="AB1434"/>
  <c r="J1451"/>
  <c r="AB1466"/>
  <c r="AB1565"/>
  <c r="S1580"/>
  <c r="AB1621"/>
  <c r="S1727"/>
  <c r="I1732"/>
  <c r="F1732"/>
  <c r="X1732"/>
  <c r="H1735"/>
  <c r="X1735"/>
  <c r="R1748"/>
  <c r="J1748"/>
  <c r="H1748"/>
  <c r="F1748"/>
  <c r="S1751"/>
  <c r="I1774"/>
  <c r="AB1774"/>
  <c r="S1777"/>
  <c r="AB1777"/>
  <c r="AB1803"/>
  <c r="S1803"/>
  <c r="F1811"/>
  <c r="S1815"/>
  <c r="S1831"/>
  <c r="AB1867"/>
  <c r="AB1257"/>
  <c r="AB1284"/>
  <c r="H1285"/>
  <c r="AB1289"/>
  <c r="S1302"/>
  <c r="AB1316"/>
  <c r="AB1321"/>
  <c r="S1334"/>
  <c r="S1382"/>
  <c r="AB1390"/>
  <c r="AB1405"/>
  <c r="X1438"/>
  <c r="AB1449"/>
  <c r="H1506"/>
  <c r="AB1507"/>
  <c r="AB1515"/>
  <c r="AB1525"/>
  <c r="S1525"/>
  <c r="AB1557"/>
  <c r="AB1577"/>
  <c r="I1577"/>
  <c r="J1645"/>
  <c r="S1692"/>
  <c r="AB1724"/>
  <c r="F1724"/>
  <c r="AB1733"/>
  <c r="S1733"/>
  <c r="S1862"/>
  <c r="I1873"/>
  <c r="J1873"/>
  <c r="X1873"/>
  <c r="R1873"/>
  <c r="R1945"/>
  <c r="J1945"/>
  <c r="I1945"/>
  <c r="H1945"/>
  <c r="F1945"/>
  <c r="X1945"/>
  <c r="I1956"/>
  <c r="H1956"/>
  <c r="F1956"/>
  <c r="AB1451"/>
  <c r="J1515"/>
  <c r="X1515"/>
  <c r="AB1597"/>
  <c r="S1612"/>
  <c r="AB1632"/>
  <c r="S1655"/>
  <c r="S1687"/>
  <c r="X1721"/>
  <c r="I1721"/>
  <c r="H1721"/>
  <c r="F1721"/>
  <c r="F1728"/>
  <c r="AB1782"/>
  <c r="AB1801"/>
  <c r="F1801"/>
  <c r="AB1813"/>
  <c r="F1939"/>
  <c r="X1939"/>
  <c r="H1304"/>
  <c r="S1339"/>
  <c r="AB1360"/>
  <c r="F1371"/>
  <c r="F1380"/>
  <c r="F1450"/>
  <c r="X1451"/>
  <c r="I1468"/>
  <c r="AB1481"/>
  <c r="S1481"/>
  <c r="H1491"/>
  <c r="S1499"/>
  <c r="H1508"/>
  <c r="S1523"/>
  <c r="I1525"/>
  <c r="AB1529"/>
  <c r="S1529"/>
  <c r="AB1569"/>
  <c r="X1625"/>
  <c r="H1625"/>
  <c r="X1629"/>
  <c r="I1629"/>
  <c r="H1629"/>
  <c r="F1629"/>
  <c r="AB1639"/>
  <c r="S1639"/>
  <c r="S1652"/>
  <c r="AB1669"/>
  <c r="X1689"/>
  <c r="H1689"/>
  <c r="F1689"/>
  <c r="AB1713"/>
  <c r="AB1740"/>
  <c r="S1740"/>
  <c r="H1770"/>
  <c r="AB1770"/>
  <c r="S1805"/>
  <c r="AB1805"/>
  <c r="F1813"/>
  <c r="X1813"/>
  <c r="X1840"/>
  <c r="R1840"/>
  <c r="J1840"/>
  <c r="H1840"/>
  <c r="F1840"/>
  <c r="S1237"/>
  <c r="J1242"/>
  <c r="S1245"/>
  <c r="S1260"/>
  <c r="S1292"/>
  <c r="I1293"/>
  <c r="S1297"/>
  <c r="S1303"/>
  <c r="S1322"/>
  <c r="S1324"/>
  <c r="S1329"/>
  <c r="S1335"/>
  <c r="S1338"/>
  <c r="F1341"/>
  <c r="S1342"/>
  <c r="AB1358"/>
  <c r="S1360"/>
  <c r="F1364"/>
  <c r="H1380"/>
  <c r="S1396"/>
  <c r="F1402"/>
  <c r="I1411"/>
  <c r="S1445"/>
  <c r="H1450"/>
  <c r="S1463"/>
  <c r="H1467"/>
  <c r="J1468"/>
  <c r="AB1470"/>
  <c r="I1491"/>
  <c r="AB1493"/>
  <c r="AB1499"/>
  <c r="J1504"/>
  <c r="AB1589"/>
  <c r="AB1609"/>
  <c r="I1609"/>
  <c r="F1625"/>
  <c r="AB1629"/>
  <c r="AB1635"/>
  <c r="S1635"/>
  <c r="AB1652"/>
  <c r="F1652"/>
  <c r="AB1664"/>
  <c r="R1664"/>
  <c r="S1679"/>
  <c r="S1708"/>
  <c r="R1713"/>
  <c r="AB1786"/>
  <c r="S1786"/>
  <c r="X1816"/>
  <c r="J1816"/>
  <c r="R1893"/>
  <c r="F1893"/>
  <c r="X1893"/>
  <c r="J1893"/>
  <c r="I1893"/>
  <c r="AB1232"/>
  <c r="AB1248"/>
  <c r="S1267"/>
  <c r="S1286"/>
  <c r="S1299"/>
  <c r="S1318"/>
  <c r="S1320"/>
  <c r="S1331"/>
  <c r="AB1336"/>
  <c r="S1358"/>
  <c r="S1380"/>
  <c r="AB1389"/>
  <c r="S1423"/>
  <c r="S1425"/>
  <c r="S1433"/>
  <c r="X1447"/>
  <c r="S1449"/>
  <c r="H1451"/>
  <c r="I1452"/>
  <c r="X1454"/>
  <c r="S1459"/>
  <c r="S1461"/>
  <c r="AB1483"/>
  <c r="AB1495"/>
  <c r="AB1505"/>
  <c r="AB1509"/>
  <c r="S1509"/>
  <c r="R1522"/>
  <c r="R1534"/>
  <c r="F1534"/>
  <c r="AB1538"/>
  <c r="AB1586"/>
  <c r="S1604"/>
  <c r="AB1628"/>
  <c r="H1633"/>
  <c r="S1647"/>
  <c r="X1649"/>
  <c r="I1649"/>
  <c r="H1649"/>
  <c r="F1649"/>
  <c r="AB1684"/>
  <c r="F1684"/>
  <c r="AB1708"/>
  <c r="X1708"/>
  <c r="AB1799"/>
  <c r="S1799"/>
  <c r="I1843"/>
  <c r="H1843"/>
  <c r="R1908"/>
  <c r="I1908"/>
  <c r="R1916"/>
  <c r="I1916"/>
  <c r="F1277"/>
  <c r="S1282"/>
  <c r="F1309"/>
  <c r="S1314"/>
  <c r="AB1361"/>
  <c r="AB1425"/>
  <c r="AB1433"/>
  <c r="H1455"/>
  <c r="AB1465"/>
  <c r="X1470"/>
  <c r="R1486"/>
  <c r="R1490"/>
  <c r="S1493"/>
  <c r="I1495"/>
  <c r="X1495"/>
  <c r="AB1503"/>
  <c r="S1503"/>
  <c r="S1527"/>
  <c r="AB1535"/>
  <c r="S1535"/>
  <c r="AB1601"/>
  <c r="I1625"/>
  <c r="AB1693"/>
  <c r="AB1703"/>
  <c r="S1703"/>
  <c r="X1705"/>
  <c r="I1705"/>
  <c r="H1705"/>
  <c r="F1705"/>
  <c r="S1732"/>
  <c r="AB1738"/>
  <c r="F1754"/>
  <c r="AB1754"/>
  <c r="AB1790"/>
  <c r="S1790"/>
  <c r="AB1811"/>
  <c r="S1811"/>
  <c r="AB1872"/>
  <c r="AB1513"/>
  <c r="AB1537"/>
  <c r="AB1542"/>
  <c r="AB1581"/>
  <c r="AB1613"/>
  <c r="AB1671"/>
  <c r="F1672"/>
  <c r="AB1673"/>
  <c r="AB1676"/>
  <c r="H1677"/>
  <c r="H1685"/>
  <c r="F1688"/>
  <c r="AB1689"/>
  <c r="AB1692"/>
  <c r="J1697"/>
  <c r="I1709"/>
  <c r="I1717"/>
  <c r="AB1729"/>
  <c r="AB1741"/>
  <c r="J1753"/>
  <c r="R1761"/>
  <c r="AB1762"/>
  <c r="AB1766"/>
  <c r="AB1797"/>
  <c r="AB1807"/>
  <c r="AB1809"/>
  <c r="AB1817"/>
  <c r="AB1829"/>
  <c r="S1829"/>
  <c r="S1846"/>
  <c r="X1848"/>
  <c r="R1848"/>
  <c r="J1848"/>
  <c r="F1848"/>
  <c r="R1877"/>
  <c r="J1877"/>
  <c r="H1877"/>
  <c r="F1877"/>
  <c r="AB1926"/>
  <c r="S1926"/>
  <c r="AB1928"/>
  <c r="I1933"/>
  <c r="H1933"/>
  <c r="F1933"/>
  <c r="X1933"/>
  <c r="R1933"/>
  <c r="S1946"/>
  <c r="I1948"/>
  <c r="H1948"/>
  <c r="R1981"/>
  <c r="F1981"/>
  <c r="J1981"/>
  <c r="I1981"/>
  <c r="H1981"/>
  <c r="X1981"/>
  <c r="F2043"/>
  <c r="AB1697"/>
  <c r="S1753"/>
  <c r="S1854"/>
  <c r="R1884"/>
  <c r="I1884"/>
  <c r="J1961"/>
  <c r="I1961"/>
  <c r="H1961"/>
  <c r="F1961"/>
  <c r="X1961"/>
  <c r="F1988"/>
  <c r="I1988"/>
  <c r="H1988"/>
  <c r="J2029"/>
  <c r="I2029"/>
  <c r="X2029"/>
  <c r="R2029"/>
  <c r="H2029"/>
  <c r="F2029"/>
  <c r="S2108"/>
  <c r="AB1519"/>
  <c r="AB1651"/>
  <c r="AB1665"/>
  <c r="AB1668"/>
  <c r="AB1709"/>
  <c r="AB1712"/>
  <c r="AB1717"/>
  <c r="AB1720"/>
  <c r="AB1723"/>
  <c r="AB1783"/>
  <c r="J1838"/>
  <c r="F1838"/>
  <c r="AB1847"/>
  <c r="AB1895"/>
  <c r="H1928"/>
  <c r="I1928"/>
  <c r="F1928"/>
  <c r="F1996"/>
  <c r="I1996"/>
  <c r="H1996"/>
  <c r="I2032"/>
  <c r="F2032"/>
  <c r="H2032"/>
  <c r="S2052"/>
  <c r="S1663"/>
  <c r="S1668"/>
  <c r="S1683"/>
  <c r="AB1827"/>
  <c r="S1827"/>
  <c r="X1844"/>
  <c r="J1844"/>
  <c r="I1844"/>
  <c r="H1844"/>
  <c r="S1858"/>
  <c r="S1866"/>
  <c r="S1890"/>
  <c r="R1892"/>
  <c r="I1892"/>
  <c r="I1897"/>
  <c r="R1897"/>
  <c r="R1901"/>
  <c r="J1901"/>
  <c r="I1901"/>
  <c r="F1901"/>
  <c r="X1901"/>
  <c r="R1949"/>
  <c r="J1949"/>
  <c r="I1949"/>
  <c r="H1949"/>
  <c r="F1949"/>
  <c r="X1949"/>
  <c r="F1967"/>
  <c r="AB1497"/>
  <c r="S1568"/>
  <c r="S1600"/>
  <c r="S1631"/>
  <c r="S1636"/>
  <c r="I1637"/>
  <c r="H1644"/>
  <c r="AB1645"/>
  <c r="AB1648"/>
  <c r="S1651"/>
  <c r="AB1653"/>
  <c r="AB1656"/>
  <c r="AB1659"/>
  <c r="I1661"/>
  <c r="S1680"/>
  <c r="AB1699"/>
  <c r="AB1701"/>
  <c r="AB1704"/>
  <c r="S1707"/>
  <c r="S1723"/>
  <c r="AB1725"/>
  <c r="AB1728"/>
  <c r="S1737"/>
  <c r="S1739"/>
  <c r="S1757"/>
  <c r="AB1758"/>
  <c r="AB1765"/>
  <c r="AB1769"/>
  <c r="AB1773"/>
  <c r="AB1781"/>
  <c r="S1783"/>
  <c r="AB1794"/>
  <c r="S1798"/>
  <c r="S1818"/>
  <c r="AB1820"/>
  <c r="X1824"/>
  <c r="I1824"/>
  <c r="S1830"/>
  <c r="F1844"/>
  <c r="AB1855"/>
  <c r="F1855"/>
  <c r="I1881"/>
  <c r="R1881"/>
  <c r="J1881"/>
  <c r="J1897"/>
  <c r="H1901"/>
  <c r="R1912"/>
  <c r="I1912"/>
  <c r="H1921"/>
  <c r="F1921"/>
  <c r="X1921"/>
  <c r="R1921"/>
  <c r="J1921"/>
  <c r="I1929"/>
  <c r="H1929"/>
  <c r="F1929"/>
  <c r="X1929"/>
  <c r="R1929"/>
  <c r="I1964"/>
  <c r="H1964"/>
  <c r="F1964"/>
  <c r="X1969"/>
  <c r="R1969"/>
  <c r="J1969"/>
  <c r="I1969"/>
  <c r="H1969"/>
  <c r="AB1972"/>
  <c r="I2033"/>
  <c r="F2033"/>
  <c r="X2033"/>
  <c r="R2033"/>
  <c r="J2033"/>
  <c r="H2033"/>
  <c r="X2041"/>
  <c r="R2041"/>
  <c r="H2041"/>
  <c r="J2041"/>
  <c r="I2041"/>
  <c r="F2041"/>
  <c r="X2057"/>
  <c r="R2057"/>
  <c r="J2057"/>
  <c r="F2057"/>
  <c r="I2057"/>
  <c r="H2057"/>
  <c r="AB1526"/>
  <c r="AB1585"/>
  <c r="AB1617"/>
  <c r="S1620"/>
  <c r="AB1667"/>
  <c r="S1691"/>
  <c r="F1709"/>
  <c r="AB1711"/>
  <c r="J1712"/>
  <c r="F1717"/>
  <c r="S1731"/>
  <c r="S1755"/>
  <c r="S1771"/>
  <c r="AB1785"/>
  <c r="S1787"/>
  <c r="AB1795"/>
  <c r="AB1798"/>
  <c r="S1802"/>
  <c r="S1810"/>
  <c r="AB1812"/>
  <c r="R1844"/>
  <c r="S1847"/>
  <c r="AB1859"/>
  <c r="S1882"/>
  <c r="R1885"/>
  <c r="J1885"/>
  <c r="I1885"/>
  <c r="H1885"/>
  <c r="F1885"/>
  <c r="S1895"/>
  <c r="AB1901"/>
  <c r="AB1906"/>
  <c r="S1906"/>
  <c r="J1929"/>
  <c r="AB1935"/>
  <c r="S1935"/>
  <c r="F1969"/>
  <c r="X1977"/>
  <c r="J1977"/>
  <c r="R1977"/>
  <c r="I1977"/>
  <c r="H1977"/>
  <c r="F1977"/>
  <c r="J1985"/>
  <c r="X1985"/>
  <c r="I1985"/>
  <c r="H1985"/>
  <c r="F1985"/>
  <c r="R1997"/>
  <c r="J1997"/>
  <c r="F1997"/>
  <c r="I1997"/>
  <c r="H1997"/>
  <c r="X1997"/>
  <c r="F2023"/>
  <c r="J1913"/>
  <c r="I1913"/>
  <c r="H1913"/>
  <c r="F1913"/>
  <c r="R1925"/>
  <c r="J1925"/>
  <c r="I1925"/>
  <c r="F1925"/>
  <c r="X1925"/>
  <c r="I1932"/>
  <c r="H1932"/>
  <c r="F1932"/>
  <c r="I1960"/>
  <c r="H1960"/>
  <c r="F1960"/>
  <c r="I1965"/>
  <c r="H1965"/>
  <c r="F1965"/>
  <c r="X1965"/>
  <c r="R1965"/>
  <c r="S1978"/>
  <c r="F1980"/>
  <c r="I1980"/>
  <c r="H1980"/>
  <c r="I2008"/>
  <c r="H2008"/>
  <c r="F2008"/>
  <c r="F2036"/>
  <c r="I2036"/>
  <c r="H2036"/>
  <c r="S1832"/>
  <c r="J1836"/>
  <c r="AB1843"/>
  <c r="J1874"/>
  <c r="AB1885"/>
  <c r="R1889"/>
  <c r="R1905"/>
  <c r="I1909"/>
  <c r="F1917"/>
  <c r="AB1919"/>
  <c r="AB1932"/>
  <c r="X1936"/>
  <c r="J1937"/>
  <c r="AB1939"/>
  <c r="F1953"/>
  <c r="F1957"/>
  <c r="F1959"/>
  <c r="AB1964"/>
  <c r="H1968"/>
  <c r="I1973"/>
  <c r="AB1983"/>
  <c r="S1983"/>
  <c r="I1984"/>
  <c r="AB1994"/>
  <c r="AB1998"/>
  <c r="S1998"/>
  <c r="F2017"/>
  <c r="X2045"/>
  <c r="AB2052"/>
  <c r="AB2081"/>
  <c r="S2088"/>
  <c r="S2096"/>
  <c r="AB2101"/>
  <c r="R2122"/>
  <c r="I2122"/>
  <c r="H2122"/>
  <c r="I2141"/>
  <c r="F2141"/>
  <c r="S2242"/>
  <c r="AB1833"/>
  <c r="F1847"/>
  <c r="S1851"/>
  <c r="AB1879"/>
  <c r="AB1891"/>
  <c r="J1909"/>
  <c r="H1917"/>
  <c r="R1937"/>
  <c r="H1953"/>
  <c r="H1957"/>
  <c r="AB1962"/>
  <c r="I1968"/>
  <c r="AB1971"/>
  <c r="AB1980"/>
  <c r="AB1991"/>
  <c r="H1992"/>
  <c r="F2024"/>
  <c r="R2025"/>
  <c r="J2025"/>
  <c r="F2025"/>
  <c r="F2031"/>
  <c r="AB2040"/>
  <c r="H2077"/>
  <c r="AB2091"/>
  <c r="AB2096"/>
  <c r="AB2106"/>
  <c r="AB2111"/>
  <c r="S2111"/>
  <c r="F1973"/>
  <c r="R1973"/>
  <c r="R2017"/>
  <c r="I2017"/>
  <c r="H2017"/>
  <c r="I2028"/>
  <c r="S2050"/>
  <c r="X2117"/>
  <c r="I2117"/>
  <c r="F2117"/>
  <c r="S2164"/>
  <c r="AB1893"/>
  <c r="AB1955"/>
  <c r="F1972"/>
  <c r="AB1979"/>
  <c r="AB1988"/>
  <c r="R1993"/>
  <c r="H1993"/>
  <c r="AB1995"/>
  <c r="S1995"/>
  <c r="H2000"/>
  <c r="F2000"/>
  <c r="S2002"/>
  <c r="F2011"/>
  <c r="AB2023"/>
  <c r="S2023"/>
  <c r="F2028"/>
  <c r="R2045"/>
  <c r="I2045"/>
  <c r="H2045"/>
  <c r="I2129"/>
  <c r="H2129"/>
  <c r="S2234"/>
  <c r="AB1842"/>
  <c r="H1876"/>
  <c r="S1879"/>
  <c r="AB1887"/>
  <c r="AB1888"/>
  <c r="AB1899"/>
  <c r="AB1904"/>
  <c r="X1937"/>
  <c r="S1951"/>
  <c r="AB1952"/>
  <c r="S1955"/>
  <c r="AB1956"/>
  <c r="S1966"/>
  <c r="S1971"/>
  <c r="F1976"/>
  <c r="S1991"/>
  <c r="X1993"/>
  <c r="AB2000"/>
  <c r="F2004"/>
  <c r="J2013"/>
  <c r="I2013"/>
  <c r="X2013"/>
  <c r="R2016"/>
  <c r="H2028"/>
  <c r="AB2032"/>
  <c r="AB2064"/>
  <c r="AB2072"/>
  <c r="S2078"/>
  <c r="H2081"/>
  <c r="J2081"/>
  <c r="I2081"/>
  <c r="S2092"/>
  <c r="H2117"/>
  <c r="S2121"/>
  <c r="AB2121"/>
  <c r="S2177"/>
  <c r="AB2177"/>
  <c r="R2308"/>
  <c r="J2308"/>
  <c r="S1875"/>
  <c r="AB1877"/>
  <c r="H1890"/>
  <c r="H1906"/>
  <c r="X1909"/>
  <c r="S1915"/>
  <c r="S1934"/>
  <c r="F1937"/>
  <c r="AB1944"/>
  <c r="H1976"/>
  <c r="F1989"/>
  <c r="X1989"/>
  <c r="R1989"/>
  <c r="AB1992"/>
  <c r="F1993"/>
  <c r="AB2003"/>
  <c r="S2003"/>
  <c r="H2004"/>
  <c r="S2007"/>
  <c r="H2020"/>
  <c r="AB2027"/>
  <c r="S2027"/>
  <c r="S2030"/>
  <c r="H2040"/>
  <c r="S2042"/>
  <c r="J2044"/>
  <c r="H2048"/>
  <c r="F2048"/>
  <c r="AB2078"/>
  <c r="AB2084"/>
  <c r="AB2095"/>
  <c r="AB2100"/>
  <c r="R2130"/>
  <c r="I2130"/>
  <c r="H2130"/>
  <c r="AB2151"/>
  <c r="S2151"/>
  <c r="AB2165"/>
  <c r="S2244"/>
  <c r="AB2244"/>
  <c r="H2264"/>
  <c r="F2264"/>
  <c r="X2264"/>
  <c r="AB1834"/>
  <c r="AB1838"/>
  <c r="AB1856"/>
  <c r="AB1883"/>
  <c r="AB1911"/>
  <c r="S1947"/>
  <c r="AB1948"/>
  <c r="AB1954"/>
  <c r="AB1958"/>
  <c r="S1959"/>
  <c r="AB1967"/>
  <c r="X1973"/>
  <c r="AB1975"/>
  <c r="S1975"/>
  <c r="I1976"/>
  <c r="F1984"/>
  <c r="AB1990"/>
  <c r="S1990"/>
  <c r="I1993"/>
  <c r="AB1996"/>
  <c r="S1999"/>
  <c r="H2001"/>
  <c r="F2001"/>
  <c r="I2004"/>
  <c r="X2005"/>
  <c r="J2005"/>
  <c r="F2020"/>
  <c r="H2021"/>
  <c r="X2021"/>
  <c r="J2021"/>
  <c r="X2025"/>
  <c r="AB2043"/>
  <c r="I2048"/>
  <c r="R2087"/>
  <c r="X2087"/>
  <c r="R2092"/>
  <c r="F2118"/>
  <c r="I2118"/>
  <c r="R2118"/>
  <c r="AB2154"/>
  <c r="S2169"/>
  <c r="X2177"/>
  <c r="I2177"/>
  <c r="H2177"/>
  <c r="F2177"/>
  <c r="S2238"/>
  <c r="AB2011"/>
  <c r="AB2018"/>
  <c r="AB2039"/>
  <c r="AB2062"/>
  <c r="I2065"/>
  <c r="I2073"/>
  <c r="AB2080"/>
  <c r="AB2104"/>
  <c r="AB2105"/>
  <c r="AB2108"/>
  <c r="AB2110"/>
  <c r="AB2129"/>
  <c r="AB2160"/>
  <c r="S2160"/>
  <c r="J2302"/>
  <c r="I2302"/>
  <c r="F2302"/>
  <c r="R2126"/>
  <c r="J2126"/>
  <c r="AB2156"/>
  <c r="S2156"/>
  <c r="F2160"/>
  <c r="I2169"/>
  <c r="H2169"/>
  <c r="F2169"/>
  <c r="X2229"/>
  <c r="R2229"/>
  <c r="J2229"/>
  <c r="H2229"/>
  <c r="F2229"/>
  <c r="H2256"/>
  <c r="X2256"/>
  <c r="AB2116"/>
  <c r="F2116"/>
  <c r="S2124"/>
  <c r="F2132"/>
  <c r="X2132"/>
  <c r="H2137"/>
  <c r="X2161"/>
  <c r="I2241"/>
  <c r="R2241"/>
  <c r="J2241"/>
  <c r="H2241"/>
  <c r="F2241"/>
  <c r="S2281"/>
  <c r="H2353"/>
  <c r="X2353"/>
  <c r="R2353"/>
  <c r="J2353"/>
  <c r="I2353"/>
  <c r="AB2448"/>
  <c r="S2448"/>
  <c r="J2452"/>
  <c r="F2452"/>
  <c r="X2452"/>
  <c r="R2452"/>
  <c r="I2452"/>
  <c r="H2452"/>
  <c r="S2011"/>
  <c r="AB2019"/>
  <c r="AB2024"/>
  <c r="AB2047"/>
  <c r="AB2087"/>
  <c r="AB2099"/>
  <c r="AB2109"/>
  <c r="S2125"/>
  <c r="I2137"/>
  <c r="S2165"/>
  <c r="H2236"/>
  <c r="F2236"/>
  <c r="X2241"/>
  <c r="J2294"/>
  <c r="I2294"/>
  <c r="H2294"/>
  <c r="F2294"/>
  <c r="S2346"/>
  <c r="AB2346"/>
  <c r="AB2026"/>
  <c r="AB2035"/>
  <c r="AB2055"/>
  <c r="AB2070"/>
  <c r="AB2076"/>
  <c r="AB2117"/>
  <c r="I2125"/>
  <c r="X2125"/>
  <c r="S2153"/>
  <c r="AB2153"/>
  <c r="R2162"/>
  <c r="I2162"/>
  <c r="H2162"/>
  <c r="AB2204"/>
  <c r="S2228"/>
  <c r="H2260"/>
  <c r="F2260"/>
  <c r="X2260"/>
  <c r="AB2272"/>
  <c r="S2272"/>
  <c r="AB2279"/>
  <c r="S2279"/>
  <c r="X2305"/>
  <c r="J2305"/>
  <c r="H2305"/>
  <c r="F2305"/>
  <c r="J2218"/>
  <c r="H2221"/>
  <c r="AB2237"/>
  <c r="AB2241"/>
  <c r="H2257"/>
  <c r="H2261"/>
  <c r="AB2287"/>
  <c r="J2297"/>
  <c r="F2297"/>
  <c r="AB2301"/>
  <c r="I2301"/>
  <c r="AB2305"/>
  <c r="AB2309"/>
  <c r="AB2314"/>
  <c r="R2393"/>
  <c r="H2393"/>
  <c r="F2393"/>
  <c r="J2393"/>
  <c r="I2393"/>
  <c r="AB2477"/>
  <c r="S2491"/>
  <c r="AB2128"/>
  <c r="AB2130"/>
  <c r="AB2133"/>
  <c r="J2158"/>
  <c r="AB2187"/>
  <c r="S2194"/>
  <c r="S2202"/>
  <c r="S2210"/>
  <c r="R2221"/>
  <c r="AB2260"/>
  <c r="R2261"/>
  <c r="AB2264"/>
  <c r="R2273"/>
  <c r="AB2294"/>
  <c r="S2307"/>
  <c r="AB2338"/>
  <c r="R2477"/>
  <c r="F2477"/>
  <c r="X2477"/>
  <c r="J2477"/>
  <c r="I2477"/>
  <c r="H2477"/>
  <c r="H2488"/>
  <c r="F2488"/>
  <c r="X2488"/>
  <c r="AB2189"/>
  <c r="AB2218"/>
  <c r="J2309"/>
  <c r="R2351"/>
  <c r="J2351"/>
  <c r="I2351"/>
  <c r="F2351"/>
  <c r="X2351"/>
  <c r="H2355"/>
  <c r="F2355"/>
  <c r="R2355"/>
  <c r="J2355"/>
  <c r="I2355"/>
  <c r="H2425"/>
  <c r="AB2438"/>
  <c r="S2438"/>
  <c r="H2443"/>
  <c r="I2443"/>
  <c r="F2443"/>
  <c r="R2443"/>
  <c r="J2443"/>
  <c r="I2492"/>
  <c r="F2492"/>
  <c r="X2492"/>
  <c r="AB2137"/>
  <c r="I2150"/>
  <c r="F2157"/>
  <c r="S2180"/>
  <c r="S2183"/>
  <c r="S2187"/>
  <c r="X2218"/>
  <c r="AB2221"/>
  <c r="S2226"/>
  <c r="AB2248"/>
  <c r="AB2257"/>
  <c r="AB2261"/>
  <c r="AB2265"/>
  <c r="AB2275"/>
  <c r="AB2302"/>
  <c r="H2303"/>
  <c r="AB2307"/>
  <c r="X2309"/>
  <c r="X2346"/>
  <c r="J2346"/>
  <c r="I2346"/>
  <c r="F2346"/>
  <c r="H2351"/>
  <c r="X2443"/>
  <c r="H2492"/>
  <c r="AB2112"/>
  <c r="J2150"/>
  <c r="AB2185"/>
  <c r="AB2197"/>
  <c r="AB2200"/>
  <c r="AB2213"/>
  <c r="AB2216"/>
  <c r="X2221"/>
  <c r="AB2253"/>
  <c r="X2261"/>
  <c r="S2270"/>
  <c r="AB2277"/>
  <c r="AB2293"/>
  <c r="J2293"/>
  <c r="S2296"/>
  <c r="I2303"/>
  <c r="F2309"/>
  <c r="F2310"/>
  <c r="S2315"/>
  <c r="S2322"/>
  <c r="F2329"/>
  <c r="H2329"/>
  <c r="AB2345"/>
  <c r="J2359"/>
  <c r="R2359"/>
  <c r="H2359"/>
  <c r="X2359"/>
  <c r="R2385"/>
  <c r="J2385"/>
  <c r="I2385"/>
  <c r="H2385"/>
  <c r="F2385"/>
  <c r="X2385"/>
  <c r="H2429"/>
  <c r="H2441"/>
  <c r="F2441"/>
  <c r="R2441"/>
  <c r="J2441"/>
  <c r="I2441"/>
  <c r="X2451"/>
  <c r="F2451"/>
  <c r="R2461"/>
  <c r="I2461"/>
  <c r="F2461"/>
  <c r="X2461"/>
  <c r="AB2127"/>
  <c r="S2128"/>
  <c r="S2152"/>
  <c r="AB2184"/>
  <c r="AB2188"/>
  <c r="AB2192"/>
  <c r="AB2205"/>
  <c r="AB2208"/>
  <c r="H2218"/>
  <c r="F2221"/>
  <c r="R2232"/>
  <c r="AB2240"/>
  <c r="AB2249"/>
  <c r="F2261"/>
  <c r="AB2274"/>
  <c r="S2280"/>
  <c r="S2283"/>
  <c r="AB2288"/>
  <c r="S2294"/>
  <c r="S2300"/>
  <c r="AB2306"/>
  <c r="S2309"/>
  <c r="S2313"/>
  <c r="F2317"/>
  <c r="AB2322"/>
  <c r="AB2326"/>
  <c r="S2338"/>
  <c r="I2359"/>
  <c r="J2367"/>
  <c r="R2367"/>
  <c r="I2367"/>
  <c r="X2367"/>
  <c r="J2375"/>
  <c r="R2375"/>
  <c r="H2375"/>
  <c r="X2375"/>
  <c r="AB2410"/>
  <c r="F2429"/>
  <c r="X2441"/>
  <c r="H2461"/>
  <c r="AB2161"/>
  <c r="AB2180"/>
  <c r="AB2181"/>
  <c r="AB2212"/>
  <c r="AB2245"/>
  <c r="X2249"/>
  <c r="AB2268"/>
  <c r="X2273"/>
  <c r="F2282"/>
  <c r="AB2313"/>
  <c r="AB2316"/>
  <c r="X2333"/>
  <c r="H2333"/>
  <c r="S2345"/>
  <c r="H2367"/>
  <c r="I2375"/>
  <c r="S2381"/>
  <c r="S2424"/>
  <c r="AB2442"/>
  <c r="S2442"/>
  <c r="AB2452"/>
  <c r="AB2461"/>
  <c r="AB2492"/>
  <c r="R2494"/>
  <c r="I2364"/>
  <c r="I2365"/>
  <c r="I2372"/>
  <c r="I2380"/>
  <c r="I2382"/>
  <c r="H2481"/>
  <c r="AB2484"/>
  <c r="AB2489"/>
  <c r="AB2296"/>
  <c r="R2330"/>
  <c r="R2334"/>
  <c r="AB2342"/>
  <c r="X2345"/>
  <c r="S2349"/>
  <c r="H2350"/>
  <c r="AB2360"/>
  <c r="J2364"/>
  <c r="J2365"/>
  <c r="AB2368"/>
  <c r="J2372"/>
  <c r="AB2376"/>
  <c r="J2380"/>
  <c r="J2382"/>
  <c r="AB2385"/>
  <c r="J2390"/>
  <c r="AB2397"/>
  <c r="S2400"/>
  <c r="R2409"/>
  <c r="AB2426"/>
  <c r="AB2445"/>
  <c r="J2450"/>
  <c r="AB2454"/>
  <c r="J2466"/>
  <c r="AB2469"/>
  <c r="I2481"/>
  <c r="AB2483"/>
  <c r="F2484"/>
  <c r="AB2330"/>
  <c r="AB2334"/>
  <c r="F2338"/>
  <c r="AB2339"/>
  <c r="F2342"/>
  <c r="F2345"/>
  <c r="I2350"/>
  <c r="AB2357"/>
  <c r="R2364"/>
  <c r="R2372"/>
  <c r="R2380"/>
  <c r="S2395"/>
  <c r="AB2430"/>
  <c r="S2439"/>
  <c r="AB2446"/>
  <c r="H2458"/>
  <c r="X2469"/>
  <c r="AB2300"/>
  <c r="AB2308"/>
  <c r="AB2318"/>
  <c r="H2338"/>
  <c r="S2339"/>
  <c r="H2342"/>
  <c r="S2350"/>
  <c r="AB2398"/>
  <c r="AB2403"/>
  <c r="S2446"/>
  <c r="AB2451"/>
  <c r="J2458"/>
  <c r="AB2462"/>
  <c r="AB2464"/>
  <c r="AB2471"/>
  <c r="AB2473"/>
  <c r="S2474"/>
  <c r="I2484"/>
  <c r="H2503"/>
  <c r="AB2386"/>
  <c r="I2433"/>
  <c r="H2469"/>
  <c r="S2472"/>
  <c r="J2484"/>
  <c r="AB2488"/>
  <c r="J2338"/>
  <c r="J2342"/>
  <c r="AB2350"/>
  <c r="AB2354"/>
  <c r="X2364"/>
  <c r="X2365"/>
  <c r="X2372"/>
  <c r="X2380"/>
  <c r="AB2387"/>
  <c r="AB2396"/>
  <c r="S2403"/>
  <c r="AB2414"/>
  <c r="AB2425"/>
  <c r="J2433"/>
  <c r="AB2436"/>
  <c r="S2456"/>
  <c r="AB2457"/>
  <c r="S2458"/>
  <c r="I2469"/>
  <c r="S2471"/>
  <c r="AB2472"/>
  <c r="AB2504"/>
  <c r="F19" i="6"/>
  <c r="X341" i="5"/>
  <c r="X304"/>
  <c r="AB23"/>
  <c r="X28"/>
  <c r="AB115"/>
  <c r="F146"/>
  <c r="R146"/>
  <c r="J146"/>
  <c r="J149"/>
  <c r="I149"/>
  <c r="H149"/>
  <c r="AB179"/>
  <c r="AB201"/>
  <c r="H234"/>
  <c r="F234"/>
  <c r="R234"/>
  <c r="J234"/>
  <c r="I234"/>
  <c r="H254"/>
  <c r="F254"/>
  <c r="X254"/>
  <c r="R254"/>
  <c r="J254"/>
  <c r="I254"/>
  <c r="H286"/>
  <c r="F286"/>
  <c r="X286"/>
  <c r="R286"/>
  <c r="J286"/>
  <c r="I286"/>
  <c r="AB320"/>
  <c r="AB412"/>
  <c r="AB105"/>
  <c r="F114"/>
  <c r="R114"/>
  <c r="J114"/>
  <c r="J117"/>
  <c r="I117"/>
  <c r="H117"/>
  <c r="AB137"/>
  <c r="AB147"/>
  <c r="AB169"/>
  <c r="F178"/>
  <c r="R178"/>
  <c r="J178"/>
  <c r="J181"/>
  <c r="I181"/>
  <c r="H181"/>
  <c r="J209"/>
  <c r="I209"/>
  <c r="H209"/>
  <c r="AB240"/>
  <c r="H270"/>
  <c r="F270"/>
  <c r="X270"/>
  <c r="R270"/>
  <c r="J270"/>
  <c r="I270"/>
  <c r="R311"/>
  <c r="H311"/>
  <c r="I311"/>
  <c r="F311"/>
  <c r="J311"/>
  <c r="R5"/>
  <c r="H6"/>
  <c r="I19"/>
  <c r="AB20"/>
  <c r="R21"/>
  <c r="H22"/>
  <c r="I27"/>
  <c r="AB28"/>
  <c r="R29"/>
  <c r="H30"/>
  <c r="F33"/>
  <c r="F34"/>
  <c r="AB34"/>
  <c r="I36"/>
  <c r="F37"/>
  <c r="F38"/>
  <c r="AB38"/>
  <c r="I40"/>
  <c r="F41"/>
  <c r="F42"/>
  <c r="AB42"/>
  <c r="I44"/>
  <c r="F45"/>
  <c r="F46"/>
  <c r="AB46"/>
  <c r="I48"/>
  <c r="F49"/>
  <c r="F50"/>
  <c r="J50"/>
  <c r="AB50"/>
  <c r="I52"/>
  <c r="F53"/>
  <c r="F54"/>
  <c r="J54"/>
  <c r="AB54"/>
  <c r="I56"/>
  <c r="F57"/>
  <c r="F58"/>
  <c r="J58"/>
  <c r="AB58"/>
  <c r="I60"/>
  <c r="F61"/>
  <c r="F62"/>
  <c r="J62"/>
  <c r="AB62"/>
  <c r="I64"/>
  <c r="F65"/>
  <c r="F66"/>
  <c r="J66"/>
  <c r="AB66"/>
  <c r="I68"/>
  <c r="F69"/>
  <c r="F70"/>
  <c r="J70"/>
  <c r="AB70"/>
  <c r="I72"/>
  <c r="F73"/>
  <c r="F74"/>
  <c r="J74"/>
  <c r="AB74"/>
  <c r="I76"/>
  <c r="F77"/>
  <c r="F78"/>
  <c r="J78"/>
  <c r="AB78"/>
  <c r="I80"/>
  <c r="F81"/>
  <c r="F82"/>
  <c r="J82"/>
  <c r="AB82"/>
  <c r="I84"/>
  <c r="F85"/>
  <c r="F86"/>
  <c r="J86"/>
  <c r="AB86"/>
  <c r="I88"/>
  <c r="F89"/>
  <c r="F90"/>
  <c r="J90"/>
  <c r="AB90"/>
  <c r="I92"/>
  <c r="F93"/>
  <c r="F94"/>
  <c r="J94"/>
  <c r="AB94"/>
  <c r="I96"/>
  <c r="F97"/>
  <c r="F98"/>
  <c r="J98"/>
  <c r="AB98"/>
  <c r="AB104"/>
  <c r="AB117"/>
  <c r="H122"/>
  <c r="X125"/>
  <c r="F126"/>
  <c r="R126"/>
  <c r="J126"/>
  <c r="AB127"/>
  <c r="J129"/>
  <c r="I129"/>
  <c r="H129"/>
  <c r="AB136"/>
  <c r="AB149"/>
  <c r="H154"/>
  <c r="X157"/>
  <c r="F158"/>
  <c r="R158"/>
  <c r="J158"/>
  <c r="AB159"/>
  <c r="J161"/>
  <c r="I161"/>
  <c r="H161"/>
  <c r="AB168"/>
  <c r="X178"/>
  <c r="AB181"/>
  <c r="H186"/>
  <c r="F190"/>
  <c r="R190"/>
  <c r="J190"/>
  <c r="AB191"/>
  <c r="J193"/>
  <c r="I193"/>
  <c r="H193"/>
  <c r="AB200"/>
  <c r="F218"/>
  <c r="R218"/>
  <c r="J218"/>
  <c r="I218"/>
  <c r="AB220"/>
  <c r="H238"/>
  <c r="F238"/>
  <c r="X238"/>
  <c r="R238"/>
  <c r="J238"/>
  <c r="I238"/>
  <c r="AB244"/>
  <c r="AB260"/>
  <c r="AB276"/>
  <c r="AB292"/>
  <c r="AB5"/>
  <c r="I6"/>
  <c r="F18"/>
  <c r="AB21"/>
  <c r="F26"/>
  <c r="AB29"/>
  <c r="AB35"/>
  <c r="AB39"/>
  <c r="AB43"/>
  <c r="AB47"/>
  <c r="AB51"/>
  <c r="AB55"/>
  <c r="AB59"/>
  <c r="AB63"/>
  <c r="AB67"/>
  <c r="AB71"/>
  <c r="AB75"/>
  <c r="AB79"/>
  <c r="AB83"/>
  <c r="AB87"/>
  <c r="AB91"/>
  <c r="AB95"/>
  <c r="AB99"/>
  <c r="F106"/>
  <c r="R106"/>
  <c r="J106"/>
  <c r="AB107"/>
  <c r="J109"/>
  <c r="I109"/>
  <c r="H109"/>
  <c r="AB116"/>
  <c r="F125"/>
  <c r="AB129"/>
  <c r="F138"/>
  <c r="R138"/>
  <c r="J138"/>
  <c r="AB139"/>
  <c r="J141"/>
  <c r="I141"/>
  <c r="H141"/>
  <c r="AB148"/>
  <c r="F157"/>
  <c r="AB161"/>
  <c r="F170"/>
  <c r="R170"/>
  <c r="J170"/>
  <c r="AB171"/>
  <c r="J173"/>
  <c r="I173"/>
  <c r="H173"/>
  <c r="AB180"/>
  <c r="AB193"/>
  <c r="F202"/>
  <c r="R202"/>
  <c r="J202"/>
  <c r="AB203"/>
  <c r="J205"/>
  <c r="I205"/>
  <c r="H205"/>
  <c r="AB209"/>
  <c r="F210"/>
  <c r="R210"/>
  <c r="J210"/>
  <c r="I210"/>
  <c r="R221"/>
  <c r="J221"/>
  <c r="I221"/>
  <c r="H221"/>
  <c r="H242"/>
  <c r="F242"/>
  <c r="R242"/>
  <c r="J242"/>
  <c r="I242"/>
  <c r="H258"/>
  <c r="F258"/>
  <c r="X258"/>
  <c r="R258"/>
  <c r="J258"/>
  <c r="I258"/>
  <c r="H274"/>
  <c r="F274"/>
  <c r="X274"/>
  <c r="R274"/>
  <c r="J274"/>
  <c r="I274"/>
  <c r="R323"/>
  <c r="H323"/>
  <c r="J323"/>
  <c r="I323"/>
  <c r="F323"/>
  <c r="AB360"/>
  <c r="X371"/>
  <c r="R371"/>
  <c r="J371"/>
  <c r="H371"/>
  <c r="I371"/>
  <c r="F371"/>
  <c r="R383"/>
  <c r="J383"/>
  <c r="H383"/>
  <c r="I383"/>
  <c r="F383"/>
  <c r="AB119"/>
  <c r="AB151"/>
  <c r="J153"/>
  <c r="I153"/>
  <c r="H153"/>
  <c r="AB173"/>
  <c r="H178"/>
  <c r="X181"/>
  <c r="F182"/>
  <c r="R182"/>
  <c r="J182"/>
  <c r="AB183"/>
  <c r="J185"/>
  <c r="I185"/>
  <c r="H185"/>
  <c r="AB205"/>
  <c r="AB212"/>
  <c r="AB248"/>
  <c r="AB264"/>
  <c r="AB280"/>
  <c r="AB296"/>
  <c r="R319"/>
  <c r="H319"/>
  <c r="I319"/>
  <c r="F319"/>
  <c r="J319"/>
  <c r="AB328"/>
  <c r="X351"/>
  <c r="R351"/>
  <c r="J351"/>
  <c r="H351"/>
  <c r="I351"/>
  <c r="F351"/>
  <c r="AB358"/>
  <c r="F28"/>
  <c r="H20"/>
  <c r="H114"/>
  <c r="F118"/>
  <c r="R118"/>
  <c r="J118"/>
  <c r="X5"/>
  <c r="I20"/>
  <c r="F24"/>
  <c r="I28"/>
  <c r="F32"/>
  <c r="J101"/>
  <c r="I101"/>
  <c r="H101"/>
  <c r="I114"/>
  <c r="F117"/>
  <c r="AB121"/>
  <c r="F130"/>
  <c r="R130"/>
  <c r="J130"/>
  <c r="AB131"/>
  <c r="J133"/>
  <c r="I133"/>
  <c r="H133"/>
  <c r="I146"/>
  <c r="F149"/>
  <c r="AB153"/>
  <c r="F162"/>
  <c r="R162"/>
  <c r="J162"/>
  <c r="AB163"/>
  <c r="J165"/>
  <c r="I165"/>
  <c r="H165"/>
  <c r="I178"/>
  <c r="F181"/>
  <c r="AB185"/>
  <c r="AB195"/>
  <c r="J197"/>
  <c r="I197"/>
  <c r="H197"/>
  <c r="F206"/>
  <c r="R206"/>
  <c r="J206"/>
  <c r="I206"/>
  <c r="X209"/>
  <c r="R213"/>
  <c r="J213"/>
  <c r="I213"/>
  <c r="H213"/>
  <c r="F222"/>
  <c r="X222"/>
  <c r="R222"/>
  <c r="J222"/>
  <c r="I222"/>
  <c r="AB224"/>
  <c r="H246"/>
  <c r="F246"/>
  <c r="R246"/>
  <c r="J246"/>
  <c r="I246"/>
  <c r="H278"/>
  <c r="F278"/>
  <c r="R278"/>
  <c r="J278"/>
  <c r="I278"/>
  <c r="H294"/>
  <c r="F294"/>
  <c r="X294"/>
  <c r="R294"/>
  <c r="J294"/>
  <c r="I294"/>
  <c r="R307"/>
  <c r="H307"/>
  <c r="J307"/>
  <c r="I307"/>
  <c r="F307"/>
  <c r="X307"/>
  <c r="AB408"/>
  <c r="H28"/>
  <c r="AB109"/>
  <c r="X117"/>
  <c r="J121"/>
  <c r="I121"/>
  <c r="H121"/>
  <c r="AB141"/>
  <c r="H146"/>
  <c r="F150"/>
  <c r="R150"/>
  <c r="J150"/>
  <c r="AB19"/>
  <c r="AB27"/>
  <c r="X29"/>
  <c r="F5"/>
  <c r="H18"/>
  <c r="F21"/>
  <c r="X24"/>
  <c r="H26"/>
  <c r="R28"/>
  <c r="F29"/>
  <c r="X32"/>
  <c r="AB36"/>
  <c r="AB40"/>
  <c r="AB44"/>
  <c r="AB48"/>
  <c r="AB52"/>
  <c r="AB56"/>
  <c r="AB60"/>
  <c r="AB64"/>
  <c r="AB68"/>
  <c r="AB72"/>
  <c r="AB76"/>
  <c r="AB80"/>
  <c r="AB84"/>
  <c r="AB88"/>
  <c r="AB92"/>
  <c r="AB96"/>
  <c r="AB100"/>
  <c r="AB101"/>
  <c r="H106"/>
  <c r="X109"/>
  <c r="F110"/>
  <c r="R110"/>
  <c r="J110"/>
  <c r="AB111"/>
  <c r="J113"/>
  <c r="I113"/>
  <c r="H113"/>
  <c r="AB120"/>
  <c r="AB133"/>
  <c r="H138"/>
  <c r="X141"/>
  <c r="F142"/>
  <c r="R142"/>
  <c r="J142"/>
  <c r="AB143"/>
  <c r="J145"/>
  <c r="I145"/>
  <c r="H145"/>
  <c r="AB152"/>
  <c r="AB165"/>
  <c r="H170"/>
  <c r="X173"/>
  <c r="F174"/>
  <c r="R174"/>
  <c r="J174"/>
  <c r="AB175"/>
  <c r="J177"/>
  <c r="I177"/>
  <c r="H177"/>
  <c r="AB184"/>
  <c r="AB197"/>
  <c r="H202"/>
  <c r="X205"/>
  <c r="AB208"/>
  <c r="F209"/>
  <c r="H210"/>
  <c r="AB228"/>
  <c r="AB252"/>
  <c r="AB268"/>
  <c r="AB284"/>
  <c r="AB300"/>
  <c r="AB303"/>
  <c r="AB312"/>
  <c r="R331"/>
  <c r="H331"/>
  <c r="J331"/>
  <c r="I331"/>
  <c r="F331"/>
  <c r="X384"/>
  <c r="J384"/>
  <c r="R384"/>
  <c r="I384"/>
  <c r="H384"/>
  <c r="F384"/>
  <c r="AB402"/>
  <c r="F20"/>
  <c r="AB31"/>
  <c r="F22"/>
  <c r="AB25"/>
  <c r="H33"/>
  <c r="AB37"/>
  <c r="H40"/>
  <c r="F40"/>
  <c r="H41"/>
  <c r="AB45"/>
  <c r="H48"/>
  <c r="F48"/>
  <c r="H49"/>
  <c r="AB53"/>
  <c r="J53"/>
  <c r="H53"/>
  <c r="AB57"/>
  <c r="J57"/>
  <c r="H57"/>
  <c r="AB61"/>
  <c r="AB65"/>
  <c r="AB69"/>
  <c r="AB73"/>
  <c r="J76"/>
  <c r="H76"/>
  <c r="F76"/>
  <c r="J77"/>
  <c r="H77"/>
  <c r="AB81"/>
  <c r="J84"/>
  <c r="H84"/>
  <c r="F84"/>
  <c r="J85"/>
  <c r="H85"/>
  <c r="AB89"/>
  <c r="J92"/>
  <c r="H92"/>
  <c r="F92"/>
  <c r="J93"/>
  <c r="H93"/>
  <c r="J96"/>
  <c r="H96"/>
  <c r="F96"/>
  <c r="J97"/>
  <c r="H97"/>
  <c r="AB113"/>
  <c r="R117"/>
  <c r="AB123"/>
  <c r="AB145"/>
  <c r="R149"/>
  <c r="H150"/>
  <c r="X153"/>
  <c r="F154"/>
  <c r="R154"/>
  <c r="J154"/>
  <c r="AB155"/>
  <c r="J157"/>
  <c r="I157"/>
  <c r="H157"/>
  <c r="AB177"/>
  <c r="R181"/>
  <c r="H182"/>
  <c r="X185"/>
  <c r="F186"/>
  <c r="R186"/>
  <c r="J186"/>
  <c r="AB187"/>
  <c r="R209"/>
  <c r="F214"/>
  <c r="R214"/>
  <c r="J214"/>
  <c r="I214"/>
  <c r="AB216"/>
  <c r="H226"/>
  <c r="F226"/>
  <c r="R226"/>
  <c r="J226"/>
  <c r="I226"/>
  <c r="AB232"/>
  <c r="H250"/>
  <c r="F250"/>
  <c r="R250"/>
  <c r="J250"/>
  <c r="I250"/>
  <c r="H266"/>
  <c r="F266"/>
  <c r="X266"/>
  <c r="R266"/>
  <c r="J266"/>
  <c r="I266"/>
  <c r="H282"/>
  <c r="F282"/>
  <c r="R282"/>
  <c r="J282"/>
  <c r="I282"/>
  <c r="H298"/>
  <c r="F298"/>
  <c r="X298"/>
  <c r="R298"/>
  <c r="J298"/>
  <c r="I298"/>
  <c r="R327"/>
  <c r="H327"/>
  <c r="I327"/>
  <c r="F327"/>
  <c r="J327"/>
  <c r="X352"/>
  <c r="J352"/>
  <c r="R352"/>
  <c r="I352"/>
  <c r="H352"/>
  <c r="F352"/>
  <c r="AB361"/>
  <c r="I470"/>
  <c r="H470"/>
  <c r="F470"/>
  <c r="X470"/>
  <c r="R470"/>
  <c r="J470"/>
  <c r="I494"/>
  <c r="H494"/>
  <c r="X494"/>
  <c r="R494"/>
  <c r="J494"/>
  <c r="F494"/>
  <c r="F6"/>
  <c r="F30"/>
  <c r="AB33"/>
  <c r="H36"/>
  <c r="F36"/>
  <c r="H37"/>
  <c r="AB41"/>
  <c r="H44"/>
  <c r="F44"/>
  <c r="H45"/>
  <c r="AB49"/>
  <c r="J52"/>
  <c r="H52"/>
  <c r="F52"/>
  <c r="J56"/>
  <c r="H56"/>
  <c r="F56"/>
  <c r="J60"/>
  <c r="H60"/>
  <c r="F60"/>
  <c r="J61"/>
  <c r="H61"/>
  <c r="J64"/>
  <c r="H64"/>
  <c r="F64"/>
  <c r="J65"/>
  <c r="H65"/>
  <c r="J68"/>
  <c r="H68"/>
  <c r="F68"/>
  <c r="J69"/>
  <c r="H69"/>
  <c r="J72"/>
  <c r="H72"/>
  <c r="F72"/>
  <c r="J73"/>
  <c r="H73"/>
  <c r="AB77"/>
  <c r="J80"/>
  <c r="H80"/>
  <c r="F80"/>
  <c r="J81"/>
  <c r="H81"/>
  <c r="AB85"/>
  <c r="J88"/>
  <c r="H88"/>
  <c r="F88"/>
  <c r="J89"/>
  <c r="H89"/>
  <c r="AB93"/>
  <c r="AB97"/>
  <c r="H118"/>
  <c r="F122"/>
  <c r="R122"/>
  <c r="J122"/>
  <c r="J125"/>
  <c r="I125"/>
  <c r="H125"/>
  <c r="I5"/>
  <c r="R18"/>
  <c r="F19"/>
  <c r="I21"/>
  <c r="R23"/>
  <c r="H24"/>
  <c r="R26"/>
  <c r="F27"/>
  <c r="I29"/>
  <c r="X30"/>
  <c r="R31"/>
  <c r="H32"/>
  <c r="X36"/>
  <c r="X40"/>
  <c r="X52"/>
  <c r="X56"/>
  <c r="X60"/>
  <c r="X64"/>
  <c r="X68"/>
  <c r="X72"/>
  <c r="X80"/>
  <c r="X84"/>
  <c r="X88"/>
  <c r="X101"/>
  <c r="R102"/>
  <c r="J102"/>
  <c r="AB103"/>
  <c r="J105"/>
  <c r="I105"/>
  <c r="H105"/>
  <c r="AB112"/>
  <c r="I118"/>
  <c r="F121"/>
  <c r="AB125"/>
  <c r="R129"/>
  <c r="H130"/>
  <c r="X133"/>
  <c r="F134"/>
  <c r="R134"/>
  <c r="J134"/>
  <c r="AB135"/>
  <c r="J137"/>
  <c r="I137"/>
  <c r="H137"/>
  <c r="AB144"/>
  <c r="I150"/>
  <c r="F153"/>
  <c r="AB157"/>
  <c r="R161"/>
  <c r="H162"/>
  <c r="F166"/>
  <c r="R166"/>
  <c r="J166"/>
  <c r="AB167"/>
  <c r="J169"/>
  <c r="I169"/>
  <c r="H169"/>
  <c r="AB176"/>
  <c r="I182"/>
  <c r="F185"/>
  <c r="AB189"/>
  <c r="R193"/>
  <c r="X197"/>
  <c r="F198"/>
  <c r="R198"/>
  <c r="J198"/>
  <c r="AB199"/>
  <c r="J201"/>
  <c r="H206"/>
  <c r="R217"/>
  <c r="J217"/>
  <c r="I217"/>
  <c r="H217"/>
  <c r="H230"/>
  <c r="F230"/>
  <c r="R230"/>
  <c r="J230"/>
  <c r="I230"/>
  <c r="AB236"/>
  <c r="AB256"/>
  <c r="AB272"/>
  <c r="AB288"/>
  <c r="R315"/>
  <c r="H315"/>
  <c r="J315"/>
  <c r="I315"/>
  <c r="F315"/>
  <c r="R335"/>
  <c r="H335"/>
  <c r="J335"/>
  <c r="I335"/>
  <c r="F335"/>
  <c r="I310"/>
  <c r="F310"/>
  <c r="I318"/>
  <c r="F318"/>
  <c r="I326"/>
  <c r="F326"/>
  <c r="X332"/>
  <c r="J332"/>
  <c r="AB336"/>
  <c r="X343"/>
  <c r="R343"/>
  <c r="J343"/>
  <c r="H343"/>
  <c r="X344"/>
  <c r="J344"/>
  <c r="AB350"/>
  <c r="I368"/>
  <c r="AB373"/>
  <c r="J376"/>
  <c r="H380"/>
  <c r="AB382"/>
  <c r="AB385"/>
  <c r="R471"/>
  <c r="J471"/>
  <c r="I471"/>
  <c r="H471"/>
  <c r="F471"/>
  <c r="X471"/>
  <c r="R499"/>
  <c r="J499"/>
  <c r="I499"/>
  <c r="H499"/>
  <c r="F499"/>
  <c r="X499"/>
  <c r="R531"/>
  <c r="J531"/>
  <c r="I531"/>
  <c r="H531"/>
  <c r="F531"/>
  <c r="X531"/>
  <c r="AB213"/>
  <c r="AB217"/>
  <c r="AB221"/>
  <c r="H225"/>
  <c r="AB225"/>
  <c r="H229"/>
  <c r="AB229"/>
  <c r="H233"/>
  <c r="AB233"/>
  <c r="H237"/>
  <c r="AB237"/>
  <c r="H241"/>
  <c r="AB241"/>
  <c r="H245"/>
  <c r="AB245"/>
  <c r="H249"/>
  <c r="AB249"/>
  <c r="H253"/>
  <c r="AB253"/>
  <c r="H257"/>
  <c r="AB257"/>
  <c r="H261"/>
  <c r="AB261"/>
  <c r="AB265"/>
  <c r="H269"/>
  <c r="AB269"/>
  <c r="H273"/>
  <c r="AB273"/>
  <c r="AB277"/>
  <c r="AB281"/>
  <c r="H285"/>
  <c r="AB285"/>
  <c r="H289"/>
  <c r="AB289"/>
  <c r="AB293"/>
  <c r="AB297"/>
  <c r="H301"/>
  <c r="AB301"/>
  <c r="R302"/>
  <c r="R304"/>
  <c r="I309"/>
  <c r="AB310"/>
  <c r="I317"/>
  <c r="AB318"/>
  <c r="I325"/>
  <c r="AB326"/>
  <c r="AB332"/>
  <c r="I337"/>
  <c r="AB343"/>
  <c r="AB353"/>
  <c r="J356"/>
  <c r="H360"/>
  <c r="AB362"/>
  <c r="AB375"/>
  <c r="AB389"/>
  <c r="R459"/>
  <c r="F459"/>
  <c r="X459"/>
  <c r="J459"/>
  <c r="I459"/>
  <c r="H459"/>
  <c r="I225"/>
  <c r="I229"/>
  <c r="I233"/>
  <c r="I237"/>
  <c r="I241"/>
  <c r="I245"/>
  <c r="I249"/>
  <c r="I253"/>
  <c r="I257"/>
  <c r="I261"/>
  <c r="I269"/>
  <c r="I273"/>
  <c r="I285"/>
  <c r="I289"/>
  <c r="I297"/>
  <c r="I301"/>
  <c r="AB305"/>
  <c r="AB313"/>
  <c r="AB321"/>
  <c r="AB329"/>
  <c r="I333"/>
  <c r="F336"/>
  <c r="AB342"/>
  <c r="I360"/>
  <c r="F363"/>
  <c r="X368"/>
  <c r="J368"/>
  <c r="AB374"/>
  <c r="AB386"/>
  <c r="F387"/>
  <c r="AB393"/>
  <c r="X399"/>
  <c r="R399"/>
  <c r="J399"/>
  <c r="H399"/>
  <c r="X464"/>
  <c r="I464"/>
  <c r="H464"/>
  <c r="F464"/>
  <c r="R464"/>
  <c r="J464"/>
  <c r="I478"/>
  <c r="H478"/>
  <c r="X478"/>
  <c r="R478"/>
  <c r="J478"/>
  <c r="F478"/>
  <c r="J225"/>
  <c r="J229"/>
  <c r="J233"/>
  <c r="J237"/>
  <c r="J241"/>
  <c r="J245"/>
  <c r="J249"/>
  <c r="J253"/>
  <c r="J257"/>
  <c r="J269"/>
  <c r="J273"/>
  <c r="J285"/>
  <c r="J289"/>
  <c r="J301"/>
  <c r="H310"/>
  <c r="H318"/>
  <c r="H326"/>
  <c r="F332"/>
  <c r="AB333"/>
  <c r="H336"/>
  <c r="F343"/>
  <c r="AB345"/>
  <c r="R347"/>
  <c r="J347"/>
  <c r="H347"/>
  <c r="X348"/>
  <c r="J348"/>
  <c r="AB354"/>
  <c r="F364"/>
  <c r="AB367"/>
  <c r="AB377"/>
  <c r="X379"/>
  <c r="X380"/>
  <c r="J380"/>
  <c r="AB390"/>
  <c r="AB397"/>
  <c r="R483"/>
  <c r="J483"/>
  <c r="I483"/>
  <c r="H483"/>
  <c r="F483"/>
  <c r="I510"/>
  <c r="H510"/>
  <c r="X510"/>
  <c r="R510"/>
  <c r="J510"/>
  <c r="F510"/>
  <c r="I542"/>
  <c r="H542"/>
  <c r="R542"/>
  <c r="J542"/>
  <c r="F542"/>
  <c r="J310"/>
  <c r="I314"/>
  <c r="J318"/>
  <c r="I322"/>
  <c r="F322"/>
  <c r="J326"/>
  <c r="H332"/>
  <c r="I336"/>
  <c r="R338"/>
  <c r="I338"/>
  <c r="F338"/>
  <c r="AB338"/>
  <c r="F344"/>
  <c r="J360"/>
  <c r="H364"/>
  <c r="AB366"/>
  <c r="AB394"/>
  <c r="AB401"/>
  <c r="AB416"/>
  <c r="R515"/>
  <c r="J515"/>
  <c r="I515"/>
  <c r="H515"/>
  <c r="F515"/>
  <c r="X515"/>
  <c r="F304"/>
  <c r="R310"/>
  <c r="I313"/>
  <c r="R318"/>
  <c r="I321"/>
  <c r="R326"/>
  <c r="I329"/>
  <c r="I332"/>
  <c r="F333"/>
  <c r="AB334"/>
  <c r="AB339"/>
  <c r="I343"/>
  <c r="H344"/>
  <c r="AB346"/>
  <c r="F356"/>
  <c r="AB359"/>
  <c r="AB369"/>
  <c r="X372"/>
  <c r="J372"/>
  <c r="H376"/>
  <c r="AB378"/>
  <c r="AB398"/>
  <c r="F399"/>
  <c r="AB405"/>
  <c r="AB409"/>
  <c r="J336"/>
  <c r="R344"/>
  <c r="AB351"/>
  <c r="AB352"/>
  <c r="R363"/>
  <c r="J363"/>
  <c r="H363"/>
  <c r="X364"/>
  <c r="J364"/>
  <c r="AB370"/>
  <c r="R387"/>
  <c r="J387"/>
  <c r="H387"/>
  <c r="AB406"/>
  <c r="I526"/>
  <c r="H526"/>
  <c r="X526"/>
  <c r="R526"/>
  <c r="J526"/>
  <c r="F526"/>
  <c r="J388"/>
  <c r="J392"/>
  <c r="J396"/>
  <c r="J400"/>
  <c r="J404"/>
  <c r="J408"/>
  <c r="J412"/>
  <c r="J416"/>
  <c r="J420"/>
  <c r="J424"/>
  <c r="J428"/>
  <c r="J432"/>
  <c r="J436"/>
  <c r="J440"/>
  <c r="H443"/>
  <c r="J444"/>
  <c r="J448"/>
  <c r="H451"/>
  <c r="J452"/>
  <c r="H455"/>
  <c r="J456"/>
  <c r="H461"/>
  <c r="AB466"/>
  <c r="AB474"/>
  <c r="F476"/>
  <c r="X487"/>
  <c r="F492"/>
  <c r="F508"/>
  <c r="X519"/>
  <c r="F540"/>
  <c r="R547"/>
  <c r="J547"/>
  <c r="AB553"/>
  <c r="AB572"/>
  <c r="AB582"/>
  <c r="AB585"/>
  <c r="AB596"/>
  <c r="AB597"/>
  <c r="H706"/>
  <c r="R706"/>
  <c r="J706"/>
  <c r="I706"/>
  <c r="F706"/>
  <c r="X706"/>
  <c r="AB478"/>
  <c r="AB483"/>
  <c r="X484"/>
  <c r="I484"/>
  <c r="AB494"/>
  <c r="AB499"/>
  <c r="X500"/>
  <c r="I500"/>
  <c r="AB510"/>
  <c r="F514"/>
  <c r="AB515"/>
  <c r="X516"/>
  <c r="I516"/>
  <c r="F519"/>
  <c r="AB526"/>
  <c r="F530"/>
  <c r="AB531"/>
  <c r="X532"/>
  <c r="I532"/>
  <c r="F535"/>
  <c r="AB542"/>
  <c r="F546"/>
  <c r="J550"/>
  <c r="I550"/>
  <c r="H550"/>
  <c r="F555"/>
  <c r="AB558"/>
  <c r="R559"/>
  <c r="J559"/>
  <c r="J566"/>
  <c r="I566"/>
  <c r="H566"/>
  <c r="X566"/>
  <c r="AB570"/>
  <c r="AB573"/>
  <c r="J443"/>
  <c r="J451"/>
  <c r="J455"/>
  <c r="J461"/>
  <c r="R479"/>
  <c r="J479"/>
  <c r="H487"/>
  <c r="F488"/>
  <c r="R495"/>
  <c r="J495"/>
  <c r="H503"/>
  <c r="F504"/>
  <c r="R511"/>
  <c r="J511"/>
  <c r="H519"/>
  <c r="F520"/>
  <c r="R527"/>
  <c r="J527"/>
  <c r="H535"/>
  <c r="F536"/>
  <c r="R543"/>
  <c r="J543"/>
  <c r="H555"/>
  <c r="AB580"/>
  <c r="J586"/>
  <c r="I586"/>
  <c r="H586"/>
  <c r="X586"/>
  <c r="R443"/>
  <c r="R451"/>
  <c r="R455"/>
  <c r="H468"/>
  <c r="AB479"/>
  <c r="X480"/>
  <c r="I480"/>
  <c r="J482"/>
  <c r="AB484"/>
  <c r="AB490"/>
  <c r="AB495"/>
  <c r="J498"/>
  <c r="AB500"/>
  <c r="AB506"/>
  <c r="AB511"/>
  <c r="X512"/>
  <c r="I512"/>
  <c r="J514"/>
  <c r="AB516"/>
  <c r="AB522"/>
  <c r="AB527"/>
  <c r="X528"/>
  <c r="I528"/>
  <c r="J530"/>
  <c r="AB532"/>
  <c r="AB538"/>
  <c r="AB543"/>
  <c r="X544"/>
  <c r="I544"/>
  <c r="J546"/>
  <c r="F547"/>
  <c r="AB548"/>
  <c r="AB550"/>
  <c r="R551"/>
  <c r="J551"/>
  <c r="AB557"/>
  <c r="F558"/>
  <c r="AB568"/>
  <c r="F570"/>
  <c r="AB578"/>
  <c r="AB581"/>
  <c r="H682"/>
  <c r="R682"/>
  <c r="J682"/>
  <c r="I682"/>
  <c r="F682"/>
  <c r="X682"/>
  <c r="I468"/>
  <c r="F484"/>
  <c r="H488"/>
  <c r="R491"/>
  <c r="J491"/>
  <c r="F500"/>
  <c r="H504"/>
  <c r="R507"/>
  <c r="J507"/>
  <c r="F516"/>
  <c r="H520"/>
  <c r="R523"/>
  <c r="J523"/>
  <c r="F532"/>
  <c r="H536"/>
  <c r="R539"/>
  <c r="J539"/>
  <c r="F559"/>
  <c r="AB562"/>
  <c r="R563"/>
  <c r="J563"/>
  <c r="AB566"/>
  <c r="AB569"/>
  <c r="AB588"/>
  <c r="F590"/>
  <c r="H686"/>
  <c r="R686"/>
  <c r="J686"/>
  <c r="I686"/>
  <c r="F686"/>
  <c r="X686"/>
  <c r="AB464"/>
  <c r="J468"/>
  <c r="AB475"/>
  <c r="X476"/>
  <c r="I476"/>
  <c r="F479"/>
  <c r="AB480"/>
  <c r="AB486"/>
  <c r="AB491"/>
  <c r="X492"/>
  <c r="I492"/>
  <c r="F495"/>
  <c r="AB496"/>
  <c r="AB502"/>
  <c r="AB507"/>
  <c r="X508"/>
  <c r="I508"/>
  <c r="F511"/>
  <c r="AB512"/>
  <c r="AB518"/>
  <c r="AB523"/>
  <c r="F527"/>
  <c r="AB528"/>
  <c r="AB534"/>
  <c r="AB539"/>
  <c r="X540"/>
  <c r="I540"/>
  <c r="F543"/>
  <c r="AB544"/>
  <c r="AB549"/>
  <c r="F550"/>
  <c r="H559"/>
  <c r="AB576"/>
  <c r="J582"/>
  <c r="I582"/>
  <c r="H582"/>
  <c r="X582"/>
  <c r="AB586"/>
  <c r="AB589"/>
  <c r="H690"/>
  <c r="R690"/>
  <c r="J690"/>
  <c r="I690"/>
  <c r="F690"/>
  <c r="X690"/>
  <c r="R468"/>
  <c r="I482"/>
  <c r="H482"/>
  <c r="H484"/>
  <c r="R487"/>
  <c r="J487"/>
  <c r="I498"/>
  <c r="H498"/>
  <c r="H500"/>
  <c r="R503"/>
  <c r="J503"/>
  <c r="I514"/>
  <c r="H514"/>
  <c r="R519"/>
  <c r="J519"/>
  <c r="I530"/>
  <c r="H530"/>
  <c r="R535"/>
  <c r="J535"/>
  <c r="I546"/>
  <c r="H546"/>
  <c r="AB554"/>
  <c r="R555"/>
  <c r="J555"/>
  <c r="AB561"/>
  <c r="S564"/>
  <c r="AB564"/>
  <c r="J570"/>
  <c r="I570"/>
  <c r="H570"/>
  <c r="X570"/>
  <c r="AB574"/>
  <c r="AB577"/>
  <c r="R590"/>
  <c r="J590"/>
  <c r="I590"/>
  <c r="H590"/>
  <c r="X590"/>
  <c r="H698"/>
  <c r="R698"/>
  <c r="J698"/>
  <c r="I698"/>
  <c r="F698"/>
  <c r="X698"/>
  <c r="AB465"/>
  <c r="AB476"/>
  <c r="AB482"/>
  <c r="J484"/>
  <c r="AB487"/>
  <c r="I488"/>
  <c r="AB492"/>
  <c r="AB498"/>
  <c r="J500"/>
  <c r="AB503"/>
  <c r="I504"/>
  <c r="AB508"/>
  <c r="AB514"/>
  <c r="J516"/>
  <c r="AB519"/>
  <c r="I520"/>
  <c r="AB524"/>
  <c r="AB530"/>
  <c r="J532"/>
  <c r="AB535"/>
  <c r="X536"/>
  <c r="I536"/>
  <c r="AB540"/>
  <c r="AB546"/>
  <c r="J558"/>
  <c r="I558"/>
  <c r="H558"/>
  <c r="AB565"/>
  <c r="AB584"/>
  <c r="AB592"/>
  <c r="AB593"/>
  <c r="R594"/>
  <c r="J594"/>
  <c r="I594"/>
  <c r="H594"/>
  <c r="X594"/>
  <c r="H702"/>
  <c r="R702"/>
  <c r="J702"/>
  <c r="I702"/>
  <c r="F702"/>
  <c r="X702"/>
  <c r="H564"/>
  <c r="H568"/>
  <c r="H572"/>
  <c r="H584"/>
  <c r="AB600"/>
  <c r="H604"/>
  <c r="AB604"/>
  <c r="AB608"/>
  <c r="H612"/>
  <c r="AB612"/>
  <c r="S614"/>
  <c r="H616"/>
  <c r="AB616"/>
  <c r="S618"/>
  <c r="H620"/>
  <c r="AB620"/>
  <c r="S622"/>
  <c r="H624"/>
  <c r="AB624"/>
  <c r="S626"/>
  <c r="H628"/>
  <c r="AB628"/>
  <c r="S630"/>
  <c r="AB632"/>
  <c r="S634"/>
  <c r="H636"/>
  <c r="AB636"/>
  <c r="S638"/>
  <c r="AB640"/>
  <c r="S642"/>
  <c r="AB644"/>
  <c r="S646"/>
  <c r="AB648"/>
  <c r="S650"/>
  <c r="H652"/>
  <c r="AB652"/>
  <c r="S654"/>
  <c r="H656"/>
  <c r="AB656"/>
  <c r="S658"/>
  <c r="H660"/>
  <c r="AB660"/>
  <c r="S662"/>
  <c r="AB664"/>
  <c r="S666"/>
  <c r="H668"/>
  <c r="AB668"/>
  <c r="S670"/>
  <c r="H672"/>
  <c r="AB672"/>
  <c r="S674"/>
  <c r="H676"/>
  <c r="AB676"/>
  <c r="F685"/>
  <c r="X685"/>
  <c r="I685"/>
  <c r="I688"/>
  <c r="H689"/>
  <c r="AB691"/>
  <c r="F701"/>
  <c r="X701"/>
  <c r="I701"/>
  <c r="I704"/>
  <c r="H705"/>
  <c r="J707"/>
  <c r="I707"/>
  <c r="F707"/>
  <c r="X707"/>
  <c r="AB711"/>
  <c r="S715"/>
  <c r="H719"/>
  <c r="X722"/>
  <c r="J723"/>
  <c r="I723"/>
  <c r="F723"/>
  <c r="X723"/>
  <c r="H726"/>
  <c r="R726"/>
  <c r="AB727"/>
  <c r="R728"/>
  <c r="H728"/>
  <c r="S731"/>
  <c r="H735"/>
  <c r="J739"/>
  <c r="I739"/>
  <c r="F739"/>
  <c r="X739"/>
  <c r="H742"/>
  <c r="R742"/>
  <c r="AB743"/>
  <c r="R744"/>
  <c r="H744"/>
  <c r="S747"/>
  <c r="S757"/>
  <c r="AB759"/>
  <c r="H765"/>
  <c r="F765"/>
  <c r="X765"/>
  <c r="J765"/>
  <c r="I765"/>
  <c r="J771"/>
  <c r="I771"/>
  <c r="H771"/>
  <c r="F771"/>
  <c r="X771"/>
  <c r="H781"/>
  <c r="F781"/>
  <c r="X781"/>
  <c r="J781"/>
  <c r="I781"/>
  <c r="J787"/>
  <c r="I787"/>
  <c r="H787"/>
  <c r="F787"/>
  <c r="X787"/>
  <c r="J815"/>
  <c r="X815"/>
  <c r="F815"/>
  <c r="R815"/>
  <c r="I815"/>
  <c r="H815"/>
  <c r="I850"/>
  <c r="H850"/>
  <c r="X850"/>
  <c r="R850"/>
  <c r="J850"/>
  <c r="F850"/>
  <c r="I548"/>
  <c r="I552"/>
  <c r="I560"/>
  <c r="I564"/>
  <c r="I568"/>
  <c r="I572"/>
  <c r="I584"/>
  <c r="X598"/>
  <c r="I600"/>
  <c r="I604"/>
  <c r="X606"/>
  <c r="X610"/>
  <c r="I612"/>
  <c r="X614"/>
  <c r="I616"/>
  <c r="X618"/>
  <c r="I620"/>
  <c r="X622"/>
  <c r="I624"/>
  <c r="X626"/>
  <c r="I628"/>
  <c r="X630"/>
  <c r="I636"/>
  <c r="X638"/>
  <c r="X642"/>
  <c r="X646"/>
  <c r="I652"/>
  <c r="I656"/>
  <c r="I660"/>
  <c r="AB681"/>
  <c r="S683"/>
  <c r="AB686"/>
  <c r="J688"/>
  <c r="J689"/>
  <c r="F691"/>
  <c r="S693"/>
  <c r="AB697"/>
  <c r="S699"/>
  <c r="AB702"/>
  <c r="J704"/>
  <c r="J705"/>
  <c r="X708"/>
  <c r="F709"/>
  <c r="X709"/>
  <c r="J709"/>
  <c r="I709"/>
  <c r="AB713"/>
  <c r="H721"/>
  <c r="F722"/>
  <c r="X724"/>
  <c r="F725"/>
  <c r="X725"/>
  <c r="J725"/>
  <c r="I725"/>
  <c r="AB729"/>
  <c r="H737"/>
  <c r="X740"/>
  <c r="F741"/>
  <c r="X741"/>
  <c r="J741"/>
  <c r="I741"/>
  <c r="AB745"/>
  <c r="S749"/>
  <c r="J759"/>
  <c r="I759"/>
  <c r="H759"/>
  <c r="F759"/>
  <c r="X759"/>
  <c r="AB769"/>
  <c r="S769"/>
  <c r="S775"/>
  <c r="AB775"/>
  <c r="AB785"/>
  <c r="S785"/>
  <c r="S791"/>
  <c r="AB791"/>
  <c r="R803"/>
  <c r="J803"/>
  <c r="I803"/>
  <c r="H803"/>
  <c r="F803"/>
  <c r="X803"/>
  <c r="J827"/>
  <c r="I827"/>
  <c r="X827"/>
  <c r="R827"/>
  <c r="H827"/>
  <c r="F827"/>
  <c r="J656"/>
  <c r="J660"/>
  <c r="S661"/>
  <c r="J664"/>
  <c r="S665"/>
  <c r="J668"/>
  <c r="S669"/>
  <c r="S673"/>
  <c r="J676"/>
  <c r="S677"/>
  <c r="F681"/>
  <c r="X681"/>
  <c r="I681"/>
  <c r="J683"/>
  <c r="I683"/>
  <c r="X683"/>
  <c r="AB687"/>
  <c r="F697"/>
  <c r="X697"/>
  <c r="I697"/>
  <c r="J699"/>
  <c r="I699"/>
  <c r="X699"/>
  <c r="AB703"/>
  <c r="F708"/>
  <c r="J711"/>
  <c r="I711"/>
  <c r="F711"/>
  <c r="X711"/>
  <c r="H714"/>
  <c r="R714"/>
  <c r="AB715"/>
  <c r="R716"/>
  <c r="H716"/>
  <c r="F724"/>
  <c r="J727"/>
  <c r="I727"/>
  <c r="F727"/>
  <c r="X727"/>
  <c r="AB731"/>
  <c r="R732"/>
  <c r="H732"/>
  <c r="F740"/>
  <c r="J743"/>
  <c r="I743"/>
  <c r="F743"/>
  <c r="X743"/>
  <c r="X744"/>
  <c r="AB747"/>
  <c r="R748"/>
  <c r="H748"/>
  <c r="H769"/>
  <c r="F769"/>
  <c r="X769"/>
  <c r="J769"/>
  <c r="I769"/>
  <c r="H785"/>
  <c r="F785"/>
  <c r="X785"/>
  <c r="J785"/>
  <c r="I785"/>
  <c r="J791"/>
  <c r="I791"/>
  <c r="H791"/>
  <c r="F791"/>
  <c r="X791"/>
  <c r="J799"/>
  <c r="AB682"/>
  <c r="AB693"/>
  <c r="AB698"/>
  <c r="F713"/>
  <c r="X713"/>
  <c r="J713"/>
  <c r="I713"/>
  <c r="F729"/>
  <c r="X729"/>
  <c r="J729"/>
  <c r="I729"/>
  <c r="F745"/>
  <c r="X745"/>
  <c r="J745"/>
  <c r="I745"/>
  <c r="S753"/>
  <c r="AB755"/>
  <c r="S763"/>
  <c r="AB763"/>
  <c r="AB773"/>
  <c r="S773"/>
  <c r="S779"/>
  <c r="AB779"/>
  <c r="AB789"/>
  <c r="S789"/>
  <c r="R795"/>
  <c r="J795"/>
  <c r="I795"/>
  <c r="H795"/>
  <c r="F795"/>
  <c r="X795"/>
  <c r="H598"/>
  <c r="S604"/>
  <c r="H606"/>
  <c r="H610"/>
  <c r="S612"/>
  <c r="H614"/>
  <c r="S616"/>
  <c r="H618"/>
  <c r="S620"/>
  <c r="H622"/>
  <c r="S624"/>
  <c r="H626"/>
  <c r="S628"/>
  <c r="H630"/>
  <c r="S632"/>
  <c r="S636"/>
  <c r="H638"/>
  <c r="S640"/>
  <c r="H642"/>
  <c r="S644"/>
  <c r="H646"/>
  <c r="S648"/>
  <c r="S652"/>
  <c r="H654"/>
  <c r="S656"/>
  <c r="H658"/>
  <c r="S660"/>
  <c r="S664"/>
  <c r="H666"/>
  <c r="S668"/>
  <c r="S672"/>
  <c r="H674"/>
  <c r="S676"/>
  <c r="H681"/>
  <c r="AB683"/>
  <c r="F692"/>
  <c r="F693"/>
  <c r="X693"/>
  <c r="I693"/>
  <c r="H694"/>
  <c r="R694"/>
  <c r="H697"/>
  <c r="AB699"/>
  <c r="S707"/>
  <c r="R709"/>
  <c r="H711"/>
  <c r="X714"/>
  <c r="J715"/>
  <c r="I715"/>
  <c r="F715"/>
  <c r="X715"/>
  <c r="AB719"/>
  <c r="S723"/>
  <c r="R725"/>
  <c r="H727"/>
  <c r="J731"/>
  <c r="I731"/>
  <c r="F731"/>
  <c r="X731"/>
  <c r="H734"/>
  <c r="R734"/>
  <c r="AB735"/>
  <c r="R736"/>
  <c r="H736"/>
  <c r="S739"/>
  <c r="H743"/>
  <c r="X746"/>
  <c r="J747"/>
  <c r="I747"/>
  <c r="F747"/>
  <c r="X747"/>
  <c r="F753"/>
  <c r="X753"/>
  <c r="J753"/>
  <c r="I753"/>
  <c r="J755"/>
  <c r="I755"/>
  <c r="H755"/>
  <c r="F755"/>
  <c r="X755"/>
  <c r="F756"/>
  <c r="J763"/>
  <c r="I763"/>
  <c r="H763"/>
  <c r="F763"/>
  <c r="X763"/>
  <c r="R769"/>
  <c r="H773"/>
  <c r="F773"/>
  <c r="X773"/>
  <c r="J773"/>
  <c r="I773"/>
  <c r="J779"/>
  <c r="I779"/>
  <c r="H779"/>
  <c r="F779"/>
  <c r="X779"/>
  <c r="R785"/>
  <c r="H789"/>
  <c r="F789"/>
  <c r="X789"/>
  <c r="J789"/>
  <c r="I789"/>
  <c r="R791"/>
  <c r="AB801"/>
  <c r="S801"/>
  <c r="H805"/>
  <c r="F805"/>
  <c r="X805"/>
  <c r="R805"/>
  <c r="J805"/>
  <c r="I805"/>
  <c r="I834"/>
  <c r="H834"/>
  <c r="X834"/>
  <c r="R834"/>
  <c r="J834"/>
  <c r="F834"/>
  <c r="I598"/>
  <c r="I606"/>
  <c r="I610"/>
  <c r="I614"/>
  <c r="I618"/>
  <c r="I622"/>
  <c r="I626"/>
  <c r="I630"/>
  <c r="I638"/>
  <c r="I642"/>
  <c r="I646"/>
  <c r="J681"/>
  <c r="F683"/>
  <c r="S685"/>
  <c r="X688"/>
  <c r="AB689"/>
  <c r="S691"/>
  <c r="H692"/>
  <c r="AB694"/>
  <c r="J697"/>
  <c r="F699"/>
  <c r="S701"/>
  <c r="X704"/>
  <c r="AB705"/>
  <c r="S709"/>
  <c r="R711"/>
  <c r="H713"/>
  <c r="F714"/>
  <c r="X716"/>
  <c r="AB721"/>
  <c r="S725"/>
  <c r="J726"/>
  <c r="R727"/>
  <c r="I728"/>
  <c r="H729"/>
  <c r="F730"/>
  <c r="X732"/>
  <c r="F733"/>
  <c r="X733"/>
  <c r="J733"/>
  <c r="I733"/>
  <c r="AB737"/>
  <c r="S741"/>
  <c r="J742"/>
  <c r="R743"/>
  <c r="I744"/>
  <c r="H745"/>
  <c r="X748"/>
  <c r="AB751"/>
  <c r="AB761"/>
  <c r="S761"/>
  <c r="S767"/>
  <c r="AB767"/>
  <c r="AB777"/>
  <c r="S777"/>
  <c r="S783"/>
  <c r="AB783"/>
  <c r="AB793"/>
  <c r="S793"/>
  <c r="AB797"/>
  <c r="S797"/>
  <c r="H801"/>
  <c r="F801"/>
  <c r="X801"/>
  <c r="J801"/>
  <c r="I801"/>
  <c r="J598"/>
  <c r="J606"/>
  <c r="J610"/>
  <c r="J614"/>
  <c r="J618"/>
  <c r="J622"/>
  <c r="J626"/>
  <c r="J630"/>
  <c r="R681"/>
  <c r="F688"/>
  <c r="F689"/>
  <c r="X689"/>
  <c r="I689"/>
  <c r="J691"/>
  <c r="I691"/>
  <c r="X691"/>
  <c r="F704"/>
  <c r="F705"/>
  <c r="X705"/>
  <c r="I705"/>
  <c r="AB707"/>
  <c r="R708"/>
  <c r="H708"/>
  <c r="R713"/>
  <c r="J719"/>
  <c r="I719"/>
  <c r="F719"/>
  <c r="X719"/>
  <c r="H722"/>
  <c r="R722"/>
  <c r="AB723"/>
  <c r="R724"/>
  <c r="H724"/>
  <c r="R729"/>
  <c r="J735"/>
  <c r="I735"/>
  <c r="F735"/>
  <c r="X735"/>
  <c r="AB739"/>
  <c r="R740"/>
  <c r="H740"/>
  <c r="R745"/>
  <c r="J751"/>
  <c r="I751"/>
  <c r="H751"/>
  <c r="F751"/>
  <c r="X751"/>
  <c r="H761"/>
  <c r="F761"/>
  <c r="X761"/>
  <c r="J761"/>
  <c r="I761"/>
  <c r="H777"/>
  <c r="F777"/>
  <c r="X777"/>
  <c r="J777"/>
  <c r="I777"/>
  <c r="H793"/>
  <c r="F793"/>
  <c r="X793"/>
  <c r="J793"/>
  <c r="I793"/>
  <c r="H797"/>
  <c r="F797"/>
  <c r="X797"/>
  <c r="J797"/>
  <c r="I797"/>
  <c r="X806"/>
  <c r="R806"/>
  <c r="J806"/>
  <c r="I806"/>
  <c r="H806"/>
  <c r="F806"/>
  <c r="I842"/>
  <c r="H842"/>
  <c r="X842"/>
  <c r="R842"/>
  <c r="J842"/>
  <c r="F842"/>
  <c r="AB685"/>
  <c r="AB690"/>
  <c r="AB701"/>
  <c r="AB706"/>
  <c r="F721"/>
  <c r="X721"/>
  <c r="J721"/>
  <c r="I721"/>
  <c r="F737"/>
  <c r="X737"/>
  <c r="J737"/>
  <c r="I737"/>
  <c r="S755"/>
  <c r="R756"/>
  <c r="J756"/>
  <c r="H756"/>
  <c r="AB765"/>
  <c r="S765"/>
  <c r="S771"/>
  <c r="AB771"/>
  <c r="AB781"/>
  <c r="S781"/>
  <c r="S787"/>
  <c r="AB787"/>
  <c r="H822"/>
  <c r="X822"/>
  <c r="R822"/>
  <c r="J822"/>
  <c r="I822"/>
  <c r="F822"/>
  <c r="X919"/>
  <c r="R919"/>
  <c r="I919"/>
  <c r="J919"/>
  <c r="H919"/>
  <c r="F919"/>
  <c r="R758"/>
  <c r="R770"/>
  <c r="R778"/>
  <c r="R782"/>
  <c r="R786"/>
  <c r="R790"/>
  <c r="R798"/>
  <c r="R802"/>
  <c r="S806"/>
  <c r="H807"/>
  <c r="H809"/>
  <c r="S811"/>
  <c r="X816"/>
  <c r="H820"/>
  <c r="H821"/>
  <c r="F824"/>
  <c r="AB830"/>
  <c r="H856"/>
  <c r="AB860"/>
  <c r="AB861"/>
  <c r="AB864"/>
  <c r="F873"/>
  <c r="S877"/>
  <c r="I889"/>
  <c r="X889"/>
  <c r="R889"/>
  <c r="H889"/>
  <c r="J981"/>
  <c r="I981"/>
  <c r="H981"/>
  <c r="X981"/>
  <c r="F981"/>
  <c r="R981"/>
  <c r="J1053"/>
  <c r="I1053"/>
  <c r="H1053"/>
  <c r="X1053"/>
  <c r="F1053"/>
  <c r="R1053"/>
  <c r="AB1093"/>
  <c r="S1093"/>
  <c r="AB756"/>
  <c r="H760"/>
  <c r="AB760"/>
  <c r="H764"/>
  <c r="AB764"/>
  <c r="H768"/>
  <c r="AB768"/>
  <c r="H772"/>
  <c r="AB772"/>
  <c r="H776"/>
  <c r="AB776"/>
  <c r="H780"/>
  <c r="AB780"/>
  <c r="H784"/>
  <c r="AB784"/>
  <c r="H788"/>
  <c r="AB788"/>
  <c r="H792"/>
  <c r="AB792"/>
  <c r="H796"/>
  <c r="AB796"/>
  <c r="H800"/>
  <c r="AB800"/>
  <c r="H804"/>
  <c r="AB804"/>
  <c r="I807"/>
  <c r="F810"/>
  <c r="F813"/>
  <c r="R813"/>
  <c r="F816"/>
  <c r="AB817"/>
  <c r="S819"/>
  <c r="R835"/>
  <c r="J835"/>
  <c r="I835"/>
  <c r="X835"/>
  <c r="R843"/>
  <c r="J843"/>
  <c r="I843"/>
  <c r="X843"/>
  <c r="X844"/>
  <c r="R844"/>
  <c r="I844"/>
  <c r="J851"/>
  <c r="X851"/>
  <c r="S865"/>
  <c r="AB868"/>
  <c r="AB876"/>
  <c r="AB877"/>
  <c r="AB880"/>
  <c r="S893"/>
  <c r="X899"/>
  <c r="R899"/>
  <c r="I899"/>
  <c r="F899"/>
  <c r="H899"/>
  <c r="I909"/>
  <c r="X909"/>
  <c r="J909"/>
  <c r="H909"/>
  <c r="F909"/>
  <c r="R909"/>
  <c r="AB924"/>
  <c r="S929"/>
  <c r="AB953"/>
  <c r="S953"/>
  <c r="R994"/>
  <c r="J994"/>
  <c r="I994"/>
  <c r="X994"/>
  <c r="H994"/>
  <c r="F994"/>
  <c r="AB1045"/>
  <c r="S1045"/>
  <c r="J819"/>
  <c r="X819"/>
  <c r="AB884"/>
  <c r="AB892"/>
  <c r="R906"/>
  <c r="I906"/>
  <c r="H906"/>
  <c r="X906"/>
  <c r="I921"/>
  <c r="X921"/>
  <c r="F921"/>
  <c r="R921"/>
  <c r="H921"/>
  <c r="I929"/>
  <c r="X929"/>
  <c r="R929"/>
  <c r="J929"/>
  <c r="H929"/>
  <c r="AB989"/>
  <c r="S989"/>
  <c r="J1085"/>
  <c r="I1085"/>
  <c r="H1085"/>
  <c r="X1085"/>
  <c r="F1085"/>
  <c r="R1085"/>
  <c r="J760"/>
  <c r="J764"/>
  <c r="J768"/>
  <c r="J772"/>
  <c r="J776"/>
  <c r="J780"/>
  <c r="J784"/>
  <c r="J788"/>
  <c r="J792"/>
  <c r="AB795"/>
  <c r="J796"/>
  <c r="AB799"/>
  <c r="J800"/>
  <c r="AB803"/>
  <c r="J804"/>
  <c r="S805"/>
  <c r="R807"/>
  <c r="I810"/>
  <c r="AB811"/>
  <c r="AB814"/>
  <c r="J816"/>
  <c r="AB819"/>
  <c r="R820"/>
  <c r="I820"/>
  <c r="S827"/>
  <c r="I830"/>
  <c r="X856"/>
  <c r="R856"/>
  <c r="F856"/>
  <c r="I856"/>
  <c r="X860"/>
  <c r="R860"/>
  <c r="I860"/>
  <c r="H860"/>
  <c r="F860"/>
  <c r="X864"/>
  <c r="R864"/>
  <c r="J864"/>
  <c r="I864"/>
  <c r="F864"/>
  <c r="AB896"/>
  <c r="S897"/>
  <c r="X904"/>
  <c r="R904"/>
  <c r="H904"/>
  <c r="F904"/>
  <c r="I904"/>
  <c r="F906"/>
  <c r="AB912"/>
  <c r="J921"/>
  <c r="X924"/>
  <c r="R924"/>
  <c r="J924"/>
  <c r="I924"/>
  <c r="H924"/>
  <c r="F924"/>
  <c r="F929"/>
  <c r="I937"/>
  <c r="X937"/>
  <c r="F937"/>
  <c r="R937"/>
  <c r="J937"/>
  <c r="H937"/>
  <c r="I945"/>
  <c r="X945"/>
  <c r="R945"/>
  <c r="J945"/>
  <c r="F945"/>
  <c r="R962"/>
  <c r="J962"/>
  <c r="I962"/>
  <c r="H962"/>
  <c r="F962"/>
  <c r="X962"/>
  <c r="AB970"/>
  <c r="J993"/>
  <c r="I993"/>
  <c r="H993"/>
  <c r="X993"/>
  <c r="F993"/>
  <c r="R993"/>
  <c r="J1037"/>
  <c r="I1037"/>
  <c r="H1037"/>
  <c r="X1037"/>
  <c r="F1037"/>
  <c r="R1037"/>
  <c r="AB1077"/>
  <c r="S1077"/>
  <c r="S807"/>
  <c r="J810"/>
  <c r="R824"/>
  <c r="I824"/>
  <c r="S831"/>
  <c r="F838"/>
  <c r="F846"/>
  <c r="X855"/>
  <c r="R855"/>
  <c r="I855"/>
  <c r="H855"/>
  <c r="F855"/>
  <c r="X876"/>
  <c r="R876"/>
  <c r="I876"/>
  <c r="H876"/>
  <c r="F876"/>
  <c r="X880"/>
  <c r="R880"/>
  <c r="J880"/>
  <c r="I880"/>
  <c r="F880"/>
  <c r="J906"/>
  <c r="H945"/>
  <c r="AB980"/>
  <c r="R1030"/>
  <c r="J1030"/>
  <c r="I1030"/>
  <c r="H1030"/>
  <c r="F1030"/>
  <c r="X1030"/>
  <c r="J1117"/>
  <c r="I1117"/>
  <c r="H1117"/>
  <c r="X1117"/>
  <c r="F1117"/>
  <c r="R1117"/>
  <c r="R1177"/>
  <c r="J1177"/>
  <c r="I1177"/>
  <c r="H1177"/>
  <c r="F1177"/>
  <c r="X1177"/>
  <c r="F809"/>
  <c r="R809"/>
  <c r="I813"/>
  <c r="AB815"/>
  <c r="F819"/>
  <c r="AB821"/>
  <c r="H826"/>
  <c r="X826"/>
  <c r="R826"/>
  <c r="AB827"/>
  <c r="R828"/>
  <c r="I828"/>
  <c r="J831"/>
  <c r="I831"/>
  <c r="X831"/>
  <c r="X832"/>
  <c r="R832"/>
  <c r="I832"/>
  <c r="X840"/>
  <c r="R840"/>
  <c r="I840"/>
  <c r="F844"/>
  <c r="X848"/>
  <c r="R848"/>
  <c r="I848"/>
  <c r="AB855"/>
  <c r="I861"/>
  <c r="X861"/>
  <c r="H861"/>
  <c r="F861"/>
  <c r="R861"/>
  <c r="S869"/>
  <c r="AB897"/>
  <c r="AB908"/>
  <c r="I915"/>
  <c r="AB918"/>
  <c r="I925"/>
  <c r="X925"/>
  <c r="J925"/>
  <c r="H925"/>
  <c r="F925"/>
  <c r="R925"/>
  <c r="I961"/>
  <c r="H961"/>
  <c r="X961"/>
  <c r="J961"/>
  <c r="F961"/>
  <c r="R961"/>
  <c r="AB1029"/>
  <c r="S1029"/>
  <c r="J1069"/>
  <c r="I1069"/>
  <c r="H1069"/>
  <c r="X1069"/>
  <c r="F1069"/>
  <c r="R1069"/>
  <c r="AB1109"/>
  <c r="S1109"/>
  <c r="I816"/>
  <c r="H819"/>
  <c r="F821"/>
  <c r="X821"/>
  <c r="R821"/>
  <c r="I821"/>
  <c r="H830"/>
  <c r="X830"/>
  <c r="R830"/>
  <c r="I857"/>
  <c r="X857"/>
  <c r="R857"/>
  <c r="H857"/>
  <c r="AB859"/>
  <c r="AB863"/>
  <c r="AB871"/>
  <c r="I877"/>
  <c r="X877"/>
  <c r="H877"/>
  <c r="F877"/>
  <c r="R877"/>
  <c r="S885"/>
  <c r="X887"/>
  <c r="R887"/>
  <c r="I887"/>
  <c r="H887"/>
  <c r="F887"/>
  <c r="X896"/>
  <c r="R896"/>
  <c r="J896"/>
  <c r="I896"/>
  <c r="F896"/>
  <c r="I905"/>
  <c r="X905"/>
  <c r="F905"/>
  <c r="R905"/>
  <c r="H905"/>
  <c r="S913"/>
  <c r="R922"/>
  <c r="I922"/>
  <c r="H922"/>
  <c r="X922"/>
  <c r="AB928"/>
  <c r="I949"/>
  <c r="X949"/>
  <c r="R949"/>
  <c r="J949"/>
  <c r="H949"/>
  <c r="F949"/>
  <c r="I965"/>
  <c r="H965"/>
  <c r="X965"/>
  <c r="F965"/>
  <c r="R965"/>
  <c r="J965"/>
  <c r="AB969"/>
  <c r="S969"/>
  <c r="AB1061"/>
  <c r="S1061"/>
  <c r="AB810"/>
  <c r="H810"/>
  <c r="X810"/>
  <c r="AB816"/>
  <c r="I819"/>
  <c r="F825"/>
  <c r="X825"/>
  <c r="R825"/>
  <c r="I825"/>
  <c r="I838"/>
  <c r="H838"/>
  <c r="X838"/>
  <c r="R838"/>
  <c r="I846"/>
  <c r="H846"/>
  <c r="X846"/>
  <c r="R846"/>
  <c r="F857"/>
  <c r="I873"/>
  <c r="X873"/>
  <c r="R873"/>
  <c r="H873"/>
  <c r="J877"/>
  <c r="I893"/>
  <c r="X893"/>
  <c r="H893"/>
  <c r="F893"/>
  <c r="R893"/>
  <c r="J905"/>
  <c r="X908"/>
  <c r="R908"/>
  <c r="J908"/>
  <c r="I908"/>
  <c r="H908"/>
  <c r="F908"/>
  <c r="X920"/>
  <c r="R920"/>
  <c r="H920"/>
  <c r="F920"/>
  <c r="I920"/>
  <c r="F922"/>
  <c r="X936"/>
  <c r="R936"/>
  <c r="H936"/>
  <c r="J936"/>
  <c r="I936"/>
  <c r="F936"/>
  <c r="X963"/>
  <c r="R963"/>
  <c r="I963"/>
  <c r="J963"/>
  <c r="H963"/>
  <c r="F963"/>
  <c r="J1101"/>
  <c r="I1101"/>
  <c r="H1101"/>
  <c r="X1101"/>
  <c r="F1101"/>
  <c r="R1101"/>
  <c r="I865"/>
  <c r="X865"/>
  <c r="I881"/>
  <c r="X881"/>
  <c r="I897"/>
  <c r="X897"/>
  <c r="I913"/>
  <c r="X913"/>
  <c r="AB934"/>
  <c r="X951"/>
  <c r="R951"/>
  <c r="I951"/>
  <c r="F959"/>
  <c r="X975"/>
  <c r="R975"/>
  <c r="I975"/>
  <c r="AB997"/>
  <c r="X1014"/>
  <c r="AB1125"/>
  <c r="S1125"/>
  <c r="AB1153"/>
  <c r="AB1355"/>
  <c r="S1355"/>
  <c r="H885"/>
  <c r="H901"/>
  <c r="H917"/>
  <c r="H933"/>
  <c r="F934"/>
  <c r="R938"/>
  <c r="I938"/>
  <c r="X940"/>
  <c r="R940"/>
  <c r="J940"/>
  <c r="I941"/>
  <c r="X941"/>
  <c r="J941"/>
  <c r="F948"/>
  <c r="F955"/>
  <c r="R986"/>
  <c r="J986"/>
  <c r="I986"/>
  <c r="X986"/>
  <c r="R998"/>
  <c r="J998"/>
  <c r="I998"/>
  <c r="H998"/>
  <c r="F998"/>
  <c r="AB1004"/>
  <c r="AB1013"/>
  <c r="AB1020"/>
  <c r="R1026"/>
  <c r="J1026"/>
  <c r="I1026"/>
  <c r="F1026"/>
  <c r="X1026"/>
  <c r="R1122"/>
  <c r="J1122"/>
  <c r="I1122"/>
  <c r="H1122"/>
  <c r="F1122"/>
  <c r="X1122"/>
  <c r="AB1143"/>
  <c r="S1143"/>
  <c r="AB1144"/>
  <c r="AB1456"/>
  <c r="S1456"/>
  <c r="AB965"/>
  <c r="AB976"/>
  <c r="R1010"/>
  <c r="J1010"/>
  <c r="I1010"/>
  <c r="X1010"/>
  <c r="J1029"/>
  <c r="I1029"/>
  <c r="H1029"/>
  <c r="X1029"/>
  <c r="R1029"/>
  <c r="F1029"/>
  <c r="R1042"/>
  <c r="J1042"/>
  <c r="I1042"/>
  <c r="H1042"/>
  <c r="F1042"/>
  <c r="X1042"/>
  <c r="R1058"/>
  <c r="J1058"/>
  <c r="I1058"/>
  <c r="H1058"/>
  <c r="F1058"/>
  <c r="X1058"/>
  <c r="R1090"/>
  <c r="J1090"/>
  <c r="I1090"/>
  <c r="H1090"/>
  <c r="F1090"/>
  <c r="X1090"/>
  <c r="R1106"/>
  <c r="J1106"/>
  <c r="I1106"/>
  <c r="H1106"/>
  <c r="F1106"/>
  <c r="X1106"/>
  <c r="J1156"/>
  <c r="I1156"/>
  <c r="H1156"/>
  <c r="F1156"/>
  <c r="X1156"/>
  <c r="R1156"/>
  <c r="H1163"/>
  <c r="J1163"/>
  <c r="I1163"/>
  <c r="F1163"/>
  <c r="X1163"/>
  <c r="R1163"/>
  <c r="AB1183"/>
  <c r="S1183"/>
  <c r="R862"/>
  <c r="I862"/>
  <c r="R878"/>
  <c r="I878"/>
  <c r="R894"/>
  <c r="I894"/>
  <c r="H897"/>
  <c r="R910"/>
  <c r="I910"/>
  <c r="H913"/>
  <c r="R926"/>
  <c r="I926"/>
  <c r="X939"/>
  <c r="R939"/>
  <c r="I939"/>
  <c r="X943"/>
  <c r="R943"/>
  <c r="I943"/>
  <c r="I948"/>
  <c r="J953"/>
  <c r="I957"/>
  <c r="H957"/>
  <c r="X957"/>
  <c r="R957"/>
  <c r="X959"/>
  <c r="R959"/>
  <c r="I959"/>
  <c r="H959"/>
  <c r="H967"/>
  <c r="J969"/>
  <c r="J973"/>
  <c r="R978"/>
  <c r="J978"/>
  <c r="I978"/>
  <c r="X978"/>
  <c r="J997"/>
  <c r="I997"/>
  <c r="H997"/>
  <c r="X997"/>
  <c r="F997"/>
  <c r="AB1005"/>
  <c r="J1009"/>
  <c r="I1009"/>
  <c r="H1009"/>
  <c r="X1009"/>
  <c r="R1014"/>
  <c r="J1014"/>
  <c r="I1014"/>
  <c r="H1014"/>
  <c r="F1014"/>
  <c r="AB1021"/>
  <c r="J1025"/>
  <c r="I1025"/>
  <c r="H1025"/>
  <c r="X1025"/>
  <c r="AB1188"/>
  <c r="J1212"/>
  <c r="I1212"/>
  <c r="R1212"/>
  <c r="H1212"/>
  <c r="X1212"/>
  <c r="F1212"/>
  <c r="AB1266"/>
  <c r="AB857"/>
  <c r="AB862"/>
  <c r="J865"/>
  <c r="AB873"/>
  <c r="AB878"/>
  <c r="J881"/>
  <c r="AB889"/>
  <c r="AB894"/>
  <c r="J897"/>
  <c r="S901"/>
  <c r="AB905"/>
  <c r="AB910"/>
  <c r="J913"/>
  <c r="S917"/>
  <c r="AB921"/>
  <c r="X926"/>
  <c r="AB926"/>
  <c r="F938"/>
  <c r="F939"/>
  <c r="AB961"/>
  <c r="AB981"/>
  <c r="AB996"/>
  <c r="R1002"/>
  <c r="J1002"/>
  <c r="I1002"/>
  <c r="X1002"/>
  <c r="S1013"/>
  <c r="J1121"/>
  <c r="I1121"/>
  <c r="H1121"/>
  <c r="X1121"/>
  <c r="R1121"/>
  <c r="F1121"/>
  <c r="R1135"/>
  <c r="J1135"/>
  <c r="I1135"/>
  <c r="F1135"/>
  <c r="H1135"/>
  <c r="X1135"/>
  <c r="J1172"/>
  <c r="I1172"/>
  <c r="R1172"/>
  <c r="H1172"/>
  <c r="F1172"/>
  <c r="X1172"/>
  <c r="AB1180"/>
  <c r="J1220"/>
  <c r="I1220"/>
  <c r="H1220"/>
  <c r="F1220"/>
  <c r="X1220"/>
  <c r="R1220"/>
  <c r="H1227"/>
  <c r="J1227"/>
  <c r="I1227"/>
  <c r="F1227"/>
  <c r="X1227"/>
  <c r="R1227"/>
  <c r="J1240"/>
  <c r="I1240"/>
  <c r="F1240"/>
  <c r="X1240"/>
  <c r="R1240"/>
  <c r="AB1262"/>
  <c r="R1513"/>
  <c r="J1513"/>
  <c r="H1513"/>
  <c r="I1513"/>
  <c r="F1513"/>
  <c r="X1513"/>
  <c r="I885"/>
  <c r="X885"/>
  <c r="I901"/>
  <c r="X901"/>
  <c r="I917"/>
  <c r="X917"/>
  <c r="I933"/>
  <c r="X933"/>
  <c r="S945"/>
  <c r="I953"/>
  <c r="H953"/>
  <c r="X953"/>
  <c r="R954"/>
  <c r="J954"/>
  <c r="I954"/>
  <c r="X955"/>
  <c r="R955"/>
  <c r="I955"/>
  <c r="J955"/>
  <c r="X998"/>
  <c r="J1001"/>
  <c r="I1001"/>
  <c r="H1001"/>
  <c r="X1001"/>
  <c r="R1001"/>
  <c r="J1013"/>
  <c r="I1013"/>
  <c r="H1013"/>
  <c r="X1013"/>
  <c r="F1013"/>
  <c r="AB1036"/>
  <c r="J1041"/>
  <c r="I1041"/>
  <c r="H1041"/>
  <c r="X1041"/>
  <c r="R1041"/>
  <c r="F1041"/>
  <c r="AB1052"/>
  <c r="J1057"/>
  <c r="I1057"/>
  <c r="H1057"/>
  <c r="X1057"/>
  <c r="R1057"/>
  <c r="F1057"/>
  <c r="AB1068"/>
  <c r="J1073"/>
  <c r="I1073"/>
  <c r="H1073"/>
  <c r="X1073"/>
  <c r="R1073"/>
  <c r="F1073"/>
  <c r="AB1084"/>
  <c r="J1089"/>
  <c r="I1089"/>
  <c r="H1089"/>
  <c r="X1089"/>
  <c r="R1089"/>
  <c r="F1089"/>
  <c r="AB1100"/>
  <c r="J1105"/>
  <c r="I1105"/>
  <c r="H1105"/>
  <c r="X1105"/>
  <c r="R1105"/>
  <c r="F1105"/>
  <c r="AB1116"/>
  <c r="AB1136"/>
  <c r="S1136"/>
  <c r="H1199"/>
  <c r="R1199"/>
  <c r="J1199"/>
  <c r="F1199"/>
  <c r="X1199"/>
  <c r="I1199"/>
  <c r="H1240"/>
  <c r="AB1258"/>
  <c r="S1418"/>
  <c r="AB1418"/>
  <c r="AB901"/>
  <c r="AB906"/>
  <c r="AB917"/>
  <c r="AB922"/>
  <c r="R934"/>
  <c r="I934"/>
  <c r="X935"/>
  <c r="R935"/>
  <c r="I935"/>
  <c r="J935"/>
  <c r="X948"/>
  <c r="R948"/>
  <c r="AB957"/>
  <c r="S965"/>
  <c r="R966"/>
  <c r="J966"/>
  <c r="I966"/>
  <c r="F966"/>
  <c r="I969"/>
  <c r="H969"/>
  <c r="X969"/>
  <c r="I973"/>
  <c r="H973"/>
  <c r="X973"/>
  <c r="R982"/>
  <c r="AB988"/>
  <c r="F1010"/>
  <c r="AB1012"/>
  <c r="AB1175"/>
  <c r="S1175"/>
  <c r="AB1200"/>
  <c r="S1200"/>
  <c r="AB1206"/>
  <c r="AB1238"/>
  <c r="AB1254"/>
  <c r="AB985"/>
  <c r="AB992"/>
  <c r="AB1001"/>
  <c r="AB1008"/>
  <c r="AB1017"/>
  <c r="AB1024"/>
  <c r="AB1033"/>
  <c r="AB1040"/>
  <c r="AB1049"/>
  <c r="AB1056"/>
  <c r="AB1065"/>
  <c r="AB1072"/>
  <c r="AB1081"/>
  <c r="AB1088"/>
  <c r="AB1097"/>
  <c r="AB1104"/>
  <c r="AB1113"/>
  <c r="AB1120"/>
  <c r="AB1129"/>
  <c r="AB1132"/>
  <c r="AB1146"/>
  <c r="AB1152"/>
  <c r="R1157"/>
  <c r="J1157"/>
  <c r="I1157"/>
  <c r="J1176"/>
  <c r="I1176"/>
  <c r="F1176"/>
  <c r="X1176"/>
  <c r="J1184"/>
  <c r="I1184"/>
  <c r="X1184"/>
  <c r="H1184"/>
  <c r="R1221"/>
  <c r="J1221"/>
  <c r="I1221"/>
  <c r="AB1240"/>
  <c r="S1240"/>
  <c r="X1345"/>
  <c r="I1345"/>
  <c r="H1345"/>
  <c r="F1345"/>
  <c r="R1345"/>
  <c r="I1383"/>
  <c r="H1383"/>
  <c r="X1383"/>
  <c r="R1383"/>
  <c r="J1383"/>
  <c r="F1383"/>
  <c r="AB1468"/>
  <c r="S1468"/>
  <c r="AB1270"/>
  <c r="AB1274"/>
  <c r="AB1278"/>
  <c r="AB1282"/>
  <c r="AB1286"/>
  <c r="AB1290"/>
  <c r="AB1294"/>
  <c r="AB1298"/>
  <c r="AB1302"/>
  <c r="AB1306"/>
  <c r="AB1310"/>
  <c r="AB1314"/>
  <c r="AB1318"/>
  <c r="AB1322"/>
  <c r="AB1326"/>
  <c r="AB1330"/>
  <c r="AB1334"/>
  <c r="AB1350"/>
  <c r="X1361"/>
  <c r="I1361"/>
  <c r="R1361"/>
  <c r="J1361"/>
  <c r="H1361"/>
  <c r="F1361"/>
  <c r="X1373"/>
  <c r="I1373"/>
  <c r="H1373"/>
  <c r="F1373"/>
  <c r="R1373"/>
  <c r="J1373"/>
  <c r="X1389"/>
  <c r="I1389"/>
  <c r="H1389"/>
  <c r="F1389"/>
  <c r="R1389"/>
  <c r="J1389"/>
  <c r="AB1400"/>
  <c r="S1400"/>
  <c r="AB1416"/>
  <c r="S1416"/>
  <c r="X1502"/>
  <c r="J1502"/>
  <c r="I1502"/>
  <c r="H1502"/>
  <c r="R1502"/>
  <c r="F1502"/>
  <c r="R990"/>
  <c r="J990"/>
  <c r="I990"/>
  <c r="R1006"/>
  <c r="J1006"/>
  <c r="I1006"/>
  <c r="R1022"/>
  <c r="J1022"/>
  <c r="I1022"/>
  <c r="R1038"/>
  <c r="J1038"/>
  <c r="I1038"/>
  <c r="F1046"/>
  <c r="R1054"/>
  <c r="J1054"/>
  <c r="I1054"/>
  <c r="F1062"/>
  <c r="R1070"/>
  <c r="J1070"/>
  <c r="I1070"/>
  <c r="F1078"/>
  <c r="F1094"/>
  <c r="R1102"/>
  <c r="J1102"/>
  <c r="I1102"/>
  <c r="R1118"/>
  <c r="J1118"/>
  <c r="I1118"/>
  <c r="AB1137"/>
  <c r="J1139"/>
  <c r="I1139"/>
  <c r="H1139"/>
  <c r="F1139"/>
  <c r="I1148"/>
  <c r="J1148"/>
  <c r="H1148"/>
  <c r="F1148"/>
  <c r="R1149"/>
  <c r="J1149"/>
  <c r="I1149"/>
  <c r="H1155"/>
  <c r="R1155"/>
  <c r="J1155"/>
  <c r="I1155"/>
  <c r="X1155"/>
  <c r="AB1158"/>
  <c r="S1158"/>
  <c r="J1160"/>
  <c r="I1160"/>
  <c r="R1160"/>
  <c r="H1160"/>
  <c r="F1160"/>
  <c r="AB1182"/>
  <c r="R1185"/>
  <c r="I1185"/>
  <c r="H1185"/>
  <c r="F1185"/>
  <c r="AB1187"/>
  <c r="S1187"/>
  <c r="S1194"/>
  <c r="J1200"/>
  <c r="I1200"/>
  <c r="R1200"/>
  <c r="H1200"/>
  <c r="F1200"/>
  <c r="AB1208"/>
  <c r="S1208"/>
  <c r="X1217"/>
  <c r="H1219"/>
  <c r="R1219"/>
  <c r="J1219"/>
  <c r="I1219"/>
  <c r="X1219"/>
  <c r="AB1222"/>
  <c r="S1222"/>
  <c r="AB1244"/>
  <c r="AB1252"/>
  <c r="AB1413"/>
  <c r="S1413"/>
  <c r="R1537"/>
  <c r="J1537"/>
  <c r="I1537"/>
  <c r="H1537"/>
  <c r="F1537"/>
  <c r="X1537"/>
  <c r="R1545"/>
  <c r="J1545"/>
  <c r="I1545"/>
  <c r="H1545"/>
  <c r="F1545"/>
  <c r="X1545"/>
  <c r="AB933"/>
  <c r="AB938"/>
  <c r="AB949"/>
  <c r="AB973"/>
  <c r="AB977"/>
  <c r="AB984"/>
  <c r="S985"/>
  <c r="AB993"/>
  <c r="AB1000"/>
  <c r="S1001"/>
  <c r="AB1009"/>
  <c r="AB1016"/>
  <c r="S1017"/>
  <c r="AB1025"/>
  <c r="AB1032"/>
  <c r="S1033"/>
  <c r="AB1041"/>
  <c r="F1045"/>
  <c r="AB1048"/>
  <c r="S1049"/>
  <c r="AB1057"/>
  <c r="F1061"/>
  <c r="AB1064"/>
  <c r="S1065"/>
  <c r="AB1073"/>
  <c r="F1077"/>
  <c r="AB1080"/>
  <c r="S1081"/>
  <c r="AB1089"/>
  <c r="F1093"/>
  <c r="AB1096"/>
  <c r="S1097"/>
  <c r="AB1105"/>
  <c r="F1109"/>
  <c r="AB1112"/>
  <c r="S1113"/>
  <c r="AB1121"/>
  <c r="F1125"/>
  <c r="AB1128"/>
  <c r="S1129"/>
  <c r="S1132"/>
  <c r="S1146"/>
  <c r="X1151"/>
  <c r="F1157"/>
  <c r="R1189"/>
  <c r="J1189"/>
  <c r="I1189"/>
  <c r="X1200"/>
  <c r="J1208"/>
  <c r="I1208"/>
  <c r="F1208"/>
  <c r="X1208"/>
  <c r="J1216"/>
  <c r="I1216"/>
  <c r="X1216"/>
  <c r="H1216"/>
  <c r="F1221"/>
  <c r="J1248"/>
  <c r="I1248"/>
  <c r="X1248"/>
  <c r="H1248"/>
  <c r="R1342"/>
  <c r="I1342"/>
  <c r="H1342"/>
  <c r="F1342"/>
  <c r="X1342"/>
  <c r="R1372"/>
  <c r="J1372"/>
  <c r="I1372"/>
  <c r="H1372"/>
  <c r="F1372"/>
  <c r="X1372"/>
  <c r="R1018"/>
  <c r="J1018"/>
  <c r="I1018"/>
  <c r="R1034"/>
  <c r="J1034"/>
  <c r="I1034"/>
  <c r="R1050"/>
  <c r="J1050"/>
  <c r="I1050"/>
  <c r="R1066"/>
  <c r="J1066"/>
  <c r="I1066"/>
  <c r="R1082"/>
  <c r="J1082"/>
  <c r="I1082"/>
  <c r="R1098"/>
  <c r="J1098"/>
  <c r="I1098"/>
  <c r="R1114"/>
  <c r="J1114"/>
  <c r="I1114"/>
  <c r="R1130"/>
  <c r="J1130"/>
  <c r="I1130"/>
  <c r="I1132"/>
  <c r="J1132"/>
  <c r="H1132"/>
  <c r="F1132"/>
  <c r="F1142"/>
  <c r="AB1150"/>
  <c r="AB1156"/>
  <c r="X1192"/>
  <c r="AB1220"/>
  <c r="J1232"/>
  <c r="I1232"/>
  <c r="R1232"/>
  <c r="H1232"/>
  <c r="F1232"/>
  <c r="R1256"/>
  <c r="J1256"/>
  <c r="I1256"/>
  <c r="F1256"/>
  <c r="X1256"/>
  <c r="R1260"/>
  <c r="J1260"/>
  <c r="I1260"/>
  <c r="F1260"/>
  <c r="X1260"/>
  <c r="R1264"/>
  <c r="J1264"/>
  <c r="I1264"/>
  <c r="F1264"/>
  <c r="X1264"/>
  <c r="R1268"/>
  <c r="J1268"/>
  <c r="I1268"/>
  <c r="F1268"/>
  <c r="X1268"/>
  <c r="R1276"/>
  <c r="J1276"/>
  <c r="I1276"/>
  <c r="F1276"/>
  <c r="X1276"/>
  <c r="R1280"/>
  <c r="J1280"/>
  <c r="I1280"/>
  <c r="F1280"/>
  <c r="X1280"/>
  <c r="R1284"/>
  <c r="J1284"/>
  <c r="I1284"/>
  <c r="F1284"/>
  <c r="X1284"/>
  <c r="R1288"/>
  <c r="J1288"/>
  <c r="I1288"/>
  <c r="F1288"/>
  <c r="X1288"/>
  <c r="R1296"/>
  <c r="J1296"/>
  <c r="I1296"/>
  <c r="F1296"/>
  <c r="X1296"/>
  <c r="R1300"/>
  <c r="J1300"/>
  <c r="I1300"/>
  <c r="F1300"/>
  <c r="X1300"/>
  <c r="R1312"/>
  <c r="J1312"/>
  <c r="I1312"/>
  <c r="F1312"/>
  <c r="X1312"/>
  <c r="R1316"/>
  <c r="J1316"/>
  <c r="I1316"/>
  <c r="F1316"/>
  <c r="X1316"/>
  <c r="R1324"/>
  <c r="J1324"/>
  <c r="I1324"/>
  <c r="F1324"/>
  <c r="X1324"/>
  <c r="R1328"/>
  <c r="J1328"/>
  <c r="I1328"/>
  <c r="F1328"/>
  <c r="X1328"/>
  <c r="R1332"/>
  <c r="J1332"/>
  <c r="I1332"/>
  <c r="F1332"/>
  <c r="X1332"/>
  <c r="AB1368"/>
  <c r="AB1384"/>
  <c r="AB1388"/>
  <c r="AB1398"/>
  <c r="AB1407"/>
  <c r="H1432"/>
  <c r="X1432"/>
  <c r="F1432"/>
  <c r="R1432"/>
  <c r="I1432"/>
  <c r="J1432"/>
  <c r="S1494"/>
  <c r="AB1494"/>
  <c r="AB1028"/>
  <c r="AB1037"/>
  <c r="AB1044"/>
  <c r="AB1053"/>
  <c r="AB1060"/>
  <c r="AB1069"/>
  <c r="AB1076"/>
  <c r="AB1085"/>
  <c r="AB1092"/>
  <c r="AB1101"/>
  <c r="AB1108"/>
  <c r="AB1117"/>
  <c r="X1118"/>
  <c r="AB1124"/>
  <c r="AB1139"/>
  <c r="AB1141"/>
  <c r="AB1148"/>
  <c r="X1149"/>
  <c r="R1209"/>
  <c r="J1209"/>
  <c r="I1209"/>
  <c r="H1209"/>
  <c r="F1209"/>
  <c r="AB1215"/>
  <c r="S1215"/>
  <c r="X1232"/>
  <c r="J1236"/>
  <c r="I1236"/>
  <c r="R1236"/>
  <c r="F1236"/>
  <c r="R1249"/>
  <c r="I1249"/>
  <c r="H1249"/>
  <c r="F1249"/>
  <c r="AB1251"/>
  <c r="S1251"/>
  <c r="J1252"/>
  <c r="I1252"/>
  <c r="H1252"/>
  <c r="F1252"/>
  <c r="X1252"/>
  <c r="J1345"/>
  <c r="I1351"/>
  <c r="H1351"/>
  <c r="X1351"/>
  <c r="R1351"/>
  <c r="J1351"/>
  <c r="R1620"/>
  <c r="J1620"/>
  <c r="I1620"/>
  <c r="H1620"/>
  <c r="F1620"/>
  <c r="X1620"/>
  <c r="J1045"/>
  <c r="I1045"/>
  <c r="H1045"/>
  <c r="X1045"/>
  <c r="R1046"/>
  <c r="J1046"/>
  <c r="I1046"/>
  <c r="J1061"/>
  <c r="I1061"/>
  <c r="H1061"/>
  <c r="X1061"/>
  <c r="R1062"/>
  <c r="J1062"/>
  <c r="I1062"/>
  <c r="J1077"/>
  <c r="I1077"/>
  <c r="H1077"/>
  <c r="X1077"/>
  <c r="R1078"/>
  <c r="J1078"/>
  <c r="I1078"/>
  <c r="J1093"/>
  <c r="I1093"/>
  <c r="H1093"/>
  <c r="X1093"/>
  <c r="R1094"/>
  <c r="J1094"/>
  <c r="I1094"/>
  <c r="X1098"/>
  <c r="J1109"/>
  <c r="I1109"/>
  <c r="H1109"/>
  <c r="X1109"/>
  <c r="R1110"/>
  <c r="J1125"/>
  <c r="I1125"/>
  <c r="H1125"/>
  <c r="X1125"/>
  <c r="R1126"/>
  <c r="J1126"/>
  <c r="I1126"/>
  <c r="AB1134"/>
  <c r="X1142"/>
  <c r="R1142"/>
  <c r="J1142"/>
  <c r="I1142"/>
  <c r="X1148"/>
  <c r="R1151"/>
  <c r="J1151"/>
  <c r="I1151"/>
  <c r="F1151"/>
  <c r="AB1155"/>
  <c r="S1155"/>
  <c r="S1162"/>
  <c r="J1168"/>
  <c r="I1168"/>
  <c r="R1168"/>
  <c r="H1168"/>
  <c r="F1168"/>
  <c r="AB1176"/>
  <c r="S1176"/>
  <c r="H1187"/>
  <c r="R1187"/>
  <c r="J1187"/>
  <c r="I1187"/>
  <c r="X1187"/>
  <c r="AB1190"/>
  <c r="S1190"/>
  <c r="J1192"/>
  <c r="I1192"/>
  <c r="R1192"/>
  <c r="H1192"/>
  <c r="F1192"/>
  <c r="AB1214"/>
  <c r="R1217"/>
  <c r="I1217"/>
  <c r="H1217"/>
  <c r="F1217"/>
  <c r="AB1219"/>
  <c r="S1219"/>
  <c r="S1226"/>
  <c r="AB1247"/>
  <c r="S1247"/>
  <c r="X1337"/>
  <c r="I1337"/>
  <c r="H1337"/>
  <c r="F1337"/>
  <c r="X1353"/>
  <c r="I1353"/>
  <c r="F1353"/>
  <c r="S1357"/>
  <c r="I1363"/>
  <c r="H1363"/>
  <c r="X1363"/>
  <c r="F1363"/>
  <c r="AB1367"/>
  <c r="AB1387"/>
  <c r="S1387"/>
  <c r="X1393"/>
  <c r="I1393"/>
  <c r="R1393"/>
  <c r="J1393"/>
  <c r="H1393"/>
  <c r="R1396"/>
  <c r="J1396"/>
  <c r="X1396"/>
  <c r="S1402"/>
  <c r="AB1402"/>
  <c r="H1424"/>
  <c r="X1424"/>
  <c r="F1424"/>
  <c r="R1424"/>
  <c r="I1424"/>
  <c r="J1478"/>
  <c r="I1478"/>
  <c r="F1478"/>
  <c r="X1478"/>
  <c r="R1478"/>
  <c r="X1518"/>
  <c r="J1518"/>
  <c r="I1518"/>
  <c r="H1518"/>
  <c r="AB1520"/>
  <c r="S1520"/>
  <c r="R1541"/>
  <c r="J1541"/>
  <c r="I1541"/>
  <c r="H1541"/>
  <c r="F1541"/>
  <c r="AB1750"/>
  <c r="I991"/>
  <c r="I995"/>
  <c r="I999"/>
  <c r="I1011"/>
  <c r="I1019"/>
  <c r="I1023"/>
  <c r="I1027"/>
  <c r="I1031"/>
  <c r="I1043"/>
  <c r="I1047"/>
  <c r="I1059"/>
  <c r="I1063"/>
  <c r="I1071"/>
  <c r="I1075"/>
  <c r="I1079"/>
  <c r="I1083"/>
  <c r="I1087"/>
  <c r="I1091"/>
  <c r="I1099"/>
  <c r="I1103"/>
  <c r="I1111"/>
  <c r="I1119"/>
  <c r="I1127"/>
  <c r="AB1135"/>
  <c r="R1136"/>
  <c r="AB1142"/>
  <c r="R1143"/>
  <c r="I1147"/>
  <c r="AB1151"/>
  <c r="R1152"/>
  <c r="AB1160"/>
  <c r="J1161"/>
  <c r="AB1163"/>
  <c r="H1169"/>
  <c r="F1182"/>
  <c r="X1182"/>
  <c r="I1186"/>
  <c r="AB1192"/>
  <c r="AB1195"/>
  <c r="H1201"/>
  <c r="F1214"/>
  <c r="X1214"/>
  <c r="I1218"/>
  <c r="AB1224"/>
  <c r="J1225"/>
  <c r="AB1227"/>
  <c r="F1241"/>
  <c r="F1246"/>
  <c r="X1246"/>
  <c r="AB1246"/>
  <c r="I1250"/>
  <c r="AB1255"/>
  <c r="H1257"/>
  <c r="AB1259"/>
  <c r="H1261"/>
  <c r="AB1263"/>
  <c r="H1265"/>
  <c r="AB1267"/>
  <c r="H1269"/>
  <c r="AB1271"/>
  <c r="H1273"/>
  <c r="AB1275"/>
  <c r="H1277"/>
  <c r="AB1279"/>
  <c r="H1281"/>
  <c r="AB1283"/>
  <c r="AB1287"/>
  <c r="AB1291"/>
  <c r="H1293"/>
  <c r="AB1295"/>
  <c r="AB1299"/>
  <c r="H1301"/>
  <c r="AB1303"/>
  <c r="H1305"/>
  <c r="AB1307"/>
  <c r="H1309"/>
  <c r="AB1311"/>
  <c r="AB1315"/>
  <c r="AB1319"/>
  <c r="H1321"/>
  <c r="AB1323"/>
  <c r="AB1327"/>
  <c r="AB1331"/>
  <c r="H1333"/>
  <c r="AB1335"/>
  <c r="R1336"/>
  <c r="J1336"/>
  <c r="I1336"/>
  <c r="S1377"/>
  <c r="AB1386"/>
  <c r="I1387"/>
  <c r="H1387"/>
  <c r="X1387"/>
  <c r="R1387"/>
  <c r="F1396"/>
  <c r="I1408"/>
  <c r="I1410"/>
  <c r="J1410"/>
  <c r="H1410"/>
  <c r="X1410"/>
  <c r="F1410"/>
  <c r="J1458"/>
  <c r="I1458"/>
  <c r="R1458"/>
  <c r="H1458"/>
  <c r="X1458"/>
  <c r="F1458"/>
  <c r="J1469"/>
  <c r="H1469"/>
  <c r="X1469"/>
  <c r="R1469"/>
  <c r="AB1484"/>
  <c r="AB1489"/>
  <c r="F1503"/>
  <c r="R1503"/>
  <c r="H1503"/>
  <c r="X1503"/>
  <c r="J1503"/>
  <c r="F1531"/>
  <c r="R1531"/>
  <c r="I1531"/>
  <c r="H1531"/>
  <c r="J1531"/>
  <c r="X1531"/>
  <c r="F1535"/>
  <c r="R1535"/>
  <c r="H1535"/>
  <c r="X1535"/>
  <c r="R991"/>
  <c r="R995"/>
  <c r="R999"/>
  <c r="R1007"/>
  <c r="R1011"/>
  <c r="R1019"/>
  <c r="R1023"/>
  <c r="R1027"/>
  <c r="R1031"/>
  <c r="R1043"/>
  <c r="R1047"/>
  <c r="R1059"/>
  <c r="R1063"/>
  <c r="R1071"/>
  <c r="R1075"/>
  <c r="R1079"/>
  <c r="R1083"/>
  <c r="R1087"/>
  <c r="R1091"/>
  <c r="R1099"/>
  <c r="R1103"/>
  <c r="R1111"/>
  <c r="R1119"/>
  <c r="R1127"/>
  <c r="S1159"/>
  <c r="S1166"/>
  <c r="J1169"/>
  <c r="AB1171"/>
  <c r="H1182"/>
  <c r="S1184"/>
  <c r="S1191"/>
  <c r="S1198"/>
  <c r="J1201"/>
  <c r="AB1203"/>
  <c r="H1214"/>
  <c r="S1216"/>
  <c r="S1223"/>
  <c r="S1230"/>
  <c r="AB1235"/>
  <c r="H1241"/>
  <c r="H1246"/>
  <c r="S1248"/>
  <c r="AB1337"/>
  <c r="AB1339"/>
  <c r="R1344"/>
  <c r="J1344"/>
  <c r="I1344"/>
  <c r="AB1354"/>
  <c r="I1355"/>
  <c r="H1355"/>
  <c r="X1355"/>
  <c r="R1355"/>
  <c r="AB1363"/>
  <c r="R1364"/>
  <c r="J1364"/>
  <c r="X1364"/>
  <c r="S1367"/>
  <c r="X1369"/>
  <c r="I1369"/>
  <c r="F1369"/>
  <c r="S1373"/>
  <c r="I1379"/>
  <c r="H1379"/>
  <c r="X1379"/>
  <c r="F1379"/>
  <c r="AB1383"/>
  <c r="J1395"/>
  <c r="I1396"/>
  <c r="AB1436"/>
  <c r="S1436"/>
  <c r="F1442"/>
  <c r="J1446"/>
  <c r="I1446"/>
  <c r="F1446"/>
  <c r="X1446"/>
  <c r="R1446"/>
  <c r="F1459"/>
  <c r="R1459"/>
  <c r="X1459"/>
  <c r="J1459"/>
  <c r="I1459"/>
  <c r="H1459"/>
  <c r="R1529"/>
  <c r="J1529"/>
  <c r="H1529"/>
  <c r="I1529"/>
  <c r="X1529"/>
  <c r="J1535"/>
  <c r="S1549"/>
  <c r="AB1549"/>
  <c r="S1138"/>
  <c r="S1140"/>
  <c r="S1147"/>
  <c r="S1154"/>
  <c r="F1178"/>
  <c r="X1178"/>
  <c r="AB1178"/>
  <c r="F1210"/>
  <c r="X1210"/>
  <c r="AB1210"/>
  <c r="I1241"/>
  <c r="F1242"/>
  <c r="X1242"/>
  <c r="AB1242"/>
  <c r="X1357"/>
  <c r="I1357"/>
  <c r="H1357"/>
  <c r="F1357"/>
  <c r="I1367"/>
  <c r="H1367"/>
  <c r="X1367"/>
  <c r="R1367"/>
  <c r="J1367"/>
  <c r="S1393"/>
  <c r="AB1399"/>
  <c r="S1399"/>
  <c r="H1408"/>
  <c r="X1408"/>
  <c r="F1408"/>
  <c r="AB1414"/>
  <c r="H1416"/>
  <c r="X1416"/>
  <c r="F1416"/>
  <c r="R1416"/>
  <c r="J1416"/>
  <c r="I1416"/>
  <c r="I1418"/>
  <c r="J1418"/>
  <c r="H1418"/>
  <c r="X1418"/>
  <c r="R1418"/>
  <c r="F1418"/>
  <c r="AB1428"/>
  <c r="S1428"/>
  <c r="J1462"/>
  <c r="I1462"/>
  <c r="R1462"/>
  <c r="F1462"/>
  <c r="X1462"/>
  <c r="AB1473"/>
  <c r="S1473"/>
  <c r="J1474"/>
  <c r="I1474"/>
  <c r="X1474"/>
  <c r="R1474"/>
  <c r="H1474"/>
  <c r="F1474"/>
  <c r="F1483"/>
  <c r="R1483"/>
  <c r="I1483"/>
  <c r="H1483"/>
  <c r="J1483"/>
  <c r="X1542"/>
  <c r="R1542"/>
  <c r="J1542"/>
  <c r="I1542"/>
  <c r="H1542"/>
  <c r="F1542"/>
  <c r="AB1642"/>
  <c r="S1642"/>
  <c r="F1136"/>
  <c r="F1152"/>
  <c r="S1160"/>
  <c r="F1161"/>
  <c r="I1165"/>
  <c r="F1166"/>
  <c r="X1166"/>
  <c r="AB1166"/>
  <c r="S1174"/>
  <c r="AB1179"/>
  <c r="J1182"/>
  <c r="H1190"/>
  <c r="S1192"/>
  <c r="I1197"/>
  <c r="F1198"/>
  <c r="AB1198"/>
  <c r="S1206"/>
  <c r="AB1211"/>
  <c r="J1214"/>
  <c r="S1224"/>
  <c r="F1225"/>
  <c r="I1229"/>
  <c r="F1230"/>
  <c r="X1230"/>
  <c r="AB1230"/>
  <c r="S1238"/>
  <c r="J1241"/>
  <c r="AB1243"/>
  <c r="J1246"/>
  <c r="F1336"/>
  <c r="J1337"/>
  <c r="X1341"/>
  <c r="I1341"/>
  <c r="R1341"/>
  <c r="AB1345"/>
  <c r="AB1347"/>
  <c r="AB1351"/>
  <c r="I1352"/>
  <c r="H1353"/>
  <c r="J1363"/>
  <c r="H1364"/>
  <c r="AB1371"/>
  <c r="S1371"/>
  <c r="X1377"/>
  <c r="I1377"/>
  <c r="R1377"/>
  <c r="J1377"/>
  <c r="H1377"/>
  <c r="AB1378"/>
  <c r="H1412"/>
  <c r="X1412"/>
  <c r="R1412"/>
  <c r="I1412"/>
  <c r="F1412"/>
  <c r="AB1420"/>
  <c r="S1420"/>
  <c r="S1434"/>
  <c r="X1483"/>
  <c r="X1498"/>
  <c r="J1498"/>
  <c r="I1498"/>
  <c r="R1498"/>
  <c r="H1498"/>
  <c r="R1509"/>
  <c r="J1509"/>
  <c r="H1509"/>
  <c r="X1509"/>
  <c r="F1509"/>
  <c r="AB1532"/>
  <c r="S1532"/>
  <c r="X1541"/>
  <c r="S1142"/>
  <c r="AB1167"/>
  <c r="F1186"/>
  <c r="X1186"/>
  <c r="AB1186"/>
  <c r="AB1199"/>
  <c r="F1218"/>
  <c r="X1218"/>
  <c r="AB1218"/>
  <c r="AB1231"/>
  <c r="F1250"/>
  <c r="X1250"/>
  <c r="AB1250"/>
  <c r="X1257"/>
  <c r="R1257"/>
  <c r="X1261"/>
  <c r="R1261"/>
  <c r="X1265"/>
  <c r="R1265"/>
  <c r="X1269"/>
  <c r="R1269"/>
  <c r="X1273"/>
  <c r="R1273"/>
  <c r="X1277"/>
  <c r="R1277"/>
  <c r="X1281"/>
  <c r="R1281"/>
  <c r="R1289"/>
  <c r="X1293"/>
  <c r="R1293"/>
  <c r="X1301"/>
  <c r="R1301"/>
  <c r="X1305"/>
  <c r="R1305"/>
  <c r="X1309"/>
  <c r="R1309"/>
  <c r="X1321"/>
  <c r="R1321"/>
  <c r="X1333"/>
  <c r="R1333"/>
  <c r="R1337"/>
  <c r="J1353"/>
  <c r="R1356"/>
  <c r="J1356"/>
  <c r="I1356"/>
  <c r="H1356"/>
  <c r="AB1357"/>
  <c r="S1361"/>
  <c r="R1363"/>
  <c r="AB1370"/>
  <c r="I1371"/>
  <c r="H1371"/>
  <c r="X1371"/>
  <c r="R1371"/>
  <c r="AB1379"/>
  <c r="R1380"/>
  <c r="J1380"/>
  <c r="X1380"/>
  <c r="S1389"/>
  <c r="F1393"/>
  <c r="I1395"/>
  <c r="H1395"/>
  <c r="X1395"/>
  <c r="F1395"/>
  <c r="S1426"/>
  <c r="AB1441"/>
  <c r="S1441"/>
  <c r="J1442"/>
  <c r="I1442"/>
  <c r="X1442"/>
  <c r="R1442"/>
  <c r="H1442"/>
  <c r="AB1452"/>
  <c r="S1452"/>
  <c r="J1453"/>
  <c r="H1453"/>
  <c r="R1453"/>
  <c r="X1453"/>
  <c r="F1453"/>
  <c r="R1481"/>
  <c r="J1481"/>
  <c r="H1481"/>
  <c r="I1481"/>
  <c r="F1481"/>
  <c r="X1481"/>
  <c r="R1493"/>
  <c r="J1493"/>
  <c r="H1493"/>
  <c r="X1493"/>
  <c r="I1493"/>
  <c r="F1493"/>
  <c r="AB1500"/>
  <c r="S1500"/>
  <c r="AB1504"/>
  <c r="S1504"/>
  <c r="S1506"/>
  <c r="AB1506"/>
  <c r="F1515"/>
  <c r="R1515"/>
  <c r="I1515"/>
  <c r="H1515"/>
  <c r="F1518"/>
  <c r="X1530"/>
  <c r="J1530"/>
  <c r="I1530"/>
  <c r="R1530"/>
  <c r="H1530"/>
  <c r="F1530"/>
  <c r="AB1634"/>
  <c r="S1634"/>
  <c r="AB1395"/>
  <c r="AB1412"/>
  <c r="S1412"/>
  <c r="S1458"/>
  <c r="AB1458"/>
  <c r="F1463"/>
  <c r="R1463"/>
  <c r="H1463"/>
  <c r="AB1472"/>
  <c r="S1472"/>
  <c r="F1475"/>
  <c r="R1475"/>
  <c r="J1475"/>
  <c r="X1475"/>
  <c r="S1510"/>
  <c r="AB1510"/>
  <c r="S1522"/>
  <c r="X1549"/>
  <c r="J1549"/>
  <c r="I1549"/>
  <c r="H1549"/>
  <c r="F1549"/>
  <c r="R1549"/>
  <c r="J1756"/>
  <c r="I1756"/>
  <c r="H1756"/>
  <c r="X1756"/>
  <c r="R1756"/>
  <c r="F1756"/>
  <c r="S1353"/>
  <c r="S1369"/>
  <c r="S1385"/>
  <c r="AB1415"/>
  <c r="AB1424"/>
  <c r="S1424"/>
  <c r="AB1432"/>
  <c r="S1432"/>
  <c r="AB1440"/>
  <c r="S1440"/>
  <c r="F1443"/>
  <c r="R1443"/>
  <c r="J1443"/>
  <c r="X1443"/>
  <c r="AB1453"/>
  <c r="S1453"/>
  <c r="S1462"/>
  <c r="AB1462"/>
  <c r="X1463"/>
  <c r="S1474"/>
  <c r="AB1474"/>
  <c r="H1475"/>
  <c r="F1479"/>
  <c r="R1479"/>
  <c r="H1479"/>
  <c r="F1482"/>
  <c r="X1486"/>
  <c r="J1486"/>
  <c r="I1486"/>
  <c r="H1486"/>
  <c r="AB1488"/>
  <c r="S1488"/>
  <c r="R1497"/>
  <c r="J1497"/>
  <c r="H1497"/>
  <c r="I1497"/>
  <c r="F1499"/>
  <c r="R1499"/>
  <c r="I1499"/>
  <c r="H1499"/>
  <c r="X1514"/>
  <c r="J1514"/>
  <c r="I1514"/>
  <c r="R1514"/>
  <c r="H1514"/>
  <c r="F1519"/>
  <c r="R1519"/>
  <c r="H1519"/>
  <c r="X1519"/>
  <c r="F1543"/>
  <c r="X1543"/>
  <c r="R1543"/>
  <c r="J1543"/>
  <c r="I1543"/>
  <c r="S1341"/>
  <c r="X1349"/>
  <c r="I1349"/>
  <c r="AB1359"/>
  <c r="AB1364"/>
  <c r="X1365"/>
  <c r="I1365"/>
  <c r="AB1375"/>
  <c r="AB1380"/>
  <c r="AB1391"/>
  <c r="AB1396"/>
  <c r="X1397"/>
  <c r="I1397"/>
  <c r="I1402"/>
  <c r="J1402"/>
  <c r="H1402"/>
  <c r="X1402"/>
  <c r="AB1406"/>
  <c r="AB1408"/>
  <c r="S1408"/>
  <c r="AB1422"/>
  <c r="AB1430"/>
  <c r="AB1438"/>
  <c r="S1442"/>
  <c r="AB1442"/>
  <c r="F1447"/>
  <c r="R1447"/>
  <c r="H1447"/>
  <c r="I1463"/>
  <c r="AB1469"/>
  <c r="S1469"/>
  <c r="I1475"/>
  <c r="S1478"/>
  <c r="AB1478"/>
  <c r="S1490"/>
  <c r="I1512"/>
  <c r="H1512"/>
  <c r="F1512"/>
  <c r="X1512"/>
  <c r="R1512"/>
  <c r="J1512"/>
  <c r="AB1516"/>
  <c r="R1525"/>
  <c r="J1525"/>
  <c r="H1525"/>
  <c r="X1525"/>
  <c r="X1534"/>
  <c r="J1534"/>
  <c r="I1534"/>
  <c r="H1534"/>
  <c r="AB1536"/>
  <c r="S1553"/>
  <c r="AB1706"/>
  <c r="S1706"/>
  <c r="R1830"/>
  <c r="I1830"/>
  <c r="J1830"/>
  <c r="H1830"/>
  <c r="F1830"/>
  <c r="X1830"/>
  <c r="S1349"/>
  <c r="S1365"/>
  <c r="S1381"/>
  <c r="S1397"/>
  <c r="AB1404"/>
  <c r="S1404"/>
  <c r="S1446"/>
  <c r="AB1446"/>
  <c r="AB1457"/>
  <c r="S1457"/>
  <c r="J1463"/>
  <c r="X1482"/>
  <c r="J1482"/>
  <c r="I1482"/>
  <c r="R1482"/>
  <c r="H1482"/>
  <c r="F1487"/>
  <c r="R1487"/>
  <c r="H1487"/>
  <c r="X1487"/>
  <c r="AB1521"/>
  <c r="J1526"/>
  <c r="S1526"/>
  <c r="AB1555"/>
  <c r="S1555"/>
  <c r="AB1559"/>
  <c r="S1559"/>
  <c r="AB1563"/>
  <c r="S1563"/>
  <c r="AB1567"/>
  <c r="S1567"/>
  <c r="AB1571"/>
  <c r="S1571"/>
  <c r="AB1575"/>
  <c r="S1575"/>
  <c r="AB1579"/>
  <c r="S1579"/>
  <c r="AB1583"/>
  <c r="S1583"/>
  <c r="AB1587"/>
  <c r="S1587"/>
  <c r="AB1591"/>
  <c r="S1591"/>
  <c r="AB1595"/>
  <c r="S1595"/>
  <c r="AB1599"/>
  <c r="S1599"/>
  <c r="AB1603"/>
  <c r="S1603"/>
  <c r="AB1607"/>
  <c r="S1607"/>
  <c r="AB1611"/>
  <c r="S1611"/>
  <c r="AB1615"/>
  <c r="S1615"/>
  <c r="F1423"/>
  <c r="R1423"/>
  <c r="F1431"/>
  <c r="R1431"/>
  <c r="F1439"/>
  <c r="R1439"/>
  <c r="AB1448"/>
  <c r="J1449"/>
  <c r="H1449"/>
  <c r="H1452"/>
  <c r="F1452"/>
  <c r="X1452"/>
  <c r="J1454"/>
  <c r="I1454"/>
  <c r="AB1480"/>
  <c r="S1482"/>
  <c r="AB1482"/>
  <c r="X1490"/>
  <c r="J1490"/>
  <c r="I1490"/>
  <c r="I1504"/>
  <c r="H1504"/>
  <c r="F1504"/>
  <c r="X1504"/>
  <c r="F1507"/>
  <c r="R1507"/>
  <c r="AB1508"/>
  <c r="S1514"/>
  <c r="AB1514"/>
  <c r="X1522"/>
  <c r="J1522"/>
  <c r="I1522"/>
  <c r="AB1626"/>
  <c r="S1626"/>
  <c r="AB1698"/>
  <c r="S1698"/>
  <c r="AB2470"/>
  <c r="S2470"/>
  <c r="J1406"/>
  <c r="J1414"/>
  <c r="J1422"/>
  <c r="X1423"/>
  <c r="AB1423"/>
  <c r="J1430"/>
  <c r="X1431"/>
  <c r="AB1431"/>
  <c r="X1439"/>
  <c r="AB1439"/>
  <c r="AB1444"/>
  <c r="AB1445"/>
  <c r="H1448"/>
  <c r="F1448"/>
  <c r="X1448"/>
  <c r="J1450"/>
  <c r="I1450"/>
  <c r="F1467"/>
  <c r="R1467"/>
  <c r="AB1476"/>
  <c r="AB1477"/>
  <c r="H1480"/>
  <c r="F1480"/>
  <c r="X1480"/>
  <c r="AB1485"/>
  <c r="S1486"/>
  <c r="AB1486"/>
  <c r="X1507"/>
  <c r="F1511"/>
  <c r="R1511"/>
  <c r="AB1512"/>
  <c r="AB1517"/>
  <c r="S1518"/>
  <c r="AB1518"/>
  <c r="X1538"/>
  <c r="R1538"/>
  <c r="J1538"/>
  <c r="I1538"/>
  <c r="AB1541"/>
  <c r="AB1544"/>
  <c r="AB1556"/>
  <c r="AB1560"/>
  <c r="AB1564"/>
  <c r="AB1568"/>
  <c r="AB1572"/>
  <c r="AB1576"/>
  <c r="AB1580"/>
  <c r="AB1584"/>
  <c r="AB1588"/>
  <c r="AB1592"/>
  <c r="AB1596"/>
  <c r="AB1600"/>
  <c r="AB1604"/>
  <c r="AB1608"/>
  <c r="AB1612"/>
  <c r="AB1616"/>
  <c r="X1640"/>
  <c r="R1640"/>
  <c r="J1640"/>
  <c r="I1640"/>
  <c r="H1640"/>
  <c r="F1640"/>
  <c r="X1648"/>
  <c r="R1648"/>
  <c r="J1648"/>
  <c r="I1648"/>
  <c r="H1648"/>
  <c r="F1648"/>
  <c r="AB1666"/>
  <c r="S1666"/>
  <c r="AB1674"/>
  <c r="S1674"/>
  <c r="X1751"/>
  <c r="R1751"/>
  <c r="J1751"/>
  <c r="I1751"/>
  <c r="H1751"/>
  <c r="F1751"/>
  <c r="F1411"/>
  <c r="R1411"/>
  <c r="F1419"/>
  <c r="R1419"/>
  <c r="I1423"/>
  <c r="F1427"/>
  <c r="R1427"/>
  <c r="I1431"/>
  <c r="F1435"/>
  <c r="R1435"/>
  <c r="I1439"/>
  <c r="I1449"/>
  <c r="R1452"/>
  <c r="F1455"/>
  <c r="R1455"/>
  <c r="AB1464"/>
  <c r="J1465"/>
  <c r="H1465"/>
  <c r="H1468"/>
  <c r="F1468"/>
  <c r="X1468"/>
  <c r="J1470"/>
  <c r="I1470"/>
  <c r="I1488"/>
  <c r="H1488"/>
  <c r="F1488"/>
  <c r="X1488"/>
  <c r="F1490"/>
  <c r="F1491"/>
  <c r="R1491"/>
  <c r="AB1492"/>
  <c r="S1498"/>
  <c r="AB1498"/>
  <c r="X1506"/>
  <c r="J1506"/>
  <c r="I1506"/>
  <c r="J1507"/>
  <c r="I1520"/>
  <c r="H1520"/>
  <c r="F1520"/>
  <c r="X1520"/>
  <c r="F1522"/>
  <c r="F1523"/>
  <c r="R1523"/>
  <c r="AB1524"/>
  <c r="S1530"/>
  <c r="AB1530"/>
  <c r="AB1540"/>
  <c r="S1554"/>
  <c r="S1558"/>
  <c r="S1562"/>
  <c r="S1566"/>
  <c r="S1570"/>
  <c r="S1574"/>
  <c r="S1578"/>
  <c r="S1582"/>
  <c r="S1586"/>
  <c r="S1590"/>
  <c r="S1594"/>
  <c r="S1598"/>
  <c r="S1602"/>
  <c r="S1606"/>
  <c r="S1610"/>
  <c r="S1614"/>
  <c r="S1618"/>
  <c r="S1622"/>
  <c r="F1766"/>
  <c r="X1766"/>
  <c r="R1766"/>
  <c r="I1766"/>
  <c r="J1766"/>
  <c r="H1766"/>
  <c r="AB1403"/>
  <c r="X1406"/>
  <c r="X1411"/>
  <c r="AB1411"/>
  <c r="X1414"/>
  <c r="X1419"/>
  <c r="AB1419"/>
  <c r="X1422"/>
  <c r="J1423"/>
  <c r="X1427"/>
  <c r="AB1427"/>
  <c r="X1430"/>
  <c r="J1431"/>
  <c r="X1435"/>
  <c r="AB1435"/>
  <c r="J1439"/>
  <c r="R1448"/>
  <c r="R1449"/>
  <c r="F1451"/>
  <c r="R1451"/>
  <c r="H1454"/>
  <c r="X1455"/>
  <c r="AB1460"/>
  <c r="AB1461"/>
  <c r="J1466"/>
  <c r="I1466"/>
  <c r="I1467"/>
  <c r="R1480"/>
  <c r="X1491"/>
  <c r="I1492"/>
  <c r="H1492"/>
  <c r="F1492"/>
  <c r="X1492"/>
  <c r="F1495"/>
  <c r="R1495"/>
  <c r="AB1496"/>
  <c r="AB1501"/>
  <c r="S1502"/>
  <c r="AB1502"/>
  <c r="S1508"/>
  <c r="J1511"/>
  <c r="X1523"/>
  <c r="I1524"/>
  <c r="H1524"/>
  <c r="F1524"/>
  <c r="X1524"/>
  <c r="F1527"/>
  <c r="R1527"/>
  <c r="AB1528"/>
  <c r="AB1533"/>
  <c r="S1534"/>
  <c r="AB1534"/>
  <c r="F1538"/>
  <c r="F1539"/>
  <c r="X1539"/>
  <c r="R1539"/>
  <c r="S1544"/>
  <c r="AB1619"/>
  <c r="AB1623"/>
  <c r="AB1638"/>
  <c r="S1638"/>
  <c r="AB1655"/>
  <c r="AB1670"/>
  <c r="S1670"/>
  <c r="X1676"/>
  <c r="R1676"/>
  <c r="J1676"/>
  <c r="I1676"/>
  <c r="H1676"/>
  <c r="AB1687"/>
  <c r="AB1702"/>
  <c r="S1702"/>
  <c r="AB1719"/>
  <c r="R1741"/>
  <c r="J1741"/>
  <c r="I1741"/>
  <c r="H1741"/>
  <c r="F1741"/>
  <c r="J1768"/>
  <c r="I1768"/>
  <c r="H1768"/>
  <c r="X1768"/>
  <c r="F1768"/>
  <c r="R1773"/>
  <c r="J1773"/>
  <c r="I1773"/>
  <c r="H1773"/>
  <c r="F1773"/>
  <c r="X1773"/>
  <c r="AB1825"/>
  <c r="AB1832"/>
  <c r="AB1869"/>
  <c r="S1869"/>
  <c r="AB1545"/>
  <c r="R1546"/>
  <c r="S1551"/>
  <c r="F1557"/>
  <c r="F1561"/>
  <c r="F1565"/>
  <c r="F1569"/>
  <c r="F1573"/>
  <c r="F1581"/>
  <c r="F1585"/>
  <c r="F1589"/>
  <c r="F1593"/>
  <c r="F1597"/>
  <c r="F1601"/>
  <c r="F1605"/>
  <c r="F1613"/>
  <c r="F1617"/>
  <c r="F1621"/>
  <c r="S1627"/>
  <c r="AB1631"/>
  <c r="F1636"/>
  <c r="AB1646"/>
  <c r="S1646"/>
  <c r="J1652"/>
  <c r="AB1663"/>
  <c r="AB1678"/>
  <c r="S1678"/>
  <c r="AB1695"/>
  <c r="AB1710"/>
  <c r="S1710"/>
  <c r="AB1727"/>
  <c r="AB1550"/>
  <c r="H1553"/>
  <c r="R1628"/>
  <c r="J1628"/>
  <c r="I1628"/>
  <c r="H1628"/>
  <c r="AB1650"/>
  <c r="S1650"/>
  <c r="X1656"/>
  <c r="R1656"/>
  <c r="J1656"/>
  <c r="I1656"/>
  <c r="H1656"/>
  <c r="AB1682"/>
  <c r="S1682"/>
  <c r="F1704"/>
  <c r="AB1714"/>
  <c r="S1714"/>
  <c r="X1720"/>
  <c r="R1720"/>
  <c r="J1720"/>
  <c r="I1720"/>
  <c r="H1720"/>
  <c r="R1749"/>
  <c r="I1749"/>
  <c r="X1749"/>
  <c r="J1749"/>
  <c r="AB1835"/>
  <c r="S1547"/>
  <c r="I1553"/>
  <c r="H1557"/>
  <c r="H1561"/>
  <c r="H1565"/>
  <c r="H1569"/>
  <c r="H1573"/>
  <c r="H1581"/>
  <c r="H1585"/>
  <c r="H1589"/>
  <c r="H1597"/>
  <c r="H1601"/>
  <c r="H1605"/>
  <c r="H1609"/>
  <c r="H1613"/>
  <c r="H1617"/>
  <c r="H1621"/>
  <c r="AB1654"/>
  <c r="S1654"/>
  <c r="F1676"/>
  <c r="AB1686"/>
  <c r="S1686"/>
  <c r="X1692"/>
  <c r="R1692"/>
  <c r="J1692"/>
  <c r="I1692"/>
  <c r="H1692"/>
  <c r="AB1718"/>
  <c r="S1718"/>
  <c r="F1749"/>
  <c r="X1808"/>
  <c r="R1808"/>
  <c r="J1808"/>
  <c r="I1808"/>
  <c r="H1808"/>
  <c r="F1808"/>
  <c r="AB1858"/>
  <c r="AB1546"/>
  <c r="I1551"/>
  <c r="H1551"/>
  <c r="F1551"/>
  <c r="AB1552"/>
  <c r="S1619"/>
  <c r="S1623"/>
  <c r="X1632"/>
  <c r="R1632"/>
  <c r="J1632"/>
  <c r="I1632"/>
  <c r="H1632"/>
  <c r="AB1643"/>
  <c r="AB1658"/>
  <c r="S1658"/>
  <c r="X1664"/>
  <c r="AB1675"/>
  <c r="AB1690"/>
  <c r="S1690"/>
  <c r="AB1707"/>
  <c r="AB1722"/>
  <c r="S1722"/>
  <c r="X1728"/>
  <c r="R1728"/>
  <c r="J1728"/>
  <c r="I1728"/>
  <c r="H1728"/>
  <c r="X1741"/>
  <c r="S1744"/>
  <c r="AB1744"/>
  <c r="H1749"/>
  <c r="AB1910"/>
  <c r="S1910"/>
  <c r="AB1547"/>
  <c r="X1553"/>
  <c r="J1553"/>
  <c r="X1557"/>
  <c r="R1557"/>
  <c r="J1557"/>
  <c r="X1561"/>
  <c r="R1561"/>
  <c r="J1561"/>
  <c r="X1565"/>
  <c r="R1565"/>
  <c r="J1565"/>
  <c r="X1569"/>
  <c r="R1569"/>
  <c r="J1569"/>
  <c r="X1573"/>
  <c r="R1573"/>
  <c r="J1573"/>
  <c r="R1577"/>
  <c r="X1581"/>
  <c r="R1581"/>
  <c r="J1581"/>
  <c r="X1585"/>
  <c r="R1585"/>
  <c r="J1585"/>
  <c r="X1589"/>
  <c r="R1589"/>
  <c r="J1589"/>
  <c r="X1597"/>
  <c r="R1597"/>
  <c r="J1597"/>
  <c r="X1601"/>
  <c r="R1601"/>
  <c r="J1601"/>
  <c r="X1605"/>
  <c r="R1605"/>
  <c r="J1605"/>
  <c r="X1613"/>
  <c r="R1613"/>
  <c r="J1613"/>
  <c r="X1617"/>
  <c r="R1617"/>
  <c r="J1617"/>
  <c r="X1621"/>
  <c r="R1621"/>
  <c r="J1621"/>
  <c r="AB1627"/>
  <c r="AB1630"/>
  <c r="S1630"/>
  <c r="X1636"/>
  <c r="R1636"/>
  <c r="J1636"/>
  <c r="I1636"/>
  <c r="H1636"/>
  <c r="AB1647"/>
  <c r="AB1662"/>
  <c r="S1662"/>
  <c r="AB1679"/>
  <c r="AB1694"/>
  <c r="S1694"/>
  <c r="AB1726"/>
  <c r="S1726"/>
  <c r="R1757"/>
  <c r="J1757"/>
  <c r="I1757"/>
  <c r="H1757"/>
  <c r="F1757"/>
  <c r="X1757"/>
  <c r="R1769"/>
  <c r="J1769"/>
  <c r="I1769"/>
  <c r="H1769"/>
  <c r="F1769"/>
  <c r="X1769"/>
  <c r="R1891"/>
  <c r="H1891"/>
  <c r="J1891"/>
  <c r="I1891"/>
  <c r="F1891"/>
  <c r="X1891"/>
  <c r="X1704"/>
  <c r="R1704"/>
  <c r="J1704"/>
  <c r="I1704"/>
  <c r="H1704"/>
  <c r="AB1715"/>
  <c r="AB1730"/>
  <c r="S1730"/>
  <c r="S1873"/>
  <c r="AB1873"/>
  <c r="AB1878"/>
  <c r="S1878"/>
  <c r="J1625"/>
  <c r="J1629"/>
  <c r="J1637"/>
  <c r="J1649"/>
  <c r="J1661"/>
  <c r="J1677"/>
  <c r="J1681"/>
  <c r="J1685"/>
  <c r="J1689"/>
  <c r="J1701"/>
  <c r="J1705"/>
  <c r="J1709"/>
  <c r="J1713"/>
  <c r="J1717"/>
  <c r="J1721"/>
  <c r="J1729"/>
  <c r="H1732"/>
  <c r="AB1734"/>
  <c r="AB1736"/>
  <c r="AB1751"/>
  <c r="I1752"/>
  <c r="X1752"/>
  <c r="AB1764"/>
  <c r="X1765"/>
  <c r="F1778"/>
  <c r="X1778"/>
  <c r="R1778"/>
  <c r="J1778"/>
  <c r="I1778"/>
  <c r="F1782"/>
  <c r="X1782"/>
  <c r="R1782"/>
  <c r="J1782"/>
  <c r="I1782"/>
  <c r="F1790"/>
  <c r="X1790"/>
  <c r="R1790"/>
  <c r="J1790"/>
  <c r="I1790"/>
  <c r="F1794"/>
  <c r="X1794"/>
  <c r="R1794"/>
  <c r="J1794"/>
  <c r="I1794"/>
  <c r="F1798"/>
  <c r="X1798"/>
  <c r="R1798"/>
  <c r="J1798"/>
  <c r="I1798"/>
  <c r="F1802"/>
  <c r="X1802"/>
  <c r="R1802"/>
  <c r="J1802"/>
  <c r="I1802"/>
  <c r="F1806"/>
  <c r="X1806"/>
  <c r="R1806"/>
  <c r="J1806"/>
  <c r="I1806"/>
  <c r="AB1846"/>
  <c r="AB1850"/>
  <c r="AB1862"/>
  <c r="R1875"/>
  <c r="H1875"/>
  <c r="J1875"/>
  <c r="I1875"/>
  <c r="F1875"/>
  <c r="X1875"/>
  <c r="AB1931"/>
  <c r="AB2041"/>
  <c r="S2041"/>
  <c r="X2113"/>
  <c r="R2113"/>
  <c r="J2113"/>
  <c r="H2113"/>
  <c r="F2113"/>
  <c r="I2113"/>
  <c r="R1625"/>
  <c r="R1629"/>
  <c r="R1637"/>
  <c r="R1645"/>
  <c r="R1649"/>
  <c r="R1661"/>
  <c r="R1677"/>
  <c r="R1681"/>
  <c r="R1685"/>
  <c r="R1689"/>
  <c r="R1701"/>
  <c r="R1705"/>
  <c r="R1709"/>
  <c r="R1717"/>
  <c r="R1721"/>
  <c r="R1729"/>
  <c r="J1732"/>
  <c r="S1735"/>
  <c r="I1748"/>
  <c r="X1748"/>
  <c r="AB1752"/>
  <c r="AB1756"/>
  <c r="F1758"/>
  <c r="X1758"/>
  <c r="R1758"/>
  <c r="I1758"/>
  <c r="AB1759"/>
  <c r="F1765"/>
  <c r="J1774"/>
  <c r="R1813"/>
  <c r="J1813"/>
  <c r="I1813"/>
  <c r="H1813"/>
  <c r="AB1815"/>
  <c r="AB1818"/>
  <c r="X1827"/>
  <c r="R1827"/>
  <c r="J1827"/>
  <c r="I1827"/>
  <c r="H1827"/>
  <c r="X1828"/>
  <c r="J1828"/>
  <c r="I1828"/>
  <c r="H1828"/>
  <c r="F1828"/>
  <c r="X1871"/>
  <c r="R1871"/>
  <c r="J1871"/>
  <c r="I1871"/>
  <c r="H1871"/>
  <c r="F1871"/>
  <c r="R1899"/>
  <c r="H1899"/>
  <c r="J1899"/>
  <c r="I1899"/>
  <c r="F1899"/>
  <c r="X1899"/>
  <c r="AB1902"/>
  <c r="S1902"/>
  <c r="S1953"/>
  <c r="AB1953"/>
  <c r="X2027"/>
  <c r="R2027"/>
  <c r="J2027"/>
  <c r="I2027"/>
  <c r="H2027"/>
  <c r="F2027"/>
  <c r="S1557"/>
  <c r="S1561"/>
  <c r="S1565"/>
  <c r="S1569"/>
  <c r="S1573"/>
  <c r="S1577"/>
  <c r="S1581"/>
  <c r="S1585"/>
  <c r="S1589"/>
  <c r="S1593"/>
  <c r="S1597"/>
  <c r="S1601"/>
  <c r="S1605"/>
  <c r="S1609"/>
  <c r="S1613"/>
  <c r="S1617"/>
  <c r="S1621"/>
  <c r="S1625"/>
  <c r="S1629"/>
  <c r="S1633"/>
  <c r="S1637"/>
  <c r="S1641"/>
  <c r="S1645"/>
  <c r="S1649"/>
  <c r="S1653"/>
  <c r="S1657"/>
  <c r="S1661"/>
  <c r="S1665"/>
  <c r="S1669"/>
  <c r="S1673"/>
  <c r="S1677"/>
  <c r="S1681"/>
  <c r="S1685"/>
  <c r="S1689"/>
  <c r="S1693"/>
  <c r="S1697"/>
  <c r="S1701"/>
  <c r="S1705"/>
  <c r="S1709"/>
  <c r="S1713"/>
  <c r="S1717"/>
  <c r="S1721"/>
  <c r="S1725"/>
  <c r="S1729"/>
  <c r="R1732"/>
  <c r="AB1742"/>
  <c r="AB1748"/>
  <c r="R1753"/>
  <c r="I1753"/>
  <c r="F1764"/>
  <c r="X1777"/>
  <c r="H1778"/>
  <c r="X1781"/>
  <c r="H1782"/>
  <c r="X1785"/>
  <c r="X1789"/>
  <c r="H1790"/>
  <c r="X1793"/>
  <c r="H1794"/>
  <c r="X1797"/>
  <c r="H1798"/>
  <c r="H1802"/>
  <c r="X1805"/>
  <c r="H1806"/>
  <c r="F1827"/>
  <c r="R1828"/>
  <c r="AB1830"/>
  <c r="AB1886"/>
  <c r="S1886"/>
  <c r="S1738"/>
  <c r="S1746"/>
  <c r="F1752"/>
  <c r="H1758"/>
  <c r="AB1763"/>
  <c r="AB1768"/>
  <c r="S1820"/>
  <c r="X1823"/>
  <c r="R1823"/>
  <c r="J1823"/>
  <c r="I1823"/>
  <c r="H1823"/>
  <c r="F1823"/>
  <c r="R1883"/>
  <c r="H1883"/>
  <c r="J1883"/>
  <c r="I1883"/>
  <c r="F1883"/>
  <c r="X1883"/>
  <c r="AB2002"/>
  <c r="AB1749"/>
  <c r="F1762"/>
  <c r="X1762"/>
  <c r="R1762"/>
  <c r="I1762"/>
  <c r="R1765"/>
  <c r="J1765"/>
  <c r="I1765"/>
  <c r="AB1776"/>
  <c r="AB1780"/>
  <c r="AB1784"/>
  <c r="AB1788"/>
  <c r="AB1792"/>
  <c r="AB1796"/>
  <c r="AB1800"/>
  <c r="AB1804"/>
  <c r="AB1808"/>
  <c r="R1818"/>
  <c r="I1818"/>
  <c r="J1818"/>
  <c r="H1818"/>
  <c r="F1818"/>
  <c r="X1818"/>
  <c r="S1844"/>
  <c r="AB1844"/>
  <c r="S1848"/>
  <c r="AB1848"/>
  <c r="S1852"/>
  <c r="AB1852"/>
  <c r="R1911"/>
  <c r="J1911"/>
  <c r="H1911"/>
  <c r="I1911"/>
  <c r="F1911"/>
  <c r="X1911"/>
  <c r="R1943"/>
  <c r="J1943"/>
  <c r="I1943"/>
  <c r="H1943"/>
  <c r="F1943"/>
  <c r="X1943"/>
  <c r="S1734"/>
  <c r="S1736"/>
  <c r="AB1755"/>
  <c r="AB1760"/>
  <c r="J1764"/>
  <c r="I1764"/>
  <c r="H1764"/>
  <c r="X1764"/>
  <c r="AB1772"/>
  <c r="R1777"/>
  <c r="J1777"/>
  <c r="I1777"/>
  <c r="H1777"/>
  <c r="R1781"/>
  <c r="J1781"/>
  <c r="I1781"/>
  <c r="H1781"/>
  <c r="R1785"/>
  <c r="J1785"/>
  <c r="I1785"/>
  <c r="H1785"/>
  <c r="R1789"/>
  <c r="J1789"/>
  <c r="I1789"/>
  <c r="H1789"/>
  <c r="R1793"/>
  <c r="J1793"/>
  <c r="I1793"/>
  <c r="H1793"/>
  <c r="R1797"/>
  <c r="J1797"/>
  <c r="I1797"/>
  <c r="H1797"/>
  <c r="R1801"/>
  <c r="J1801"/>
  <c r="R1805"/>
  <c r="J1805"/>
  <c r="I1805"/>
  <c r="H1805"/>
  <c r="AB1810"/>
  <c r="X1815"/>
  <c r="R1815"/>
  <c r="J1815"/>
  <c r="I1815"/>
  <c r="H1815"/>
  <c r="X1820"/>
  <c r="R1820"/>
  <c r="J1820"/>
  <c r="I1820"/>
  <c r="H1820"/>
  <c r="F1820"/>
  <c r="AB1839"/>
  <c r="AB1845"/>
  <c r="S1845"/>
  <c r="AB1849"/>
  <c r="S1849"/>
  <c r="AB1894"/>
  <c r="S1894"/>
  <c r="S1812"/>
  <c r="S1816"/>
  <c r="J1824"/>
  <c r="R1836"/>
  <c r="X1863"/>
  <c r="R1863"/>
  <c r="J1863"/>
  <c r="I1863"/>
  <c r="H1863"/>
  <c r="AB1865"/>
  <c r="S1865"/>
  <c r="R1907"/>
  <c r="H1907"/>
  <c r="J1907"/>
  <c r="I1907"/>
  <c r="F1907"/>
  <c r="X1907"/>
  <c r="R1923"/>
  <c r="J1923"/>
  <c r="H1923"/>
  <c r="I1923"/>
  <c r="F1923"/>
  <c r="X1923"/>
  <c r="AB1957"/>
  <c r="S1957"/>
  <c r="X2007"/>
  <c r="R2007"/>
  <c r="J2007"/>
  <c r="I2007"/>
  <c r="H2007"/>
  <c r="F2007"/>
  <c r="S2138"/>
  <c r="AB2138"/>
  <c r="AB1828"/>
  <c r="S1840"/>
  <c r="AB1840"/>
  <c r="R1842"/>
  <c r="AB1857"/>
  <c r="S1857"/>
  <c r="AB1861"/>
  <c r="S1861"/>
  <c r="AB1922"/>
  <c r="S1922"/>
  <c r="AB1950"/>
  <c r="S1950"/>
  <c r="AB2009"/>
  <c r="S2009"/>
  <c r="R2104"/>
  <c r="J2104"/>
  <c r="I2104"/>
  <c r="H2104"/>
  <c r="F2104"/>
  <c r="X2104"/>
  <c r="F2138"/>
  <c r="X2138"/>
  <c r="R2138"/>
  <c r="J2138"/>
  <c r="I2138"/>
  <c r="H2138"/>
  <c r="S1809"/>
  <c r="AB1816"/>
  <c r="S1817"/>
  <c r="AB1821"/>
  <c r="S1824"/>
  <c r="S1836"/>
  <c r="AB1836"/>
  <c r="AB1841"/>
  <c r="X1944"/>
  <c r="R1944"/>
  <c r="J1944"/>
  <c r="I1944"/>
  <c r="H1944"/>
  <c r="F1944"/>
  <c r="X1995"/>
  <c r="R1995"/>
  <c r="J1995"/>
  <c r="I1995"/>
  <c r="H1995"/>
  <c r="F1995"/>
  <c r="AB2021"/>
  <c r="S2021"/>
  <c r="R2084"/>
  <c r="J2084"/>
  <c r="I2084"/>
  <c r="H2084"/>
  <c r="F2084"/>
  <c r="X2084"/>
  <c r="F1816"/>
  <c r="AB1826"/>
  <c r="X1836"/>
  <c r="X1843"/>
  <c r="R1843"/>
  <c r="J1843"/>
  <c r="X1847"/>
  <c r="R1847"/>
  <c r="J1847"/>
  <c r="H1847"/>
  <c r="X1851"/>
  <c r="R1851"/>
  <c r="J1851"/>
  <c r="H1851"/>
  <c r="AB1854"/>
  <c r="S1856"/>
  <c r="AB1918"/>
  <c r="S1918"/>
  <c r="X1975"/>
  <c r="R1975"/>
  <c r="J1975"/>
  <c r="I1975"/>
  <c r="H1975"/>
  <c r="F1975"/>
  <c r="AB2034"/>
  <c r="AB2083"/>
  <c r="S2083"/>
  <c r="S1813"/>
  <c r="H1816"/>
  <c r="AB1824"/>
  <c r="F1836"/>
  <c r="R1838"/>
  <c r="I1838"/>
  <c r="H1838"/>
  <c r="AB1853"/>
  <c r="S1853"/>
  <c r="AB1870"/>
  <c r="R1879"/>
  <c r="H1879"/>
  <c r="F1879"/>
  <c r="X1879"/>
  <c r="J1879"/>
  <c r="R1887"/>
  <c r="H1887"/>
  <c r="F1887"/>
  <c r="X1887"/>
  <c r="J1887"/>
  <c r="R1895"/>
  <c r="H1895"/>
  <c r="F1895"/>
  <c r="X1895"/>
  <c r="J1895"/>
  <c r="AB1907"/>
  <c r="R1915"/>
  <c r="J1915"/>
  <c r="H1915"/>
  <c r="I1915"/>
  <c r="F1915"/>
  <c r="X1915"/>
  <c r="X1924"/>
  <c r="R1924"/>
  <c r="J1924"/>
  <c r="H1924"/>
  <c r="F1924"/>
  <c r="AB1930"/>
  <c r="S1930"/>
  <c r="AB1977"/>
  <c r="S1977"/>
  <c r="I2051"/>
  <c r="H2051"/>
  <c r="R2051"/>
  <c r="J2051"/>
  <c r="F2051"/>
  <c r="X2051"/>
  <c r="I2059"/>
  <c r="H2059"/>
  <c r="R2059"/>
  <c r="J2059"/>
  <c r="F2059"/>
  <c r="X2059"/>
  <c r="I2067"/>
  <c r="H2067"/>
  <c r="R2067"/>
  <c r="J2067"/>
  <c r="F2067"/>
  <c r="X2067"/>
  <c r="I1816"/>
  <c r="F1824"/>
  <c r="H1836"/>
  <c r="X1838"/>
  <c r="I1840"/>
  <c r="F1843"/>
  <c r="AB1866"/>
  <c r="R1903"/>
  <c r="H1903"/>
  <c r="F1903"/>
  <c r="X1903"/>
  <c r="J1903"/>
  <c r="AB1914"/>
  <c r="S1914"/>
  <c r="S1941"/>
  <c r="X1963"/>
  <c r="R1963"/>
  <c r="J1963"/>
  <c r="I1963"/>
  <c r="H1963"/>
  <c r="F1963"/>
  <c r="AB1989"/>
  <c r="S1989"/>
  <c r="X2039"/>
  <c r="R2039"/>
  <c r="J2039"/>
  <c r="I2039"/>
  <c r="H2039"/>
  <c r="F2039"/>
  <c r="X2097"/>
  <c r="R2097"/>
  <c r="J2097"/>
  <c r="H2097"/>
  <c r="F2097"/>
  <c r="F2166"/>
  <c r="X2166"/>
  <c r="R2166"/>
  <c r="J2166"/>
  <c r="I2166"/>
  <c r="H2166"/>
  <c r="S1876"/>
  <c r="I1878"/>
  <c r="F1878"/>
  <c r="X1878"/>
  <c r="S1884"/>
  <c r="I1886"/>
  <c r="F1886"/>
  <c r="X1886"/>
  <c r="S1892"/>
  <c r="I1894"/>
  <c r="F1894"/>
  <c r="X1894"/>
  <c r="S1900"/>
  <c r="I1902"/>
  <c r="F1902"/>
  <c r="X1902"/>
  <c r="X1908"/>
  <c r="J1908"/>
  <c r="X1912"/>
  <c r="J1912"/>
  <c r="X1916"/>
  <c r="J1916"/>
  <c r="X1920"/>
  <c r="J1920"/>
  <c r="S1933"/>
  <c r="R1935"/>
  <c r="J1935"/>
  <c r="I1935"/>
  <c r="H1935"/>
  <c r="AB1942"/>
  <c r="AB1965"/>
  <c r="S1965"/>
  <c r="AB1978"/>
  <c r="X1983"/>
  <c r="R1983"/>
  <c r="J1983"/>
  <c r="I1983"/>
  <c r="H1983"/>
  <c r="AB1997"/>
  <c r="S1997"/>
  <c r="AB2010"/>
  <c r="X2015"/>
  <c r="R2015"/>
  <c r="J2015"/>
  <c r="I2015"/>
  <c r="H2015"/>
  <c r="AB2029"/>
  <c r="S2029"/>
  <c r="AB2042"/>
  <c r="X2047"/>
  <c r="R2047"/>
  <c r="J2047"/>
  <c r="I2047"/>
  <c r="H2047"/>
  <c r="I2075"/>
  <c r="H2075"/>
  <c r="R2075"/>
  <c r="J2075"/>
  <c r="F2075"/>
  <c r="X1884"/>
  <c r="J1884"/>
  <c r="X1892"/>
  <c r="J1892"/>
  <c r="J1900"/>
  <c r="S1908"/>
  <c r="S1912"/>
  <c r="S1916"/>
  <c r="S1920"/>
  <c r="S1924"/>
  <c r="AB1924"/>
  <c r="S1945"/>
  <c r="X1948"/>
  <c r="R1948"/>
  <c r="J1948"/>
  <c r="X1971"/>
  <c r="R1971"/>
  <c r="J1971"/>
  <c r="I1971"/>
  <c r="H1971"/>
  <c r="AB1985"/>
  <c r="S1985"/>
  <c r="X2003"/>
  <c r="R2003"/>
  <c r="J2003"/>
  <c r="I2003"/>
  <c r="H2003"/>
  <c r="AB2017"/>
  <c r="S2017"/>
  <c r="J2035"/>
  <c r="S2049"/>
  <c r="AB2049"/>
  <c r="I2083"/>
  <c r="H2083"/>
  <c r="R2083"/>
  <c r="J2083"/>
  <c r="F2083"/>
  <c r="X2083"/>
  <c r="X2101"/>
  <c r="R2101"/>
  <c r="J2101"/>
  <c r="H2101"/>
  <c r="F2101"/>
  <c r="R2108"/>
  <c r="J2108"/>
  <c r="I2108"/>
  <c r="H2108"/>
  <c r="F2108"/>
  <c r="X2108"/>
  <c r="R2156"/>
  <c r="J2156"/>
  <c r="I2156"/>
  <c r="H2156"/>
  <c r="F2156"/>
  <c r="X2156"/>
  <c r="J2247"/>
  <c r="I2247"/>
  <c r="H2247"/>
  <c r="X2247"/>
  <c r="R2247"/>
  <c r="F2247"/>
  <c r="J2251"/>
  <c r="I2251"/>
  <c r="H2251"/>
  <c r="X2251"/>
  <c r="R2251"/>
  <c r="F2251"/>
  <c r="S1860"/>
  <c r="S1864"/>
  <c r="S1868"/>
  <c r="S1872"/>
  <c r="F1873"/>
  <c r="X1881"/>
  <c r="AB1881"/>
  <c r="X1889"/>
  <c r="AB1889"/>
  <c r="X1897"/>
  <c r="AB1897"/>
  <c r="X1905"/>
  <c r="AB1905"/>
  <c r="AB1908"/>
  <c r="AB1912"/>
  <c r="AB1916"/>
  <c r="AB1920"/>
  <c r="S1925"/>
  <c r="R1927"/>
  <c r="J1927"/>
  <c r="I1927"/>
  <c r="H1927"/>
  <c r="X1928"/>
  <c r="R1928"/>
  <c r="J1928"/>
  <c r="AB1945"/>
  <c r="X1959"/>
  <c r="AB1973"/>
  <c r="S1973"/>
  <c r="X1991"/>
  <c r="R1991"/>
  <c r="J1991"/>
  <c r="I1991"/>
  <c r="H1991"/>
  <c r="AB2005"/>
  <c r="S2005"/>
  <c r="X2023"/>
  <c r="R2023"/>
  <c r="J2023"/>
  <c r="I2023"/>
  <c r="H2023"/>
  <c r="AB2037"/>
  <c r="S2037"/>
  <c r="I2079"/>
  <c r="H2079"/>
  <c r="R2079"/>
  <c r="J2079"/>
  <c r="F2079"/>
  <c r="X2079"/>
  <c r="X2149"/>
  <c r="R2149"/>
  <c r="J2149"/>
  <c r="I2149"/>
  <c r="H2149"/>
  <c r="F2149"/>
  <c r="AB1876"/>
  <c r="H1878"/>
  <c r="F1881"/>
  <c r="F1884"/>
  <c r="AB1884"/>
  <c r="H1886"/>
  <c r="F1889"/>
  <c r="F1892"/>
  <c r="AB1892"/>
  <c r="H1894"/>
  <c r="F1897"/>
  <c r="AB1900"/>
  <c r="H1902"/>
  <c r="F1905"/>
  <c r="F1908"/>
  <c r="F1912"/>
  <c r="F1916"/>
  <c r="F1920"/>
  <c r="AB1925"/>
  <c r="AB1927"/>
  <c r="X1935"/>
  <c r="S1937"/>
  <c r="R1939"/>
  <c r="J1939"/>
  <c r="I1939"/>
  <c r="H1939"/>
  <c r="AB1946"/>
  <c r="AB1961"/>
  <c r="S1961"/>
  <c r="AB1974"/>
  <c r="X1979"/>
  <c r="R1979"/>
  <c r="J1979"/>
  <c r="I1979"/>
  <c r="H1979"/>
  <c r="AB1993"/>
  <c r="S1993"/>
  <c r="AB2006"/>
  <c r="X2011"/>
  <c r="R2011"/>
  <c r="AB2025"/>
  <c r="S2025"/>
  <c r="AB2038"/>
  <c r="X2089"/>
  <c r="R2089"/>
  <c r="I2089"/>
  <c r="H2089"/>
  <c r="F2089"/>
  <c r="R2096"/>
  <c r="J2096"/>
  <c r="I2096"/>
  <c r="H2096"/>
  <c r="F2096"/>
  <c r="X2096"/>
  <c r="X2105"/>
  <c r="R2105"/>
  <c r="J2105"/>
  <c r="H2105"/>
  <c r="F2105"/>
  <c r="R2112"/>
  <c r="J2112"/>
  <c r="I2112"/>
  <c r="H2112"/>
  <c r="F2112"/>
  <c r="X2112"/>
  <c r="AB2148"/>
  <c r="H1873"/>
  <c r="I1874"/>
  <c r="F1874"/>
  <c r="J1878"/>
  <c r="H1881"/>
  <c r="I1882"/>
  <c r="F1882"/>
  <c r="J1886"/>
  <c r="H1889"/>
  <c r="I1890"/>
  <c r="F1890"/>
  <c r="J1894"/>
  <c r="H1897"/>
  <c r="I1898"/>
  <c r="F1898"/>
  <c r="J1902"/>
  <c r="H1905"/>
  <c r="I1906"/>
  <c r="F1906"/>
  <c r="F1935"/>
  <c r="S1949"/>
  <c r="H1967"/>
  <c r="AB1981"/>
  <c r="S1981"/>
  <c r="F1983"/>
  <c r="X1999"/>
  <c r="R1999"/>
  <c r="J1999"/>
  <c r="I1999"/>
  <c r="H1999"/>
  <c r="AB2013"/>
  <c r="S2013"/>
  <c r="F2015"/>
  <c r="X2031"/>
  <c r="R2031"/>
  <c r="J2031"/>
  <c r="I2031"/>
  <c r="H2031"/>
  <c r="AB2045"/>
  <c r="S2045"/>
  <c r="F2047"/>
  <c r="R2056"/>
  <c r="J2056"/>
  <c r="I2056"/>
  <c r="H2056"/>
  <c r="R2064"/>
  <c r="J2064"/>
  <c r="I2064"/>
  <c r="H2064"/>
  <c r="AB2115"/>
  <c r="S2115"/>
  <c r="AB2118"/>
  <c r="S2118"/>
  <c r="AB2175"/>
  <c r="S2175"/>
  <c r="R2224"/>
  <c r="J2224"/>
  <c r="F2224"/>
  <c r="X2224"/>
  <c r="I2224"/>
  <c r="H2224"/>
  <c r="X1874"/>
  <c r="AB1874"/>
  <c r="R1878"/>
  <c r="X1882"/>
  <c r="AB1882"/>
  <c r="H1884"/>
  <c r="X1885"/>
  <c r="R1886"/>
  <c r="X1890"/>
  <c r="AB1890"/>
  <c r="H1892"/>
  <c r="R1894"/>
  <c r="X1898"/>
  <c r="R1902"/>
  <c r="X1906"/>
  <c r="H1908"/>
  <c r="AB1909"/>
  <c r="H1912"/>
  <c r="AB1913"/>
  <c r="H1916"/>
  <c r="AB1917"/>
  <c r="H1920"/>
  <c r="AB1921"/>
  <c r="X1927"/>
  <c r="S1929"/>
  <c r="X1932"/>
  <c r="R1932"/>
  <c r="J1932"/>
  <c r="AB1938"/>
  <c r="S1942"/>
  <c r="F1948"/>
  <c r="AB1949"/>
  <c r="AB1951"/>
  <c r="AB1969"/>
  <c r="S1969"/>
  <c r="F1971"/>
  <c r="AB1982"/>
  <c r="X1987"/>
  <c r="R1987"/>
  <c r="J1987"/>
  <c r="I1987"/>
  <c r="H1987"/>
  <c r="AB2001"/>
  <c r="S2001"/>
  <c r="F2003"/>
  <c r="AB2014"/>
  <c r="X2019"/>
  <c r="R2019"/>
  <c r="J2019"/>
  <c r="I2019"/>
  <c r="H2019"/>
  <c r="AB2033"/>
  <c r="S2033"/>
  <c r="F2035"/>
  <c r="AB2046"/>
  <c r="S2054"/>
  <c r="X2056"/>
  <c r="S2062"/>
  <c r="X2064"/>
  <c r="R2072"/>
  <c r="J2072"/>
  <c r="I2072"/>
  <c r="H2072"/>
  <c r="AB2082"/>
  <c r="S2082"/>
  <c r="X2093"/>
  <c r="R2093"/>
  <c r="J2093"/>
  <c r="H2093"/>
  <c r="F2093"/>
  <c r="X2109"/>
  <c r="R2109"/>
  <c r="J2109"/>
  <c r="H2109"/>
  <c r="F2109"/>
  <c r="S2142"/>
  <c r="AB2142"/>
  <c r="J1956"/>
  <c r="J1960"/>
  <c r="J1964"/>
  <c r="J1968"/>
  <c r="J1972"/>
  <c r="J1976"/>
  <c r="J1980"/>
  <c r="J1984"/>
  <c r="J1988"/>
  <c r="J1992"/>
  <c r="J1996"/>
  <c r="J2000"/>
  <c r="J2004"/>
  <c r="J2008"/>
  <c r="J2012"/>
  <c r="J2020"/>
  <c r="J2024"/>
  <c r="J2028"/>
  <c r="J2032"/>
  <c r="J2036"/>
  <c r="J2040"/>
  <c r="J2048"/>
  <c r="H2053"/>
  <c r="S2055"/>
  <c r="S2057"/>
  <c r="H2061"/>
  <c r="S2063"/>
  <c r="S2065"/>
  <c r="S2071"/>
  <c r="S2073"/>
  <c r="AB2079"/>
  <c r="J2087"/>
  <c r="R2121"/>
  <c r="J2121"/>
  <c r="I2121"/>
  <c r="H2121"/>
  <c r="F2121"/>
  <c r="X2121"/>
  <c r="R2152"/>
  <c r="J2152"/>
  <c r="I2152"/>
  <c r="H2152"/>
  <c r="F2152"/>
  <c r="X2152"/>
  <c r="AB2182"/>
  <c r="S2182"/>
  <c r="J2212"/>
  <c r="R2212"/>
  <c r="I2212"/>
  <c r="H2212"/>
  <c r="F2212"/>
  <c r="X2212"/>
  <c r="J2220"/>
  <c r="R2220"/>
  <c r="I2220"/>
  <c r="H2220"/>
  <c r="F2220"/>
  <c r="X2220"/>
  <c r="R1956"/>
  <c r="R1960"/>
  <c r="R1964"/>
  <c r="R1968"/>
  <c r="R1972"/>
  <c r="R1976"/>
  <c r="R1980"/>
  <c r="R1984"/>
  <c r="R1988"/>
  <c r="R1992"/>
  <c r="R1996"/>
  <c r="R2000"/>
  <c r="R2004"/>
  <c r="R2008"/>
  <c r="R2020"/>
  <c r="R2024"/>
  <c r="R2028"/>
  <c r="R2032"/>
  <c r="R2036"/>
  <c r="R2040"/>
  <c r="R2048"/>
  <c r="I2053"/>
  <c r="I2061"/>
  <c r="R2080"/>
  <c r="J2080"/>
  <c r="I2080"/>
  <c r="X2085"/>
  <c r="R2085"/>
  <c r="F2134"/>
  <c r="X2134"/>
  <c r="R2134"/>
  <c r="J2134"/>
  <c r="I2134"/>
  <c r="H2182"/>
  <c r="F2182"/>
  <c r="X2182"/>
  <c r="R2182"/>
  <c r="J2182"/>
  <c r="I2182"/>
  <c r="S2295"/>
  <c r="AB2295"/>
  <c r="AB2324"/>
  <c r="S2324"/>
  <c r="S1928"/>
  <c r="S1932"/>
  <c r="S1936"/>
  <c r="S1940"/>
  <c r="S1944"/>
  <c r="S1948"/>
  <c r="S1952"/>
  <c r="S1956"/>
  <c r="S1960"/>
  <c r="S1964"/>
  <c r="S1968"/>
  <c r="S1972"/>
  <c r="S1976"/>
  <c r="S1980"/>
  <c r="S1984"/>
  <c r="S1988"/>
  <c r="S1992"/>
  <c r="S1996"/>
  <c r="S2000"/>
  <c r="S2004"/>
  <c r="S2008"/>
  <c r="S2012"/>
  <c r="S2016"/>
  <c r="S2020"/>
  <c r="S2024"/>
  <c r="S2028"/>
  <c r="S2032"/>
  <c r="S2036"/>
  <c r="S2040"/>
  <c r="S2044"/>
  <c r="S2048"/>
  <c r="J2053"/>
  <c r="J2061"/>
  <c r="S2086"/>
  <c r="S2087"/>
  <c r="S2090"/>
  <c r="S2094"/>
  <c r="S2098"/>
  <c r="S2102"/>
  <c r="S2106"/>
  <c r="S2110"/>
  <c r="AB2114"/>
  <c r="S2114"/>
  <c r="AB2143"/>
  <c r="S2143"/>
  <c r="S2291"/>
  <c r="AB2291"/>
  <c r="X1956"/>
  <c r="X1960"/>
  <c r="X1964"/>
  <c r="X1968"/>
  <c r="X1972"/>
  <c r="X1976"/>
  <c r="X1980"/>
  <c r="X1984"/>
  <c r="X1988"/>
  <c r="X1992"/>
  <c r="X1996"/>
  <c r="X2000"/>
  <c r="X2004"/>
  <c r="X2008"/>
  <c r="X2020"/>
  <c r="X2024"/>
  <c r="X2028"/>
  <c r="X2032"/>
  <c r="X2036"/>
  <c r="X2040"/>
  <c r="X2048"/>
  <c r="R2053"/>
  <c r="R2061"/>
  <c r="X2080"/>
  <c r="X2081"/>
  <c r="R2081"/>
  <c r="AB2086"/>
  <c r="S2170"/>
  <c r="AB2170"/>
  <c r="R2188"/>
  <c r="J2188"/>
  <c r="I2188"/>
  <c r="H2188"/>
  <c r="F2188"/>
  <c r="X2188"/>
  <c r="AB2191"/>
  <c r="S2191"/>
  <c r="AB2286"/>
  <c r="S2286"/>
  <c r="AB2050"/>
  <c r="S2053"/>
  <c r="AB2058"/>
  <c r="S2061"/>
  <c r="AB2066"/>
  <c r="S2069"/>
  <c r="AB2074"/>
  <c r="S2077"/>
  <c r="I2087"/>
  <c r="H2087"/>
  <c r="AB2147"/>
  <c r="S2147"/>
  <c r="F2170"/>
  <c r="X2170"/>
  <c r="R2170"/>
  <c r="J2170"/>
  <c r="I2170"/>
  <c r="H2170"/>
  <c r="S2174"/>
  <c r="AB2174"/>
  <c r="S2217"/>
  <c r="AB2217"/>
  <c r="R2268"/>
  <c r="J2268"/>
  <c r="H2268"/>
  <c r="F2268"/>
  <c r="X2268"/>
  <c r="I2268"/>
  <c r="AB2051"/>
  <c r="AB2059"/>
  <c r="AB2067"/>
  <c r="AB2075"/>
  <c r="X2153"/>
  <c r="R2153"/>
  <c r="J2153"/>
  <c r="I2153"/>
  <c r="H2153"/>
  <c r="F2153"/>
  <c r="I2193"/>
  <c r="R2193"/>
  <c r="J2193"/>
  <c r="H2193"/>
  <c r="F2193"/>
  <c r="X2193"/>
  <c r="J2117"/>
  <c r="F2125"/>
  <c r="S2126"/>
  <c r="AB2126"/>
  <c r="R2128"/>
  <c r="J2128"/>
  <c r="I2128"/>
  <c r="H2128"/>
  <c r="J2130"/>
  <c r="F2142"/>
  <c r="X2142"/>
  <c r="F2145"/>
  <c r="S2146"/>
  <c r="J2157"/>
  <c r="J2162"/>
  <c r="F2174"/>
  <c r="X2174"/>
  <c r="AB2178"/>
  <c r="S2178"/>
  <c r="I2201"/>
  <c r="R2201"/>
  <c r="J2201"/>
  <c r="H2201"/>
  <c r="F2201"/>
  <c r="AB2238"/>
  <c r="R2244"/>
  <c r="J2244"/>
  <c r="I2244"/>
  <c r="H2244"/>
  <c r="F2244"/>
  <c r="X2244"/>
  <c r="J2267"/>
  <c r="I2267"/>
  <c r="H2267"/>
  <c r="X2267"/>
  <c r="X2271"/>
  <c r="F2271"/>
  <c r="J2271"/>
  <c r="R2271"/>
  <c r="I2271"/>
  <c r="H2271"/>
  <c r="I2316"/>
  <c r="H2316"/>
  <c r="R2316"/>
  <c r="X2316"/>
  <c r="J2316"/>
  <c r="F2316"/>
  <c r="J2371"/>
  <c r="R2371"/>
  <c r="I2371"/>
  <c r="H2371"/>
  <c r="F2371"/>
  <c r="X2371"/>
  <c r="R2117"/>
  <c r="X2118"/>
  <c r="F2126"/>
  <c r="X2126"/>
  <c r="X2129"/>
  <c r="R2129"/>
  <c r="J2129"/>
  <c r="R2132"/>
  <c r="J2132"/>
  <c r="I2132"/>
  <c r="H2132"/>
  <c r="S2135"/>
  <c r="H2141"/>
  <c r="H2142"/>
  <c r="F2146"/>
  <c r="X2146"/>
  <c r="S2150"/>
  <c r="S2167"/>
  <c r="H2174"/>
  <c r="H2178"/>
  <c r="F2178"/>
  <c r="X2178"/>
  <c r="S2179"/>
  <c r="X2191"/>
  <c r="I2209"/>
  <c r="R2209"/>
  <c r="J2209"/>
  <c r="H2209"/>
  <c r="F2209"/>
  <c r="R2274"/>
  <c r="I2274"/>
  <c r="H2274"/>
  <c r="F2274"/>
  <c r="J2274"/>
  <c r="X2274"/>
  <c r="S2299"/>
  <c r="AB2299"/>
  <c r="S2081"/>
  <c r="S2085"/>
  <c r="S2089"/>
  <c r="S2093"/>
  <c r="S2097"/>
  <c r="S2101"/>
  <c r="S2105"/>
  <c r="S2109"/>
  <c r="S2113"/>
  <c r="S2117"/>
  <c r="S2122"/>
  <c r="AB2122"/>
  <c r="H2125"/>
  <c r="AB2132"/>
  <c r="S2139"/>
  <c r="I2142"/>
  <c r="H2145"/>
  <c r="H2146"/>
  <c r="F2150"/>
  <c r="X2150"/>
  <c r="S2154"/>
  <c r="AB2159"/>
  <c r="AB2164"/>
  <c r="J2165"/>
  <c r="S2171"/>
  <c r="I2174"/>
  <c r="I2178"/>
  <c r="AB2190"/>
  <c r="S2190"/>
  <c r="S2196"/>
  <c r="I2217"/>
  <c r="R2217"/>
  <c r="J2217"/>
  <c r="H2217"/>
  <c r="F2217"/>
  <c r="AB2227"/>
  <c r="S2227"/>
  <c r="R2228"/>
  <c r="J2228"/>
  <c r="I2228"/>
  <c r="H2228"/>
  <c r="F2228"/>
  <c r="X2228"/>
  <c r="R2248"/>
  <c r="J2248"/>
  <c r="I2248"/>
  <c r="H2248"/>
  <c r="F2248"/>
  <c r="X2248"/>
  <c r="R2267"/>
  <c r="X2311"/>
  <c r="R2311"/>
  <c r="J2311"/>
  <c r="I2311"/>
  <c r="H2311"/>
  <c r="F2311"/>
  <c r="J2358"/>
  <c r="H2358"/>
  <c r="R2358"/>
  <c r="I2358"/>
  <c r="X2358"/>
  <c r="F2358"/>
  <c r="H2118"/>
  <c r="AB2119"/>
  <c r="S2119"/>
  <c r="S2120"/>
  <c r="F2122"/>
  <c r="X2122"/>
  <c r="AB2123"/>
  <c r="AB2124"/>
  <c r="H2126"/>
  <c r="X2128"/>
  <c r="AB2131"/>
  <c r="AB2136"/>
  <c r="X2137"/>
  <c r="R2137"/>
  <c r="J2137"/>
  <c r="J2142"/>
  <c r="I2146"/>
  <c r="S2158"/>
  <c r="AB2163"/>
  <c r="AB2168"/>
  <c r="X2169"/>
  <c r="R2169"/>
  <c r="J2169"/>
  <c r="J2174"/>
  <c r="J2178"/>
  <c r="AB2183"/>
  <c r="H2190"/>
  <c r="F2190"/>
  <c r="X2190"/>
  <c r="S2193"/>
  <c r="AB2193"/>
  <c r="S2204"/>
  <c r="AB2220"/>
  <c r="AB2242"/>
  <c r="AB2281"/>
  <c r="S2312"/>
  <c r="AB2312"/>
  <c r="S2130"/>
  <c r="AB2135"/>
  <c r="AB2140"/>
  <c r="X2141"/>
  <c r="R2141"/>
  <c r="J2141"/>
  <c r="F2158"/>
  <c r="X2158"/>
  <c r="S2162"/>
  <c r="AB2167"/>
  <c r="AB2172"/>
  <c r="R2173"/>
  <c r="AB2186"/>
  <c r="S2186"/>
  <c r="J2191"/>
  <c r="I2191"/>
  <c r="H2191"/>
  <c r="F2191"/>
  <c r="H2195"/>
  <c r="X2195"/>
  <c r="R2195"/>
  <c r="J2195"/>
  <c r="I2195"/>
  <c r="J2196"/>
  <c r="R2196"/>
  <c r="I2196"/>
  <c r="H2196"/>
  <c r="F2196"/>
  <c r="X2196"/>
  <c r="S2201"/>
  <c r="AB2201"/>
  <c r="I2227"/>
  <c r="H2227"/>
  <c r="X2227"/>
  <c r="R2227"/>
  <c r="J2227"/>
  <c r="F2227"/>
  <c r="J2243"/>
  <c r="I2243"/>
  <c r="H2243"/>
  <c r="X2243"/>
  <c r="F2243"/>
  <c r="AB2255"/>
  <c r="S2255"/>
  <c r="AB2259"/>
  <c r="S2259"/>
  <c r="AB2266"/>
  <c r="AB2270"/>
  <c r="AB2304"/>
  <c r="AB2120"/>
  <c r="R2125"/>
  <c r="J2125"/>
  <c r="F2130"/>
  <c r="X2130"/>
  <c r="S2134"/>
  <c r="AB2139"/>
  <c r="AB2144"/>
  <c r="X2145"/>
  <c r="R2145"/>
  <c r="J2145"/>
  <c r="F2162"/>
  <c r="X2162"/>
  <c r="S2166"/>
  <c r="AB2171"/>
  <c r="AB2176"/>
  <c r="AB2179"/>
  <c r="H2186"/>
  <c r="F2186"/>
  <c r="X2186"/>
  <c r="H2203"/>
  <c r="X2203"/>
  <c r="R2203"/>
  <c r="J2203"/>
  <c r="I2203"/>
  <c r="J2204"/>
  <c r="R2204"/>
  <c r="I2204"/>
  <c r="H2204"/>
  <c r="F2204"/>
  <c r="X2204"/>
  <c r="S2209"/>
  <c r="AB2209"/>
  <c r="I2223"/>
  <c r="H2223"/>
  <c r="X2223"/>
  <c r="J2223"/>
  <c r="F2223"/>
  <c r="AB2234"/>
  <c r="J2239"/>
  <c r="I2239"/>
  <c r="H2239"/>
  <c r="X2239"/>
  <c r="R2240"/>
  <c r="J2240"/>
  <c r="I2240"/>
  <c r="F2240"/>
  <c r="X2240"/>
  <c r="AB2276"/>
  <c r="S2276"/>
  <c r="R2285"/>
  <c r="J2285"/>
  <c r="I2285"/>
  <c r="H2285"/>
  <c r="X2285"/>
  <c r="F2285"/>
  <c r="J2177"/>
  <c r="J2185"/>
  <c r="J2189"/>
  <c r="AB2199"/>
  <c r="X2199"/>
  <c r="AB2207"/>
  <c r="H2207"/>
  <c r="X2207"/>
  <c r="AB2215"/>
  <c r="AB2223"/>
  <c r="AB2228"/>
  <c r="AB2251"/>
  <c r="X2252"/>
  <c r="F2256"/>
  <c r="AB2262"/>
  <c r="AB2303"/>
  <c r="S2303"/>
  <c r="J2354"/>
  <c r="R2354"/>
  <c r="I2354"/>
  <c r="H2354"/>
  <c r="F2354"/>
  <c r="X2354"/>
  <c r="R2177"/>
  <c r="R2185"/>
  <c r="R2189"/>
  <c r="S2192"/>
  <c r="S2200"/>
  <c r="S2208"/>
  <c r="S2216"/>
  <c r="S2229"/>
  <c r="R2236"/>
  <c r="J2236"/>
  <c r="I2236"/>
  <c r="AB2247"/>
  <c r="F2252"/>
  <c r="F2255"/>
  <c r="AB2258"/>
  <c r="R2264"/>
  <c r="J2264"/>
  <c r="I2264"/>
  <c r="X2280"/>
  <c r="I2286"/>
  <c r="X2291"/>
  <c r="F2291"/>
  <c r="R2291"/>
  <c r="J2291"/>
  <c r="I2291"/>
  <c r="X2307"/>
  <c r="J2307"/>
  <c r="F2307"/>
  <c r="I2307"/>
  <c r="H2307"/>
  <c r="I2312"/>
  <c r="H2312"/>
  <c r="R2312"/>
  <c r="J2312"/>
  <c r="F2312"/>
  <c r="X2312"/>
  <c r="X2322"/>
  <c r="R2322"/>
  <c r="F2322"/>
  <c r="J2322"/>
  <c r="I2322"/>
  <c r="H2322"/>
  <c r="R2349"/>
  <c r="J2349"/>
  <c r="I2349"/>
  <c r="H2349"/>
  <c r="F2349"/>
  <c r="X2349"/>
  <c r="F2194"/>
  <c r="R2194"/>
  <c r="X2194"/>
  <c r="F2199"/>
  <c r="F2202"/>
  <c r="R2202"/>
  <c r="X2202"/>
  <c r="F2207"/>
  <c r="F2210"/>
  <c r="R2210"/>
  <c r="X2210"/>
  <c r="F2218"/>
  <c r="R2218"/>
  <c r="AB2224"/>
  <c r="X2225"/>
  <c r="I2225"/>
  <c r="AB2231"/>
  <c r="AB2243"/>
  <c r="AB2254"/>
  <c r="R2260"/>
  <c r="J2260"/>
  <c r="I2260"/>
  <c r="AB2269"/>
  <c r="AB2285"/>
  <c r="X2295"/>
  <c r="R2295"/>
  <c r="J2295"/>
  <c r="I2295"/>
  <c r="H2295"/>
  <c r="X2299"/>
  <c r="F2299"/>
  <c r="R2299"/>
  <c r="J2299"/>
  <c r="I2299"/>
  <c r="R2307"/>
  <c r="S2225"/>
  <c r="X2236"/>
  <c r="AB2239"/>
  <c r="AB2250"/>
  <c r="R2256"/>
  <c r="J2256"/>
  <c r="I2256"/>
  <c r="X2286"/>
  <c r="R2286"/>
  <c r="H2286"/>
  <c r="F2286"/>
  <c r="J2317"/>
  <c r="AB2344"/>
  <c r="S2344"/>
  <c r="F2368"/>
  <c r="R2368"/>
  <c r="J2368"/>
  <c r="I2368"/>
  <c r="H2368"/>
  <c r="X2368"/>
  <c r="AB2384"/>
  <c r="S2384"/>
  <c r="AB2195"/>
  <c r="AB2203"/>
  <c r="AB2211"/>
  <c r="AB2219"/>
  <c r="AB2230"/>
  <c r="S2233"/>
  <c r="AB2235"/>
  <c r="AB2246"/>
  <c r="R2252"/>
  <c r="J2252"/>
  <c r="I2252"/>
  <c r="J2255"/>
  <c r="I2255"/>
  <c r="H2255"/>
  <c r="X2255"/>
  <c r="AB2267"/>
  <c r="I2280"/>
  <c r="F2280"/>
  <c r="R2280"/>
  <c r="J2280"/>
  <c r="AB2311"/>
  <c r="S2311"/>
  <c r="R2341"/>
  <c r="J2341"/>
  <c r="I2341"/>
  <c r="F2341"/>
  <c r="H2341"/>
  <c r="X2341"/>
  <c r="J2348"/>
  <c r="I2348"/>
  <c r="H2348"/>
  <c r="X2348"/>
  <c r="R2348"/>
  <c r="F2348"/>
  <c r="AB2263"/>
  <c r="R2277"/>
  <c r="X2277"/>
  <c r="J2277"/>
  <c r="H2277"/>
  <c r="I2288"/>
  <c r="R2288"/>
  <c r="J2288"/>
  <c r="H2288"/>
  <c r="X2288"/>
  <c r="S2304"/>
  <c r="I2320"/>
  <c r="H2320"/>
  <c r="F2320"/>
  <c r="R2320"/>
  <c r="J2320"/>
  <c r="X2320"/>
  <c r="I2229"/>
  <c r="I2233"/>
  <c r="I2237"/>
  <c r="J2273"/>
  <c r="AB2278"/>
  <c r="H2282"/>
  <c r="F2303"/>
  <c r="R2305"/>
  <c r="I2305"/>
  <c r="AB2315"/>
  <c r="AB2320"/>
  <c r="S2320"/>
  <c r="AB2328"/>
  <c r="AB2332"/>
  <c r="J2340"/>
  <c r="I2340"/>
  <c r="H2340"/>
  <c r="X2340"/>
  <c r="I2308"/>
  <c r="F2308"/>
  <c r="R2313"/>
  <c r="I2313"/>
  <c r="AB2323"/>
  <c r="AB2366"/>
  <c r="S2366"/>
  <c r="S2271"/>
  <c r="S2273"/>
  <c r="S2284"/>
  <c r="X2306"/>
  <c r="R2306"/>
  <c r="I2306"/>
  <c r="X2313"/>
  <c r="S2319"/>
  <c r="AB2348"/>
  <c r="F2360"/>
  <c r="R2360"/>
  <c r="J2360"/>
  <c r="I2360"/>
  <c r="H2360"/>
  <c r="X2360"/>
  <c r="J2374"/>
  <c r="H2374"/>
  <c r="R2374"/>
  <c r="I2374"/>
  <c r="X2374"/>
  <c r="F2374"/>
  <c r="AB2411"/>
  <c r="S2411"/>
  <c r="AB2424"/>
  <c r="S2237"/>
  <c r="S2241"/>
  <c r="S2245"/>
  <c r="S2249"/>
  <c r="S2253"/>
  <c r="S2257"/>
  <c r="S2261"/>
  <c r="S2265"/>
  <c r="R2282"/>
  <c r="S2287"/>
  <c r="X2289"/>
  <c r="R2297"/>
  <c r="I2297"/>
  <c r="F2306"/>
  <c r="R2309"/>
  <c r="I2309"/>
  <c r="H2309"/>
  <c r="F2313"/>
  <c r="X2314"/>
  <c r="R2314"/>
  <c r="I2314"/>
  <c r="AB2331"/>
  <c r="R2337"/>
  <c r="J2337"/>
  <c r="I2337"/>
  <c r="X2337"/>
  <c r="S2388"/>
  <c r="S2268"/>
  <c r="S2275"/>
  <c r="S2282"/>
  <c r="X2297"/>
  <c r="X2302"/>
  <c r="R2302"/>
  <c r="H2302"/>
  <c r="X2308"/>
  <c r="H2313"/>
  <c r="F2314"/>
  <c r="AB2340"/>
  <c r="S2340"/>
  <c r="AB2343"/>
  <c r="AB2383"/>
  <c r="S2383"/>
  <c r="AB2271"/>
  <c r="F2273"/>
  <c r="AB2284"/>
  <c r="X2294"/>
  <c r="R2294"/>
  <c r="X2303"/>
  <c r="R2303"/>
  <c r="H2306"/>
  <c r="H2308"/>
  <c r="H2310"/>
  <c r="J2313"/>
  <c r="S2316"/>
  <c r="R2321"/>
  <c r="J2321"/>
  <c r="I2321"/>
  <c r="H2321"/>
  <c r="X2321"/>
  <c r="I2324"/>
  <c r="H2324"/>
  <c r="J2324"/>
  <c r="R2325"/>
  <c r="J2325"/>
  <c r="I2325"/>
  <c r="R2329"/>
  <c r="J2329"/>
  <c r="I2329"/>
  <c r="X2329"/>
  <c r="R2333"/>
  <c r="J2333"/>
  <c r="I2333"/>
  <c r="F2333"/>
  <c r="S2348"/>
  <c r="F2376"/>
  <c r="R2376"/>
  <c r="J2376"/>
  <c r="I2376"/>
  <c r="H2376"/>
  <c r="X2376"/>
  <c r="AB2336"/>
  <c r="AB2347"/>
  <c r="AB2353"/>
  <c r="S2359"/>
  <c r="AB2359"/>
  <c r="S2364"/>
  <c r="AB2364"/>
  <c r="S2375"/>
  <c r="AB2375"/>
  <c r="AB2382"/>
  <c r="S2382"/>
  <c r="F2437"/>
  <c r="J2437"/>
  <c r="I2437"/>
  <c r="H2437"/>
  <c r="X2437"/>
  <c r="R2437"/>
  <c r="AB2327"/>
  <c r="AB2335"/>
  <c r="R2345"/>
  <c r="J2345"/>
  <c r="I2345"/>
  <c r="AB2352"/>
  <c r="AB2358"/>
  <c r="S2358"/>
  <c r="J2366"/>
  <c r="H2366"/>
  <c r="R2366"/>
  <c r="I2366"/>
  <c r="X2366"/>
  <c r="AB2374"/>
  <c r="S2374"/>
  <c r="X2379"/>
  <c r="AB2394"/>
  <c r="S2394"/>
  <c r="R2400"/>
  <c r="J2400"/>
  <c r="I2400"/>
  <c r="H2400"/>
  <c r="F2400"/>
  <c r="X2400"/>
  <c r="AB2428"/>
  <c r="S2367"/>
  <c r="AB2367"/>
  <c r="S2372"/>
  <c r="AB2372"/>
  <c r="AB2356"/>
  <c r="J2379"/>
  <c r="R2379"/>
  <c r="I2379"/>
  <c r="H2379"/>
  <c r="F2379"/>
  <c r="AB2399"/>
  <c r="S2399"/>
  <c r="AB2361"/>
  <c r="AB2369"/>
  <c r="AB2377"/>
  <c r="J2388"/>
  <c r="I2388"/>
  <c r="X2388"/>
  <c r="AB2390"/>
  <c r="S2390"/>
  <c r="F2394"/>
  <c r="X2394"/>
  <c r="R2394"/>
  <c r="J2394"/>
  <c r="I2394"/>
  <c r="H2394"/>
  <c r="AB2416"/>
  <c r="D14" i="6"/>
  <c r="AB2404" i="5"/>
  <c r="R2420"/>
  <c r="J2420"/>
  <c r="I2420"/>
  <c r="H2420"/>
  <c r="F2420"/>
  <c r="X2420"/>
  <c r="R2445"/>
  <c r="J2445"/>
  <c r="I2445"/>
  <c r="H2445"/>
  <c r="F2445"/>
  <c r="X2445"/>
  <c r="J2460"/>
  <c r="I2460"/>
  <c r="R2460"/>
  <c r="H2460"/>
  <c r="F2460"/>
  <c r="X2460"/>
  <c r="AB2490"/>
  <c r="S2490"/>
  <c r="S2500"/>
  <c r="R2326"/>
  <c r="R2338"/>
  <c r="R2342"/>
  <c r="R2346"/>
  <c r="R2350"/>
  <c r="AB2362"/>
  <c r="AB2370"/>
  <c r="AB2378"/>
  <c r="I2395"/>
  <c r="H2395"/>
  <c r="J2395"/>
  <c r="F2395"/>
  <c r="X2395"/>
  <c r="R2412"/>
  <c r="J2412"/>
  <c r="I2412"/>
  <c r="H2412"/>
  <c r="J2498"/>
  <c r="I2498"/>
  <c r="H2498"/>
  <c r="R2498"/>
  <c r="F2498"/>
  <c r="H2356"/>
  <c r="S2357"/>
  <c r="AB2380"/>
  <c r="R2381"/>
  <c r="H2388"/>
  <c r="AB2400"/>
  <c r="AB2351"/>
  <c r="F2353"/>
  <c r="I2356"/>
  <c r="F2359"/>
  <c r="AB2365"/>
  <c r="F2367"/>
  <c r="AB2373"/>
  <c r="F2375"/>
  <c r="R2388"/>
  <c r="X2401"/>
  <c r="R2401"/>
  <c r="J2401"/>
  <c r="I2401"/>
  <c r="H2401"/>
  <c r="F2401"/>
  <c r="R2408"/>
  <c r="J2408"/>
  <c r="I2408"/>
  <c r="H2408"/>
  <c r="F2408"/>
  <c r="X2408"/>
  <c r="F2412"/>
  <c r="X2413"/>
  <c r="R2413"/>
  <c r="J2413"/>
  <c r="I2413"/>
  <c r="F2413"/>
  <c r="AB2423"/>
  <c r="S2423"/>
  <c r="J2449"/>
  <c r="I2449"/>
  <c r="H2449"/>
  <c r="F2449"/>
  <c r="X2449"/>
  <c r="R2449"/>
  <c r="J2356"/>
  <c r="H2365"/>
  <c r="F2365"/>
  <c r="H2373"/>
  <c r="F2373"/>
  <c r="S2386"/>
  <c r="S2387"/>
  <c r="R2389"/>
  <c r="I2389"/>
  <c r="H2389"/>
  <c r="F2389"/>
  <c r="AB2392"/>
  <c r="S2398"/>
  <c r="X2421"/>
  <c r="R2421"/>
  <c r="J2421"/>
  <c r="I2421"/>
  <c r="H2421"/>
  <c r="F2421"/>
  <c r="AB2455"/>
  <c r="S2455"/>
  <c r="H2475"/>
  <c r="R2475"/>
  <c r="J2475"/>
  <c r="X2475"/>
  <c r="F2475"/>
  <c r="S2479"/>
  <c r="AB2479"/>
  <c r="S2402"/>
  <c r="AB2407"/>
  <c r="AB2408"/>
  <c r="AB2415"/>
  <c r="X2425"/>
  <c r="R2425"/>
  <c r="J2425"/>
  <c r="I2425"/>
  <c r="AB2444"/>
  <c r="S2444"/>
  <c r="AB2468"/>
  <c r="S2468"/>
  <c r="R2473"/>
  <c r="I2473"/>
  <c r="H2473"/>
  <c r="F2473"/>
  <c r="X2473"/>
  <c r="S2406"/>
  <c r="AB2420"/>
  <c r="AB2427"/>
  <c r="S2453"/>
  <c r="AB2453"/>
  <c r="J2456"/>
  <c r="I2456"/>
  <c r="X2456"/>
  <c r="R2456"/>
  <c r="H2456"/>
  <c r="J2476"/>
  <c r="I2476"/>
  <c r="R2476"/>
  <c r="H2476"/>
  <c r="F2476"/>
  <c r="X2476"/>
  <c r="AB2487"/>
  <c r="S2487"/>
  <c r="S2496"/>
  <c r="F2382"/>
  <c r="X2382"/>
  <c r="F2390"/>
  <c r="X2390"/>
  <c r="AB2432"/>
  <c r="F2456"/>
  <c r="H2482"/>
  <c r="I2482"/>
  <c r="F2482"/>
  <c r="X2482"/>
  <c r="R2482"/>
  <c r="J2482"/>
  <c r="AB2391"/>
  <c r="AB2412"/>
  <c r="X2412"/>
  <c r="AB2419"/>
  <c r="X2429"/>
  <c r="R2429"/>
  <c r="J2429"/>
  <c r="I2429"/>
  <c r="S2437"/>
  <c r="AB2437"/>
  <c r="H2447"/>
  <c r="R2447"/>
  <c r="J2447"/>
  <c r="F2447"/>
  <c r="X2447"/>
  <c r="AB2485"/>
  <c r="S2485"/>
  <c r="AB2431"/>
  <c r="J2436"/>
  <c r="R2436"/>
  <c r="I2436"/>
  <c r="H2436"/>
  <c r="S2441"/>
  <c r="AB2441"/>
  <c r="J2502"/>
  <c r="I2502"/>
  <c r="H2502"/>
  <c r="R2502"/>
  <c r="F2502"/>
  <c r="J2464"/>
  <c r="I2464"/>
  <c r="X2464"/>
  <c r="S2493"/>
  <c r="S2410"/>
  <c r="S2414"/>
  <c r="S2418"/>
  <c r="S2422"/>
  <c r="S2426"/>
  <c r="S2430"/>
  <c r="F2438"/>
  <c r="R2438"/>
  <c r="J2438"/>
  <c r="AB2449"/>
  <c r="H2451"/>
  <c r="R2451"/>
  <c r="J2451"/>
  <c r="I2451"/>
  <c r="R2457"/>
  <c r="I2457"/>
  <c r="H2457"/>
  <c r="F2457"/>
  <c r="F2464"/>
  <c r="AB2478"/>
  <c r="S2478"/>
  <c r="AB2481"/>
  <c r="F2493"/>
  <c r="R2493"/>
  <c r="J2493"/>
  <c r="I2493"/>
  <c r="H2493"/>
  <c r="S2497"/>
  <c r="F22" i="6"/>
  <c r="B22"/>
  <c r="F27"/>
  <c r="X2438" i="5"/>
  <c r="F2442"/>
  <c r="J2442"/>
  <c r="I2442"/>
  <c r="H2442"/>
  <c r="AB2460"/>
  <c r="F2497"/>
  <c r="R2497"/>
  <c r="J2497"/>
  <c r="I2497"/>
  <c r="H2497"/>
  <c r="S2501"/>
  <c r="F64" i="6"/>
  <c r="G5"/>
  <c r="H5"/>
  <c r="H6"/>
  <c r="X2433" i="5"/>
  <c r="X2442"/>
  <c r="H2464"/>
  <c r="J2472"/>
  <c r="I2472"/>
  <c r="X2472"/>
  <c r="S2476"/>
  <c r="AB2486"/>
  <c r="S2486"/>
  <c r="S2489"/>
  <c r="F2501"/>
  <c r="R2501"/>
  <c r="J2501"/>
  <c r="I2501"/>
  <c r="H2501"/>
  <c r="AB2433"/>
  <c r="H2438"/>
  <c r="I2453"/>
  <c r="H2453"/>
  <c r="F2453"/>
  <c r="F2462"/>
  <c r="X2462"/>
  <c r="R2462"/>
  <c r="J2462"/>
  <c r="I2462"/>
  <c r="H2462"/>
  <c r="R2464"/>
  <c r="R2465"/>
  <c r="I2465"/>
  <c r="H2465"/>
  <c r="F2465"/>
  <c r="F2472"/>
  <c r="J2483"/>
  <c r="I2483"/>
  <c r="R2483"/>
  <c r="H2483"/>
  <c r="F2483"/>
  <c r="X2483"/>
  <c r="F2489"/>
  <c r="X2489"/>
  <c r="I2489"/>
  <c r="H2489"/>
  <c r="R2489"/>
  <c r="J2489"/>
  <c r="J2494"/>
  <c r="I2494"/>
  <c r="H2494"/>
  <c r="G17" i="6"/>
  <c r="H17"/>
  <c r="AB2443" i="5"/>
  <c r="S2443"/>
  <c r="S2450"/>
  <c r="S2452"/>
  <c r="J2461"/>
  <c r="J2469"/>
  <c r="S2495"/>
  <c r="S2499"/>
  <c r="S2503"/>
  <c r="D9" i="6"/>
  <c r="G15"/>
  <c r="H15"/>
  <c r="B20"/>
  <c r="F25"/>
  <c r="AB2447" i="5"/>
  <c r="S2447"/>
  <c r="F2458"/>
  <c r="X2458"/>
  <c r="AB2458"/>
  <c r="F2466"/>
  <c r="X2466"/>
  <c r="AB2466"/>
  <c r="F2474"/>
  <c r="X2474"/>
  <c r="AB2474"/>
  <c r="S2494"/>
  <c r="F2495"/>
  <c r="R2495"/>
  <c r="J2495"/>
  <c r="S2498"/>
  <c r="F2499"/>
  <c r="R2499"/>
  <c r="J2499"/>
  <c r="S2502"/>
  <c r="F2503"/>
  <c r="R2503"/>
  <c r="J2503"/>
  <c r="AB2459"/>
  <c r="AB2467"/>
  <c r="AB2475"/>
  <c r="R2488"/>
  <c r="J2488"/>
  <c r="I2488"/>
  <c r="AB2491"/>
  <c r="D4" i="6"/>
  <c r="F2481" i="5"/>
  <c r="X2481"/>
  <c r="R2492"/>
  <c r="J2492"/>
  <c r="S2504"/>
  <c r="S2477"/>
  <c r="AB2482"/>
  <c r="X2484"/>
  <c r="B21" i="6"/>
  <c r="B51"/>
  <c r="G51"/>
  <c r="G16"/>
  <c r="H16"/>
  <c r="B19"/>
  <c r="A38" i="2"/>
  <c r="J4" i="5"/>
  <c r="B41" i="4"/>
  <c r="A55" i="2"/>
  <c r="A73"/>
  <c r="B9" i="3"/>
  <c r="A3" i="2"/>
  <c r="A20"/>
  <c r="B17" i="3"/>
  <c r="B29" i="4"/>
  <c r="B25" i="3"/>
  <c r="C20"/>
  <c r="A75" i="2"/>
  <c r="C25" i="3"/>
  <c r="N4" i="5"/>
  <c r="A43" i="2"/>
  <c r="C3" i="3"/>
  <c r="C19"/>
  <c r="B31" i="4"/>
  <c r="A18" i="6"/>
  <c r="P4" i="5"/>
  <c r="A45" i="2"/>
  <c r="C4" i="3"/>
  <c r="B26" i="4"/>
  <c r="A12" i="2"/>
  <c r="A29"/>
  <c r="A46"/>
  <c r="A63"/>
  <c r="B5" i="3"/>
  <c r="B13"/>
  <c r="B21"/>
  <c r="B29"/>
  <c r="B9" i="4"/>
  <c r="A5" i="6"/>
  <c r="B39" i="4"/>
  <c r="G3" i="5"/>
  <c r="B19" i="4"/>
  <c r="H74"/>
  <c r="A11" i="2"/>
  <c r="A28"/>
  <c r="A62"/>
  <c r="C12" i="3"/>
  <c r="C28"/>
  <c r="B7" i="4"/>
  <c r="B87"/>
  <c r="A62" i="6"/>
  <c r="J2" i="5"/>
  <c r="A13" i="2"/>
  <c r="A30"/>
  <c r="A48"/>
  <c r="A64"/>
  <c r="C5" i="3"/>
  <c r="C13"/>
  <c r="C21"/>
  <c r="C29"/>
  <c r="B67" i="4"/>
  <c r="A48" i="6"/>
  <c r="B73" i="4"/>
  <c r="B4" i="5"/>
  <c r="B2006" i="7"/>
  <c r="A21" i="2"/>
  <c r="A39"/>
  <c r="C17" i="3"/>
  <c r="B55" i="4"/>
  <c r="A38" i="6"/>
  <c r="A4" i="2"/>
  <c r="A56"/>
  <c r="C9" i="3"/>
  <c r="B4" i="4"/>
  <c r="B24"/>
  <c r="B79"/>
  <c r="A57" i="6"/>
  <c r="A9" i="2"/>
  <c r="A26"/>
  <c r="A60"/>
  <c r="C11" i="3"/>
  <c r="C27"/>
  <c r="D25" i="4"/>
  <c r="B83"/>
  <c r="A59" i="6"/>
  <c r="A17" i="2"/>
  <c r="A34"/>
  <c r="A52"/>
  <c r="A70"/>
  <c r="C7" i="3"/>
  <c r="C15"/>
  <c r="C23"/>
  <c r="C31"/>
  <c r="B15" i="4"/>
  <c r="A7" i="6"/>
  <c r="B28" i="4"/>
  <c r="B40"/>
  <c r="F4" i="5"/>
  <c r="A2" i="2"/>
  <c r="A19"/>
  <c r="A37"/>
  <c r="A54"/>
  <c r="A72"/>
  <c r="C8" i="3"/>
  <c r="C16"/>
  <c r="C24"/>
  <c r="D2" i="4"/>
  <c r="B17"/>
  <c r="A9" i="6"/>
  <c r="H4" i="5"/>
  <c r="J14" i="6"/>
  <c r="J15"/>
  <c r="J16"/>
  <c r="J17"/>
  <c r="J25"/>
  <c r="I26"/>
  <c r="J37"/>
  <c r="J45"/>
  <c r="I46"/>
  <c r="I54"/>
  <c r="J63"/>
  <c r="J64"/>
  <c r="J66"/>
  <c r="I67"/>
  <c r="A1" i="8"/>
  <c r="I19" i="6"/>
  <c r="J26"/>
  <c r="I27"/>
  <c r="I39"/>
  <c r="J46"/>
  <c r="I47"/>
  <c r="J54"/>
  <c r="I55"/>
  <c r="I56"/>
  <c r="L65"/>
  <c r="J67"/>
  <c r="I68"/>
  <c r="I69"/>
  <c r="A4" i="8"/>
  <c r="A23" i="2"/>
  <c r="A40"/>
  <c r="A49"/>
  <c r="A65"/>
  <c r="B2" i="3"/>
  <c r="B6"/>
  <c r="B10"/>
  <c r="B14"/>
  <c r="B22"/>
  <c r="B26"/>
  <c r="B30"/>
  <c r="I4" i="4"/>
  <c r="B12"/>
  <c r="B20"/>
  <c r="A11" i="6"/>
  <c r="B45" i="4"/>
  <c r="A30" i="6"/>
  <c r="I74" i="4"/>
  <c r="B89"/>
  <c r="A63" i="6"/>
  <c r="K4" i="5"/>
  <c r="A15" i="2"/>
  <c r="A32"/>
  <c r="A50"/>
  <c r="A66"/>
  <c r="C6" i="3"/>
  <c r="C14"/>
  <c r="C22"/>
  <c r="C30"/>
  <c r="B27" i="4"/>
  <c r="B43"/>
  <c r="A28" i="6"/>
  <c r="A3"/>
  <c r="J19"/>
  <c r="I20"/>
  <c r="J27"/>
  <c r="I29"/>
  <c r="I30"/>
  <c r="I31"/>
  <c r="I32"/>
  <c r="J39"/>
  <c r="I40"/>
  <c r="J47"/>
  <c r="J55"/>
  <c r="J56"/>
  <c r="I57"/>
  <c r="L66"/>
  <c r="J68"/>
  <c r="B4" i="8"/>
  <c r="A6" i="2"/>
  <c r="A14"/>
  <c r="A31"/>
  <c r="A57"/>
  <c r="B18" i="3"/>
  <c r="A7" i="2"/>
  <c r="A24"/>
  <c r="A41"/>
  <c r="A58"/>
  <c r="C2" i="3"/>
  <c r="C10"/>
  <c r="C18"/>
  <c r="C26"/>
  <c r="B13" i="4"/>
  <c r="B21"/>
  <c r="B38"/>
  <c r="B75"/>
  <c r="A54" i="6"/>
  <c r="L4" i="5"/>
  <c r="A8" i="2"/>
  <c r="A16"/>
  <c r="A25"/>
  <c r="A33"/>
  <c r="A42"/>
  <c r="A51"/>
  <c r="A59"/>
  <c r="A68"/>
  <c r="B3" i="3"/>
  <c r="B7"/>
  <c r="B11"/>
  <c r="B15"/>
  <c r="B19"/>
  <c r="B23"/>
  <c r="B27"/>
  <c r="B31"/>
  <c r="B6" i="4"/>
  <c r="B14"/>
  <c r="B22"/>
  <c r="A12" i="6"/>
  <c r="B46" i="4"/>
  <c r="A31" i="6"/>
  <c r="B77" i="4"/>
  <c r="A55" i="6"/>
  <c r="A91" i="4"/>
  <c r="B2" i="5"/>
  <c r="M4"/>
  <c r="B3" i="6"/>
  <c r="J20"/>
  <c r="I21"/>
  <c r="J29"/>
  <c r="J30"/>
  <c r="J31"/>
  <c r="J32"/>
  <c r="J40"/>
  <c r="I41"/>
  <c r="I49"/>
  <c r="J57"/>
  <c r="I58"/>
  <c r="L67"/>
  <c r="A1" i="7"/>
  <c r="D4" i="8"/>
  <c r="C3" i="6"/>
  <c r="I4"/>
  <c r="I5"/>
  <c r="J21"/>
  <c r="I22"/>
  <c r="I34"/>
  <c r="J41"/>
  <c r="I42"/>
  <c r="J49"/>
  <c r="I50"/>
  <c r="J58"/>
  <c r="I59"/>
  <c r="L68"/>
  <c r="B5" i="7"/>
  <c r="G4" i="8"/>
  <c r="A1" i="2"/>
  <c r="A10"/>
  <c r="A18"/>
  <c r="A27"/>
  <c r="A35"/>
  <c r="A44"/>
  <c r="A53"/>
  <c r="A61"/>
  <c r="A71"/>
  <c r="B4" i="3"/>
  <c r="B8"/>
  <c r="B12"/>
  <c r="B16"/>
  <c r="B20"/>
  <c r="B24"/>
  <c r="B28"/>
  <c r="B32"/>
  <c r="B8" i="4"/>
  <c r="A4" i="6"/>
  <c r="B16" i="4"/>
  <c r="A8" i="6"/>
  <c r="B25" i="4"/>
  <c r="A13" i="6"/>
  <c r="B37" i="4"/>
  <c r="A23" i="6"/>
  <c r="B47" i="4"/>
  <c r="A32" i="6"/>
  <c r="B61" i="4"/>
  <c r="A43" i="6"/>
  <c r="B74" i="4"/>
  <c r="A53" i="6"/>
  <c r="B81" i="4"/>
  <c r="A58" i="6"/>
  <c r="B3" i="5"/>
  <c r="G4"/>
  <c r="O4"/>
  <c r="A1" i="6"/>
  <c r="D3"/>
  <c r="J4"/>
  <c r="C4"/>
  <c r="J5"/>
  <c r="I6"/>
  <c r="I7"/>
  <c r="I8"/>
  <c r="I9"/>
  <c r="I10"/>
  <c r="I11"/>
  <c r="I12"/>
  <c r="J22"/>
  <c r="J34"/>
  <c r="I35"/>
  <c r="J42"/>
  <c r="J50"/>
  <c r="I51"/>
  <c r="J59"/>
  <c r="I60"/>
  <c r="C5" i="7"/>
  <c r="D1" i="6"/>
  <c r="J6"/>
  <c r="J7"/>
  <c r="J8"/>
  <c r="C8"/>
  <c r="J9"/>
  <c r="C9"/>
  <c r="J10"/>
  <c r="C10"/>
  <c r="J11"/>
  <c r="C11"/>
  <c r="J12"/>
  <c r="I24"/>
  <c r="J35"/>
  <c r="I36"/>
  <c r="I44"/>
  <c r="J51"/>
  <c r="I52"/>
  <c r="J60"/>
  <c r="I62"/>
  <c r="I65"/>
  <c r="D5" i="7"/>
  <c r="B10" i="4"/>
  <c r="A6" i="6"/>
  <c r="B18" i="4"/>
  <c r="A10" i="6"/>
  <c r="G25" i="4"/>
  <c r="B44"/>
  <c r="A29" i="6"/>
  <c r="B49" i="4"/>
  <c r="A33" i="6"/>
  <c r="B85" i="4"/>
  <c r="A60" i="6"/>
  <c r="A4" i="5"/>
  <c r="I4"/>
  <c r="I14" i="6"/>
  <c r="I15"/>
  <c r="I16"/>
  <c r="I17"/>
  <c r="J24"/>
  <c r="I25"/>
  <c r="J36"/>
  <c r="I37"/>
  <c r="J44"/>
  <c r="I45"/>
  <c r="J52"/>
  <c r="J62"/>
  <c r="I63"/>
  <c r="I64"/>
  <c r="J65"/>
  <c r="I66"/>
  <c r="B59" i="1"/>
  <c r="F4" i="8"/>
  <c r="H4"/>
  <c r="I4"/>
  <c r="C4"/>
  <c r="S94" i="5"/>
  <c r="S150"/>
  <c r="S491"/>
  <c r="S511"/>
  <c r="S147"/>
  <c r="S193"/>
  <c r="S203"/>
  <c r="S85"/>
  <c r="S167"/>
  <c r="S247"/>
  <c r="S344"/>
  <c r="S397"/>
  <c r="S401"/>
  <c r="S409"/>
  <c r="S372"/>
  <c r="S437"/>
  <c r="S428"/>
  <c r="S452"/>
  <c r="S548"/>
  <c r="S377"/>
  <c r="S349"/>
  <c r="S539"/>
  <c r="S169"/>
  <c r="S123"/>
  <c r="S177"/>
  <c r="S361"/>
  <c r="S77"/>
  <c r="S97"/>
  <c r="S219"/>
  <c r="S295"/>
  <c r="S417"/>
  <c r="S432"/>
  <c r="S560"/>
  <c r="S510"/>
  <c r="S106"/>
  <c r="S341"/>
  <c r="S83"/>
  <c r="S95"/>
  <c r="S161"/>
  <c r="S171"/>
  <c r="S113"/>
  <c r="S145"/>
  <c r="S135"/>
  <c r="S267"/>
  <c r="S275"/>
  <c r="S388"/>
  <c r="S429"/>
  <c r="S449"/>
  <c r="S457"/>
  <c r="S436"/>
  <c r="S190"/>
  <c r="S229"/>
  <c r="S237"/>
  <c r="S225"/>
  <c r="S179"/>
  <c r="S105"/>
  <c r="S137"/>
  <c r="S159"/>
  <c r="S75"/>
  <c r="S119"/>
  <c r="S183"/>
  <c r="S131"/>
  <c r="S195"/>
  <c r="S65"/>
  <c r="S223"/>
  <c r="S259"/>
  <c r="S416"/>
  <c r="S441"/>
  <c r="S572"/>
  <c r="S440"/>
  <c r="S568"/>
  <c r="S468"/>
  <c r="S257"/>
  <c r="S543"/>
  <c r="S127"/>
  <c r="S129"/>
  <c r="S408"/>
  <c r="S111"/>
  <c r="S197"/>
  <c r="S187"/>
  <c r="S199"/>
  <c r="S352"/>
  <c r="S299"/>
  <c r="S389"/>
  <c r="S302"/>
  <c r="S404"/>
  <c r="S421"/>
  <c r="S464"/>
  <c r="S552"/>
  <c r="S586"/>
  <c r="S269"/>
  <c r="S479"/>
  <c r="S67"/>
  <c r="S143"/>
  <c r="S175"/>
  <c r="S69"/>
  <c r="S89"/>
  <c r="S155"/>
  <c r="S157"/>
  <c r="S364"/>
  <c r="S304"/>
  <c r="S392"/>
  <c r="S348"/>
  <c r="S433"/>
  <c r="S444"/>
  <c r="S584"/>
  <c r="S99"/>
  <c r="S81"/>
  <c r="S235"/>
  <c r="S271"/>
  <c r="S291"/>
  <c r="S396"/>
  <c r="S400"/>
  <c r="S405"/>
  <c r="S413"/>
  <c r="S453"/>
  <c r="S420"/>
  <c r="S448"/>
  <c r="S210"/>
  <c r="S73"/>
  <c r="S93"/>
  <c r="S125"/>
  <c r="S385"/>
  <c r="S227"/>
  <c r="S255"/>
  <c r="S263"/>
  <c r="S283"/>
  <c r="S393"/>
  <c r="S380"/>
  <c r="S425"/>
  <c r="S445"/>
  <c r="S424"/>
  <c r="S470"/>
  <c r="S461"/>
  <c r="S494"/>
  <c r="R2165"/>
  <c r="I1967"/>
  <c r="X2165"/>
  <c r="J2069"/>
  <c r="I2069"/>
  <c r="J1967"/>
  <c r="I987"/>
  <c r="H650"/>
  <c r="X290"/>
  <c r="X2044"/>
  <c r="R2044"/>
  <c r="R1967"/>
  <c r="F290"/>
  <c r="H987"/>
  <c r="X1967"/>
  <c r="H1959"/>
  <c r="R987"/>
  <c r="R2069"/>
  <c r="I1959"/>
  <c r="X1272"/>
  <c r="H2069"/>
  <c r="J1959"/>
  <c r="R1959"/>
  <c r="X1198"/>
  <c r="I678"/>
  <c r="H678"/>
  <c r="J987"/>
  <c r="S606"/>
  <c r="S610"/>
  <c r="X520"/>
  <c r="X363"/>
  <c r="X322"/>
  <c r="X347"/>
  <c r="X186"/>
  <c r="X226"/>
  <c r="X456"/>
  <c r="S598"/>
  <c r="X550"/>
  <c r="X542"/>
  <c r="X376"/>
  <c r="X221"/>
  <c r="X165"/>
  <c r="X37"/>
  <c r="X504"/>
  <c r="X503"/>
  <c r="X338"/>
  <c r="X121"/>
  <c r="X323"/>
  <c r="X360"/>
  <c r="X483"/>
  <c r="X326"/>
  <c r="X310"/>
  <c r="X146"/>
  <c r="X488"/>
  <c r="X514"/>
  <c r="X498"/>
  <c r="X482"/>
  <c r="X558"/>
  <c r="X555"/>
  <c r="X535"/>
  <c r="X230"/>
  <c r="X21"/>
  <c r="X149"/>
  <c r="X530"/>
  <c r="X387"/>
  <c r="X122"/>
  <c r="X546"/>
  <c r="X559"/>
  <c r="S532"/>
  <c r="X336"/>
  <c r="X356"/>
  <c r="S356"/>
  <c r="X318"/>
  <c r="X154"/>
  <c r="X214"/>
  <c r="X20"/>
  <c r="X233"/>
  <c r="X70"/>
  <c r="X329"/>
  <c r="X98"/>
  <c r="X241"/>
  <c r="X301"/>
  <c r="X198"/>
  <c r="X134"/>
  <c r="X234"/>
  <c r="X174"/>
  <c r="X353"/>
  <c r="X34"/>
  <c r="S343"/>
  <c r="X158"/>
  <c r="X331"/>
  <c r="X246"/>
  <c r="X114"/>
  <c r="X333"/>
  <c r="X82"/>
  <c r="X451"/>
  <c r="X78"/>
  <c r="X335"/>
  <c r="X282"/>
  <c r="X206"/>
  <c r="X162"/>
  <c r="X325"/>
  <c r="X38"/>
  <c r="X138"/>
  <c r="X142"/>
  <c r="X126"/>
  <c r="X217"/>
  <c r="X278"/>
  <c r="X182"/>
  <c r="X218"/>
  <c r="X86"/>
  <c r="X202"/>
  <c r="X369"/>
  <c r="X46"/>
  <c r="X315"/>
  <c r="S315"/>
  <c r="X96"/>
  <c r="X48"/>
  <c r="X22"/>
  <c r="X327"/>
  <c r="X118"/>
  <c r="X311"/>
  <c r="X253"/>
  <c r="X54"/>
  <c r="X50"/>
  <c r="X317"/>
  <c r="X66"/>
  <c r="X373"/>
  <c r="X62"/>
  <c r="X357"/>
  <c r="S357"/>
  <c r="X90"/>
  <c r="X130"/>
  <c r="X383"/>
  <c r="S383"/>
  <c r="X313"/>
  <c r="X92"/>
  <c r="X76"/>
  <c r="X44"/>
  <c r="X250"/>
  <c r="X319"/>
  <c r="X242"/>
  <c r="X345"/>
  <c r="X285"/>
  <c r="X321"/>
  <c r="X249"/>
  <c r="X309"/>
  <c r="C12" i="6"/>
  <c r="C7"/>
  <c r="B32"/>
  <c r="X2318" i="5"/>
  <c r="J1919"/>
  <c r="X1289"/>
  <c r="R983"/>
  <c r="R872"/>
  <c r="I851"/>
  <c r="F1735"/>
  <c r="I1859"/>
  <c r="F1577"/>
  <c r="H1339"/>
  <c r="I1224"/>
  <c r="X752"/>
  <c r="J775"/>
  <c r="F678"/>
  <c r="I1735"/>
  <c r="J2284"/>
  <c r="J1339"/>
  <c r="F967"/>
  <c r="J678"/>
  <c r="J265"/>
  <c r="F2189"/>
  <c r="J1735"/>
  <c r="R1339"/>
  <c r="I967"/>
  <c r="I829"/>
  <c r="H752"/>
  <c r="H578"/>
  <c r="I1665"/>
  <c r="H1577"/>
  <c r="X1339"/>
  <c r="R967"/>
  <c r="R829"/>
  <c r="J752"/>
  <c r="I578"/>
  <c r="I265"/>
  <c r="H265"/>
  <c r="J1492"/>
  <c r="F2409"/>
  <c r="R1669"/>
  <c r="J1577"/>
  <c r="I1339"/>
  <c r="X967"/>
  <c r="J578"/>
  <c r="X678"/>
  <c r="F1385"/>
  <c r="F982"/>
  <c r="J672"/>
  <c r="X650"/>
  <c r="J1051"/>
  <c r="H2173"/>
  <c r="J1684"/>
  <c r="I1385"/>
  <c r="I1051"/>
  <c r="I1320"/>
  <c r="I1133"/>
  <c r="H982"/>
  <c r="I650"/>
  <c r="X1385"/>
  <c r="R1039"/>
  <c r="I1015"/>
  <c r="J1320"/>
  <c r="J1133"/>
  <c r="I982"/>
  <c r="J2173"/>
  <c r="R1320"/>
  <c r="J982"/>
  <c r="X2173"/>
  <c r="H2116"/>
  <c r="R1754"/>
  <c r="J1593"/>
  <c r="H1593"/>
  <c r="H1385"/>
  <c r="I672"/>
  <c r="J215"/>
  <c r="F2301"/>
  <c r="R1593"/>
  <c r="J1385"/>
  <c r="X1320"/>
  <c r="J189"/>
  <c r="R2301"/>
  <c r="X1593"/>
  <c r="R1051"/>
  <c r="R1015"/>
  <c r="I1039"/>
  <c r="F1320"/>
  <c r="R852"/>
  <c r="F1947"/>
  <c r="H1947"/>
  <c r="X1426"/>
  <c r="I1381"/>
  <c r="X872"/>
  <c r="J463"/>
  <c r="I1947"/>
  <c r="R1665"/>
  <c r="X1158"/>
  <c r="H463"/>
  <c r="X2363"/>
  <c r="J1947"/>
  <c r="J1438"/>
  <c r="F1158"/>
  <c r="R1947"/>
  <c r="J1665"/>
  <c r="J1426"/>
  <c r="R262"/>
  <c r="I2363"/>
  <c r="I872"/>
  <c r="I463"/>
  <c r="R574"/>
  <c r="I2480"/>
  <c r="X1947"/>
  <c r="R1325"/>
  <c r="H1158"/>
  <c r="F872"/>
  <c r="H297"/>
  <c r="F91"/>
  <c r="R746"/>
  <c r="F262"/>
  <c r="F767"/>
  <c r="H746"/>
  <c r="H262"/>
  <c r="H2325"/>
  <c r="R1329"/>
  <c r="H562"/>
  <c r="F463"/>
  <c r="R1204"/>
  <c r="H574"/>
  <c r="I562"/>
  <c r="F1665"/>
  <c r="J1204"/>
  <c r="I574"/>
  <c r="J562"/>
  <c r="J297"/>
  <c r="I262"/>
  <c r="J872"/>
  <c r="F562"/>
  <c r="I103"/>
  <c r="H1665"/>
  <c r="J574"/>
  <c r="R2363"/>
  <c r="R2317"/>
  <c r="R2157"/>
  <c r="H1786"/>
  <c r="R799"/>
  <c r="H576"/>
  <c r="R2397"/>
  <c r="J2363"/>
  <c r="X2157"/>
  <c r="F696"/>
  <c r="I644"/>
  <c r="H403"/>
  <c r="H2397"/>
  <c r="X2397"/>
  <c r="X717"/>
  <c r="J403"/>
  <c r="J1233"/>
  <c r="F717"/>
  <c r="R775"/>
  <c r="X799"/>
  <c r="X775"/>
  <c r="R403"/>
  <c r="H2317"/>
  <c r="F799"/>
  <c r="F775"/>
  <c r="F2363"/>
  <c r="H799"/>
  <c r="H775"/>
  <c r="J391"/>
  <c r="H2363"/>
  <c r="I2317"/>
  <c r="F1786"/>
  <c r="F942"/>
  <c r="I799"/>
  <c r="I775"/>
  <c r="X2016"/>
  <c r="J2016"/>
  <c r="J1724"/>
  <c r="X1684"/>
  <c r="H1434"/>
  <c r="I1308"/>
  <c r="F1272"/>
  <c r="J602"/>
  <c r="J2077"/>
  <c r="I2077"/>
  <c r="J1673"/>
  <c r="X1716"/>
  <c r="R1403"/>
  <c r="R1308"/>
  <c r="H602"/>
  <c r="X2257"/>
  <c r="I1770"/>
  <c r="R1633"/>
  <c r="I1272"/>
  <c r="R891"/>
  <c r="X1067"/>
  <c r="R2077"/>
  <c r="J1770"/>
  <c r="R1673"/>
  <c r="J1434"/>
  <c r="J1272"/>
  <c r="R2257"/>
  <c r="F1526"/>
  <c r="R1123"/>
  <c r="R1272"/>
  <c r="I602"/>
  <c r="F1673"/>
  <c r="J2318"/>
  <c r="H1464"/>
  <c r="I1526"/>
  <c r="H1673"/>
  <c r="R2318"/>
  <c r="H2043"/>
  <c r="J1633"/>
  <c r="X1434"/>
  <c r="X1673"/>
  <c r="F1051"/>
  <c r="J115"/>
  <c r="F115"/>
  <c r="I115"/>
  <c r="F265"/>
  <c r="F672"/>
  <c r="R115"/>
  <c r="R1724"/>
  <c r="F1680"/>
  <c r="H1672"/>
  <c r="X1325"/>
  <c r="J1224"/>
  <c r="J696"/>
  <c r="I1325"/>
  <c r="F1681"/>
  <c r="H1700"/>
  <c r="X1724"/>
  <c r="F1313"/>
  <c r="F2293"/>
  <c r="I1700"/>
  <c r="F1609"/>
  <c r="H1680"/>
  <c r="X696"/>
  <c r="I1681"/>
  <c r="I1313"/>
  <c r="H1681"/>
  <c r="H2293"/>
  <c r="F1936"/>
  <c r="J1700"/>
  <c r="J1609"/>
  <c r="R1712"/>
  <c r="I1680"/>
  <c r="R1313"/>
  <c r="H1313"/>
  <c r="R762"/>
  <c r="I2293"/>
  <c r="R1697"/>
  <c r="J1693"/>
  <c r="R1609"/>
  <c r="X1712"/>
  <c r="J1680"/>
  <c r="X1313"/>
  <c r="F1224"/>
  <c r="H648"/>
  <c r="R419"/>
  <c r="X2293"/>
  <c r="R2293"/>
  <c r="R1693"/>
  <c r="H1724"/>
  <c r="R1680"/>
  <c r="H1224"/>
  <c r="I696"/>
  <c r="H696"/>
  <c r="J419"/>
  <c r="H2289"/>
  <c r="I1724"/>
  <c r="H1325"/>
  <c r="R1224"/>
  <c r="I648"/>
  <c r="H419"/>
  <c r="J2480"/>
  <c r="J2232"/>
  <c r="J1641"/>
  <c r="I1508"/>
  <c r="X1297"/>
  <c r="H1222"/>
  <c r="I1110"/>
  <c r="I1140"/>
  <c r="I1233"/>
  <c r="H2480"/>
  <c r="H1859"/>
  <c r="I1754"/>
  <c r="R1641"/>
  <c r="J1110"/>
  <c r="I632"/>
  <c r="R1233"/>
  <c r="R2480"/>
  <c r="R2310"/>
  <c r="J1859"/>
  <c r="X1754"/>
  <c r="R1644"/>
  <c r="R1253"/>
  <c r="H1253"/>
  <c r="H1233"/>
  <c r="I596"/>
  <c r="R447"/>
  <c r="X2310"/>
  <c r="F2092"/>
  <c r="R1859"/>
  <c r="X1253"/>
  <c r="H415"/>
  <c r="H395"/>
  <c r="X2480"/>
  <c r="F1859"/>
  <c r="X1859"/>
  <c r="X1668"/>
  <c r="X1508"/>
  <c r="X1222"/>
  <c r="R1086"/>
  <c r="I836"/>
  <c r="H596"/>
  <c r="R415"/>
  <c r="J447"/>
  <c r="J395"/>
  <c r="F2480"/>
  <c r="X2386"/>
  <c r="J2164"/>
  <c r="R1653"/>
  <c r="J1653"/>
  <c r="F1508"/>
  <c r="F1222"/>
  <c r="H1297"/>
  <c r="F836"/>
  <c r="R836"/>
  <c r="R395"/>
  <c r="I496"/>
  <c r="F1233"/>
  <c r="X1900"/>
  <c r="J1725"/>
  <c r="H1716"/>
  <c r="F1403"/>
  <c r="X1381"/>
  <c r="X1329"/>
  <c r="I1095"/>
  <c r="X971"/>
  <c r="X2213"/>
  <c r="X1633"/>
  <c r="R808"/>
  <c r="J239"/>
  <c r="J2133"/>
  <c r="J2161"/>
  <c r="X1919"/>
  <c r="I1716"/>
  <c r="H1426"/>
  <c r="H1329"/>
  <c r="I608"/>
  <c r="F808"/>
  <c r="J314"/>
  <c r="H239"/>
  <c r="R2133"/>
  <c r="R2161"/>
  <c r="F1919"/>
  <c r="J1716"/>
  <c r="X1403"/>
  <c r="R1067"/>
  <c r="X1308"/>
  <c r="J1145"/>
  <c r="H883"/>
  <c r="H447"/>
  <c r="I808"/>
  <c r="F175"/>
  <c r="X2133"/>
  <c r="H1900"/>
  <c r="I1919"/>
  <c r="R1716"/>
  <c r="H1684"/>
  <c r="R1285"/>
  <c r="F1308"/>
  <c r="F883"/>
  <c r="I1403"/>
  <c r="H1919"/>
  <c r="I1684"/>
  <c r="X1285"/>
  <c r="I1123"/>
  <c r="I1067"/>
  <c r="I883"/>
  <c r="F314"/>
  <c r="R883"/>
  <c r="X783"/>
  <c r="F1900"/>
  <c r="R1919"/>
  <c r="R1725"/>
  <c r="R1684"/>
  <c r="X1526"/>
  <c r="J1308"/>
  <c r="J2181"/>
  <c r="H2164"/>
  <c r="R2184"/>
  <c r="J1668"/>
  <c r="R1660"/>
  <c r="X1688"/>
  <c r="H1652"/>
  <c r="I1644"/>
  <c r="H942"/>
  <c r="I720"/>
  <c r="R2181"/>
  <c r="I2164"/>
  <c r="X2012"/>
  <c r="X2092"/>
  <c r="R1668"/>
  <c r="F1708"/>
  <c r="X1660"/>
  <c r="I1652"/>
  <c r="J1644"/>
  <c r="X942"/>
  <c r="X767"/>
  <c r="H391"/>
  <c r="J720"/>
  <c r="J2454"/>
  <c r="F2215"/>
  <c r="X2215"/>
  <c r="X2184"/>
  <c r="R2164"/>
  <c r="I2043"/>
  <c r="R1657"/>
  <c r="R1652"/>
  <c r="H1708"/>
  <c r="X1644"/>
  <c r="I942"/>
  <c r="H767"/>
  <c r="J680"/>
  <c r="H720"/>
  <c r="I680"/>
  <c r="X680"/>
  <c r="R391"/>
  <c r="F2012"/>
  <c r="R2454"/>
  <c r="H2215"/>
  <c r="J2043"/>
  <c r="H2092"/>
  <c r="H1688"/>
  <c r="X1652"/>
  <c r="I1708"/>
  <c r="R942"/>
  <c r="I767"/>
  <c r="R720"/>
  <c r="F2253"/>
  <c r="X2253"/>
  <c r="J2197"/>
  <c r="H2184"/>
  <c r="R2012"/>
  <c r="R2043"/>
  <c r="I2092"/>
  <c r="H1660"/>
  <c r="F1644"/>
  <c r="I1688"/>
  <c r="F1668"/>
  <c r="J1708"/>
  <c r="J767"/>
  <c r="H600"/>
  <c r="R2197"/>
  <c r="I2184"/>
  <c r="X2043"/>
  <c r="J2092"/>
  <c r="J1657"/>
  <c r="H1668"/>
  <c r="I1660"/>
  <c r="J1688"/>
  <c r="R1708"/>
  <c r="J644"/>
  <c r="J2184"/>
  <c r="I1668"/>
  <c r="J1660"/>
  <c r="R1688"/>
  <c r="H680"/>
  <c r="F680"/>
  <c r="X2197"/>
  <c r="X2409"/>
  <c r="I2116"/>
  <c r="R1774"/>
  <c r="R1140"/>
  <c r="H869"/>
  <c r="X852"/>
  <c r="R754"/>
  <c r="J439"/>
  <c r="J411"/>
  <c r="J293"/>
  <c r="H277"/>
  <c r="X1140"/>
  <c r="J2116"/>
  <c r="I1855"/>
  <c r="X1842"/>
  <c r="H1774"/>
  <c r="H1811"/>
  <c r="X1774"/>
  <c r="R979"/>
  <c r="F852"/>
  <c r="F817"/>
  <c r="I580"/>
  <c r="H293"/>
  <c r="R2116"/>
  <c r="H1855"/>
  <c r="I1811"/>
  <c r="F1774"/>
  <c r="X730"/>
  <c r="X1086"/>
  <c r="J869"/>
  <c r="R580"/>
  <c r="F1842"/>
  <c r="J1855"/>
  <c r="J1811"/>
  <c r="H1140"/>
  <c r="R1292"/>
  <c r="I888"/>
  <c r="F738"/>
  <c r="H580"/>
  <c r="J277"/>
  <c r="H1086"/>
  <c r="R869"/>
  <c r="J592"/>
  <c r="I87"/>
  <c r="I2417"/>
  <c r="H1842"/>
  <c r="R1855"/>
  <c r="X1811"/>
  <c r="H1317"/>
  <c r="I979"/>
  <c r="X869"/>
  <c r="F888"/>
  <c r="R730"/>
  <c r="X738"/>
  <c r="F524"/>
  <c r="F1140"/>
  <c r="J580"/>
  <c r="I1842"/>
  <c r="X1855"/>
  <c r="R1811"/>
  <c r="F1471"/>
  <c r="R1317"/>
  <c r="I1086"/>
  <c r="I869"/>
  <c r="H730"/>
  <c r="H592"/>
  <c r="R411"/>
  <c r="H439"/>
  <c r="H411"/>
  <c r="I277"/>
  <c r="I730"/>
  <c r="F87"/>
  <c r="R87"/>
  <c r="J1842"/>
  <c r="H1696"/>
  <c r="X1317"/>
  <c r="J1086"/>
  <c r="I524"/>
  <c r="R439"/>
  <c r="I293"/>
  <c r="J87"/>
  <c r="B30" i="6"/>
  <c r="G30"/>
  <c r="B41"/>
  <c r="G41"/>
  <c r="B31"/>
  <c r="G31"/>
  <c r="J306" i="5"/>
  <c r="J2417"/>
  <c r="J2160"/>
  <c r="F1876"/>
  <c r="X1801"/>
  <c r="R1770"/>
  <c r="R1700"/>
  <c r="X1609"/>
  <c r="X1577"/>
  <c r="I1696"/>
  <c r="I1672"/>
  <c r="F1126"/>
  <c r="F875"/>
  <c r="R888"/>
  <c r="X829"/>
  <c r="F783"/>
  <c r="R757"/>
  <c r="I588"/>
  <c r="R431"/>
  <c r="J435"/>
  <c r="F102"/>
  <c r="X2325"/>
  <c r="H2012"/>
  <c r="F640"/>
  <c r="J207"/>
  <c r="F2197"/>
  <c r="R2417"/>
  <c r="H2409"/>
  <c r="X2317"/>
  <c r="H2011"/>
  <c r="J1876"/>
  <c r="X1770"/>
  <c r="J1669"/>
  <c r="X1700"/>
  <c r="J1696"/>
  <c r="F1700"/>
  <c r="F1712"/>
  <c r="J1672"/>
  <c r="R1003"/>
  <c r="X1352"/>
  <c r="X1292"/>
  <c r="I974"/>
  <c r="H1138"/>
  <c r="H875"/>
  <c r="H783"/>
  <c r="I757"/>
  <c r="I640"/>
  <c r="H644"/>
  <c r="H435"/>
  <c r="F334"/>
  <c r="J2397"/>
  <c r="I2012"/>
  <c r="J640"/>
  <c r="I2197"/>
  <c r="X2417"/>
  <c r="I2409"/>
  <c r="F2325"/>
  <c r="I2011"/>
  <c r="J1936"/>
  <c r="F1770"/>
  <c r="R1696"/>
  <c r="H1664"/>
  <c r="I1494"/>
  <c r="R1672"/>
  <c r="F1352"/>
  <c r="F1292"/>
  <c r="J974"/>
  <c r="J875"/>
  <c r="I783"/>
  <c r="I749"/>
  <c r="J757"/>
  <c r="I556"/>
  <c r="J431"/>
  <c r="I334"/>
  <c r="J281"/>
  <c r="H281"/>
  <c r="R194"/>
  <c r="R215"/>
  <c r="J2409"/>
  <c r="H2301"/>
  <c r="H2100"/>
  <c r="J2011"/>
  <c r="R1936"/>
  <c r="H1801"/>
  <c r="H1867"/>
  <c r="I1664"/>
  <c r="H1712"/>
  <c r="F1494"/>
  <c r="J1494"/>
  <c r="X1672"/>
  <c r="I1003"/>
  <c r="H1352"/>
  <c r="R974"/>
  <c r="I1074"/>
  <c r="I875"/>
  <c r="J783"/>
  <c r="J749"/>
  <c r="X757"/>
  <c r="R334"/>
  <c r="F306"/>
  <c r="X2301"/>
  <c r="I1801"/>
  <c r="J1664"/>
  <c r="I1712"/>
  <c r="X1494"/>
  <c r="X1190"/>
  <c r="J1352"/>
  <c r="I1292"/>
  <c r="R875"/>
  <c r="R738"/>
  <c r="X749"/>
  <c r="I717"/>
  <c r="R718"/>
  <c r="F757"/>
  <c r="I306"/>
  <c r="H189"/>
  <c r="F189"/>
  <c r="R207"/>
  <c r="F281"/>
  <c r="X1510"/>
  <c r="F1190"/>
  <c r="I983"/>
  <c r="J1292"/>
  <c r="X974"/>
  <c r="F749"/>
  <c r="J717"/>
  <c r="H640"/>
  <c r="H588"/>
  <c r="R435"/>
  <c r="H431"/>
  <c r="I281"/>
  <c r="I189"/>
  <c r="F2061"/>
  <c r="H556"/>
  <c r="H2197"/>
  <c r="F2405"/>
  <c r="F2386"/>
  <c r="R2289"/>
  <c r="X2154"/>
  <c r="R2160"/>
  <c r="I2100"/>
  <c r="R2035"/>
  <c r="X1876"/>
  <c r="I1867"/>
  <c r="X1304"/>
  <c r="I1145"/>
  <c r="J1074"/>
  <c r="R794"/>
  <c r="I634"/>
  <c r="H670"/>
  <c r="X634"/>
  <c r="F1940"/>
  <c r="F2289"/>
  <c r="F2154"/>
  <c r="J2100"/>
  <c r="J1940"/>
  <c r="X2035"/>
  <c r="J1867"/>
  <c r="I1761"/>
  <c r="X1471"/>
  <c r="F1193"/>
  <c r="R1115"/>
  <c r="I1035"/>
  <c r="F1304"/>
  <c r="X1145"/>
  <c r="R1074"/>
  <c r="F814"/>
  <c r="J814"/>
  <c r="F243"/>
  <c r="J1527"/>
  <c r="I1527"/>
  <c r="H1527"/>
  <c r="X1527"/>
  <c r="F592"/>
  <c r="R592"/>
  <c r="I2386"/>
  <c r="H2405"/>
  <c r="H2180"/>
  <c r="R2100"/>
  <c r="R1940"/>
  <c r="R1867"/>
  <c r="J1193"/>
  <c r="F1145"/>
  <c r="F867"/>
  <c r="J303"/>
  <c r="H1940"/>
  <c r="H243"/>
  <c r="J2405"/>
  <c r="X2160"/>
  <c r="I2180"/>
  <c r="X1940"/>
  <c r="X1867"/>
  <c r="I1786"/>
  <c r="J1471"/>
  <c r="I1131"/>
  <c r="I1115"/>
  <c r="I1304"/>
  <c r="R1145"/>
  <c r="X814"/>
  <c r="H634"/>
  <c r="R423"/>
  <c r="I2289"/>
  <c r="J1435"/>
  <c r="I1435"/>
  <c r="H1435"/>
  <c r="R2405"/>
  <c r="H2386"/>
  <c r="J2180"/>
  <c r="X2100"/>
  <c r="J1952"/>
  <c r="J1786"/>
  <c r="J1304"/>
  <c r="X1074"/>
  <c r="J423"/>
  <c r="R303"/>
  <c r="F330"/>
  <c r="H379"/>
  <c r="J330"/>
  <c r="F71"/>
  <c r="R71"/>
  <c r="F2381"/>
  <c r="X2405"/>
  <c r="J2386"/>
  <c r="R2180"/>
  <c r="H2160"/>
  <c r="F2100"/>
  <c r="R1952"/>
  <c r="H2035"/>
  <c r="F1867"/>
  <c r="R1786"/>
  <c r="R1131"/>
  <c r="R1304"/>
  <c r="I971"/>
  <c r="F1074"/>
  <c r="F971"/>
  <c r="I817"/>
  <c r="I330"/>
  <c r="J379"/>
  <c r="I303"/>
  <c r="H201"/>
  <c r="R2386"/>
  <c r="I2160"/>
  <c r="X1952"/>
  <c r="I2035"/>
  <c r="X1786"/>
  <c r="I1471"/>
  <c r="R1471"/>
  <c r="R971"/>
  <c r="H1145"/>
  <c r="H971"/>
  <c r="J817"/>
  <c r="R817"/>
  <c r="F303"/>
  <c r="I201"/>
  <c r="J71"/>
  <c r="I71"/>
  <c r="F201"/>
  <c r="R1055"/>
  <c r="I891"/>
  <c r="H867"/>
  <c r="R712"/>
  <c r="R427"/>
  <c r="J194"/>
  <c r="R608"/>
  <c r="J712"/>
  <c r="X2465"/>
  <c r="J2465"/>
  <c r="F1696"/>
  <c r="I2205"/>
  <c r="R2205"/>
  <c r="J2205"/>
  <c r="H2205"/>
  <c r="F2205"/>
  <c r="X2205"/>
  <c r="X640"/>
  <c r="R640"/>
  <c r="J1067"/>
  <c r="H1067"/>
  <c r="X672"/>
  <c r="R672"/>
  <c r="H175"/>
  <c r="R175"/>
  <c r="J175"/>
  <c r="H808"/>
  <c r="J808"/>
  <c r="X808"/>
  <c r="X644"/>
  <c r="F644"/>
  <c r="I2265"/>
  <c r="R2265"/>
  <c r="J2265"/>
  <c r="F608"/>
  <c r="J1138"/>
  <c r="X891"/>
  <c r="I867"/>
  <c r="R915"/>
  <c r="R710"/>
  <c r="H664"/>
  <c r="H608"/>
  <c r="H407"/>
  <c r="F194"/>
  <c r="I2215"/>
  <c r="J2215"/>
  <c r="J1198"/>
  <c r="R1198"/>
  <c r="I1198"/>
  <c r="H1198"/>
  <c r="X987"/>
  <c r="F987"/>
  <c r="H851"/>
  <c r="F851"/>
  <c r="R1107"/>
  <c r="F931"/>
  <c r="I931"/>
  <c r="I1138"/>
  <c r="R867"/>
  <c r="X915"/>
  <c r="I712"/>
  <c r="X679"/>
  <c r="H710"/>
  <c r="J407"/>
  <c r="H1526"/>
  <c r="R1526"/>
  <c r="F580"/>
  <c r="H836"/>
  <c r="J836"/>
  <c r="R1158"/>
  <c r="J1158"/>
  <c r="I1158"/>
  <c r="H215"/>
  <c r="I215"/>
  <c r="F215"/>
  <c r="R931"/>
  <c r="R1138"/>
  <c r="X867"/>
  <c r="I679"/>
  <c r="J427"/>
  <c r="F2265"/>
  <c r="X2265"/>
  <c r="I2199"/>
  <c r="R2199"/>
  <c r="J2199"/>
  <c r="X1051"/>
  <c r="H1051"/>
  <c r="R578"/>
  <c r="F578"/>
  <c r="R306"/>
  <c r="H306"/>
  <c r="R243"/>
  <c r="J243"/>
  <c r="I243"/>
  <c r="J1761"/>
  <c r="I1510"/>
  <c r="X1464"/>
  <c r="F1138"/>
  <c r="F891"/>
  <c r="H2265"/>
  <c r="F974"/>
  <c r="I2397"/>
  <c r="F2397"/>
  <c r="I2253"/>
  <c r="R2253"/>
  <c r="J2253"/>
  <c r="H2253"/>
  <c r="I2257"/>
  <c r="J2257"/>
  <c r="J1403"/>
  <c r="H1403"/>
  <c r="H191"/>
  <c r="J191"/>
  <c r="R191"/>
  <c r="I191"/>
  <c r="H103"/>
  <c r="J103"/>
  <c r="R103"/>
  <c r="R314"/>
  <c r="H314"/>
  <c r="H207"/>
  <c r="I207"/>
  <c r="F207"/>
  <c r="R330"/>
  <c r="H330"/>
  <c r="J1510"/>
  <c r="X1138"/>
  <c r="H891"/>
  <c r="H915"/>
  <c r="J608"/>
  <c r="X712"/>
  <c r="X2189"/>
  <c r="I2189"/>
  <c r="H2189"/>
  <c r="I1851"/>
  <c r="F1851"/>
  <c r="I1633"/>
  <c r="F1633"/>
  <c r="I239"/>
  <c r="R239"/>
  <c r="F239"/>
  <c r="I391"/>
  <c r="F391"/>
  <c r="H102"/>
  <c r="I102"/>
  <c r="F915"/>
  <c r="H712"/>
  <c r="H427"/>
  <c r="H194"/>
  <c r="I2213"/>
  <c r="R2213"/>
  <c r="J2213"/>
  <c r="H2213"/>
  <c r="F2213"/>
  <c r="J2381"/>
  <c r="I2381"/>
  <c r="X2381"/>
  <c r="J1309"/>
  <c r="I1309"/>
  <c r="J1325"/>
  <c r="F1325"/>
  <c r="H43"/>
  <c r="I43"/>
  <c r="R43"/>
  <c r="H91"/>
  <c r="R91"/>
  <c r="I91"/>
  <c r="J91"/>
  <c r="X2334"/>
  <c r="I2334"/>
  <c r="J2334"/>
  <c r="H2334"/>
  <c r="F2334"/>
  <c r="I2161"/>
  <c r="H2161"/>
  <c r="F2161"/>
  <c r="R1876"/>
  <c r="I1876"/>
  <c r="H1936"/>
  <c r="I1936"/>
  <c r="X1697"/>
  <c r="F1697"/>
  <c r="I1697"/>
  <c r="H1697"/>
  <c r="X1713"/>
  <c r="I1713"/>
  <c r="H1713"/>
  <c r="F1713"/>
  <c r="F1664"/>
  <c r="J1508"/>
  <c r="R1508"/>
  <c r="X1645"/>
  <c r="I1645"/>
  <c r="H1645"/>
  <c r="F1645"/>
  <c r="J1297"/>
  <c r="I1297"/>
  <c r="F1297"/>
  <c r="X1071"/>
  <c r="J1071"/>
  <c r="H1071"/>
  <c r="F1071"/>
  <c r="X1035"/>
  <c r="F1035"/>
  <c r="H1035"/>
  <c r="J1035"/>
  <c r="H794"/>
  <c r="I794"/>
  <c r="J794"/>
  <c r="F794"/>
  <c r="X794"/>
  <c r="X1007"/>
  <c r="J1007"/>
  <c r="H1007"/>
  <c r="F1007"/>
  <c r="X632"/>
  <c r="R632"/>
  <c r="F632"/>
  <c r="J632"/>
  <c r="J829"/>
  <c r="H829"/>
  <c r="R814"/>
  <c r="I814"/>
  <c r="I443"/>
  <c r="F443"/>
  <c r="H163"/>
  <c r="R163"/>
  <c r="J163"/>
  <c r="I163"/>
  <c r="F163"/>
  <c r="I290"/>
  <c r="X2330"/>
  <c r="I2330"/>
  <c r="J2330"/>
  <c r="H2330"/>
  <c r="F2330"/>
  <c r="R2225"/>
  <c r="J2225"/>
  <c r="H2225"/>
  <c r="F2225"/>
  <c r="X2181"/>
  <c r="I2181"/>
  <c r="H2181"/>
  <c r="F2181"/>
  <c r="I2165"/>
  <c r="H2165"/>
  <c r="F2165"/>
  <c r="I2044"/>
  <c r="H2044"/>
  <c r="F2044"/>
  <c r="X2069"/>
  <c r="F2069"/>
  <c r="R1494"/>
  <c r="H1494"/>
  <c r="F1632"/>
  <c r="J1317"/>
  <c r="I1317"/>
  <c r="F1317"/>
  <c r="I1426"/>
  <c r="R1426"/>
  <c r="F1426"/>
  <c r="R1193"/>
  <c r="H1193"/>
  <c r="X1193"/>
  <c r="I1193"/>
  <c r="X1123"/>
  <c r="H1123"/>
  <c r="F1123"/>
  <c r="J1123"/>
  <c r="J943"/>
  <c r="H943"/>
  <c r="F943"/>
  <c r="J888"/>
  <c r="H888"/>
  <c r="X979"/>
  <c r="H979"/>
  <c r="F979"/>
  <c r="J979"/>
  <c r="H774"/>
  <c r="F774"/>
  <c r="I774"/>
  <c r="X774"/>
  <c r="J774"/>
  <c r="I710"/>
  <c r="F710"/>
  <c r="X710"/>
  <c r="J576"/>
  <c r="F576"/>
  <c r="R576"/>
  <c r="I423"/>
  <c r="F423"/>
  <c r="F379"/>
  <c r="I379"/>
  <c r="R297"/>
  <c r="F297"/>
  <c r="J290"/>
  <c r="H2417"/>
  <c r="F2417"/>
  <c r="I2173"/>
  <c r="F2173"/>
  <c r="I2284"/>
  <c r="R2284"/>
  <c r="H2284"/>
  <c r="F2284"/>
  <c r="X2284"/>
  <c r="F2180"/>
  <c r="X2180"/>
  <c r="X2237"/>
  <c r="R2237"/>
  <c r="J2237"/>
  <c r="H2237"/>
  <c r="F2237"/>
  <c r="H2133"/>
  <c r="F2133"/>
  <c r="I2133"/>
  <c r="I1952"/>
  <c r="H1952"/>
  <c r="F1952"/>
  <c r="F1761"/>
  <c r="X1761"/>
  <c r="H1761"/>
  <c r="J1253"/>
  <c r="I1253"/>
  <c r="F1253"/>
  <c r="I738"/>
  <c r="J738"/>
  <c r="J746"/>
  <c r="I746"/>
  <c r="X1003"/>
  <c r="J1003"/>
  <c r="H1003"/>
  <c r="F1003"/>
  <c r="R596"/>
  <c r="J596"/>
  <c r="F596"/>
  <c r="I365"/>
  <c r="H365"/>
  <c r="F365"/>
  <c r="R365"/>
  <c r="J365"/>
  <c r="H279"/>
  <c r="F279"/>
  <c r="R279"/>
  <c r="J279"/>
  <c r="I279"/>
  <c r="R717"/>
  <c r="H717"/>
  <c r="H251"/>
  <c r="R251"/>
  <c r="J251"/>
  <c r="I251"/>
  <c r="F251"/>
  <c r="R293"/>
  <c r="F293"/>
  <c r="J334"/>
  <c r="H334"/>
  <c r="R290"/>
  <c r="I2016"/>
  <c r="H2016"/>
  <c r="F2016"/>
  <c r="X1657"/>
  <c r="F1657"/>
  <c r="I1657"/>
  <c r="H1657"/>
  <c r="F1204"/>
  <c r="H1204"/>
  <c r="X1204"/>
  <c r="I1190"/>
  <c r="R1190"/>
  <c r="J1190"/>
  <c r="X1015"/>
  <c r="F1015"/>
  <c r="J1015"/>
  <c r="H1015"/>
  <c r="J883"/>
  <c r="H750"/>
  <c r="I750"/>
  <c r="X750"/>
  <c r="J750"/>
  <c r="F750"/>
  <c r="J852"/>
  <c r="H852"/>
  <c r="H754"/>
  <c r="I754"/>
  <c r="J754"/>
  <c r="F754"/>
  <c r="X754"/>
  <c r="X648"/>
  <c r="R648"/>
  <c r="F648"/>
  <c r="J648"/>
  <c r="I447"/>
  <c r="F447"/>
  <c r="I415"/>
  <c r="F415"/>
  <c r="I752"/>
  <c r="F752"/>
  <c r="R602"/>
  <c r="F602"/>
  <c r="R261"/>
  <c r="F261"/>
  <c r="R277"/>
  <c r="F277"/>
  <c r="R600"/>
  <c r="J600"/>
  <c r="F600"/>
  <c r="H151"/>
  <c r="R151"/>
  <c r="J151"/>
  <c r="I151"/>
  <c r="F151"/>
  <c r="I2157"/>
  <c r="H2157"/>
  <c r="J2301"/>
  <c r="X2233"/>
  <c r="R2233"/>
  <c r="J2233"/>
  <c r="H2233"/>
  <c r="F2233"/>
  <c r="X1641"/>
  <c r="F1641"/>
  <c r="I1641"/>
  <c r="H1641"/>
  <c r="J1754"/>
  <c r="H1754"/>
  <c r="R1510"/>
  <c r="H1510"/>
  <c r="F1510"/>
  <c r="X1079"/>
  <c r="J1079"/>
  <c r="H1079"/>
  <c r="F1079"/>
  <c r="X1107"/>
  <c r="J1107"/>
  <c r="H1107"/>
  <c r="F1107"/>
  <c r="I662"/>
  <c r="F662"/>
  <c r="X662"/>
  <c r="R662"/>
  <c r="J662"/>
  <c r="J634"/>
  <c r="R634"/>
  <c r="F634"/>
  <c r="X664"/>
  <c r="R664"/>
  <c r="I664"/>
  <c r="F664"/>
  <c r="I407"/>
  <c r="F407"/>
  <c r="H287"/>
  <c r="R287"/>
  <c r="J287"/>
  <c r="I287"/>
  <c r="F287"/>
  <c r="I435"/>
  <c r="F435"/>
  <c r="H211"/>
  <c r="R211"/>
  <c r="J211"/>
  <c r="I211"/>
  <c r="F211"/>
  <c r="I2232"/>
  <c r="H2232"/>
  <c r="X2232"/>
  <c r="F2232"/>
  <c r="F2454"/>
  <c r="H2454"/>
  <c r="X2454"/>
  <c r="I2454"/>
  <c r="X2116"/>
  <c r="F2318"/>
  <c r="I2318"/>
  <c r="H2318"/>
  <c r="X2077"/>
  <c r="F2077"/>
  <c r="J1941"/>
  <c r="I1941"/>
  <c r="H1941"/>
  <c r="F1941"/>
  <c r="X1941"/>
  <c r="R1941"/>
  <c r="X1653"/>
  <c r="I1653"/>
  <c r="H1653"/>
  <c r="F1653"/>
  <c r="I1438"/>
  <c r="H1438"/>
  <c r="F1438"/>
  <c r="R1438"/>
  <c r="J1222"/>
  <c r="I1222"/>
  <c r="R1222"/>
  <c r="J1289"/>
  <c r="I1289"/>
  <c r="F1289"/>
  <c r="X1115"/>
  <c r="J1115"/>
  <c r="H1115"/>
  <c r="F1115"/>
  <c r="R1464"/>
  <c r="J1464"/>
  <c r="I1464"/>
  <c r="J1269"/>
  <c r="I1269"/>
  <c r="F1269"/>
  <c r="H1149"/>
  <c r="F1149"/>
  <c r="X1055"/>
  <c r="H1055"/>
  <c r="F1055"/>
  <c r="J1055"/>
  <c r="H931"/>
  <c r="J931"/>
  <c r="R684"/>
  <c r="J684"/>
  <c r="I684"/>
  <c r="H684"/>
  <c r="F684"/>
  <c r="X684"/>
  <c r="R749"/>
  <c r="H749"/>
  <c r="J588"/>
  <c r="F588"/>
  <c r="R588"/>
  <c r="J650"/>
  <c r="R650"/>
  <c r="F650"/>
  <c r="I670"/>
  <c r="R670"/>
  <c r="J670"/>
  <c r="F670"/>
  <c r="X670"/>
  <c r="J472"/>
  <c r="H472"/>
  <c r="F472"/>
  <c r="R472"/>
  <c r="I439"/>
  <c r="F439"/>
  <c r="R305"/>
  <c r="J305"/>
  <c r="I305"/>
  <c r="H305"/>
  <c r="F305"/>
  <c r="H290"/>
  <c r="H2357"/>
  <c r="F2357"/>
  <c r="X2357"/>
  <c r="R2357"/>
  <c r="J2357"/>
  <c r="I2357"/>
  <c r="F2164"/>
  <c r="X2164"/>
  <c r="X1725"/>
  <c r="I1725"/>
  <c r="H1725"/>
  <c r="F1725"/>
  <c r="I1430"/>
  <c r="H1430"/>
  <c r="F1430"/>
  <c r="R1430"/>
  <c r="X1693"/>
  <c r="I1693"/>
  <c r="H1693"/>
  <c r="F1693"/>
  <c r="J1329"/>
  <c r="I1329"/>
  <c r="F1329"/>
  <c r="X1095"/>
  <c r="F1095"/>
  <c r="J1095"/>
  <c r="H1095"/>
  <c r="H1110"/>
  <c r="X1110"/>
  <c r="X1039"/>
  <c r="H1039"/>
  <c r="F1039"/>
  <c r="J1039"/>
  <c r="H762"/>
  <c r="F762"/>
  <c r="X762"/>
  <c r="J762"/>
  <c r="I762"/>
  <c r="H679"/>
  <c r="J679"/>
  <c r="F679"/>
  <c r="R679"/>
  <c r="H817"/>
  <c r="X817"/>
  <c r="J524"/>
  <c r="R524"/>
  <c r="H524"/>
  <c r="I403"/>
  <c r="F403"/>
  <c r="I419"/>
  <c r="F419"/>
  <c r="I395"/>
  <c r="F395"/>
  <c r="I411"/>
  <c r="F411"/>
  <c r="X2326"/>
  <c r="I2326"/>
  <c r="F2326"/>
  <c r="H2326"/>
  <c r="J2326"/>
  <c r="J2310"/>
  <c r="I2310"/>
  <c r="R2154"/>
  <c r="J2154"/>
  <c r="I2154"/>
  <c r="H2154"/>
  <c r="R1900"/>
  <c r="I1900"/>
  <c r="X1669"/>
  <c r="I1669"/>
  <c r="H1669"/>
  <c r="F1669"/>
  <c r="X1701"/>
  <c r="I1701"/>
  <c r="H1701"/>
  <c r="F1701"/>
  <c r="J1285"/>
  <c r="I1285"/>
  <c r="F1285"/>
  <c r="I1434"/>
  <c r="R1434"/>
  <c r="F1434"/>
  <c r="R1381"/>
  <c r="J1381"/>
  <c r="H1381"/>
  <c r="F1381"/>
  <c r="X1133"/>
  <c r="F1133"/>
  <c r="H1133"/>
  <c r="R1181"/>
  <c r="J1181"/>
  <c r="F1181"/>
  <c r="H1181"/>
  <c r="X1181"/>
  <c r="I1181"/>
  <c r="X1131"/>
  <c r="J1131"/>
  <c r="H1131"/>
  <c r="F1131"/>
  <c r="I718"/>
  <c r="J718"/>
  <c r="F718"/>
  <c r="X718"/>
  <c r="X983"/>
  <c r="J983"/>
  <c r="H983"/>
  <c r="F983"/>
  <c r="H766"/>
  <c r="J766"/>
  <c r="I766"/>
  <c r="F766"/>
  <c r="X766"/>
  <c r="H496"/>
  <c r="F496"/>
  <c r="R496"/>
  <c r="J496"/>
  <c r="H303"/>
  <c r="I431"/>
  <c r="F431"/>
  <c r="I427"/>
  <c r="F427"/>
  <c r="F26" i="6"/>
  <c r="X18" i="5"/>
  <c r="B52" i="6"/>
  <c r="G52"/>
  <c r="B37"/>
  <c r="G37"/>
  <c r="B42"/>
  <c r="G42"/>
  <c r="B40"/>
  <c r="G40"/>
  <c r="B50"/>
  <c r="G50"/>
  <c r="B25"/>
  <c r="G25"/>
  <c r="B35"/>
  <c r="G35"/>
  <c r="X6" i="5"/>
  <c r="B39" i="6"/>
  <c r="G39"/>
  <c r="F24"/>
  <c r="C14"/>
  <c r="B44"/>
  <c r="G44"/>
  <c r="G32"/>
  <c r="B49"/>
  <c r="G49"/>
  <c r="B34"/>
  <c r="G34"/>
  <c r="B29"/>
  <c r="G29"/>
  <c r="B24"/>
  <c r="G24"/>
  <c r="G19"/>
  <c r="H19"/>
  <c r="F2426" i="5"/>
  <c r="X2426"/>
  <c r="R2426"/>
  <c r="J2426"/>
  <c r="I2426"/>
  <c r="H2426"/>
  <c r="D5" i="6"/>
  <c r="C5"/>
  <c r="F2446" i="5"/>
  <c r="H2446"/>
  <c r="X2446"/>
  <c r="J2446"/>
  <c r="I2446"/>
  <c r="R2446"/>
  <c r="G22" i="6"/>
  <c r="B47"/>
  <c r="G47"/>
  <c r="J2504" i="5"/>
  <c r="I2504"/>
  <c r="H2504"/>
  <c r="R2504"/>
  <c r="F2504"/>
  <c r="X2504"/>
  <c r="F2434"/>
  <c r="R2434"/>
  <c r="J2434"/>
  <c r="I2434"/>
  <c r="H2434"/>
  <c r="X2434"/>
  <c r="H2459"/>
  <c r="R2459"/>
  <c r="J2459"/>
  <c r="I2459"/>
  <c r="F2459"/>
  <c r="X2459"/>
  <c r="I2399"/>
  <c r="H2399"/>
  <c r="F2399"/>
  <c r="R2399"/>
  <c r="J2399"/>
  <c r="X2399"/>
  <c r="J2392"/>
  <c r="I2392"/>
  <c r="R2392"/>
  <c r="H2392"/>
  <c r="F2392"/>
  <c r="X2392"/>
  <c r="H2369"/>
  <c r="F2369"/>
  <c r="J2369"/>
  <c r="I2369"/>
  <c r="X2369"/>
  <c r="R2369"/>
  <c r="H2383"/>
  <c r="J2383"/>
  <c r="R2383"/>
  <c r="I2383"/>
  <c r="F2383"/>
  <c r="X2383"/>
  <c r="F2319"/>
  <c r="X2319"/>
  <c r="I2319"/>
  <c r="J2319"/>
  <c r="H2319"/>
  <c r="R2319"/>
  <c r="R2279"/>
  <c r="F2279"/>
  <c r="X2279"/>
  <c r="J2279"/>
  <c r="I2279"/>
  <c r="H2279"/>
  <c r="R2272"/>
  <c r="J2272"/>
  <c r="I2272"/>
  <c r="H2272"/>
  <c r="X2272"/>
  <c r="F2272"/>
  <c r="J2200"/>
  <c r="X2200"/>
  <c r="R2200"/>
  <c r="I2200"/>
  <c r="H2200"/>
  <c r="F2200"/>
  <c r="H2254"/>
  <c r="F2254"/>
  <c r="X2254"/>
  <c r="R2254"/>
  <c r="J2254"/>
  <c r="I2254"/>
  <c r="H2258"/>
  <c r="F2258"/>
  <c r="X2258"/>
  <c r="R2258"/>
  <c r="J2258"/>
  <c r="I2258"/>
  <c r="R2270"/>
  <c r="J2270"/>
  <c r="I2270"/>
  <c r="H2270"/>
  <c r="F2270"/>
  <c r="X2270"/>
  <c r="J2187"/>
  <c r="I2187"/>
  <c r="H2187"/>
  <c r="F2187"/>
  <c r="R2187"/>
  <c r="X2187"/>
  <c r="I2155"/>
  <c r="H2155"/>
  <c r="F2155"/>
  <c r="R2155"/>
  <c r="J2155"/>
  <c r="X2155"/>
  <c r="F2206"/>
  <c r="R2206"/>
  <c r="J2206"/>
  <c r="I2206"/>
  <c r="H2206"/>
  <c r="X2206"/>
  <c r="F2198"/>
  <c r="R2198"/>
  <c r="J2198"/>
  <c r="I2198"/>
  <c r="H2198"/>
  <c r="X2198"/>
  <c r="J2179"/>
  <c r="I2179"/>
  <c r="H2179"/>
  <c r="F2179"/>
  <c r="R2179"/>
  <c r="X2179"/>
  <c r="F2066"/>
  <c r="X2066"/>
  <c r="R2066"/>
  <c r="J2066"/>
  <c r="I2066"/>
  <c r="H2066"/>
  <c r="R2176"/>
  <c r="J2176"/>
  <c r="I2176"/>
  <c r="H2176"/>
  <c r="F2176"/>
  <c r="X2176"/>
  <c r="I2063"/>
  <c r="H2063"/>
  <c r="F2063"/>
  <c r="X2063"/>
  <c r="R2063"/>
  <c r="J2063"/>
  <c r="J2115"/>
  <c r="I2115"/>
  <c r="H2115"/>
  <c r="F2115"/>
  <c r="R2115"/>
  <c r="X2115"/>
  <c r="I2171"/>
  <c r="H2171"/>
  <c r="F2171"/>
  <c r="R2171"/>
  <c r="J2171"/>
  <c r="X2171"/>
  <c r="I1926"/>
  <c r="H1926"/>
  <c r="F1926"/>
  <c r="R1926"/>
  <c r="J1926"/>
  <c r="X1926"/>
  <c r="R2038"/>
  <c r="J2038"/>
  <c r="I2038"/>
  <c r="H2038"/>
  <c r="F2038"/>
  <c r="X2038"/>
  <c r="R1974"/>
  <c r="J1974"/>
  <c r="I1974"/>
  <c r="H1974"/>
  <c r="F1974"/>
  <c r="X1974"/>
  <c r="F1852"/>
  <c r="X1852"/>
  <c r="J1852"/>
  <c r="R1852"/>
  <c r="I1852"/>
  <c r="H1852"/>
  <c r="R2018"/>
  <c r="J2018"/>
  <c r="I2018"/>
  <c r="H2018"/>
  <c r="F2018"/>
  <c r="X2018"/>
  <c r="R1998"/>
  <c r="J1998"/>
  <c r="I1998"/>
  <c r="H1998"/>
  <c r="F1998"/>
  <c r="X1998"/>
  <c r="I1845"/>
  <c r="H1845"/>
  <c r="F1845"/>
  <c r="R1845"/>
  <c r="J1845"/>
  <c r="X1845"/>
  <c r="R1978"/>
  <c r="J1978"/>
  <c r="I1978"/>
  <c r="H1978"/>
  <c r="F1978"/>
  <c r="X1978"/>
  <c r="R2046"/>
  <c r="J2046"/>
  <c r="I2046"/>
  <c r="H2046"/>
  <c r="F2046"/>
  <c r="X2046"/>
  <c r="H1783"/>
  <c r="F1783"/>
  <c r="X1783"/>
  <c r="R1783"/>
  <c r="J1783"/>
  <c r="I1783"/>
  <c r="R1826"/>
  <c r="I1826"/>
  <c r="H1826"/>
  <c r="F1826"/>
  <c r="X1826"/>
  <c r="J1826"/>
  <c r="I1833"/>
  <c r="R1833"/>
  <c r="J1833"/>
  <c r="H1833"/>
  <c r="F1833"/>
  <c r="X1833"/>
  <c r="I1914"/>
  <c r="H1914"/>
  <c r="F1914"/>
  <c r="R1914"/>
  <c r="J1914"/>
  <c r="X1914"/>
  <c r="R1737"/>
  <c r="H1737"/>
  <c r="F1737"/>
  <c r="X1737"/>
  <c r="J1737"/>
  <c r="I1737"/>
  <c r="F1550"/>
  <c r="H1550"/>
  <c r="X1550"/>
  <c r="R1550"/>
  <c r="J1550"/>
  <c r="I1550"/>
  <c r="R1747"/>
  <c r="J1747"/>
  <c r="I1747"/>
  <c r="H1747"/>
  <c r="F1747"/>
  <c r="X1747"/>
  <c r="R1671"/>
  <c r="J1671"/>
  <c r="I1671"/>
  <c r="H1671"/>
  <c r="F1671"/>
  <c r="X1671"/>
  <c r="R1552"/>
  <c r="J1552"/>
  <c r="H1552"/>
  <c r="I1552"/>
  <c r="X1552"/>
  <c r="F1552"/>
  <c r="R1667"/>
  <c r="J1667"/>
  <c r="I1667"/>
  <c r="H1667"/>
  <c r="F1667"/>
  <c r="X1667"/>
  <c r="I1825"/>
  <c r="R1825"/>
  <c r="J1825"/>
  <c r="H1825"/>
  <c r="F1825"/>
  <c r="X1825"/>
  <c r="R1655"/>
  <c r="J1655"/>
  <c r="I1655"/>
  <c r="H1655"/>
  <c r="F1655"/>
  <c r="X1655"/>
  <c r="J1413"/>
  <c r="I1413"/>
  <c r="H1413"/>
  <c r="R1413"/>
  <c r="F1413"/>
  <c r="X1413"/>
  <c r="I1615"/>
  <c r="H1615"/>
  <c r="F1615"/>
  <c r="R1615"/>
  <c r="J1615"/>
  <c r="X1615"/>
  <c r="I1583"/>
  <c r="H1583"/>
  <c r="F1583"/>
  <c r="R1583"/>
  <c r="J1583"/>
  <c r="X1583"/>
  <c r="R1346"/>
  <c r="X1346"/>
  <c r="I1346"/>
  <c r="H1346"/>
  <c r="J1346"/>
  <c r="F1346"/>
  <c r="H1476"/>
  <c r="F1476"/>
  <c r="X1476"/>
  <c r="J1476"/>
  <c r="I1476"/>
  <c r="R1476"/>
  <c r="F1394"/>
  <c r="R1394"/>
  <c r="I1394"/>
  <c r="H1394"/>
  <c r="X1394"/>
  <c r="J1394"/>
  <c r="R1604"/>
  <c r="J1604"/>
  <c r="I1604"/>
  <c r="H1604"/>
  <c r="F1604"/>
  <c r="X1604"/>
  <c r="R1687"/>
  <c r="J1687"/>
  <c r="I1687"/>
  <c r="H1687"/>
  <c r="F1687"/>
  <c r="X1687"/>
  <c r="R1392"/>
  <c r="J1392"/>
  <c r="F1392"/>
  <c r="X1392"/>
  <c r="I1392"/>
  <c r="H1392"/>
  <c r="R1584"/>
  <c r="J1584"/>
  <c r="I1584"/>
  <c r="H1584"/>
  <c r="F1584"/>
  <c r="X1584"/>
  <c r="J1445"/>
  <c r="H1445"/>
  <c r="I1445"/>
  <c r="F1445"/>
  <c r="R1445"/>
  <c r="X1445"/>
  <c r="R1592"/>
  <c r="J1592"/>
  <c r="I1592"/>
  <c r="H1592"/>
  <c r="F1592"/>
  <c r="X1592"/>
  <c r="R1517"/>
  <c r="J1517"/>
  <c r="H1517"/>
  <c r="I1517"/>
  <c r="F1517"/>
  <c r="X1517"/>
  <c r="J1244"/>
  <c r="I1244"/>
  <c r="R1244"/>
  <c r="H1244"/>
  <c r="X1244"/>
  <c r="F1244"/>
  <c r="J1477"/>
  <c r="H1477"/>
  <c r="I1477"/>
  <c r="F1477"/>
  <c r="R1477"/>
  <c r="X1477"/>
  <c r="I1335"/>
  <c r="H1335"/>
  <c r="R1335"/>
  <c r="J1335"/>
  <c r="F1335"/>
  <c r="X1335"/>
  <c r="I1303"/>
  <c r="H1303"/>
  <c r="R1303"/>
  <c r="J1303"/>
  <c r="F1303"/>
  <c r="X1303"/>
  <c r="I1271"/>
  <c r="H1271"/>
  <c r="R1271"/>
  <c r="J1271"/>
  <c r="F1271"/>
  <c r="X1271"/>
  <c r="F1366"/>
  <c r="R1366"/>
  <c r="J1366"/>
  <c r="I1366"/>
  <c r="H1366"/>
  <c r="X1366"/>
  <c r="H1016"/>
  <c r="F1016"/>
  <c r="X1016"/>
  <c r="R1016"/>
  <c r="I1016"/>
  <c r="J1016"/>
  <c r="R1137"/>
  <c r="J1137"/>
  <c r="I1137"/>
  <c r="H1137"/>
  <c r="X1137"/>
  <c r="F1137"/>
  <c r="F1162"/>
  <c r="X1162"/>
  <c r="R1162"/>
  <c r="J1162"/>
  <c r="I1162"/>
  <c r="H1162"/>
  <c r="H1120"/>
  <c r="F1120"/>
  <c r="X1120"/>
  <c r="R1120"/>
  <c r="I1120"/>
  <c r="J1120"/>
  <c r="H1056"/>
  <c r="F1056"/>
  <c r="X1056"/>
  <c r="R1056"/>
  <c r="I1056"/>
  <c r="J1056"/>
  <c r="H992"/>
  <c r="F992"/>
  <c r="X992"/>
  <c r="R992"/>
  <c r="J992"/>
  <c r="I992"/>
  <c r="F1238"/>
  <c r="X1238"/>
  <c r="R1238"/>
  <c r="J1238"/>
  <c r="H1238"/>
  <c r="I1238"/>
  <c r="H988"/>
  <c r="F988"/>
  <c r="X988"/>
  <c r="R988"/>
  <c r="J988"/>
  <c r="I988"/>
  <c r="H1116"/>
  <c r="F1116"/>
  <c r="X1116"/>
  <c r="R1116"/>
  <c r="J1116"/>
  <c r="I1116"/>
  <c r="H1052"/>
  <c r="F1052"/>
  <c r="X1052"/>
  <c r="R1052"/>
  <c r="J1052"/>
  <c r="I1052"/>
  <c r="X932"/>
  <c r="R932"/>
  <c r="J932"/>
  <c r="I932"/>
  <c r="F932"/>
  <c r="H932"/>
  <c r="R914"/>
  <c r="I914"/>
  <c r="J914"/>
  <c r="H914"/>
  <c r="F914"/>
  <c r="X914"/>
  <c r="R870"/>
  <c r="I870"/>
  <c r="J870"/>
  <c r="H870"/>
  <c r="X870"/>
  <c r="F870"/>
  <c r="X863"/>
  <c r="R863"/>
  <c r="I863"/>
  <c r="H863"/>
  <c r="F863"/>
  <c r="J863"/>
  <c r="J1049"/>
  <c r="I1049"/>
  <c r="H1049"/>
  <c r="X1049"/>
  <c r="R1049"/>
  <c r="F1049"/>
  <c r="I669"/>
  <c r="H669"/>
  <c r="F669"/>
  <c r="X669"/>
  <c r="R669"/>
  <c r="J669"/>
  <c r="I637"/>
  <c r="H637"/>
  <c r="F637"/>
  <c r="X637"/>
  <c r="R637"/>
  <c r="J637"/>
  <c r="I605"/>
  <c r="H605"/>
  <c r="F605"/>
  <c r="R605"/>
  <c r="J605"/>
  <c r="R595"/>
  <c r="J595"/>
  <c r="F595"/>
  <c r="I595"/>
  <c r="H595"/>
  <c r="R583"/>
  <c r="J583"/>
  <c r="F583"/>
  <c r="I583"/>
  <c r="H583"/>
  <c r="R567"/>
  <c r="J567"/>
  <c r="F567"/>
  <c r="I567"/>
  <c r="H567"/>
  <c r="F529"/>
  <c r="R529"/>
  <c r="J529"/>
  <c r="I529"/>
  <c r="H529"/>
  <c r="I486"/>
  <c r="H486"/>
  <c r="F486"/>
  <c r="R486"/>
  <c r="J486"/>
  <c r="R467"/>
  <c r="J467"/>
  <c r="F467"/>
  <c r="I467"/>
  <c r="H467"/>
  <c r="F521"/>
  <c r="R521"/>
  <c r="J521"/>
  <c r="I521"/>
  <c r="H521"/>
  <c r="F469"/>
  <c r="J469"/>
  <c r="I469"/>
  <c r="H469"/>
  <c r="R469"/>
  <c r="F541"/>
  <c r="R541"/>
  <c r="J541"/>
  <c r="I541"/>
  <c r="H541"/>
  <c r="F509"/>
  <c r="R509"/>
  <c r="J509"/>
  <c r="I509"/>
  <c r="H509"/>
  <c r="I466"/>
  <c r="H466"/>
  <c r="R466"/>
  <c r="J466"/>
  <c r="F466"/>
  <c r="R378"/>
  <c r="I378"/>
  <c r="H378"/>
  <c r="F378"/>
  <c r="J378"/>
  <c r="J340"/>
  <c r="R340"/>
  <c r="I340"/>
  <c r="H340"/>
  <c r="F340"/>
  <c r="R394"/>
  <c r="J394"/>
  <c r="I394"/>
  <c r="H394"/>
  <c r="F394"/>
  <c r="R374"/>
  <c r="I374"/>
  <c r="H374"/>
  <c r="F374"/>
  <c r="J374"/>
  <c r="R355"/>
  <c r="J355"/>
  <c r="H355"/>
  <c r="F355"/>
  <c r="I355"/>
  <c r="J324"/>
  <c r="R324"/>
  <c r="H324"/>
  <c r="F324"/>
  <c r="I324"/>
  <c r="J300"/>
  <c r="I300"/>
  <c r="H300"/>
  <c r="F300"/>
  <c r="R300"/>
  <c r="J292"/>
  <c r="I292"/>
  <c r="H292"/>
  <c r="F292"/>
  <c r="R292"/>
  <c r="J284"/>
  <c r="I284"/>
  <c r="H284"/>
  <c r="F284"/>
  <c r="R284"/>
  <c r="J276"/>
  <c r="I276"/>
  <c r="H276"/>
  <c r="F276"/>
  <c r="R276"/>
  <c r="J268"/>
  <c r="I268"/>
  <c r="H268"/>
  <c r="F268"/>
  <c r="R268"/>
  <c r="J260"/>
  <c r="I260"/>
  <c r="H260"/>
  <c r="F260"/>
  <c r="R260"/>
  <c r="J252"/>
  <c r="I252"/>
  <c r="H252"/>
  <c r="F252"/>
  <c r="R252"/>
  <c r="J244"/>
  <c r="I244"/>
  <c r="H244"/>
  <c r="F244"/>
  <c r="R244"/>
  <c r="J236"/>
  <c r="I236"/>
  <c r="H236"/>
  <c r="F236"/>
  <c r="R236"/>
  <c r="J228"/>
  <c r="I228"/>
  <c r="H228"/>
  <c r="F228"/>
  <c r="R228"/>
  <c r="J132"/>
  <c r="H132"/>
  <c r="F132"/>
  <c r="R132"/>
  <c r="I132"/>
  <c r="R402"/>
  <c r="J402"/>
  <c r="I402"/>
  <c r="H402"/>
  <c r="F402"/>
  <c r="J204"/>
  <c r="H204"/>
  <c r="F204"/>
  <c r="I204"/>
  <c r="R204"/>
  <c r="J116"/>
  <c r="H116"/>
  <c r="F116"/>
  <c r="R116"/>
  <c r="I116"/>
  <c r="J104"/>
  <c r="H104"/>
  <c r="F104"/>
  <c r="R104"/>
  <c r="I104"/>
  <c r="D74" i="4"/>
  <c r="D37"/>
  <c r="D61"/>
  <c r="D43"/>
  <c r="D49"/>
  <c r="D31"/>
  <c r="D67"/>
  <c r="D55"/>
  <c r="A17" i="6"/>
  <c r="B35" i="4"/>
  <c r="A22" i="6"/>
  <c r="B46"/>
  <c r="G46"/>
  <c r="B26"/>
  <c r="G26"/>
  <c r="G21"/>
  <c r="H21"/>
  <c r="B36"/>
  <c r="G36"/>
  <c r="G20"/>
  <c r="H20"/>
  <c r="B45"/>
  <c r="G45"/>
  <c r="D17"/>
  <c r="C17"/>
  <c r="H2439" i="5"/>
  <c r="F2439"/>
  <c r="X2439"/>
  <c r="R2439"/>
  <c r="J2439"/>
  <c r="I2439"/>
  <c r="F2414"/>
  <c r="X2414"/>
  <c r="R2414"/>
  <c r="J2414"/>
  <c r="I2414"/>
  <c r="H2414"/>
  <c r="J2448"/>
  <c r="F2448"/>
  <c r="X2448"/>
  <c r="I2448"/>
  <c r="H2448"/>
  <c r="R2448"/>
  <c r="B27" i="6"/>
  <c r="G27"/>
  <c r="I2427" i="5"/>
  <c r="H2427"/>
  <c r="F2427"/>
  <c r="X2427"/>
  <c r="R2427"/>
  <c r="J2427"/>
  <c r="J2378"/>
  <c r="H2378"/>
  <c r="F2378"/>
  <c r="X2378"/>
  <c r="R2378"/>
  <c r="I2378"/>
  <c r="F2287"/>
  <c r="R2287"/>
  <c r="I2287"/>
  <c r="J2287"/>
  <c r="H2287"/>
  <c r="X2287"/>
  <c r="J2192"/>
  <c r="X2192"/>
  <c r="R2192"/>
  <c r="I2192"/>
  <c r="H2192"/>
  <c r="F2192"/>
  <c r="I2135"/>
  <c r="H2135"/>
  <c r="F2135"/>
  <c r="R2135"/>
  <c r="X2135"/>
  <c r="J2135"/>
  <c r="H2266"/>
  <c r="F2266"/>
  <c r="X2266"/>
  <c r="R2266"/>
  <c r="J2266"/>
  <c r="I2266"/>
  <c r="F2222"/>
  <c r="R2222"/>
  <c r="J2222"/>
  <c r="I2222"/>
  <c r="H2222"/>
  <c r="X2222"/>
  <c r="R2172"/>
  <c r="J2172"/>
  <c r="I2172"/>
  <c r="H2172"/>
  <c r="F2172"/>
  <c r="X2172"/>
  <c r="H2114"/>
  <c r="F2114"/>
  <c r="X2114"/>
  <c r="J2114"/>
  <c r="I2114"/>
  <c r="R2114"/>
  <c r="F2098"/>
  <c r="X2098"/>
  <c r="I2098"/>
  <c r="H2098"/>
  <c r="R2098"/>
  <c r="J2098"/>
  <c r="I2151"/>
  <c r="H2151"/>
  <c r="F2151"/>
  <c r="R2151"/>
  <c r="J2151"/>
  <c r="X2151"/>
  <c r="H2238"/>
  <c r="F2238"/>
  <c r="X2238"/>
  <c r="R2238"/>
  <c r="J2238"/>
  <c r="I2238"/>
  <c r="F2086"/>
  <c r="X2086"/>
  <c r="R2086"/>
  <c r="J2086"/>
  <c r="I2086"/>
  <c r="H2086"/>
  <c r="I2091"/>
  <c r="H2091"/>
  <c r="F2091"/>
  <c r="R2091"/>
  <c r="J2091"/>
  <c r="X2091"/>
  <c r="I2055"/>
  <c r="H2055"/>
  <c r="F2055"/>
  <c r="X2055"/>
  <c r="R2055"/>
  <c r="J2055"/>
  <c r="I2139"/>
  <c r="H2139"/>
  <c r="F2139"/>
  <c r="R2139"/>
  <c r="J2139"/>
  <c r="X2139"/>
  <c r="F2078"/>
  <c r="R2078"/>
  <c r="J2078"/>
  <c r="I2078"/>
  <c r="H2078"/>
  <c r="X2078"/>
  <c r="F2070"/>
  <c r="R2070"/>
  <c r="J2070"/>
  <c r="I2070"/>
  <c r="H2070"/>
  <c r="X2070"/>
  <c r="F2062"/>
  <c r="R2062"/>
  <c r="J2062"/>
  <c r="I2062"/>
  <c r="H2062"/>
  <c r="X2062"/>
  <c r="F2054"/>
  <c r="R2054"/>
  <c r="J2054"/>
  <c r="I2054"/>
  <c r="H2054"/>
  <c r="X2054"/>
  <c r="R2026"/>
  <c r="J2026"/>
  <c r="I2026"/>
  <c r="H2026"/>
  <c r="F2026"/>
  <c r="X2026"/>
  <c r="F1872"/>
  <c r="X1872"/>
  <c r="R1872"/>
  <c r="J1872"/>
  <c r="I1872"/>
  <c r="H1872"/>
  <c r="I1934"/>
  <c r="H1934"/>
  <c r="F1934"/>
  <c r="J1934"/>
  <c r="X1934"/>
  <c r="R1934"/>
  <c r="R1966"/>
  <c r="J1966"/>
  <c r="I1966"/>
  <c r="H1966"/>
  <c r="F1966"/>
  <c r="X1966"/>
  <c r="I1861"/>
  <c r="H1861"/>
  <c r="F1861"/>
  <c r="X1861"/>
  <c r="R1861"/>
  <c r="J1861"/>
  <c r="J2263"/>
  <c r="I2263"/>
  <c r="H2263"/>
  <c r="X2263"/>
  <c r="R2263"/>
  <c r="F2263"/>
  <c r="R2034"/>
  <c r="J2034"/>
  <c r="I2034"/>
  <c r="H2034"/>
  <c r="F2034"/>
  <c r="X2034"/>
  <c r="X1819"/>
  <c r="R1819"/>
  <c r="F1819"/>
  <c r="J1819"/>
  <c r="I1819"/>
  <c r="H1819"/>
  <c r="H1803"/>
  <c r="F1803"/>
  <c r="X1803"/>
  <c r="R1803"/>
  <c r="J1803"/>
  <c r="I1803"/>
  <c r="H1771"/>
  <c r="F1771"/>
  <c r="X1771"/>
  <c r="R1771"/>
  <c r="J1771"/>
  <c r="I1771"/>
  <c r="F2082"/>
  <c r="X2082"/>
  <c r="R2082"/>
  <c r="J2082"/>
  <c r="I2082"/>
  <c r="H2082"/>
  <c r="X1880"/>
  <c r="J1880"/>
  <c r="R1880"/>
  <c r="I1880"/>
  <c r="H1880"/>
  <c r="F1880"/>
  <c r="H1763"/>
  <c r="F1763"/>
  <c r="X1763"/>
  <c r="R1763"/>
  <c r="I1763"/>
  <c r="J1763"/>
  <c r="R1745"/>
  <c r="H1745"/>
  <c r="F1745"/>
  <c r="X1745"/>
  <c r="J1745"/>
  <c r="I1745"/>
  <c r="I1722"/>
  <c r="H1722"/>
  <c r="F1722"/>
  <c r="X1722"/>
  <c r="J1722"/>
  <c r="R1722"/>
  <c r="I1706"/>
  <c r="H1706"/>
  <c r="F1706"/>
  <c r="X1706"/>
  <c r="R1706"/>
  <c r="J1706"/>
  <c r="I1690"/>
  <c r="H1690"/>
  <c r="F1690"/>
  <c r="X1690"/>
  <c r="R1690"/>
  <c r="J1690"/>
  <c r="I1674"/>
  <c r="H1674"/>
  <c r="F1674"/>
  <c r="X1674"/>
  <c r="R1674"/>
  <c r="J1674"/>
  <c r="I1658"/>
  <c r="H1658"/>
  <c r="F1658"/>
  <c r="X1658"/>
  <c r="R1658"/>
  <c r="J1658"/>
  <c r="I1642"/>
  <c r="H1642"/>
  <c r="F1642"/>
  <c r="X1642"/>
  <c r="R1642"/>
  <c r="J1642"/>
  <c r="H1626"/>
  <c r="F1626"/>
  <c r="X1626"/>
  <c r="R1626"/>
  <c r="J1626"/>
  <c r="I1626"/>
  <c r="F1610"/>
  <c r="X1610"/>
  <c r="R1610"/>
  <c r="J1610"/>
  <c r="I1610"/>
  <c r="H1610"/>
  <c r="F1594"/>
  <c r="X1594"/>
  <c r="R1594"/>
  <c r="J1594"/>
  <c r="I1594"/>
  <c r="H1594"/>
  <c r="F1578"/>
  <c r="X1578"/>
  <c r="R1578"/>
  <c r="J1578"/>
  <c r="I1578"/>
  <c r="H1578"/>
  <c r="F1562"/>
  <c r="X1562"/>
  <c r="R1562"/>
  <c r="J1562"/>
  <c r="I1562"/>
  <c r="H1562"/>
  <c r="R1846"/>
  <c r="J1846"/>
  <c r="I1846"/>
  <c r="H1846"/>
  <c r="F1846"/>
  <c r="X1846"/>
  <c r="X1742"/>
  <c r="I1742"/>
  <c r="J1742"/>
  <c r="H1742"/>
  <c r="F1742"/>
  <c r="R1742"/>
  <c r="R1624"/>
  <c r="J1624"/>
  <c r="I1624"/>
  <c r="H1624"/>
  <c r="F1624"/>
  <c r="X1624"/>
  <c r="R1699"/>
  <c r="J1699"/>
  <c r="I1699"/>
  <c r="H1699"/>
  <c r="F1699"/>
  <c r="X1699"/>
  <c r="R1663"/>
  <c r="J1663"/>
  <c r="I1663"/>
  <c r="H1663"/>
  <c r="F1663"/>
  <c r="X1663"/>
  <c r="R1691"/>
  <c r="J1691"/>
  <c r="I1691"/>
  <c r="H1691"/>
  <c r="F1691"/>
  <c r="X1691"/>
  <c r="R1548"/>
  <c r="J1548"/>
  <c r="H1548"/>
  <c r="I1548"/>
  <c r="F1548"/>
  <c r="X1548"/>
  <c r="I1611"/>
  <c r="H1611"/>
  <c r="F1611"/>
  <c r="R1611"/>
  <c r="J1611"/>
  <c r="X1611"/>
  <c r="I1579"/>
  <c r="H1579"/>
  <c r="F1579"/>
  <c r="R1579"/>
  <c r="J1579"/>
  <c r="X1579"/>
  <c r="R1338"/>
  <c r="H1338"/>
  <c r="F1338"/>
  <c r="X1338"/>
  <c r="J1338"/>
  <c r="I1338"/>
  <c r="R1572"/>
  <c r="J1572"/>
  <c r="I1572"/>
  <c r="H1572"/>
  <c r="F1572"/>
  <c r="X1572"/>
  <c r="R1360"/>
  <c r="J1360"/>
  <c r="H1360"/>
  <c r="F1360"/>
  <c r="I1360"/>
  <c r="X1360"/>
  <c r="F1399"/>
  <c r="R1399"/>
  <c r="J1399"/>
  <c r="I1399"/>
  <c r="X1399"/>
  <c r="H1399"/>
  <c r="I1528"/>
  <c r="H1528"/>
  <c r="F1528"/>
  <c r="X1528"/>
  <c r="R1528"/>
  <c r="J1528"/>
  <c r="X1134"/>
  <c r="H1134"/>
  <c r="F1134"/>
  <c r="R1134"/>
  <c r="I1134"/>
  <c r="J1134"/>
  <c r="J1627"/>
  <c r="I1627"/>
  <c r="H1627"/>
  <c r="F1627"/>
  <c r="X1627"/>
  <c r="R1627"/>
  <c r="R1560"/>
  <c r="J1560"/>
  <c r="I1560"/>
  <c r="H1560"/>
  <c r="F1560"/>
  <c r="X1560"/>
  <c r="H1207"/>
  <c r="R1207"/>
  <c r="J1207"/>
  <c r="I1207"/>
  <c r="F1207"/>
  <c r="X1207"/>
  <c r="H1108"/>
  <c r="F1108"/>
  <c r="X1108"/>
  <c r="R1108"/>
  <c r="I1108"/>
  <c r="J1108"/>
  <c r="H1044"/>
  <c r="F1044"/>
  <c r="X1044"/>
  <c r="R1044"/>
  <c r="I1044"/>
  <c r="J1044"/>
  <c r="F1398"/>
  <c r="R1398"/>
  <c r="J1398"/>
  <c r="I1398"/>
  <c r="H1398"/>
  <c r="X1398"/>
  <c r="R1368"/>
  <c r="J1368"/>
  <c r="H1368"/>
  <c r="F1368"/>
  <c r="X1368"/>
  <c r="I1368"/>
  <c r="I1323"/>
  <c r="H1323"/>
  <c r="R1323"/>
  <c r="J1323"/>
  <c r="F1323"/>
  <c r="X1323"/>
  <c r="I1291"/>
  <c r="H1291"/>
  <c r="R1291"/>
  <c r="J1291"/>
  <c r="F1291"/>
  <c r="X1291"/>
  <c r="I1259"/>
  <c r="H1259"/>
  <c r="R1259"/>
  <c r="J1259"/>
  <c r="F1259"/>
  <c r="X1259"/>
  <c r="F1350"/>
  <c r="R1350"/>
  <c r="J1350"/>
  <c r="I1350"/>
  <c r="H1350"/>
  <c r="X1350"/>
  <c r="F1330"/>
  <c r="X1330"/>
  <c r="R1330"/>
  <c r="J1330"/>
  <c r="I1330"/>
  <c r="H1330"/>
  <c r="F1322"/>
  <c r="X1322"/>
  <c r="R1322"/>
  <c r="J1322"/>
  <c r="I1322"/>
  <c r="H1322"/>
  <c r="F1314"/>
  <c r="X1314"/>
  <c r="R1314"/>
  <c r="J1314"/>
  <c r="I1314"/>
  <c r="H1314"/>
  <c r="F1306"/>
  <c r="X1306"/>
  <c r="R1306"/>
  <c r="J1306"/>
  <c r="I1306"/>
  <c r="H1306"/>
  <c r="F1298"/>
  <c r="X1298"/>
  <c r="R1298"/>
  <c r="J1298"/>
  <c r="I1298"/>
  <c r="H1298"/>
  <c r="F1290"/>
  <c r="X1290"/>
  <c r="R1290"/>
  <c r="J1290"/>
  <c r="I1290"/>
  <c r="H1290"/>
  <c r="F1282"/>
  <c r="X1282"/>
  <c r="R1282"/>
  <c r="J1282"/>
  <c r="I1282"/>
  <c r="H1282"/>
  <c r="F1274"/>
  <c r="X1274"/>
  <c r="R1274"/>
  <c r="J1274"/>
  <c r="I1274"/>
  <c r="H1274"/>
  <c r="H1012"/>
  <c r="F1012"/>
  <c r="X1012"/>
  <c r="R1012"/>
  <c r="J1012"/>
  <c r="I1012"/>
  <c r="H1231"/>
  <c r="R1231"/>
  <c r="J1231"/>
  <c r="F1231"/>
  <c r="X1231"/>
  <c r="I1231"/>
  <c r="X911"/>
  <c r="R911"/>
  <c r="I911"/>
  <c r="H911"/>
  <c r="F911"/>
  <c r="J911"/>
  <c r="X900"/>
  <c r="R900"/>
  <c r="I900"/>
  <c r="F900"/>
  <c r="J900"/>
  <c r="H900"/>
  <c r="H1004"/>
  <c r="F1004"/>
  <c r="X1004"/>
  <c r="R1004"/>
  <c r="J1004"/>
  <c r="I1004"/>
  <c r="X895"/>
  <c r="R895"/>
  <c r="I895"/>
  <c r="H895"/>
  <c r="F895"/>
  <c r="J895"/>
  <c r="J1033"/>
  <c r="I1033"/>
  <c r="H1033"/>
  <c r="X1033"/>
  <c r="R1033"/>
  <c r="F1033"/>
  <c r="J1081"/>
  <c r="I1081"/>
  <c r="H1081"/>
  <c r="X1081"/>
  <c r="R1081"/>
  <c r="F1081"/>
  <c r="X912"/>
  <c r="R912"/>
  <c r="J912"/>
  <c r="I912"/>
  <c r="F912"/>
  <c r="H912"/>
  <c r="R858"/>
  <c r="I858"/>
  <c r="H858"/>
  <c r="X858"/>
  <c r="J858"/>
  <c r="F858"/>
  <c r="J823"/>
  <c r="I823"/>
  <c r="X823"/>
  <c r="F823"/>
  <c r="R823"/>
  <c r="H823"/>
  <c r="X868"/>
  <c r="R868"/>
  <c r="I868"/>
  <c r="F868"/>
  <c r="J868"/>
  <c r="H868"/>
  <c r="X907"/>
  <c r="R907"/>
  <c r="I907"/>
  <c r="J907"/>
  <c r="H907"/>
  <c r="F907"/>
  <c r="J695"/>
  <c r="I695"/>
  <c r="X695"/>
  <c r="F695"/>
  <c r="R695"/>
  <c r="H695"/>
  <c r="I665"/>
  <c r="H665"/>
  <c r="F665"/>
  <c r="X665"/>
  <c r="R665"/>
  <c r="J665"/>
  <c r="I633"/>
  <c r="H633"/>
  <c r="F633"/>
  <c r="X633"/>
  <c r="R633"/>
  <c r="J633"/>
  <c r="I601"/>
  <c r="H601"/>
  <c r="F601"/>
  <c r="R601"/>
  <c r="J601"/>
  <c r="R591"/>
  <c r="J591"/>
  <c r="F591"/>
  <c r="I591"/>
  <c r="H591"/>
  <c r="H577"/>
  <c r="F577"/>
  <c r="R577"/>
  <c r="J577"/>
  <c r="I577"/>
  <c r="I534"/>
  <c r="H534"/>
  <c r="F534"/>
  <c r="R534"/>
  <c r="J534"/>
  <c r="F537"/>
  <c r="R537"/>
  <c r="J537"/>
  <c r="I537"/>
  <c r="H537"/>
  <c r="I538"/>
  <c r="H538"/>
  <c r="J538"/>
  <c r="F538"/>
  <c r="R538"/>
  <c r="I522"/>
  <c r="H522"/>
  <c r="J522"/>
  <c r="F522"/>
  <c r="R522"/>
  <c r="I506"/>
  <c r="H506"/>
  <c r="J506"/>
  <c r="F506"/>
  <c r="R506"/>
  <c r="I490"/>
  <c r="H490"/>
  <c r="J490"/>
  <c r="F490"/>
  <c r="R490"/>
  <c r="R398"/>
  <c r="J398"/>
  <c r="I398"/>
  <c r="H398"/>
  <c r="F398"/>
  <c r="R362"/>
  <c r="I362"/>
  <c r="H362"/>
  <c r="F362"/>
  <c r="J362"/>
  <c r="J184"/>
  <c r="H184"/>
  <c r="F184"/>
  <c r="R184"/>
  <c r="I184"/>
  <c r="J328"/>
  <c r="F328"/>
  <c r="R328"/>
  <c r="I328"/>
  <c r="H328"/>
  <c r="J220"/>
  <c r="I220"/>
  <c r="H220"/>
  <c r="F220"/>
  <c r="R220"/>
  <c r="J176"/>
  <c r="H176"/>
  <c r="F176"/>
  <c r="R176"/>
  <c r="I176"/>
  <c r="G61" i="4"/>
  <c r="G31"/>
  <c r="G49"/>
  <c r="G43"/>
  <c r="G37"/>
  <c r="G67"/>
  <c r="G74"/>
  <c r="G55"/>
  <c r="F2422" i="5"/>
  <c r="X2422"/>
  <c r="R2422"/>
  <c r="I2422"/>
  <c r="H2422"/>
  <c r="J2422"/>
  <c r="R2396"/>
  <c r="J2396"/>
  <c r="I2396"/>
  <c r="F2396"/>
  <c r="X2396"/>
  <c r="H2396"/>
  <c r="H2331"/>
  <c r="F2331"/>
  <c r="X2331"/>
  <c r="R2331"/>
  <c r="I2331"/>
  <c r="J2331"/>
  <c r="H2327"/>
  <c r="F2327"/>
  <c r="X2327"/>
  <c r="I2327"/>
  <c r="R2327"/>
  <c r="J2327"/>
  <c r="I2292"/>
  <c r="J2292"/>
  <c r="H2292"/>
  <c r="F2292"/>
  <c r="X2292"/>
  <c r="R2292"/>
  <c r="X2290"/>
  <c r="R2290"/>
  <c r="I2290"/>
  <c r="J2290"/>
  <c r="H2290"/>
  <c r="F2290"/>
  <c r="H2123"/>
  <c r="F2123"/>
  <c r="X2123"/>
  <c r="R2123"/>
  <c r="J2123"/>
  <c r="I2123"/>
  <c r="R2281"/>
  <c r="I2281"/>
  <c r="H2281"/>
  <c r="F2281"/>
  <c r="X2281"/>
  <c r="J2281"/>
  <c r="I2099"/>
  <c r="H2099"/>
  <c r="F2099"/>
  <c r="R2099"/>
  <c r="J2099"/>
  <c r="X2099"/>
  <c r="R1958"/>
  <c r="J1958"/>
  <c r="I1958"/>
  <c r="H1958"/>
  <c r="F1958"/>
  <c r="X1958"/>
  <c r="I1837"/>
  <c r="F1837"/>
  <c r="X1837"/>
  <c r="R1837"/>
  <c r="J1837"/>
  <c r="H1837"/>
  <c r="R1970"/>
  <c r="J1970"/>
  <c r="I1970"/>
  <c r="H1970"/>
  <c r="F1970"/>
  <c r="X1970"/>
  <c r="X1888"/>
  <c r="J1888"/>
  <c r="R1888"/>
  <c r="I1888"/>
  <c r="H1888"/>
  <c r="F1888"/>
  <c r="J1796"/>
  <c r="I1796"/>
  <c r="H1796"/>
  <c r="F1796"/>
  <c r="X1796"/>
  <c r="R1796"/>
  <c r="J1788"/>
  <c r="I1788"/>
  <c r="H1788"/>
  <c r="F1788"/>
  <c r="X1788"/>
  <c r="R1788"/>
  <c r="J1780"/>
  <c r="I1780"/>
  <c r="H1780"/>
  <c r="F1780"/>
  <c r="X1780"/>
  <c r="R1780"/>
  <c r="I1726"/>
  <c r="H1726"/>
  <c r="F1726"/>
  <c r="X1726"/>
  <c r="J1726"/>
  <c r="R1726"/>
  <c r="I1694"/>
  <c r="H1694"/>
  <c r="F1694"/>
  <c r="X1694"/>
  <c r="J1694"/>
  <c r="R1694"/>
  <c r="I1646"/>
  <c r="H1646"/>
  <c r="F1646"/>
  <c r="X1646"/>
  <c r="R1646"/>
  <c r="J1646"/>
  <c r="F1614"/>
  <c r="X1614"/>
  <c r="R1614"/>
  <c r="J1614"/>
  <c r="I1614"/>
  <c r="H1614"/>
  <c r="F1582"/>
  <c r="X1582"/>
  <c r="R1582"/>
  <c r="J1582"/>
  <c r="I1582"/>
  <c r="H1582"/>
  <c r="R1659"/>
  <c r="J1659"/>
  <c r="I1659"/>
  <c r="H1659"/>
  <c r="F1659"/>
  <c r="X1659"/>
  <c r="R1679"/>
  <c r="J1679"/>
  <c r="I1679"/>
  <c r="H1679"/>
  <c r="F1679"/>
  <c r="X1679"/>
  <c r="I1571"/>
  <c r="H1571"/>
  <c r="F1571"/>
  <c r="R1571"/>
  <c r="J1571"/>
  <c r="X1571"/>
  <c r="R1485"/>
  <c r="J1485"/>
  <c r="H1485"/>
  <c r="I1485"/>
  <c r="F1485"/>
  <c r="X1485"/>
  <c r="H1456"/>
  <c r="F1456"/>
  <c r="X1456"/>
  <c r="I1456"/>
  <c r="R1456"/>
  <c r="J1456"/>
  <c r="I1532"/>
  <c r="H1532"/>
  <c r="F1532"/>
  <c r="X1532"/>
  <c r="J1532"/>
  <c r="R1532"/>
  <c r="R1612"/>
  <c r="J1612"/>
  <c r="I1612"/>
  <c r="H1612"/>
  <c r="F1612"/>
  <c r="X1612"/>
  <c r="J1461"/>
  <c r="H1461"/>
  <c r="I1461"/>
  <c r="F1461"/>
  <c r="R1461"/>
  <c r="X1461"/>
  <c r="H1235"/>
  <c r="F1235"/>
  <c r="X1235"/>
  <c r="R1235"/>
  <c r="J1235"/>
  <c r="I1235"/>
  <c r="H1171"/>
  <c r="F1171"/>
  <c r="X1171"/>
  <c r="R1171"/>
  <c r="J1171"/>
  <c r="I1171"/>
  <c r="R1501"/>
  <c r="J1501"/>
  <c r="H1501"/>
  <c r="I1501"/>
  <c r="F1501"/>
  <c r="X1501"/>
  <c r="F1386"/>
  <c r="R1386"/>
  <c r="J1386"/>
  <c r="I1386"/>
  <c r="H1386"/>
  <c r="X1386"/>
  <c r="R1596"/>
  <c r="J1596"/>
  <c r="I1596"/>
  <c r="H1596"/>
  <c r="F1596"/>
  <c r="X1596"/>
  <c r="F1174"/>
  <c r="X1174"/>
  <c r="R1174"/>
  <c r="J1174"/>
  <c r="H1174"/>
  <c r="I1174"/>
  <c r="H1092"/>
  <c r="F1092"/>
  <c r="X1092"/>
  <c r="R1092"/>
  <c r="I1092"/>
  <c r="J1092"/>
  <c r="H1028"/>
  <c r="F1028"/>
  <c r="X1028"/>
  <c r="R1028"/>
  <c r="J1028"/>
  <c r="I1028"/>
  <c r="F1407"/>
  <c r="R1407"/>
  <c r="J1407"/>
  <c r="I1407"/>
  <c r="X1407"/>
  <c r="H1407"/>
  <c r="I1331"/>
  <c r="H1331"/>
  <c r="R1331"/>
  <c r="J1331"/>
  <c r="F1331"/>
  <c r="X1331"/>
  <c r="I1299"/>
  <c r="H1299"/>
  <c r="R1299"/>
  <c r="J1299"/>
  <c r="F1299"/>
  <c r="X1299"/>
  <c r="I1267"/>
  <c r="H1267"/>
  <c r="R1267"/>
  <c r="J1267"/>
  <c r="F1267"/>
  <c r="X1267"/>
  <c r="F1202"/>
  <c r="X1202"/>
  <c r="J1202"/>
  <c r="I1202"/>
  <c r="H1202"/>
  <c r="R1202"/>
  <c r="H1128"/>
  <c r="F1128"/>
  <c r="X1128"/>
  <c r="R1128"/>
  <c r="J1128"/>
  <c r="I1128"/>
  <c r="H1096"/>
  <c r="F1096"/>
  <c r="X1096"/>
  <c r="R1096"/>
  <c r="J1096"/>
  <c r="I1096"/>
  <c r="H1064"/>
  <c r="F1064"/>
  <c r="X1064"/>
  <c r="R1064"/>
  <c r="J1064"/>
  <c r="I1064"/>
  <c r="R1588"/>
  <c r="J1588"/>
  <c r="I1588"/>
  <c r="H1588"/>
  <c r="F1588"/>
  <c r="X1588"/>
  <c r="R1384"/>
  <c r="J1384"/>
  <c r="H1384"/>
  <c r="F1384"/>
  <c r="X1384"/>
  <c r="I1384"/>
  <c r="X927"/>
  <c r="R927"/>
  <c r="I927"/>
  <c r="H927"/>
  <c r="F927"/>
  <c r="J927"/>
  <c r="H1195"/>
  <c r="J1195"/>
  <c r="I1195"/>
  <c r="F1195"/>
  <c r="X1195"/>
  <c r="R1195"/>
  <c r="F972"/>
  <c r="X972"/>
  <c r="R972"/>
  <c r="J972"/>
  <c r="I972"/>
  <c r="H972"/>
  <c r="R930"/>
  <c r="I930"/>
  <c r="J930"/>
  <c r="H930"/>
  <c r="F930"/>
  <c r="X930"/>
  <c r="J985"/>
  <c r="I985"/>
  <c r="H985"/>
  <c r="X985"/>
  <c r="R985"/>
  <c r="F985"/>
  <c r="F837"/>
  <c r="X837"/>
  <c r="R837"/>
  <c r="I837"/>
  <c r="J837"/>
  <c r="H837"/>
  <c r="I657"/>
  <c r="H657"/>
  <c r="F657"/>
  <c r="X657"/>
  <c r="R657"/>
  <c r="J657"/>
  <c r="X675"/>
  <c r="R675"/>
  <c r="J675"/>
  <c r="I675"/>
  <c r="H675"/>
  <c r="F675"/>
  <c r="X659"/>
  <c r="R659"/>
  <c r="J659"/>
  <c r="I659"/>
  <c r="H659"/>
  <c r="F659"/>
  <c r="X643"/>
  <c r="R643"/>
  <c r="J643"/>
  <c r="I643"/>
  <c r="H643"/>
  <c r="F643"/>
  <c r="X627"/>
  <c r="R627"/>
  <c r="J627"/>
  <c r="I627"/>
  <c r="H627"/>
  <c r="F627"/>
  <c r="R611"/>
  <c r="J611"/>
  <c r="I611"/>
  <c r="H611"/>
  <c r="F611"/>
  <c r="I502"/>
  <c r="H502"/>
  <c r="F502"/>
  <c r="R502"/>
  <c r="J502"/>
  <c r="F2418"/>
  <c r="X2418"/>
  <c r="R2418"/>
  <c r="J2418"/>
  <c r="I2418"/>
  <c r="H2418"/>
  <c r="J2468"/>
  <c r="I2468"/>
  <c r="R2468"/>
  <c r="H2468"/>
  <c r="F2468"/>
  <c r="X2468"/>
  <c r="I2407"/>
  <c r="H2407"/>
  <c r="F2407"/>
  <c r="J2407"/>
  <c r="X2407"/>
  <c r="R2407"/>
  <c r="I2431"/>
  <c r="H2431"/>
  <c r="F2431"/>
  <c r="X2431"/>
  <c r="J2431"/>
  <c r="R2431"/>
  <c r="H2347"/>
  <c r="F2347"/>
  <c r="X2347"/>
  <c r="R2347"/>
  <c r="J2347"/>
  <c r="I2347"/>
  <c r="I2111"/>
  <c r="H2111"/>
  <c r="F2111"/>
  <c r="R2111"/>
  <c r="J2111"/>
  <c r="X2111"/>
  <c r="X1738"/>
  <c r="I1738"/>
  <c r="R1738"/>
  <c r="J1738"/>
  <c r="H1738"/>
  <c r="F1738"/>
  <c r="R1711"/>
  <c r="J1711"/>
  <c r="I1711"/>
  <c r="H1711"/>
  <c r="F1711"/>
  <c r="X1711"/>
  <c r="R1675"/>
  <c r="J1675"/>
  <c r="I1675"/>
  <c r="H1675"/>
  <c r="F1675"/>
  <c r="X1675"/>
  <c r="J1401"/>
  <c r="I1401"/>
  <c r="R1401"/>
  <c r="H1401"/>
  <c r="F1401"/>
  <c r="X1401"/>
  <c r="I1295"/>
  <c r="H1295"/>
  <c r="R1295"/>
  <c r="J1295"/>
  <c r="F1295"/>
  <c r="X1295"/>
  <c r="F964"/>
  <c r="X964"/>
  <c r="R964"/>
  <c r="I964"/>
  <c r="H964"/>
  <c r="J964"/>
  <c r="F960"/>
  <c r="X960"/>
  <c r="R960"/>
  <c r="H960"/>
  <c r="J960"/>
  <c r="I960"/>
  <c r="X884"/>
  <c r="R884"/>
  <c r="I884"/>
  <c r="F884"/>
  <c r="J884"/>
  <c r="H884"/>
  <c r="I677"/>
  <c r="H677"/>
  <c r="F677"/>
  <c r="X677"/>
  <c r="R677"/>
  <c r="J677"/>
  <c r="I645"/>
  <c r="H645"/>
  <c r="F645"/>
  <c r="X645"/>
  <c r="R645"/>
  <c r="J645"/>
  <c r="I518"/>
  <c r="H518"/>
  <c r="F518"/>
  <c r="R518"/>
  <c r="J518"/>
  <c r="F493"/>
  <c r="R493"/>
  <c r="J493"/>
  <c r="I493"/>
  <c r="H493"/>
  <c r="R442"/>
  <c r="J442"/>
  <c r="I442"/>
  <c r="H442"/>
  <c r="F442"/>
  <c r="R410"/>
  <c r="J410"/>
  <c r="I410"/>
  <c r="H410"/>
  <c r="F410"/>
  <c r="J216"/>
  <c r="I216"/>
  <c r="H216"/>
  <c r="F216"/>
  <c r="R216"/>
  <c r="J120"/>
  <c r="H120"/>
  <c r="F120"/>
  <c r="R120"/>
  <c r="I120"/>
  <c r="J140"/>
  <c r="H140"/>
  <c r="F140"/>
  <c r="I140"/>
  <c r="R140"/>
  <c r="J192"/>
  <c r="H192"/>
  <c r="F192"/>
  <c r="R192"/>
  <c r="I192"/>
  <c r="A25" i="6"/>
  <c r="B57" i="4"/>
  <c r="A40" i="6"/>
  <c r="B51" i="4"/>
  <c r="A35" i="6"/>
  <c r="B69" i="4"/>
  <c r="A50" i="6"/>
  <c r="B63" i="4"/>
  <c r="A45" i="6"/>
  <c r="F67"/>
  <c r="F31"/>
  <c r="F46"/>
  <c r="F41"/>
  <c r="H41"/>
  <c r="D41"/>
  <c r="F36"/>
  <c r="H36"/>
  <c r="D36"/>
  <c r="F51"/>
  <c r="H51"/>
  <c r="D51"/>
  <c r="J2479" i="5"/>
  <c r="I2479"/>
  <c r="X2479"/>
  <c r="R2479"/>
  <c r="H2479"/>
  <c r="F2479"/>
  <c r="F45" i="6"/>
  <c r="H45"/>
  <c r="D45"/>
  <c r="F66"/>
  <c r="F50"/>
  <c r="H50"/>
  <c r="D50"/>
  <c r="F30"/>
  <c r="H25"/>
  <c r="F35"/>
  <c r="F40"/>
  <c r="F2410" i="5"/>
  <c r="X2410"/>
  <c r="R2410"/>
  <c r="J2410"/>
  <c r="I2410"/>
  <c r="H2410"/>
  <c r="J2491"/>
  <c r="I2491"/>
  <c r="H2491"/>
  <c r="F2491"/>
  <c r="X2491"/>
  <c r="R2491"/>
  <c r="I2403"/>
  <c r="H2403"/>
  <c r="F2403"/>
  <c r="R2403"/>
  <c r="J2403"/>
  <c r="X2403"/>
  <c r="H2387"/>
  <c r="I2387"/>
  <c r="F2387"/>
  <c r="R2387"/>
  <c r="J2387"/>
  <c r="X2387"/>
  <c r="R2404"/>
  <c r="J2404"/>
  <c r="I2404"/>
  <c r="H2404"/>
  <c r="F2404"/>
  <c r="X2404"/>
  <c r="F2398"/>
  <c r="X2398"/>
  <c r="R2398"/>
  <c r="J2398"/>
  <c r="I2398"/>
  <c r="H2398"/>
  <c r="J2370"/>
  <c r="H2370"/>
  <c r="F2370"/>
  <c r="X2370"/>
  <c r="R2370"/>
  <c r="I2370"/>
  <c r="F2470"/>
  <c r="X2470"/>
  <c r="R2470"/>
  <c r="J2470"/>
  <c r="I2470"/>
  <c r="H2470"/>
  <c r="H2339"/>
  <c r="F2339"/>
  <c r="X2339"/>
  <c r="R2339"/>
  <c r="J2339"/>
  <c r="I2339"/>
  <c r="F2315"/>
  <c r="X2315"/>
  <c r="R2315"/>
  <c r="H2315"/>
  <c r="I2315"/>
  <c r="J2315"/>
  <c r="R2424"/>
  <c r="J2424"/>
  <c r="I2424"/>
  <c r="H2424"/>
  <c r="F2424"/>
  <c r="X2424"/>
  <c r="J2344"/>
  <c r="I2344"/>
  <c r="H2344"/>
  <c r="X2344"/>
  <c r="F2344"/>
  <c r="R2344"/>
  <c r="I2276"/>
  <c r="H2276"/>
  <c r="R2276"/>
  <c r="J2276"/>
  <c r="F2276"/>
  <c r="X2276"/>
  <c r="H2262"/>
  <c r="F2262"/>
  <c r="X2262"/>
  <c r="R2262"/>
  <c r="J2262"/>
  <c r="I2262"/>
  <c r="I2131"/>
  <c r="H2131"/>
  <c r="F2131"/>
  <c r="X2131"/>
  <c r="R2131"/>
  <c r="J2131"/>
  <c r="H2119"/>
  <c r="X2119"/>
  <c r="R2119"/>
  <c r="J2119"/>
  <c r="I2119"/>
  <c r="F2119"/>
  <c r="R2136"/>
  <c r="J2136"/>
  <c r="I2136"/>
  <c r="H2136"/>
  <c r="X2136"/>
  <c r="F2136"/>
  <c r="F2050"/>
  <c r="X2050"/>
  <c r="R2050"/>
  <c r="J2050"/>
  <c r="I2050"/>
  <c r="H2050"/>
  <c r="H2219"/>
  <c r="X2219"/>
  <c r="R2219"/>
  <c r="J2219"/>
  <c r="I2219"/>
  <c r="F2219"/>
  <c r="I2103"/>
  <c r="H2103"/>
  <c r="F2103"/>
  <c r="R2103"/>
  <c r="J2103"/>
  <c r="X2103"/>
  <c r="R2076"/>
  <c r="J2076"/>
  <c r="H2076"/>
  <c r="F2076"/>
  <c r="X2076"/>
  <c r="I2076"/>
  <c r="R2148"/>
  <c r="J2148"/>
  <c r="I2148"/>
  <c r="H2148"/>
  <c r="F2148"/>
  <c r="X2148"/>
  <c r="R2006"/>
  <c r="J2006"/>
  <c r="I2006"/>
  <c r="H2006"/>
  <c r="F2006"/>
  <c r="X2006"/>
  <c r="F1868"/>
  <c r="X1868"/>
  <c r="R1868"/>
  <c r="J1868"/>
  <c r="I1868"/>
  <c r="H1868"/>
  <c r="R1986"/>
  <c r="J1986"/>
  <c r="I1986"/>
  <c r="H1986"/>
  <c r="F1986"/>
  <c r="X1986"/>
  <c r="R1954"/>
  <c r="I1954"/>
  <c r="H1954"/>
  <c r="F1954"/>
  <c r="J1954"/>
  <c r="X1954"/>
  <c r="I1817"/>
  <c r="X1817"/>
  <c r="R1817"/>
  <c r="J1817"/>
  <c r="H1817"/>
  <c r="F1817"/>
  <c r="H1799"/>
  <c r="F1799"/>
  <c r="X1799"/>
  <c r="R1799"/>
  <c r="J1799"/>
  <c r="I1799"/>
  <c r="I1950"/>
  <c r="H1950"/>
  <c r="F1950"/>
  <c r="R1950"/>
  <c r="J1950"/>
  <c r="X1950"/>
  <c r="I1938"/>
  <c r="H1938"/>
  <c r="F1938"/>
  <c r="R1938"/>
  <c r="J1938"/>
  <c r="X1938"/>
  <c r="X1812"/>
  <c r="I1812"/>
  <c r="H1812"/>
  <c r="F1812"/>
  <c r="R1812"/>
  <c r="J1812"/>
  <c r="H1755"/>
  <c r="F1755"/>
  <c r="X1755"/>
  <c r="R1755"/>
  <c r="J1755"/>
  <c r="I1755"/>
  <c r="R1739"/>
  <c r="J1739"/>
  <c r="I1739"/>
  <c r="H1739"/>
  <c r="F1739"/>
  <c r="X1739"/>
  <c r="I1744"/>
  <c r="X1744"/>
  <c r="R1744"/>
  <c r="J1744"/>
  <c r="H1744"/>
  <c r="F1744"/>
  <c r="R1651"/>
  <c r="J1651"/>
  <c r="I1651"/>
  <c r="H1651"/>
  <c r="F1651"/>
  <c r="X1651"/>
  <c r="J1409"/>
  <c r="I1409"/>
  <c r="X1409"/>
  <c r="R1409"/>
  <c r="H1409"/>
  <c r="F1409"/>
  <c r="J1421"/>
  <c r="I1421"/>
  <c r="H1421"/>
  <c r="R1421"/>
  <c r="F1421"/>
  <c r="X1421"/>
  <c r="J1405"/>
  <c r="I1405"/>
  <c r="H1405"/>
  <c r="R1405"/>
  <c r="F1405"/>
  <c r="X1405"/>
  <c r="I1599"/>
  <c r="H1599"/>
  <c r="F1599"/>
  <c r="R1599"/>
  <c r="J1599"/>
  <c r="X1599"/>
  <c r="I1567"/>
  <c r="H1567"/>
  <c r="F1567"/>
  <c r="R1567"/>
  <c r="J1567"/>
  <c r="X1567"/>
  <c r="R1719"/>
  <c r="J1719"/>
  <c r="I1719"/>
  <c r="H1719"/>
  <c r="F1719"/>
  <c r="X1719"/>
  <c r="F1374"/>
  <c r="R1374"/>
  <c r="X1374"/>
  <c r="J1374"/>
  <c r="I1374"/>
  <c r="H1374"/>
  <c r="I1375"/>
  <c r="H1375"/>
  <c r="X1375"/>
  <c r="R1375"/>
  <c r="J1375"/>
  <c r="F1375"/>
  <c r="I1544"/>
  <c r="H1544"/>
  <c r="F1544"/>
  <c r="X1544"/>
  <c r="R1544"/>
  <c r="J1544"/>
  <c r="H1243"/>
  <c r="R1243"/>
  <c r="I1243"/>
  <c r="F1243"/>
  <c r="J1243"/>
  <c r="X1243"/>
  <c r="H1211"/>
  <c r="R1211"/>
  <c r="I1211"/>
  <c r="X1211"/>
  <c r="F1211"/>
  <c r="J1211"/>
  <c r="H1179"/>
  <c r="R1179"/>
  <c r="I1179"/>
  <c r="J1179"/>
  <c r="F1179"/>
  <c r="X1179"/>
  <c r="R1608"/>
  <c r="J1608"/>
  <c r="I1608"/>
  <c r="H1608"/>
  <c r="F1608"/>
  <c r="X1608"/>
  <c r="R1521"/>
  <c r="J1521"/>
  <c r="H1521"/>
  <c r="F1521"/>
  <c r="X1521"/>
  <c r="I1521"/>
  <c r="R1580"/>
  <c r="J1580"/>
  <c r="I1580"/>
  <c r="H1580"/>
  <c r="F1580"/>
  <c r="X1580"/>
  <c r="H1436"/>
  <c r="X1436"/>
  <c r="R1436"/>
  <c r="F1436"/>
  <c r="J1436"/>
  <c r="I1436"/>
  <c r="J1228"/>
  <c r="I1228"/>
  <c r="F1228"/>
  <c r="X1228"/>
  <c r="R1228"/>
  <c r="H1228"/>
  <c r="J1196"/>
  <c r="I1196"/>
  <c r="F1196"/>
  <c r="X1196"/>
  <c r="R1196"/>
  <c r="H1196"/>
  <c r="J1164"/>
  <c r="I1164"/>
  <c r="F1164"/>
  <c r="X1164"/>
  <c r="R1164"/>
  <c r="H1164"/>
  <c r="H1215"/>
  <c r="I1215"/>
  <c r="F1215"/>
  <c r="X1215"/>
  <c r="J1215"/>
  <c r="R1215"/>
  <c r="F1378"/>
  <c r="R1378"/>
  <c r="I1378"/>
  <c r="H1378"/>
  <c r="X1378"/>
  <c r="J1378"/>
  <c r="X1146"/>
  <c r="J1146"/>
  <c r="I1146"/>
  <c r="H1146"/>
  <c r="R1146"/>
  <c r="F1146"/>
  <c r="R1564"/>
  <c r="J1564"/>
  <c r="I1564"/>
  <c r="H1564"/>
  <c r="F1564"/>
  <c r="X1564"/>
  <c r="I1496"/>
  <c r="H1496"/>
  <c r="F1496"/>
  <c r="X1496"/>
  <c r="R1496"/>
  <c r="J1496"/>
  <c r="H1124"/>
  <c r="F1124"/>
  <c r="X1124"/>
  <c r="R1124"/>
  <c r="I1124"/>
  <c r="J1124"/>
  <c r="I1319"/>
  <c r="H1319"/>
  <c r="R1319"/>
  <c r="J1319"/>
  <c r="F1319"/>
  <c r="X1319"/>
  <c r="I1287"/>
  <c r="H1287"/>
  <c r="R1287"/>
  <c r="J1287"/>
  <c r="F1287"/>
  <c r="X1287"/>
  <c r="I1255"/>
  <c r="H1255"/>
  <c r="R1255"/>
  <c r="J1255"/>
  <c r="F1255"/>
  <c r="X1255"/>
  <c r="R1647"/>
  <c r="J1647"/>
  <c r="I1647"/>
  <c r="H1647"/>
  <c r="F1647"/>
  <c r="X1647"/>
  <c r="F1194"/>
  <c r="X1194"/>
  <c r="R1194"/>
  <c r="J1194"/>
  <c r="I1194"/>
  <c r="H1194"/>
  <c r="F1226"/>
  <c r="X1226"/>
  <c r="R1226"/>
  <c r="J1226"/>
  <c r="I1226"/>
  <c r="H1226"/>
  <c r="H1088"/>
  <c r="F1088"/>
  <c r="X1088"/>
  <c r="R1088"/>
  <c r="I1088"/>
  <c r="J1088"/>
  <c r="H1024"/>
  <c r="F1024"/>
  <c r="X1024"/>
  <c r="R1024"/>
  <c r="J1024"/>
  <c r="I1024"/>
  <c r="F1206"/>
  <c r="X1206"/>
  <c r="R1206"/>
  <c r="J1206"/>
  <c r="H1206"/>
  <c r="I1206"/>
  <c r="H1084"/>
  <c r="F1084"/>
  <c r="X1084"/>
  <c r="R1084"/>
  <c r="J1084"/>
  <c r="I1084"/>
  <c r="F1266"/>
  <c r="X1266"/>
  <c r="R1266"/>
  <c r="J1266"/>
  <c r="I1266"/>
  <c r="H1266"/>
  <c r="F968"/>
  <c r="X968"/>
  <c r="R968"/>
  <c r="J968"/>
  <c r="I968"/>
  <c r="H968"/>
  <c r="J989"/>
  <c r="I989"/>
  <c r="H989"/>
  <c r="X989"/>
  <c r="F989"/>
  <c r="R989"/>
  <c r="J1065"/>
  <c r="I1065"/>
  <c r="H1065"/>
  <c r="X1065"/>
  <c r="R1065"/>
  <c r="F1065"/>
  <c r="R866"/>
  <c r="I866"/>
  <c r="H866"/>
  <c r="F866"/>
  <c r="X866"/>
  <c r="J866"/>
  <c r="X859"/>
  <c r="R859"/>
  <c r="I859"/>
  <c r="J859"/>
  <c r="H859"/>
  <c r="F859"/>
  <c r="H980"/>
  <c r="F980"/>
  <c r="X980"/>
  <c r="R980"/>
  <c r="J980"/>
  <c r="I980"/>
  <c r="X879"/>
  <c r="R879"/>
  <c r="I879"/>
  <c r="H879"/>
  <c r="F879"/>
  <c r="J879"/>
  <c r="I653"/>
  <c r="H653"/>
  <c r="F653"/>
  <c r="X653"/>
  <c r="R653"/>
  <c r="J653"/>
  <c r="I621"/>
  <c r="H621"/>
  <c r="F621"/>
  <c r="X621"/>
  <c r="R621"/>
  <c r="J621"/>
  <c r="R575"/>
  <c r="J575"/>
  <c r="F575"/>
  <c r="I575"/>
  <c r="H575"/>
  <c r="F545"/>
  <c r="R545"/>
  <c r="J545"/>
  <c r="I545"/>
  <c r="H545"/>
  <c r="F473"/>
  <c r="R473"/>
  <c r="J473"/>
  <c r="I473"/>
  <c r="H473"/>
  <c r="F517"/>
  <c r="R517"/>
  <c r="H517"/>
  <c r="J517"/>
  <c r="I517"/>
  <c r="R475"/>
  <c r="J475"/>
  <c r="F475"/>
  <c r="I475"/>
  <c r="H475"/>
  <c r="F525"/>
  <c r="R525"/>
  <c r="J525"/>
  <c r="I525"/>
  <c r="H525"/>
  <c r="F477"/>
  <c r="R477"/>
  <c r="J477"/>
  <c r="I477"/>
  <c r="H477"/>
  <c r="H585"/>
  <c r="F585"/>
  <c r="R585"/>
  <c r="J585"/>
  <c r="I585"/>
  <c r="R346"/>
  <c r="I346"/>
  <c r="H346"/>
  <c r="F346"/>
  <c r="J346"/>
  <c r="R366"/>
  <c r="I366"/>
  <c r="H366"/>
  <c r="F366"/>
  <c r="J366"/>
  <c r="R390"/>
  <c r="J390"/>
  <c r="I390"/>
  <c r="H390"/>
  <c r="F390"/>
  <c r="R386"/>
  <c r="J386"/>
  <c r="I386"/>
  <c r="H386"/>
  <c r="F386"/>
  <c r="R367"/>
  <c r="J367"/>
  <c r="H367"/>
  <c r="I367"/>
  <c r="F367"/>
  <c r="R342"/>
  <c r="I342"/>
  <c r="H342"/>
  <c r="F342"/>
  <c r="J342"/>
  <c r="J296"/>
  <c r="I296"/>
  <c r="H296"/>
  <c r="F296"/>
  <c r="R296"/>
  <c r="J288"/>
  <c r="I288"/>
  <c r="H288"/>
  <c r="F288"/>
  <c r="R288"/>
  <c r="J280"/>
  <c r="I280"/>
  <c r="H280"/>
  <c r="F280"/>
  <c r="R280"/>
  <c r="J272"/>
  <c r="I272"/>
  <c r="H272"/>
  <c r="F272"/>
  <c r="R272"/>
  <c r="J264"/>
  <c r="I264"/>
  <c r="H264"/>
  <c r="F264"/>
  <c r="R264"/>
  <c r="J256"/>
  <c r="I256"/>
  <c r="H256"/>
  <c r="F256"/>
  <c r="R256"/>
  <c r="J248"/>
  <c r="I248"/>
  <c r="H248"/>
  <c r="F248"/>
  <c r="R248"/>
  <c r="J240"/>
  <c r="I240"/>
  <c r="H240"/>
  <c r="F240"/>
  <c r="R240"/>
  <c r="J232"/>
  <c r="I232"/>
  <c r="H232"/>
  <c r="F232"/>
  <c r="R232"/>
  <c r="J224"/>
  <c r="I224"/>
  <c r="H224"/>
  <c r="F224"/>
  <c r="R224"/>
  <c r="R382"/>
  <c r="I382"/>
  <c r="H382"/>
  <c r="F382"/>
  <c r="J382"/>
  <c r="R359"/>
  <c r="J359"/>
  <c r="H359"/>
  <c r="F359"/>
  <c r="I359"/>
  <c r="J196"/>
  <c r="H196"/>
  <c r="F196"/>
  <c r="R196"/>
  <c r="I196"/>
  <c r="J208"/>
  <c r="H208"/>
  <c r="F208"/>
  <c r="I208"/>
  <c r="R208"/>
  <c r="J144"/>
  <c r="H144"/>
  <c r="F144"/>
  <c r="R144"/>
  <c r="I144"/>
  <c r="A24" i="6"/>
  <c r="B68" i="4"/>
  <c r="A49" i="6"/>
  <c r="B62" i="4"/>
  <c r="A44" i="6"/>
  <c r="B50" i="4"/>
  <c r="A34" i="6"/>
  <c r="B56" i="4"/>
  <c r="A39" i="6"/>
  <c r="J2487" i="5"/>
  <c r="I2487"/>
  <c r="X2487"/>
  <c r="R2487"/>
  <c r="H2487"/>
  <c r="F2487"/>
  <c r="H2467"/>
  <c r="R2467"/>
  <c r="J2467"/>
  <c r="I2467"/>
  <c r="F2467"/>
  <c r="X2467"/>
  <c r="J2500"/>
  <c r="I2500"/>
  <c r="H2500"/>
  <c r="R2500"/>
  <c r="F2500"/>
  <c r="I2419"/>
  <c r="H2419"/>
  <c r="F2419"/>
  <c r="X2419"/>
  <c r="R2419"/>
  <c r="J2419"/>
  <c r="I2269"/>
  <c r="H2269"/>
  <c r="F2269"/>
  <c r="X2269"/>
  <c r="R2269"/>
  <c r="J2269"/>
  <c r="J2259"/>
  <c r="I2259"/>
  <c r="H2259"/>
  <c r="X2259"/>
  <c r="R2259"/>
  <c r="F2259"/>
  <c r="F2226"/>
  <c r="R2226"/>
  <c r="J2226"/>
  <c r="I2226"/>
  <c r="H2226"/>
  <c r="X2226"/>
  <c r="F2214"/>
  <c r="R2214"/>
  <c r="J2214"/>
  <c r="I2214"/>
  <c r="H2214"/>
  <c r="X2214"/>
  <c r="H2127"/>
  <c r="F2127"/>
  <c r="J2127"/>
  <c r="I2127"/>
  <c r="X2127"/>
  <c r="R2127"/>
  <c r="F2102"/>
  <c r="X2102"/>
  <c r="I2102"/>
  <c r="H2102"/>
  <c r="J2102"/>
  <c r="R2102"/>
  <c r="R1994"/>
  <c r="J1994"/>
  <c r="I1994"/>
  <c r="H1994"/>
  <c r="F1994"/>
  <c r="X1994"/>
  <c r="I1865"/>
  <c r="H1865"/>
  <c r="F1865"/>
  <c r="X1865"/>
  <c r="R1865"/>
  <c r="J1865"/>
  <c r="I1942"/>
  <c r="H1942"/>
  <c r="F1942"/>
  <c r="R1942"/>
  <c r="J1942"/>
  <c r="X1942"/>
  <c r="R2022"/>
  <c r="J2022"/>
  <c r="I2022"/>
  <c r="H2022"/>
  <c r="F2022"/>
  <c r="X2022"/>
  <c r="X1904"/>
  <c r="J1904"/>
  <c r="R1904"/>
  <c r="I1904"/>
  <c r="H1904"/>
  <c r="F1904"/>
  <c r="H1779"/>
  <c r="F1779"/>
  <c r="X1779"/>
  <c r="R1779"/>
  <c r="J1779"/>
  <c r="I1779"/>
  <c r="I1821"/>
  <c r="J1821"/>
  <c r="H1821"/>
  <c r="F1821"/>
  <c r="X1821"/>
  <c r="R1821"/>
  <c r="I1910"/>
  <c r="H1910"/>
  <c r="F1910"/>
  <c r="R1910"/>
  <c r="J1910"/>
  <c r="X1910"/>
  <c r="J1804"/>
  <c r="I1804"/>
  <c r="H1804"/>
  <c r="F1804"/>
  <c r="X1804"/>
  <c r="R1804"/>
  <c r="J1800"/>
  <c r="I1800"/>
  <c r="H1800"/>
  <c r="F1800"/>
  <c r="X1800"/>
  <c r="R1800"/>
  <c r="J1792"/>
  <c r="I1792"/>
  <c r="H1792"/>
  <c r="F1792"/>
  <c r="X1792"/>
  <c r="R1792"/>
  <c r="J1784"/>
  <c r="I1784"/>
  <c r="H1784"/>
  <c r="F1784"/>
  <c r="X1784"/>
  <c r="R1784"/>
  <c r="J1776"/>
  <c r="I1776"/>
  <c r="H1776"/>
  <c r="F1776"/>
  <c r="X1776"/>
  <c r="R1776"/>
  <c r="I1710"/>
  <c r="H1710"/>
  <c r="F1710"/>
  <c r="X1710"/>
  <c r="R1710"/>
  <c r="J1710"/>
  <c r="I1678"/>
  <c r="H1678"/>
  <c r="F1678"/>
  <c r="X1678"/>
  <c r="R1678"/>
  <c r="J1678"/>
  <c r="I1662"/>
  <c r="H1662"/>
  <c r="F1662"/>
  <c r="X1662"/>
  <c r="J1662"/>
  <c r="R1662"/>
  <c r="I1630"/>
  <c r="H1630"/>
  <c r="F1630"/>
  <c r="X1630"/>
  <c r="J1630"/>
  <c r="R1630"/>
  <c r="F1598"/>
  <c r="X1598"/>
  <c r="R1598"/>
  <c r="J1598"/>
  <c r="I1598"/>
  <c r="H1598"/>
  <c r="F1566"/>
  <c r="X1566"/>
  <c r="R1566"/>
  <c r="J1566"/>
  <c r="I1566"/>
  <c r="H1566"/>
  <c r="R1862"/>
  <c r="J1862"/>
  <c r="I1862"/>
  <c r="H1862"/>
  <c r="F1862"/>
  <c r="X1862"/>
  <c r="J1772"/>
  <c r="I1772"/>
  <c r="H1772"/>
  <c r="F1772"/>
  <c r="X1772"/>
  <c r="R1772"/>
  <c r="I1603"/>
  <c r="H1603"/>
  <c r="F1603"/>
  <c r="R1603"/>
  <c r="J1603"/>
  <c r="X1603"/>
  <c r="I1536"/>
  <c r="H1536"/>
  <c r="F1536"/>
  <c r="X1536"/>
  <c r="J1536"/>
  <c r="R1536"/>
  <c r="I1391"/>
  <c r="H1391"/>
  <c r="X1391"/>
  <c r="F1391"/>
  <c r="R1391"/>
  <c r="J1391"/>
  <c r="H1203"/>
  <c r="F1203"/>
  <c r="X1203"/>
  <c r="R1203"/>
  <c r="J1203"/>
  <c r="I1203"/>
  <c r="R1376"/>
  <c r="J1376"/>
  <c r="I1376"/>
  <c r="H1376"/>
  <c r="F1376"/>
  <c r="X1376"/>
  <c r="F1234"/>
  <c r="X1234"/>
  <c r="J1234"/>
  <c r="I1234"/>
  <c r="H1234"/>
  <c r="R1234"/>
  <c r="H1112"/>
  <c r="F1112"/>
  <c r="X1112"/>
  <c r="R1112"/>
  <c r="J1112"/>
  <c r="I1112"/>
  <c r="H1080"/>
  <c r="F1080"/>
  <c r="X1080"/>
  <c r="R1080"/>
  <c r="J1080"/>
  <c r="I1080"/>
  <c r="H1048"/>
  <c r="F1048"/>
  <c r="X1048"/>
  <c r="R1048"/>
  <c r="J1048"/>
  <c r="I1048"/>
  <c r="H1032"/>
  <c r="F1032"/>
  <c r="X1032"/>
  <c r="R1032"/>
  <c r="J1032"/>
  <c r="I1032"/>
  <c r="R1489"/>
  <c r="J1489"/>
  <c r="H1489"/>
  <c r="F1489"/>
  <c r="X1489"/>
  <c r="I1489"/>
  <c r="X916"/>
  <c r="R916"/>
  <c r="I916"/>
  <c r="F916"/>
  <c r="J916"/>
  <c r="H916"/>
  <c r="F956"/>
  <c r="X956"/>
  <c r="R956"/>
  <c r="I956"/>
  <c r="J956"/>
  <c r="H956"/>
  <c r="X871"/>
  <c r="R871"/>
  <c r="I871"/>
  <c r="H871"/>
  <c r="F871"/>
  <c r="J871"/>
  <c r="R874"/>
  <c r="I874"/>
  <c r="H874"/>
  <c r="X874"/>
  <c r="J874"/>
  <c r="F874"/>
  <c r="F853"/>
  <c r="X853"/>
  <c r="R853"/>
  <c r="I853"/>
  <c r="J853"/>
  <c r="H853"/>
  <c r="H818"/>
  <c r="X818"/>
  <c r="R818"/>
  <c r="J818"/>
  <c r="I818"/>
  <c r="F818"/>
  <c r="I625"/>
  <c r="H625"/>
  <c r="F625"/>
  <c r="X625"/>
  <c r="R625"/>
  <c r="J625"/>
  <c r="J687"/>
  <c r="I687"/>
  <c r="X687"/>
  <c r="R687"/>
  <c r="H687"/>
  <c r="F687"/>
  <c r="X667"/>
  <c r="R667"/>
  <c r="J667"/>
  <c r="I667"/>
  <c r="H667"/>
  <c r="F667"/>
  <c r="X651"/>
  <c r="R651"/>
  <c r="J651"/>
  <c r="I651"/>
  <c r="H651"/>
  <c r="F651"/>
  <c r="X635"/>
  <c r="R635"/>
  <c r="J635"/>
  <c r="I635"/>
  <c r="H635"/>
  <c r="F635"/>
  <c r="X619"/>
  <c r="R619"/>
  <c r="J619"/>
  <c r="I619"/>
  <c r="H619"/>
  <c r="F619"/>
  <c r="R603"/>
  <c r="J603"/>
  <c r="I603"/>
  <c r="H603"/>
  <c r="F603"/>
  <c r="H565"/>
  <c r="F565"/>
  <c r="R565"/>
  <c r="J565"/>
  <c r="I565"/>
  <c r="F501"/>
  <c r="R501"/>
  <c r="H501"/>
  <c r="J501"/>
  <c r="I501"/>
  <c r="H557"/>
  <c r="F557"/>
  <c r="R557"/>
  <c r="J557"/>
  <c r="I557"/>
  <c r="I462"/>
  <c r="R462"/>
  <c r="J462"/>
  <c r="H462"/>
  <c r="F462"/>
  <c r="R460"/>
  <c r="J460"/>
  <c r="I460"/>
  <c r="H460"/>
  <c r="F460"/>
  <c r="R375"/>
  <c r="J375"/>
  <c r="H375"/>
  <c r="I375"/>
  <c r="F375"/>
  <c r="J124"/>
  <c r="H124"/>
  <c r="F124"/>
  <c r="R124"/>
  <c r="I124"/>
  <c r="A27" i="6"/>
  <c r="B53" i="4"/>
  <c r="A37" i="6"/>
  <c r="B65" i="4"/>
  <c r="A47" i="6"/>
  <c r="B71" i="4"/>
  <c r="A52" i="6"/>
  <c r="B59" i="4"/>
  <c r="A42" i="6"/>
  <c r="H2463" i="5"/>
  <c r="I2463"/>
  <c r="F2463"/>
  <c r="X2463"/>
  <c r="R2463"/>
  <c r="J2463"/>
  <c r="F42" i="6"/>
  <c r="H42"/>
  <c r="D42"/>
  <c r="H27"/>
  <c r="F68"/>
  <c r="F32"/>
  <c r="F52"/>
  <c r="H52"/>
  <c r="D52"/>
  <c r="F47"/>
  <c r="F37"/>
  <c r="H37"/>
  <c r="D37"/>
  <c r="F2323" i="5"/>
  <c r="X2323"/>
  <c r="J2323"/>
  <c r="R2323"/>
  <c r="I2323"/>
  <c r="H2323"/>
  <c r="I2300"/>
  <c r="J2300"/>
  <c r="H2300"/>
  <c r="F2300"/>
  <c r="X2300"/>
  <c r="R2300"/>
  <c r="R2168"/>
  <c r="J2168"/>
  <c r="I2168"/>
  <c r="H2168"/>
  <c r="X2168"/>
  <c r="F2168"/>
  <c r="F2074"/>
  <c r="X2074"/>
  <c r="R2074"/>
  <c r="J2074"/>
  <c r="I2074"/>
  <c r="H2074"/>
  <c r="R2060"/>
  <c r="J2060"/>
  <c r="H2060"/>
  <c r="F2060"/>
  <c r="X2060"/>
  <c r="I2060"/>
  <c r="R2088"/>
  <c r="J2088"/>
  <c r="I2088"/>
  <c r="H2088"/>
  <c r="F2088"/>
  <c r="X2088"/>
  <c r="R2042"/>
  <c r="J2042"/>
  <c r="I2042"/>
  <c r="H2042"/>
  <c r="F2042"/>
  <c r="X2042"/>
  <c r="R1822"/>
  <c r="I1822"/>
  <c r="X1822"/>
  <c r="J1822"/>
  <c r="H1822"/>
  <c r="F1822"/>
  <c r="I1841"/>
  <c r="F1841"/>
  <c r="H1841"/>
  <c r="X1841"/>
  <c r="R1841"/>
  <c r="J1841"/>
  <c r="H1775"/>
  <c r="F1775"/>
  <c r="X1775"/>
  <c r="R1775"/>
  <c r="J1775"/>
  <c r="I1775"/>
  <c r="R1703"/>
  <c r="J1703"/>
  <c r="I1703"/>
  <c r="H1703"/>
  <c r="F1703"/>
  <c r="X1703"/>
  <c r="R1727"/>
  <c r="J1727"/>
  <c r="I1727"/>
  <c r="H1727"/>
  <c r="F1727"/>
  <c r="X1727"/>
  <c r="I1591"/>
  <c r="H1591"/>
  <c r="F1591"/>
  <c r="R1591"/>
  <c r="J1591"/>
  <c r="X1591"/>
  <c r="I1559"/>
  <c r="H1559"/>
  <c r="F1559"/>
  <c r="R1559"/>
  <c r="J1559"/>
  <c r="X1559"/>
  <c r="R1348"/>
  <c r="F1348"/>
  <c r="X1348"/>
  <c r="I1348"/>
  <c r="H1348"/>
  <c r="J1348"/>
  <c r="F1370"/>
  <c r="R1370"/>
  <c r="I1370"/>
  <c r="H1370"/>
  <c r="J1370"/>
  <c r="X1370"/>
  <c r="J1473"/>
  <c r="H1473"/>
  <c r="F1473"/>
  <c r="X1473"/>
  <c r="I1473"/>
  <c r="R1473"/>
  <c r="H1400"/>
  <c r="X1400"/>
  <c r="F1400"/>
  <c r="R1400"/>
  <c r="J1400"/>
  <c r="I1400"/>
  <c r="I1327"/>
  <c r="H1327"/>
  <c r="R1327"/>
  <c r="J1327"/>
  <c r="F1327"/>
  <c r="X1327"/>
  <c r="H1072"/>
  <c r="F1072"/>
  <c r="X1072"/>
  <c r="R1072"/>
  <c r="I1072"/>
  <c r="J1072"/>
  <c r="H1008"/>
  <c r="F1008"/>
  <c r="X1008"/>
  <c r="R1008"/>
  <c r="J1008"/>
  <c r="I1008"/>
  <c r="H1100"/>
  <c r="F1100"/>
  <c r="X1100"/>
  <c r="R1100"/>
  <c r="J1100"/>
  <c r="I1100"/>
  <c r="J1017"/>
  <c r="I1017"/>
  <c r="H1017"/>
  <c r="X1017"/>
  <c r="R1017"/>
  <c r="F1017"/>
  <c r="J1129"/>
  <c r="I1129"/>
  <c r="H1129"/>
  <c r="X1129"/>
  <c r="R1129"/>
  <c r="F1129"/>
  <c r="J1113"/>
  <c r="I1113"/>
  <c r="H1113"/>
  <c r="X1113"/>
  <c r="R1113"/>
  <c r="F1113"/>
  <c r="F841"/>
  <c r="X841"/>
  <c r="R841"/>
  <c r="I841"/>
  <c r="J841"/>
  <c r="H841"/>
  <c r="R579"/>
  <c r="J579"/>
  <c r="F579"/>
  <c r="I579"/>
  <c r="H579"/>
  <c r="F465"/>
  <c r="R465"/>
  <c r="J465"/>
  <c r="I465"/>
  <c r="H465"/>
  <c r="H561"/>
  <c r="F561"/>
  <c r="R561"/>
  <c r="J561"/>
  <c r="I561"/>
  <c r="H549"/>
  <c r="F549"/>
  <c r="R549"/>
  <c r="I549"/>
  <c r="J549"/>
  <c r="F489"/>
  <c r="R489"/>
  <c r="J489"/>
  <c r="I489"/>
  <c r="H489"/>
  <c r="R434"/>
  <c r="J434"/>
  <c r="I434"/>
  <c r="H434"/>
  <c r="F434"/>
  <c r="R426"/>
  <c r="J426"/>
  <c r="I426"/>
  <c r="H426"/>
  <c r="F426"/>
  <c r="R370"/>
  <c r="I370"/>
  <c r="H370"/>
  <c r="F370"/>
  <c r="J370"/>
  <c r="R358"/>
  <c r="I358"/>
  <c r="H358"/>
  <c r="F358"/>
  <c r="J358"/>
  <c r="A15" i="6"/>
  <c r="B33" i="4"/>
  <c r="A20" i="6"/>
  <c r="F2406" i="5"/>
  <c r="X2406"/>
  <c r="H2406"/>
  <c r="R2406"/>
  <c r="J2406"/>
  <c r="I2406"/>
  <c r="J2440"/>
  <c r="R2440"/>
  <c r="I2440"/>
  <c r="X2440"/>
  <c r="H2440"/>
  <c r="F2440"/>
  <c r="H22" i="6"/>
  <c r="K68"/>
  <c r="F2485" i="5"/>
  <c r="X2485"/>
  <c r="R2485"/>
  <c r="J2485"/>
  <c r="I2485"/>
  <c r="H2485"/>
  <c r="J2444"/>
  <c r="I2444"/>
  <c r="H2444"/>
  <c r="R2444"/>
  <c r="F2444"/>
  <c r="X2444"/>
  <c r="J2362"/>
  <c r="H2362"/>
  <c r="F2362"/>
  <c r="X2362"/>
  <c r="R2362"/>
  <c r="I2362"/>
  <c r="R2416"/>
  <c r="J2416"/>
  <c r="I2416"/>
  <c r="H2416"/>
  <c r="F2416"/>
  <c r="X2416"/>
  <c r="R2428"/>
  <c r="J2428"/>
  <c r="I2428"/>
  <c r="H2428"/>
  <c r="F2428"/>
  <c r="X2428"/>
  <c r="I2411"/>
  <c r="H2411"/>
  <c r="F2411"/>
  <c r="X2411"/>
  <c r="R2411"/>
  <c r="J2411"/>
  <c r="J2332"/>
  <c r="I2332"/>
  <c r="H2332"/>
  <c r="F2332"/>
  <c r="R2332"/>
  <c r="X2332"/>
  <c r="J2336"/>
  <c r="I2336"/>
  <c r="H2336"/>
  <c r="X2336"/>
  <c r="R2336"/>
  <c r="F2336"/>
  <c r="I2296"/>
  <c r="H2296"/>
  <c r="R2296"/>
  <c r="J2296"/>
  <c r="F2296"/>
  <c r="X2296"/>
  <c r="H2246"/>
  <c r="F2246"/>
  <c r="X2246"/>
  <c r="R2246"/>
  <c r="J2246"/>
  <c r="I2246"/>
  <c r="J2208"/>
  <c r="X2208"/>
  <c r="R2208"/>
  <c r="I2208"/>
  <c r="H2208"/>
  <c r="F2208"/>
  <c r="X2298"/>
  <c r="R2298"/>
  <c r="I2298"/>
  <c r="J2298"/>
  <c r="H2298"/>
  <c r="F2298"/>
  <c r="I2304"/>
  <c r="H2304"/>
  <c r="R2304"/>
  <c r="J2304"/>
  <c r="X2304"/>
  <c r="F2304"/>
  <c r="H2234"/>
  <c r="F2234"/>
  <c r="X2234"/>
  <c r="R2234"/>
  <c r="J2234"/>
  <c r="I2234"/>
  <c r="H2242"/>
  <c r="F2242"/>
  <c r="X2242"/>
  <c r="R2242"/>
  <c r="J2242"/>
  <c r="I2242"/>
  <c r="R2140"/>
  <c r="J2140"/>
  <c r="I2140"/>
  <c r="H2140"/>
  <c r="X2140"/>
  <c r="F2140"/>
  <c r="J2124"/>
  <c r="I2124"/>
  <c r="H2124"/>
  <c r="X2124"/>
  <c r="R2124"/>
  <c r="F2124"/>
  <c r="F2110"/>
  <c r="X2110"/>
  <c r="I2110"/>
  <c r="H2110"/>
  <c r="R2110"/>
  <c r="J2110"/>
  <c r="F2094"/>
  <c r="X2094"/>
  <c r="I2094"/>
  <c r="H2094"/>
  <c r="R2094"/>
  <c r="J2094"/>
  <c r="J2235"/>
  <c r="I2235"/>
  <c r="H2235"/>
  <c r="X2235"/>
  <c r="R2235"/>
  <c r="F2235"/>
  <c r="X2278"/>
  <c r="J2278"/>
  <c r="I2278"/>
  <c r="H2278"/>
  <c r="F2278"/>
  <c r="R2278"/>
  <c r="I2071"/>
  <c r="H2071"/>
  <c r="F2071"/>
  <c r="X2071"/>
  <c r="R2071"/>
  <c r="J2071"/>
  <c r="R2052"/>
  <c r="J2052"/>
  <c r="H2052"/>
  <c r="F2052"/>
  <c r="X2052"/>
  <c r="I2052"/>
  <c r="F1864"/>
  <c r="X1864"/>
  <c r="R1864"/>
  <c r="J1864"/>
  <c r="H1864"/>
  <c r="I1864"/>
  <c r="R2030"/>
  <c r="J2030"/>
  <c r="I2030"/>
  <c r="H2030"/>
  <c r="F2030"/>
  <c r="X2030"/>
  <c r="I1857"/>
  <c r="H1857"/>
  <c r="F1857"/>
  <c r="R1857"/>
  <c r="J1857"/>
  <c r="X1857"/>
  <c r="R2010"/>
  <c r="J2010"/>
  <c r="I2010"/>
  <c r="H2010"/>
  <c r="F2010"/>
  <c r="X2010"/>
  <c r="R1990"/>
  <c r="J1990"/>
  <c r="I1990"/>
  <c r="H1990"/>
  <c r="F1990"/>
  <c r="X1990"/>
  <c r="R1866"/>
  <c r="J1866"/>
  <c r="I1866"/>
  <c r="H1866"/>
  <c r="F1866"/>
  <c r="X1866"/>
  <c r="R1870"/>
  <c r="J1870"/>
  <c r="I1870"/>
  <c r="H1870"/>
  <c r="F1870"/>
  <c r="X1870"/>
  <c r="R1854"/>
  <c r="J1854"/>
  <c r="I1854"/>
  <c r="H1854"/>
  <c r="F1854"/>
  <c r="X1854"/>
  <c r="H1795"/>
  <c r="F1795"/>
  <c r="X1795"/>
  <c r="R1795"/>
  <c r="J1795"/>
  <c r="I1795"/>
  <c r="X1831"/>
  <c r="R1831"/>
  <c r="H1831"/>
  <c r="F1831"/>
  <c r="J1831"/>
  <c r="I1831"/>
  <c r="R1733"/>
  <c r="H1733"/>
  <c r="F1733"/>
  <c r="X1733"/>
  <c r="J1733"/>
  <c r="I1733"/>
  <c r="I1718"/>
  <c r="H1718"/>
  <c r="F1718"/>
  <c r="X1718"/>
  <c r="R1718"/>
  <c r="J1718"/>
  <c r="I1702"/>
  <c r="H1702"/>
  <c r="F1702"/>
  <c r="X1702"/>
  <c r="R1702"/>
  <c r="J1702"/>
  <c r="I1686"/>
  <c r="H1686"/>
  <c r="F1686"/>
  <c r="X1686"/>
  <c r="J1686"/>
  <c r="R1686"/>
  <c r="I1670"/>
  <c r="H1670"/>
  <c r="F1670"/>
  <c r="X1670"/>
  <c r="R1670"/>
  <c r="J1670"/>
  <c r="I1654"/>
  <c r="H1654"/>
  <c r="F1654"/>
  <c r="X1654"/>
  <c r="J1654"/>
  <c r="R1654"/>
  <c r="I1638"/>
  <c r="H1638"/>
  <c r="F1638"/>
  <c r="X1638"/>
  <c r="R1638"/>
  <c r="J1638"/>
  <c r="F1622"/>
  <c r="X1622"/>
  <c r="R1622"/>
  <c r="J1622"/>
  <c r="I1622"/>
  <c r="H1622"/>
  <c r="F1606"/>
  <c r="X1606"/>
  <c r="R1606"/>
  <c r="J1606"/>
  <c r="I1606"/>
  <c r="H1606"/>
  <c r="F1590"/>
  <c r="X1590"/>
  <c r="R1590"/>
  <c r="J1590"/>
  <c r="I1590"/>
  <c r="H1590"/>
  <c r="F1574"/>
  <c r="X1574"/>
  <c r="R1574"/>
  <c r="J1574"/>
  <c r="I1574"/>
  <c r="H1574"/>
  <c r="F1558"/>
  <c r="X1558"/>
  <c r="R1558"/>
  <c r="J1558"/>
  <c r="I1558"/>
  <c r="H1558"/>
  <c r="R1931"/>
  <c r="J1931"/>
  <c r="I1931"/>
  <c r="H1931"/>
  <c r="F1931"/>
  <c r="X1931"/>
  <c r="H1759"/>
  <c r="F1759"/>
  <c r="X1759"/>
  <c r="R1759"/>
  <c r="J1759"/>
  <c r="I1759"/>
  <c r="X1839"/>
  <c r="R1839"/>
  <c r="J1839"/>
  <c r="I1839"/>
  <c r="H1839"/>
  <c r="F1839"/>
  <c r="R1707"/>
  <c r="J1707"/>
  <c r="I1707"/>
  <c r="H1707"/>
  <c r="F1707"/>
  <c r="X1707"/>
  <c r="R1635"/>
  <c r="J1635"/>
  <c r="I1635"/>
  <c r="H1635"/>
  <c r="F1635"/>
  <c r="X1635"/>
  <c r="X1835"/>
  <c r="R1835"/>
  <c r="J1835"/>
  <c r="I1835"/>
  <c r="H1835"/>
  <c r="F1835"/>
  <c r="R1723"/>
  <c r="J1723"/>
  <c r="I1723"/>
  <c r="H1723"/>
  <c r="F1723"/>
  <c r="X1723"/>
  <c r="X1832"/>
  <c r="R1832"/>
  <c r="J1832"/>
  <c r="I1832"/>
  <c r="H1832"/>
  <c r="F1832"/>
  <c r="I1547"/>
  <c r="H1547"/>
  <c r="F1547"/>
  <c r="R1547"/>
  <c r="J1547"/>
  <c r="X1547"/>
  <c r="I1810"/>
  <c r="R1810"/>
  <c r="J1810"/>
  <c r="H1810"/>
  <c r="F1810"/>
  <c r="X1810"/>
  <c r="J1429"/>
  <c r="I1429"/>
  <c r="H1429"/>
  <c r="R1429"/>
  <c r="X1429"/>
  <c r="F1429"/>
  <c r="I1619"/>
  <c r="H1619"/>
  <c r="F1619"/>
  <c r="R1619"/>
  <c r="J1619"/>
  <c r="X1619"/>
  <c r="I1587"/>
  <c r="H1587"/>
  <c r="F1587"/>
  <c r="R1587"/>
  <c r="J1587"/>
  <c r="X1587"/>
  <c r="I1555"/>
  <c r="H1555"/>
  <c r="F1555"/>
  <c r="R1555"/>
  <c r="J1555"/>
  <c r="X1555"/>
  <c r="R1533"/>
  <c r="J1533"/>
  <c r="H1533"/>
  <c r="I1533"/>
  <c r="F1533"/>
  <c r="X1533"/>
  <c r="H1440"/>
  <c r="F1440"/>
  <c r="X1440"/>
  <c r="I1440"/>
  <c r="J1440"/>
  <c r="R1440"/>
  <c r="R1505"/>
  <c r="J1505"/>
  <c r="H1505"/>
  <c r="F1505"/>
  <c r="X1505"/>
  <c r="I1505"/>
  <c r="I1343"/>
  <c r="X1343"/>
  <c r="F1343"/>
  <c r="R1343"/>
  <c r="J1343"/>
  <c r="H1343"/>
  <c r="H1223"/>
  <c r="X1223"/>
  <c r="J1223"/>
  <c r="R1223"/>
  <c r="I1223"/>
  <c r="F1223"/>
  <c r="R1616"/>
  <c r="J1616"/>
  <c r="I1616"/>
  <c r="H1616"/>
  <c r="F1616"/>
  <c r="X1616"/>
  <c r="H1247"/>
  <c r="I1247"/>
  <c r="F1247"/>
  <c r="X1247"/>
  <c r="R1247"/>
  <c r="J1247"/>
  <c r="H1460"/>
  <c r="F1460"/>
  <c r="X1460"/>
  <c r="J1460"/>
  <c r="I1460"/>
  <c r="R1460"/>
  <c r="X1750"/>
  <c r="R1750"/>
  <c r="I1750"/>
  <c r="J1750"/>
  <c r="H1750"/>
  <c r="F1750"/>
  <c r="H1251"/>
  <c r="R1251"/>
  <c r="J1251"/>
  <c r="I1251"/>
  <c r="X1251"/>
  <c r="F1251"/>
  <c r="R1568"/>
  <c r="J1568"/>
  <c r="I1568"/>
  <c r="H1568"/>
  <c r="F1568"/>
  <c r="X1568"/>
  <c r="H1060"/>
  <c r="F1060"/>
  <c r="X1060"/>
  <c r="R1060"/>
  <c r="I1060"/>
  <c r="J1060"/>
  <c r="I1315"/>
  <c r="H1315"/>
  <c r="R1315"/>
  <c r="J1315"/>
  <c r="F1315"/>
  <c r="X1315"/>
  <c r="I1283"/>
  <c r="H1283"/>
  <c r="R1283"/>
  <c r="J1283"/>
  <c r="F1283"/>
  <c r="X1283"/>
  <c r="I1484"/>
  <c r="H1484"/>
  <c r="F1484"/>
  <c r="X1484"/>
  <c r="J1484"/>
  <c r="R1484"/>
  <c r="J1180"/>
  <c r="I1180"/>
  <c r="R1180"/>
  <c r="H1180"/>
  <c r="X1180"/>
  <c r="F1180"/>
  <c r="H996"/>
  <c r="F996"/>
  <c r="X996"/>
  <c r="R996"/>
  <c r="J996"/>
  <c r="I996"/>
  <c r="F952"/>
  <c r="X952"/>
  <c r="R952"/>
  <c r="J952"/>
  <c r="I952"/>
  <c r="H952"/>
  <c r="F976"/>
  <c r="X976"/>
  <c r="R976"/>
  <c r="J976"/>
  <c r="I976"/>
  <c r="H976"/>
  <c r="H1020"/>
  <c r="F1020"/>
  <c r="X1020"/>
  <c r="R1020"/>
  <c r="J1020"/>
  <c r="I1020"/>
  <c r="X928"/>
  <c r="R928"/>
  <c r="J928"/>
  <c r="I928"/>
  <c r="F928"/>
  <c r="H928"/>
  <c r="X892"/>
  <c r="R892"/>
  <c r="I892"/>
  <c r="H892"/>
  <c r="F892"/>
  <c r="J892"/>
  <c r="R847"/>
  <c r="J847"/>
  <c r="I847"/>
  <c r="X847"/>
  <c r="H847"/>
  <c r="F847"/>
  <c r="R839"/>
  <c r="J839"/>
  <c r="I839"/>
  <c r="X839"/>
  <c r="H839"/>
  <c r="F839"/>
  <c r="F845"/>
  <c r="X845"/>
  <c r="R845"/>
  <c r="I845"/>
  <c r="J845"/>
  <c r="H845"/>
  <c r="R970"/>
  <c r="J970"/>
  <c r="I970"/>
  <c r="X970"/>
  <c r="H970"/>
  <c r="F970"/>
  <c r="J811"/>
  <c r="R811"/>
  <c r="I811"/>
  <c r="H811"/>
  <c r="F811"/>
  <c r="X811"/>
  <c r="R918"/>
  <c r="I918"/>
  <c r="J918"/>
  <c r="H918"/>
  <c r="X918"/>
  <c r="F918"/>
  <c r="J1097"/>
  <c r="I1097"/>
  <c r="H1097"/>
  <c r="X1097"/>
  <c r="R1097"/>
  <c r="F1097"/>
  <c r="F833"/>
  <c r="X833"/>
  <c r="R833"/>
  <c r="I833"/>
  <c r="J833"/>
  <c r="H833"/>
  <c r="I673"/>
  <c r="H673"/>
  <c r="F673"/>
  <c r="X673"/>
  <c r="R673"/>
  <c r="J673"/>
  <c r="I641"/>
  <c r="H641"/>
  <c r="F641"/>
  <c r="X641"/>
  <c r="R641"/>
  <c r="J641"/>
  <c r="I609"/>
  <c r="H609"/>
  <c r="F609"/>
  <c r="R609"/>
  <c r="J609"/>
  <c r="X671"/>
  <c r="R671"/>
  <c r="J671"/>
  <c r="I671"/>
  <c r="H671"/>
  <c r="F671"/>
  <c r="X663"/>
  <c r="R663"/>
  <c r="J663"/>
  <c r="I663"/>
  <c r="H663"/>
  <c r="F663"/>
  <c r="X655"/>
  <c r="R655"/>
  <c r="J655"/>
  <c r="I655"/>
  <c r="H655"/>
  <c r="F655"/>
  <c r="X647"/>
  <c r="R647"/>
  <c r="J647"/>
  <c r="I647"/>
  <c r="H647"/>
  <c r="F647"/>
  <c r="X639"/>
  <c r="R639"/>
  <c r="J639"/>
  <c r="I639"/>
  <c r="H639"/>
  <c r="F639"/>
  <c r="X631"/>
  <c r="R631"/>
  <c r="J631"/>
  <c r="I631"/>
  <c r="H631"/>
  <c r="F631"/>
  <c r="X623"/>
  <c r="R623"/>
  <c r="J623"/>
  <c r="I623"/>
  <c r="H623"/>
  <c r="F623"/>
  <c r="X615"/>
  <c r="R615"/>
  <c r="J615"/>
  <c r="I615"/>
  <c r="H615"/>
  <c r="F615"/>
  <c r="R607"/>
  <c r="J607"/>
  <c r="I607"/>
  <c r="H607"/>
  <c r="F607"/>
  <c r="R599"/>
  <c r="J599"/>
  <c r="I599"/>
  <c r="H599"/>
  <c r="F599"/>
  <c r="F513"/>
  <c r="R513"/>
  <c r="J513"/>
  <c r="I513"/>
  <c r="H513"/>
  <c r="J554"/>
  <c r="I554"/>
  <c r="H554"/>
  <c r="R554"/>
  <c r="F554"/>
  <c r="H581"/>
  <c r="F581"/>
  <c r="R581"/>
  <c r="J581"/>
  <c r="I581"/>
  <c r="F505"/>
  <c r="R505"/>
  <c r="J505"/>
  <c r="I505"/>
  <c r="H505"/>
  <c r="I597"/>
  <c r="H597"/>
  <c r="F597"/>
  <c r="R597"/>
  <c r="J597"/>
  <c r="R354"/>
  <c r="I354"/>
  <c r="H354"/>
  <c r="F354"/>
  <c r="J354"/>
  <c r="J316"/>
  <c r="R316"/>
  <c r="H316"/>
  <c r="F316"/>
  <c r="I316"/>
  <c r="J172"/>
  <c r="H172"/>
  <c r="F172"/>
  <c r="I172"/>
  <c r="R172"/>
  <c r="J160"/>
  <c r="H160"/>
  <c r="F160"/>
  <c r="R160"/>
  <c r="I160"/>
  <c r="J180"/>
  <c r="H180"/>
  <c r="F180"/>
  <c r="R180"/>
  <c r="I180"/>
  <c r="J200"/>
  <c r="H200"/>
  <c r="F200"/>
  <c r="R200"/>
  <c r="I200"/>
  <c r="J156"/>
  <c r="H156"/>
  <c r="F156"/>
  <c r="R156"/>
  <c r="I156"/>
  <c r="J308"/>
  <c r="R308"/>
  <c r="H308"/>
  <c r="F308"/>
  <c r="I308"/>
  <c r="J100"/>
  <c r="H100"/>
  <c r="F100"/>
  <c r="R100"/>
  <c r="I100"/>
  <c r="J312"/>
  <c r="F312"/>
  <c r="R312"/>
  <c r="I312"/>
  <c r="H312"/>
  <c r="J188"/>
  <c r="H188"/>
  <c r="F188"/>
  <c r="R188"/>
  <c r="I188"/>
  <c r="C16" i="6"/>
  <c r="K67"/>
  <c r="D16"/>
  <c r="R2432" i="5"/>
  <c r="J2432"/>
  <c r="I2432"/>
  <c r="H2432"/>
  <c r="F2432"/>
  <c r="X2432"/>
  <c r="I2423"/>
  <c r="H2423"/>
  <c r="F2423"/>
  <c r="X2423"/>
  <c r="R2423"/>
  <c r="J2423"/>
  <c r="J2216"/>
  <c r="X2216"/>
  <c r="R2216"/>
  <c r="I2216"/>
  <c r="H2216"/>
  <c r="F2216"/>
  <c r="I2159"/>
  <c r="H2159"/>
  <c r="F2159"/>
  <c r="J2159"/>
  <c r="X2159"/>
  <c r="R2159"/>
  <c r="I2143"/>
  <c r="H2143"/>
  <c r="F2143"/>
  <c r="R2143"/>
  <c r="J2143"/>
  <c r="X2143"/>
  <c r="X1955"/>
  <c r="R1955"/>
  <c r="J1955"/>
  <c r="I1955"/>
  <c r="H1955"/>
  <c r="F1955"/>
  <c r="R1951"/>
  <c r="J1951"/>
  <c r="I1951"/>
  <c r="H1951"/>
  <c r="F1951"/>
  <c r="X1951"/>
  <c r="F1809"/>
  <c r="X1809"/>
  <c r="R1809"/>
  <c r="J1809"/>
  <c r="I1809"/>
  <c r="H1809"/>
  <c r="H1807"/>
  <c r="F1807"/>
  <c r="X1807"/>
  <c r="R1807"/>
  <c r="J1807"/>
  <c r="I1807"/>
  <c r="I1736"/>
  <c r="R1736"/>
  <c r="J1736"/>
  <c r="H1736"/>
  <c r="F1736"/>
  <c r="X1736"/>
  <c r="R1715"/>
  <c r="J1715"/>
  <c r="I1715"/>
  <c r="H1715"/>
  <c r="F1715"/>
  <c r="X1715"/>
  <c r="H2455"/>
  <c r="I2455"/>
  <c r="F2455"/>
  <c r="X2455"/>
  <c r="R2455"/>
  <c r="J2455"/>
  <c r="I1623"/>
  <c r="H1623"/>
  <c r="F1623"/>
  <c r="R1623"/>
  <c r="J1623"/>
  <c r="X1623"/>
  <c r="I1516"/>
  <c r="H1516"/>
  <c r="F1516"/>
  <c r="X1516"/>
  <c r="J1516"/>
  <c r="R1516"/>
  <c r="F1390"/>
  <c r="R1390"/>
  <c r="X1390"/>
  <c r="J1390"/>
  <c r="I1390"/>
  <c r="H1390"/>
  <c r="H1404"/>
  <c r="X1404"/>
  <c r="R1404"/>
  <c r="J1404"/>
  <c r="I1404"/>
  <c r="F1404"/>
  <c r="F1354"/>
  <c r="R1354"/>
  <c r="I1354"/>
  <c r="H1354"/>
  <c r="X1354"/>
  <c r="J1354"/>
  <c r="H1183"/>
  <c r="I1183"/>
  <c r="F1183"/>
  <c r="X1183"/>
  <c r="R1183"/>
  <c r="J1183"/>
  <c r="I1263"/>
  <c r="H1263"/>
  <c r="R1263"/>
  <c r="J1263"/>
  <c r="F1263"/>
  <c r="X1263"/>
  <c r="F1254"/>
  <c r="X1254"/>
  <c r="R1254"/>
  <c r="J1254"/>
  <c r="I1254"/>
  <c r="H1254"/>
  <c r="H1036"/>
  <c r="F1036"/>
  <c r="X1036"/>
  <c r="R1036"/>
  <c r="J1036"/>
  <c r="I1036"/>
  <c r="H1167"/>
  <c r="R1167"/>
  <c r="J1167"/>
  <c r="F1167"/>
  <c r="I1167"/>
  <c r="X1167"/>
  <c r="X923"/>
  <c r="R923"/>
  <c r="I923"/>
  <c r="J923"/>
  <c r="H923"/>
  <c r="F923"/>
  <c r="R854"/>
  <c r="I854"/>
  <c r="J854"/>
  <c r="H854"/>
  <c r="X854"/>
  <c r="F854"/>
  <c r="I613"/>
  <c r="H613"/>
  <c r="F613"/>
  <c r="X613"/>
  <c r="R613"/>
  <c r="J613"/>
  <c r="F497"/>
  <c r="R497"/>
  <c r="J497"/>
  <c r="I497"/>
  <c r="H497"/>
  <c r="R458"/>
  <c r="J458"/>
  <c r="I458"/>
  <c r="H458"/>
  <c r="F458"/>
  <c r="R450"/>
  <c r="J450"/>
  <c r="I450"/>
  <c r="H450"/>
  <c r="F450"/>
  <c r="R418"/>
  <c r="J418"/>
  <c r="I418"/>
  <c r="H418"/>
  <c r="F418"/>
  <c r="R406"/>
  <c r="J406"/>
  <c r="I406"/>
  <c r="H406"/>
  <c r="F406"/>
  <c r="J148"/>
  <c r="H148"/>
  <c r="F148"/>
  <c r="R148"/>
  <c r="I148"/>
  <c r="A26" i="6"/>
  <c r="B70" i="4"/>
  <c r="A51" i="6"/>
  <c r="B52" i="4"/>
  <c r="A36" i="6"/>
  <c r="B58" i="4"/>
  <c r="A41" i="6"/>
  <c r="B64" i="4"/>
  <c r="A46" i="6"/>
  <c r="A14"/>
  <c r="B32" i="4"/>
  <c r="A19" i="6"/>
  <c r="D15"/>
  <c r="C15"/>
  <c r="K66"/>
  <c r="H2471" i="5"/>
  <c r="I2471"/>
  <c r="F2471"/>
  <c r="X2471"/>
  <c r="R2471"/>
  <c r="J2471"/>
  <c r="H2486"/>
  <c r="I2486"/>
  <c r="F2486"/>
  <c r="R2486"/>
  <c r="J2486"/>
  <c r="X2486"/>
  <c r="F2402"/>
  <c r="X2402"/>
  <c r="I2402"/>
  <c r="H2402"/>
  <c r="R2402"/>
  <c r="J2402"/>
  <c r="H2478"/>
  <c r="I2478"/>
  <c r="F2478"/>
  <c r="R2478"/>
  <c r="J2478"/>
  <c r="X2478"/>
  <c r="H2490"/>
  <c r="F2490"/>
  <c r="I2490"/>
  <c r="X2490"/>
  <c r="R2490"/>
  <c r="J2490"/>
  <c r="H2343"/>
  <c r="F2343"/>
  <c r="X2343"/>
  <c r="R2343"/>
  <c r="J2343"/>
  <c r="I2343"/>
  <c r="H2335"/>
  <c r="F2335"/>
  <c r="X2335"/>
  <c r="R2335"/>
  <c r="I2335"/>
  <c r="J2335"/>
  <c r="J2328"/>
  <c r="I2328"/>
  <c r="H2328"/>
  <c r="X2328"/>
  <c r="R2328"/>
  <c r="F2328"/>
  <c r="I2283"/>
  <c r="R2283"/>
  <c r="J2283"/>
  <c r="H2283"/>
  <c r="F2283"/>
  <c r="X2283"/>
  <c r="H2250"/>
  <c r="F2250"/>
  <c r="X2250"/>
  <c r="R2250"/>
  <c r="I2250"/>
  <c r="J2250"/>
  <c r="I2167"/>
  <c r="H2167"/>
  <c r="F2167"/>
  <c r="R2167"/>
  <c r="J2167"/>
  <c r="X2167"/>
  <c r="F2058"/>
  <c r="X2058"/>
  <c r="R2058"/>
  <c r="J2058"/>
  <c r="I2058"/>
  <c r="H2058"/>
  <c r="H2211"/>
  <c r="X2211"/>
  <c r="R2211"/>
  <c r="J2211"/>
  <c r="I2211"/>
  <c r="F2211"/>
  <c r="J2120"/>
  <c r="I2120"/>
  <c r="H2120"/>
  <c r="R2120"/>
  <c r="F2120"/>
  <c r="X2120"/>
  <c r="I2095"/>
  <c r="H2095"/>
  <c r="F2095"/>
  <c r="R2095"/>
  <c r="J2095"/>
  <c r="X2095"/>
  <c r="I2175"/>
  <c r="H2175"/>
  <c r="F2175"/>
  <c r="R2175"/>
  <c r="J2175"/>
  <c r="X2175"/>
  <c r="I1946"/>
  <c r="H1946"/>
  <c r="F1946"/>
  <c r="X1946"/>
  <c r="R1946"/>
  <c r="J1946"/>
  <c r="F1860"/>
  <c r="X1860"/>
  <c r="R1860"/>
  <c r="J1860"/>
  <c r="I1860"/>
  <c r="H1860"/>
  <c r="I1853"/>
  <c r="H1853"/>
  <c r="F1853"/>
  <c r="R1853"/>
  <c r="J1853"/>
  <c r="X1853"/>
  <c r="I1930"/>
  <c r="H1930"/>
  <c r="F1930"/>
  <c r="R1930"/>
  <c r="J1930"/>
  <c r="X1930"/>
  <c r="I1918"/>
  <c r="H1918"/>
  <c r="F1918"/>
  <c r="R1918"/>
  <c r="J1918"/>
  <c r="X1918"/>
  <c r="R1834"/>
  <c r="I1834"/>
  <c r="F1834"/>
  <c r="X1834"/>
  <c r="J1834"/>
  <c r="H1834"/>
  <c r="H1791"/>
  <c r="F1791"/>
  <c r="X1791"/>
  <c r="R1791"/>
  <c r="J1791"/>
  <c r="I1791"/>
  <c r="I1814"/>
  <c r="H1814"/>
  <c r="F1814"/>
  <c r="X1814"/>
  <c r="J1814"/>
  <c r="R1814"/>
  <c r="R1982"/>
  <c r="J1982"/>
  <c r="I1982"/>
  <c r="H1982"/>
  <c r="F1982"/>
  <c r="X1982"/>
  <c r="R2002"/>
  <c r="J2002"/>
  <c r="I2002"/>
  <c r="H2002"/>
  <c r="F2002"/>
  <c r="X2002"/>
  <c r="X1746"/>
  <c r="I1746"/>
  <c r="R1746"/>
  <c r="J1746"/>
  <c r="H1746"/>
  <c r="F1746"/>
  <c r="R2014"/>
  <c r="J2014"/>
  <c r="I2014"/>
  <c r="H2014"/>
  <c r="F2014"/>
  <c r="X2014"/>
  <c r="R1639"/>
  <c r="J1639"/>
  <c r="I1639"/>
  <c r="H1639"/>
  <c r="F1639"/>
  <c r="X1639"/>
  <c r="R1858"/>
  <c r="J1858"/>
  <c r="I1858"/>
  <c r="H1858"/>
  <c r="F1858"/>
  <c r="X1858"/>
  <c r="R1731"/>
  <c r="J1731"/>
  <c r="I1731"/>
  <c r="H1731"/>
  <c r="F1731"/>
  <c r="X1731"/>
  <c r="J1417"/>
  <c r="I1417"/>
  <c r="R1417"/>
  <c r="H1417"/>
  <c r="F1417"/>
  <c r="X1417"/>
  <c r="X1734"/>
  <c r="R1734"/>
  <c r="J1734"/>
  <c r="I1734"/>
  <c r="H1734"/>
  <c r="F1734"/>
  <c r="J1437"/>
  <c r="I1437"/>
  <c r="H1437"/>
  <c r="F1437"/>
  <c r="X1437"/>
  <c r="R1437"/>
  <c r="I1607"/>
  <c r="H1607"/>
  <c r="F1607"/>
  <c r="R1607"/>
  <c r="J1607"/>
  <c r="X1607"/>
  <c r="I1575"/>
  <c r="H1575"/>
  <c r="F1575"/>
  <c r="R1575"/>
  <c r="J1575"/>
  <c r="X1575"/>
  <c r="F1358"/>
  <c r="R1358"/>
  <c r="X1358"/>
  <c r="J1358"/>
  <c r="H1358"/>
  <c r="I1358"/>
  <c r="R1340"/>
  <c r="F1340"/>
  <c r="X1340"/>
  <c r="H1340"/>
  <c r="J1340"/>
  <c r="I1340"/>
  <c r="I1500"/>
  <c r="H1500"/>
  <c r="F1500"/>
  <c r="X1500"/>
  <c r="J1500"/>
  <c r="R1500"/>
  <c r="F1362"/>
  <c r="R1362"/>
  <c r="I1362"/>
  <c r="H1362"/>
  <c r="X1362"/>
  <c r="J1362"/>
  <c r="F1382"/>
  <c r="R1382"/>
  <c r="J1382"/>
  <c r="I1382"/>
  <c r="X1382"/>
  <c r="H1382"/>
  <c r="H1191"/>
  <c r="X1191"/>
  <c r="J1191"/>
  <c r="F1191"/>
  <c r="I1191"/>
  <c r="R1191"/>
  <c r="J1441"/>
  <c r="H1441"/>
  <c r="F1441"/>
  <c r="X1441"/>
  <c r="R1441"/>
  <c r="I1441"/>
  <c r="R1141"/>
  <c r="H1141"/>
  <c r="F1141"/>
  <c r="X1141"/>
  <c r="I1141"/>
  <c r="J1141"/>
  <c r="R1388"/>
  <c r="J1388"/>
  <c r="I1388"/>
  <c r="H1388"/>
  <c r="F1388"/>
  <c r="X1388"/>
  <c r="I1311"/>
  <c r="H1311"/>
  <c r="R1311"/>
  <c r="J1311"/>
  <c r="F1311"/>
  <c r="X1311"/>
  <c r="I1279"/>
  <c r="H1279"/>
  <c r="R1279"/>
  <c r="J1279"/>
  <c r="F1279"/>
  <c r="X1279"/>
  <c r="H984"/>
  <c r="F984"/>
  <c r="X984"/>
  <c r="R984"/>
  <c r="J984"/>
  <c r="I984"/>
  <c r="R1600"/>
  <c r="J1600"/>
  <c r="I1600"/>
  <c r="H1600"/>
  <c r="F1600"/>
  <c r="X1600"/>
  <c r="F1170"/>
  <c r="X1170"/>
  <c r="J1170"/>
  <c r="I1170"/>
  <c r="H1170"/>
  <c r="R1170"/>
  <c r="H1104"/>
  <c r="F1104"/>
  <c r="X1104"/>
  <c r="R1104"/>
  <c r="I1104"/>
  <c r="J1104"/>
  <c r="H1040"/>
  <c r="F1040"/>
  <c r="X1040"/>
  <c r="R1040"/>
  <c r="I1040"/>
  <c r="J1040"/>
  <c r="F1258"/>
  <c r="X1258"/>
  <c r="R1258"/>
  <c r="J1258"/>
  <c r="I1258"/>
  <c r="H1258"/>
  <c r="H1068"/>
  <c r="F1068"/>
  <c r="X1068"/>
  <c r="R1068"/>
  <c r="J1068"/>
  <c r="I1068"/>
  <c r="J1005"/>
  <c r="I1005"/>
  <c r="H1005"/>
  <c r="X1005"/>
  <c r="F1005"/>
  <c r="R1005"/>
  <c r="X947"/>
  <c r="R947"/>
  <c r="I947"/>
  <c r="J947"/>
  <c r="H947"/>
  <c r="F947"/>
  <c r="J1188"/>
  <c r="I1188"/>
  <c r="H1188"/>
  <c r="F1188"/>
  <c r="X1188"/>
  <c r="R1188"/>
  <c r="I1144"/>
  <c r="R1144"/>
  <c r="J1144"/>
  <c r="H1144"/>
  <c r="F1144"/>
  <c r="X1144"/>
  <c r="R898"/>
  <c r="I898"/>
  <c r="H898"/>
  <c r="F898"/>
  <c r="X898"/>
  <c r="J898"/>
  <c r="X903"/>
  <c r="R903"/>
  <c r="I903"/>
  <c r="J903"/>
  <c r="H903"/>
  <c r="F903"/>
  <c r="R886"/>
  <c r="I886"/>
  <c r="J886"/>
  <c r="H886"/>
  <c r="X886"/>
  <c r="F886"/>
  <c r="I661"/>
  <c r="H661"/>
  <c r="F661"/>
  <c r="X661"/>
  <c r="R661"/>
  <c r="J661"/>
  <c r="I629"/>
  <c r="H629"/>
  <c r="F629"/>
  <c r="X629"/>
  <c r="R629"/>
  <c r="J629"/>
  <c r="R587"/>
  <c r="J587"/>
  <c r="F587"/>
  <c r="H587"/>
  <c r="I587"/>
  <c r="R571"/>
  <c r="J571"/>
  <c r="F571"/>
  <c r="I571"/>
  <c r="H571"/>
  <c r="H589"/>
  <c r="F589"/>
  <c r="R589"/>
  <c r="J589"/>
  <c r="I589"/>
  <c r="F485"/>
  <c r="R485"/>
  <c r="H485"/>
  <c r="J485"/>
  <c r="I485"/>
  <c r="H553"/>
  <c r="F553"/>
  <c r="R553"/>
  <c r="J553"/>
  <c r="I553"/>
  <c r="R454"/>
  <c r="J454"/>
  <c r="I454"/>
  <c r="H454"/>
  <c r="F454"/>
  <c r="R446"/>
  <c r="J446"/>
  <c r="I446"/>
  <c r="H446"/>
  <c r="F446"/>
  <c r="R438"/>
  <c r="J438"/>
  <c r="I438"/>
  <c r="H438"/>
  <c r="F438"/>
  <c r="R430"/>
  <c r="J430"/>
  <c r="I430"/>
  <c r="H430"/>
  <c r="F430"/>
  <c r="R422"/>
  <c r="J422"/>
  <c r="I422"/>
  <c r="H422"/>
  <c r="F422"/>
  <c r="R414"/>
  <c r="J414"/>
  <c r="I414"/>
  <c r="H414"/>
  <c r="F414"/>
  <c r="J164"/>
  <c r="H164"/>
  <c r="F164"/>
  <c r="R164"/>
  <c r="I164"/>
  <c r="R339"/>
  <c r="H339"/>
  <c r="F339"/>
  <c r="J339"/>
  <c r="I339"/>
  <c r="J152"/>
  <c r="H152"/>
  <c r="F152"/>
  <c r="R152"/>
  <c r="I152"/>
  <c r="J212"/>
  <c r="I212"/>
  <c r="H212"/>
  <c r="F212"/>
  <c r="R212"/>
  <c r="J168"/>
  <c r="H168"/>
  <c r="F168"/>
  <c r="R168"/>
  <c r="I168"/>
  <c r="A16" i="6"/>
  <c r="B34" i="4"/>
  <c r="A21" i="6"/>
  <c r="F44"/>
  <c r="H44"/>
  <c r="D44"/>
  <c r="F34"/>
  <c r="F39"/>
  <c r="F54"/>
  <c r="F65"/>
  <c r="F49"/>
  <c r="F29"/>
  <c r="H29"/>
  <c r="F2430" i="5"/>
  <c r="X2430"/>
  <c r="R2430"/>
  <c r="J2430"/>
  <c r="I2430"/>
  <c r="H2430"/>
  <c r="D6" i="6"/>
  <c r="C6"/>
  <c r="H2435" i="5"/>
  <c r="I2435"/>
  <c r="F2435"/>
  <c r="X2435"/>
  <c r="R2435"/>
  <c r="J2435"/>
  <c r="J2496"/>
  <c r="I2496"/>
  <c r="H2496"/>
  <c r="R2496"/>
  <c r="F2496"/>
  <c r="I2415"/>
  <c r="H2415"/>
  <c r="F2415"/>
  <c r="X2415"/>
  <c r="R2415"/>
  <c r="J2415"/>
  <c r="H2391"/>
  <c r="R2391"/>
  <c r="J2391"/>
  <c r="I2391"/>
  <c r="F2391"/>
  <c r="X2391"/>
  <c r="F2352"/>
  <c r="R2352"/>
  <c r="J2352"/>
  <c r="I2352"/>
  <c r="X2352"/>
  <c r="H2352"/>
  <c r="H2377"/>
  <c r="F2377"/>
  <c r="J2377"/>
  <c r="I2377"/>
  <c r="X2377"/>
  <c r="R2377"/>
  <c r="H2361"/>
  <c r="F2361"/>
  <c r="J2361"/>
  <c r="I2361"/>
  <c r="X2361"/>
  <c r="R2361"/>
  <c r="X2275"/>
  <c r="R2275"/>
  <c r="J2275"/>
  <c r="H2275"/>
  <c r="I2275"/>
  <c r="F2275"/>
  <c r="J2384"/>
  <c r="I2384"/>
  <c r="R2384"/>
  <c r="H2384"/>
  <c r="F2384"/>
  <c r="X2384"/>
  <c r="H2230"/>
  <c r="F2230"/>
  <c r="R2230"/>
  <c r="J2230"/>
  <c r="I2230"/>
  <c r="X2230"/>
  <c r="J2231"/>
  <c r="I2231"/>
  <c r="H2231"/>
  <c r="X2231"/>
  <c r="F2231"/>
  <c r="R2231"/>
  <c r="J2183"/>
  <c r="I2183"/>
  <c r="H2183"/>
  <c r="F2183"/>
  <c r="X2183"/>
  <c r="R2183"/>
  <c r="I2163"/>
  <c r="H2163"/>
  <c r="F2163"/>
  <c r="X2163"/>
  <c r="R2163"/>
  <c r="J2163"/>
  <c r="F2106"/>
  <c r="X2106"/>
  <c r="I2106"/>
  <c r="H2106"/>
  <c r="R2106"/>
  <c r="J2106"/>
  <c r="F2090"/>
  <c r="X2090"/>
  <c r="I2090"/>
  <c r="H2090"/>
  <c r="R2090"/>
  <c r="J2090"/>
  <c r="I2147"/>
  <c r="H2147"/>
  <c r="F2147"/>
  <c r="R2147"/>
  <c r="J2147"/>
  <c r="X2147"/>
  <c r="R2144"/>
  <c r="J2144"/>
  <c r="I2144"/>
  <c r="H2144"/>
  <c r="F2144"/>
  <c r="X2144"/>
  <c r="I2107"/>
  <c r="H2107"/>
  <c r="F2107"/>
  <c r="R2107"/>
  <c r="J2107"/>
  <c r="X2107"/>
  <c r="R2068"/>
  <c r="J2068"/>
  <c r="H2068"/>
  <c r="F2068"/>
  <c r="X2068"/>
  <c r="I2068"/>
  <c r="I2049"/>
  <c r="H2049"/>
  <c r="F2049"/>
  <c r="X2049"/>
  <c r="R2049"/>
  <c r="J2049"/>
  <c r="R1962"/>
  <c r="J1962"/>
  <c r="I1962"/>
  <c r="H1962"/>
  <c r="F1962"/>
  <c r="X1962"/>
  <c r="F1856"/>
  <c r="X1856"/>
  <c r="J1856"/>
  <c r="H1856"/>
  <c r="R1856"/>
  <c r="I1856"/>
  <c r="I1869"/>
  <c r="H1869"/>
  <c r="F1869"/>
  <c r="X1869"/>
  <c r="R1869"/>
  <c r="J1869"/>
  <c r="I1849"/>
  <c r="H1849"/>
  <c r="F1849"/>
  <c r="R1849"/>
  <c r="J1849"/>
  <c r="X1849"/>
  <c r="I1829"/>
  <c r="F1829"/>
  <c r="X1829"/>
  <c r="R1829"/>
  <c r="J1829"/>
  <c r="H1829"/>
  <c r="H1787"/>
  <c r="F1787"/>
  <c r="X1787"/>
  <c r="R1787"/>
  <c r="J1787"/>
  <c r="I1787"/>
  <c r="I1922"/>
  <c r="H1922"/>
  <c r="F1922"/>
  <c r="R1922"/>
  <c r="J1922"/>
  <c r="X1922"/>
  <c r="X1896"/>
  <c r="J1896"/>
  <c r="R1896"/>
  <c r="I1896"/>
  <c r="H1896"/>
  <c r="F1896"/>
  <c r="R1743"/>
  <c r="X1743"/>
  <c r="J1743"/>
  <c r="I1743"/>
  <c r="F1743"/>
  <c r="H1743"/>
  <c r="I1740"/>
  <c r="X1740"/>
  <c r="F1740"/>
  <c r="R1740"/>
  <c r="H1740"/>
  <c r="J1740"/>
  <c r="I1730"/>
  <c r="H1730"/>
  <c r="F1730"/>
  <c r="X1730"/>
  <c r="R1730"/>
  <c r="J1730"/>
  <c r="I1714"/>
  <c r="H1714"/>
  <c r="F1714"/>
  <c r="X1714"/>
  <c r="R1714"/>
  <c r="J1714"/>
  <c r="I1698"/>
  <c r="H1698"/>
  <c r="F1698"/>
  <c r="X1698"/>
  <c r="R1698"/>
  <c r="J1698"/>
  <c r="I1682"/>
  <c r="H1682"/>
  <c r="F1682"/>
  <c r="X1682"/>
  <c r="R1682"/>
  <c r="J1682"/>
  <c r="I1666"/>
  <c r="H1666"/>
  <c r="F1666"/>
  <c r="X1666"/>
  <c r="R1666"/>
  <c r="J1666"/>
  <c r="I1650"/>
  <c r="H1650"/>
  <c r="F1650"/>
  <c r="X1650"/>
  <c r="R1650"/>
  <c r="J1650"/>
  <c r="I1634"/>
  <c r="H1634"/>
  <c r="F1634"/>
  <c r="X1634"/>
  <c r="R1634"/>
  <c r="J1634"/>
  <c r="F1618"/>
  <c r="X1618"/>
  <c r="R1618"/>
  <c r="J1618"/>
  <c r="I1618"/>
  <c r="H1618"/>
  <c r="F1602"/>
  <c r="X1602"/>
  <c r="R1602"/>
  <c r="J1602"/>
  <c r="I1602"/>
  <c r="H1602"/>
  <c r="F1586"/>
  <c r="X1586"/>
  <c r="R1586"/>
  <c r="J1586"/>
  <c r="I1586"/>
  <c r="H1586"/>
  <c r="F1570"/>
  <c r="X1570"/>
  <c r="R1570"/>
  <c r="J1570"/>
  <c r="I1570"/>
  <c r="H1570"/>
  <c r="F1554"/>
  <c r="X1554"/>
  <c r="R1554"/>
  <c r="J1554"/>
  <c r="I1554"/>
  <c r="H1554"/>
  <c r="R1850"/>
  <c r="J1850"/>
  <c r="I1850"/>
  <c r="H1850"/>
  <c r="F1850"/>
  <c r="X1850"/>
  <c r="R1643"/>
  <c r="J1643"/>
  <c r="I1643"/>
  <c r="H1643"/>
  <c r="F1643"/>
  <c r="X1643"/>
  <c r="H1767"/>
  <c r="F1767"/>
  <c r="X1767"/>
  <c r="R1767"/>
  <c r="J1767"/>
  <c r="I1767"/>
  <c r="R1695"/>
  <c r="J1695"/>
  <c r="I1695"/>
  <c r="H1695"/>
  <c r="F1695"/>
  <c r="X1695"/>
  <c r="R1631"/>
  <c r="J1631"/>
  <c r="I1631"/>
  <c r="H1631"/>
  <c r="F1631"/>
  <c r="X1631"/>
  <c r="J1760"/>
  <c r="I1760"/>
  <c r="H1760"/>
  <c r="X1760"/>
  <c r="R1760"/>
  <c r="F1760"/>
  <c r="R1683"/>
  <c r="J1683"/>
  <c r="I1683"/>
  <c r="H1683"/>
  <c r="F1683"/>
  <c r="X1683"/>
  <c r="I1540"/>
  <c r="H1540"/>
  <c r="F1540"/>
  <c r="X1540"/>
  <c r="R1540"/>
  <c r="J1540"/>
  <c r="J1433"/>
  <c r="I1433"/>
  <c r="H1433"/>
  <c r="R1433"/>
  <c r="F1433"/>
  <c r="X1433"/>
  <c r="J1425"/>
  <c r="I1425"/>
  <c r="H1425"/>
  <c r="R1425"/>
  <c r="F1425"/>
  <c r="X1425"/>
  <c r="I1595"/>
  <c r="H1595"/>
  <c r="F1595"/>
  <c r="R1595"/>
  <c r="J1595"/>
  <c r="X1595"/>
  <c r="I1563"/>
  <c r="H1563"/>
  <c r="F1563"/>
  <c r="R1563"/>
  <c r="J1563"/>
  <c r="X1563"/>
  <c r="H1472"/>
  <c r="F1472"/>
  <c r="X1472"/>
  <c r="I1472"/>
  <c r="R1472"/>
  <c r="J1472"/>
  <c r="H1444"/>
  <c r="F1444"/>
  <c r="X1444"/>
  <c r="J1444"/>
  <c r="I1444"/>
  <c r="R1444"/>
  <c r="F1415"/>
  <c r="R1415"/>
  <c r="J1415"/>
  <c r="I1415"/>
  <c r="X1415"/>
  <c r="H1415"/>
  <c r="I1359"/>
  <c r="H1359"/>
  <c r="X1359"/>
  <c r="R1359"/>
  <c r="F1359"/>
  <c r="J1359"/>
  <c r="H1420"/>
  <c r="X1420"/>
  <c r="R1420"/>
  <c r="F1420"/>
  <c r="J1420"/>
  <c r="I1420"/>
  <c r="R1576"/>
  <c r="J1576"/>
  <c r="I1576"/>
  <c r="H1576"/>
  <c r="F1576"/>
  <c r="X1576"/>
  <c r="H1428"/>
  <c r="X1428"/>
  <c r="R1428"/>
  <c r="F1428"/>
  <c r="J1428"/>
  <c r="I1428"/>
  <c r="H1159"/>
  <c r="X1159"/>
  <c r="J1159"/>
  <c r="R1159"/>
  <c r="I1159"/>
  <c r="F1159"/>
  <c r="X1150"/>
  <c r="H1150"/>
  <c r="F1150"/>
  <c r="R1150"/>
  <c r="I1150"/>
  <c r="J1150"/>
  <c r="H1239"/>
  <c r="R1239"/>
  <c r="J1239"/>
  <c r="I1239"/>
  <c r="F1239"/>
  <c r="X1239"/>
  <c r="H1175"/>
  <c r="R1175"/>
  <c r="J1175"/>
  <c r="I1175"/>
  <c r="F1175"/>
  <c r="X1175"/>
  <c r="R1556"/>
  <c r="J1556"/>
  <c r="I1556"/>
  <c r="H1556"/>
  <c r="F1556"/>
  <c r="X1556"/>
  <c r="H1076"/>
  <c r="F1076"/>
  <c r="X1076"/>
  <c r="R1076"/>
  <c r="I1076"/>
  <c r="J1076"/>
  <c r="I1307"/>
  <c r="H1307"/>
  <c r="R1307"/>
  <c r="J1307"/>
  <c r="F1307"/>
  <c r="X1307"/>
  <c r="I1275"/>
  <c r="H1275"/>
  <c r="R1275"/>
  <c r="J1275"/>
  <c r="F1275"/>
  <c r="X1275"/>
  <c r="J1457"/>
  <c r="H1457"/>
  <c r="F1457"/>
  <c r="X1457"/>
  <c r="R1457"/>
  <c r="I1457"/>
  <c r="H1000"/>
  <c r="F1000"/>
  <c r="X1000"/>
  <c r="R1000"/>
  <c r="I1000"/>
  <c r="J1000"/>
  <c r="F1334"/>
  <c r="X1334"/>
  <c r="R1334"/>
  <c r="J1334"/>
  <c r="I1334"/>
  <c r="H1334"/>
  <c r="F1326"/>
  <c r="X1326"/>
  <c r="R1326"/>
  <c r="J1326"/>
  <c r="I1326"/>
  <c r="H1326"/>
  <c r="F1318"/>
  <c r="X1318"/>
  <c r="R1318"/>
  <c r="J1318"/>
  <c r="I1318"/>
  <c r="H1318"/>
  <c r="F1310"/>
  <c r="X1310"/>
  <c r="R1310"/>
  <c r="J1310"/>
  <c r="I1310"/>
  <c r="H1310"/>
  <c r="F1302"/>
  <c r="X1302"/>
  <c r="R1302"/>
  <c r="J1302"/>
  <c r="I1302"/>
  <c r="H1302"/>
  <c r="F1294"/>
  <c r="X1294"/>
  <c r="R1294"/>
  <c r="J1294"/>
  <c r="I1294"/>
  <c r="H1294"/>
  <c r="F1286"/>
  <c r="X1286"/>
  <c r="R1286"/>
  <c r="J1286"/>
  <c r="I1286"/>
  <c r="H1286"/>
  <c r="F1278"/>
  <c r="X1278"/>
  <c r="R1278"/>
  <c r="J1278"/>
  <c r="I1278"/>
  <c r="H1278"/>
  <c r="F1270"/>
  <c r="X1270"/>
  <c r="R1270"/>
  <c r="J1270"/>
  <c r="I1270"/>
  <c r="H1270"/>
  <c r="X944"/>
  <c r="R944"/>
  <c r="J944"/>
  <c r="I944"/>
  <c r="F944"/>
  <c r="H944"/>
  <c r="F1262"/>
  <c r="X1262"/>
  <c r="R1262"/>
  <c r="J1262"/>
  <c r="I1262"/>
  <c r="H1262"/>
  <c r="J1021"/>
  <c r="I1021"/>
  <c r="H1021"/>
  <c r="X1021"/>
  <c r="F1021"/>
  <c r="R1021"/>
  <c r="R946"/>
  <c r="I946"/>
  <c r="J946"/>
  <c r="H946"/>
  <c r="X946"/>
  <c r="F946"/>
  <c r="R958"/>
  <c r="J958"/>
  <c r="I958"/>
  <c r="X958"/>
  <c r="F958"/>
  <c r="H958"/>
  <c r="I1347"/>
  <c r="X1347"/>
  <c r="R1347"/>
  <c r="J1347"/>
  <c r="H1347"/>
  <c r="F1347"/>
  <c r="R950"/>
  <c r="J950"/>
  <c r="I950"/>
  <c r="H950"/>
  <c r="F950"/>
  <c r="X950"/>
  <c r="R1153"/>
  <c r="J1153"/>
  <c r="I1153"/>
  <c r="H1153"/>
  <c r="X1153"/>
  <c r="F1153"/>
  <c r="R882"/>
  <c r="I882"/>
  <c r="H882"/>
  <c r="F882"/>
  <c r="X882"/>
  <c r="J882"/>
  <c r="R902"/>
  <c r="I902"/>
  <c r="J902"/>
  <c r="H902"/>
  <c r="X902"/>
  <c r="F902"/>
  <c r="R890"/>
  <c r="I890"/>
  <c r="H890"/>
  <c r="X890"/>
  <c r="J890"/>
  <c r="F890"/>
  <c r="J977"/>
  <c r="I977"/>
  <c r="H977"/>
  <c r="X977"/>
  <c r="R977"/>
  <c r="F977"/>
  <c r="F849"/>
  <c r="X849"/>
  <c r="R849"/>
  <c r="I849"/>
  <c r="J849"/>
  <c r="H849"/>
  <c r="I649"/>
  <c r="H649"/>
  <c r="F649"/>
  <c r="X649"/>
  <c r="R649"/>
  <c r="J649"/>
  <c r="I617"/>
  <c r="H617"/>
  <c r="F617"/>
  <c r="X617"/>
  <c r="R617"/>
  <c r="J617"/>
  <c r="J703"/>
  <c r="I703"/>
  <c r="X703"/>
  <c r="R703"/>
  <c r="H703"/>
  <c r="F703"/>
  <c r="I593"/>
  <c r="H593"/>
  <c r="F593"/>
  <c r="R593"/>
  <c r="J593"/>
  <c r="F481"/>
  <c r="R481"/>
  <c r="J481"/>
  <c r="I481"/>
  <c r="H481"/>
  <c r="F533"/>
  <c r="R533"/>
  <c r="H533"/>
  <c r="J533"/>
  <c r="I533"/>
  <c r="H569"/>
  <c r="F569"/>
  <c r="R569"/>
  <c r="J569"/>
  <c r="I569"/>
  <c r="H573"/>
  <c r="F573"/>
  <c r="R573"/>
  <c r="J573"/>
  <c r="I573"/>
  <c r="I474"/>
  <c r="H474"/>
  <c r="R474"/>
  <c r="J474"/>
  <c r="F474"/>
  <c r="R350"/>
  <c r="I350"/>
  <c r="H350"/>
  <c r="F350"/>
  <c r="J350"/>
  <c r="J108"/>
  <c r="H108"/>
  <c r="F108"/>
  <c r="I108"/>
  <c r="R108"/>
  <c r="J128"/>
  <c r="H128"/>
  <c r="F128"/>
  <c r="R128"/>
  <c r="I128"/>
  <c r="J136"/>
  <c r="H136"/>
  <c r="F136"/>
  <c r="R136"/>
  <c r="I136"/>
  <c r="J320"/>
  <c r="F320"/>
  <c r="R320"/>
  <c r="I320"/>
  <c r="H320"/>
  <c r="J112"/>
  <c r="H112"/>
  <c r="F112"/>
  <c r="R112"/>
  <c r="I112"/>
  <c r="S566"/>
  <c r="S412"/>
  <c r="S363"/>
  <c r="S226"/>
  <c r="S542"/>
  <c r="S121"/>
  <c r="S360"/>
  <c r="S146"/>
  <c r="S482"/>
  <c r="S149"/>
  <c r="S546"/>
  <c r="S117"/>
  <c r="S353"/>
  <c r="S178"/>
  <c r="S563"/>
  <c r="S459"/>
  <c r="S278"/>
  <c r="S222"/>
  <c r="S327"/>
  <c r="S311"/>
  <c r="S373"/>
  <c r="S130"/>
  <c r="S499"/>
  <c r="S455"/>
  <c r="S495"/>
  <c r="S508"/>
  <c r="S384"/>
  <c r="S523"/>
  <c r="S332"/>
  <c r="S535"/>
  <c r="S476"/>
  <c r="S336"/>
  <c r="S214"/>
  <c r="S329"/>
  <c r="S198"/>
  <c r="S68"/>
  <c r="S371"/>
  <c r="S114"/>
  <c r="S351"/>
  <c r="S231"/>
  <c r="S162"/>
  <c r="S286"/>
  <c r="S86"/>
  <c r="S270"/>
  <c r="S133"/>
  <c r="S238"/>
  <c r="S109"/>
  <c r="S245"/>
  <c r="S80"/>
  <c r="S492"/>
  <c r="S322"/>
  <c r="S456"/>
  <c r="S376"/>
  <c r="S504"/>
  <c r="S323"/>
  <c r="S483"/>
  <c r="S488"/>
  <c r="S590"/>
  <c r="S368"/>
  <c r="S530"/>
  <c r="S480"/>
  <c r="S234"/>
  <c r="S185"/>
  <c r="S290"/>
  <c r="S182"/>
  <c r="S110"/>
  <c r="S96"/>
  <c r="S531"/>
  <c r="S399"/>
  <c r="S250"/>
  <c r="S345"/>
  <c r="S321"/>
  <c r="S528"/>
  <c r="S141"/>
  <c r="S516"/>
  <c r="S594"/>
  <c r="S98"/>
  <c r="S134"/>
  <c r="S507"/>
  <c r="S158"/>
  <c r="S333"/>
  <c r="S451"/>
  <c r="S335"/>
  <c r="S205"/>
  <c r="S126"/>
  <c r="S153"/>
  <c r="S166"/>
  <c r="S118"/>
  <c r="S317"/>
  <c r="S88"/>
  <c r="S582"/>
  <c r="S72"/>
  <c r="S500"/>
  <c r="S347"/>
  <c r="S512"/>
  <c r="S221"/>
  <c r="S503"/>
  <c r="S478"/>
  <c r="S326"/>
  <c r="S514"/>
  <c r="S558"/>
  <c r="S230"/>
  <c r="S387"/>
  <c r="S559"/>
  <c r="S487"/>
  <c r="S551"/>
  <c r="S294"/>
  <c r="S170"/>
  <c r="S138"/>
  <c r="S202"/>
  <c r="S519"/>
  <c r="S209"/>
  <c r="S253"/>
  <c r="S258"/>
  <c r="S139"/>
  <c r="S92"/>
  <c r="S319"/>
  <c r="S249"/>
  <c r="S547"/>
  <c r="S273"/>
  <c r="S544"/>
  <c r="S526"/>
  <c r="S318"/>
  <c r="S233"/>
  <c r="S241"/>
  <c r="S173"/>
  <c r="S174"/>
  <c r="S379"/>
  <c r="S331"/>
  <c r="S282"/>
  <c r="S274"/>
  <c r="S217"/>
  <c r="S218"/>
  <c r="S84"/>
  <c r="S107"/>
  <c r="S285"/>
  <c r="S100"/>
  <c r="S266"/>
  <c r="S540"/>
  <c r="S520"/>
  <c r="S186"/>
  <c r="S550"/>
  <c r="S165"/>
  <c r="S338"/>
  <c r="S536"/>
  <c r="S310"/>
  <c r="S498"/>
  <c r="S122"/>
  <c r="S484"/>
  <c r="S79"/>
  <c r="S471"/>
  <c r="S298"/>
  <c r="S82"/>
  <c r="S78"/>
  <c r="S142"/>
  <c r="S515"/>
  <c r="S289"/>
  <c r="S181"/>
  <c r="S66"/>
  <c r="S90"/>
  <c r="S313"/>
  <c r="S76"/>
  <c r="S242"/>
  <c r="S307"/>
  <c r="S337"/>
  <c r="S101"/>
  <c r="S555"/>
  <c r="S570"/>
  <c r="S154"/>
  <c r="S70"/>
  <c r="S301"/>
  <c r="S63"/>
  <c r="S64"/>
  <c r="S246"/>
  <c r="S254"/>
  <c r="S206"/>
  <c r="S325"/>
  <c r="S527"/>
  <c r="S369"/>
  <c r="S381"/>
  <c r="S309"/>
  <c r="X589"/>
  <c r="X354"/>
  <c r="X597"/>
  <c r="S597"/>
  <c r="X505"/>
  <c r="X599"/>
  <c r="S599"/>
  <c r="X465"/>
  <c r="X462"/>
  <c r="X346"/>
  <c r="X140"/>
  <c r="X493"/>
  <c r="X502"/>
  <c r="X611"/>
  <c r="S611"/>
  <c r="X220"/>
  <c r="X398"/>
  <c r="X538"/>
  <c r="X577"/>
  <c r="X601"/>
  <c r="S601"/>
  <c r="X402"/>
  <c r="X340"/>
  <c r="X466"/>
  <c r="X521"/>
  <c r="X467"/>
  <c r="X486"/>
  <c r="X427"/>
  <c r="X472"/>
  <c r="X287"/>
  <c r="X407"/>
  <c r="X152"/>
  <c r="X180"/>
  <c r="X375"/>
  <c r="X232"/>
  <c r="X264"/>
  <c r="X296"/>
  <c r="X192"/>
  <c r="X410"/>
  <c r="X518"/>
  <c r="X176"/>
  <c r="X362"/>
  <c r="X522"/>
  <c r="X244"/>
  <c r="X276"/>
  <c r="X378"/>
  <c r="X567"/>
  <c r="X151"/>
  <c r="X596"/>
  <c r="X91"/>
  <c r="X281"/>
  <c r="X524"/>
  <c r="X496"/>
  <c r="X103"/>
  <c r="X578"/>
  <c r="X320"/>
  <c r="X212"/>
  <c r="X339"/>
  <c r="X454"/>
  <c r="X406"/>
  <c r="X188"/>
  <c r="X370"/>
  <c r="X565"/>
  <c r="X359"/>
  <c r="X366"/>
  <c r="X517"/>
  <c r="X328"/>
  <c r="X506"/>
  <c r="X591"/>
  <c r="X204"/>
  <c r="X595"/>
  <c r="X411"/>
  <c r="X439"/>
  <c r="X600"/>
  <c r="S600"/>
  <c r="X447"/>
  <c r="X251"/>
  <c r="X365"/>
  <c r="X423"/>
  <c r="X191"/>
  <c r="X243"/>
  <c r="X403"/>
  <c r="X108"/>
  <c r="X481"/>
  <c r="X112"/>
  <c r="X569"/>
  <c r="X168"/>
  <c r="X164"/>
  <c r="X446"/>
  <c r="X553"/>
  <c r="X308"/>
  <c r="X200"/>
  <c r="X316"/>
  <c r="X144"/>
  <c r="X208"/>
  <c r="X382"/>
  <c r="S382"/>
  <c r="X224"/>
  <c r="X256"/>
  <c r="X288"/>
  <c r="X367"/>
  <c r="X390"/>
  <c r="X525"/>
  <c r="X475"/>
  <c r="X490"/>
  <c r="X537"/>
  <c r="X116"/>
  <c r="X236"/>
  <c r="X268"/>
  <c r="X300"/>
  <c r="X469"/>
  <c r="X529"/>
  <c r="X431"/>
  <c r="X305"/>
  <c r="X277"/>
  <c r="X334"/>
  <c r="X297"/>
  <c r="X207"/>
  <c r="X194"/>
  <c r="X306"/>
  <c r="X592"/>
  <c r="X395"/>
  <c r="X115"/>
  <c r="X533"/>
  <c r="S533"/>
  <c r="X438"/>
  <c r="X485"/>
  <c r="X148"/>
  <c r="X458"/>
  <c r="X513"/>
  <c r="X609"/>
  <c r="X561"/>
  <c r="X386"/>
  <c r="X545"/>
  <c r="X575"/>
  <c r="X216"/>
  <c r="X534"/>
  <c r="X355"/>
  <c r="S355"/>
  <c r="X541"/>
  <c r="X588"/>
  <c r="X330"/>
  <c r="X391"/>
  <c r="X602"/>
  <c r="S602"/>
  <c r="X562"/>
  <c r="X262"/>
  <c r="X350"/>
  <c r="X573"/>
  <c r="X430"/>
  <c r="X587"/>
  <c r="X450"/>
  <c r="X497"/>
  <c r="X312"/>
  <c r="X156"/>
  <c r="X358"/>
  <c r="X434"/>
  <c r="X549"/>
  <c r="X124"/>
  <c r="X603"/>
  <c r="S603"/>
  <c r="X248"/>
  <c r="X280"/>
  <c r="X477"/>
  <c r="X184"/>
  <c r="X104"/>
  <c r="X228"/>
  <c r="X260"/>
  <c r="X292"/>
  <c r="X374"/>
  <c r="X394"/>
  <c r="X605"/>
  <c r="S605"/>
  <c r="X279"/>
  <c r="X163"/>
  <c r="X443"/>
  <c r="X102"/>
  <c r="X189"/>
  <c r="X128"/>
  <c r="X422"/>
  <c r="X571"/>
  <c r="X418"/>
  <c r="X172"/>
  <c r="X581"/>
  <c r="X554"/>
  <c r="X607"/>
  <c r="S607"/>
  <c r="X426"/>
  <c r="X489"/>
  <c r="X579"/>
  <c r="X557"/>
  <c r="X501"/>
  <c r="X342"/>
  <c r="X473"/>
  <c r="X442"/>
  <c r="X132"/>
  <c r="X324"/>
  <c r="X509"/>
  <c r="X303"/>
  <c r="X211"/>
  <c r="X435"/>
  <c r="X576"/>
  <c r="X43"/>
  <c r="X215"/>
  <c r="X580"/>
  <c r="X201"/>
  <c r="X556"/>
  <c r="X87"/>
  <c r="X314"/>
  <c r="S314"/>
  <c r="X463"/>
  <c r="X136"/>
  <c r="X474"/>
  <c r="X593"/>
  <c r="X414"/>
  <c r="X160"/>
  <c r="X460"/>
  <c r="X196"/>
  <c r="X240"/>
  <c r="X272"/>
  <c r="X585"/>
  <c r="X120"/>
  <c r="X252"/>
  <c r="X284"/>
  <c r="X583"/>
  <c r="X419"/>
  <c r="X261"/>
  <c r="X415"/>
  <c r="X293"/>
  <c r="X239"/>
  <c r="X608"/>
  <c r="X71"/>
  <c r="X265"/>
  <c r="X574"/>
  <c r="H39" i="6"/>
  <c r="D39"/>
  <c r="H26"/>
  <c r="H24"/>
  <c r="C24"/>
  <c r="H35"/>
  <c r="D35"/>
  <c r="H40"/>
  <c r="D40"/>
  <c r="H46"/>
  <c r="D46"/>
  <c r="H31"/>
  <c r="C31"/>
  <c r="C29"/>
  <c r="D29"/>
  <c r="H30"/>
  <c r="AB12" i="5"/>
  <c r="AB9"/>
  <c r="AB10"/>
  <c r="AB14"/>
  <c r="AB17"/>
  <c r="AB16"/>
  <c r="AB8"/>
  <c r="AB13"/>
  <c r="AB15"/>
  <c r="AB11"/>
  <c r="AB7"/>
  <c r="C69" i="6"/>
  <c r="H49"/>
  <c r="D49"/>
  <c r="H34"/>
  <c r="H32"/>
  <c r="C45"/>
  <c r="C51"/>
  <c r="D19"/>
  <c r="C19"/>
  <c r="K65"/>
  <c r="D24"/>
  <c r="X100" i="5"/>
  <c r="D27" i="6"/>
  <c r="C27"/>
  <c r="C36"/>
  <c r="C42"/>
  <c r="C40"/>
  <c r="C41"/>
  <c r="C20"/>
  <c r="D20"/>
  <c r="C2"/>
  <c r="B2"/>
  <c r="F57"/>
  <c r="H57"/>
  <c r="H54"/>
  <c r="F62"/>
  <c r="H62"/>
  <c r="F58"/>
  <c r="H58"/>
  <c r="F60"/>
  <c r="H60"/>
  <c r="F63"/>
  <c r="H63"/>
  <c r="F59"/>
  <c r="H59"/>
  <c r="F55"/>
  <c r="C37"/>
  <c r="D25"/>
  <c r="C25"/>
  <c r="D26"/>
  <c r="C26"/>
  <c r="D21"/>
  <c r="C21"/>
  <c r="D22"/>
  <c r="C22"/>
  <c r="H47"/>
  <c r="D47"/>
  <c r="C52"/>
  <c r="C50"/>
  <c r="C44"/>
  <c r="S430" i="5"/>
  <c r="S443"/>
  <c r="S324"/>
  <c r="S419"/>
  <c r="S240"/>
  <c r="S589"/>
  <c r="S140"/>
  <c r="S220"/>
  <c r="S521"/>
  <c r="S472"/>
  <c r="S180"/>
  <c r="S296"/>
  <c r="S176"/>
  <c r="S276"/>
  <c r="S596"/>
  <c r="S496"/>
  <c r="S212"/>
  <c r="S188"/>
  <c r="S366"/>
  <c r="S591"/>
  <c r="S439"/>
  <c r="S365"/>
  <c r="S403"/>
  <c r="S569"/>
  <c r="S553"/>
  <c r="S144"/>
  <c r="S256"/>
  <c r="S525"/>
  <c r="S116"/>
  <c r="S469"/>
  <c r="S277"/>
  <c r="S194"/>
  <c r="S115"/>
  <c r="S216"/>
  <c r="S562"/>
  <c r="S394"/>
  <c r="S342"/>
  <c r="S239"/>
  <c r="S463"/>
  <c r="S477"/>
  <c r="S571"/>
  <c r="S579"/>
  <c r="S473"/>
  <c r="S576"/>
  <c r="S608"/>
  <c r="S354"/>
  <c r="S465"/>
  <c r="S493"/>
  <c r="S398"/>
  <c r="S402"/>
  <c r="S467"/>
  <c r="S287"/>
  <c r="S375"/>
  <c r="S192"/>
  <c r="S362"/>
  <c r="S378"/>
  <c r="S91"/>
  <c r="S103"/>
  <c r="S339"/>
  <c r="S370"/>
  <c r="S517"/>
  <c r="S204"/>
  <c r="S423"/>
  <c r="S108"/>
  <c r="S168"/>
  <c r="S308"/>
  <c r="S208"/>
  <c r="S288"/>
  <c r="S475"/>
  <c r="S236"/>
  <c r="S529"/>
  <c r="S334"/>
  <c r="S306"/>
  <c r="S458"/>
  <c r="S386"/>
  <c r="S534"/>
  <c r="S330"/>
  <c r="S262"/>
  <c r="S587"/>
  <c r="S156"/>
  <c r="S124"/>
  <c r="S260"/>
  <c r="S102"/>
  <c r="S554"/>
  <c r="S509"/>
  <c r="S201"/>
  <c r="S522"/>
  <c r="S281"/>
  <c r="S565"/>
  <c r="S328"/>
  <c r="S447"/>
  <c r="S481"/>
  <c r="S200"/>
  <c r="S367"/>
  <c r="S268"/>
  <c r="S592"/>
  <c r="S438"/>
  <c r="S545"/>
  <c r="S391"/>
  <c r="S450"/>
  <c r="S184"/>
  <c r="S189"/>
  <c r="S442"/>
  <c r="S136"/>
  <c r="S272"/>
  <c r="S415"/>
  <c r="S71"/>
  <c r="S228"/>
  <c r="S435"/>
  <c r="S196"/>
  <c r="S414"/>
  <c r="S462"/>
  <c r="S502"/>
  <c r="S538"/>
  <c r="S340"/>
  <c r="S486"/>
  <c r="S407"/>
  <c r="S232"/>
  <c r="S410"/>
  <c r="S567"/>
  <c r="S578"/>
  <c r="S454"/>
  <c r="S595"/>
  <c r="S191"/>
  <c r="S164"/>
  <c r="S490"/>
  <c r="S431"/>
  <c r="S297"/>
  <c r="S513"/>
  <c r="S350"/>
  <c r="S358"/>
  <c r="S292"/>
  <c r="S279"/>
  <c r="S418"/>
  <c r="S557"/>
  <c r="S303"/>
  <c r="S556"/>
  <c r="S160"/>
  <c r="S284"/>
  <c r="S549"/>
  <c r="S581"/>
  <c r="S580"/>
  <c r="S120"/>
  <c r="S252"/>
  <c r="S411"/>
  <c r="S112"/>
  <c r="S446"/>
  <c r="S224"/>
  <c r="S537"/>
  <c r="S300"/>
  <c r="S207"/>
  <c r="S485"/>
  <c r="S541"/>
  <c r="S573"/>
  <c r="S248"/>
  <c r="S374"/>
  <c r="S128"/>
  <c r="S426"/>
  <c r="S501"/>
  <c r="S132"/>
  <c r="S215"/>
  <c r="S87"/>
  <c r="S460"/>
  <c r="S293"/>
  <c r="S265"/>
  <c r="S561"/>
  <c r="S312"/>
  <c r="S280"/>
  <c r="S422"/>
  <c r="S574"/>
  <c r="S261"/>
  <c r="S505"/>
  <c r="S346"/>
  <c r="S577"/>
  <c r="S466"/>
  <c r="S427"/>
  <c r="S152"/>
  <c r="S264"/>
  <c r="S518"/>
  <c r="S244"/>
  <c r="S151"/>
  <c r="S524"/>
  <c r="S320"/>
  <c r="S406"/>
  <c r="S359"/>
  <c r="S506"/>
  <c r="S251"/>
  <c r="S243"/>
  <c r="S316"/>
  <c r="S390"/>
  <c r="S305"/>
  <c r="S395"/>
  <c r="S609"/>
  <c r="S575"/>
  <c r="S497"/>
  <c r="S434"/>
  <c r="S104"/>
  <c r="S163"/>
  <c r="S172"/>
  <c r="S211"/>
  <c r="S474"/>
  <c r="S585"/>
  <c r="S583"/>
  <c r="S148"/>
  <c r="S588"/>
  <c r="S489"/>
  <c r="S593"/>
  <c r="G68" i="6"/>
  <c r="H68"/>
  <c r="D68"/>
  <c r="C39"/>
  <c r="C35"/>
  <c r="C46"/>
  <c r="C34"/>
  <c r="D34"/>
  <c r="D31"/>
  <c r="C30"/>
  <c r="D30"/>
  <c r="C32"/>
  <c r="D32"/>
  <c r="R16" i="5"/>
  <c r="I16"/>
  <c r="H16"/>
  <c r="F16"/>
  <c r="I10"/>
  <c r="F10"/>
  <c r="R10"/>
  <c r="H10"/>
  <c r="H13"/>
  <c r="R13"/>
  <c r="I13"/>
  <c r="F13"/>
  <c r="H7"/>
  <c r="R7"/>
  <c r="F7"/>
  <c r="I7"/>
  <c r="H17"/>
  <c r="I17"/>
  <c r="R17"/>
  <c r="F17"/>
  <c r="G66" i="6"/>
  <c r="H66"/>
  <c r="C66"/>
  <c r="G67"/>
  <c r="H67"/>
  <c r="D67"/>
  <c r="G65"/>
  <c r="H65"/>
  <c r="C65"/>
  <c r="I12" i="5"/>
  <c r="R12"/>
  <c r="F12"/>
  <c r="H12"/>
  <c r="H9"/>
  <c r="I9"/>
  <c r="R9"/>
  <c r="F9"/>
  <c r="R8"/>
  <c r="H8"/>
  <c r="I8"/>
  <c r="F8"/>
  <c r="H15"/>
  <c r="I15"/>
  <c r="F15"/>
  <c r="R15"/>
  <c r="H11"/>
  <c r="R11"/>
  <c r="F11"/>
  <c r="I11"/>
  <c r="I14"/>
  <c r="R14"/>
  <c r="H14"/>
  <c r="F14"/>
  <c r="C49" i="6"/>
  <c r="C47"/>
  <c r="C60"/>
  <c r="D60"/>
  <c r="D58"/>
  <c r="C58"/>
  <c r="D63"/>
  <c r="C63"/>
  <c r="C62"/>
  <c r="D62"/>
  <c r="C54"/>
  <c r="D54"/>
  <c r="D57"/>
  <c r="C57"/>
  <c r="F56"/>
  <c r="H56"/>
  <c r="H55"/>
  <c r="D59"/>
  <c r="C59"/>
  <c r="C68"/>
  <c r="X13" i="5"/>
  <c r="X10"/>
  <c r="D65" i="6"/>
  <c r="X9" i="5"/>
  <c r="X12"/>
  <c r="X14"/>
  <c r="X17"/>
  <c r="D66" i="6"/>
  <c r="C67"/>
  <c r="X11" i="5"/>
  <c r="X15"/>
  <c r="X8"/>
  <c r="X7"/>
  <c r="H69" i="6"/>
  <c r="X16" i="5"/>
  <c r="D55" i="6"/>
  <c r="C55"/>
  <c r="D56"/>
  <c r="C56"/>
  <c r="S58" i="5"/>
  <c r="S61"/>
  <c r="S57"/>
  <c r="S59"/>
  <c r="S62"/>
  <c r="S60"/>
  <c r="S53"/>
  <c r="S55"/>
  <c r="S56"/>
  <c r="S54"/>
  <c r="S51"/>
  <c r="S50"/>
  <c r="S52"/>
  <c r="S6"/>
  <c r="S7"/>
  <c r="S8"/>
  <c r="S9"/>
  <c r="S10"/>
  <c r="S11"/>
  <c r="S12"/>
  <c r="S13"/>
  <c r="S14"/>
  <c r="S15"/>
  <c r="S16"/>
  <c r="S17"/>
  <c r="S18"/>
  <c r="S19"/>
  <c r="S20"/>
  <c r="S21"/>
  <c r="S22"/>
  <c r="S23"/>
  <c r="S24"/>
  <c r="S25"/>
  <c r="S26"/>
  <c r="S27"/>
  <c r="S28"/>
  <c r="S29"/>
  <c r="S30"/>
  <c r="S31"/>
  <c r="S32"/>
  <c r="S33"/>
  <c r="S34"/>
  <c r="S35"/>
  <c r="S36"/>
  <c r="S37"/>
  <c r="S38"/>
  <c r="S39"/>
  <c r="S40"/>
  <c r="S41"/>
  <c r="S42"/>
  <c r="S43"/>
  <c r="S44"/>
  <c r="S45"/>
  <c r="S46"/>
  <c r="S47"/>
  <c r="S48"/>
  <c r="S49"/>
  <c r="S5"/>
  <c r="G64" i="6" a="1"/>
  <c r="G64" l="1"/>
  <c r="T61" i="5"/>
  <c r="T60"/>
  <c r="T57"/>
  <c r="T62"/>
  <c r="T58"/>
  <c r="T59"/>
  <c r="T56"/>
  <c r="T53"/>
  <c r="T54"/>
  <c r="T55"/>
  <c r="T52"/>
  <c r="T50"/>
  <c r="T51"/>
  <c r="T5"/>
  <c r="T49"/>
  <c r="T48"/>
  <c r="T47"/>
  <c r="T46"/>
  <c r="T45"/>
  <c r="T44"/>
  <c r="T43"/>
  <c r="T42"/>
  <c r="T41"/>
  <c r="T40"/>
  <c r="T39"/>
  <c r="T38"/>
  <c r="T37"/>
  <c r="T36"/>
  <c r="T35"/>
  <c r="T34"/>
  <c r="T33"/>
  <c r="T32"/>
  <c r="T31"/>
  <c r="T30"/>
  <c r="T29"/>
  <c r="T28"/>
  <c r="T27"/>
  <c r="T26"/>
  <c r="T25"/>
  <c r="T24"/>
  <c r="T23"/>
  <c r="T22"/>
  <c r="T21"/>
  <c r="T20"/>
  <c r="T19"/>
  <c r="T18"/>
  <c r="T17"/>
  <c r="T16"/>
  <c r="T15"/>
  <c r="T14"/>
  <c r="T13"/>
  <c r="T12"/>
  <c r="T11"/>
  <c r="T10"/>
  <c r="T9"/>
  <c r="T8"/>
  <c r="T7"/>
  <c r="T6"/>
  <c r="B64" i="6" l="1"/>
  <c r="H64"/>
  <c r="D64" l="1"/>
  <c r="C64"/>
  <c r="H70"/>
  <c r="D2" s="1"/>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xmlns:xda="http://schemas.microsoft.com/office/spreadsheetml/2017/dynamicarray">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<sst xmlns="http://schemas.openxmlformats.org/spreadsheetml/2006/main" count="22649" uniqueCount="15886">
  <si>
    <t>Major update to synchronize the CFSI CMRT with the data fields in the newly published IPC-1755 Standard. Changes include:
1. Addition of new company information fields.
2. Two additional due diligence questions and removal of one.  
3. Minor changes to question text throughout.
4. Expansion of instructions and definitions.
5. Updated translations of all modified text.</t>
  </si>
  <si>
    <t>Hengyang King Xing Lifeng New Materials Co., Ltd.</t>
  </si>
  <si>
    <t>JiuJiang JinXin Nonferrous Metals Co., Ltd.</t>
  </si>
  <si>
    <t>The URL in the comment field</t>
  </si>
  <si>
    <t>4. Inserire la fonte per il codice univoco di identificazione dell'Azienda (DUNS number, Partita IVA, etc..)</t>
  </si>
  <si>
    <t>5. Inserire l'indirizzo completo dell'Azienda (via, città, stato, paese, codice di avviamento postale, ..). Questo campo è opzionale</t>
  </si>
  <si>
    <t>6. Indicare il nominativo di un Rappresentante Legale dell'Azienda, responsabile dell'esattezza delle informazioni trasmesse tramite questo questionario. Questo campo è obbligatorio</t>
  </si>
  <si>
    <t>7. Indicarel'indirizzo email di un Rappresentante Legale dell'Azienda. Se l'indirizzo email non è disponibile, scrivere "non dispobile" o "n/a". Il campo bianco può causare un errore nella compilazione. Questo campo è obbligatorio</t>
  </si>
  <si>
    <t>8. Inserire il numero di telefono della persona di contatto. Questo campo è obbligatorio</t>
  </si>
  <si>
    <t>9. Indicare il nome della persona che è responsabile dei contenuti della dichiarazione. Il responsabile della dichiarazione può essere una persona diversa dalla persona di contatto. Non usare la parola "stessa persona" ma fornire il nominativo del responsabile della dichiarazione. Questo campo è obbligatorio.</t>
  </si>
  <si>
    <t>10. Indicare il titolo della persona responsabile della dichiariazione. Questo campo è facoltativo.</t>
  </si>
  <si>
    <t>13. Si prega di indicare la data di completamento del questionario nel formato GG-MM-YYY. Questo campo è obbligatorio</t>
  </si>
  <si>
    <t>14. Si prega di salvare il questionario con la seguente denominazione: Denominazione dell'Azienda-data.xls (formato data AAAA-MM-GG)</t>
  </si>
  <si>
    <t>Alcune aziende potrebbero richiedere di sostanziare il NO, ciò può essere fatto nel campo Commenti</t>
  </si>
  <si>
    <t>Ja</t>
  </si>
  <si>
    <t>Nein</t>
  </si>
  <si>
    <t>Nicht bekannt</t>
  </si>
  <si>
    <t>Keine</t>
  </si>
  <si>
    <t>Schmelzhütten-Ansprechpartner: E-mail</t>
  </si>
  <si>
    <t>Vorgeschlagenen nächsten Schritte</t>
  </si>
  <si>
    <t>China's Shandong Gold Mining Co., Ltd</t>
  </si>
  <si>
    <t>Fujian Zijin mining stock company gold smelter</t>
  </si>
  <si>
    <t>Gold Mining in Shandong (Laizhou) Limited Company</t>
  </si>
  <si>
    <t>LAIZHOU SHANDONG</t>
  </si>
  <si>
    <t>Luoyang Zijin Yinhui Gold Smelting</t>
  </si>
  <si>
    <t>MEM(Sumitomo Group)</t>
  </si>
  <si>
    <t>Refinery LS-Nikko Copper Inc.</t>
  </si>
  <si>
    <t>Shonan Plant Tanaka Kikinzoku</t>
  </si>
  <si>
    <t>Singapore Tanaka</t>
  </si>
  <si>
    <t>SOLAR CHEMICALAPPLIED MATERIALS TECHNOLOGY (KUN SHAN)</t>
  </si>
  <si>
    <t>Solartech</t>
  </si>
  <si>
    <t>Williams Advanced Materials</t>
  </si>
  <si>
    <t>Zhao Jin Mining Industry Co Ltd</t>
  </si>
  <si>
    <t>Zhao Yuan Gold Mine</t>
  </si>
  <si>
    <t>Zhao Yuan Jin Kuang</t>
  </si>
  <si>
    <t>Zijin Kuang Ye Refinery</t>
  </si>
  <si>
    <t>Dosung metal</t>
  </si>
  <si>
    <t>China Yunnan Tin Co Ltd.</t>
  </si>
  <si>
    <t>ENAF</t>
  </si>
  <si>
    <t>GuangXi China Tin</t>
  </si>
  <si>
    <t>Thai Solder Industry Corp., Ltd.</t>
  </si>
  <si>
    <t>Tin Products Manufacturing Co.LTD. of YTCL</t>
  </si>
  <si>
    <t>Yuntinic Resources</t>
  </si>
  <si>
    <t>F&amp;X Electro-Materials Ltd.</t>
  </si>
  <si>
    <t>Jiujiang Tanbre Co., Ltd.</t>
  </si>
  <si>
    <t>LSM Brasil S.A.</t>
  </si>
  <si>
    <t>Molycorp Silmet A.S.</t>
  </si>
  <si>
    <t>Alpha</t>
  </si>
  <si>
    <t>White Solder Metalurgia e Mineração Ltda.</t>
  </si>
  <si>
    <t>Yunnan Tin Company, Ltd.</t>
  </si>
  <si>
    <t>Allgemeine Gold-und Silberscheideanstalt A.G.</t>
  </si>
  <si>
    <t>Chimet S.p.A.</t>
  </si>
  <si>
    <t>Heraeus Ltd. Hong Kong</t>
  </si>
  <si>
    <t>JX Nippon Mining &amp; Metals Co., Ltd.</t>
  </si>
  <si>
    <t>Matsuda Sangyo Co., Ltd.</t>
  </si>
  <si>
    <t>Sumitomo Metal Mining Co., Ltd.</t>
  </si>
  <si>
    <t>11. Hunan Chenzhou Mining Industry Group
12. Kennecott Utah Copper LLC
13. Lingbao Jinyuan Tonghui Refinery Co. Ltd.
14. Luoyang Zijin Yinhui Metal Smelt Co Ltd
15. Metalor Technologies (Singapore) Pte. Ltd.
16. Ohura Precious Metal Industry Co., Ltd
17. Penglai Penggang Gold Industry Co Ltd
18. So Accurate Group, Inc.
19. Tongling nonferrous Metals Group Co.,Ltd 
20. Umicore Precious Metals Thailand</t>
  </si>
  <si>
    <t xml:space="preserve">21. YAMAMOTO PRECIOUS METAL CO., LTD.
22. Yunnan Copper Industry Co Ltd
</t>
  </si>
  <si>
    <t>Added the following tantalum smelters: 
1. Changsha South Tantalum Niobium Co Ltd
2. Guangdong Zhiyuan New Material Co., Ltd.
3. Hengyang King Xing Lifeng New Materials Co., LTD
4. Metallurgical Products India (Pvt.) Ltd.
5. Mineração Taboca S.A.
6. Shanghai Jiangxi Metals Co. Ltd
7. Yichun Jin Yang Rare Metal Co., Ltd</t>
  </si>
  <si>
    <t>Added the following tin smelters: 
1. China Rare Metal Materials Company
2. Estanho de Rondônia S.A.
3. Magnu's Minerais Metais e Ligas LTDA
4. O.M. Manufacturing (Thailand) Co., Ltd.
5. Rui Da Hung
6. Soft Metais Ltda.</t>
  </si>
  <si>
    <t>Added the following tungsten refiners: 
1. Ganzhou Jiangwu Ferrotungsten Co., Ltd.
2. Jiangxi Gan Bei Tungsten Co., Ltd.
3. Jiangxi Richsea New Materials Co., Ltd.
4. Jiangxi Tonggu Non-ferrous Metallurgical &amp; Chemical Co., Ltd.
5. Jiangxi Xinsheng Tungsten Industry Co., Ltd.
6. Jiangxi Yaosheng Tungsten Co., Ltd.
7. Malipo Haiyu Tungsten Co., Ltd.
8. Xiamen Tungsten (H.C.) Co., Ltd.</t>
  </si>
  <si>
    <t>Added the following gold refiners:  
1. Bauer Walser AG
2. C. Hafner GmbH + Co. KG
3. China National Gold Group Corporation
4. Colt Refining
5. Daye Non-Ferrous Metals Mining Ltd.
6. Doduco
7. Eco-System Recycling Co., Ltd.
8. Gansu Seemine Material Hi-Tech Co Ltd
9. Guangdong Jinding Gold Limited
10. Hangzhou Fuchunjiang Smelting Co., Ltd.</t>
  </si>
  <si>
    <t>Removed the following as tin smelters:
1. CV Duta Putra Bangka
2. CV Gita Pesona
3. CV JusTindo
4. CV Makmur Jaya
5. CV Nurjanah
6. Gold Bell Group
7. PT Alam Lestari Kencana
8. PT Babel Surya Alam Lestari
9. PT Bangka Kudai Tin
10. PT Bangka Timah Utama Sejahtera</t>
  </si>
  <si>
    <t>Removed the following as gold refiners:
1. Central Bank of the DPR of Korea
2.Codelco
3. Suzhou Xingrui Noble
Removed "Gannon &amp; Scott" as a tantalum smelter</t>
  </si>
  <si>
    <t>11. PT BilliTin Makmur Lestari
12. PT Fang Di MulTindo
13. PT HP Metals Indonesia
14. PT Koba Tin
15. PT Panca Mega
16. PT Seirama Tin investment
17. PT Sumber Jaya Indah
18. PT Timah Nusantara
19. PT Tommy Utama
20. PT Yinchendo Mining Industry</t>
  </si>
  <si>
    <t>Removed the following as tungsten refiners:
1. China Minmetals Nonferrous Metals Co Ltd
2. Ganzhou Grand Sea W &amp; Mo Group Co Ltd</t>
  </si>
  <si>
    <t>Changed numerous Standard Smelter Names, including:
1. "Pan Pacific Copper Co. LTD" to "JX Nippon Mining &amp; Metals Co., Ltd"
2. "Xstrata Canada Corporation" to "CCR Refinery – Glencore Canada Corporation"
3. "PT Refined Banka Tin" to "PT Refined Bangka Tin"
4. "ATI Tungsten Materials" to "Kennametal Huntsville"
5. "Jiangxi Rare Earth &amp; Rare Metals Tungsten Group Corp" to "Ganzhou Non-ferrous Metals Smelting Co., Ltd."
6. "Kennametal Inc." to "Kennametal Fallon"
7. "Chaozhou Xianglu Tungsten Industry Co Ltd" to "Guangdong Xianglu Tungsten Industry Co., Ltd."
Changed numerous "Alias" names of smelters and refiners.</t>
  </si>
  <si>
    <t>Akimasa Yamakawa, JEITA, and John Plyler, BlackBerry, under the direction of the CFSI Due Diligence Workgroup</t>
  </si>
  <si>
    <t>Identificazione della fonderia</t>
  </si>
  <si>
    <t>Origine del codice identificativo della fonderia</t>
  </si>
  <si>
    <t>Campo da compilare solo se  è stato selezionato il livello  "Prodotto (o lista di prodotti)" nel foglio "Dichiarazione"</t>
  </si>
  <si>
    <t>Codice del costruttore del prodotto (*)</t>
  </si>
  <si>
    <t>Denominazione del costruttore del prodotto</t>
  </si>
  <si>
    <t>16. Comentários - texto livre para inserir quaisquer comentários relativos à fundição. Exemplo: A fundição está a ser adquirida pela Empresa YYY.</t>
  </si>
  <si>
    <t>Se qualquer parte da disposição deste termos e Condições deva ser considerado inválida ou inexequível sob a lei em vigor, somente a dita parte deverá ser considerada ineficaz na medida da sua invalidade ou inexequibilidade, sem de forma alguma afetar as partes restantes disposição ou restantes disposições destes termos e Condições.</t>
  </si>
  <si>
    <t>Ao aceder e utilizar a lista ou qualquer ferramenta, e após análise das mesmas, o Utilizador concorda com o acima exposto.</t>
  </si>
  <si>
    <t>Item</t>
  </si>
  <si>
    <t>Pessoa que autoriza</t>
  </si>
  <si>
    <t>Mineral de conflito</t>
  </si>
  <si>
    <t>País(es) Abrangido(s)</t>
  </si>
  <si>
    <t>âmbito ou classe da declaração</t>
  </si>
  <si>
    <t>Refinaria (fundição) de Ouro (Au)</t>
  </si>
  <si>
    <t>Empresa de Auditoria do sector privado</t>
  </si>
  <si>
    <t>Adicionado intencionalmente</t>
  </si>
  <si>
    <t>IPC-1755 Norma de Troca de dados sobre Minerais de Conflito</t>
  </si>
  <si>
    <t>Necessário para a funcionalidade de um produto</t>
  </si>
  <si>
    <t>Necessário para a produção de um produto</t>
  </si>
  <si>
    <t>Fontes de reciclado ou desperdício</t>
  </si>
  <si>
    <t>Número de Identificação da fundição</t>
  </si>
  <si>
    <t>Fundição de Tântalo (Ta)</t>
  </si>
  <si>
    <t>Fundição de Estanho (Sn)</t>
  </si>
  <si>
    <t>Fundição de Tungsténio (W)</t>
  </si>
  <si>
    <t>Definição</t>
  </si>
  <si>
    <t>Tântalo, estanho, tungsténio, ouro</t>
  </si>
  <si>
    <t>Este campo identifica a pessoa responsável pelo conteúdo desta declaração. A pessoa que autoriza, ou responsável legal pode ser um indivíduo diferente da pessoa de contacto. Não é correto usar a palavra "mesmo" ou identificação similar para fornecer o nome da pessoa que autoriza.</t>
  </si>
  <si>
    <t>País(es) abrangido(s) conforme definido pelo decreto dos EUA de Wall Street - Dood -Frank - Reforma e Proteção do Consumidor. Estes Países incluem a República Democrática do Congo e os nove países com os quais partilha fronteiras reconhecidas internacionalmente: Angola, Burundi, República Africana Central, República do Congo, Ruanda, Sudão do Sul, Tanzânia, Uganda, Zâmbia.</t>
  </si>
  <si>
    <t xml:space="preserve">Para os fins deste modelo, o "âmbito" descreve a aplicabilidade da informação fornecida pela empresa . O âmbito pode envolver a totalidade dos serviços e/ou produtos  da empresa, ou conforme critério da empresa, o modelo pode ser usado para reportar um produto(ou produtos) específico , ou, ser "Definido pelo utilizador". A seleção  ou classe do âmbito "definido pelo utilizador" pode ser usada para descrever  qualquer derivado de uma operação ou produto do portfolio da empresa. </t>
  </si>
  <si>
    <t>Erklärung Anwendungsbereich oder Klasse</t>
  </si>
  <si>
    <t>Gold (Au) Raffinerie (Schmelzhutte)</t>
  </si>
  <si>
    <t>Unabhängige Private Wirtschaftsprüfungsgesellschaft</t>
  </si>
  <si>
    <t>Absichtlich hinzugefügt</t>
  </si>
  <si>
    <t>Erforderlich für die Funktionalität des Produkts</t>
  </si>
  <si>
    <t>Erforderlich für die Herstellung eines Produkt</t>
  </si>
  <si>
    <t>Schmelzhütte Id-Nummer</t>
  </si>
  <si>
    <t>Tantal (Ta) Schmelzhütte</t>
  </si>
  <si>
    <t>Zinn (Sn) Schmelzhütte</t>
  </si>
  <si>
    <t>Wolfram (W) Schmelzhütte</t>
  </si>
  <si>
    <t>Localización de la fabrica de fundición: Estado/Provincia</t>
  </si>
  <si>
    <t>Siguientes pasos propuestos</t>
  </si>
  <si>
    <t>Nombre de la mina(s) o si es reciclado o proviene de desecho, mencione " reciclado" o "desecho"</t>
  </si>
  <si>
    <t>Localización (país) de la mina(s) o si es reciclado o proviene de desecho, mencione "reciclado" o "desecho"</t>
  </si>
  <si>
    <t>El 100 % de la materia prima del fundidor proviene de alguna fuente de reciclado o deshecho?</t>
  </si>
  <si>
    <t>Identificación del fundidor</t>
  </si>
  <si>
    <t>Numero de identificación de la fuente del fundidor</t>
  </si>
  <si>
    <t>Se requiere completar solamente si el nivel de reporte  "Producto ( o Lista de productos)" se selecciona en la pestaña de "Declaración".</t>
  </si>
  <si>
    <t>Numero de producto del manufacturador (*)</t>
  </si>
  <si>
    <t>Nombre del producto del manufacturador</t>
  </si>
  <si>
    <t>8. Inserte el teléfono de la persona contacto. Este campo es obligatorio.</t>
  </si>
  <si>
    <t>7. Inserte  la dirección de email de la persona contacto.   Si la dirección de email no esta disponible, mencione "no disponible". El campo en blanco puede causar un error en el formato. Este campo es obligatorio</t>
  </si>
  <si>
    <t>6. Inserte el nombre de la persona a contactar en relación al contenido de la información en la declaración. Este campo es obligatorio.</t>
  </si>
  <si>
    <t>5. Inserte la dirección completa de la compañía (Calle, ciudad, estado, país, código postal). Este campo es opcional</t>
  </si>
  <si>
    <t>Capture una dirección de email valida del contacto de la compañía aquí</t>
  </si>
  <si>
    <t>Capture una dirección de email valida del representante legal de la compañía aquí</t>
  </si>
  <si>
    <t>Del menú elija una respuesta de "Si", "No", o "Desconocido"</t>
  </si>
  <si>
    <t>Del menú elija una respuesta de "Si, 100%"; " No, pero  &gt; 75%"," No, pero  &gt; 50%", "No, pero  &gt;25%", "No, pero &lt; 25%", o No-ninguno</t>
  </si>
  <si>
    <t xml:space="preserve">De las opciones elija la respuesta "Si" o "No" </t>
  </si>
  <si>
    <t>Personne responsable</t>
  </si>
  <si>
    <t>Nom de la personne responsable de la déclaration (*):</t>
  </si>
  <si>
    <t>Indiquer l' adresse email valide du contact</t>
  </si>
  <si>
    <t>Indiquer l' adresse email valide de la personne responsible</t>
  </si>
  <si>
    <t>Merci d'indiquer la date à laquelle ce formulaire a été complété par votre entreprise. La date doit être indiquée au format international : JJ-MMM-AAAA.</t>
  </si>
  <si>
    <t>Sélectionner "Yes" (Oui) ou  "No" (Non) dans la liste déroulante</t>
  </si>
  <si>
    <t>Sélectionner "Yes" (Oui) ou  "No" (Non) ou "Unknown" (Inconnu) dans la liste déroulante</t>
  </si>
  <si>
    <t xml:space="preserve">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</si>
  <si>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En accédant et en utilisant cette Liste ou l'un des Outils, et en contrepartie de ceux-ci, l'Utilisateur accepte les dispositions précitées.</t>
  </si>
  <si>
    <t>CID002321</t>
  </si>
  <si>
    <t>CID002468</t>
  </si>
  <si>
    <t>CID002315</t>
  </si>
  <si>
    <t>CID002316</t>
  </si>
  <si>
    <t>CID002317</t>
  </si>
  <si>
    <t>CID002318</t>
  </si>
  <si>
    <t>CID002319</t>
  </si>
  <si>
    <t>CID002320</t>
  </si>
  <si>
    <t>Umicore Precious Metals Thailand</t>
  </si>
  <si>
    <t>CID002314</t>
  </si>
  <si>
    <t>Kennametal Huntsville</t>
  </si>
  <si>
    <t>Kennametal Fallon</t>
  </si>
  <si>
    <t>Ganzhou Jiangwu Ferrotungsten Co., Ltd.</t>
  </si>
  <si>
    <t>Jiangxi Yaosheng Tungsten Co., Ltd.</t>
  </si>
  <si>
    <t>Jiangxi Xinsheng Tungsten Industry Co., Ltd.</t>
  </si>
  <si>
    <t>Jiangxi Tonggu Non-ferrous Metallurgical &amp; Chemical Co., Ltd.</t>
  </si>
  <si>
    <t>Malipo Haiyu Tungsten Co., Ltd.</t>
  </si>
  <si>
    <t>Xiamen Tungsten (H.C.) Co., Ltd.</t>
  </si>
  <si>
    <t>Jiangxi Gan Bei Tungsten Co., Ltd.</t>
  </si>
  <si>
    <t>Autorizzatore</t>
  </si>
  <si>
    <t>Stato/i coperti</t>
  </si>
  <si>
    <t>Società privata indipendente di revisione</t>
  </si>
  <si>
    <t>Aggiunto intenzionalmente</t>
  </si>
  <si>
    <t>Necessario per la funzionalità del prodotto</t>
  </si>
  <si>
    <t>Necessario per la produzione di un prodotto</t>
  </si>
  <si>
    <t>Numero di identificazione della fonderia</t>
  </si>
  <si>
    <t>Tantalio, stagno, tungsteno, oro</t>
  </si>
  <si>
    <t>Questo campo identifica la persona avente la responsabilità del contenuto della dichiarazione. Colui che autorizza può essere una persona diversa rispetto al riferimento come contatto. Non è corretto l'impiego della parola "uguale" o di simili identificazioni per indicare il nome della persona che autorizza.</t>
  </si>
  <si>
    <t>Seondo gli obiettivi del questionario, "scopo" descrive il perimetro di applicabilità delle informazioni fornite dalla società compilatrice. Il perimetro può comprendere la totalità dei servizi e/o prodotti della societa o, a discrezione dell'azienda, il questionario può essere utilizzato per uno specifico prodotto (o prodotti) o definito dall'utente. La selezione dello scopo "definito dall'utente"  può essere utilizzato per descrivere un sottogruppo delle attività della società o del suo portafoglio prodotti.</t>
  </si>
  <si>
    <t>La IPC (www.IPC.org) è una associazione industriale globale avente sede a Bannockburn, Ill, dedicata all'eccellenza competitiva e successo finanziario delle 3.400 aziende membri che rappresentano tutte le sfaccettature dell'industria elettronica, incluse progettazione, costruzione di circuiti elettronici, montaggio e testing. In qualità di organizzazione condotta dai propri membri e fonte principale di standards industriali, formazione, ricerche di mercato e patrocinio di politica pubblica, IPC supporta programmi per soddisfare le esigenze di circa $2.0 trilioni dell'industria elettronica globale. IPC mantiene ulteriori uffici a Taos, N.M.; Washington, D.C.; Stoccolma, Svezia; Mosca, Russia; Bangalore, India; Bangkok, Thailandia; and Shanghai, Shenzhen, Chengdu, Suzhou and Beijing, Cina.</t>
  </si>
  <si>
    <t>Questo standard IPC stabilisce i requisiti per lo scambio di dati relativi ai minerali di conflitto tra i fornitori e i propri clienti. Al fine di soddisfare le necessità di un ampia gamma di utenti, tale standard garantisce flessibilità nella definizione dell'ambito dei prodotti coperti da una singola dichiarazione. Questo standard non è una guida di conformità.</t>
  </si>
  <si>
    <t>Materiali riciclati o  scarto di produzione sono metalli riciclati che sono riutilizzati alla fine del processo produttivo o da prodotti a fine vita, o rottami di metallo derivanti dalla trasformazione e generati durante il processo di fabbricazione. I metalli riciclati includono materiali eccedenti, obsoleti, difettati e rottami di metallo che contengono metalli raffinati o processati appropriati per essere riciclati nella produzione di stagno, tantalio, tungsteno e/o oro. I minerali parzialmento processati, non processati o sottoprodotti di altri minerali non sono inclusi nella definizione di metalli riciclati.</t>
  </si>
  <si>
    <t>Una fonderia è una società che fornisce e tratta minerali, scorie e/o materiali riciclati o rottami  in metallo raffinatoo metallo contenente prodotti intermedi. I risultati dei trattamenti possono essere metalli puri (99,5% o più), polveri, lingotti, barre, grani, ossidi o sali. I termini fonderia e raffineria vengono utilizzati in modo intercambiabile in molte pubblicazioni.</t>
  </si>
  <si>
    <t>Nome persona di contatto (*):</t>
  </si>
  <si>
    <t>Email - contatto (*):</t>
  </si>
  <si>
    <t>Telefono - Contatto (*):</t>
  </si>
  <si>
    <t>Autorizzatore (*):</t>
  </si>
  <si>
    <t>Titolo - Autorizzatore:</t>
  </si>
  <si>
    <t>Email - Autorizzatore (*):</t>
  </si>
  <si>
    <t>Data di validità (*):</t>
  </si>
  <si>
    <t>sì</t>
  </si>
  <si>
    <t>no</t>
  </si>
  <si>
    <t>Ignoto</t>
  </si>
  <si>
    <t>nessuno</t>
  </si>
  <si>
    <t>Paese Fonderia (*)</t>
  </si>
  <si>
    <t>Indirizzo Fonderia (*)</t>
  </si>
  <si>
    <t>Città Fonderia (*)</t>
  </si>
  <si>
    <t>Prossimi passi proposti</t>
  </si>
  <si>
    <t>Nome della miniera(e) o se riciclato o provenienti da scorie, dichiarare/scrivere riciclato o scorie</t>
  </si>
  <si>
    <t>Localizzazione (Paese) della miniera (e) o se riciclato o preveniente da scorie, dichiarare/scrivere riciclato o scorie</t>
  </si>
  <si>
    <t>Il 100% delle materie prime della fonderia provengono da riciclato o da scorie?</t>
  </si>
  <si>
    <t>Nota: Las columnas con (*) son campos obligatorios.</t>
  </si>
  <si>
    <t>16. Comentarios– campo libre para poner cualquier comentario sobre el fundidor.  Ejemplo: El fundidor esta siendo adquirido por la compañía YYY</t>
  </si>
  <si>
    <t>Autorizador</t>
  </si>
  <si>
    <t>País (es) cubiertos</t>
  </si>
  <si>
    <t>Alcance de la declaración o clase</t>
  </si>
  <si>
    <t>Libre de conflicto de DRC</t>
  </si>
  <si>
    <t>Oro (Au) Refinador  (fundidor)</t>
  </si>
  <si>
    <t>Firma de auditoria independiente del sector privado</t>
  </si>
  <si>
    <t>Intencionalmente agregado</t>
  </si>
  <si>
    <t>IPC-1755  Estándar de intercambio de datos para minerales conflictivos</t>
  </si>
  <si>
    <t>Necesario para la funcionalidad del producto</t>
  </si>
  <si>
    <t>necesario para la producción del producto</t>
  </si>
  <si>
    <t>Fuentes de reciclado o de deshecho</t>
  </si>
  <si>
    <t>Numero de identificación del fundidor</t>
  </si>
  <si>
    <t>Fundidor de Tantalio (Ta)</t>
  </si>
  <si>
    <t>Fundidor de Estaño (Sn)</t>
  </si>
  <si>
    <t>Fundidor de Tungsteno (W)</t>
  </si>
  <si>
    <t>Tantalio, Estaño, Tungsteno, Oro</t>
  </si>
  <si>
    <t>Este campo identifica la persona responsable del contenido de la declaración. El autorizador puede ser un individuo diferente de la persona contacto. No es correcto usar la palabra  "mismo" o algo similar para dar el nombre del autorizador.</t>
  </si>
  <si>
    <t>O IPC (www.IPC.org) é uma Associação global da Indústria sedeada em Bannockburn, Ill., dedicada ao sucesso financeiro  e competência de excelência dos seus 3,400  empresas membro que representam todas as faces do sector eletrónico, incluído design, produção de circuitos impressos, montagem e testes eletrónicos. Como organização movida por seus membros e fonte líder de normas para a indústria, formação, estudo de mercados e promoção de políticas públicas, o IPC apoia programas para ir de encontro às necessidades de uma indústria eletrónica global de $2.0 triliões. O IPC tem escritórios adicionais em Taos, N.M; Washington, D.C.; Estocolmo, Suécia; Moscovo, Rússia; Bangalore, Índia; Bangkok, Tailândia; e Xangai, Shenzen, Chengu, Suzhou e Bejing, China.</t>
  </si>
  <si>
    <t>A norma do IPC estabelece os requisitos para a troca de dados sobre de minerais de conflito entre os fornecedores e os seus clientes. Para cumprir as necessidades de uma larga gama de utilizadores, esta norma fornece flexibilidade no âmbito dos produtos abrangidos numa só declaração. Esta norma não é um guia para cumprimento.</t>
  </si>
  <si>
    <t xml:space="preserve">Organização para a Cooperação e Desenvolvimentos Económicos </t>
  </si>
  <si>
    <t>Um produto ou produto acabado de uma Empresa é um material ou item que completou o estágio final de produção e/ou de processamento e está disponível para distribuição ou venda a clientes.</t>
  </si>
  <si>
    <t>Fontes de reciclado ou desperdício são metais reciclados, que recuperados dos produtos finais ou de pós-consumo, ou metais processados de sucata originada durante a manufatura do produto. Metal reciclado inclui materiais de excessos, obsolescências, defeitos e metal sucatado que contêm metais processados ou refinados adequados à reciclagem de estanho, tântalo, tungsténio e/ou ouro. Minerais parcialmente processados, não processados ou subprodutos de outros minérios não estão incluídos na definição de metal reciclado.</t>
  </si>
  <si>
    <t>Comissão "U.S. Securities and Exchange" (www.SEC.gov)</t>
  </si>
  <si>
    <t>Uma fundição ou refinaria é uma empresa que adquire e processa minério, escórias e/ou materiais de fontes de reciclado ou desperdício em metal refinado ou metal que contêm produtos intermédios. O produto final pode ser metal puro (99.5% ou superior), pós, lingotes, barras, grãos, óxidos ou sais. O termo "fundição" e "refinaria" são usados alternadamente ao longo de várias publicações.</t>
  </si>
  <si>
    <t>O Objetivo deste documento é a recolha de informação da origem e fornecedores dos metais  Estanho, Tântalo, Tungsténio e ouro utilizados em produtos.</t>
  </si>
  <si>
    <t>Informações sobre da Empresa</t>
  </si>
  <si>
    <t>Nome da Empresa (*):</t>
  </si>
  <si>
    <t>Declaração do âmbito ou classe (*):</t>
  </si>
  <si>
    <t>Descrição do âmbito:</t>
  </si>
  <si>
    <t>Descrição do âmbito(*):</t>
  </si>
  <si>
    <t>Ir para a aba da Lista de Produtos para inserir os produtos aos quais esta declaração se aplica.</t>
  </si>
  <si>
    <t>Número único de Identificação da Empresa- Número de Identificação de Pessoa Coletiva (NIPC):</t>
  </si>
  <si>
    <t>Autoridade que atribui o Número único de Identificação da Empresa:</t>
  </si>
  <si>
    <t>Endereço</t>
  </si>
  <si>
    <t>Nome de Contacto (*):</t>
  </si>
  <si>
    <t>E-mail de Contacto(*):</t>
  </si>
  <si>
    <t>Telefone de Contacto (*):</t>
  </si>
  <si>
    <t>Nome do autorizador ou representante legal (*):</t>
  </si>
  <si>
    <t>E-mail do autorizador ou representante legal  (*):</t>
  </si>
  <si>
    <t>Data de finalização (*):</t>
  </si>
  <si>
    <t>Responder às seguintes Perguntas ao nível da Organização</t>
  </si>
  <si>
    <t>Tântalo</t>
  </si>
  <si>
    <t>Estanho</t>
  </si>
  <si>
    <t>Ouro</t>
  </si>
  <si>
    <t>Tungsténio</t>
  </si>
  <si>
    <t>Sim</t>
  </si>
  <si>
    <t>Não</t>
  </si>
  <si>
    <t>Desconhecido</t>
  </si>
  <si>
    <t>Nenhum</t>
  </si>
  <si>
    <t>Nomes estandardizados de Fundições</t>
  </si>
  <si>
    <t>Pseudônimos conhecidos</t>
  </si>
  <si>
    <t>Localização da Unidade de Fundição: País</t>
  </si>
  <si>
    <t>País da Fundição (*)</t>
  </si>
  <si>
    <t>Rua da Fundição</t>
  </si>
  <si>
    <t>Cidade da Fundição</t>
  </si>
  <si>
    <t>Localização da Unidade de Fundição: Estado/ Província</t>
  </si>
  <si>
    <t>Nome de Contacto na fundição</t>
  </si>
  <si>
    <t>Email de Contacto na fundição</t>
  </si>
  <si>
    <t>Próximos passos propostos</t>
  </si>
  <si>
    <t>Nome da(s) Mina(s) ou caso seja de fonte de material reciclado ou desperdício, inserir "reciclado" ou "desperdício"</t>
  </si>
  <si>
    <t>Localização (País) da(s) mina(s), ou caso seja de fonte de material reciclado ou desperdício, inserir "reciclado" ou "desperdício"</t>
  </si>
  <si>
    <t>Tem 100% da matéria prima origem em fontes de reciclagem ou desperdício?</t>
  </si>
  <si>
    <t>Identificação da Fundição</t>
  </si>
  <si>
    <t>Número de Identificação da Fundição</t>
  </si>
  <si>
    <t>Para garantir que todos os campos obrigatórios foram replicados antes de submeter o relatório aos clientes, rever todas as linhas  que aparecem a vermelho.</t>
  </si>
  <si>
    <t>Campos obrigatórios por completar</t>
  </si>
  <si>
    <t>Link para a fonte</t>
  </si>
  <si>
    <t>Completar somente se o nível do relatório "Produto (ou lista de produtos)" for selecionado na folha de cálculo da 'declaração'.</t>
  </si>
  <si>
    <t>Número do produto do fabricante (*)</t>
  </si>
  <si>
    <t>Nome do produto do fabricante</t>
  </si>
  <si>
    <t>Adicione aqui um endereço de email válido para a pessoa de contacto.</t>
  </si>
  <si>
    <t>Adicione aqui um endereço de email válido para o representante legal da empresa.</t>
  </si>
  <si>
    <t>Por favor, registe a data em que este formulário  foi preenchido pela sua empresa. A data deve ser apresentada em formato internacional DD-MMM-AAAA.</t>
  </si>
  <si>
    <t>A partir da lista selecione a resposta: "Sim" ou "Não".</t>
  </si>
  <si>
    <t>A partir da lista seleccione a resposta "Sim", "Não", ou "desconhecido".</t>
  </si>
  <si>
    <t>A partir da lista seleccione a resposta: "Sim, 100%"; "Não, mas superior a 75%"; "Não, mas superior a 50%"; "Não, mas superior a 25%"; "Não, mas inferior a 25%"; ou "Nenhum".</t>
  </si>
  <si>
    <t>Responda a las siguientes preguntas a nivel de la compañía</t>
  </si>
  <si>
    <t>Si</t>
  </si>
  <si>
    <t>Desconocido</t>
  </si>
  <si>
    <t>Ninguno</t>
  </si>
  <si>
    <t>Nombres estándar del fundidor</t>
  </si>
  <si>
    <t xml:space="preserve">Localización de la fabrica de fundición: País </t>
  </si>
  <si>
    <t>País del fundidor (*)</t>
  </si>
  <si>
    <t>Calle del fundidor (*)</t>
  </si>
  <si>
    <t>Ciudad del fundidor(*)</t>
  </si>
  <si>
    <t>Dans ce formulaire, le "Périmètre" décrit le domaine dans lequel les informations fournies par l'entreprise le complétant sont applicables. Le périmètre peut englober l'ensemble des services et / ou produits de l'entreprise, ou, à la discrétion de l'entreprise, le formulaire peut être utilisé pour un (des) produit(s) spécifique(s), ou être "défini par l'utilisateur". Le périmètre  "défini par l'utilisateur" peut décrire n'importe quelle partie des opérations ou du portefeuille de produits de l'entreprise.</t>
  </si>
  <si>
    <t>IPC (www.IPC.org) est une association professionnelle internationale basé à Bannockburn, Illinois, qui a pour vocation de soutenir l’excellence et la santé financière de ses 3 400 entreprises membres, qui représentent toutes les facettes de l'industrie de l'électronique, y compris la conception, la fabrication, l'assemblage et le test de circuits imprimés. En tant qu'organisation dirigée par ses membres et leader en matière de normes industrielles, de formation, d'études de marché et de promotion des politiques publiques, l'IPC soutient des projets pour répondre aux besoins d'une  industrie électronique mondiale estimée à 2000 milliards de dollars. L'IPC possède des représentations à Taos au Nouveau Mexique; Washington, DC; Stockholm en Suède; Moscou en Russie; Bangalore en Inde, Bangkok en Thaïlande, et Shanghai, Shenzhen, Chengdu, Suzhou et Pékin en Chine.</t>
  </si>
  <si>
    <t>Cette norme IPC définit les exigences relatives à l'échange de données sur les minerais de conflit entre les fournisseurs et leurs clients. Pour répondre aux besoins d'un large éventail d'utilisateurs,le périmètre des produits couverts dans une seule déclaration suivant cette norme est flexible. Cette norme n'est pas un guide de mise en conformité.</t>
  </si>
  <si>
    <t>Le produit fini d'une entreprise  est un matériel ou un élément qui aest arrivé au stade final de sa fabrication et est disponible pour la distribution ou la vente aux clients.</t>
  </si>
  <si>
    <t>Instruções para completar as questões relativas às informações da Empresa (linhas 8-22). Favor fornecer comentários apenas em Inglês.</t>
  </si>
  <si>
    <t>Nota: Campos sinalizados com *, são campos de preenchimento obrigatório.</t>
  </si>
  <si>
    <t>3. Inserir o número único de identificação ou código da Empresa (número DUNS, número VAT, identificação específica de cliente , etc.)</t>
  </si>
  <si>
    <t>4. Inserir a origem do número único de identificação ou código  (número DUNS, número VAT, identificação específica de cliente , etc.)</t>
  </si>
  <si>
    <t>5. Inserir o endereço completo da Empresa (Rua, Cidade, Estado, País, Código Postal). Este campo é obrigatório.</t>
  </si>
  <si>
    <t>6. Inserir o nome da pessoa de contacto relativamente ao conteúdo da informação prestada na declaração. Este campo é obrigatório.</t>
  </si>
  <si>
    <t>7. inserir o endereço de email da pessoa de contacto. Caso não tenha, colocar "não disponível" ou "n/a". O Campo em branco poderá causar um erro na implementação do formulário. Este campo é obrigatório.</t>
  </si>
  <si>
    <t>8. Inserir o número de telefone do contacto. Este campo é obrigatório.</t>
  </si>
  <si>
    <t>9. inserir o nome da pessoa responsável pelos conteúdos da informação prestada na declaração. O autorizador pode ser outro indivíduo que não a pessoa de contacto. Não é Correto  usar palavras como "o mesmo" ou identificação similar. Este campo é obrigatório</t>
  </si>
  <si>
    <t>10. Inserir o título da pessoa que autoriza. Este campo é opcional.</t>
  </si>
  <si>
    <t>13. Por favor inserir a data de finalização de preenchimento deste formulário usando o formato DD-MMM-YYYY. Este campo é obrigatório.</t>
  </si>
  <si>
    <t>14. Como exemplo, o utilizador poderá guardar o ficheiro como: Nomedaempresa-data.xls (data como AAAA-MM-DD).</t>
  </si>
  <si>
    <t>Algumas empresas podem querer documentar a reposta "Não", o que deverá ser feito no campo para comentários.</t>
  </si>
  <si>
    <t>Fornecer os comentários necessários no campo para comentários de forma a clarificar a suas respostas.</t>
  </si>
  <si>
    <t>Nota: Colunas com (*) são campos  de preenchimento obrigatórios.</t>
  </si>
  <si>
    <t>From the dropdown choose a response of "Yes" or "No"</t>
  </si>
  <si>
    <t>Yes = 예, No = 아니오</t>
  </si>
  <si>
    <t>From the dropdown choose a response of "Yes", "No", or "Unknown"</t>
  </si>
  <si>
    <t>Yes=예, No=아니오, Unknown= 파악되지 않음</t>
  </si>
  <si>
    <t>Dalle presente lista, scegliete la risposta: "Si", "No" o "Non conosciuto"</t>
  </si>
  <si>
    <t>From the dropdown choose a response of: “Yes, 100%”; “No, but greater than 75%”; “No, but greater than 50%”; “No, but greater than 25%”; “ No, but greater than 25%”; or “No, but less than 25%”; or “None”</t>
  </si>
  <si>
    <t xml:space="preserve">Please note the date this form was completed by your company
Date must be displayed in international format DD-MMM-YYYY
</t>
  </si>
  <si>
    <t xml:space="preserve">Bitte geben Sie das Datum an, an dem dieser Fragebogen von ihrer Firma ausgefüllt wurde.
Das Datum muss im internationalen Format TT-MM-JJJJ  eingegeben werden.
</t>
  </si>
  <si>
    <t>Indicare cortesemente la data di compilazione del presente modulo da parte della vostra società. La data deve essere indicata secondo il formato internazionale GG-MM-AAAA</t>
  </si>
  <si>
    <t>Enter a valid email address for contact person here</t>
  </si>
  <si>
    <t>Enter a valid email address for authorizing person here</t>
  </si>
  <si>
    <t>Inserire un indirizzo email del rappresentante legale della società</t>
  </si>
  <si>
    <t>Inserire un indizzo email valido della persona di riferimento</t>
  </si>
  <si>
    <t>Dalle presente lista, scegliete la risposta: "Si" o "No"</t>
  </si>
  <si>
    <t>문의담당자 이메일 주소를 기입하시오.</t>
  </si>
  <si>
    <t>문서 작성 완료 날짜를 기입하시오.  날짜는 DD-MMM-YYYY (예: 12-Jul-2012)로 표기하시오.</t>
  </si>
  <si>
    <t>드랍다운 메뉴에서 하나를 선택하시오: 예 100%; 아니오 하지만 75% 이상;  아니오 하지만 50% 이상; 아니오 하지만 25% 이상; 아니오 하지만 25% 미만; None = 없음</t>
  </si>
  <si>
    <t>連絡先担当者の有効な電子メールアドレスを入力してください</t>
  </si>
  <si>
    <t>回答責任者の有効な電子メールアドレスを入力してください</t>
  </si>
  <si>
    <t>ドロップダウンメニューから「Yes（はい）」又は「No（いいえ）」を選択してください</t>
  </si>
  <si>
    <t>ドロップダウンメニューから、「Yes（はい）」、「No（いいえ）」又は「Unknown（不明）」を選択してください</t>
  </si>
  <si>
    <t>Instructions pour compléter les informations relatives à votre entreprise (lignes 8 - 22). Merci de répondre en anglais uniquement.</t>
  </si>
  <si>
    <t>3. Indiquer un identifiant unique de votre entreprise (numéro DUNS, numéro TVA, etc…)</t>
  </si>
  <si>
    <t>País (es) cubiertos como se define en la Ley Dodd-Frank de Reforma de Wall Street de Estados Unidos y la Ley de Protección al Consumidor de 2010. Estos países incluyen en la República Democrática del Congo y los nueve países con los que comparte una frontera reconocida internacionalmente: Angola, Burundi, República Centroafricana, República del Congo, Ruanda, Sudán del Sur, Tanzania, Uganda, Zambia.</t>
  </si>
  <si>
    <t>Para propósitos de este templete, el alcance describe la aplicabilidad de la información proveída por la compañía que reporta.  El alcance puede englobar todos los servicios de la compañía y/o productos, o a discreción de la compañía, el templete puede ser usado para reportar un producto en especifico  ( o productos), o, ser "definido por el usuario".  El alcance o clase  "definido por el Usuario"  puede ser usado para describir cualquier  parte de la operación de la compañía o portafolio de productos.</t>
  </si>
  <si>
    <t>Legislación 2010 de los Estados Unidos, reforma Dodd-Frank  de Wall Street y Ley de protección al consumidor. Sección 1502 (“Dodd-Frank”) (http://www.sec.gov/about/laws/wallstreetreform-cpa.pdf)</t>
  </si>
  <si>
    <t>Republica Democrática del Congo</t>
  </si>
  <si>
    <t>Productos que no contienen minerales que directa o indirectamente financien o beneficien grupos armados en la Republica Democrática del Congo o países limítrofes.  Fuente: Legislación 2010 de los Estados Unidos, Reforma Dodd-Frank de Wall Street y Ley de Protección al Consumidor, Sección 1502 (http://www.sec.gov/about/laws/wallstreetreform-cpa.pdf)</t>
  </si>
  <si>
    <t>IPC (www.IPC.org) es una asociación de la industria mundial con sede en Bannockburn, Illinois, dedicada a la excelencia competitiva y el éxito financiero de sus 3.400 empresas miembros que representan a todas las facetas de la industria de la electrónica, incluyendo el diseño, la fabricación de tableros de circuitos impresos, ensamble de electrónicos y prueba. Como una organización dirigida por sus miembros y las principales fuentes de estándares de la industria, la formación, la investigación de mercado y la promoción de políticas públicas, IPC apoya programas para satisfacer las necesidades de un estimado de $ 2,0 billones de la industria electrónica global. IPC tiene oficinas adicionales en Taos, NM, Washington, DC; Estocolmo, Suecia; Moscú, Rusia; Bangalore, India; Bangkok, Tailandia, y Shanghái, Shenzhen, Chengdu, Suzhou y Beijing, China.</t>
  </si>
  <si>
    <t>Este estándar IPC establece los requerimientos para el intercambio de datos de minerales conflictivos entre proveedores y clientes. Para cumplir con las necesidades de una amplia gama de usuarios, este estándar provee flexibilidad en el alcance de lo productos cubiertos en una sola declaración. Este estándar no es una guía de cumplimiento.</t>
  </si>
  <si>
    <t>Organización para la cooperación económica y desarrollo.</t>
  </si>
  <si>
    <t>Un producto de la compañía o bien final es un material que ha completado la etapa final de manufactura y/o proceso y esta disponible para distribución o venta para los clientes.</t>
  </si>
  <si>
    <t>Fuentes recicladas o de desecho son metales reciclados, que son recuperados de los usuarios finales o los productos post-consumo, o metales procesados de chatarra creados durante la fabricación del producto. Metal reciclado incluye el exceso de materiales, metálicos, obsoletos, defectuosos, y de chatarra que contienen metales refinados o procesados ​​que sean apropiados para reciclar en la producción de estaño, tantalio, tungsteno y / o el oro. Minerales parcialmente procesados​​, no procesados ​​o derivados de otros minerales no están incluidos en la definición de metal reciclado</t>
  </si>
  <si>
    <t>Un fundidor o refinador  es una compañía que produce o procesa minerales, escoria y/o  materiales de fuentes recicladas o de deshecho  en metales refinados o metales conteniendo productos intermedios.  El producto puede ser metal puro (99.5% o mayor) , polvos, lingotes, barras, granos, óxidos o sales. El termino "fundidor" o "refinador" es usado indistintamente en varias publicaciones</t>
  </si>
  <si>
    <t>El propósito de este documento es recolectar información de la fuente del Estaño, Tantalio, tungsteno y Oro usado en productos</t>
  </si>
  <si>
    <t>Información de la Empresa</t>
  </si>
  <si>
    <t>Nombre de la compañía (*):</t>
  </si>
  <si>
    <t>Alcance de la declaración o clase (*):</t>
  </si>
  <si>
    <t>Descripción del alcance:</t>
  </si>
  <si>
    <t>Descripción del alcance (*):</t>
  </si>
  <si>
    <t>Ir al Tab de Lista de productos para capturar los productos que aplican a la declaración.</t>
  </si>
  <si>
    <t>Identificador único de la compañía:</t>
  </si>
  <si>
    <t>Dirección:</t>
  </si>
  <si>
    <t>16. Commentaires - Zone de texte pour indiquer tout commentaire relatif à la fonderie. Exemple: La fonderie a été achetée par l'entreprise YYY.</t>
  </si>
  <si>
    <t>CONDITIONS GENERALES</t>
  </si>
  <si>
    <t>Initiative pour des approvisionnements  sans conflit</t>
  </si>
  <si>
    <t>Pays concerné(s)</t>
  </si>
  <si>
    <t>Cabinet d'audit indépendant du secteur privé</t>
  </si>
  <si>
    <t>Ajouté intentionnellement</t>
  </si>
  <si>
    <t>Nécessaire aux fonctionnalités d'un produit</t>
  </si>
  <si>
    <t>Nécessaire à la production d'un produit</t>
  </si>
  <si>
    <t>Fournisseurs de produits recyclés, rebuts de production ou déchets de consommation</t>
  </si>
  <si>
    <t>Numéro d'identification d'une fonderie</t>
  </si>
  <si>
    <t>Tantale, étain, tungstène, or</t>
  </si>
  <si>
    <t xml:space="preserve">Ce champ indique la personne responsable du contenu de la déclaration. La personne responsable peut être différente du contact. Il n'est pas autorisé d'utiliser le mot''identique'' ou équivalent au lieu de fournir le nom de la personne responsable. </t>
  </si>
  <si>
    <t>4.  귀사의 고유한 번호나 코드의 출처를 기입하십시오. (DUNS #, VAT # 등)</t>
  </si>
  <si>
    <t>5.  귀사의 주소를 기입하십시오. (시, 구, 동, 우편번호 등).  이 필드는 선택 사항입니다.</t>
  </si>
  <si>
    <t>6.  이 양식에 기입되는 내용에 관한 문의를 받을수 있는 담당직원 성명을 기입하십시오. 이 필드는 의무사항입니다.</t>
  </si>
  <si>
    <t>7.  담당직원 이메일 주소를 기입하십시오. 혹 이메일 주소가 없는 경우, "not available" (없음) 또는 "N/A"를 기입하십시오.</t>
  </si>
  <si>
    <t>8.  담당직원 전화 번호를 기입하십시오. 이 필드는 필수입니다.</t>
  </si>
  <si>
    <t>13.  이 템플릿 작성을 완료한 날짜를 기입하십시오. 날짜는 DD-MMM-YYYY (예: 12-Jul-2012).  이 필드는 필수입니다.</t>
  </si>
  <si>
    <t>14.  파일 저장 방법 : 기업명-날짜.xls (날짜는 YYYY-MM-DD, 예: 2012-08-01)</t>
  </si>
  <si>
    <t>금 (Au) 정련소 (제련소) Gold (Au) Refiner (Smelter)</t>
  </si>
  <si>
    <t>의도적 추가</t>
  </si>
  <si>
    <t>IPC-1755 분쟁광물 데이터 교환 기준</t>
  </si>
  <si>
    <t xml:space="preserve">제련소 ID 번호 </t>
  </si>
  <si>
    <t>탄탈륨 (Ta) 제련소 Tantalum (Ta) Smelter</t>
  </si>
  <si>
    <t>주석 (Sn) 제련소 Tin (Sn) Smelter</t>
  </si>
  <si>
    <t>텅스텐 (W) 제련소 Tungsten (W) Smelter</t>
  </si>
  <si>
    <t>탄탈륨,  주석, 텅스텐, 금</t>
  </si>
  <si>
    <t>미국 도드-프랭크 금융개혁 및 소비자 보호에 관한 2010년 법률에 의해 정의된 Covered Country(ies). 이 국가들은 콩고 민주 공화국와 국제적으로 국경을 공유하고 있는 아홉 나라 (앙골라, 부룬디, 중앙아프리카, 콩고 공화국, 르완다, 남수단, 탄자니아, 우간다, 잠비아)를 포함.</t>
  </si>
  <si>
    <t>Le but de ce document est de collecter des informations sur la provenance de l'étain, du tantale, du tungstène et de l'or utilisé dans les produits.</t>
  </si>
  <si>
    <t>Informations sur l’entreprise</t>
  </si>
  <si>
    <t>Allez sur l'onglet "Liste des produits" pour saisir les produits auxquels cette déclaration s'applique</t>
  </si>
  <si>
    <t>Identifiant unique de l'entreprise:</t>
  </si>
  <si>
    <t>Autorité délivrant l'identifiant unique:</t>
  </si>
  <si>
    <t>Nom du contact (*):</t>
  </si>
  <si>
    <t>Email du contact (*):</t>
  </si>
  <si>
    <t>Téléphone du contact (*):</t>
  </si>
  <si>
    <t>Email du représentant légal (*):</t>
  </si>
  <si>
    <t>Téléphone du représentant légal:</t>
  </si>
  <si>
    <t>Date de la déclaration (*):</t>
  </si>
  <si>
    <t>Oui</t>
  </si>
  <si>
    <t>Inconnu</t>
  </si>
  <si>
    <t>Aucun</t>
  </si>
  <si>
    <t>Identifiant de la fonderie</t>
  </si>
  <si>
    <t>Noms standard des fonderies</t>
  </si>
  <si>
    <t>Alias connus</t>
  </si>
  <si>
    <t xml:space="preserve">Localisation de la fonderie : pays </t>
  </si>
  <si>
    <t>Nom des Mine(s), ou si provenant de produits recyclés, rebuts de production ou déchets de consommation, saisir "recycled" ou "scrap"</t>
  </si>
  <si>
    <t>Localisation (Pays) des Mine(s) ou si provenant de produits recyclés, rebuts de production ou déchets de consommations, saisir "recycled" ou "scrap"</t>
  </si>
  <si>
    <t>Type de l'identifiant de la fonderie</t>
  </si>
  <si>
    <t>Afin de s'assurer que tous les champs obligatoires ont été complétés avant de soumettre le document à vos clients, merci de vérifier tous les champs surlignés en rouge</t>
  </si>
  <si>
    <t>Champ à compléter uniquement si le périmètre "Produit (ou liste de produits)" a été sélectionné dans la feuille 'Déclaration'</t>
  </si>
  <si>
    <t>Référence du produit (*)</t>
  </si>
  <si>
    <t>Nom du produit</t>
  </si>
  <si>
    <t>Ganzhou Seadragon W &amp; Mo Co., Ltd.</t>
  </si>
  <si>
    <t>CID002494</t>
  </si>
  <si>
    <t>Hangzhou Fuchunjiang Smelting Co., Ltd.</t>
  </si>
  <si>
    <t>CID000671</t>
  </si>
  <si>
    <t>CID002492</t>
  </si>
  <si>
    <t>CID000425</t>
  </si>
  <si>
    <t>Introducción</t>
  </si>
  <si>
    <t xml:space="preserve">     Nota:  Datos con (*) son campos obligatorios. </t>
  </si>
  <si>
    <t>3. Inserte su único numero de identificador de la compañía o código ( Numero DUNS ,  Numero VAT, identificación especifica del cliente, etc)</t>
  </si>
  <si>
    <t>4. Inserte la fuente  de su único numero de identificador  o código ( " DUNS", " VAT"," Cliente",  etc)</t>
  </si>
  <si>
    <t xml:space="preserve">9. Inserte el nombre de la persona quien es responsable del contenido de la información en  la declaración. La persona que autoriza puede ser un individuo diferente a la persona contacto.   No es correcto usar la palabra "mismo" o algo similar para proveer el nombre de la persona que autoriza. este campo es obligatorio. </t>
  </si>
  <si>
    <t>10. Inserte el titulo de la persona que autoriza. Este campo es opcional.</t>
  </si>
  <si>
    <t xml:space="preserve">13. Por favor introduzca la fecha de elaboración de esta forma usando el formato  DD-MMM-AAAA. Este campo es obligatorio.   </t>
  </si>
  <si>
    <t>14. Como ejemplo el usuario puede guardar el archivo como: compañianombre-fecha.xls (fecha como YYYY-MM-AA).</t>
  </si>
  <si>
    <t xml:space="preserve">Algunas compañías podrían requerir una justificación para una respuesta "No"  la cual deberá ser capturada en el campo de comentario. </t>
  </si>
  <si>
    <t xml:space="preserve">Proporcione comentarios en las secciones de comentario si se requiere para aclarar sus respuestas. </t>
  </si>
  <si>
    <t>范围描述：</t>
  </si>
  <si>
    <t>Conflict Minerals Reporting Template (CMRT)</t>
  </si>
  <si>
    <t>Instructions for completing Company Information questions (rows 8 - 22).
Provide comments in ENGLISH only</t>
  </si>
  <si>
    <t>6. Insert the name of the person to contact regarding the contents of the declaration information. This field is mandatory.</t>
  </si>
  <si>
    <t>7. Insert the email address of the contact person.  If an email address is not available, state ‘‘not available’’ or ‘‘n/a.’’ A blank field may cause an error in form implementation.  This field is mandatory.</t>
  </si>
  <si>
    <t>8. Insert the telephone number for the contact. This field is mandatory.</t>
  </si>
  <si>
    <t>A15</t>
  </si>
  <si>
    <t>10. Insert the title for the Authorizing person. This field is optional.</t>
  </si>
  <si>
    <t>A27</t>
  </si>
  <si>
    <t>Some companies may require substantiation for a "No" answer that should be entered into the Comment Field.</t>
  </si>
  <si>
    <t>3. Insert your company’s unique identifier number or code (DUNS number, VAT number, customer-specific identifier, etc.)</t>
  </si>
  <si>
    <t xml:space="preserve">4. Insert the source for the unique identifier number or code ("DUNS", "VAT", "Customer", etc).  </t>
  </si>
  <si>
    <t>5. Insert your full company address (street, city, state, country, postal code).  This field is optional.</t>
  </si>
  <si>
    <t>13. Please enter the Date of Completion for this form using the format DD-MMM-YYYY.  This field is mandatory.</t>
  </si>
  <si>
    <t xml:space="preserve">14. As an example, the user may save the file name as:  companyname-date.xls (date as YYYY-MM-DD).  </t>
  </si>
  <si>
    <t>A40</t>
  </si>
  <si>
    <t>A57</t>
  </si>
  <si>
    <t>4. Indiquer le type d'identifiant utilisé (numéro DUNS, numéro TVA, etc…)</t>
  </si>
  <si>
    <t>5. Indiquer l’adresse complète de votre entreprise (rue, ville, pays, code postal,…). Ce champ est optionnel.</t>
  </si>
  <si>
    <t>6. Indiquer le nom de la personne à contacter concernant le contenu de votre déclaration. Ce champ est obligatoire.</t>
  </si>
  <si>
    <t>7. Indiquer l'adresse email de la personne à contacter. Si cette personne n'a pas d'adresse email, indiquer "not available" ou "n/a" (en anglais). Un champ vide peut provoquer une erreur dans l'exécution de ce formulaire. Ce champ est obligatoire.</t>
  </si>
  <si>
    <t>8. Indiquer le numéro de téléphone de la personne à contacter. Ce champ est obligatoire.</t>
  </si>
  <si>
    <t>9. Indiquer le nom de la personne responsable du contenu de votre déclaration. La personne responsable peut être différente de la personne à contacter. Il n'est pas autorisé d'utiliser le mot''identique'' ou équivalent au lieu de fournir le nom de la personne responsable. Ce champ est obligatoire.</t>
  </si>
  <si>
    <t>10. Indiquer le titre de la personne responsable. Ce champ est facultatif.</t>
  </si>
  <si>
    <t>13. Indiquer la date à laquelle vous avez complété ce rapport en utilisant le format suivant JJ-MM-AAAA. Ce champ est obligatoire.</t>
  </si>
  <si>
    <t>14. Le rapport peut par exemple être sauvegardé sous le nom suivant: nomdelentreprise-date.xls (date au format AAAA-MM-JJ).</t>
  </si>
  <si>
    <t>Dans le cas d'une réponse négative, certaines entreprises peuvent exiger des justifications qui devront être saisies dans le champ de commentaire.</t>
  </si>
  <si>
    <t>Remarque: Les colonnes avec un astérisque (*) indiquent des champs obligatoires</t>
  </si>
  <si>
    <t>21. Added "Fenix Metals" as tin smelter
22. Changed alias “Bangka Tin” from  “PT Tambang Timah” to “PT Timah”
23. Added “Ketapang” as an alias of “PT Bangka Putra Karya”
24. Corrected the Smelter ID of Cooper Santa from “2IDN063” to “2BRA063”
25. Added "Kundur" as an alias of “PT Tambang Timah”
26. Added “TT” as an alias of “PT Tambang Timah”
27. Added "CooperMetal" as an alias of "Coopersanta"
28. Corrected spelling of “CV Prima Timah Utama” to “PT Prima Timah Utama”.</t>
  </si>
  <si>
    <t>1. Resolved Excel 2003 incompatibility with programming for multiple languages.
2. Minor corrections to row number references in the instructions.
3. Added translation on checker sheet for the Column Name “Hyperlink to Source”
4. Corrected Japanese translation of "authorized representative" and "representative" on Declaration worksheet.
5. Adjusted row spacing of misc cells to allow for different lengths of translated text and comments.
6. Removed the symbols for the metals on the standard smelter list (e.g., "Sn").
7. Deleted text "If no for all metals, you are done with this survey." from question 1 on the Declaration worksheet.</t>
  </si>
  <si>
    <t>A change in the first digit of the revision number (e.g., 1.0 to 2.0) signifies a set of major improvements have occurred which will likely include different data reporting requirements. Changes to the first or second decimal place (e.g., “2.01” to “2.02”) indicate only minor changes have been made to the template which are not expected to result in substantial changes to the data being reported.  The addition of a letter (e.g., “a”, or “b”, or “c”) following the revision number indicate that only the standard smelter list has been updated from the prior version.</t>
  </si>
  <si>
    <t>1. Added new selection to the metals dropdown lists of smelter list tab “Smelter not yet identified”
2. Moved “smelter not listed” to the bottom of each metals dropdown list
3. Fixed error in Checker sheet to eliminate display of text “one or more smelters have been added to smelter list” when rows are deleted
4. Rewrite of T&amp;Cs
5. Adding Italian translation
6. Allow for deletion of rows in Smelter List tab
7. Removed hover over text in column C of Smelter List tab
8. Inserted additional rows for data entry on the Smelter List tab up to 2,500 rows
9. Made smelter ID numbers visible in Smelter List tab
10. Made template revision history tab visible</t>
  </si>
  <si>
    <t>11. Corrected spelling of “jiujiang Tanbre” to “JiuJiang Tambre Co. Ltd.”
12. Added Torecom as a gold smelter
15. Added “PT Tinindo Internusa” as alias of “PT Tinindo Inter Nusa”
16. Added “CV Jus Tindo” as alias of “CV JusTindo”
17. Added “PT Bellitin Makmur Lestari” and “BML” as alias of “PT BilliTin Makmur Lestari”
18. Added “Liuzhou China Tin Group Co., Ltd.” as alias of “Liuzhou China Tin”
19. Added “PT Timah (Persero) TBK” and “Banka Tin” as alias of “PT Tambang Timah”
20. Added “Yun Nan Tin Co.,LTD” as alias of “Yunnan Tin Company Limited”</t>
  </si>
  <si>
    <t xml:space="preserve">
</t>
  </si>
  <si>
    <t xml:space="preserve">
</t>
  </si>
  <si>
    <t xml:space="preserve">
</t>
  </si>
  <si>
    <t>Lo scopo del presente documento è quello di raccogliere le informazioni su stagno, tantalio, tungsteno e oro usati nei prodotti</t>
  </si>
  <si>
    <t>I campi obbligatori sono contrassegnati con (*). Le informazioni raccolte nel presente modulo devono essere aggiornate su base annuale. Qualsiasi modifica occorsa durante l'anno in corso dovrà essere comunicata al vostro cliente</t>
  </si>
  <si>
    <t>Denominazione Sociale (*)</t>
  </si>
  <si>
    <t>Scopo della Dichiarazione (*)</t>
  </si>
  <si>
    <t>Indirizzo</t>
  </si>
  <si>
    <t>domanda</t>
  </si>
  <si>
    <t>Risposta</t>
  </si>
  <si>
    <t>Commenti</t>
  </si>
  <si>
    <t>Commenti e Allegati</t>
  </si>
  <si>
    <t>Metalli (*)</t>
  </si>
  <si>
    <t>Nome del riferimento della fonderia (*)</t>
  </si>
  <si>
    <t>Email del riferimento della fonderia (*)</t>
  </si>
  <si>
    <t>Metallo</t>
  </si>
  <si>
    <t>Nomi delle fonderie comuni</t>
  </si>
  <si>
    <t>2.03a</t>
  </si>
  <si>
    <t>John Plyler, BlackBerry</t>
  </si>
  <si>
    <t>1. Added “Fujian Jinxin Tungsten Co., Ltd.” as tungsten refiner
2. Added “Dayu Weiliang Tungsten Co., Ltd.” as tungsten refiner
3. Added “Xinhai Rendan Shaoguan Tungsten Co., Ltd.” as tungsten refiner
4. Added “Hunan Chun-Chang Nonferrous Smelting &amp; Concentrating Co., Ltd.” as tungsten refiner
5. Added “Jiangxi Minmetals Gao'an Non-ferrous Metals Co., Ltd.” as tungsten refiner
6. Corrected the spelling of "Allydne" to "Alldyne"
7. Corrected the spelling of "Allydne Powder Technologies" to "Alldyne Powder Technologies"
8. Corrected the spelling of "Korea Metal" to "Korea Metal Co. Ltd"
9. Added "LMS Brasil S.A."  as tantalum smelter
10. Added "QuantumClean"  as tantalum smelter</t>
  </si>
  <si>
    <t>1. Corrected the spelling of "ALMT" to "A.L.M.T. Corp."
2. Added "A.L.M.T. Tungsten Corp", "Allied Material Corp", and "ALMT" as aliases of "A.L.M.T. Corp."
3. Corrected country of "A.L.M.T. Corp." to "Japan" and smelter ID to "4JPN020"
4. Changed alias "Wolfram" for "Wolfram Company CJSC" to "Wolfram [Russia]"
5. Added "Wolfram [Austria]" as an alias of "Wolfram Bergbau und Hütten AG"
6. Added "Kennametal Inc." as a tungsten refiner
7. Added "Kennametal" as an alias of "Kennametal Inc."</t>
  </si>
  <si>
    <t>Company Unique ID:</t>
  </si>
  <si>
    <t>Company Unique ID Authority:</t>
  </si>
  <si>
    <t>Contact Name (*):</t>
  </si>
  <si>
    <t>Email – Contact (*):</t>
  </si>
  <si>
    <t>Phone – Contact (*):</t>
  </si>
  <si>
    <t>Effective Date (*):</t>
  </si>
  <si>
    <t>Smelter Identification</t>
  </si>
  <si>
    <t>Source of Smelter Identification Number</t>
  </si>
  <si>
    <t>Smelter Country (*)</t>
  </si>
  <si>
    <t xml:space="preserve">Smelter Street </t>
  </si>
  <si>
    <t>Smelter City</t>
  </si>
  <si>
    <t>Smelter Contact Name</t>
  </si>
  <si>
    <t>Smelter Contact Email</t>
  </si>
  <si>
    <t>Proposed next steps</t>
  </si>
  <si>
    <t>B25</t>
  </si>
  <si>
    <t>B31</t>
  </si>
  <si>
    <t>B37</t>
  </si>
  <si>
    <t>B43</t>
  </si>
  <si>
    <t>B49</t>
  </si>
  <si>
    <t>B55</t>
  </si>
  <si>
    <t>B79</t>
  </si>
  <si>
    <t>B81</t>
  </si>
  <si>
    <t>B83</t>
  </si>
  <si>
    <t>B85</t>
  </si>
  <si>
    <t>General</t>
  </si>
  <si>
    <t>Cpy</t>
  </si>
  <si>
    <t>Yes</t>
  </si>
  <si>
    <t>No</t>
  </si>
  <si>
    <t>Unknown</t>
  </si>
  <si>
    <t>None</t>
  </si>
  <si>
    <t>P4</t>
  </si>
  <si>
    <t>Declaration Scope or Class (*):</t>
  </si>
  <si>
    <t>A. Company</t>
  </si>
  <si>
    <t>B. Product (or List of Products)</t>
  </si>
  <si>
    <t>C. User defined [Specify in 'Description of scope']</t>
  </si>
  <si>
    <t>Authorizer (*):</t>
  </si>
  <si>
    <t>Title - Authorizer:</t>
  </si>
  <si>
    <t>Email - Authorizer (*):</t>
  </si>
  <si>
    <t>Q4</t>
  </si>
  <si>
    <t>Does 100% of the smelter’s feedstock originate from recycled or scrap sources?</t>
  </si>
  <si>
    <t>Name of Mine(s) or if recycled or scrap sourced, enter "recycled" or "scrap"</t>
  </si>
  <si>
    <t>Manufacturer’s Product Number (*)</t>
  </si>
  <si>
    <t>Manufacturer’s Product Name</t>
  </si>
  <si>
    <t>Description of Scope:</t>
  </si>
  <si>
    <t>Description of Scope: (*)</t>
  </si>
  <si>
    <t>Go to Product List tab to enter products this declaration applies to</t>
  </si>
  <si>
    <t>B10</t>
  </si>
  <si>
    <t>Description du périmètre:</t>
  </si>
  <si>
    <t>Description du périmètre (*):</t>
  </si>
  <si>
    <t>Wechseln Sie zum Reiter „Product List“ und geben dort die Produkte ein, für die diese Erklärung gilt.</t>
  </si>
  <si>
    <t>Descrizione dello scopo:</t>
  </si>
  <si>
    <t>Descrizione dello scopo (*):</t>
  </si>
  <si>
    <t>Andare alla tabella lista prodotto per inserire i prodotti per cui vale questa dichiarazione</t>
  </si>
  <si>
    <t>B26</t>
  </si>
  <si>
    <t>B27</t>
  </si>
  <si>
    <t>B28</t>
  </si>
  <si>
    <t>B29</t>
  </si>
  <si>
    <t>B38</t>
  </si>
  <si>
    <t>B39</t>
  </si>
  <si>
    <t>B40</t>
  </si>
  <si>
    <t>B41</t>
  </si>
  <si>
    <t>D25</t>
  </si>
  <si>
    <t>G25</t>
  </si>
  <si>
    <t>1. Added the following aliases to Ohio Precious Metals “OPM Metals”, “USPM”, “United States Precious Metals”
2. Added “ALMT” as tungsten smelter
3. Added “Suzhou Xingrui Noble” as gold smelter
4. Added “Shangdong Zhaojin Group” as an alias of “Shandong Zhaojin Gold &amp; Silver Refinery Co.,  Ltd”
5. Added “Shandong Zhaoyuan Gold Argentine refining company limited” as an alias of “Zhongyuan Gold Smelter of Zhongjin Gold Corporation”
6. Added “SEMPSA” as an alias for “SEMPSA Joyeria Plateria SA”
7. Added “Umicore Brazil Ltd” as an alias for “Umicore Brasil Ltda”
8. Added “Pan Pacific Copper Co., LTD.” as a gold smelter
9. Added “White Solder Metalurgia” as a tin smelter
10. Added “JiuJiang JinXin Nonferrous Metals Co. Ltd.” as a tantalum smelter</t>
  </si>
  <si>
    <t>complete?</t>
  </si>
  <si>
    <t>necessary?</t>
  </si>
  <si>
    <t>incomplete</t>
  </si>
  <si>
    <t>11. Removed language selection from individual tabs, all controlled on Declaration tab
12. Updated template to prevent users from adding tabs to the worksheet
13. Added statement at the top of the revision history tab clarifying purpose of .0x revision updates</t>
  </si>
  <si>
    <t>Major update to functionality including: addition of the known smelter list, addition of declaration scope including product tab, and added and modified multiple questions and / or their responses.</t>
  </si>
  <si>
    <t>New.</t>
  </si>
  <si>
    <t>Instructions</t>
  </si>
  <si>
    <t>한국어 Korean</t>
  </si>
  <si>
    <t>Français</t>
  </si>
  <si>
    <t>Português</t>
  </si>
  <si>
    <t>Deutsch</t>
  </si>
  <si>
    <t>Español</t>
  </si>
  <si>
    <t>Remarque : les astérisques (*) marquent des champs obligatoires</t>
  </si>
  <si>
    <t>Chugai Mining</t>
  </si>
  <si>
    <t>Kai Unita Trade Limited Liability Company</t>
  </si>
  <si>
    <t>IPC (www.IPC.org)는 일리노이주 배녹번에 위치한 글로벌 산업 연합이며 디자인, 프린트 배선 제조, 전기제품 조립과 테스트를 포함한 모든 전자산업을 대표하는 3천 4백 개 회시의 경쟁의 탁월함과 재무적 성공에 기여하기 위한 조직. 회원이 주도한 조직이고 산업 표준과 교육, 시장 조사와 공공정책 추진의 주요 자원으로서, IPC는 2천 조로 추정되는 국제 전자산업의 요구에 부응하는 프로그램들을 지원함. IPC는 뉴멕시코의 타오스, 와싱톤 DC, 스웨덴 스톡홀름, 러시아 모스코바 인도 방가로, 태국 방콕과 중국의 상해, 심천, 성도, 소주와 북경에 추가로 사무실을 유지하고 있다.</t>
  </si>
  <si>
    <t>선언범위 또는 클래스(*):</t>
  </si>
  <si>
    <t>선언범위 설명란:</t>
  </si>
  <si>
    <t>선언범위 설명란 (*):</t>
  </si>
  <si>
    <t>적용 제품을 제품리스트 탭에 기입하시오.</t>
  </si>
  <si>
    <t>사업등록번호 당국:</t>
  </si>
  <si>
    <t>담당자 전화번호 (*):</t>
  </si>
  <si>
    <t>시행일 (*):</t>
  </si>
  <si>
    <t>예</t>
  </si>
  <si>
    <t>아니오</t>
  </si>
  <si>
    <t>파악되지 않음</t>
  </si>
  <si>
    <t>없음</t>
  </si>
  <si>
    <t>제련소 국가 (*)</t>
  </si>
  <si>
    <t>제련소 주소</t>
  </si>
  <si>
    <t>제련소 시</t>
  </si>
  <si>
    <t>제련소 연락처 이름</t>
  </si>
  <si>
    <t>제련소 연락처 이메일</t>
  </si>
  <si>
    <t>다음 단계 제안</t>
  </si>
  <si>
    <t>광산 이름.  혹 재활용 또는 스크랩된 광물일 경우 "재활용" 또는 "스크랩" 이라고 명시하시오.</t>
  </si>
  <si>
    <t>광산 위치(국가). 혹 재활용 또는 스크랩된 광물일 경우 "재활용" 또는 "스크랩" 이라고 명시하시오.</t>
  </si>
  <si>
    <t>제련소 ID 번호 소스자료</t>
  </si>
  <si>
    <t>선언 워크시트에 선언범위가 "제품 (또는  제품 목록)" 적용시 완성 필요</t>
  </si>
  <si>
    <t>제조업체의 제품 번호 (*)</t>
  </si>
  <si>
    <t>제조업체의 제품명</t>
  </si>
  <si>
    <t xml:space="preserve">冲突矿产 </t>
  </si>
  <si>
    <t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t>
  </si>
  <si>
    <t>Necessary for the Production of a Product</t>
  </si>
  <si>
    <t>Organisation for Economic Co-operation and Development</t>
  </si>
  <si>
    <t>C24</t>
  </si>
  <si>
    <t>C25</t>
  </si>
  <si>
    <t>Recycled or Scrap Sources</t>
  </si>
  <si>
    <t>B26</t>
  </si>
  <si>
    <t>C26</t>
  </si>
  <si>
    <t>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t>
  </si>
  <si>
    <t>B27</t>
  </si>
  <si>
    <t>C27</t>
  </si>
  <si>
    <t>U.S. Securities and Exchange Commission (www.sec.gov)</t>
  </si>
  <si>
    <t>B28</t>
  </si>
  <si>
    <t>C28</t>
  </si>
  <si>
    <t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t>
  </si>
  <si>
    <t>B29</t>
  </si>
  <si>
    <t>C29</t>
  </si>
  <si>
    <t>Smelter Identification Number</t>
  </si>
  <si>
    <t>Tantalum (Ta) smelter</t>
  </si>
  <si>
    <t>B30</t>
  </si>
  <si>
    <t>C30</t>
  </si>
  <si>
    <t>Tin (Sn) smelter</t>
  </si>
  <si>
    <t>Tungsten (W) smelter</t>
  </si>
  <si>
    <t>제련소 ID</t>
  </si>
  <si>
    <t xml:space="preserve">제련소 표준이름들 </t>
  </si>
  <si>
    <t>알려진 별칭</t>
  </si>
  <si>
    <t>Note: le colonne con asterisco (*) identificano dei campi a risposta obbligatoria</t>
  </si>
  <si>
    <t>Articolo</t>
  </si>
  <si>
    <t>Lista delle fonderie conformi al programma CFS</t>
  </si>
  <si>
    <t>Minerali di conflitto (conflict minerals)</t>
  </si>
  <si>
    <t>Perimetro della dichiarazione</t>
  </si>
  <si>
    <t>DRC senza conflitti</t>
  </si>
  <si>
    <t>Fonderie/raffinerie d'oro</t>
  </si>
  <si>
    <t>Prodotto</t>
  </si>
  <si>
    <t>Materiale riciclato e scorie</t>
  </si>
  <si>
    <t>Fonderia</t>
  </si>
  <si>
    <t>Fonderia di tantalio</t>
  </si>
  <si>
    <t>Fonderia di stagno</t>
  </si>
  <si>
    <t>Fonderia di tungsteno</t>
  </si>
  <si>
    <t>DEFINIZIONE</t>
  </si>
  <si>
    <t>La legge 2010 degli Stati Uniti d'America, Riforma Dodd-Frank Wall Street e Consumer Protection Act, Sezione 1502 ("Dodd-Frank") (http://www.sec.gov/about/laws/wallstreetreform-cpa.pdf)</t>
  </si>
  <si>
    <t>Repubblica Democratica del Congo</t>
  </si>
  <si>
    <t>Organizzazione per la Cooperazione e lo Sviluppo Economico</t>
  </si>
  <si>
    <t>La produzione dell'azienda o il prodotto finito è un materiale o un oggetto che ha completato lo stadio finale della produzione ed è pronto per la distribuzione o la vendita ai clienti</t>
  </si>
  <si>
    <t>Torecom</t>
  </si>
  <si>
    <t>Do Sung Corporation</t>
  </si>
  <si>
    <t>DESCRIPTION OF FUNCTIONAL CHANGE</t>
  </si>
  <si>
    <t>UPDATES TO SMELTER LIST</t>
  </si>
  <si>
    <t>List of changes to the template functionality:
1. Modified Smelter List tab to prevent smelter rows from wrapping text. This was being caused by the hidden formula in column A which allows for a software vendor to easily grab the smelter IDs.
2. Changed protection settings on the Smelter List tab to allow users to delete rows. This allows users to delete rows with incorrect entries within the smelter tab. Ensured that columns could not be mistakenly deleted in the process.</t>
  </si>
  <si>
    <t>11. Added “Kojima Chemical” as a gold refiner
12. Added “Sabin” as a gold refiner
13. Added “United Precious Metal Refining Inc.” as a gold refiner
14. Added “Yokohama Metal Co Ltd” as a gold refiner
15. Added “CNMC (Guangxi) PGMA Co., Ltd.” as a tin refiner
16. Added “Conghua Tantalum and Niobium Smeltry” as a tantalum refiner
17. Removed “Tantalite Resources” as a refinery
18. Added “Minmetals Ganzhou Tin Co. Ltd.” as a tin refinery
19. Updated “ATI Metalworking Products” to its proper full name “ATI Tungsten Materials”
20. Updated “China Minmetals Corp.” to its proper full name “China Minmetals Nonferrous Metals Co Ltd”</t>
  </si>
  <si>
    <t>21. Removed “Ganzhou Huaxing Tungsten” as a smelter
22. Removed “Ganzhou Nonferrous Metals Smelting Co Ltd.” as a smelter
23. Removed “Sichuan Metals &amp; Materials Imp &amp; Exp Co as a tungsten smelter
24. Added “Ganzhou Grand Sea W &amp; Mo Group Co., Ltd.” as a tungsten smelter
25. Added “Hunan Chenzhou Mining Group Co” as a tungsten smelter
26. Added “Japan New Metals Co Ltd” as a tungsten smelter
27. Added “Zhuzhou Cemented Carbide Group Co Ltd” as a tungsten smelter</t>
  </si>
  <si>
    <t>1. Added “CV DS Jaya Abadi” an alias to “PT Stanindo Inti Perkasa”
2. Added “Mentok” as an alias to “PT Tambang Timah”
3. Corrected spelling of "Duoluoshan" id # 3CHN001
4. Corrected spelling of "Mitsubishi Materials Corporation" id # 1JPN039
5. Changed “Gejiu Non-ferrous” to its proper name “Geiju Non-Ferrous Metal Processing Co. Ltd.”
6. Changed “Mitsubishi Material” to its proper name “Mitsubishi Materials Corporation”
7. Changed “Niotan” to “Kemet Blue Powder”
8. Added “Nihon Material Co. LTD” as a gold refiner
9. Added “Aida Chemical Industries Co. Ltd.” as a gold refiner
10. Added “Asaka Riken Co Ltd” as a gold refiner</t>
  </si>
  <si>
    <t>31. Added “PT Karimun Mining” as tin smelter
32. Added “Cooper Santa” as tin smelter
33. Added “Daejin Indus Co. Ltd” as gold smelter
34. Added “DaeryongENC” as gold smelter
35. Added “Do Sung Corporation” as gold smelter
36. Added “Hwasung CJ Co. Ltd” as gold smelter
37. Added “Korea Metal” as gold smelter
38. Added “SAMWON METALS Corp.” as gold smelter</t>
  </si>
  <si>
    <t>21. Added “GEJIU ZILI MINING&amp;SMELTING CO.,LTD.” as alias of “Gejiu Zi-Li”
22. Added “Jiangxi Tungsten Co Ltd” as alias of “Jiangxi Tungsten Industry Group Co Ltd”
23. Added “Linwu Xianggui” as a tin smelter
24. Added "IMLI" and “Indra Eramulti Logam” as aliases of “PT Bukit Timah”
25. Added “CV Gita Pesona” as tin smelter
26. Added “PT Tommy Utama” as tin smelter
27. Added “PT Bangka Tin Industry” as tin smelter
28. Added “PT DS Jaya Abadi” as tin smelter
29. Added “PT Panca Mega” as tin smelter
30. Added “PT Seirama Tin investment” as tin smelter</t>
  </si>
  <si>
    <t>Rispondere alle seguenti domande a livello aziendale</t>
  </si>
  <si>
    <t>Localizzazione della Fonderia: Stato / Provincia</t>
  </si>
  <si>
    <t>Localizzazione della Fonderia: Paese</t>
  </si>
  <si>
    <t>alias noti/conosciuti</t>
  </si>
  <si>
    <t>Almalyk Mining and Metallurgical Complex (AMMC)</t>
  </si>
  <si>
    <t>Atasay Kuyumculuk Sanayi Ve Ticaret A.S.</t>
  </si>
  <si>
    <t>The Great Wall Gold and Silver Refinery of China</t>
  </si>
  <si>
    <t>PT Mitra Stania Prima</t>
  </si>
  <si>
    <t>Titre du représentant légal:</t>
  </si>
  <si>
    <t>분쟁광물 Conflict Mineral</t>
  </si>
  <si>
    <t>Cells</t>
  </si>
  <si>
    <t>A1</t>
  </si>
  <si>
    <t>A2</t>
  </si>
  <si>
    <t>A3</t>
  </si>
  <si>
    <t>A4</t>
  </si>
  <si>
    <t>A6</t>
  </si>
  <si>
    <t>A7</t>
  </si>
  <si>
    <t>A8</t>
  </si>
  <si>
    <t>A65</t>
  </si>
  <si>
    <t>A66</t>
  </si>
  <si>
    <t>16. Comments – free form text field to enter any comments concerning the smelter.  Example: smelter is being acquired by Company YYY</t>
  </si>
  <si>
    <t>A67</t>
  </si>
  <si>
    <t xml:space="preserve">16. 추가 내용 - 제련소에 대한 추가 정보를 기입하시오. (예:  제련소는 YYY 회사가 구입중 )  </t>
  </si>
  <si>
    <t xml:space="preserve">16. Anmerkungen - geben Sie Ihre Anmerkungen zu den Schmelzhütten in das Textfeld ein. Beispiel: Smelter is being acquired by Company YYY </t>
  </si>
  <si>
    <t>16. Commenti – campo testo libero per inserire commenti relative alle fonderie.  Esempio: la fonderia è stata acquisita dalla Società YYY</t>
  </si>
  <si>
    <t>A69</t>
  </si>
  <si>
    <t>A71</t>
  </si>
  <si>
    <t>A72</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</si>
  <si>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</si>
  <si>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t>Completion required only if reporting level "Product (or List of Products)" selected on the 'Declaration' worksheet.</t>
  </si>
  <si>
    <t>CID000019</t>
  </si>
  <si>
    <t>CID000035</t>
  </si>
  <si>
    <t>CID000041</t>
  </si>
  <si>
    <t>CID000058</t>
  </si>
  <si>
    <t>CID000077</t>
  </si>
  <si>
    <t>CID000082</t>
  </si>
  <si>
    <t>CID000090</t>
  </si>
  <si>
    <t>CID000103</t>
  </si>
  <si>
    <t>CID000113</t>
  </si>
  <si>
    <t>CID000128</t>
  </si>
  <si>
    <t>CID000157</t>
  </si>
  <si>
    <t>C. Hafner GmbH + Co. KG</t>
  </si>
  <si>
    <t>CID000176</t>
  </si>
  <si>
    <t>CID000180</t>
  </si>
  <si>
    <t>CID000185</t>
  </si>
  <si>
    <t>CID000189</t>
  </si>
  <si>
    <t>CID000233</t>
  </si>
  <si>
    <t>CID000264</t>
  </si>
  <si>
    <t>Daye Non-Ferrous Metals Mining Ltd.</t>
  </si>
  <si>
    <t>CID000343</t>
  </si>
  <si>
    <t>CID000359</t>
  </si>
  <si>
    <t>CID000401</t>
  </si>
  <si>
    <t>CID000493</t>
  </si>
  <si>
    <t>CID000522</t>
  </si>
  <si>
    <t>Guangdong Jinding Gold Limited</t>
  </si>
  <si>
    <t>CID002312</t>
  </si>
  <si>
    <t>CID000694</t>
  </si>
  <si>
    <t>CID000707</t>
  </si>
  <si>
    <t>CID000711</t>
  </si>
  <si>
    <t>CID000767</t>
  </si>
  <si>
    <t>CID000778</t>
  </si>
  <si>
    <t>CID000801</t>
  </si>
  <si>
    <t>CID000807</t>
  </si>
  <si>
    <t>CID000814</t>
  </si>
  <si>
    <t>CID000823</t>
  </si>
  <si>
    <t>CID000855</t>
  </si>
  <si>
    <t>CID000920</t>
  </si>
  <si>
    <t>CID000924</t>
  </si>
  <si>
    <t>CID000927</t>
  </si>
  <si>
    <t>CID000929</t>
  </si>
  <si>
    <t>CID000937</t>
  </si>
  <si>
    <t>CID000957</t>
  </si>
  <si>
    <t>Kennecott Utah Copper LLC</t>
  </si>
  <si>
    <t>CID000969</t>
  </si>
  <si>
    <t>CID000981</t>
  </si>
  <si>
    <t>CID001029</t>
  </si>
  <si>
    <t>CID001032</t>
  </si>
  <si>
    <t>CID001058</t>
  </si>
  <si>
    <t>CID001078</t>
  </si>
  <si>
    <t>Luoyang Zijin Yinhui Metal Smelt Co Ltd</t>
  </si>
  <si>
    <t>CID001093</t>
  </si>
  <si>
    <t>CID001113</t>
  </si>
  <si>
    <t>CID001119</t>
  </si>
  <si>
    <t>CID001149</t>
  </si>
  <si>
    <t>CID001152</t>
  </si>
  <si>
    <t>CID001153</t>
  </si>
  <si>
    <t>CID001157</t>
  </si>
  <si>
    <t>CID001161</t>
  </si>
  <si>
    <t>CID001188</t>
  </si>
  <si>
    <t>CID001193</t>
  </si>
  <si>
    <t>CID001204</t>
  </si>
  <si>
    <t>CID001220</t>
  </si>
  <si>
    <t>CID001236</t>
  </si>
  <si>
    <t>CID001259</t>
  </si>
  <si>
    <t>CID001325</t>
  </si>
  <si>
    <t>CID001326</t>
  </si>
  <si>
    <t>CID001352</t>
  </si>
  <si>
    <t>CID001362</t>
  </si>
  <si>
    <t>CID001386</t>
  </si>
  <si>
    <t>CID001397</t>
  </si>
  <si>
    <t>CID001498</t>
  </si>
  <si>
    <t>CID001512</t>
  </si>
  <si>
    <t>CID001534</t>
  </si>
  <si>
    <t>CID001546</t>
  </si>
  <si>
    <t>CID001562</t>
  </si>
  <si>
    <t>CID001585</t>
  </si>
  <si>
    <t>CID001622</t>
  </si>
  <si>
    <t>CID001756</t>
  </si>
  <si>
    <t>CID001761</t>
  </si>
  <si>
    <t>CID001798</t>
  </si>
  <si>
    <t>CID001875</t>
  </si>
  <si>
    <t>CID001909</t>
  </si>
  <si>
    <t>CID001916</t>
  </si>
  <si>
    <t>CID001938</t>
  </si>
  <si>
    <t>CID001947</t>
  </si>
  <si>
    <t>CID001955</t>
  </si>
  <si>
    <t>CID001980</t>
  </si>
  <si>
    <t>CID001993</t>
  </si>
  <si>
    <t>CID002003</t>
  </si>
  <si>
    <t>CID002030</t>
  </si>
  <si>
    <t>CID002100</t>
  </si>
  <si>
    <t>CID002129</t>
  </si>
  <si>
    <t>CID000197</t>
  </si>
  <si>
    <t>CID002224</t>
  </si>
  <si>
    <t>CID002243</t>
  </si>
  <si>
    <t>CID000460</t>
  </si>
  <si>
    <t>Guangdong Zhiyuan New Material Co., Ltd.</t>
  </si>
  <si>
    <t>CID000616</t>
  </si>
  <si>
    <t>CID000914</t>
  </si>
  <si>
    <t>CID000917</t>
  </si>
  <si>
    <t>CID001076</t>
  </si>
  <si>
    <t>CID001163</t>
  </si>
  <si>
    <t>CID001175</t>
  </si>
  <si>
    <t>CID001192</t>
  </si>
  <si>
    <t>CID001200</t>
  </si>
  <si>
    <t>CID001277</t>
  </si>
  <si>
    <t>CID001508</t>
  </si>
  <si>
    <t>CID001522</t>
  </si>
  <si>
    <t>CID001769</t>
  </si>
  <si>
    <t>CID001869</t>
  </si>
  <si>
    <t>CID001891</t>
  </si>
  <si>
    <t>CID001969</t>
  </si>
  <si>
    <t>CID000292</t>
  </si>
  <si>
    <t>CID000438</t>
  </si>
  <si>
    <t>CID000448</t>
  </si>
  <si>
    <t>CID000468</t>
  </si>
  <si>
    <t>CID000538</t>
  </si>
  <si>
    <t>CID000555</t>
  </si>
  <si>
    <t>CID000942</t>
  </si>
  <si>
    <t>CID001070</t>
  </si>
  <si>
    <t>CID001105</t>
  </si>
  <si>
    <t>CID001173</t>
  </si>
  <si>
    <t>CID001182</t>
  </si>
  <si>
    <t>CID001191</t>
  </si>
  <si>
    <t>O.M. Manufacturing (Thailand) Co., Ltd.</t>
  </si>
  <si>
    <t>CID001314</t>
  </si>
  <si>
    <t>CID001337</t>
  </si>
  <si>
    <t>CID001399</t>
  </si>
  <si>
    <t>CID001453</t>
  </si>
  <si>
    <t>CID001460</t>
  </si>
  <si>
    <t>CID001482</t>
  </si>
  <si>
    <t>Rui Da Hung</t>
  </si>
  <si>
    <t>CID001539</t>
  </si>
  <si>
    <t>CID001898</t>
  </si>
  <si>
    <t>CID002036</t>
  </si>
  <si>
    <t>CID002158</t>
  </si>
  <si>
    <t>CID002180</t>
  </si>
  <si>
    <t>CID000004</t>
  </si>
  <si>
    <t>CID000105</t>
  </si>
  <si>
    <t>CID000218</t>
  </si>
  <si>
    <t>CID000258</t>
  </si>
  <si>
    <t>CID000568</t>
  </si>
  <si>
    <t>CID000766</t>
  </si>
  <si>
    <t>CID000769</t>
  </si>
  <si>
    <t>CID000825</t>
  </si>
  <si>
    <t>CID000966</t>
  </si>
  <si>
    <t>CID002044</t>
  </si>
  <si>
    <t>CID002082</t>
  </si>
  <si>
    <t>CID001477</t>
  </si>
  <si>
    <t>CID002313</t>
  </si>
  <si>
    <t xml:space="preserve">
</t>
  </si>
  <si>
    <t xml:space="preserve">
</t>
  </si>
  <si>
    <t xml:space="preserve">
</t>
  </si>
  <si>
    <t xml:space="preserve">
</t>
  </si>
  <si>
    <t xml:space="preserve">
</t>
  </si>
  <si>
    <t>METAL+Alias</t>
  </si>
  <si>
    <t xml:space="preserve">소스자료와 연결 </t>
  </si>
  <si>
    <t>Lien au document d'origine</t>
  </si>
  <si>
    <t>Origen de Hipervínculo</t>
  </si>
  <si>
    <t>Fenix Metals</t>
  </si>
  <si>
    <t>Jiangxi Minmetals Gao'an Non-ferrous Metals Co., Ltd.</t>
  </si>
  <si>
    <t>QuantumClean</t>
  </si>
  <si>
    <t>Taki Chemicals</t>
  </si>
  <si>
    <t>Hyperlink zum Ursprung</t>
  </si>
  <si>
    <t>United Precious Metal Refining, Inc.</t>
  </si>
  <si>
    <t>Malaysia Smelting Corporation (MSC)</t>
  </si>
  <si>
    <t>Akimasa Yamakawa, JEITA / John Plyler, BlackBerry</t>
  </si>
  <si>
    <t>11. Added "Taki Chemicals" as tantalum smelter
12. Added "Tantalite Resources" as tantalum smelter
13. Corrected naming inconsistency of “Ohio Precious Metals LLC.” on standard smelter list and alias table.
14. Corrected naming inconsistency of “The Refinery of Shandong Gold Mining Co., Ltd” on standard smelter list and alias table.
15. Added "Molycorp Silmet" as tantalum smelter
16. Added "King-Tan Tantalum Industry Ltd" as tantalum smelter
17. Added "CooperMetal" as an alias of "Coopersanta"
18. Corrected the spelling of "Malaysia Smelting Corp" to "Malaysia Smelting Corporation (MSC)"
19. Corrected the spelling of "Asahi Pretec Corp" to "Asahi Pretec Corporation"
20. Corrected the spelling of "United Precious Metal Refining Inc." to “United Precious Metal Refining, Inc.”</t>
  </si>
  <si>
    <t>3.  귀사의 고유한 번호나 코드를 기입하십시오. (DUNS #, VAT # 등)</t>
  </si>
  <si>
    <t>J2</t>
  </si>
  <si>
    <t>이러한 계약사항과 조건들의 규정 중 일부가 관련 법에 의해 무효이거나 강행될 수 없는 경우 이러한 부분은 무효 또는 이행불가의 정도만큼만 효력이 없으며, 이러한 부분 또는 계약사항과 조건들의 나머지 부분에 영향을 미치지는 않읍니다.</t>
  </si>
  <si>
    <t>리스트와 툴로의 접속 및 사용에 의해서, 그리고 이러한 점을 고려하여, 사용자는 전술한 내용에 동의합니다.</t>
  </si>
  <si>
    <t>경제협력개발기구</t>
  </si>
  <si>
    <t>Organisation pour la Coopération et le Développement Economique</t>
  </si>
  <si>
    <t>Organisation für wirtschaftliche Zusammenarbeit und Entwicklung</t>
  </si>
  <si>
    <t>회사의 제품 또는 완제품은 제조 및/또는 처리의 마지막 단계를 마치고 배포나 판매가 가능한 재료 또는 물품</t>
  </si>
  <si>
    <t>Das Produkt einer Firma oder die Fertigware ist ein Material oder ein Element, das die letzte Stufe der Herstellung und / oder Verarbeitung abgeschlossen hat und für den Vertrieb oder den Verkauf an den Kunden bestimmt ist.</t>
  </si>
  <si>
    <t>Comments and Attachments</t>
  </si>
  <si>
    <t>Address:</t>
  </si>
  <si>
    <t>Comments</t>
  </si>
  <si>
    <t>Answer</t>
  </si>
  <si>
    <t>Company Name (*):</t>
  </si>
  <si>
    <t>Metal (*)</t>
  </si>
  <si>
    <t>Conflict Minerals Reporting Template</t>
  </si>
  <si>
    <t>The purpose of this document is to collect sourcing information on tin, tantalum, tungsten and gold used in products</t>
  </si>
  <si>
    <t>Cookson</t>
  </si>
  <si>
    <t>EM Vinto</t>
  </si>
  <si>
    <t>Gejiu Zi-Li</t>
  </si>
  <si>
    <t>PT Artha Cipta Langgeng</t>
  </si>
  <si>
    <t>Metal</t>
  </si>
  <si>
    <t>Kyrgyzaltyn JSC</t>
  </si>
  <si>
    <t>DOCUMENT TITLE</t>
  </si>
  <si>
    <t>REVISION</t>
  </si>
  <si>
    <t>SHEET</t>
  </si>
  <si>
    <t>REVISION HISTORY</t>
  </si>
  <si>
    <t>ORIGINATOR</t>
  </si>
  <si>
    <t>RELEASE DATE</t>
  </si>
  <si>
    <t>New Release</t>
  </si>
  <si>
    <t>Introduction</t>
  </si>
  <si>
    <t>Note:  Columns with (*) are mandatory fields</t>
  </si>
  <si>
    <t>SEC</t>
  </si>
  <si>
    <t>OECD</t>
  </si>
  <si>
    <t>Conflict Mineral</t>
  </si>
  <si>
    <t>DRC</t>
  </si>
  <si>
    <t>DRC Conflict-Free</t>
  </si>
  <si>
    <t>English</t>
  </si>
  <si>
    <t>回答</t>
  </si>
  <si>
    <t>注释</t>
  </si>
  <si>
    <t>金属 (*)</t>
  </si>
  <si>
    <t>刚果民主共和国</t>
  </si>
  <si>
    <t>经济合作与发展组织</t>
  </si>
  <si>
    <t>Dodd-Frank</t>
  </si>
  <si>
    <t>용어</t>
  </si>
  <si>
    <t>정의</t>
  </si>
  <si>
    <t>이 문서는 제품에 사용되는 주석, 탄탈륨, 텅스텐, 금의 구매 정보를 수집하기 위해 제작되었습니다.</t>
  </si>
  <si>
    <t>Nom de l'entreprise (*):</t>
  </si>
  <si>
    <t>Firmenname (*):</t>
  </si>
  <si>
    <t>Périmètre de la déclaration (*):</t>
  </si>
  <si>
    <t>Adresse:</t>
  </si>
  <si>
    <t>담당자 (*):</t>
  </si>
  <si>
    <t>July 19th, 2011</t>
  </si>
  <si>
    <t>Required Fields</t>
  </si>
  <si>
    <t>Answer provided</t>
  </si>
  <si>
    <t>COUNTRY CODE LIST</t>
  </si>
  <si>
    <t>PERU</t>
  </si>
  <si>
    <t>PHILIPPINES</t>
  </si>
  <si>
    <t>POLAND</t>
  </si>
  <si>
    <t>RUSSIAN FEDERATION</t>
  </si>
  <si>
    <t>SAUDI ARABIA</t>
  </si>
  <si>
    <t>SUDAN</t>
  </si>
  <si>
    <t>SINGAPORE</t>
  </si>
  <si>
    <t>SWEDEN</t>
  </si>
  <si>
    <t>THAILAND</t>
  </si>
  <si>
    <t>TURKEY</t>
  </si>
  <si>
    <t>UGANDA</t>
  </si>
  <si>
    <t>UZBEKISTAN</t>
  </si>
  <si>
    <t>VIET NAM</t>
  </si>
  <si>
    <t>SOUTH AFRICA</t>
  </si>
  <si>
    <t>ZAMBIA</t>
  </si>
  <si>
    <t>ZIMBABWE</t>
  </si>
  <si>
    <t>Notes</t>
  </si>
  <si>
    <t>Hyperlink to source</t>
  </si>
  <si>
    <t>Click here to return to Declaration tab</t>
  </si>
  <si>
    <t>Required fields remaining to be completed</t>
  </si>
  <si>
    <t>Smelter Facility Location: State / Province</t>
  </si>
  <si>
    <t>Smelter Facility Location: Country</t>
  </si>
  <si>
    <t>Standard Smelter Names</t>
  </si>
  <si>
    <t>Wolfram Bergbau und Hütten AG</t>
  </si>
  <si>
    <t>Bangko Sentral ng Pilipinas (Central Bank of the Philippines)</t>
  </si>
  <si>
    <t>Caridad</t>
  </si>
  <si>
    <t>Dowa</t>
  </si>
  <si>
    <t>FSE Novosibirsk Refinery</t>
  </si>
  <si>
    <t>Japan Mint</t>
  </si>
  <si>
    <t>JSC Ekaterinburg Non-Ferrous Metal Processing Plant</t>
  </si>
  <si>
    <t>Materion</t>
  </si>
  <si>
    <t>Moscow Special Alloys Processing Plant</t>
  </si>
  <si>
    <t>Prioksky Plant of Non-Ferrous Metals</t>
  </si>
  <si>
    <t>Royal Canadian Mint</t>
  </si>
  <si>
    <t>SOE Shyolkovsky Factory of Secondary Precious Metals</t>
  </si>
  <si>
    <t>Solar Applied Materials Technology Corp.</t>
  </si>
  <si>
    <t>TERMS AND CONDITIONS</t>
  </si>
  <si>
    <t>公司信息</t>
  </si>
  <si>
    <t>기업 정보</t>
  </si>
  <si>
    <t>회사 차원에서 다음 질문들에 답하시오.</t>
  </si>
  <si>
    <t>Resposta</t>
  </si>
  <si>
    <t>Antwort</t>
  </si>
  <si>
    <t>Respuesta</t>
  </si>
  <si>
    <t>추가 내용</t>
  </si>
  <si>
    <t>Commentaires</t>
  </si>
  <si>
    <t>Comentários</t>
  </si>
  <si>
    <t>Comentarios</t>
  </si>
  <si>
    <t>추가 내용 및 첨부 파일</t>
  </si>
  <si>
    <t>Commentaires et pièces jointes</t>
  </si>
  <si>
    <t>Comentários e Anexos</t>
  </si>
  <si>
    <t>Comentarios y anexos</t>
  </si>
  <si>
    <t>Pregunta</t>
  </si>
  <si>
    <t>问题</t>
  </si>
  <si>
    <t>문제</t>
  </si>
  <si>
    <t>Pergunta</t>
  </si>
  <si>
    <t>Frage</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</si>
  <si>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</si>
  <si>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 xml:space="preserve">By accessing and using the List or any Tool, and in consideration thereof, the User agrees to the foregoing. </t>
  </si>
  <si>
    <t>Link to Terms &amp; Conditions</t>
  </si>
  <si>
    <t>Produkt- oder Artikelbeschreibung</t>
  </si>
  <si>
    <t>Metall</t>
  </si>
  <si>
    <t xml:space="preserve">제련소 위치: 국가 </t>
  </si>
  <si>
    <t>Smelter Not Listed</t>
  </si>
  <si>
    <t>귀사의 답변을 명확히 하기 위해 추가 답변이 필요한 경우, 코멘트 섹션을 활용하시오.</t>
  </si>
  <si>
    <t>Si nécessaire, merci d'inscrire vos commentaires dans la section prévue à cet effet afin de clarifier vos réponses</t>
  </si>
  <si>
    <t>2010 United States legislation, Dodd-Frank Wall Street Reform and Consumer Protection Act, Section 1502 (“Dodd-Frank”) (http://www.sec.gov/about/laws/wallstreetreform-cpa.pdf)</t>
  </si>
  <si>
    <t>Product</t>
  </si>
  <si>
    <t>A company’s Product or Finished good is a material or item which has completed the final stage of manufacturing and/or processing and is available for distribution or sale to customers.</t>
  </si>
  <si>
    <t>Definitions</t>
  </si>
  <si>
    <t>B3</t>
  </si>
  <si>
    <t>B4</t>
  </si>
  <si>
    <t>B5</t>
  </si>
  <si>
    <t>B6</t>
  </si>
  <si>
    <t>B7</t>
  </si>
  <si>
    <t>B8</t>
  </si>
  <si>
    <t>B9</t>
  </si>
  <si>
    <t>B10</t>
  </si>
  <si>
    <t>B11</t>
  </si>
  <si>
    <t>B12</t>
  </si>
  <si>
    <t>B13</t>
  </si>
  <si>
    <t>B14</t>
  </si>
  <si>
    <t>B15</t>
  </si>
  <si>
    <t>B16</t>
  </si>
  <si>
    <t>B17</t>
  </si>
  <si>
    <t>B18</t>
  </si>
  <si>
    <t>B19</t>
  </si>
  <si>
    <t>B20</t>
  </si>
  <si>
    <t>B21</t>
  </si>
  <si>
    <t>B22</t>
  </si>
  <si>
    <t>B23</t>
  </si>
  <si>
    <t>C3</t>
  </si>
  <si>
    <t>C4</t>
  </si>
  <si>
    <t>C5</t>
  </si>
  <si>
    <t>C6</t>
  </si>
  <si>
    <t>C7</t>
  </si>
  <si>
    <t>C8</t>
  </si>
  <si>
    <t>C9</t>
  </si>
  <si>
    <t>C10</t>
  </si>
  <si>
    <t>C11</t>
  </si>
  <si>
    <t>C12</t>
  </si>
  <si>
    <t>C13</t>
  </si>
  <si>
    <t>C14</t>
  </si>
  <si>
    <t>C15</t>
  </si>
  <si>
    <t>C16</t>
  </si>
  <si>
    <t>C17</t>
  </si>
  <si>
    <t>C18</t>
  </si>
  <si>
    <t>C19</t>
  </si>
  <si>
    <t>C20</t>
  </si>
  <si>
    <t>C21</t>
  </si>
  <si>
    <t>C22</t>
  </si>
  <si>
    <t>C23</t>
  </si>
  <si>
    <t>Declaration</t>
  </si>
  <si>
    <t>Location (Country) of Mine(s) or if recycled or scrap sourced, enter "recycled" or "scrap"</t>
  </si>
  <si>
    <t>A28</t>
  </si>
  <si>
    <t>A41</t>
  </si>
  <si>
    <t>B2</t>
  </si>
  <si>
    <t>B24</t>
  </si>
  <si>
    <t>C2</t>
  </si>
  <si>
    <t>D2</t>
  </si>
  <si>
    <t>B61</t>
  </si>
  <si>
    <t>3TG</t>
  </si>
  <si>
    <t>Tantalum, tin, tungsten, gold</t>
  </si>
  <si>
    <t>Authorizer</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</si>
  <si>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</si>
  <si>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Covered Country(ies)</t>
  </si>
  <si>
    <t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t>
  </si>
  <si>
    <t>Declaration Scope or Class</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</si>
  <si>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</si>
  <si>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t>
  </si>
  <si>
    <t>Gold (Au) refiner (smelter)</t>
  </si>
  <si>
    <t>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t>
  </si>
  <si>
    <t>Intentionally added</t>
  </si>
  <si>
    <t>IPC</t>
  </si>
  <si>
    <t>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t>
  </si>
  <si>
    <t>IPC-1755 Conflict Minerals Data Exchange Standard</t>
  </si>
  <si>
    <t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t>
  </si>
  <si>
    <t>Necessary for the Functionality of a Product</t>
  </si>
  <si>
    <t>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t>
  </si>
  <si>
    <t>Instructions for completing the Smelter List Tab.
Provide answers in ENGLISH only</t>
  </si>
  <si>
    <t>Johnson Matthey Canada</t>
  </si>
  <si>
    <t>The Perth Mint</t>
  </si>
  <si>
    <t>SMM</t>
  </si>
  <si>
    <t>Empressa Nacional de Fundiciones (ENAF)</t>
  </si>
  <si>
    <t>YTCL</t>
  </si>
  <si>
    <t>GTP</t>
  </si>
  <si>
    <t>Aug 29th, 2012</t>
  </si>
  <si>
    <t>이용 약관</t>
  </si>
  <si>
    <t>Kommentare</t>
  </si>
  <si>
    <t xml:space="preserve">Schmelzhütten-Ansprechpartner: Name </t>
  </si>
  <si>
    <t>Provide comments in the Comment sections as required to clarify your responses.</t>
  </si>
  <si>
    <t>Ningxia Orient Tantalum Industry Co., Ltd.</t>
  </si>
  <si>
    <t>Thaisarco</t>
  </si>
  <si>
    <t>PT Tambang Timah</t>
  </si>
  <si>
    <t>Mineração Taboca S.A.</t>
  </si>
  <si>
    <t>Minsur</t>
  </si>
  <si>
    <t>Return to declaration tab</t>
  </si>
  <si>
    <t>Company Information</t>
  </si>
  <si>
    <t>Answer the Following Questions at a Company Level</t>
  </si>
  <si>
    <t>Question</t>
  </si>
  <si>
    <t>Heimerle + Meule GmbH</t>
  </si>
  <si>
    <t>1 of 8</t>
  </si>
  <si>
    <t>소개</t>
  </si>
  <si>
    <t>Introdução</t>
  </si>
  <si>
    <t>Einführung</t>
  </si>
  <si>
    <t>*표는 반드시 입력하여야 합니다.</t>
  </si>
  <si>
    <t>Geben Sie, falls notwendig, Anmerkungen im Kommentarbereich ein, die für eine Klarstellung ihrer Antwort hilfreich sind.</t>
  </si>
  <si>
    <t xml:space="preserve">Beim Bearbeiten und der Benutzung der Liste oder eines jeglichen Werkzeuges und der Beachtung dessen, stimmt der Anwender dem vorhergehenden zu. </t>
  </si>
  <si>
    <t>ITEM</t>
  </si>
  <si>
    <t>Posten</t>
  </si>
  <si>
    <t>Minerai de conflit</t>
  </si>
  <si>
    <t>선언범위 Declaration Scope</t>
  </si>
  <si>
    <t>Périmètre de la Déclaration</t>
  </si>
  <si>
    <t>콩고민주공화국 DRC</t>
  </si>
  <si>
    <t>RDC</t>
  </si>
  <si>
    <t>RDC Sans Conflit</t>
  </si>
  <si>
    <t>RDC Livre de Conflito</t>
  </si>
  <si>
    <t>Fonderie d'or</t>
  </si>
  <si>
    <t>OCDE</t>
  </si>
  <si>
    <t>产品</t>
  </si>
  <si>
    <t>제품 Product</t>
  </si>
  <si>
    <t>Produit</t>
  </si>
  <si>
    <t>Produto</t>
  </si>
  <si>
    <t>Produkt</t>
  </si>
  <si>
    <t>미국증권거래위원회 SEC</t>
  </si>
  <si>
    <t>冶炼厂</t>
  </si>
  <si>
    <t>제련소 Smelter</t>
  </si>
  <si>
    <t>Fonderie</t>
  </si>
  <si>
    <t>Fundição</t>
  </si>
  <si>
    <t>Schmelzhütte</t>
  </si>
  <si>
    <t>Fonderie de tantale</t>
  </si>
  <si>
    <t>Fonderie d'étain</t>
  </si>
  <si>
    <t>Fonderie de tungstène</t>
  </si>
  <si>
    <t>DEFINITION</t>
  </si>
  <si>
    <t>Definition</t>
  </si>
  <si>
    <t>2010 US Gesetzgebung, Dodd-Frank-Walls Street Reform and Consumer Protection Art, Section 1502 ("Dodd-Frank") (http://www.sec.gov/about/laws/wallstreetreform-cpa.pdf)</t>
  </si>
  <si>
    <t>콩고민주공화국</t>
  </si>
  <si>
    <t>République Démocratique du Congo</t>
  </si>
  <si>
    <t>República Democrática do Congo</t>
  </si>
  <si>
    <t>Demokratische Republik Kongo</t>
  </si>
  <si>
    <t>미국증권거래위원회 (www.sec.gov)</t>
  </si>
  <si>
    <t>기업명 (*):</t>
  </si>
  <si>
    <t>사업등록번호:</t>
  </si>
  <si>
    <t>주소:</t>
  </si>
  <si>
    <t>담당자 이메일 (*):</t>
  </si>
  <si>
    <t>답변</t>
  </si>
  <si>
    <t>금속 (*)</t>
  </si>
  <si>
    <t>金属</t>
  </si>
  <si>
    <t>금속</t>
  </si>
  <si>
    <t>Jared Connors, Intel</t>
  </si>
  <si>
    <t>Smelter</t>
  </si>
  <si>
    <t>Alias conocidos</t>
  </si>
  <si>
    <t>ANDORRA</t>
  </si>
  <si>
    <t>UNITED ARAB EMIRATES</t>
  </si>
  <si>
    <t>AUSTRALIA</t>
  </si>
  <si>
    <t>AUSTRIA</t>
  </si>
  <si>
    <t>BELGIUM</t>
  </si>
  <si>
    <t>BRAZIL</t>
  </si>
  <si>
    <t>CANADA</t>
  </si>
  <si>
    <t>SWITZERLAND</t>
  </si>
  <si>
    <t>CHILE</t>
  </si>
  <si>
    <t>CHINA</t>
  </si>
  <si>
    <t>GERMANY</t>
  </si>
  <si>
    <t>SPAIN</t>
  </si>
  <si>
    <t>ESTONIA</t>
  </si>
  <si>
    <t>FRANCE</t>
  </si>
  <si>
    <t>INDONESIA</t>
  </si>
  <si>
    <t>INDIA</t>
  </si>
  <si>
    <t>ITALY</t>
  </si>
  <si>
    <t>JAPAN</t>
  </si>
  <si>
    <t>KAZAKHSTAN</t>
  </si>
  <si>
    <t>KYRGYZSTAN</t>
  </si>
  <si>
    <t>KOREA, REPUBLIC OF</t>
  </si>
  <si>
    <t>LITHUANIA</t>
  </si>
  <si>
    <t>MEXICO</t>
  </si>
  <si>
    <t>MYANMAR</t>
  </si>
  <si>
    <t>MALAYSIA</t>
  </si>
  <si>
    <t>NETHERLANDS</t>
  </si>
  <si>
    <t>NEW ZEALAND</t>
  </si>
  <si>
    <t>Mitsui Mining &amp; Smelting</t>
  </si>
  <si>
    <t>Solikamsk Metal Works</t>
  </si>
  <si>
    <t>RFH</t>
  </si>
  <si>
    <t>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t>
  </si>
  <si>
    <t>Si cualquier parte de cualquier disposición de estos Términos y Condiciones es inválida o inejecutable según la legislación aplicable, dicha parte se considerará ineficaz en la medida de dicha invalidez o inaplicabilidad sólo, sin incidir en modo alguno las partes restantes de dicha disposición o del resto las disposiciones de estos Términos y Condiciones.</t>
  </si>
  <si>
    <t>Al acceder y utilizar la lista o herramienta alguna, y en consideración de los mismos, el Usuario se compromete a lo anterior.</t>
  </si>
  <si>
    <t>Articulo</t>
  </si>
  <si>
    <t>Minerales en conflicto</t>
  </si>
  <si>
    <t>Producto</t>
  </si>
  <si>
    <t>Fundidor</t>
  </si>
  <si>
    <t>DEFINICION</t>
  </si>
  <si>
    <t>Gold</t>
  </si>
  <si>
    <t>Tin</t>
  </si>
  <si>
    <t>Tantalum</t>
  </si>
  <si>
    <t>Tungsten</t>
  </si>
  <si>
    <t>Localisation de la fonderie : Pays (*)</t>
  </si>
  <si>
    <t>Localisation de la fonderie : Rue et Numéro</t>
  </si>
  <si>
    <t>Localisation de la fonderie : Ville</t>
  </si>
  <si>
    <t>제련소 위치: 도/주</t>
  </si>
  <si>
    <t>Localisation de la fonderie : Etat / Province</t>
  </si>
  <si>
    <t>Nom du contact de la fonderie</t>
  </si>
  <si>
    <t>Nombre del contacto en la fabrica del fundidor</t>
  </si>
  <si>
    <t>Email du contact de la fonderie</t>
  </si>
  <si>
    <t>Email de contacto en la fabrica del fundidor</t>
  </si>
  <si>
    <t>Prochaines étapes proposées, si applicable</t>
  </si>
  <si>
    <t>제출 전, 필수 항목이 모두 작성되었는 지 확인하기 위해, 붉게 표시된 부분을 검토하여 주십시오.</t>
  </si>
  <si>
    <t>Para asegurase que todos los campos requeridos han sido llenados antes de enviarlos al cliente revise la forma si contiene cualquier cosa marcada en rojo</t>
  </si>
  <si>
    <t>미기입 된 필수 항목</t>
  </si>
  <si>
    <t>Champs obligatoires non complétés</t>
  </si>
  <si>
    <t>Los restantes campos requeridos debe ser completados</t>
  </si>
  <si>
    <t>필수 항목</t>
  </si>
  <si>
    <t>Champs obligatoires</t>
  </si>
  <si>
    <t>Campos Obrigatórios</t>
  </si>
  <si>
    <t>Erforderliche Felder</t>
  </si>
  <si>
    <t>Campos requeridos</t>
  </si>
  <si>
    <t>기입된 답변</t>
  </si>
  <si>
    <t>Réponse fournie</t>
  </si>
  <si>
    <t>Resposta fornecida</t>
  </si>
  <si>
    <t>Antwort ist vorhanden</t>
  </si>
  <si>
    <t>Respuestas requeridos</t>
  </si>
  <si>
    <t>노트</t>
  </si>
  <si>
    <t>Remarques</t>
  </si>
  <si>
    <t>Notas</t>
  </si>
  <si>
    <t>Notizen</t>
  </si>
  <si>
    <t>Produkt- oder Artikelnummer (*)</t>
  </si>
  <si>
    <t>Mitsubishi Materials Corporation</t>
  </si>
  <si>
    <t>Sabin Metal Corp.</t>
  </si>
  <si>
    <t>ATI Tungsten Materials</t>
  </si>
  <si>
    <t>Metalor Switzerland</t>
  </si>
  <si>
    <t>Schmelzhütte Identifizierung</t>
  </si>
  <si>
    <t>Standard Schmelzhütten Namen</t>
  </si>
  <si>
    <t>Bekannt als</t>
  </si>
  <si>
    <t xml:space="preserve">주의 : *별표가 있는 항목은 반드시 기입해야 합니다. </t>
  </si>
  <si>
    <t>TERMOS E CONDIÇÕES</t>
  </si>
  <si>
    <t>Allgemeine Geschäftsbedingungen (AGB)</t>
  </si>
  <si>
    <t>Introduzione</t>
  </si>
  <si>
    <t>Note: i campi con asterisco (*) sono a risposta obbligatoria</t>
  </si>
  <si>
    <t>Hinweis: Spalten mit (*) sind Pflichtfelder</t>
  </si>
  <si>
    <t>A9</t>
  </si>
  <si>
    <t>A10</t>
  </si>
  <si>
    <t>A11</t>
  </si>
  <si>
    <t>A12</t>
  </si>
  <si>
    <t>A13</t>
  </si>
  <si>
    <t>A14</t>
  </si>
  <si>
    <t>A16</t>
  </si>
  <si>
    <t>A17</t>
  </si>
  <si>
    <t>A18</t>
  </si>
  <si>
    <t>A19</t>
  </si>
  <si>
    <t>A20</t>
  </si>
  <si>
    <t>A21</t>
  </si>
  <si>
    <t>A23</t>
  </si>
  <si>
    <t>A24</t>
  </si>
  <si>
    <t>A25</t>
  </si>
  <si>
    <t>A26</t>
  </si>
  <si>
    <t>A29</t>
  </si>
  <si>
    <t>A30</t>
  </si>
  <si>
    <t>A31</t>
  </si>
  <si>
    <t>A32</t>
  </si>
  <si>
    <t>A33</t>
  </si>
  <si>
    <t>A34</t>
  </si>
  <si>
    <t>A37</t>
  </si>
  <si>
    <t>A38</t>
  </si>
  <si>
    <t>A39</t>
  </si>
  <si>
    <t>A42</t>
  </si>
  <si>
    <t>A43</t>
  </si>
  <si>
    <t>A44</t>
  </si>
  <si>
    <t>A45</t>
  </si>
  <si>
    <t>A46</t>
  </si>
  <si>
    <t>A49</t>
  </si>
  <si>
    <t>A50</t>
  </si>
  <si>
    <t>A51</t>
  </si>
  <si>
    <t>A52</t>
  </si>
  <si>
    <t>A53</t>
  </si>
  <si>
    <t>A54</t>
  </si>
  <si>
    <t>A55</t>
  </si>
  <si>
    <t>A56</t>
  </si>
  <si>
    <t>A58</t>
  </si>
  <si>
    <t>A59</t>
  </si>
  <si>
    <t>A60</t>
  </si>
  <si>
    <t>A61</t>
  </si>
  <si>
    <t>A62</t>
  </si>
  <si>
    <t>A63</t>
  </si>
  <si>
    <t>A64</t>
  </si>
  <si>
    <t>Democratic Republic of Congo</t>
  </si>
  <si>
    <t>ATAkulche</t>
  </si>
  <si>
    <t>Aurubis AG</t>
  </si>
  <si>
    <t>Central Bank of the Philippines Gold Refinery &amp; Mint</t>
  </si>
  <si>
    <t>Heraeus Precious Metals GmbH &amp; Co. KG</t>
  </si>
  <si>
    <t>Ishifuku Metal Industry Co., Ltd.</t>
  </si>
  <si>
    <t>Metalor USA Refining Corporation</t>
  </si>
  <si>
    <t>Mitsui Mining and Smelting Co., Ltd.</t>
  </si>
  <si>
    <t>Navoi Mining and Metallurgical Combinat</t>
  </si>
  <si>
    <t>PT Aneka Tambang (Persero) Tbk</t>
  </si>
  <si>
    <t>Tanaka Kikinzoku Kogyo K.K.</t>
  </si>
  <si>
    <t>Zhongjin Gold Corporation Limited</t>
  </si>
  <si>
    <t>Istanbul Gold Refinery</t>
  </si>
  <si>
    <t>Nadir Metal Rafineri San. Ve Tic. A.Ş.</t>
  </si>
  <si>
    <t>Répondre à la question suivante au niveau de l'entreprise</t>
  </si>
  <si>
    <t>Réponse</t>
  </si>
  <si>
    <t>Smelter List</t>
  </si>
  <si>
    <t>Checker</t>
  </si>
  <si>
    <t xml:space="preserve">
</t>
  </si>
  <si>
    <t xml:space="preserve">
</t>
  </si>
  <si>
    <t xml:space="preserve">
</t>
  </si>
  <si>
    <t>Firmenangaben</t>
  </si>
  <si>
    <t>Beantworten Sie folgende Fragen auf Firmenebene</t>
  </si>
  <si>
    <t>Kommentare und Anlagen</t>
  </si>
  <si>
    <t>Konfliktmineral</t>
  </si>
  <si>
    <t>Hinweis: Eingaben mit (*) sind Pflichtfelder</t>
  </si>
  <si>
    <t>B67</t>
  </si>
  <si>
    <t>3. Inserire il codice univoco di identificazione dell'Azienda (DUNS number, Partita IVA, etc..)</t>
  </si>
  <si>
    <t>Se necessario siete pregati di inserire i vostri commenti nella sezione prevista per chiarire le vostre risposte</t>
  </si>
  <si>
    <t>Provide % of completeness of supplier's smelter information on Declaration tab cell D50</t>
  </si>
  <si>
    <t>Provide % of completeness of supplier's smelter information on Declaration tab cell D51</t>
  </si>
  <si>
    <t>Provide % of completeness of supplier's smelter information on Declaration tab cell D52</t>
  </si>
  <si>
    <t>Provide % of completeness of supplier's smelter information on Declaration tab cell D53</t>
  </si>
  <si>
    <t>Condizioni Generali In caso di conflitto, la versione inglese del presente modulo sui conflict mineral dovrà essere considerata prevalente.</t>
  </si>
  <si>
    <t>Qualora una clausola delle presenti Termini e Condizioni risulti invalida perché in contrasto con la legge applicabile, la restante parte dei presenti Termini e Condizioni dovrà rimanere pienamente in vigore.</t>
  </si>
  <si>
    <t>Con l'accesso e l'uso della Lista o degli Strumenti, l'Utilizzatore accetta quanto segue.</t>
  </si>
  <si>
    <t>B73</t>
  </si>
  <si>
    <t>B75</t>
  </si>
  <si>
    <t>B77</t>
  </si>
  <si>
    <t xml:space="preserve">Tantalum  </t>
  </si>
  <si>
    <t xml:space="preserve">탄탈륨  </t>
  </si>
  <si>
    <t xml:space="preserve">Tantale  </t>
  </si>
  <si>
    <t xml:space="preserve">Tantal  </t>
  </si>
  <si>
    <t xml:space="preserve">Tantalio  </t>
  </si>
  <si>
    <t xml:space="preserve">Tin  </t>
  </si>
  <si>
    <t xml:space="preserve">주석  </t>
  </si>
  <si>
    <t xml:space="preserve">Étain  </t>
  </si>
  <si>
    <t xml:space="preserve">Zinn  </t>
  </si>
  <si>
    <t xml:space="preserve">Estaño  </t>
  </si>
  <si>
    <t xml:space="preserve">Stagno  </t>
  </si>
  <si>
    <t xml:space="preserve">Gold  </t>
  </si>
  <si>
    <t>金</t>
  </si>
  <si>
    <t xml:space="preserve">금  </t>
  </si>
  <si>
    <t xml:space="preserve">Or  </t>
  </si>
  <si>
    <t xml:space="preserve">Oro  </t>
  </si>
  <si>
    <t xml:space="preserve">Tungsten  </t>
  </si>
  <si>
    <t xml:space="preserve">텅스텐  </t>
  </si>
  <si>
    <t xml:space="preserve">Tungstène  </t>
  </si>
  <si>
    <t xml:space="preserve">Wolfram  </t>
  </si>
  <si>
    <t xml:space="preserve">Tungsteno  </t>
  </si>
  <si>
    <t>Ath</t>
  </si>
  <si>
    <t>Métal</t>
  </si>
  <si>
    <t>Métal (*)</t>
  </si>
  <si>
    <t>D4</t>
  </si>
  <si>
    <t>E4</t>
  </si>
  <si>
    <t>G4</t>
  </si>
  <si>
    <t>H4</t>
  </si>
  <si>
    <t>I4</t>
  </si>
  <si>
    <t>J4</t>
  </si>
  <si>
    <t>K4</t>
  </si>
  <si>
    <t>L4</t>
  </si>
  <si>
    <t>M4</t>
  </si>
  <si>
    <t>N4</t>
  </si>
  <si>
    <t>O4</t>
  </si>
  <si>
    <t>F4</t>
  </si>
  <si>
    <t>D1</t>
  </si>
  <si>
    <t>D3</t>
  </si>
  <si>
    <t>Product List</t>
  </si>
  <si>
    <t>D5</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</si>
  <si>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</si>
  <si>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</si>
  <si>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</si>
  <si>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</si>
  <si>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</si>
  <si>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</si>
  <si>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</si>
  <si>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</si>
  <si>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</si>
  <si>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</si>
  <si>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</si>
  <si>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</si>
  <si>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</si>
  <si>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</si>
  <si>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</si>
  <si>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comment1</t>
  </si>
  <si>
    <t>comment for remaining</t>
  </si>
  <si>
    <t>Al fine di assicurarsi che tutti campi siano stati compilati, prima di inviare il questionario al cliente, verificare tutti i campi evidenziati in rosso</t>
  </si>
  <si>
    <t>Campi obbligatori ancora da completare</t>
  </si>
  <si>
    <t>Campi obbligatori</t>
  </si>
  <si>
    <t>Risposta fornita</t>
  </si>
  <si>
    <t>Note</t>
  </si>
  <si>
    <t>Smelter not yet identified</t>
  </si>
  <si>
    <t>Zhongyuan Gold Smelter of Zhongjin Gold Corporation</t>
  </si>
  <si>
    <t>CID002500</t>
  </si>
  <si>
    <t>China Tin Group Co., Ltd.</t>
  </si>
  <si>
    <t>1. Removed the ability to overwrite the “Declaration Scope or Class” field. Users are restricted to only use the drop-down options.
2. Addressed issue with Checker incorrectly showing “Description of Scope” as missing data when a user selects “B. Product (or List of Products)” as the Declaration Scope.
3. Programmed Checker to show missing data when response to question B is "Yes", unless a url is entered the corresponding "Comments" field.</t>
  </si>
  <si>
    <t>Anleitung zum Ausfüllen von Informationen zu Unternehmen (Zeilen 8 - 22).  Die Kommentare nur in englischer Sprache.</t>
  </si>
  <si>
    <t>3.Geben sie ihre eindeutige Firmenidentifikationsnummer (DUNS Nummer, Steuernummer, Kunden-spezifische Kennung, etc.) ein</t>
  </si>
  <si>
    <t>4. Geben Sie die Quelle für die eindeutige Kennung oder Code ( "DUNS",  "MWST","Kunde", etc. ) an.</t>
  </si>
  <si>
    <t>5. Geben Sie Ihre vollständige Firmenanschrift an (Straße, Stadt, Postleitzahl,  Bundesland).  Dieses Feld ist optional.</t>
  </si>
  <si>
    <t>6. Geben Sie den Namen der Kontaktperson zum Inhalt der Erklärung an. Dies ist ein obligatorisches Feld.</t>
  </si>
  <si>
    <t>8. Geben Sie die Telefonnummer des Kontakts an. Dies ist ein obligatorisches Feld.</t>
  </si>
  <si>
    <t>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</si>
  <si>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10. Geben Sie den Titel für den Namen des Bevollmächtigten an. Dieses Feld ist optional.</t>
  </si>
  <si>
    <t>13. Bitte geben Sie das Datum der Fertigstellung für dieses Formblatt mit dem Format TT-MMM-JJJJ ein. Dies ist ein obligatorisches Feld.</t>
  </si>
  <si>
    <t>14. Zum Beispiel kann der Benutzer die Datei unter dem Namen speichern: companyname-datum.xls (Datum im Format JJJJ-MM-TT).</t>
  </si>
  <si>
    <t>Manche Unternehmen benötigen eine Begründung für eine "Nein" -Antwort im Kommentarfeld</t>
  </si>
  <si>
    <t>Anleitung zum Ausfüllen des Reiters "Smelter List". Bitte machen Sie ihre Angaben nur in englischer Sprache.</t>
  </si>
  <si>
    <t>Bevollmächtigter</t>
  </si>
  <si>
    <t>umfassendes Land(er)</t>
  </si>
  <si>
    <t>DRK</t>
  </si>
  <si>
    <t>DRK Konflikt-Frei</t>
  </si>
  <si>
    <t>Recycling oder Schrott Quellen</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</si>
  <si>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</si>
  <si>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"Absichtlich hinzugefügt"  ist im Allgemeinen bekannt als die absichtliche Verwendung eines Stoffes oder in diesem Fall eines Metalles, welches im Erzeugnis enthalten ist, um eine bestimmte Eigenschaft, Aussehen oder eine bestimmte Qualität zu erzeugen.
Während die SEC den Begriff "vorsätzlich" in der letzten Fassung nicht definiert hat, steht in der Präambel:
"Wir sind uns darin einig, dass bewusst hinzugefügt anstatt natürlich vorkommend ein bedeutender Faktor bei der Feststellung ist, ob ein Konflikt Mineral " für die Funktionsfähigkeit oder Produktion" eines Produktes notwendig ist. Dies gilt unabhängig davon, wer absichtlich das Konfliktmineral zum Produkt dazugibt, so lange es im Produkt enthalten ist. Feststellen zu können, ob ein Konfliktmineral  "erforderlich" für ein Produkt ist,  sollte nicht davon abhängen, ob das Konfliktmineral von einem Bearbeiter direkt in das Produkt hinzugefügt wurde, oder ob es sich um eine Komponente des Produkts handelt, welches der Bearbeiter von Dritten bezieht. Statt dessen sollte der Bearbeiter "über die Gesamtheit des Produkts und die Arbeit mit Lieferanten zur Einhaltung der Anforderungen"  berichten. Aus diesem Grund sollte bei der Entscheidung der Frage, ob ein Konflikt Mineral für ein Produkt "erforderlich" ist,  jedes Konfliktmineral betrachten, welches in seinem Produkt enthalten ist, auch dann, wenn dieses Konfliktmineral nur in dem Produkt enthalten ist, welches als Teil einer Komponente des Produkts von Dritten hergestellt wurde. * (
56296 Federal Register  Vol. 77  Nr. 177  Mittwoch, September 12 2012 Regeln und Vorschriften).</t>
  </si>
  <si>
    <t>Dieser IPC-Norm legt die Anforderungen an den Austausch von Konfliktemineralien Daten zwischen Lieferanten und ihren Kunden fest. Um die speziellen Anforderungen einer Vielzahl von Benutzern zu erfüllen, ermöglicht dieser Standard eine größere Flexibilität in den Anwendungsbereichen der genannten Erzeugnisse innerhalb einer einzigen Erklärung. Dieser Standard ist nicht ein Leitfaden für Gesetzmäßigkeitsprüfungen.</t>
  </si>
  <si>
    <t>Die SEC bietet keine formale Definition dieser Formulierung in der letzten Fassung an, aber es gibt einige Anleitungen: ein Konfliktmineral wird als notwendig  für die Funktionalität eines Produktes betrachtet, wenn es die folgenden Punkte erfüllt:
 1) es ist absichtlich dem Produkt oder eine beliebige Komponente des Produkts  hinzugefügt und ist nicht ein natürlich vorkommendes Nebenprodukt, 
2) es ist notwendig für die vom Produkt im allgemeinen erwartete Funktion oder Zweck und 
3) es ist für die Zwecke der Ornamente, Dekoration oder Verzierung enthalten,  ob der primäre Zweck des Produkts die Ornamente oder Dekoration ist .
BEACHTEN SIE: Das Konflikmineral muss im Produkt enthalten sein.
* (56296 Federal Register  Vol. 77  Nr. 177  Mittwoch, September 12  2012  Regeln und Vorschriften).</t>
  </si>
  <si>
    <t>Die SEC bietet keine formale Definition dieser Formulierung in der letzten Fassung an, aber es gibt einige Anleitungen: ein Konfliktmineral wird als notwendig für die Erzeugung eines Produkts betrachtet bei: 1) Es ist absichtlich in das Produkt Herstellungsprozess integriert, anders als wenn es in einem Werkzeug, Maschine oder Anlage integriert wurde, die verwendet wird, um das Produkt herzustellen (wie z. B. Computer oder Stromleitungen) 2) Es ist im Lieferumfang enthalten (muss in dem Produkt enthalten sein) und 3) Es ist für das Produkt notwendig.
* (56296 Federal Register, Vol. 77 ,Nr. 177  Mittwoch, September 12  2012 / Regeln und Vorschriften)
"</t>
  </si>
  <si>
    <t>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</si>
  <si>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Der Zweck dieses Dokuments ist die Erfassung von Beschaffungsinformationen für Zinn, Tantal, Wolfram und Gold, welche in Produkten genutzt werden.</t>
  </si>
  <si>
    <t>Name der Mine(n) oder falls aus Recycling oder Schrott, tragen Sie "recycled" oder "Schrott" ein</t>
  </si>
  <si>
    <t>Stammen 100% der Ausgangsstoffe der Schmelzhütte aus Recycling oder Schrott?</t>
  </si>
  <si>
    <t>Quelle der Schmelzhütte Id-Nummer</t>
  </si>
  <si>
    <t>Abschluss nur erforderlich, wenn die Ebene "Produkt (oder eine Liste von Produkten)" auf der "Erklärung" Arbeitsblatt ausgewählt wurde-</t>
  </si>
  <si>
    <t>Geben Sie hier eine gültige E-mail Adresse für den Ansprechpartner ein</t>
  </si>
  <si>
    <t>Wählen Sie aus der Drop-down Liste eine Antwort: "Ja" oder "Nein"</t>
  </si>
  <si>
    <t>Wählen Sie aus der Drop-down Liste eine Antwort:  "Ja", "Nein" oder "Unbekannt"</t>
  </si>
  <si>
    <t>Wählen Sie aus der Drop-down Liste eine Antwort:  "Ja 100 %",  "Nein, aber mehr als 75 %",  "Nein, aber mehr als 50 %",  "Nein, aber mehr als 25 %", " Nein, aber mehr als 25 %" oder "Nein, aber weniger als 25 %" oder "Nein"</t>
  </si>
  <si>
    <t>John Plyler, BlackBerry, under the direction of the CFSI Due Diligence Data Collection Workgroup</t>
  </si>
  <si>
    <t>7. Geben Sie die E mail-Adresse der Kontaktperson an. Wenn eine E- mail-adresse nicht verfügbar ist, bitte "Nicht verfügbar" oder "n/a." auswählen. Ein leeres Feld kann dazu führen, dass ein Fehler in der Anwendung auftritt. Dies ist ein obligatorisches Feld.</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</si>
  <si>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</si>
  <si>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</si>
  <si>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Wie in der 2010 US Gesetzgebung, Dodd-Frank-Walls Street Reform and Consumer Protection Art, Section 1502 (e)(4): Konflikt Mineral definiert - bedeutet der Begriff "Konflikt Mineral" -
(A) Columbit-Tantalit (Coltan), Kassiterit, Gold, Wolframit, oder ihre Derivate; oder
(B) jedes andere Mineral oder seine Derivate das durch das Secretary of State für die Finanzierung des Konflikts in der Demokratischen Republik Kongo oder einem angrenzenden Land bestimmt wurde.
(Verfügbar unter: http://www.sec.gov/about/laws/wallstreetreform-cpa.pdf)</t>
  </si>
  <si>
    <t>Betroffene Länder sind durch die Vereinigten Staaten Dodd-Frank Wall Street Reform und Consumer Protection Act von 2010 definiert. Diese Länder sind: die Demokratische Republik Kongo und die neun Länder, mit denen sie eine international anerkannte Grenze teilen: Angola, Burundi, Zentralafrikanische Republik, Republik Kongo, Ruanda, Südsudan, Tansania, Uganda, Sambia.</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</si>
  <si>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</si>
  <si>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Produkte, die keine Mineralien enthalten, welche direkt oder indirekt bewaffnete Gruppen in der Demokratischen Republik Kongo oder ein angrenzendes Land finanzieren oder unterstützen. Quelle: 2010 Vereinigten Staaten geltende Dodd-Frank Wall Street Reform und Consumer Protection Act" 1502 (http://www.sec.gov/about/laws/wallstreetreform-cpa.pdf)</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</si>
  <si>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</si>
  <si>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Standort (Land) von Minen, falls aus Recycling oder Schrott gekauft, geben Sie "recycled" oder "Schrott" ein</t>
  </si>
  <si>
    <t>Um sicherzustellen, dass alle erforderlichen Felder vor dem Versand an ihren Kunden ausgefüllt sind, alle rot markierten Felder beachten.</t>
  </si>
  <si>
    <t>Erforderliche Felder bitte vervollständigen.</t>
  </si>
  <si>
    <t>Geben Sie eine gültige E-Mail Adresse für die bevollmächtigte Person hier ein</t>
  </si>
  <si>
    <t>Bevollmächtigter (*):</t>
  </si>
  <si>
    <t>Datum (*):</t>
  </si>
  <si>
    <t>1. Revisions to the German language translation throughout.
2. Correction of the Japanese language translation for Question 4 on the Declaration worksheet.</t>
  </si>
  <si>
    <t>Hunan Chenzhou Mining Group Co., Ltd.</t>
  </si>
  <si>
    <t>Solikamsk Magnesium Works OAO</t>
  </si>
  <si>
    <t>Chongyi Zhangyuan Tungsten Co., Ltd.</t>
  </si>
  <si>
    <t>Guangdong Xianglu Tungsten Co., Ltd.</t>
  </si>
  <si>
    <t>Hunan Chunchang Nonferrous Metals Co., Ltd.</t>
  </si>
  <si>
    <t>Japan New Metals Co., Ltd.</t>
  </si>
  <si>
    <t>Xiamen Tungsten Co., Ltd.</t>
  </si>
  <si>
    <t>Advanced Chemical Company</t>
  </si>
  <si>
    <t>CID000015</t>
  </si>
  <si>
    <t>Fidelity Printers and Refiners Ltd.</t>
  </si>
  <si>
    <t>CID002515</t>
  </si>
  <si>
    <t>KGHM Polska Miedź Spółka Akcyjna</t>
  </si>
  <si>
    <t>CID002511</t>
  </si>
  <si>
    <t>CID001056</t>
  </si>
  <si>
    <t>CID002509</t>
  </si>
  <si>
    <t>CID001736</t>
  </si>
  <si>
    <t>Singway Technology Co., Ltd.</t>
  </si>
  <si>
    <t>CID002516</t>
  </si>
  <si>
    <t>D Block Metals, LLC</t>
  </si>
  <si>
    <t>CID002504</t>
  </si>
  <si>
    <t>CID002505</t>
  </si>
  <si>
    <t>CID002512</t>
  </si>
  <si>
    <t>CID002506</t>
  </si>
  <si>
    <t>CID002508</t>
  </si>
  <si>
    <t>O.M. Manufacturing Philippines, Inc.</t>
  </si>
  <si>
    <t>CID002517</t>
  </si>
  <si>
    <t>PT ATD Makmur Mandiri Jaya</t>
  </si>
  <si>
    <t>CID002503</t>
  </si>
  <si>
    <t>Chenzhou Diamond Tungsten Products Co., Ltd.</t>
  </si>
  <si>
    <t>CID002513</t>
  </si>
  <si>
    <t>JSC Uralelectromed</t>
  </si>
  <si>
    <t>Samduck Precious Metals</t>
  </si>
  <si>
    <t>CID001555</t>
  </si>
  <si>
    <t>CID000402</t>
  </si>
  <si>
    <t>Global Advanced Metals Aizu</t>
  </si>
  <si>
    <t>CID002558</t>
  </si>
  <si>
    <t>Global Advanced Metals Boyertown</t>
  </si>
  <si>
    <t>CID002557</t>
  </si>
  <si>
    <t>H.C. Starck Co., Ltd.</t>
  </si>
  <si>
    <t>CID002544</t>
  </si>
  <si>
    <t>CID002545</t>
  </si>
  <si>
    <t>H.C. Starck Inc.</t>
  </si>
  <si>
    <t>CID002548</t>
  </si>
  <si>
    <t>H.C. Starck Ltd.</t>
  </si>
  <si>
    <t>CID002549</t>
  </si>
  <si>
    <t>CID002550</t>
  </si>
  <si>
    <t>KEMET Blue Metals</t>
  </si>
  <si>
    <t>CID002539</t>
  </si>
  <si>
    <t>Gejiu Kai Meng Industry and Trade LLC</t>
  </si>
  <si>
    <t>CID002541</t>
  </si>
  <si>
    <t>CID002542</t>
  </si>
  <si>
    <t>Jiangwu H.C. Starck Tungsten Products Co., Ltd.</t>
  </si>
  <si>
    <t>CID002551</t>
  </si>
  <si>
    <t>CID002543</t>
  </si>
  <si>
    <t>Nui Phao H.C. Starck Tungsten Chemicals Manufacturing LLC</t>
  </si>
  <si>
    <t>1. Added the tin smelter "Melt Metais e Ligas S/A"
2. Added the tungsten refiner "Vietnam Youngsun Tungsten Industry Co., Ltd"
3. Corrected the name of tin smelter "Liuzhou China Tin" to "China Tin Group Co., Ltd."
4. Corrected the name of tin smelter "PT Timah" to "PT Timah (Persero), Tbk"</t>
  </si>
  <si>
    <t>This version incorporates numerous changes to the smelter list as reflected in the Standard Smelter List as of November 7, 2014.  The latest version of the Standard Smelter List is available at: http://www.conflictfreesourcing.org.</t>
  </si>
  <si>
    <t>Sheets</t>
  </si>
  <si>
    <t>B10A</t>
  </si>
  <si>
    <t>B10C</t>
  </si>
  <si>
    <t>B10B</t>
  </si>
  <si>
    <t>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Herstellers der vom Umfang dieser Erklärung umfassten Produkte in Spalte B des Arbeitsblatts „Produktliste“ genannt werden. Die Produktnummer des Herstellers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</si>
  <si>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t>B62</t>
  </si>
  <si>
    <t>CheckerB62</t>
  </si>
  <si>
    <t>No smelter names provided on Smelter List tab</t>
  </si>
  <si>
    <t>CheckerJ4</t>
  </si>
  <si>
    <t>J5</t>
  </si>
  <si>
    <t>J6</t>
  </si>
  <si>
    <t>J7</t>
  </si>
  <si>
    <t>J8</t>
  </si>
  <si>
    <t>J9</t>
  </si>
  <si>
    <t>J10</t>
  </si>
  <si>
    <t>J11</t>
  </si>
  <si>
    <t>J12</t>
  </si>
  <si>
    <t>J15</t>
  </si>
  <si>
    <t>J16</t>
  </si>
  <si>
    <t>J17</t>
  </si>
  <si>
    <t>J20</t>
  </si>
  <si>
    <t>J21</t>
  </si>
  <si>
    <t>J22</t>
  </si>
  <si>
    <t>GeneralCpy</t>
  </si>
  <si>
    <t>COMP</t>
  </si>
  <si>
    <t>CheckerCOMP</t>
  </si>
  <si>
    <t>Complete</t>
  </si>
  <si>
    <t>CheckerJ5</t>
  </si>
  <si>
    <t>Provide date the form was completed on Declaration tab cell D22</t>
  </si>
  <si>
    <t>Declare if Tantalum is necessary to the production of your products and contained within the finished products declared in Declaration tab cell D32</t>
  </si>
  <si>
    <t>Declare if Tin is necessary to the production of your products and contained within the finished products declared in Declaration tab cell D33</t>
  </si>
  <si>
    <t>Declare if Gold is necessary to the production of your products and contained within the finished products declared in Declaration tab cell D34</t>
  </si>
  <si>
    <t>Declare if Tungsten is necessary to the production of your products and contained within the finished products declared in Declaration tab cell D35</t>
  </si>
  <si>
    <t>Declare if Tantalum used within the scope of products declared within this survey response originated from the DRC or an adjoining Country on the Declaration tab cell D38</t>
  </si>
  <si>
    <t>Declare if Tin used within the scope of products declared within this survey response originated from the DRC or an adjoining Country on the Declaration tab cell D39</t>
  </si>
  <si>
    <t>Declare if Gold used within the scope of products declared within this survey response originated from the DRC or an adjoining Country on the Declaration tab cell D40</t>
  </si>
  <si>
    <t>Declare if Tungsten used within the scope of products declared within this survey response originated from the DRC or an adjoining Country on the Declaration tab cell D41</t>
  </si>
  <si>
    <t>Declare if Tantalum used within the scope of products declared within this survey response originated entirely from a recycled or scrap source on the Declaration tab cell D44</t>
  </si>
  <si>
    <t>Declare if Tin used within the scope of products declared within this survey response originated entirely from a recycled or scrap source on the Declaration tab cell D45</t>
  </si>
  <si>
    <t>Declare if Gold used within the scope of products declared within this survey response originated entirely from a recycled or scrap source on the Declaration tab cell D46</t>
  </si>
  <si>
    <t>Declare if Tungsten used within the scope of products declared within this survey response originated entirely from a recycled or scrap source on the Declaration tab cell D47</t>
  </si>
  <si>
    <t>Declare if all smelter names have been provided in this survey response under the scope of products declared on the Declaration tab cell D56</t>
  </si>
  <si>
    <t>Declare if all smelter names have been provided in this survey response under the scope of products declared on the Declaration tab cell D57</t>
  </si>
  <si>
    <t>Declare if all smelter names have been provided in this survey response under the scope of products declared on the Declaration tab cell D58</t>
  </si>
  <si>
    <t>Declare if all smelter names have been provided in this survey response which the scope of products declared on the Declaration tab cell D59</t>
  </si>
  <si>
    <t>Declare if all applicable Tantalum smelter information has been provided on Declaration tab cell D62</t>
  </si>
  <si>
    <t>Declare if all applicable Tin smelter information has been provided on Declaration tab cell D63</t>
  </si>
  <si>
    <t>Declare if all applicable Gold smelter information has been provided on Declaration tab cell D64</t>
  </si>
  <si>
    <t>Declare if all applicable Tungsten smelter information has been provided on Declaration tab cell D65</t>
  </si>
  <si>
    <t>Answer if you request smelter names from your suppliers on the declaration tab cell D81</t>
  </si>
  <si>
    <t>Provide list of smelters contributing material to supply chain on Smelter List tab</t>
  </si>
  <si>
    <t>If applicable, provide 1 or more Products or Item Numbers this declaration applies to. From Declaration tab select hyperlink in cell 6H1 to enter Product List tab</t>
  </si>
  <si>
    <t>Provide contact name in Declaration tab cell D15</t>
  </si>
  <si>
    <t>Provide a phone number for contact in Declaration tab cell D17</t>
  </si>
  <si>
    <t>Provide authorized company representative contact name in Declaration tab cell D18</t>
  </si>
  <si>
    <t>Provide an email for authorized company representative on Declaration tab cell D20</t>
  </si>
  <si>
    <t>J25</t>
  </si>
  <si>
    <t>J26</t>
  </si>
  <si>
    <t>J27</t>
  </si>
  <si>
    <t>J30</t>
  </si>
  <si>
    <t>J31</t>
  </si>
  <si>
    <t>J32</t>
  </si>
  <si>
    <t>J35</t>
  </si>
  <si>
    <t>J36</t>
  </si>
  <si>
    <t>J37</t>
  </si>
  <si>
    <t>J40</t>
  </si>
  <si>
    <t>J41</t>
  </si>
  <si>
    <t>J42</t>
  </si>
  <si>
    <t>J45</t>
  </si>
  <si>
    <t>J46</t>
  </si>
  <si>
    <t>J47</t>
  </si>
  <si>
    <t>CheckerJ6</t>
  </si>
  <si>
    <t>CheckerJ7</t>
  </si>
  <si>
    <t>J50</t>
  </si>
  <si>
    <t>J51</t>
  </si>
  <si>
    <t>J52</t>
  </si>
  <si>
    <t>J55</t>
  </si>
  <si>
    <t>J56</t>
  </si>
  <si>
    <t>J57</t>
  </si>
  <si>
    <t>J58</t>
  </si>
  <si>
    <t>J60</t>
  </si>
  <si>
    <t>CheckerJ8</t>
  </si>
  <si>
    <t>CheckerJ9</t>
  </si>
  <si>
    <t>CheckerJ10</t>
  </si>
  <si>
    <t>CheckerJ11</t>
  </si>
  <si>
    <t>CheckerJ12</t>
  </si>
  <si>
    <t>CheckerJ15</t>
  </si>
  <si>
    <t>CheckerJ16</t>
  </si>
  <si>
    <t>CheckerJ17</t>
  </si>
  <si>
    <t>CheckerJ20</t>
  </si>
  <si>
    <t>CheckerJ21</t>
  </si>
  <si>
    <t>CheckerJ22</t>
  </si>
  <si>
    <t>CheckerJ25</t>
  </si>
  <si>
    <t>CheckerJ26</t>
  </si>
  <si>
    <t>CheckerJ27</t>
  </si>
  <si>
    <t>CFSI Due Diligence Data Collection Workgroup</t>
  </si>
  <si>
    <t>This version incorporates numerous changes to the smelter list as reflected in the Standard Smelter List as of April 17, 2015.  The latest version of the Standard Smelter List is available at: http://www.conflictfreesourcing.org.</t>
  </si>
  <si>
    <t>Select the scope of declaration on the Declaration tab cell D9</t>
  </si>
  <si>
    <t>Provide your company name on the Declaration tab cell D8</t>
  </si>
  <si>
    <t>Declare if Tantalum is intentionally added to your products on Declaration tab cell D26</t>
  </si>
  <si>
    <t>Declare if Tin is intentionally added to your products on Declaration tab cell D27</t>
  </si>
  <si>
    <t>Declare if Gold is intentionally added to your products on Declaration tab cell D28</t>
  </si>
  <si>
    <t>Declare if Tungsten is intentionally added to your products on Declaration tab cell D29</t>
  </si>
  <si>
    <t>Provide description of scope on Declaration tab cell D10</t>
  </si>
  <si>
    <t>Click here to enter the products this declaration applies to</t>
  </si>
  <si>
    <t>D11</t>
  </si>
  <si>
    <t>J63</t>
  </si>
  <si>
    <t>J64</t>
  </si>
  <si>
    <t>J65</t>
  </si>
  <si>
    <t>Warwick</t>
  </si>
  <si>
    <t>Rhode Island</t>
  </si>
  <si>
    <t>Fuchu</t>
  </si>
  <si>
    <t>Tokyo</t>
  </si>
  <si>
    <t>Pforzheim</t>
  </si>
  <si>
    <t>Baden-Württemberg</t>
  </si>
  <si>
    <t>Almalyk</t>
  </si>
  <si>
    <t>AngloGold Ashanti Córrego do Sítio Mineração</t>
  </si>
  <si>
    <t>Nova Lima</t>
  </si>
  <si>
    <t>Minas Gerais</t>
  </si>
  <si>
    <t>Mendrisio</t>
  </si>
  <si>
    <t>Ticino</t>
  </si>
  <si>
    <t>Kobe</t>
  </si>
  <si>
    <t>Hyogo</t>
  </si>
  <si>
    <t>Amagasaki Factory, Hyogo Prefecture, Japan</t>
  </si>
  <si>
    <t>Tamura</t>
  </si>
  <si>
    <t>Fukushima</t>
  </si>
  <si>
    <t>Istanbul</t>
  </si>
  <si>
    <t>Hamburg</t>
  </si>
  <si>
    <t>Norddeutsche Affinererie AG</t>
  </si>
  <si>
    <t>Skelleftehamn</t>
  </si>
  <si>
    <t>Nacozari</t>
  </si>
  <si>
    <t>Sonora</t>
  </si>
  <si>
    <t>Montréal</t>
  </si>
  <si>
    <t>Quebec</t>
  </si>
  <si>
    <t>CCR</t>
  </si>
  <si>
    <t>Xstrata</t>
  </si>
  <si>
    <t>Biel-Bienne</t>
  </si>
  <si>
    <t>Bern</t>
  </si>
  <si>
    <t>Kunming</t>
  </si>
  <si>
    <t>CHALCO Yunnan Copper Co. Ltd.</t>
  </si>
  <si>
    <t>Arezzo</t>
  </si>
  <si>
    <t>Chiyoda</t>
  </si>
  <si>
    <t>Namdong</t>
  </si>
  <si>
    <t>Huangshi</t>
  </si>
  <si>
    <t>Gimpo</t>
  </si>
  <si>
    <t>Kosaka</t>
  </si>
  <si>
    <t>Akita</t>
  </si>
  <si>
    <t>Dowa Kogyo k.k.</t>
  </si>
  <si>
    <t>Dowa Metalmine Co. Ltd</t>
  </si>
  <si>
    <t>Dowa Metals &amp; Mining Co. Ltd</t>
  </si>
  <si>
    <t>Honjo</t>
  </si>
  <si>
    <t>Saitama</t>
  </si>
  <si>
    <t>Novosibirsk</t>
  </si>
  <si>
    <t>Lanzhou</t>
  </si>
  <si>
    <t>Guoda Safina High-Tech Environmental Refinery Co., Ltd.</t>
  </si>
  <si>
    <t>CID000651</t>
  </si>
  <si>
    <t>Zhaoyuan</t>
  </si>
  <si>
    <t>Yantai NUS Safina tech environmental Refinery Co. Ltd.</t>
  </si>
  <si>
    <t>Fuyang</t>
  </si>
  <si>
    <t>Fanling</t>
  </si>
  <si>
    <t>Hanau</t>
  </si>
  <si>
    <t>Hunan Chenzhou Mining Industry Co. Ltd.</t>
  </si>
  <si>
    <t>Danwon</t>
  </si>
  <si>
    <t>Hohhot</t>
  </si>
  <si>
    <t>Soka</t>
  </si>
  <si>
    <t>Kuyumcukent</t>
  </si>
  <si>
    <t>Osaka</t>
  </si>
  <si>
    <t>Guixi City</t>
  </si>
  <si>
    <t>JCC</t>
  </si>
  <si>
    <t>Salt Lake City</t>
  </si>
  <si>
    <t>Utah</t>
  </si>
  <si>
    <t>Johnson Matthey Inc. (USA)</t>
  </si>
  <si>
    <t>Brampton</t>
  </si>
  <si>
    <t>Ontario</t>
  </si>
  <si>
    <t>Verkhnyaya Pyshma</t>
  </si>
  <si>
    <t>Kazzinc</t>
  </si>
  <si>
    <t>Ust-Kamenogorsk</t>
  </si>
  <si>
    <t>Magna</t>
  </si>
  <si>
    <t>Sayama</t>
  </si>
  <si>
    <t>Kojima Kagaku Yakuhin Co., Ltd</t>
  </si>
  <si>
    <t>Bishkek</t>
  </si>
  <si>
    <t>Riyadh</t>
  </si>
  <si>
    <t>Lingbao</t>
  </si>
  <si>
    <t>Onsan-eup</t>
  </si>
  <si>
    <t>Luoyang Zijin Yinhui Gold Refinery Co., Ltd.</t>
  </si>
  <si>
    <t>Luoyang</t>
  </si>
  <si>
    <t>Buffalo</t>
  </si>
  <si>
    <t>New York</t>
  </si>
  <si>
    <t>Iruma</t>
  </si>
  <si>
    <t>Metalor Technologies (Suzhou) Ltd.</t>
  </si>
  <si>
    <t>CID001147</t>
  </si>
  <si>
    <t>Kwai Chung</t>
  </si>
  <si>
    <t>Marin</t>
  </si>
  <si>
    <t>Neuchâtel</t>
  </si>
  <si>
    <t>North Attleboro</t>
  </si>
  <si>
    <t>Massachusetts</t>
  </si>
  <si>
    <t>Torreon</t>
  </si>
  <si>
    <t>Hiroshima</t>
  </si>
  <si>
    <t>Takehara</t>
  </si>
  <si>
    <t>Mitsui Kinzoku Co., Ltd.</t>
  </si>
  <si>
    <t>Obrucheva</t>
  </si>
  <si>
    <t>Bahçelievler</t>
  </si>
  <si>
    <t>Navoi</t>
  </si>
  <si>
    <t>Noda</t>
  </si>
  <si>
    <t>Chiba</t>
  </si>
  <si>
    <t>Ohio</t>
  </si>
  <si>
    <t>Nara-shi</t>
  </si>
  <si>
    <t>Nara</t>
  </si>
  <si>
    <t>Krasnoyarsk</t>
  </si>
  <si>
    <t>OJSC Krastsvetmet</t>
  </si>
  <si>
    <t>Kasimov</t>
  </si>
  <si>
    <t>Jakarta</t>
  </si>
  <si>
    <t>La Chaux-de-Fonds</t>
  </si>
  <si>
    <t>Germiston</t>
  </si>
  <si>
    <t>Gauteng</t>
  </si>
  <si>
    <t>Ottawa</t>
  </si>
  <si>
    <t>Williston</t>
  </si>
  <si>
    <t>North Dakota</t>
  </si>
  <si>
    <t>Samdok Metal</t>
  </si>
  <si>
    <t>SD (Samdok) Metal</t>
  </si>
  <si>
    <t>Changwon</t>
  </si>
  <si>
    <t>Madrid</t>
  </si>
  <si>
    <t>Sempsa JP (Cookson Sempsa)</t>
  </si>
  <si>
    <t>Shandong Tiancheng Biological Gold Industrial Co., Ltd.</t>
  </si>
  <si>
    <t>CID001619</t>
  </si>
  <si>
    <t>Laizhou</t>
  </si>
  <si>
    <t>Shandong Tarzan Bio-Gold Industry Co., Ltd.</t>
  </si>
  <si>
    <t>Shangdong Gold (Laizhou)</t>
  </si>
  <si>
    <t>Zhaojin Mining Industry Co., Ltd.</t>
  </si>
  <si>
    <t>Chengdu</t>
  </si>
  <si>
    <t>Shyolkovo</t>
  </si>
  <si>
    <t>Tainan City</t>
  </si>
  <si>
    <t>Saijo</t>
  </si>
  <si>
    <t>Hiratsuka</t>
  </si>
  <si>
    <t>Kanagawa</t>
  </si>
  <si>
    <t>Tanaka Kikinzoku International</t>
  </si>
  <si>
    <t>Tanaka Precious Metals</t>
  </si>
  <si>
    <t>Great Wall Precious Metals Co,. LTD.</t>
  </si>
  <si>
    <t>Shandong Gold Mine(Laizhou) Smelter Co., Ltd.</t>
  </si>
  <si>
    <t>Kuki</t>
  </si>
  <si>
    <t>Tongling</t>
  </si>
  <si>
    <t>Anhui Tongling Nonferrous Metal Mining Co., Ltd.</t>
  </si>
  <si>
    <t>TongLing Nonferrous Metals Group Holdings Co., Ltd.</t>
  </si>
  <si>
    <t>Asan</t>
  </si>
  <si>
    <t>São Paulo</t>
  </si>
  <si>
    <t>Hoboken</t>
  </si>
  <si>
    <t>Antwerp</t>
  </si>
  <si>
    <t>Alden</t>
  </si>
  <si>
    <t>Balerna</t>
  </si>
  <si>
    <t>Newburn</t>
  </si>
  <si>
    <t>Western Australia</t>
  </si>
  <si>
    <t>AGR Mathey</t>
  </si>
  <si>
    <t>ANZ (Perth Mint 4N)</t>
  </si>
  <si>
    <t>Perth Mint (ANZ)</t>
  </si>
  <si>
    <t>Yamamoto Precision Metals</t>
  </si>
  <si>
    <t>Sagamihara</t>
  </si>
  <si>
    <t>Sanmenxia</t>
  </si>
  <si>
    <t>Zhao Yuan Gold Smelter of ZhongJin</t>
  </si>
  <si>
    <t>Zhaoyuan Gold Group</t>
  </si>
  <si>
    <t>Shanghang</t>
  </si>
  <si>
    <t>Zijin Mining Industry Corporation</t>
  </si>
  <si>
    <t>Guangzhou</t>
  </si>
  <si>
    <t>Guangdong Gaoyao Co</t>
  </si>
  <si>
    <t>Mewat</t>
  </si>
  <si>
    <t>Florida</t>
  </si>
  <si>
    <t>Lubin</t>
  </si>
  <si>
    <t>Msasa</t>
  </si>
  <si>
    <t>Harare</t>
  </si>
  <si>
    <t>Dayuan</t>
  </si>
  <si>
    <t>Taoyuan</t>
  </si>
  <si>
    <t>Al Etihad Gold Refinery DMCC</t>
  </si>
  <si>
    <t>CID002560</t>
  </si>
  <si>
    <t>Dubai</t>
  </si>
  <si>
    <t>Emirates Gold DMCC</t>
  </si>
  <si>
    <t>CID002561</t>
  </si>
  <si>
    <t>Kaloti Precious Metals</t>
  </si>
  <si>
    <t>CID002563</t>
  </si>
  <si>
    <t>Sudan Gold Refinery</t>
  </si>
  <si>
    <t>CID002567</t>
  </si>
  <si>
    <t>Khartoum</t>
  </si>
  <si>
    <t>CID002580</t>
  </si>
  <si>
    <t>Capolona</t>
  </si>
  <si>
    <t>CID002605</t>
  </si>
  <si>
    <t>Jiangmen</t>
  </si>
  <si>
    <t>F &amp; X</t>
  </si>
  <si>
    <t>Yingde</t>
  </si>
  <si>
    <t>Jiujiang</t>
  </si>
  <si>
    <t>São João del Rei</t>
  </si>
  <si>
    <t>District Raigad</t>
  </si>
  <si>
    <t>Metallurgical Products India Pvt. Ltd. (MPIL)</t>
  </si>
  <si>
    <t>Presidente Figueiredo</t>
  </si>
  <si>
    <t>Amazonas</t>
  </si>
  <si>
    <t>Omuta</t>
  </si>
  <si>
    <t>Fukuoka</t>
  </si>
  <si>
    <t>Sillamäe</t>
  </si>
  <si>
    <t>Ida-Virumaa</t>
  </si>
  <si>
    <t>Shizuishan City</t>
  </si>
  <si>
    <t>California</t>
  </si>
  <si>
    <t>Zhuzhou</t>
  </si>
  <si>
    <t>Solikamsk</t>
  </si>
  <si>
    <t>Harima</t>
  </si>
  <si>
    <t>Telex Metals</t>
  </si>
  <si>
    <t>Croydon</t>
  </si>
  <si>
    <t>Pennsylvania</t>
  </si>
  <si>
    <t>Ulba Metallurgical Plant JSC</t>
  </si>
  <si>
    <t>Yichun</t>
  </si>
  <si>
    <t>Hengyang</t>
  </si>
  <si>
    <t>North Carolina</t>
  </si>
  <si>
    <t>YunFu City</t>
  </si>
  <si>
    <t>Fengxin</t>
  </si>
  <si>
    <t>Matamoros</t>
  </si>
  <si>
    <t>Tamaulipas</t>
  </si>
  <si>
    <t>Map Ta Phut</t>
  </si>
  <si>
    <t>Rayong</t>
  </si>
  <si>
    <t>Goslar</t>
  </si>
  <si>
    <t>Laufenburg</t>
  </si>
  <si>
    <t>Newton</t>
  </si>
  <si>
    <t>Ibaraki</t>
  </si>
  <si>
    <t>Boyertown</t>
  </si>
  <si>
    <t>Aizuwakamatsu</t>
  </si>
  <si>
    <t>Nevada</t>
  </si>
  <si>
    <t>CID002707</t>
  </si>
  <si>
    <t>Minas gerais</t>
  </si>
  <si>
    <t>Hezhou</t>
  </si>
  <si>
    <t>Altoona</t>
  </si>
  <si>
    <t>Alent plc</t>
  </si>
  <si>
    <t>Alpha Metals Taiwan</t>
  </si>
  <si>
    <t>Alpha Metals</t>
  </si>
  <si>
    <t>Cookson (Alpha Metals Taiwan)</t>
  </si>
  <si>
    <t>Cookson Alpha Metals (Shenzhen) Co., Ltd.</t>
  </si>
  <si>
    <t>Ariquemes</t>
  </si>
  <si>
    <t>Sungailiat</t>
  </si>
  <si>
    <t>Dowa Metaltech Co., Ltd.</t>
  </si>
  <si>
    <t>Oruro</t>
  </si>
  <si>
    <t>Rondônia</t>
  </si>
  <si>
    <t>Chmielów</t>
  </si>
  <si>
    <t>Gejiu Zili Mining And Metallurgy Co., Ltd.</t>
  </si>
  <si>
    <t>Ganzhou</t>
  </si>
  <si>
    <t>Chenzhou</t>
  </si>
  <si>
    <t>Laibin</t>
  </si>
  <si>
    <t>Guang Xi Liu Xhou</t>
  </si>
  <si>
    <t>Liuzhhou China Tin</t>
  </si>
  <si>
    <t>Metallic Materials Branch of Guangxi China Tin Group Co.,Ltd.</t>
  </si>
  <si>
    <t>XiHai - Liuzhou China Tin Group Co ltd</t>
  </si>
  <si>
    <t>Butterworth</t>
  </si>
  <si>
    <t>CID001142</t>
  </si>
  <si>
    <t>Twinsburg</t>
  </si>
  <si>
    <t>Bairro Guarapiranga</t>
  </si>
  <si>
    <t>Toboca/ Paranapenema</t>
  </si>
  <si>
    <t>Paracas</t>
  </si>
  <si>
    <t>Ica</t>
  </si>
  <si>
    <t>Funsur Smelter</t>
  </si>
  <si>
    <t>CID001231</t>
  </si>
  <si>
    <t>Nanshan Tin Co. Ltd.</t>
  </si>
  <si>
    <t>Kepulauan Riau</t>
  </si>
  <si>
    <t>Brand RBT</t>
  </si>
  <si>
    <t>Kundur</t>
  </si>
  <si>
    <t>Kundur Smelter</t>
  </si>
  <si>
    <t>Mentok</t>
  </si>
  <si>
    <t>Amphur Muang</t>
  </si>
  <si>
    <t>Phuket</t>
  </si>
  <si>
    <t>Thailand Smelting &amp; Refining Co Ltd</t>
  </si>
  <si>
    <t>Gejiu Yunxin Nonferrous Electrolysis Co., Ltd.</t>
  </si>
  <si>
    <t>CID001908</t>
  </si>
  <si>
    <t>The Gejiu cloud new colored electrolytic</t>
  </si>
  <si>
    <t>Yunan Gejiu Yunxin Electrolyze Limited</t>
  </si>
  <si>
    <t>White Solder Metalurgica</t>
  </si>
  <si>
    <t>Yunnan Adventure Co., Ltd.</t>
  </si>
  <si>
    <t>Yunnan wind Nonferrous Metals Co., Ltd.</t>
  </si>
  <si>
    <t>Electro-Mechanical Facility of the Cao Bang Minerals &amp; Metallurgy Joint Stock Company</t>
  </si>
  <si>
    <t>CID002572</t>
  </si>
  <si>
    <t>Tinh Tuc</t>
  </si>
  <si>
    <t>Nghe Tinh Non-Ferrous Metals Joint Stock Company</t>
  </si>
  <si>
    <t>CID002573</t>
  </si>
  <si>
    <t>Quy Hop</t>
  </si>
  <si>
    <t>Tuyen Quang Non-Ferrous Metals Joint Stock Company</t>
  </si>
  <si>
    <t>CID002574</t>
  </si>
  <si>
    <t>Tan Quang</t>
  </si>
  <si>
    <t>CID002706</t>
  </si>
  <si>
    <t>CID002773</t>
  </si>
  <si>
    <t>Beerse</t>
  </si>
  <si>
    <t>CID002774</t>
  </si>
  <si>
    <t>Berango</t>
  </si>
  <si>
    <t>A.L.M.T. TUNGSTEN Corp.</t>
  </si>
  <si>
    <t>Allied Material Corporation</t>
  </si>
  <si>
    <t>ALMT Corp</t>
  </si>
  <si>
    <t>Huntsville</t>
  </si>
  <si>
    <t>Alabama</t>
  </si>
  <si>
    <t>Chaozhou</t>
  </si>
  <si>
    <t>Zhangyuan Tungsten Co Ltd</t>
  </si>
  <si>
    <t>Towanda</t>
  </si>
  <si>
    <t>Fallon</t>
  </si>
  <si>
    <t>St. Martin i-S</t>
  </si>
  <si>
    <t>WBH,Wolfram [Austria]</t>
  </si>
  <si>
    <t>WBH</t>
  </si>
  <si>
    <t>Xiamen</t>
  </si>
  <si>
    <t>Gao'an</t>
  </si>
  <si>
    <t>Tonggu</t>
  </si>
  <si>
    <t>Xiamen H.C.</t>
  </si>
  <si>
    <t>Xiushui</t>
  </si>
  <si>
    <t>Hai Phong</t>
  </si>
  <si>
    <t>Dai Tu</t>
  </si>
  <si>
    <t>Niagara Refining LLC</t>
  </si>
  <si>
    <t>CID002589</t>
  </si>
  <si>
    <t>Depew</t>
  </si>
  <si>
    <t>Hydrometallurg, JSC</t>
  </si>
  <si>
    <t>CID002649</t>
  </si>
  <si>
    <t>Nalchik</t>
  </si>
  <si>
    <t>F3</t>
  </si>
  <si>
    <t>Click here to check required fields completion</t>
  </si>
  <si>
    <t>I3</t>
  </si>
  <si>
    <t>One (1) or more required fields needs to be populated</t>
  </si>
  <si>
    <t>Smelter not listed</t>
  </si>
  <si>
    <t>Smelter List - Tin</t>
  </si>
  <si>
    <t>Smelter List - Gold</t>
  </si>
  <si>
    <t>Smelter List - Tungsten</t>
  </si>
  <si>
    <t>B63</t>
  </si>
  <si>
    <t>B64</t>
  </si>
  <si>
    <t>B65</t>
  </si>
  <si>
    <t>必須欄の記入状況を確認するにはこちらをクリック</t>
  </si>
  <si>
    <t xml:space="preserve">필수 항목이 모두 작성되었는지 확인하려면 여기를 클릭하십시오. </t>
  </si>
  <si>
    <t>Cliquez ici pour vérifier le remplissage des champs obligatoires</t>
  </si>
  <si>
    <t>Clique aqui para verificar a conclusão dos campos obrigatórios</t>
  </si>
  <si>
    <t>Klicken Sie hier, um die Ausfüllung der Pflichtfelder zu bestätigen</t>
  </si>
  <si>
    <t>Haga clic aquí para revisar la terminación de los campos requeridos</t>
  </si>
  <si>
    <t>Fare clic qui per controllare il completamento dei campi richiesti</t>
  </si>
  <si>
    <t>1つ以上の必須欄に記入する必要があります</t>
  </si>
  <si>
    <t xml:space="preserve">하나(1) 이상의 필수 항목을 작성해야 합니다. </t>
  </si>
  <si>
    <t>Un (1) ou plusieurs champs obligatoires doivent être remplis</t>
  </si>
  <si>
    <t>Um (1) ou mais campos obrigatórios precisam ser preenchidos</t>
  </si>
  <si>
    <t>Eines (1) oder mehr Pflichtfelder müssen ausgefüllt werden</t>
  </si>
  <si>
    <t>Se deben poblar uno (1) o más campos requeridos</t>
  </si>
  <si>
    <t>Uno (1) o più dei campi richiesti deve essere popolato</t>
  </si>
  <si>
    <t>利用規約へのリンク</t>
  </si>
  <si>
    <t>이용 약관으로 연결되는 링크</t>
  </si>
  <si>
    <t>Lien vers les Conditions générales</t>
  </si>
  <si>
    <t>Link para Termos e condições</t>
  </si>
  <si>
    <t>Link zu den Bedingungen</t>
  </si>
  <si>
    <t>Enlace a Términos y condiciones</t>
  </si>
  <si>
    <t>Link a Termini e Condizioni</t>
  </si>
  <si>
    <t>こちらをクリックして、この申告が該当する製品を入力してください</t>
  </si>
  <si>
    <t>Cliquez ici pour saisir les produits auxquels la présente déclaration s'applique</t>
  </si>
  <si>
    <t>Clique aqui para inserir os produtos aos quais esta declaração se aplica</t>
  </si>
  <si>
    <t>Klicken Sie hier, um die Produkte einzugeben, auf die diese Erklärung anzuwenden ist</t>
  </si>
  <si>
    <t>Haga clic aquí para ingresar los productos a los que aplica esta declaración</t>
  </si>
  <si>
    <t>Fare clic qui per inserire i prodotti ai quali questa dichiarazione si applica</t>
  </si>
  <si>
    <t>記入</t>
  </si>
  <si>
    <t>완료</t>
  </si>
  <si>
    <t>Complétez</t>
  </si>
  <si>
    <t>Concluído</t>
  </si>
  <si>
    <t>Vollständig</t>
  </si>
  <si>
    <t>Completare</t>
  </si>
  <si>
    <t>「申告」タブのD8セルに御社名を記入してください</t>
  </si>
  <si>
    <t xml:space="preserve">Indiquez le nom de votre entreprise dans la cellule D8 de l'onglet Déclaration </t>
  </si>
  <si>
    <t>Forneça o nome de sua empresa na célula D8 da guia Declaração</t>
  </si>
  <si>
    <t>Geben Sie den Namen Ihres Unternehmens in der Reiterzelle D8 der Erklärung an</t>
  </si>
  <si>
    <t>Proporcione el nombre de su compañía en la pestaña Declaration (Declaración), celda D8</t>
  </si>
  <si>
    <t>Fornire il nome della propria società nella cella D8 della scheda della Dichiarazione</t>
  </si>
  <si>
    <t>「申告」タブのD9セルで申告範囲を選択してください</t>
  </si>
  <si>
    <t xml:space="preserve">Sélectionnez le champ d'application de la déclaration dans la cellule D9 de l'onglet Déclaration </t>
  </si>
  <si>
    <t>Selecione o âmbito da declaração na célula D9 da guia Declaração</t>
  </si>
  <si>
    <t>Wählen Sie den Umfang der Erklärung in der Reiterzelle D9 der Erklärung aus</t>
  </si>
  <si>
    <t>Seleccione el enfoque de la declaración en la pestaña Declaration (Declaración), celda D9</t>
  </si>
  <si>
    <t>Selezionare l'ambito della dichiarazione nella cella D9 della scheda della Dichiarazione</t>
  </si>
  <si>
    <t>「申告」タブのD10セルに範囲内容を記入してください</t>
  </si>
  <si>
    <t xml:space="preserve">Saisissez une description du champ d'application dans la cellule D10 de l'onglet Déclaration </t>
  </si>
  <si>
    <t>Forneça a descrição do âmbito na célula D10 da guia Declaração</t>
  </si>
  <si>
    <t>Geben Sie eine Beschreibung des Umfangs in der Reiterzelle D10 der Erklärung an</t>
  </si>
  <si>
    <t>Proporcione una descripción del enfoque en la pestaña Declaration (Declaración), celda D10</t>
  </si>
  <si>
    <t>Fornire la descrizione dell'ambito nella cella D10 della scheda della Dichiarazione</t>
  </si>
  <si>
    <t>「申告」タブのD15セルに連絡先担当者名を記入してください</t>
  </si>
  <si>
    <t>Saisissez le nom de contact dans la cellule D15 de l'onglet Déclaration</t>
  </si>
  <si>
    <t>Forneça o nome do contato na célula D15 da guia Declaração</t>
  </si>
  <si>
    <t>Geben Sie einen Kontaktnamen in der Reiterzelle D15 der Erklärung an</t>
  </si>
  <si>
    <t>Proporcione el nombre del contacto en la pestaña Declaration (Declaración), celda D15</t>
  </si>
  <si>
    <t>Fornire il nome di contatto nella cella D15 della scheda della Dichiarazione</t>
  </si>
  <si>
    <t>「申告」タブのD17セルに連絡先担当者の電話番号を記入してください</t>
  </si>
  <si>
    <t>Saisissez un numéro de téléphone de contact dans la cellule D17 de l'onglet Déclaration</t>
  </si>
  <si>
    <t>Forneça um número de telefone para contato na célula D17 da guia Declaração</t>
  </si>
  <si>
    <t>Geben Sie eine Kontakttelefonnummer in der Reiterzelle D17 der Erklärung an</t>
  </si>
  <si>
    <t>Proporcione el teléfono del contacto en la pestaña Declaration (Declaración), celda D17</t>
  </si>
  <si>
    <t>Fornire un numero di telefono di contatto nella cella D17 della scheda della Dichiarazione</t>
  </si>
  <si>
    <t>「申告」タブのD18セルに会社から正式に認められた代表者の連絡先担当者名を記入してください</t>
  </si>
  <si>
    <t>Saisissez le nom de contact du représentant agréé de l'entreprise dans la cellule D18 de l'onglet Déclaration</t>
  </si>
  <si>
    <t>Forneça o nome de contato do representante autorizado pela empresa na célula D18 da guia Declaração</t>
  </si>
  <si>
    <t>Geben Sie den Kontaktnamen eines bevollmächtigten Unternehmensvertreters in der Reiterzelle D18 der Erklärung an</t>
  </si>
  <si>
    <t>Proporcione el nombre de contacto del representante autorizado de la compañía en la pestaña Declaration (Declaración), celda D18</t>
  </si>
  <si>
    <t>Fornire il nome di contatto del rappresentante della società autorizzata nella cella D18 della scheda della Dichiarazione</t>
  </si>
  <si>
    <t>「申告」タブのD22セルに書式への記入日を記入してください</t>
  </si>
  <si>
    <t xml:space="preserve">Saisissez la date de remplissage du formulaire dans la cellule D22 de l'onglet Déclaration </t>
  </si>
  <si>
    <t>Forneça a data em que o formulário foi preenchido na célula D22 da guia Declaração</t>
  </si>
  <si>
    <t>Geben Sie das Datum der Vervollständigung des Formulars in der Reiterzelle D22 der Erklärung an</t>
  </si>
  <si>
    <t>Proporcione la fecha en la que se completó el formato en la pestaña Declaration (Declaración), celda D22</t>
  </si>
  <si>
    <t>Fornire la data in cui il modulo è stato completato nella cella D22 della scheda della Dichiarazione</t>
  </si>
  <si>
    <t>タンタルが御社製品に意図的に付加された場合は「申告」タブのD26セルに申告してください</t>
  </si>
  <si>
    <t xml:space="preserve">Déclarez si du tantale est intentionnellement ajouté à vos produits dans la cellule D26 de l'onglet Déclaration </t>
  </si>
  <si>
    <t>Declare se o tântalo é intencionalmente adicionado aos seus produtos na célula D26 da guia Declaração</t>
  </si>
  <si>
    <t>Erklären Sie in der Reiterzelle D26 der Erklärung, ob Tantalum Ihren Produkten absichtlich hinzugefügt wird</t>
  </si>
  <si>
    <t>Declare si se agrega tantalio intencionalmente a sus productos en la pestaña Declaration (Declaración), celda D26</t>
  </si>
  <si>
    <t>Dichiarare se il Tantalio è aggiunto intenzionalmente ai propri prodotti nella cella D26 della scheda della Dichiarazione</t>
  </si>
  <si>
    <t>錫が御社製品に意図的に付加された場合は「申告」タブのD27セルに申告してください</t>
  </si>
  <si>
    <t>Déclarez si de l'étain est intentionnellement ajouté à vos produits dans la cellule D27 de l'onglet Déclaration</t>
  </si>
  <si>
    <t>Declare se o estanho é intencionalmente adicionado aos seus produtos na célula D27 da guia Declaração</t>
  </si>
  <si>
    <t>Erklären Sie in der Reiterzelle D27 der Erklärung, ob Zinn Ihren Produkten absichtlich hinzugefügt wird</t>
  </si>
  <si>
    <t>Declare si se agrega estaño intencionalmente a sus productos en la pestaña Declaration (Declaración), celda D27</t>
  </si>
  <si>
    <t>Dichiarare se lo Stagno è aggiunto intenzionalmente ai propri prodotti nella cella D27 della scheda della Dichiarazione</t>
  </si>
  <si>
    <t>金が御社製品に意図的に付加された場合は「申告」タブのD28セルに申告してください</t>
  </si>
  <si>
    <t xml:space="preserve">Déclarez si de l'or est intentionnellement ajouté à vos produits dans la cellule D28 de l'onglet Déclaration </t>
  </si>
  <si>
    <t>Declare se o ouro é intencionalmente adicionado aos seus produtos na célula D28 da guia Declaração</t>
  </si>
  <si>
    <t>Erklären Sie in der Reiterzelle D28 der Erklärung, ob Gold Ihren Produkten absichtlich hinzugefügt wird</t>
  </si>
  <si>
    <t>Declare si se agrega oro intencionalmente a sus productos en la pestaña Declaration (Declaración), celda D28</t>
  </si>
  <si>
    <t>Dichiarare se l'Oro è aggiunto intenzionalmente ai propri prodotti nella cella D28 della scheda della Dichiarazione</t>
  </si>
  <si>
    <t>タングステンが御社製品に意図的に付加された場合は「申告」タブのD29セルに申告してください</t>
  </si>
  <si>
    <t>Déclarez si du tungstène est intentionnellement ajouté à vos produits dans la cellule D29 de l'onglet Déclaration</t>
  </si>
  <si>
    <t>Declare se o tungstênio é intencionalmente adicionado aos seus produtos na célula D29 da guia Declaração</t>
  </si>
  <si>
    <t>Erklären Sie in der Reiterzelle D29 der Erklärung, ob Tungsten Ihren Produkten absichtlich hinzugefügt wird</t>
  </si>
  <si>
    <t>Declare si se agrega tungsteno intencionalmente a sus productos en la pestaña Declaration (Declaración), celda D29</t>
  </si>
  <si>
    <t>Dichiarare se il Tungsteno è aggiunto intenzionalmente ai propri prodotti nella cella D29 della scheda della Dichiarazione</t>
  </si>
  <si>
    <t>タンタルが御社製品の生産に必要であり申告された完成品に含有されている場合は、「申告」タブのD32セルに申告してください</t>
  </si>
  <si>
    <t>Déclarez si du tantale est nécessaire à la fabrication de vos produits et est contenu dans les produits finis déclarés dans la cellule D32 de l'onglet Déclaration</t>
  </si>
  <si>
    <t>Declare se o tântalo é necessário para a fabricação de seus produtos e está contido nos produtos acabados declarados na célula D32 da guia Declaração</t>
  </si>
  <si>
    <t>Erklären Sie in der Reiterzelle D32 der Erklärung, ob Tantalum für die Herstellung Ihrer Produkte erforderlich ist und ob es in den angegebenen Endprodukten enthalten ist</t>
  </si>
  <si>
    <t>Declare si el tántalo es necesario para la fabricación de sus productos y si está presente en los productos terminados declarados en la pestaña Declaration (Declaración), celda D32</t>
  </si>
  <si>
    <t>Dichiarare se il Tantalio è necessario alla produzione dei propri prodotti ed è contenuto nei prodotti finiti dichiarati nella cella D32 della scheda della Dichiarazione</t>
  </si>
  <si>
    <t>錫が御社製品の生産に必要であり申告された完成品に含有されている場合は、「申告」タブのD33セルに申告してください</t>
  </si>
  <si>
    <t>Déclarez si de l'étain est nécessaire à la fabrication de vos produits et est contenu dans les produits finis déclarés dans la cellule D33 de l'onglet Déclaration</t>
  </si>
  <si>
    <t>Declare se o estanho é necessário para a fabricação de seus produtos e está contido nos produtos acabados declarados na célula D33 da guia Declaração</t>
  </si>
  <si>
    <t>Erklären Sie in der Reiterzelle D33 der Erklärung, ob Zinn für die Herstellung Ihrer Produkte erforderlich ist und ob es in den angegebenen Endprodukten enthalten ist</t>
  </si>
  <si>
    <t>Declare si el estaño es necesario para la fabricación de sus productos y si está presente en los productos terminados declarados en la pestaña Declaration (Declaración), celda D33</t>
  </si>
  <si>
    <t>Dichiarare se lo Stagno è necessario alla produzione dei propri prodotti ed è contenuto nei prodotti finiti dichiarati nella cella D33 della scheda della Dichiarazione</t>
  </si>
  <si>
    <t>金が御社製品の生産に必要であり申告された完成品に含有されている場合は、「申告」タブのD34セルに申告してください</t>
  </si>
  <si>
    <t>Déclarez si de l'or est nécessaire à la fabrication de vos produits et est contenu dans les produits finis déclarés dans la cellule D34 de l'onglet Déclaration</t>
  </si>
  <si>
    <t>Declare se o ouro é necessário para a fabricação de seus produtos e está contido nos produtos acabados declarados na célula D34 da guia Declaração</t>
  </si>
  <si>
    <t>Erklären Sie in der Reiterzelle D34 der Erklärung, ob Gold für die Herstellung Ihrer Produkte erforderlich ist und ob es in den angegebenen Endprodukten enthalten ist</t>
  </si>
  <si>
    <t>Declare si el oro es necesario para la fabricación de sus productos y si está presente en los productos terminados declarados en la pestaña Declaration (Declaración), celda D34</t>
  </si>
  <si>
    <t>Dichiarare se l'Oro è necessario alla produzione dei propri prodotti ed è contenuto nei prodotti finiti dichiarati nella cella D34 della scheda della Dichiarazione</t>
  </si>
  <si>
    <t>タングステンが御社製品の生産に必要であり申告された完成品に含有されている場合は、「申告」タブのD35セルに申告してください</t>
  </si>
  <si>
    <t>Déclarez si du tungstène est nécessaire à la fabrication de vos produits et est contenu dans les produits finis déclarés dans la cellule D35 de l'onglet Déclaration</t>
  </si>
  <si>
    <t>Declare se o tungstênio é necessário para a fabricação de seus produtos e está contido nos produtos acabados declarados na célula D35 da guia Declaração</t>
  </si>
  <si>
    <t>Erklären Sie in der Reiterzelle D35 der Erklärung, ob Tungsten für die Herstellung Ihrer Produkte erforderlich ist und ob es in den angegebenen Endprodukten enthalten ist</t>
  </si>
  <si>
    <t>Declare si el tungsteno es necesario para la fabricación de sus productos y si está presente en los productos terminados declarados en la pestaña Declaration (Declaración), celda D35</t>
  </si>
  <si>
    <t>Dichiarare se il Tungsteno è necessario alla produzione dei propri prodotti ed è contenuto nei prodotti finiti dichiarati nella cella D35 della scheda della Dichiarazione</t>
  </si>
  <si>
    <t>本調査回答で申告された製品範囲内で使用されるタンタルがDRCまたは隣接国を原産とする場合は、「申告」タブのD38セルに申告してください</t>
  </si>
  <si>
    <t>Déclarez si le tantale utilisé dans le cadre des produits déclarés dans les réponses à cette enquête provient de la RDC ou d'un pays voisin dans la cellule D38 de l'onglet Déclaration</t>
  </si>
  <si>
    <t>Declare se o tântalo utilizado no âmbito dos produtos declarados nesta resposta da pesquisa é originário da República Democrática do Congo ou de um país vizinho na célula D38 da guia Declaração</t>
  </si>
  <si>
    <t>Erklären Sie in der Reiterzelle D38 der Erklärung, ob innerhalb des Umfangs der in dieser Umfrage angegebenen Produkte verwendetes Tantalum aus der Demokratischen Republik Kongo oder einem benachbarten Land stammt</t>
  </si>
  <si>
    <t>Declare si el tántalo utilizado en el enfoque de los productos declarados en la respuesta de esta encuesta proviene del DRC o un país contiguo en la pestaña Declaration (Declaración), celda D38</t>
  </si>
  <si>
    <t>Dichiarare se il Tantalio usato nell'ambito dei prodotti dichiarati nella risposta a questo sondaggio proviene dalla Repubblica Democratica del Congo oppure da un Paese confinante nella cella D38 della scheda della Dichiarazione</t>
  </si>
  <si>
    <t>本調査回答で申告された製品範囲内で使用される錫がDRCまたは隣接国を原産とする場合は、「申告」タブのD39セルに申告してください</t>
  </si>
  <si>
    <t>Déclarez si l'étain utilisé dans le cadre de produits déclarés dans les réponses à cette enquête est originaire de la RDC ou d'un pays voisin  dans la cellule D39 de l'onglet Déclaration</t>
  </si>
  <si>
    <t>Declare se o estanho utilizado no âmbito dos produtos declarados nesta resposta da pesquisa é originário da República Democrática do Congo ou de um país vizinho na célula D39 da guia Declaração</t>
  </si>
  <si>
    <t>Erklären Sie in der Reiterzelle D39 der Erklärung, ob innerhalb des Umfangs der in dieser Umfrage angegebenen Produkte verwendetes Zinn aus der Demokratischen Republik Kongo oder einem benachbarten Land stammt</t>
  </si>
  <si>
    <t>Declare si el estaño utilizado en el enfoque de los productos declarados en la respuesta de esta encuesta proviene del DRC o un país contiguo en la pestaña Declaration (Declaración), celda D39</t>
  </si>
  <si>
    <t>Dichiarare se lo Stagno usato nell'ambito dei prodotti dichiarati nella risposta a questo sondaggio proviene dalla Repubblica Democratica del Congo oppure da un Paese confinante nella cella D39 della scheda della Dichiarazione</t>
  </si>
  <si>
    <t>本調査回答で申告された製品範囲内で使用される金がDRCまたは隣接国を原産とする場合は、「申告」タブのD40セルに申告してください</t>
  </si>
  <si>
    <t xml:space="preserve">Déclarez si l'or utilisé dans le cadre des produits déclarés dans les réponses à cette enquête est originaire de la RDC ou d'un pays voisin dans la cellule D40 de l'onglet Déclaration </t>
  </si>
  <si>
    <t>Declare se o ouro utilizado no âmbito dos produtos declarados nesta resposta da pesquisa é originário da República Democrática do Congo ou de um país vizinho na célula D40 da guia Declaração</t>
  </si>
  <si>
    <t>Erklären Sie in der Reiterzelle D40 der Erklärung, ob innerhalb des Umfangs der in dieser Umfrage angegebenen Produkte verwendetes Gold aus der Demokratischen Republik Kongo oder einem benachbarten Land stammt</t>
  </si>
  <si>
    <t>Declare si el oro utilizado en el enfoque de los productos declarados en la respuesta de esta encuesta proviene del DRC o un país contiguo en la pestaña Declaration (Declaración), celda D40</t>
  </si>
  <si>
    <t>Dichiarare se l'Oro usato nell'ambito dei prodotti dichiarati nella risposta a questo sondaggio proviene dalla Repubblica Democratica del Congo oppure da un Paese confinante nella cella D40 della scheda della Dichiarazione</t>
  </si>
  <si>
    <t>本調査回答で申告された製品範囲内で使用されるタングステンがDRCまたは隣接国を原産とする場合は、「申告」タブのD41セルに申告してください</t>
  </si>
  <si>
    <t>Déclarez si le tungstène utilisé dans le cadre des produits déclarés dans les réponses à cette enquête est originaire de la RDC ou d'un pays voisin dans la cellule D41 de l'onglet Déclaration.</t>
  </si>
  <si>
    <t>Declare se o tungstênio utilizado no âmbito dos produtos declarados nesta resposta da pesquisa é originário da República Democrática do Congo ou de um país vizinho na célula D41 da guia Declaração</t>
  </si>
  <si>
    <t>Erklären Sie in der Reiterzelle D41 der Erklärung, ob innerhalb des Umfangs der in dieser Umfrage angegebenen Produkte verwendetes Tungsten aus der Demokratischen Republik Kongo oder einem benachbarten Land stammt</t>
  </si>
  <si>
    <t>Declare si el tungsteno utilizado en el enfoque de los productos declarados en la respuesta de esta encuesta proviene del DRC o un país contiguo en la pestaña Declaration (Declaración), celda D41</t>
  </si>
  <si>
    <t>Dichiarare se il Tungsteno usato nell'ambito dei prodotti dichiarati nella risposta a questo sondaggio proviene dalla Repubblica Democratica del Congo oppure da un Paese confinante nella cella D41 della scheda della Dichiarazione</t>
  </si>
  <si>
    <t>Déclarez si le tantale utilisé dans le cadre des produits déclarés dans cette réponse à l'enquête provient d'une source entièrement recyclée ou de débris dans la cellule D44 de l'onglet Déclaration</t>
  </si>
  <si>
    <t>Declare se o tântalo utilizado no âmbito dos produtos declarados nesta resposta da pesquisa é originado inteiramente a partir uma fonte reciclada ou de sucata na célula D44 da guia Declaração</t>
  </si>
  <si>
    <t>Erklären Sie in der Reiterzelle D44 der Erklärung, ob innerhalb des Umfangs der in dieser Umfrage angegebenen Produkte verwendetes Tantalum vollständig aus Recycling oder Schrott stammt</t>
  </si>
  <si>
    <t>Declare si el tántalo utilizado en el enfoque de los productos declarados en la respuesta de esta encuesta proviene completamente de una fuente reciclada o de residuos en la pestaña Declaration (Declaración), celda D44</t>
  </si>
  <si>
    <t>Dichiarare se il Tantalio usato nell'ambito dei prodotti dichiarati nella risposta a questo sondaggio proviene interamente da una fonte riciclata o di scarti nella cella D44 della scheda della Dichiarazione</t>
  </si>
  <si>
    <t>Déclarez si l'étain utilisé dans le cadre des produits déclarés dans cette réponse à l'enquête provient d'une source entièrement recyclée ou de débris dans la cellule D45 de l'onglet Déclaration</t>
  </si>
  <si>
    <t>Declare se o estanho utilizado no âmbito dos produtos declarados nesta resposta da pesquisa é originado inteiramente a partir uma fonte reciclada ou de sucata na célula D45 da guia Declaração</t>
  </si>
  <si>
    <t>Erklären Sie in der Reiterzelle D45 der Erklärung, ob innerhalb des Umfangs der in dieser Umfrage angegebenen Produkte verwendetes Zinn vollständig aus Recycling oder Schrott stammt</t>
  </si>
  <si>
    <t>Declare si el estaño utilizado en el enfoque de los productos declarados en la respuesta de esta encuesta proviene completamente de una fuente reciclada o de residuos en la pestaña Declaration (Declaración), celda D45</t>
  </si>
  <si>
    <t>Dichiarare se lo Stagno usato nell'ambito dei prodotti dichiarati nella risposta a questo sondaggio proviene interamente da una fonte riciclata o di scarti nella cella D45 della scheda della Dichiarazione</t>
  </si>
  <si>
    <t>Déclarez si l'or utilisé dans le cadre des produits déclarés dans cette réponse à l'enquête provient d'une source entièrement recyclée ou de débris dans la cellule D46 de l'onglet Déclaration</t>
  </si>
  <si>
    <t>Declare se o ouro utilizado no âmbito dos produtos declarados nesta resposta da pesquisa é originado inteiramente a partir uma fonte reciclada ou de sucata na célula D46 da guia Declaração</t>
  </si>
  <si>
    <t>Erklären Sie in der Reiterzelle D46 der Erklärung, ob innerhalb des Umfangs der in dieser Umfrage angegebenen Produkte verwendetes Gold vollständig aus Recycling oder Schrott stammt</t>
  </si>
  <si>
    <t>Declare si el oro utilizado en el enfoque de los productos declarados en la respuesta de esta encuesta proviene completamente de una fuente reciclada o de residuos en la pestaña Declaration (Declaración), celda D46</t>
  </si>
  <si>
    <t>Dichiarare se l'Oro usato nell'ambito dei prodotti dichiarati nella risposta a questo sondaggio proviene interamente da una fonte riciclata o di scarti nella cella D46 della scheda della Dichiarazione</t>
  </si>
  <si>
    <t>Déclarez si le tungstène utilisé dans le cadre de produits déclarés dans de cette réponse à l'enquête provient d'une source entièrement recyclée ou de débris dans la cellule D47 de l'onglet Déclaration</t>
  </si>
  <si>
    <t>Declare se o tungstênio utilizado no âmbito dos produtos declarados nesta resposta da pesquisa é originado inteiramente a partir uma fonte reciclada ou de sucata na célula D47 da guia Declaração</t>
  </si>
  <si>
    <t>Erklären Sie in der Reiterzelle D47 der Erklärung, ob innerhalb des Umfangs der in dieser Umfrage angegebenen Produkte verwendetes Tungsten vollständig aus Recycling oder Schrott stammt</t>
  </si>
  <si>
    <t>Declare si el tungsteno utilizado en el enfoque de los productos declarados en la respuesta de esta encuesta proviene completamente de una fuente reciclada o de residuos en la pestaña Declaration (Declaración), celda D47</t>
  </si>
  <si>
    <t>Dichiarare se il Tungsteno usato nell'ambito dei prodotti dichiarati nella risposta a questo sondaggio proviene interamente da una fonte riciclata o di scarti nella cella D47 della scheda della Dichiarazione</t>
  </si>
  <si>
    <t>サプライヤーの精錬業者情報の完全性を割合（%）で「申告」タブのD50セルに記入してください</t>
  </si>
  <si>
    <t>Indiquez le pourcentage d'exhaustivité des informations sur la fonderie données par le fournisseur dans la cellule D50 de l'onglet Déclaration</t>
  </si>
  <si>
    <t>Forneça a porcentagem de conclusão das informações da fundição do fornecedor na célula D50 da guia Declaração</t>
  </si>
  <si>
    <t>Escriba el porcentaje de información completada del fundidor del proveedor en la pestaña Declaration (Declaración), celda D50</t>
  </si>
  <si>
    <t>Fornire la percentuale (%) di completezza delle informazioni della fonderia del fornitore nella cella D50 della scheda della Dichiarazione</t>
  </si>
  <si>
    <t>サプライヤーの精錬業者情報の完全性を割合（%）で「申告」タブのD51セルに記入してください</t>
  </si>
  <si>
    <t xml:space="preserve">Indiquez le pourcentage d'exhaustivité des informations sur la fonderie données par le fournisseur dans la cellule D51 de l'onglet Déclaration </t>
  </si>
  <si>
    <t>Forneça a porcentagem de conclusão das informações da fundição do fornecedor na célula D51 da guia Declaração</t>
  </si>
  <si>
    <t>Escriba el porcentaje de información completada del fundidor del proveedor en la pestaña Declaration (Declaración), celda D51</t>
  </si>
  <si>
    <t>Fornire la percentuale (%) di completezza delle informazioni della fonderia del fornitore nella cella D51 della scheda della Dichiarazione</t>
  </si>
  <si>
    <t>サプライヤーの精錬業者情報の完全性を割合（%）で「申告」タブのD52セルに記入してください</t>
  </si>
  <si>
    <t xml:space="preserve">Indiquez le pourcentage d'exhaustivité des informations sur la fonderie données par le fournisseur dans la cellule D52 de l'onglet Déclaration </t>
  </si>
  <si>
    <t>Forneça a porcentagem de conclusão das informações da fundição do fornecedor na célula D52 da guia Declaração</t>
  </si>
  <si>
    <t>Escriba el porcentaje de información completada del fundidor del proveedor en la pestaña Declaration (Declaración), celda D52</t>
  </si>
  <si>
    <t>Fornire la percentuale (%) di completezza delle informazioni della fonderia del fornitore nella cella D52 della scheda della Dichiarazione</t>
  </si>
  <si>
    <t>サプライヤーの精錬業者情報の完全性を割合（%）で「申告」タブのD53セルに記入してください</t>
  </si>
  <si>
    <t xml:space="preserve">Indiquez le pourcentage d'exhaustivité des informations sur la fonderie données par le fournisseur dans la cellule D53 de l'onglet Déclaration </t>
  </si>
  <si>
    <t>Forneça a porcentagem de conclusão das informações da fundição do fornecedor na célula D53 da guia Declaração</t>
  </si>
  <si>
    <t>Escriba el porcentaje de información completada del fundidor del proveedor en la pestaña Declaration (Declaración), celda D53</t>
  </si>
  <si>
    <t>Fornire la percentuale (%) di completezza delle informazioni della fonderia del fornitore nella cella D53 della scheda della Dichiarazione</t>
  </si>
  <si>
    <t>全ての精錬業者名が申告された製品範囲に基づき本調査回答で提供された場合は、「申告」タブのD56セルに申告してください</t>
  </si>
  <si>
    <t>Déclarez si tous les noms de la fonderie ont été fournis dans cette réponse à l'enquête dans le cadre du champ d'application des produits déclarés dans la cellule D56 de l'onglet Déclaration</t>
  </si>
  <si>
    <t>Declare se todos os nomes de fundições foram fornecidos nesta resposta à pesquisa no âmbito dos produtos declarados na célula D56 da guia Declaração</t>
  </si>
  <si>
    <t>Declare si se han suministrado todos los nombres de los fundidores en la respuesta de esta encuesta bajo el enfoque de los productos declarados en la pestaña Declaration (Declaración), celda D56</t>
  </si>
  <si>
    <t>Dichiarare se tutti i nomi delle fonderie sono stati forniti nella risposta a questo sondaggio nell'ambito dei prodotti dichiarati nella cella D56 della scheda della Dichiarazione</t>
  </si>
  <si>
    <t>全ての精錬業者名が申告された製品範囲に基づき本調査回答で提供された場合は、「申告」タブのD57セルに申告してください</t>
  </si>
  <si>
    <t>Déclarez si tous les noms de la fonderie ont été fournis dans cette réponse à l'enquête dans le cadre du champ d'application des produits déclarés dans la cellule D57 de l'onglet Déclaration</t>
  </si>
  <si>
    <t>Declare se todos os nomes de fundições foram fornecidos nesta resposta à pesquisa no âmbito dos produtos declarados na célula D57 da guia Declaração</t>
  </si>
  <si>
    <t>Declare si se han suministrado todos los nombres de los fundidores en la respuesta de esta encuesta bajo el enfoque de los productos declarados en la pestaña Declaration (Declaración), celda D57</t>
  </si>
  <si>
    <t>Dichiarare se tutti i nomi delle fonderie sono stati forniti nella risposta a questo sondaggio nell'ambito dei prodotti dichiarati nella cella D57 della scheda della Dichiarazione</t>
  </si>
  <si>
    <t>全ての精錬業者名が申告された製品範囲に基づき本調査回答で提供された場合は、「申告」タブのD58セルに申告してください</t>
  </si>
  <si>
    <t>Déclarez si tous les noms de la fonderie ont été fournis dans cette réponse à l'enquête dans le cadre du champ d'application des produits déclarés dans la cellule D58 de l'onglet Déclaration</t>
  </si>
  <si>
    <t>Declare se todos os nomes de fundições foram fornecidos nesta resposta à pesquisa no âmbito dos produtos declarados na célula D58 da guia Declaração</t>
  </si>
  <si>
    <t>Declare si se han suministrado todos los nombres de los fundidores en la respuesta de esta encuesta bajo el enfoque de los productos declarados en la pestaña Declaration (Declaración), celda D58</t>
  </si>
  <si>
    <t>Dichiarare se tutti i nomi delle fonderie sono stati forniti nella risposta a questo sondaggio nell'ambito dei prodotti dichiarati nella cella D58 della scheda della Dichiarazione</t>
  </si>
  <si>
    <t>全ての精錬業者名が申告された製品範囲に基づき本調査回答で提供された場合は、「申告」タブのD59セルに申告してください</t>
  </si>
  <si>
    <t>Déclarez si tous les noms de fonderie ont été fournis dans cette réponse à l'enquête avec le champ d'application des produits déclarés dans la cellule D59 de l'onglet Déclaration</t>
  </si>
  <si>
    <t>Declare se todos os nomes de fundições foram fornecidos nesta resposta à pesquisa no âmbito dos produtos declarados na célula D59 da guia Declaração</t>
  </si>
  <si>
    <t>Declare si se han suministrado todos los nombres de los fundidores en la respuesta de esta encuesta bajo el enfoque de los productos declarados en la pestaña Declaration (Declaración), celda D59</t>
  </si>
  <si>
    <t>Dichiarare se tutti i nomi delle fonderie sono stati forniti nella risposta a questo sondaggio nell'ambito dei prodotti dichiarati nella cella D59 della scheda della Dichiarazione</t>
  </si>
  <si>
    <t>全ての該当するタンタル精錬業者情報が提供された場合は、「申告」タブのD62セルに申告してください</t>
  </si>
  <si>
    <t>Déclarez si toutes les informations applicables sur la fonderie de tantale ont été fournies dans la cellule D62 de l'onglet Déclaration</t>
  </si>
  <si>
    <t>Declare se todas as informações aplicáveis sobre o tântalo na fundição foram fornecidas na célula D62 da guia Declaração</t>
  </si>
  <si>
    <t>Declare si se ha suministrado toda la información aplicable del fundidor de tántalo en la pestaña Declaration (Declaración), celda D62</t>
  </si>
  <si>
    <t>Dichiarare se tutte le informazioni sulla fonderia del Tantalio pertinenti sono state fornite nella cella D62 della scheda della Dichiarazione</t>
  </si>
  <si>
    <t>全ての該当する錫精錬業者情報が提供された場合は、「申告」タブのD63セルに申告してください</t>
  </si>
  <si>
    <t>Déclarez si toutes les informations applicables sur la fonderie d'étain ont été fournies dans la cellule D63 de l'onglet Déclaration</t>
  </si>
  <si>
    <t>Declare se todas as informações aplicáveis sobre o estanho na fundição foram fornecidas na célula D63 da guia Declaração</t>
  </si>
  <si>
    <t>Declare si se ha suministrado toda la información aplicable del fundidor de estaño en la pestaña Declaration (Declaración), celda D63</t>
  </si>
  <si>
    <t>Dichiarare se tutte le informazioni sulla fonderia dello Stagno pertinenti sono state fornite nella cella D63 della scheda della Dichiarazione</t>
  </si>
  <si>
    <t>全ての該当する金精錬業者情報が提供された場合は、「申告」タブのD64セルに申告してください</t>
  </si>
  <si>
    <t>Déclarez si toutes les informations applicables sur la fonderie d'or ont été fournies dans la cellule D64 de l'onglet Déclaration</t>
  </si>
  <si>
    <t>Declare se todas as informações aplicáveis sobre o ouro na fundição foram fornecidas na célula D64 da guia Declaração</t>
  </si>
  <si>
    <t>Declare si se ha suministrado toda la información aplicable del fundidor de oro en la pestaña Declaration (Declaración), celda D64</t>
  </si>
  <si>
    <t>Dichiarare se tutte le informazioni sulla fonderia dell'Oro pertinenti sono state fornite nella cella D64 della scheda della Dichiarazione</t>
  </si>
  <si>
    <t>全ての該当するタングステン精錬業者情報が提供された場合は、「申告」タブのD65セルに申告してください</t>
  </si>
  <si>
    <t>Déclarez si toutes les informations applicables sur la fonderie de tungstène ont été fournies dans la cellule D65 de l'onglet Déclaration</t>
  </si>
  <si>
    <t>Declare se todas as informações aplicáveis sobre o tungstênio na fundição foram fornecidas na célula D65 da guia Declaração</t>
  </si>
  <si>
    <t>Declare si se ha suministrado toda la información aplicable del fundidor de tungsteno en la pestaña Declaration (Declaración), celda D65</t>
  </si>
  <si>
    <t>Dichiarare se tutte le informazioni sulla fonderia del Tungsteno pertinenti sono state fornite nella cella D65 della scheda della Dichiarazione</t>
  </si>
  <si>
    <t>Répondez dans la cellule D81 de l'onglet Déclaration si vous demandez à vos fournisseurs de vous fournir les noms des fondeurs</t>
  </si>
  <si>
    <t>Responda se você solicita nomes de fundições aos seus fornecedores na célula D81 da guia Declaração</t>
  </si>
  <si>
    <t>Geben Sie in der Reiterzelle D81 der Erklärung an, ob Sie von Ihren Lieferanten Namen von Schmelzöfen verlangen</t>
  </si>
  <si>
    <t>Responda si solicita los nombres de los fundidores de sus proveedores en la pestaña Declaration (Declaración), celda D81</t>
  </si>
  <si>
    <t>Rispondere se si richiede ai propri fornitori i nomi delle fonderie nella cella D81 della scheda della Dichiarazione</t>
  </si>
  <si>
    <t>該当する場合は、この申告が該当する1つ以上の製品または項目を記入してください。「申告」タブから6H1セルのハイパーリンクを選択し、「製品リスト」タブに進んでください</t>
  </si>
  <si>
    <t>Le cas échéant, fournissez un ou plusieurs numéros de produits ou d'articles auxquels cette déclaration s'applique. Dans l'onglet Déclaration, sélectionnez le lien hypertexte de la cellule 6H1 pour ouvrir l'onglet Liste de produits</t>
  </si>
  <si>
    <t>Se aplicável, forneça um ou mais Produtos ou Números de itens aos quais esta declaração se aplica. Na guia Declaração, selecione o hiperlink na célula 6H1 para inserir a guia Lista de produtos</t>
  </si>
  <si>
    <t>Nennen Sie ggf. ein oder mehr Produkte oder Gegenstandsnummern, auf die diese Erklärung anwendbar ist. Wählen Sie im Erklärungsreiter Hyperlink in Zelle 6H1, um den Reiter „Produktliste“ einzugeben</t>
  </si>
  <si>
    <t>Si corresponde, proporcione uno o más productos o números de artículo a los que se aplica esta declaración. De la pestaña Declaration (Declaración), seleccione el hipervínculo en la celda 6H1 para ingresar a la pestaña Product List (Lista de productos)</t>
  </si>
  <si>
    <t>Fornire, se pertinente, 1 o più Prodotti oppure Numeri di Articoli ai quali questa dichiarazione si applica. Dalla scheda della Dichiarazione selezionare l'hyperlink nella cella 6H1 per inserire la scheda della Lista dei Prodotti</t>
  </si>
  <si>
    <t>サプライチェーンに鉱物を寄与している精錬業者のリストを、「精錬業者リスト」タブに記入してください</t>
  </si>
  <si>
    <t xml:space="preserve">제련소 목록(Smelter List) 탭에서 공급망에 재료를 공급하는 제련소 목록을 제공하십시오. </t>
  </si>
  <si>
    <t>Saisissez la liste des fondeurs qui contribuent de manière importante à la chaîne d'approvisionnement sur l'onglet Liste de fondeurs.</t>
  </si>
  <si>
    <t>Forneça a lista de fundições que contribuem com materiais para a cadeia de suprimentos na guia Lista de fundições</t>
  </si>
  <si>
    <t>Proporcione una lista del material de contribución de los fundidores a la cadena de suministro de la pestaña Smelter List (Lista de fundidores)</t>
  </si>
  <si>
    <t>Fornire la lista delle fonderie che contribuiscono a fornire il materiale alla catena di fornitura nella scheda della Lista delle Fonderie</t>
  </si>
  <si>
    <t>サプライチェーンに鉱物を寄与しているタンタル精錬業者のリストを、「精錬業者リスト」タブに記入してください</t>
  </si>
  <si>
    <t>Saisissez la liste de fondeurs de tantale qui contribuent de manière importante à la chaîne d'approvisionnement sur l'onglet Liste de fondeurs.</t>
  </si>
  <si>
    <t>Forneça a lista de fundições de tântalo que contribuem com materiais para a cadeia de suprimentos na guia Lista de fundições</t>
  </si>
  <si>
    <t>Proporcione una lista del material de contribución de los fundidores de tántalo a la cadena de suministro de la pestaña Smelter List (Lista de fundidores)</t>
  </si>
  <si>
    <t>Fornire la lista delle fonderie di tantalio che contribuiscono a fornire il materiale alla catena di fornitura nella scheda della Lista delle Fonderie</t>
  </si>
  <si>
    <t>サプライチェーンに鉱物を寄与している錫精錬業者のリストを、「精錬業者リスト」タブに記入してください</t>
  </si>
  <si>
    <t>Saisissez la liste de fondeurs d'étain qui contribuent de manière importante à la chaîne d'approvisionnement sur l'onglet Liste de fondeurs.</t>
  </si>
  <si>
    <t>Forneça a lista de fundições de estanho que contribuem com materiais para a cadeia de suprimentos na guia Lista de fundições</t>
  </si>
  <si>
    <t>Proporcione una lista del material de contribución de los fundidores de estaño a la cadena de suministro de la pestaña Smelter List (Lista de fundidores)</t>
  </si>
  <si>
    <t>Fornire la lista delle fonderie di stagno che contribuiscono a fornire il materiale alla catena di fornitura nella scheda della Lista delle Fonderie</t>
  </si>
  <si>
    <t>サプライチェーンに鉱物を寄与している金精錬業者のリストを、「精錬業者リスト」タブに記入してください</t>
  </si>
  <si>
    <t>Saisissez la liste de fondeurs d'or qui contribuent de manière importante à la chaîne d'approvisionnement sur l'onglet Liste de fondeurs.</t>
  </si>
  <si>
    <t>Forneça a lista de fundições de ouro que contribuem com materiais para a cadeia de suprimentos na guia Lista de fundições</t>
  </si>
  <si>
    <t>Proporcione una lista del material de contribución de los fundidores de oro a la cadena de suministro de la pestaña Smelter List (Lista de fundidores)</t>
  </si>
  <si>
    <t>Fornire la lista delle fonderie di oro che contribuiscono a fornire il materiale alla catena di fornitura nella scheda della Lista delle Fonderie</t>
  </si>
  <si>
    <t>サプライチェーンに鉱物を寄与しているタングステン精錬業者のリストを、「精錬業者リスト」タブに記入してください</t>
  </si>
  <si>
    <t>Saisissez une liste de fondeurs de tungstène qui contribuent de manière importante à la chaîne d'approvisionnement sur l'onglet Liste de fondeurs.</t>
  </si>
  <si>
    <t>Forneça a lista de fundições de tungstênio que contribuem com materiais para a cadeia de suprimentos na guia Lista de fundições</t>
  </si>
  <si>
    <t>Proporcione una lista del material de contribución de los fundidores de tungsteno a la cadena de suministro de la pestaña Smelter List (Lista de fundidores)</t>
  </si>
  <si>
    <t>Fornire la lista delle fonderie di tungsteno che contribuiscono a fornire il materiale alla catena di fornitura nella scheda della Lista delle Fonderie</t>
  </si>
  <si>
    <t>「精錬業者が表に含まれていない」タブ</t>
  </si>
  <si>
    <t xml:space="preserve">제련소 목록(Smelter List) 탭에 제련소 명칭이 없습니다. </t>
  </si>
  <si>
    <t>Aucun nom de fonderie indiqué sur l'onglet Liste de fonderies</t>
  </si>
  <si>
    <t>Nenhum nome de fundição fornecido na guia Lista de fundições</t>
  </si>
  <si>
    <t>No hay nombres de fundidores en la pestaña Smelter List (Lista de fundidores)</t>
  </si>
  <si>
    <t>Non ci sono nomi di fonderie forniti nella scheda della Lista delle Fonderie</t>
  </si>
  <si>
    <t>S'il vous plaît répondre aux questions 1 et 2 sur l'onglet Déclaration</t>
  </si>
  <si>
    <t>Por favor, responda às questões 1 e 2 na guia Declaração</t>
  </si>
  <si>
    <t>Bitte beantworten Sie die Fragen 1 und 2 auf Erklärung Registerkarte</t>
  </si>
  <si>
    <t>Por favor conteste las preguntas 1 y 2 de la pestaña Declaración</t>
  </si>
  <si>
    <t>Si prega di rispondere a domande 1 e 2 nella scheda Dichiarazione</t>
  </si>
  <si>
    <t>Toyama City</t>
  </si>
  <si>
    <t>Toyama</t>
  </si>
  <si>
    <t>Yuanling</t>
  </si>
  <si>
    <t>Akita City</t>
  </si>
  <si>
    <t>An Vinh Joint Stock Mineral Processing Company</t>
  </si>
  <si>
    <t>CID002703</t>
  </si>
  <si>
    <t>OMSA</t>
  </si>
  <si>
    <t>Met-Mex Penoles, S.A.</t>
  </si>
  <si>
    <t>Aida Chemical Industries Co., Ltd.</t>
  </si>
  <si>
    <t>Asaka Riken Co., Ltd.</t>
  </si>
  <si>
    <t>Yunnan Copper Industry Co., Ltd.</t>
  </si>
  <si>
    <t>CNMC (Guangxi) PGMA Co., Ltd.</t>
  </si>
  <si>
    <t>Gejiu Non-Ferrous Metal Processing Co., Ltd.</t>
  </si>
  <si>
    <t>Johnson Matthey Inc.</t>
  </si>
  <si>
    <t>Johnson Matthey Limited</t>
  </si>
  <si>
    <t>Kojima Chemicals Co., Ltd.</t>
  </si>
  <si>
    <t>Lingbao Jinyuan Tonghui Refinery Co., Ltd.</t>
  </si>
  <si>
    <t>Metallic Resources, Inc.</t>
  </si>
  <si>
    <t>Metalor Technologies (Hong Kong) Ltd.</t>
  </si>
  <si>
    <t>Metalor Technologies (Singapore) Pte., Ltd.</t>
  </si>
  <si>
    <t>Metallurgical Products India Pvt., Ltd.</t>
  </si>
  <si>
    <t>Nankang Nanshan Tin Manufactory Co., Ltd.</t>
  </si>
  <si>
    <t>Nihon Material Co., Ltd.</t>
  </si>
  <si>
    <t>Ohura Precious Metal Industry Co., Ltd.</t>
  </si>
  <si>
    <t>Penglai Penggang Gold Industry Co., Ltd.</t>
  </si>
  <si>
    <t>PT Refined Bangka Tin</t>
  </si>
  <si>
    <t>Rand Refinery (Pty) Ltd.</t>
  </si>
  <si>
    <t>RFH Tantalum Smeltry Co., Ltd.</t>
  </si>
  <si>
    <t>Shandong Zhaojin Gold &amp; Silver Refinery Co., Ltd.</t>
  </si>
  <si>
    <t>Sichuan Tianze Precious Metals Co., Ltd.</t>
  </si>
  <si>
    <t>The Refinery of Shandong Gold Mining Co., Ltd.</t>
  </si>
  <si>
    <t>Tokuriki Honten Co., Ltd.</t>
  </si>
  <si>
    <t>Yamamoto Precious Metal Co., Ltd.</t>
  </si>
  <si>
    <t>Yokohama Metal Co., Ltd.</t>
  </si>
  <si>
    <t>Yunnan Chengfeng Non-ferrous Metals Co., Ltd.</t>
  </si>
  <si>
    <t>Magnu's Minerais Metais e Ligas Ltda.</t>
  </si>
  <si>
    <t>FIR Metals &amp; Resource Ltd.</t>
  </si>
  <si>
    <t>Jiujiang Zhongao Tantalum &amp; Niobium Co., Ltd.</t>
  </si>
  <si>
    <t>XinXing HaoRong Electronic Material Co., Ltd.</t>
  </si>
  <si>
    <t>MMTC-PAMP India Pvt., Ltd.</t>
  </si>
  <si>
    <t>Jiangxi Dinghai Tantalum &amp; Niobium Co., Ltd.</t>
  </si>
  <si>
    <t>Geltungsbereich der Erklärung (*):</t>
  </si>
  <si>
    <t>Beschreibung des Geltungsbereichs</t>
  </si>
  <si>
    <t>Beschreibung des Geltungsbereichs (*):</t>
  </si>
  <si>
    <t>Eindeutige Unternehmenskennung:</t>
  </si>
  <si>
    <t>Zuständige Stelle im Unternehmen:</t>
  </si>
  <si>
    <t>Name des Ansprechpartners (*):</t>
  </si>
  <si>
    <t>E-Mail-Adresse des Ansprechpartners (*):</t>
  </si>
  <si>
    <t>Telefonnummer des Ansprechpartners (*):</t>
  </si>
  <si>
    <t>Titel des Bevollmächtigten:</t>
  </si>
  <si>
    <t>E-Mail-Adresse des Bevollmächtigten (*):</t>
  </si>
  <si>
    <t>선언 (Declaration) 탭의 1번과 2번 질문에  답변하십시오.</t>
  </si>
  <si>
    <t>제련소 목록 (Smelter List) 탭에 공급망에 기여한  탄탈륨 제련소를 기입하십시오.</t>
  </si>
  <si>
    <t>제련소 목록 (Smelter List) 탭에 공급망에 기여한  주석 제련소를 기입하십시오.</t>
  </si>
  <si>
    <t>제련소 목록 (Smelter List) 탭에 공급망에 기여한  텅스텐 제련소를 기입하십시오.</t>
  </si>
  <si>
    <t>제련소 목록 (Smelter List) 탭에 공급망에 기여한  금 제련소를 기입하십시오.</t>
  </si>
  <si>
    <t>11. Insert the email address of the Authorizing person.  If an email address is not available, state ‘‘not available’’ or ‘‘n/a.’’ A blank field may cause an error in form implementation.  This field is mandatory.</t>
  </si>
  <si>
    <t>11. Indiquer l'adresse email de la personne responsable. Si cette personne n'a pas d'adresse email, indiquer "not available" ou "n/a" (en anglais). Un champ vide peut provoquer une erreur dans l'exécution de ce formulaire. Ce champ est obligatoire.</t>
  </si>
  <si>
    <t>11. Inserir o email da pessoa que autoriza.  Caso não tenha, colocar "não disponível" ou "n/a". O Campo em branco poderá causar um erro na implementação do formulário. Este campo é obrigatório.</t>
  </si>
  <si>
    <t>11. Geben Sie die E-mail-Adresse der bevollmächtigten Person an. Wenn eine E-mail Adresse nicht verfügbar ist, bitte "Nicht verfügbar" oder "n/a." auswählen. Ein leeres Feld kann dazu führen, dass ein Fehler in der Anwendung auftritt. Dies ist ein obligatorisches Feld.</t>
  </si>
  <si>
    <t>11. Inserte la dirección de email de la persona que autoriza. Si la dirección de email no esta disponible, mencione "no disponible" o "n/a". El campo en blanco puede causar un error en el formato. Este campo es obligatorio.</t>
  </si>
  <si>
    <t>11. Indicare l'indirizzo email della persona responsabile della dichiariazione. Se l'indirizzo email non è disponibile, scrivere "non dispobile" o "n/a". Il campo bianco può causare un errore nella compilazione. Questo campo è obbligatorio</t>
  </si>
  <si>
    <t>Kazakhmys Smelting LLC</t>
  </si>
  <si>
    <t>CID000956</t>
  </si>
  <si>
    <t>Balkhash</t>
  </si>
  <si>
    <t>Tongling Nonferrous Metals Group Co., Ltd.</t>
  </si>
  <si>
    <t xml:space="preserve">Replaced the Standard Smelter Names tab with the Smelter Reference List tab, displaying common alternate names for smelters as well as location information. Major update to synchronize the CFSI CMRT with the data fields in the newly revised IPC-1755 Standard. Changes include:
1. Changes to question text throughout.
2.Expansion of instructions and definitions.
3. Updated translations of all modified text.
</t>
  </si>
  <si>
    <t>OJSC Novosibirsk Refinery</t>
  </si>
  <si>
    <t>Asahi Refining USA Inc.</t>
  </si>
  <si>
    <t>Quezon City</t>
  </si>
  <si>
    <t>WIELAND Edelmetalle GmbH</t>
  </si>
  <si>
    <t>Ögussa Österreichische Gold- und Silber-Scheideanstalt GmbH</t>
  </si>
  <si>
    <t>CID002778</t>
  </si>
  <si>
    <t>CID002779</t>
  </si>
  <si>
    <t>Vienna</t>
  </si>
  <si>
    <t>Morris and Watson</t>
  </si>
  <si>
    <t>CID002282</t>
  </si>
  <si>
    <t>Auckland</t>
  </si>
  <si>
    <t>Minor revisions to correct reported issues including those related to error checking on the "Checker" and “Smelter List” tabs.</t>
  </si>
  <si>
    <t>Kagawa</t>
  </si>
  <si>
    <t>Ehime</t>
  </si>
  <si>
    <t>Hunan Chenzhou Mining Co., Ltd.</t>
  </si>
  <si>
    <t>This version incorporates a few changes to the smelter list as reflected in the Standard Smelter List as of June 12, 2015.  The latest version of the Standard Smelter List is available at: http://www.conflictfreesourcing.org.</t>
  </si>
  <si>
    <t>T.C.A S.p.A</t>
  </si>
  <si>
    <t>Great Wall Precious Metals Co., Ltd. of CBPM</t>
  </si>
  <si>
    <t>Resind Indústria e Comércio Ltda.</t>
  </si>
  <si>
    <t>Kombinat Gorniczo Hutniczy Miedz Polska Miedz S.A.</t>
  </si>
  <si>
    <t>La Caridad</t>
  </si>
  <si>
    <t>Pan Pacific Copper Co Ltd.</t>
  </si>
  <si>
    <t>Perth Mint</t>
  </si>
  <si>
    <t>Produits Artistiques de Métaux</t>
  </si>
  <si>
    <t>Sumitomo Kinzoku Kozan K.K.</t>
  </si>
  <si>
    <t>Tanaka Denshi Kogyo K.K</t>
  </si>
  <si>
    <t>Alpha Metals Korea Ltd.</t>
  </si>
  <si>
    <t>Chengfeng Metals Co Pte Ltd</t>
  </si>
  <si>
    <t>China Tin (Hechi)</t>
  </si>
  <si>
    <t>China Tin Lai Ben Smelter Co., Ltd.</t>
  </si>
  <si>
    <t>Empresa Metalúrgica Vinto</t>
  </si>
  <si>
    <t>Jiangxi Nanshan</t>
  </si>
  <si>
    <t>Kai Union Industry and Trade Co., Ltd. (China)</t>
  </si>
  <si>
    <t>Mentok Smelter</t>
  </si>
  <si>
    <t>MSC</t>
  </si>
  <si>
    <t>Smelting Branch of Yunnan Tin Company Ltd</t>
  </si>
  <si>
    <t>Unit Timah Kundur PT Tambang</t>
  </si>
  <si>
    <t>Yunnan Chengfeng</t>
  </si>
  <si>
    <t>ALMT Sumitomo Group</t>
  </si>
  <si>
    <t>ATI Metalworking Products</t>
  </si>
  <si>
    <t>CCR Refinery - Glencore Canada Corporation</t>
  </si>
  <si>
    <t>Chaozhou Xianglu Tungsten Industry Co., Ltd.</t>
  </si>
  <si>
    <t>4.01a</t>
  </si>
  <si>
    <t>This version incorporates a few changes to the smelter list as reflected in the Standard Smelter List as of August 5, 2015.  The latest version of the Standard Smelter List is available at: http://www.conflictfreesourcing.org.</t>
  </si>
  <si>
    <t>No functional change.</t>
  </si>
  <si>
    <t>No functional change. Elemetal CID corrected to read CID001322.</t>
  </si>
  <si>
    <t>Dec 21st, 2012</t>
  </si>
  <si>
    <t>March 29th, 2013</t>
  </si>
  <si>
    <t>July 12th, 2013</t>
  </si>
  <si>
    <t>July 25th, 2013</t>
  </si>
  <si>
    <t>April 9th, 2014</t>
  </si>
  <si>
    <t>May 30th, 2014</t>
  </si>
  <si>
    <t>Nov 7th, 2014</t>
  </si>
  <si>
    <t>Apr 30th, 2015</t>
  </si>
  <si>
    <t>August 6th, 2015</t>
  </si>
  <si>
    <t>June 12th, 2015</t>
  </si>
  <si>
    <t>DSC (Do Sung Corporation)</t>
  </si>
  <si>
    <t>OJSC "The Gulidov Krasnoyarsk Non-Ferrous Metals Plant" (OJSC Krastsvetmet)</t>
  </si>
  <si>
    <t>SAAMP</t>
  </si>
  <si>
    <t>CID002761</t>
  </si>
  <si>
    <t>Paris</t>
  </si>
  <si>
    <t>Tony Goetz NV</t>
  </si>
  <si>
    <t>CID002587</t>
  </si>
  <si>
    <t>Texas</t>
  </si>
  <si>
    <t>ULBA</t>
  </si>
  <si>
    <t>Chenzhou Yun Xiang mining limited liability company</t>
  </si>
  <si>
    <t>ACL Metais Eireli</t>
  </si>
  <si>
    <t>CID002833</t>
  </si>
  <si>
    <t>Araçariguama</t>
  </si>
  <si>
    <t>Jiangxi Tuohong New Raw Material</t>
  </si>
  <si>
    <t>CID002842</t>
  </si>
  <si>
    <t>CID002845</t>
  </si>
  <si>
    <t>Roshal</t>
  </si>
  <si>
    <t>CID002827</t>
  </si>
  <si>
    <t>Marilao</t>
  </si>
  <si>
    <t>Bulacan</t>
  </si>
  <si>
    <t>4.01b</t>
  </si>
  <si>
    <t>This version incorporates a few changes to the smelter list as reflected in the Standard Smelter List as of November 6, 2015.  The latest version of the Standard Smelter List is available at: http://www.conflictfreesourcing.org.</t>
  </si>
  <si>
    <t>CID000228</t>
  </si>
  <si>
    <t>3) Do any of the smelters in your supply chain source the 3TG from the covered countries? (SEC term, see definitions tab)</t>
  </si>
  <si>
    <t>CFSI CMRT Team</t>
  </si>
  <si>
    <t>November 16th, 2015</t>
  </si>
  <si>
    <t>This version incorporates a few changes to the smelter list as reflected in the Standard Smelter List as of March 23, 2016.  The latest version of the Standard Smelter List is available at: http://www.conflictfreesourcing.org.</t>
  </si>
  <si>
    <t xml:space="preserve">1. Corrections to all bugs and errors
2. Enhancements which do not conflict with IPC-1755
a. Additions and clarifications in the instructions and definitions
b. Smelter List Tab: Re-introduction of “smelter not yet identified” 
c. Smelter List Tab: Inclusion of drop down menu for smelter ID that triggers auto-population of columns B to J 
3. Translation improvements and addition of Turkish language 
4. Updates to the Smelter Reference List and Standard Smelter List
a. Updated lists and corrections 
b. ASCII character set alignment
</t>
  </si>
  <si>
    <t>Argor-Heraeus S.A.</t>
  </si>
  <si>
    <t>Asahi Pretec Corp.</t>
  </si>
  <si>
    <t>Asahi Refining Canada Ltd.</t>
  </si>
  <si>
    <t>AU Traders and Refiners</t>
  </si>
  <si>
    <t>CID002850</t>
  </si>
  <si>
    <t>Johannesburg</t>
  </si>
  <si>
    <t>Wisconsin</t>
  </si>
  <si>
    <t>Bangalore Refinery</t>
  </si>
  <si>
    <t>CID002863</t>
  </si>
  <si>
    <t>Cendres + M?taux SA</t>
  </si>
  <si>
    <t>Cendres + Métaux S.A.</t>
  </si>
  <si>
    <t>Gujarat Gold Centre</t>
  </si>
  <si>
    <t>CID002852</t>
  </si>
  <si>
    <t>Ahmedabad</t>
  </si>
  <si>
    <t>Inner Mongolia Qiankun Gold and Silver Refinery Share Co., Ltd.</t>
  </si>
  <si>
    <t>Jiangxi Copper Co., Ltd.</t>
  </si>
  <si>
    <t>Saganoseki Smelter &amp; Refinery</t>
  </si>
  <si>
    <t>Tamano Smelter</t>
  </si>
  <si>
    <t>Korea Zinc Co., Ltd.</t>
  </si>
  <si>
    <t>L'azurde Company For Jewelry</t>
  </si>
  <si>
    <t>Lingbao Gold Co., Ltd.</t>
  </si>
  <si>
    <t>Metalor Technologies S.A.</t>
  </si>
  <si>
    <t>Metal?rgica Met-Mex Pe?oles, S.A. de C.V</t>
  </si>
  <si>
    <t>Metalúrgica Met-Mex Peñoles S.A. De C.V.</t>
  </si>
  <si>
    <t>Met-Mex Pe?oles, S.A.</t>
  </si>
  <si>
    <t>Takehara Refinery</t>
  </si>
  <si>
    <t>Modeltech Sdn Bhd</t>
  </si>
  <si>
    <t>CID002857</t>
  </si>
  <si>
    <t>Onehunga</t>
  </si>
  <si>
    <t>PAMP S.A.</t>
  </si>
  <si>
    <t>PX Précinox S.A.</t>
  </si>
  <si>
    <t>Remondis Argentia B.V.</t>
  </si>
  <si>
    <t>CID002582</t>
  </si>
  <si>
    <t>SAFINA A.S.</t>
  </si>
  <si>
    <t>CID002290</t>
  </si>
  <si>
    <t>Vestec</t>
  </si>
  <si>
    <t>Sai Refinery</t>
  </si>
  <si>
    <t>CID002853</t>
  </si>
  <si>
    <t>Parwanoo</t>
  </si>
  <si>
    <t>SEMPSA Joyería Platería S.A.</t>
  </si>
  <si>
    <t>Tanaka Electronics (Hong Kong) Pte. Ltd.</t>
  </si>
  <si>
    <t>Tanaka Electronics (Singapore) Pte. Ltd.</t>
  </si>
  <si>
    <t>Tanaka Kikinzoku Kogyo K.K</t>
  </si>
  <si>
    <t>TOO Tau-Ken-Altyn</t>
  </si>
  <si>
    <t>CID002615</t>
  </si>
  <si>
    <t>Astana</t>
  </si>
  <si>
    <t>Almaty</t>
  </si>
  <si>
    <t>Umicore S.A. Business Unit Precious Metals Refining</t>
  </si>
  <si>
    <t>Lusaka</t>
  </si>
  <si>
    <t>Valcambi S.A.</t>
  </si>
  <si>
    <t>H.C. Starck Smelting GmbH &amp; Co. KG</t>
  </si>
  <si>
    <t>Chenzhou Yunxiang Mining and Metallurgy Co., Ltd.</t>
  </si>
  <si>
    <t>Guang Xi Liu Zhou</t>
  </si>
  <si>
    <t>YunNan Gejiu Yunxin Electrolyze Limited</t>
  </si>
  <si>
    <t>YUNXIN colored electrolysis Company Limited</t>
  </si>
  <si>
    <t>Melt Metais e Ligas S.A.</t>
  </si>
  <si>
    <t>Nongkham Sriracha</t>
  </si>
  <si>
    <t>INDONESIAN STATE TIN CORPORATION MENTOK SMELTER</t>
  </si>
  <si>
    <t>Yunnan Tin Company Limited</t>
  </si>
  <si>
    <t>Philippine Chuangxin Industrial Co., Inc.</t>
  </si>
  <si>
    <t>CID002858</t>
  </si>
  <si>
    <t>TANAKA Electronics (Malaysia) SDN. BHD.</t>
  </si>
  <si>
    <t>Bangalore</t>
  </si>
  <si>
    <t>Kawasan Perindustrian Bukit Rambai</t>
  </si>
  <si>
    <t>Melaka</t>
  </si>
  <si>
    <t>Moerdijk</t>
  </si>
  <si>
    <t>All rows with "Smelter not listed" selected, have a name and country listed</t>
  </si>
  <si>
    <t>N/A</t>
  </si>
  <si>
    <t>Please complete columns D &amp; E on Smelter List for all rows "Smelter Not Listed" selected in column C</t>
  </si>
  <si>
    <t>3) 귀사 공급망의 제련소가 해당국가로부터 3TG를 공급받고 있습니까? (SEC 용어, 용어정의 탭 참조)</t>
  </si>
  <si>
    <t>3) Est-ce qu’une des fonderies de votre chaîne d’approvisionnement s’approvisionne en 3TG à partir des pays couverts ? (terme SEC, consulter l’onglet des définitions)</t>
  </si>
  <si>
    <t>3) Alguma das fundições da sua cadeia de suprimentos fornece minerais de conflito provenientes dos países abrangidos? (termo da SEC; consulte a guia de definições)</t>
  </si>
  <si>
    <t>3) ¿Alguna de las fundidoras de la cadena de suministro provee el 3TG de los países cubiertos?  (para el término SEC, véase la pestaña de definiciones)</t>
  </si>
  <si>
    <t>3) Vi sono fonderie nella vostra catena di fornitura che ottengono metalli di conflitto da paesi coinvolti? (Termine SEC, vedere il foglio delle definizioni)</t>
  </si>
  <si>
    <t xml:space="preserve">3) Tedarik zincirinizdeki izabe tesislerinden herhangi biri 3TG'yi kapsam dahilindeki ülkelerden ediniyor mu? (SEC terimi, tanımlar sekmesine bakın) </t>
  </si>
  <si>
    <t>Smelter ListA4</t>
  </si>
  <si>
    <t xml:space="preserve">Note:  Entries with (*) are mandatory fields. </t>
  </si>
  <si>
    <t>z</t>
  </si>
  <si>
    <t>Ōita</t>
  </si>
  <si>
    <t>2. Metal (*)   -   Use the pull down menu to select the metal for which you are entering smelter information.  This field is mandatory.</t>
  </si>
  <si>
    <t>5. Smelter Country (*) – This field will auto-populate when a smelter name is selected in column C. If you selected "Smelter Not Listed" in column C, use the pull down menu to select the country location of the smelter.  This field is mandatory.</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</si>
  <si>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</si>
  <si>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t xml:space="preserve">7. Source of Smelter Identification Number - This is the source of the Smelter Identification Number entered in Column F.  If a smelter name was selected in Column C using the dropdown box, this field will auto-populate. </t>
  </si>
  <si>
    <t>8. Smelter Street -  Provide the street name on which the smelter is located. This field is optional.</t>
  </si>
  <si>
    <t>9. Smelter City – Provide the city name of where the smelter is located. This field is optional.</t>
  </si>
  <si>
    <t>12. Smelter Contact Email – Fill in the email address of the Smelter Facility contact person who was identified as the Smelter Contact Name.  Example: John.Smith@SmelterXXX.com.  Please review the instructions for Smelter Contact Name before completing this field.</t>
  </si>
  <si>
    <t>2. 금속(*) - 드랍다운 메뉴를 이용하여 제련소 정보를 입력하려는 금속을 선택하시오.  이 필드는 필수입니다.</t>
  </si>
  <si>
    <t>2. Métal (*) – Utiliser la liste déroulante pour sélectionner le métal pour lequel vous entrez l’information. Ce champ est obligatoire.</t>
  </si>
  <si>
    <t>2. Metallo (*) - Usare il menu a tendina per selezionare il metallo per il quale state inserendo l'informazione sulle fonderie. Questo campo è obbligatorio</t>
  </si>
  <si>
    <t>2. Metal (*) - İzabe tesisi bilgilerini girdiğiniz metali seçmek için açılır menüyü kullanın. Bu alanın doldurulması zorunludur.</t>
  </si>
  <si>
    <t>5. 제련소 국가 (*) - 'C'열에 제련소 이름을 선택한 경우에는 이필드가 자동으로 채워집니다.  'C'열에 '나열되지 제련소'를 선택한 경우,  제련소 국가 위치를 풀다운 메뉴에서 선택하십시오.  이 필드는 필수입니다.</t>
  </si>
  <si>
    <t>5. Pays de la fonderie (*) - Ce champ est automatiquement renseigné lorsque le nom de la fonderie est sélectionné dans la colonne "C". Si vous avez sélectionné "fonderie non répertoriée" dans la colonne "C", utilisez le menu déroulant pour sélectionner le pays de la fonderie. Ce champ est obligatoire.</t>
  </si>
  <si>
    <t>5. País da Fundição (*) - Este campo irá replicar-se automaticamente quando o nome de uma fundição for selecionada na coluna C. Se selecionar "Fundição não listada" na coluna C, use a lista do menu para selecionar o país de origem da fundição. Este campo é obrigatório.</t>
  </si>
  <si>
    <t>5. País del fundidor (*)- Este campo se llenara automáticamente cuando el nombre del fundidor sea seleccionado en la columna C. Si usted selecciona " Fundidor no listado" en columna C, use el menú de opciones para seleccionar el país del proveedor. Este campo es mandatorio.</t>
  </si>
  <si>
    <t>5. İzabe Tesisi Ülkesi (*) â Bu alan, C Sütununda bir izabe tesisi adı seçildiğinde otomatik olarak doldurulacaktır. C Sütununda "İzabe Tesisi Listelenmemiş" öğesini seçtiyseniz, izabe tesisinin bulunduğu ülkeyi seçmek için açılır menüyü kullanın. Bu alanın doldurulması zorunludur.</t>
  </si>
  <si>
    <t>6. 제련소 식별 - 이것은 제련소와 정제소 식별 시스템에 따라 제련소와 정제소에 할당된 고유한 식별자입니다. 다수의 이름이나 별칭이 한 제련소 또는 정제소를 묘사하기 위해 사용되어 질 것으로 보여,  다수의 이름이나 별칭을 하나의 "Smelter ID"로 연결합니다.</t>
  </si>
  <si>
    <t>6. Identification  de la fonderie - Il s'agit d'un identifiant unique attribué à chaque fonderie ou affineur selon un système d'identification des fonderies et des affineries. Plusieurs noms ou désignations peuvent être utilisés pour décrire un unique fondeur ou affineur et donc ces noms ou désignations multiples pourraient être associés à un seul "Smelter ID".</t>
  </si>
  <si>
    <t>6. Identificação da fundição - Esta é uma identificação única atribuída à fundição ou refinaria de acordo com um sistema estabelecido de identificação de fundições e refinarias. É expectável que múltiplos nomes ou pseudónimos possam ser usados para descrever uma única fundição ou refinaria e deste modo múltiplos nomes ou pseudónimos possam ser associados a uma só "ID de Fundição".</t>
  </si>
  <si>
    <t>6. Identificación del fundidor - Este es un identificador único asignado al fundidor o refinador de acuerdo a un sistema establecido del fundidor y refinador.  Se espera que nombre múltiples a alias pueden ser usados para describir al fundidor o refinador y por lo tanto múltiples nombres o alias pueden ser usados para a un solo "ID del fundidor".</t>
  </si>
  <si>
    <t>6. Identificazione della fonderia -  Questo è un identificatore univoco assegnato a una fonderia o raffinatore secondo un sistema di identificazione stabilito di una fonderia e raffineria. Si prevede che più nomi o alias potrebbero essere utilizzati per descrivere una singola fonderia o raffinatore e quindi più nomi o alias potrebbero essere associati ad un unico  ID.</t>
  </si>
  <si>
    <t>6. İzabe Tesisi Tanımlaması - Bu, mevcut izabe tesisi ve rafineri tanımlama sistemine göre bir izabe tesisi ya da rafineriye atanan benzersiz bir tanımlayıcıdır. Tek bir izabe tesisi veya rafinerinin tanımlanması için birden fazla ad ya da rumuz kullanılabilmekte, bu nedenle birden fazla ad ya da rumuz tek bir ‘İzabe Tesisi Kimliği’ ile ilişkilendirilebilmektedir.</t>
  </si>
  <si>
    <t>7. 제련소 식별 번호의 출처 - 이것은 F열에 들어간 제련소 식별 번호의 출처입니다. 제련소 이름이 드랍다운 박스를 사용하여 Column C에서 선택되면, 이 열은 자동으로 덧붙여 집니다.</t>
  </si>
  <si>
    <t>7. Type de l'identifiant de la fonderie - C'est la source du numéro d'identification de la fonderie identifiée dans la colonne F. Si un nom de fonderie a été sélectionné dans la colonne C en utilisant la liste déroulante, ce champ est automatiquement renseigné.</t>
  </si>
  <si>
    <t>7. Número de Identificação da fonte da Fundição - Este é o número de Identificação da fonte da Fundição preenchido na coluna F. Se o nome de uma fundição for selecionada na coluna C usando a lista do menu, este campo irá replicar-se automaticamente.</t>
  </si>
  <si>
    <t>7. Fuente del numero de identificación del fundidor - esta es la fuente del numero de identificación del fundidor capturado en el columna F. Si un nombre del fundidor fue seleccionado en la columna C usando el menú de opciones, este campo se llenara automáticamente.</t>
  </si>
  <si>
    <t>7. Fonte del numero di identificazone della fonderia - Questa è l'origine del numero di identificazione della fonderia inserito nella colonna F. Se un nome di fonderia è stato selezionato nella colonna C utilizzando la casella a discesa, questo campo si auto popola.</t>
  </si>
  <si>
    <t xml:space="preserve">7. İzabe Tesisi Tanımlama Numarası Kaynağı - Bu, F Sütununa girilen İzabe Tesisi Tanımlama Numarasının kaynağını ifade eder. Bu alan, C Sütununda açılır kutu ile bir izabe tesisi adı seçildiğinde otomatik olarak doldurulacaktır. </t>
  </si>
  <si>
    <t>8. 제련소 주소 - 제련소가 위치하고 있는 주소를 기입하십시오. 이 필드는 선택사항입니다.</t>
  </si>
  <si>
    <t>8. Rue de la fonderie – indique le nom de la rue où est située la fonderie. Ce champ est facultatif.</t>
  </si>
  <si>
    <t>8. Endereço da fundição – Forneça o nome da rua em que se localiza a fundição. Este campo é opcional.</t>
  </si>
  <si>
    <t xml:space="preserve">8. Calle del fundidor: informe el nombre de la calle en la que se encuentra ubicado el fundidor.  El campo es opcional. </t>
  </si>
  <si>
    <t>8. Sedi delle Fonderie: strada/via - Inserire la via/strada della fonderia che esegue il trattamento di trasformazione dei minerali che entrano nella vostra catena di fornitura. Questo campo è facoltativo.</t>
  </si>
  <si>
    <t>8. İzabe Tesisinin Bulunduğu Cadde - İzabe tesisinin yer aldığı caddenin adını girin. Bu alanın doldurulması isteğe bağlıdır.</t>
  </si>
  <si>
    <t>9. 제련소 시 – 제련소가 위치하고 있는 도시를 기입하십시오. 이 필드는 선택사항입니다.</t>
  </si>
  <si>
    <t>9. Ville de la fonderie – indique le nom de la ville où est située la fonderie. Ce champ est facultatif.</t>
  </si>
  <si>
    <t>9. Cidade da fundição – Forneça o nome da cidade em que se localiza a fundição. Este campo é opcional.</t>
  </si>
  <si>
    <t>9.  Ciudad del fundidor: informe el nombre de la ciudad en la que se ubica el fundidor.  El campo es opcional.</t>
  </si>
  <si>
    <t>9. Sedi delle Fonderie: città - inserire la città della fonderia che esegue il trattamento di trasformazione dei minerali che entrano nella vostra catena di fornitura.  Questo campo è facoltativo.</t>
  </si>
  <si>
    <t>9. İzabe Tesisinin Bulunduğu Şehir – İzabe tesisinin bulunduğu şehrin adını girin. Bu alanın doldurulması isteğe bağlıdır.</t>
  </si>
  <si>
    <t>10. 제련소 위치: 도/주, 해당할 경우 – 제련소가 위치하고 있는 도나 주를 기입하십시오. 이 필드는 선택사항입니다.</t>
  </si>
  <si>
    <t>10. Emplacement de la fonderie : État/province, le cas échéant – indique l’État ou la province où est située la fonderie. Ce champ est facultatif.</t>
  </si>
  <si>
    <t>10. Localização da fundição: Estado ou província, quando aplicável – Forneça o estado ou a província em que se localiza a fundição. Este campo é opcional.</t>
  </si>
  <si>
    <t>10.  Ubicación del fundidor:  Estado/Provincia, si corresponde: informe el estado o provincia en el que se ubica el fundidor.  El campo es opcional.</t>
  </si>
  <si>
    <t>10. Sedi delle Fonderie:  Stato (se applicabile) - inserire lo Stato della fonderia che esegue il trattamento di trasformazione dei minerali che entrano nella vostra catena di fornitura. Questo campo è facoltativo.</t>
  </si>
  <si>
    <t>10. İzabe Tesisinin Bulunduğu Konum: Uygun olduğunda, Eyalet/İl – İzabe tesisinin bulunduğu eyalet ya da ilin adını girin. Bu alanın doldurulması isteğe bağlıdır.</t>
  </si>
  <si>
    <t>12.  제련소 담당자 이메일 - 귀사에 공급하는 제련소 담당자의 이메일 주소를 기입하시오.  예: John.Smith@SmelterXXX.com.  이 필드를 완료하기 전에 제련소 담당자 이름에 대한 설명을 읽어보십시요.</t>
  </si>
  <si>
    <t>12. Adresse Email du contact de la fonderie- Indiquez l'adresse email du contact que vous avez identifié pour la fonderie . Exemple: John.Smith@SmelterXXX.com. Merci de lire les instructions sur le nom du contact de la fonderie avant de remplir ce champ.</t>
  </si>
  <si>
    <t>12. E mail de Contacto na Fundição - Preencher o endereço de email da pessoa de contacto na unidade de fundição que foi identificada com o nome de contacto na fundição. Exemplo: John.Smith@SmelterXXX.com. Por favor reveja as instruções para o nome de contacto na fundição antes de completar este campo.</t>
  </si>
  <si>
    <t>12. Email del contacto  del fundidor –  Capture la dirección de email de la persona contacto de la planta del fundidor quien fue identificado como Persona contacto del fundidor.  Ejemplo: John.Smith@SmelterXXX.com. Por favor revise las instrucciones para el Nombre contacto del fundidor antes de completar este campo.</t>
  </si>
  <si>
    <t>12. Nome del contatto della Fonderia: Inserire l'indirizzo e-mail della persona della fonderia identificata. Esempio: John.Smith@fonderiaXXX.com. Si prega di rivedere le istruzioni relative alla persona di contatto della fonderia prima di completare questo campo.</t>
  </si>
  <si>
    <t>12. İzabe Tesisi İrtibat Kişisi E-postası – İzabe Tesisi İrtibat Kişisi Adı kısmında belirttiğiniz İzabe Tesisi irtibat kişisinin e-posta adresini girin. Örnek: John.Smith@SmelterXXX.com. Bu alanı doldurmadan önce lütfen İzabe Tesisi İrtibat Kişisi Adı kısmında verilen talimatları inceleyin.</t>
  </si>
  <si>
    <t>TO BEGIN:</t>
  </si>
  <si>
    <t>Smelter Identification Number Input Column</t>
  </si>
  <si>
    <t>冶炼厂识别号码输入列</t>
  </si>
  <si>
    <t>제련소 ID 번호 입력 열</t>
  </si>
  <si>
    <t>Colonne de saisie du numéro d’identification de la fonderie</t>
  </si>
  <si>
    <t>POUR COMMENCER :</t>
  </si>
  <si>
    <t>Coluna de entrada do número de identificação da fundição</t>
  </si>
  <si>
    <t>PARA INICIAR:</t>
  </si>
  <si>
    <t>UM ZU BEGINNEN:</t>
  </si>
  <si>
    <t>Columna para ingresar el número de identificación del fundidor</t>
  </si>
  <si>
    <t>PARA COMENZAR:</t>
  </si>
  <si>
    <t>Colonna di immissione numero di identificazione fonderia</t>
  </si>
  <si>
    <t>İzabe Tesisi Tanımlama Numarası Giriş Sütunu</t>
  </si>
  <si>
    <t>Select Language Preference Here:
请选择你的语言:
사용할 언어를 선택하시오 :
表示言語をここから選択してください:
Sélectionner la langue préférée ici:
Selecione Preferência de idioma Aqui:
Wählen sie hier die Sprache:
Seleccione el lenguaje de preferencia aqui:
Selezionare la lingua di preferenza qui:
Burada Dil Tercihini Belirleyin:</t>
  </si>
  <si>
    <t>1. Insert your company's Legal Name.  Please do not use abbreviations. In this field you have the option to add other commercial names, DBAs, etc.</t>
  </si>
  <si>
    <t>BOLIVIA (PLURINATIONAL STATE OF)</t>
  </si>
  <si>
    <t>TAIWAN, PROVINCE OF CHINA</t>
  </si>
  <si>
    <t>UNITED STATES OF AMERICA</t>
  </si>
  <si>
    <t>Abington Reldan Metals, LLC</t>
  </si>
  <si>
    <t>CID002708</t>
  </si>
  <si>
    <t>Fairless Hills</t>
  </si>
  <si>
    <t>Degussa Sonne / Mond Goldhandel GmbH</t>
  </si>
  <si>
    <t>CID002867</t>
  </si>
  <si>
    <t>LinBao Gold Mining</t>
  </si>
  <si>
    <t>L'Orfebre S.A.</t>
  </si>
  <si>
    <t>CID002762</t>
  </si>
  <si>
    <t>Pease &amp; Curren</t>
  </si>
  <si>
    <t>CID002872</t>
  </si>
  <si>
    <t>Samwon Metals Corp.</t>
  </si>
  <si>
    <t>Shandong Guoda Gold Co., Ltd.</t>
  </si>
  <si>
    <t>Taki Chemical Co., Ltd.</t>
  </si>
  <si>
    <t>Gejiu</t>
  </si>
  <si>
    <t>Unecha Refractory metals plant</t>
  </si>
  <si>
    <t>CID002724</t>
  </si>
  <si>
    <t>Provide a valid email for contact in Declaration tab cell D16</t>
  </si>
  <si>
    <t>Andorra la Vella</t>
  </si>
  <si>
    <t>Queensland</t>
  </si>
  <si>
    <t>CID002918</t>
  </si>
  <si>
    <t>SungEel HiTech</t>
  </si>
  <si>
    <t xml:space="preserve">This version incorporates a few changes to the smelter list as reflected in the Standard Smelter List as of October 6, 2016.  The latest version of the Standard Smelter List is available at: http://www.conflictfreesourcing.org/conflict-free-smelter-program/exports/cmrt-export/. </t>
  </si>
  <si>
    <t>Doldurun</t>
  </si>
  <si>
    <t xml:space="preserve">Select your company's Declaration Scope.  The options for scope are:
A.  Company
B.  Product (or List of Products)
C.  User-Defined
</t>
  </si>
  <si>
    <t>「申告」タブのD20セルに会社から正式に認められた代表者の有効な電子メールを記入してください</t>
  </si>
  <si>
    <t>「申告」タブのD16セルに連絡先担当者の有効な電子メールを記入してください</t>
  </si>
  <si>
    <t xml:space="preserve">1. 귀사의 법적인 공식 명칭을 기입하십시오. 축약된 명칭을 기입하면 안됩니다. 이 필드에는 다른 상업명, DBA 등을 추가할 수 있는 옵션이 있습니다. </t>
  </si>
  <si>
    <t>Saisissez une adresse e-mail valide du représentant agréé de la société dans la cellule D20 de l’onglet Déclaration</t>
  </si>
  <si>
    <t>Saisissez une adresse e-mail de contact valide dans la cellule D16 de l’onglet Déclaration</t>
  </si>
  <si>
    <t>1. Insérez la dénomination sociale de votre société. Merci de ne pas utiliser d’abréviations. Dans ce champ, vous avez la possibilité d’ajouter d’autres noms commerciaux, raisons sociales, etc.</t>
  </si>
  <si>
    <t>1. Insira a razão/denominação social da empresa. Não use abreviaturas. Neste campo você tem a opção de adicionar outros nomes comerciais, DBAs, etc.</t>
  </si>
  <si>
    <t>Forneça um e-mail válido para contato na célula D16 da guia Declaração</t>
  </si>
  <si>
    <t>Wählen Sie den Erklärungsumfang Ihres Unternehmens aus. Die Auswahlmöglichkeiten für den Umfang sind:
A. Unternehmen
B. Produkt (oder Produktliste)
C. Nutzerdefiniert</t>
  </si>
  <si>
    <t>Geben Sie eine gültige E-Mail-Adresse eines bevollmächtigten Unternehmensvertreters in der Reiterzelle D20 der Erklärung an</t>
  </si>
  <si>
    <t>Geben Sie eine gültige Kontakt-E-Mail-Adresse in der Reiterzelle D16 der Erklärung an</t>
  </si>
  <si>
    <t>1. Geben Sie hier den rechtmäßigen Firmennamen Ihres Unternehmens ein. Bitte verwenden Sie keine Abkürzungen. In diesem Feld haben Sie die Möglichkeit, weitere Geschäftsnamen, DBAs usw. hinzuzufügen.</t>
  </si>
  <si>
    <t>1. Ingrese la razón social de su compañía. No utilice abreviaturas. En este campo tiene la opción de agregar otros nombres comerciales, nombres alternos, etc.</t>
  </si>
  <si>
    <t>Proporcione un correo electrónico válido del contacto en la pestaña Declaration (Declaración), celda D16</t>
  </si>
  <si>
    <t>Proporcione un correo electrónico válido del representante autorizado de la compañía en la pestaña Declaration (Declaración), celda D20</t>
  </si>
  <si>
    <t>Fornire un’email valida del rappresentante della società autorizzata nella cella D20 della scheda della Dichiarazione</t>
  </si>
  <si>
    <t>Fornire un’email di contatto valida nella cella D16 della scheda della Dichiarazione</t>
  </si>
  <si>
    <t>1. Inserire la denominazione legale dell’Azienda. Si prega di non utilizzare abbreviazioni. In questo campo è possibile aggiungere altri nomi commerciali, DBA, ecc.</t>
  </si>
  <si>
    <t>1. Şirketinizin Yasal Adını girin.  Lütfen kısaltma kullanmayın. Bu alanda diğer ticari adları, DBA’ları, vb. ekleme seçeneğine sahip olacaksınız.</t>
  </si>
  <si>
    <t>İrtibat kişisi için geçerli bir e-posta adresini Beyan sekmesi hücre D16’da belirtin.</t>
  </si>
  <si>
    <t>Beyan sekmesinde, hücre D20’e yetkili şirket temsilcisi için geçerli bir e-posta adresi ekleyin.</t>
  </si>
  <si>
    <t>Penglai</t>
  </si>
  <si>
    <t xml:space="preserve">1. Corrections to all bugs and errors
2. Enhancements which do not conflict with IPC-1755
a. Additions and clarifications in the instructions and definitions
b. Update to ISO short names for countries
3. Translation improvements
4. Updates to the Smelter Reference List and Standard Smelter List
</t>
  </si>
  <si>
    <t>Greater than 90%</t>
  </si>
  <si>
    <t>Greater than 75%</t>
  </si>
  <si>
    <t>Greater than 50%</t>
  </si>
  <si>
    <t>50% or less</t>
  </si>
  <si>
    <t>A48</t>
  </si>
  <si>
    <t>A68</t>
  </si>
  <si>
    <t>A70</t>
  </si>
  <si>
    <t>AGR (Perth Mint Australia)</t>
  </si>
  <si>
    <t>Western Australian Mint (T/a The Perth Mint)</t>
  </si>
  <si>
    <t>Al Etihad Gold LLC</t>
  </si>
  <si>
    <t>AngloGold Ashanti Brazil</t>
  </si>
  <si>
    <t>BALORE REFINERSGA</t>
  </si>
  <si>
    <t>Bangalore Refinery Pvt Ltd</t>
  </si>
  <si>
    <t>Cendres + Metaux S.A.</t>
  </si>
  <si>
    <t>DEGUSSA</t>
  </si>
  <si>
    <t>Federal State Unitary Enterprise Moscow Special Processing Plant (FSUE MZSS)</t>
  </si>
  <si>
    <t>Gold Refinery of Zijin Mining Group Co., Ltd.</t>
  </si>
  <si>
    <t>HeeSung Metal Ltd.</t>
  </si>
  <si>
    <t>CID000689</t>
  </si>
  <si>
    <t>Seo-gu</t>
  </si>
  <si>
    <t>Heraeus Metals Hong Kong Ltd.</t>
  </si>
  <si>
    <t>HwaSeong CJ CO., LTD.</t>
  </si>
  <si>
    <t>Italpreziosi</t>
  </si>
  <si>
    <t>CID002765</t>
  </si>
  <si>
    <t>Verona</t>
  </si>
  <si>
    <t>KGHM Polska Miedz S.A.</t>
  </si>
  <si>
    <t>Kyshtym Copper-Electrolytic Plant ZAO</t>
  </si>
  <si>
    <t>CID002865</t>
  </si>
  <si>
    <t>Marsam Metals</t>
  </si>
  <si>
    <t>CID002606</t>
  </si>
  <si>
    <t>Sao Paulo</t>
  </si>
  <si>
    <t>Metallurgie Hoboken Overpelt</t>
  </si>
  <si>
    <t>Suzhou</t>
  </si>
  <si>
    <t>Planta Recuperadora de Metales SpA</t>
  </si>
  <si>
    <t>CID002919</t>
  </si>
  <si>
    <t>Mejillones</t>
  </si>
  <si>
    <t>Antofagasta</t>
  </si>
  <si>
    <t>Safimet S.p.A</t>
  </si>
  <si>
    <t>CID002973</t>
  </si>
  <si>
    <t>State Research Institute Center for Physical Sciences and Technology</t>
  </si>
  <si>
    <t>CID003153</t>
  </si>
  <si>
    <t>Vilnius</t>
  </si>
  <si>
    <t>Umicore Precious Metals Refining Hoboken</t>
  </si>
  <si>
    <t>zhaojinjinyinyelian</t>
  </si>
  <si>
    <t>H.C. Starck Tantalum and Niobium GmbH</t>
  </si>
  <si>
    <t>Jiujiang Nonferrous Metals Smelting Company Limited</t>
  </si>
  <si>
    <t>NPM Silmet AS</t>
  </si>
  <si>
    <t>Resind Ind e Com Ltda.</t>
  </si>
  <si>
    <t>Guangdong Hanhe Non-Ferrous Metal Co., Ltd.</t>
  </si>
  <si>
    <t>CID003116</t>
  </si>
  <si>
    <t>Super Ligas</t>
  </si>
  <si>
    <t>CID002756</t>
  </si>
  <si>
    <t>White Solder Metalurgia e Mineracao Ltda.</t>
  </si>
  <si>
    <t>Yunnan ride non-ferrous metal co., LTD</t>
  </si>
  <si>
    <t>Yunnan Xi YE</t>
  </si>
  <si>
    <t>H.C. Starck Tungsten GmbH</t>
  </si>
  <si>
    <t>Moliren Ltd.</t>
  </si>
  <si>
    <t>Unecha</t>
  </si>
  <si>
    <t>Wolfram Bergbau und Hutten AG</t>
  </si>
  <si>
    <t>Piracicaba</t>
  </si>
  <si>
    <t>A73</t>
  </si>
  <si>
    <t>Belize</t>
  </si>
  <si>
    <t>Djibouti</t>
  </si>
  <si>
    <t>Georgia</t>
  </si>
  <si>
    <t>Guatemala</t>
  </si>
  <si>
    <t>Luxembourg</t>
  </si>
  <si>
    <t>Midway Islands</t>
  </si>
  <si>
    <t>Mali</t>
  </si>
  <si>
    <t>Sikkim</t>
  </si>
  <si>
    <t>San Marino</t>
  </si>
  <si>
    <t>Wake Island</t>
  </si>
  <si>
    <t>Zaire</t>
  </si>
  <si>
    <t>AD-07</t>
  </si>
  <si>
    <t>AD-02</t>
  </si>
  <si>
    <t>Canillo</t>
  </si>
  <si>
    <t>AD-06</t>
  </si>
  <si>
    <t>Sant Julià de Lòria</t>
  </si>
  <si>
    <t>AD-08</t>
  </si>
  <si>
    <t>Escaldes-Engordany</t>
  </si>
  <si>
    <t>AD-03</t>
  </si>
  <si>
    <t>Encamp</t>
  </si>
  <si>
    <t>AD-04</t>
  </si>
  <si>
    <t>La Massana</t>
  </si>
  <si>
    <t>AD-05</t>
  </si>
  <si>
    <t>Ordino</t>
  </si>
  <si>
    <t>AE-RK</t>
  </si>
  <si>
    <t>Ra’s al Khaymah</t>
  </si>
  <si>
    <t>AE-SH</t>
  </si>
  <si>
    <t>Ash Shāriqah</t>
  </si>
  <si>
    <t>AE-FU</t>
  </si>
  <si>
    <t>Al Fujayrah</t>
  </si>
  <si>
    <t>AE-DU</t>
  </si>
  <si>
    <t>Dubayy</t>
  </si>
  <si>
    <t>AE-AZ</t>
  </si>
  <si>
    <t>Abū Z̧aby</t>
  </si>
  <si>
    <t>AE-UQ</t>
  </si>
  <si>
    <t>Umm al Qaywayn</t>
  </si>
  <si>
    <t>AE-AJ</t>
  </si>
  <si>
    <t>‘Ajmān</t>
  </si>
  <si>
    <t>AF-KAN</t>
  </si>
  <si>
    <t>Kandahār</t>
  </si>
  <si>
    <t>AF-LOG</t>
  </si>
  <si>
    <t>Lōgar</t>
  </si>
  <si>
    <t>AF-PIA</t>
  </si>
  <si>
    <t>Paktiyā</t>
  </si>
  <si>
    <t>AF-SAM</t>
  </si>
  <si>
    <t>Samangān</t>
  </si>
  <si>
    <t>AF-URU</t>
  </si>
  <si>
    <t>Uruzgān</t>
  </si>
  <si>
    <t>AF-BDS</t>
  </si>
  <si>
    <t>Badakhshān</t>
  </si>
  <si>
    <t>AF-FYB</t>
  </si>
  <si>
    <t>Fāryāb</t>
  </si>
  <si>
    <t>AF-JOW</t>
  </si>
  <si>
    <t>Jowzjān</t>
  </si>
  <si>
    <t>AF-KDZ</t>
  </si>
  <si>
    <t>Kunduz</t>
  </si>
  <si>
    <t>AF-LAG</t>
  </si>
  <si>
    <t>Laghmān</t>
  </si>
  <si>
    <t>AF-NIM</t>
  </si>
  <si>
    <t>Nīmrōz</t>
  </si>
  <si>
    <t>AF-BGL</t>
  </si>
  <si>
    <t>Baghlān</t>
  </si>
  <si>
    <t>AF-FRA</t>
  </si>
  <si>
    <t>Farāh</t>
  </si>
  <si>
    <t>AF-HEL</t>
  </si>
  <si>
    <t>Helmand</t>
  </si>
  <si>
    <t>AF-PKA</t>
  </si>
  <si>
    <t>Paktīkā</t>
  </si>
  <si>
    <t>AF-SAR</t>
  </si>
  <si>
    <t>Sar-e Pul</t>
  </si>
  <si>
    <t>AF-BDG</t>
  </si>
  <si>
    <t>Bādghīs</t>
  </si>
  <si>
    <t>AF-GHA</t>
  </si>
  <si>
    <t>Ghaznī</t>
  </si>
  <si>
    <t>AF-PAN</t>
  </si>
  <si>
    <t>Panjshayr</t>
  </si>
  <si>
    <t>AF-TAK</t>
  </si>
  <si>
    <t>Takhār</t>
  </si>
  <si>
    <t>AF-WAR</t>
  </si>
  <si>
    <t>Wardak</t>
  </si>
  <si>
    <t>AF-BAM</t>
  </si>
  <si>
    <t>Bāmyān</t>
  </si>
  <si>
    <t>AF-KAB</t>
  </si>
  <si>
    <t>Kābul</t>
  </si>
  <si>
    <t>AF-KAP</t>
  </si>
  <si>
    <t>Kāpīsā</t>
  </si>
  <si>
    <t>AF-KHO</t>
  </si>
  <si>
    <t>Khōst</t>
  </si>
  <si>
    <t>AF-KNR</t>
  </si>
  <si>
    <t>Kunaṟ</t>
  </si>
  <si>
    <t>AF-BAL</t>
  </si>
  <si>
    <t>Balkh</t>
  </si>
  <si>
    <t>AF-GHO</t>
  </si>
  <si>
    <t>Ghōr</t>
  </si>
  <si>
    <t>AF-DAY</t>
  </si>
  <si>
    <t>Dāykundī</t>
  </si>
  <si>
    <t>AF-HER</t>
  </si>
  <si>
    <t>Herāt</t>
  </si>
  <si>
    <t>AF-NAN</t>
  </si>
  <si>
    <t>Nangarhār</t>
  </si>
  <si>
    <t>AF-NUR</t>
  </si>
  <si>
    <t>Nūristān</t>
  </si>
  <si>
    <t>AF-PAR</t>
  </si>
  <si>
    <t>Parwān</t>
  </si>
  <si>
    <t>AF-ZAB</t>
  </si>
  <si>
    <t>Zābul</t>
  </si>
  <si>
    <t>AG-03</t>
  </si>
  <si>
    <t>Saint George</t>
  </si>
  <si>
    <t>AG-06</t>
  </si>
  <si>
    <t>Saint Paul</t>
  </si>
  <si>
    <t>AG-10</t>
  </si>
  <si>
    <t>Barbuda</t>
  </si>
  <si>
    <t>AG-07</t>
  </si>
  <si>
    <t>Saint Peter</t>
  </si>
  <si>
    <t>AG-08</t>
  </si>
  <si>
    <t>Saint Philip</t>
  </si>
  <si>
    <t>AG-04</t>
  </si>
  <si>
    <t>Saint John</t>
  </si>
  <si>
    <t>AG-11</t>
  </si>
  <si>
    <t>Redonda</t>
  </si>
  <si>
    <t>AG-05</t>
  </si>
  <si>
    <t>Saint Mary</t>
  </si>
  <si>
    <t>AL-03</t>
  </si>
  <si>
    <t>Elbasan</t>
  </si>
  <si>
    <t>AL-09</t>
  </si>
  <si>
    <t>Dibër</t>
  </si>
  <si>
    <t>AL-01</t>
  </si>
  <si>
    <t>Berat</t>
  </si>
  <si>
    <t>AL-02</t>
  </si>
  <si>
    <t>Durrës</t>
  </si>
  <si>
    <t>AL-08</t>
  </si>
  <si>
    <t>Lezhë</t>
  </si>
  <si>
    <t>AL-10</t>
  </si>
  <si>
    <t>Shkodër</t>
  </si>
  <si>
    <t>AL-04</t>
  </si>
  <si>
    <t>Fier</t>
  </si>
  <si>
    <t>AL-11</t>
  </si>
  <si>
    <t>Tiranë</t>
  </si>
  <si>
    <t>AL-12</t>
  </si>
  <si>
    <t>Vlorë</t>
  </si>
  <si>
    <t>AL-05</t>
  </si>
  <si>
    <t>Gjirokastër</t>
  </si>
  <si>
    <t>AL-06</t>
  </si>
  <si>
    <t>Korçë</t>
  </si>
  <si>
    <t>AL-07</t>
  </si>
  <si>
    <t>Kukës</t>
  </si>
  <si>
    <t>AM-AG</t>
  </si>
  <si>
    <t>Aragac̣otn</t>
  </si>
  <si>
    <t>AM-AV</t>
  </si>
  <si>
    <t>Armavir</t>
  </si>
  <si>
    <t>AM-KT</t>
  </si>
  <si>
    <t>Kotayk'</t>
  </si>
  <si>
    <t>AM-GR</t>
  </si>
  <si>
    <t>Geġark'unik'</t>
  </si>
  <si>
    <t>AM-SH</t>
  </si>
  <si>
    <t>Širak</t>
  </si>
  <si>
    <t>AM-SU</t>
  </si>
  <si>
    <t>Syunik'</t>
  </si>
  <si>
    <t>AM-TV</t>
  </si>
  <si>
    <t>Tavuš</t>
  </si>
  <si>
    <t>AM-AR</t>
  </si>
  <si>
    <t>Ararat</t>
  </si>
  <si>
    <t>AM-LO</t>
  </si>
  <si>
    <t>Loṙi</t>
  </si>
  <si>
    <t>AM-ER</t>
  </si>
  <si>
    <t>Erevan</t>
  </si>
  <si>
    <t>AM-VD</t>
  </si>
  <si>
    <t>Vayoć Jor</t>
  </si>
  <si>
    <t>AO-CAB</t>
  </si>
  <si>
    <t>Cabinda</t>
  </si>
  <si>
    <t>AO-CCU</t>
  </si>
  <si>
    <t>Kuando Kubango</t>
  </si>
  <si>
    <t>AO-ZAI</t>
  </si>
  <si>
    <t>AO-LNO</t>
  </si>
  <si>
    <t>Lunda Norte</t>
  </si>
  <si>
    <t>AO-LSU</t>
  </si>
  <si>
    <t>Lunda Sul</t>
  </si>
  <si>
    <t>AO-MOX</t>
  </si>
  <si>
    <t>Moxico</t>
  </si>
  <si>
    <t>AO-NAM</t>
  </si>
  <si>
    <t>Namibe</t>
  </si>
  <si>
    <t>AO-UIG</t>
  </si>
  <si>
    <t>Uíge</t>
  </si>
  <si>
    <t>AO-BIE</t>
  </si>
  <si>
    <t>Bié</t>
  </si>
  <si>
    <t>AO-BGO</t>
  </si>
  <si>
    <t>Bengo</t>
  </si>
  <si>
    <t>AO-BGU</t>
  </si>
  <si>
    <t>Benguela</t>
  </si>
  <si>
    <t>AO-CNN</t>
  </si>
  <si>
    <t>Cunene</t>
  </si>
  <si>
    <t>AO-CUS</t>
  </si>
  <si>
    <t>Kwanza Sul</t>
  </si>
  <si>
    <t>AO-HUA</t>
  </si>
  <si>
    <t>Huambo</t>
  </si>
  <si>
    <t>AO-CNO</t>
  </si>
  <si>
    <t>Kwanza Norte</t>
  </si>
  <si>
    <t>AO-HUI</t>
  </si>
  <si>
    <t>Huíla</t>
  </si>
  <si>
    <t>AO-LUA</t>
  </si>
  <si>
    <t>Luanda</t>
  </si>
  <si>
    <t>AO-MAL</t>
  </si>
  <si>
    <t>Malange</t>
  </si>
  <si>
    <t>AR-A</t>
  </si>
  <si>
    <t>Salta</t>
  </si>
  <si>
    <t>AR-C</t>
  </si>
  <si>
    <t>Ciudad Autónoma de Buenos Aires</t>
  </si>
  <si>
    <t>AR-F</t>
  </si>
  <si>
    <t>La Rioja</t>
  </si>
  <si>
    <t>AR-B</t>
  </si>
  <si>
    <t>Buenos Aires</t>
  </si>
  <si>
    <t>AR-G</t>
  </si>
  <si>
    <t>Santiago del Estero</t>
  </si>
  <si>
    <t>AR-H</t>
  </si>
  <si>
    <t>Chaco</t>
  </si>
  <si>
    <t>AR-P</t>
  </si>
  <si>
    <t>Formosa</t>
  </si>
  <si>
    <t>AR-X</t>
  </si>
  <si>
    <t>Córdoba</t>
  </si>
  <si>
    <t>AR-D</t>
  </si>
  <si>
    <t>San Luis</t>
  </si>
  <si>
    <t>AR-L</t>
  </si>
  <si>
    <t>La Pampa</t>
  </si>
  <si>
    <t>AR-M</t>
  </si>
  <si>
    <t>Mendoza</t>
  </si>
  <si>
    <t>AR-Q</t>
  </si>
  <si>
    <t>Neuquén</t>
  </si>
  <si>
    <t>AR-R</t>
  </si>
  <si>
    <t>Río Negro</t>
  </si>
  <si>
    <t>AR-Y</t>
  </si>
  <si>
    <t>Jujuy</t>
  </si>
  <si>
    <t>AR-N</t>
  </si>
  <si>
    <t>Misiones</t>
  </si>
  <si>
    <t>AR-S</t>
  </si>
  <si>
    <t>Santa Fe</t>
  </si>
  <si>
    <t>AR-Z</t>
  </si>
  <si>
    <t>Santa Cruz</t>
  </si>
  <si>
    <t>AR-E</t>
  </si>
  <si>
    <t>Entre Ríos</t>
  </si>
  <si>
    <t>AR-K</t>
  </si>
  <si>
    <t>Catamarca</t>
  </si>
  <si>
    <t>AR-V</t>
  </si>
  <si>
    <t>Tierra del Fuego</t>
  </si>
  <si>
    <t>AR-W</t>
  </si>
  <si>
    <t>Corrientes</t>
  </si>
  <si>
    <t>AR-U</t>
  </si>
  <si>
    <t>Chubut</t>
  </si>
  <si>
    <t>AR-J</t>
  </si>
  <si>
    <t>San Juan</t>
  </si>
  <si>
    <t>AR-T</t>
  </si>
  <si>
    <t>Tucumán</t>
  </si>
  <si>
    <t>AT-4</t>
  </si>
  <si>
    <t>Oberösterreich</t>
  </si>
  <si>
    <t>AT-5</t>
  </si>
  <si>
    <t>Salzburg</t>
  </si>
  <si>
    <t>AT-8</t>
  </si>
  <si>
    <t>Vorarlberg</t>
  </si>
  <si>
    <t>AT-1</t>
  </si>
  <si>
    <t>Burgenland</t>
  </si>
  <si>
    <t>AT-7</t>
  </si>
  <si>
    <t>Tirol</t>
  </si>
  <si>
    <t>AT-9</t>
  </si>
  <si>
    <t>Wien</t>
  </si>
  <si>
    <t>AT-3</t>
  </si>
  <si>
    <t>Niederösterreich</t>
  </si>
  <si>
    <t>AT-2</t>
  </si>
  <si>
    <t>Kärnten</t>
  </si>
  <si>
    <t>AT-6</t>
  </si>
  <si>
    <t>Steiermark</t>
  </si>
  <si>
    <t>AU-QLD</t>
  </si>
  <si>
    <t>AU-TAS</t>
  </si>
  <si>
    <t>Tasmania</t>
  </si>
  <si>
    <t>AU-VIC</t>
  </si>
  <si>
    <t>Victoria</t>
  </si>
  <si>
    <t>AU-NT</t>
  </si>
  <si>
    <t>Northern Territory</t>
  </si>
  <si>
    <t>AU-NSW</t>
  </si>
  <si>
    <t>New South Wales</t>
  </si>
  <si>
    <t>AU-SA</t>
  </si>
  <si>
    <t>South Australia</t>
  </si>
  <si>
    <t>AU-WA</t>
  </si>
  <si>
    <t>AU-ACT</t>
  </si>
  <si>
    <t>Australian Capital Territory</t>
  </si>
  <si>
    <t>AZ-AGC</t>
  </si>
  <si>
    <t>Ağcabədi</t>
  </si>
  <si>
    <t>AZ-AGU</t>
  </si>
  <si>
    <t>Ağsu</t>
  </si>
  <si>
    <t>AZ-BIL</t>
  </si>
  <si>
    <t>Biləsuvar</t>
  </si>
  <si>
    <t>AZ-GA</t>
  </si>
  <si>
    <t>Gəncə</t>
  </si>
  <si>
    <t>AZ-QAB</t>
  </si>
  <si>
    <t>Qəbələ</t>
  </si>
  <si>
    <t>AZ-SMX</t>
  </si>
  <si>
    <t>Samux</t>
  </si>
  <si>
    <t>AZ-XAC</t>
  </si>
  <si>
    <t>Xaçmaz</t>
  </si>
  <si>
    <t>AZ-YAR</t>
  </si>
  <si>
    <t>Yardımlı</t>
  </si>
  <si>
    <t>AZ-ZAN</t>
  </si>
  <si>
    <t>Zəngilan</t>
  </si>
  <si>
    <t>AZ-AGA</t>
  </si>
  <si>
    <t>Ağstafa</t>
  </si>
  <si>
    <t>AZ-FUZ</t>
  </si>
  <si>
    <t>Füzuli</t>
  </si>
  <si>
    <t>AZ-GAD</t>
  </si>
  <si>
    <t>Gədəbəy</t>
  </si>
  <si>
    <t>AZ-LAC</t>
  </si>
  <si>
    <t>Laçın</t>
  </si>
  <si>
    <t>AZ-QAX</t>
  </si>
  <si>
    <t>Qax</t>
  </si>
  <si>
    <t>AZ-AGM</t>
  </si>
  <si>
    <t>Ağdam</t>
  </si>
  <si>
    <t>AZ-DAS</t>
  </si>
  <si>
    <t>Daşkəsən</t>
  </si>
  <si>
    <t>AZ-GYG</t>
  </si>
  <si>
    <t>Göygöl</t>
  </si>
  <si>
    <t>AZ-LA</t>
  </si>
  <si>
    <t>Lənkəran</t>
  </si>
  <si>
    <t>AZ-LAN</t>
  </si>
  <si>
    <t>AZ-OGU</t>
  </si>
  <si>
    <t>Oğuz</t>
  </si>
  <si>
    <t>AZ-QBA</t>
  </si>
  <si>
    <t>Quba</t>
  </si>
  <si>
    <t>AZ-QUS</t>
  </si>
  <si>
    <t>Qusar</t>
  </si>
  <si>
    <t>AZ-SAB</t>
  </si>
  <si>
    <t>Sabirabad</t>
  </si>
  <si>
    <t>AZ-GOR</t>
  </si>
  <si>
    <t>Goranboy</t>
  </si>
  <si>
    <t>AZ-NA</t>
  </si>
  <si>
    <t>Naftalan</t>
  </si>
  <si>
    <t>AZ-QBI</t>
  </si>
  <si>
    <t>Qubadlı</t>
  </si>
  <si>
    <t>AZ-SA</t>
  </si>
  <si>
    <t>Şəki</t>
  </si>
  <si>
    <t>AZ-SMI</t>
  </si>
  <si>
    <t>Şamaxı</t>
  </si>
  <si>
    <t>AZ-TOV</t>
  </si>
  <si>
    <t>Tovuz</t>
  </si>
  <si>
    <t>AZ-YE</t>
  </si>
  <si>
    <t>Yevlax</t>
  </si>
  <si>
    <t>AZ-ABS</t>
  </si>
  <si>
    <t>Abşeron</t>
  </si>
  <si>
    <t>AZ-BA</t>
  </si>
  <si>
    <t>Bakı</t>
  </si>
  <si>
    <t>AZ-BAL</t>
  </si>
  <si>
    <t>Balakən</t>
  </si>
  <si>
    <t>AZ-BAR</t>
  </si>
  <si>
    <t>Bərdə</t>
  </si>
  <si>
    <t>AZ-GOY</t>
  </si>
  <si>
    <t>Göyçay</t>
  </si>
  <si>
    <t>AZ-MAS</t>
  </si>
  <si>
    <t>Masallı</t>
  </si>
  <si>
    <t>AZ-SKR</t>
  </si>
  <si>
    <t>Şəmkir</t>
  </si>
  <si>
    <t>AZ-SR</t>
  </si>
  <si>
    <t>Şirvan</t>
  </si>
  <si>
    <t>AZ-XA</t>
  </si>
  <si>
    <t>Xankəndi</t>
  </si>
  <si>
    <t>AZ-XIZ</t>
  </si>
  <si>
    <t>Xızı</t>
  </si>
  <si>
    <t>AZ-AGS</t>
  </si>
  <si>
    <t>Ağdaş</t>
  </si>
  <si>
    <t>AZ-AST</t>
  </si>
  <si>
    <t>Astara</t>
  </si>
  <si>
    <t>AZ-BEY</t>
  </si>
  <si>
    <t>Beyləqan</t>
  </si>
  <si>
    <t>AZ-HAC</t>
  </si>
  <si>
    <t>Hacıqabul</t>
  </si>
  <si>
    <t>AZ-IMI</t>
  </si>
  <si>
    <t>İmişli</t>
  </si>
  <si>
    <t>AZ-ISM</t>
  </si>
  <si>
    <t>İsmayıllı</t>
  </si>
  <si>
    <t>AZ-LER</t>
  </si>
  <si>
    <t>Lerik</t>
  </si>
  <si>
    <t>AZ-MI</t>
  </si>
  <si>
    <t>Mingəçevir</t>
  </si>
  <si>
    <t>AZ-NEF</t>
  </si>
  <si>
    <t>Neftçala</t>
  </si>
  <si>
    <t>AZ-NX</t>
  </si>
  <si>
    <t>Naxçıvan</t>
  </si>
  <si>
    <t>AZ-KAN</t>
  </si>
  <si>
    <t>Kǝngǝrli</t>
  </si>
  <si>
    <t>AZ-CUL</t>
  </si>
  <si>
    <t>Culfa</t>
  </si>
  <si>
    <t>AZ-ORD</t>
  </si>
  <si>
    <t>Ordubad</t>
  </si>
  <si>
    <t>AZ-SAD</t>
  </si>
  <si>
    <t>Sədərək</t>
  </si>
  <si>
    <t>AZ-SAH</t>
  </si>
  <si>
    <t>Şahbuz</t>
  </si>
  <si>
    <t>AZ-BAB</t>
  </si>
  <si>
    <t>Babək</t>
  </si>
  <si>
    <t>AZ-SAR</t>
  </si>
  <si>
    <t>Şərur</t>
  </si>
  <si>
    <t>AZ-NV</t>
  </si>
  <si>
    <t>AZ-QAZ</t>
  </si>
  <si>
    <t>Qazax</t>
  </si>
  <si>
    <t>AZ-SAK</t>
  </si>
  <si>
    <t>AZ-SAT</t>
  </si>
  <si>
    <t>Saatlı</t>
  </si>
  <si>
    <t>AZ-TAR</t>
  </si>
  <si>
    <t>Tərtər</t>
  </si>
  <si>
    <t>AZ-XVD</t>
  </si>
  <si>
    <t>Xocavənd</t>
  </si>
  <si>
    <t>AZ-CAL</t>
  </si>
  <si>
    <t>Cəlilabad</t>
  </si>
  <si>
    <t>AZ-KAL</t>
  </si>
  <si>
    <t>Kəlbəcər</t>
  </si>
  <si>
    <t>AZ-QOB</t>
  </si>
  <si>
    <t>Qobustan</t>
  </si>
  <si>
    <t>AZ-SIY</t>
  </si>
  <si>
    <t>Siyəzən</t>
  </si>
  <si>
    <t>AZ-SUS</t>
  </si>
  <si>
    <t>Şuşa</t>
  </si>
  <si>
    <t>AZ-ZAQ</t>
  </si>
  <si>
    <t>Zaqatala</t>
  </si>
  <si>
    <t>AZ-ZAR</t>
  </si>
  <si>
    <t>Zərdab</t>
  </si>
  <si>
    <t>AZ-CAB</t>
  </si>
  <si>
    <t>Cəbrayıl</t>
  </si>
  <si>
    <t>AZ-KUR</t>
  </si>
  <si>
    <t>Kürdəmir</t>
  </si>
  <si>
    <t>AZ-SAL</t>
  </si>
  <si>
    <t>Salyan</t>
  </si>
  <si>
    <t>AZ-SBN</t>
  </si>
  <si>
    <t>Şabran</t>
  </si>
  <si>
    <t>AZ-SM</t>
  </si>
  <si>
    <t>Sumqayıt</t>
  </si>
  <si>
    <t>AZ-UCA</t>
  </si>
  <si>
    <t>Ucar</t>
  </si>
  <si>
    <t>AZ-XCI</t>
  </si>
  <si>
    <t>Xocalı</t>
  </si>
  <si>
    <t>AZ-YEV</t>
  </si>
  <si>
    <t>BA-BRC</t>
  </si>
  <si>
    <t>Brčko distrikt</t>
  </si>
  <si>
    <t>BA-BIH</t>
  </si>
  <si>
    <t>Federacija Bosne i Hercegovine</t>
  </si>
  <si>
    <t>BA-SRP</t>
  </si>
  <si>
    <t>Republika Srpska</t>
  </si>
  <si>
    <t>BB-02</t>
  </si>
  <si>
    <t>Saint Andrew</t>
  </si>
  <si>
    <t>BB-10</t>
  </si>
  <si>
    <t>BB-11</t>
  </si>
  <si>
    <t>Saint Thomas</t>
  </si>
  <si>
    <t>BB-08</t>
  </si>
  <si>
    <t>Saint Michael</t>
  </si>
  <si>
    <t>BB-04</t>
  </si>
  <si>
    <t>Saint James</t>
  </si>
  <si>
    <t>BB-07</t>
  </si>
  <si>
    <t>Saint Lucy</t>
  </si>
  <si>
    <t>BB-03</t>
  </si>
  <si>
    <t>BB-05</t>
  </si>
  <si>
    <t>BB-09</t>
  </si>
  <si>
    <t>BB-01</t>
  </si>
  <si>
    <t>Christ Church</t>
  </si>
  <si>
    <t>BB-06</t>
  </si>
  <si>
    <t>Saint Joseph</t>
  </si>
  <si>
    <t>BD-B</t>
  </si>
  <si>
    <t>Chittagong</t>
  </si>
  <si>
    <t>BD-10</t>
  </si>
  <si>
    <t>BD-11</t>
  </si>
  <si>
    <t>Cox's Bazar</t>
  </si>
  <si>
    <t>BD-56</t>
  </si>
  <si>
    <t>Rangamati</t>
  </si>
  <si>
    <t>BD-16</t>
  </si>
  <si>
    <t>Feni</t>
  </si>
  <si>
    <t>BD-31</t>
  </si>
  <si>
    <t>Lakshmipur</t>
  </si>
  <si>
    <t>BD-09</t>
  </si>
  <si>
    <t>Chandpur</t>
  </si>
  <si>
    <t>BD-08</t>
  </si>
  <si>
    <t>Comilla</t>
  </si>
  <si>
    <t>BD-29</t>
  </si>
  <si>
    <t>BD-01</t>
  </si>
  <si>
    <t>Bandarban</t>
  </si>
  <si>
    <t>BD-04</t>
  </si>
  <si>
    <t>Brahmanbaria</t>
  </si>
  <si>
    <t>BD-47</t>
  </si>
  <si>
    <t>Noakhali</t>
  </si>
  <si>
    <t>BD-C</t>
  </si>
  <si>
    <t>Dhaka</t>
  </si>
  <si>
    <t>BD-34</t>
  </si>
  <si>
    <t>Mymensingh</t>
  </si>
  <si>
    <t>BD-57</t>
  </si>
  <si>
    <t>Sherpur</t>
  </si>
  <si>
    <t>BD-26</t>
  </si>
  <si>
    <t>Kishoreganj</t>
  </si>
  <si>
    <t>BD-21</t>
  </si>
  <si>
    <t>Jamalpur</t>
  </si>
  <si>
    <t>BD-41</t>
  </si>
  <si>
    <t>Netrakona</t>
  </si>
  <si>
    <t>BD-42</t>
  </si>
  <si>
    <t>Narsingdi</t>
  </si>
  <si>
    <t>BD-13</t>
  </si>
  <si>
    <t>BD-15</t>
  </si>
  <si>
    <t>Faridpur</t>
  </si>
  <si>
    <t>BD-17</t>
  </si>
  <si>
    <t>Gopalganj</t>
  </si>
  <si>
    <t>BD-53</t>
  </si>
  <si>
    <t>Rajbari</t>
  </si>
  <si>
    <t>BD-18</t>
  </si>
  <si>
    <t>Gazipur</t>
  </si>
  <si>
    <t>BD-33</t>
  </si>
  <si>
    <t>Manikganj</t>
  </si>
  <si>
    <t>BD-35</t>
  </si>
  <si>
    <t>Munshiganj</t>
  </si>
  <si>
    <t>BD-40</t>
  </si>
  <si>
    <t>Narayanganj</t>
  </si>
  <si>
    <t>BD-36</t>
  </si>
  <si>
    <t>Madaripur</t>
  </si>
  <si>
    <t>BD-62</t>
  </si>
  <si>
    <t>Shariatpur</t>
  </si>
  <si>
    <t>BD-63</t>
  </si>
  <si>
    <t>Tangail</t>
  </si>
  <si>
    <t>BD-A</t>
  </si>
  <si>
    <t>Barisal</t>
  </si>
  <si>
    <t>BD-06</t>
  </si>
  <si>
    <t>BD-07</t>
  </si>
  <si>
    <t>Bhola</t>
  </si>
  <si>
    <t>BD-51</t>
  </si>
  <si>
    <t>Patuakhali</t>
  </si>
  <si>
    <t>BD-02</t>
  </si>
  <si>
    <t>Barguna</t>
  </si>
  <si>
    <t>BD-25</t>
  </si>
  <si>
    <t>BD-50</t>
  </si>
  <si>
    <t>Pirojpur</t>
  </si>
  <si>
    <t>BD-D</t>
  </si>
  <si>
    <t>Khulna</t>
  </si>
  <si>
    <t>BD-30</t>
  </si>
  <si>
    <t>Kushtia</t>
  </si>
  <si>
    <t>BD-39</t>
  </si>
  <si>
    <t>Meherpur</t>
  </si>
  <si>
    <t>BD-12</t>
  </si>
  <si>
    <t>Chuadanga</t>
  </si>
  <si>
    <t>BD-22</t>
  </si>
  <si>
    <t>Jessore</t>
  </si>
  <si>
    <t>BD-58</t>
  </si>
  <si>
    <t>Satkhira</t>
  </si>
  <si>
    <t>BD-37</t>
  </si>
  <si>
    <t>Magura</t>
  </si>
  <si>
    <t>BD-05</t>
  </si>
  <si>
    <t>Bagerhat</t>
  </si>
  <si>
    <t>BD-23</t>
  </si>
  <si>
    <t>Jhenaidah</t>
  </si>
  <si>
    <t>BD-27</t>
  </si>
  <si>
    <t>BD-43</t>
  </si>
  <si>
    <t>Narail</t>
  </si>
  <si>
    <t>BD-E</t>
  </si>
  <si>
    <t>Rajshahi</t>
  </si>
  <si>
    <t>BD-49</t>
  </si>
  <si>
    <t>Pabna</t>
  </si>
  <si>
    <t>BD-54</t>
  </si>
  <si>
    <t>BD-24</t>
  </si>
  <si>
    <t>BD-59</t>
  </si>
  <si>
    <t>Sirajganj</t>
  </si>
  <si>
    <t>BD-03</t>
  </si>
  <si>
    <t>Bogra</t>
  </si>
  <si>
    <t>BD-44</t>
  </si>
  <si>
    <t>Natore</t>
  </si>
  <si>
    <t>BD-45</t>
  </si>
  <si>
    <t>BD-48</t>
  </si>
  <si>
    <t>Naogaon</t>
  </si>
  <si>
    <t>BD-55</t>
  </si>
  <si>
    <t>Rangpur</t>
  </si>
  <si>
    <t>BD-G</t>
  </si>
  <si>
    <t>Sylhet</t>
  </si>
  <si>
    <t>BD-38</t>
  </si>
  <si>
    <t>Moulvibazar</t>
  </si>
  <si>
    <t>BD-60</t>
  </si>
  <si>
    <t>BD-61</t>
  </si>
  <si>
    <t>Sunamganj</t>
  </si>
  <si>
    <t>BD-20</t>
  </si>
  <si>
    <t>Habiganj</t>
  </si>
  <si>
    <t>BD-F</t>
  </si>
  <si>
    <t>BD-19</t>
  </si>
  <si>
    <t>Gaibandha</t>
  </si>
  <si>
    <t>BD-64</t>
  </si>
  <si>
    <t>Thakurgaon</t>
  </si>
  <si>
    <t>BD-28</t>
  </si>
  <si>
    <t>Kurigram</t>
  </si>
  <si>
    <t>BD-52</t>
  </si>
  <si>
    <t>Panchagarh</t>
  </si>
  <si>
    <t>BD-14</t>
  </si>
  <si>
    <t>Dinajpur</t>
  </si>
  <si>
    <t>BD-32</t>
  </si>
  <si>
    <t>Lalmonirhat</t>
  </si>
  <si>
    <t>BD-46</t>
  </si>
  <si>
    <t>Nilphamari</t>
  </si>
  <si>
    <t>BE-WAL</t>
  </si>
  <si>
    <t>wallonne, Région</t>
  </si>
  <si>
    <t>BE-WLX</t>
  </si>
  <si>
    <t>BE-WNA</t>
  </si>
  <si>
    <t>Namur</t>
  </si>
  <si>
    <t>BE-WHT</t>
  </si>
  <si>
    <t>Hainaut</t>
  </si>
  <si>
    <t>BE-WBR</t>
  </si>
  <si>
    <t>Brabant wallon</t>
  </si>
  <si>
    <t>BE-WLG</t>
  </si>
  <si>
    <t>Liège</t>
  </si>
  <si>
    <t>BE-BRU</t>
  </si>
  <si>
    <t>Brussels Hoofdstedelijk Gewest</t>
  </si>
  <si>
    <t>Bruxelles-Capitale, Région de</t>
  </si>
  <si>
    <t>BE-VLG</t>
  </si>
  <si>
    <t>Vlaams Gewest</t>
  </si>
  <si>
    <t>BE-VBR</t>
  </si>
  <si>
    <t>Vlaams-Brabant</t>
  </si>
  <si>
    <t>BE-VWV</t>
  </si>
  <si>
    <t>West-Vlaanderen</t>
  </si>
  <si>
    <t>BE-VAN</t>
  </si>
  <si>
    <t>Antwerpen</t>
  </si>
  <si>
    <t>BE-VLI</t>
  </si>
  <si>
    <t>Limburg</t>
  </si>
  <si>
    <t>BE-VOV</t>
  </si>
  <si>
    <t>Oost-Vlaanderen</t>
  </si>
  <si>
    <t>BF-05</t>
  </si>
  <si>
    <t>Centre-Nord</t>
  </si>
  <si>
    <t>BF-NAM</t>
  </si>
  <si>
    <t>Namentenga</t>
  </si>
  <si>
    <t>BF-BAM</t>
  </si>
  <si>
    <t>Bam</t>
  </si>
  <si>
    <t>BF-SMT</t>
  </si>
  <si>
    <t>Sanmatenga</t>
  </si>
  <si>
    <t>BF-01</t>
  </si>
  <si>
    <t>Boucle du Mouhoun</t>
  </si>
  <si>
    <t>BF-BAN</t>
  </si>
  <si>
    <t>Banwa</t>
  </si>
  <si>
    <t>BF-MOU</t>
  </si>
  <si>
    <t>Mouhoun</t>
  </si>
  <si>
    <t>BF-NAY</t>
  </si>
  <si>
    <t>Nayala</t>
  </si>
  <si>
    <t>BF-SOR</t>
  </si>
  <si>
    <t>Sourou</t>
  </si>
  <si>
    <t>BF-BAL</t>
  </si>
  <si>
    <t>Balé</t>
  </si>
  <si>
    <t>BF-KOS</t>
  </si>
  <si>
    <t>Kossi</t>
  </si>
  <si>
    <t>BF-10</t>
  </si>
  <si>
    <t>Nord</t>
  </si>
  <si>
    <t>BF-YAT</t>
  </si>
  <si>
    <t>Yatenga</t>
  </si>
  <si>
    <t>BF-LOR</t>
  </si>
  <si>
    <t>Loroum</t>
  </si>
  <si>
    <t>BF-PAS</t>
  </si>
  <si>
    <t>Passoré</t>
  </si>
  <si>
    <t>BF-ZON</t>
  </si>
  <si>
    <t>Zondoma</t>
  </si>
  <si>
    <t>BF-02</t>
  </si>
  <si>
    <t>Cascades</t>
  </si>
  <si>
    <t>BF-LER</t>
  </si>
  <si>
    <t>Léraba</t>
  </si>
  <si>
    <t>BF-COM</t>
  </si>
  <si>
    <t>Comoé</t>
  </si>
  <si>
    <t>BF-03</t>
  </si>
  <si>
    <t>Centre</t>
  </si>
  <si>
    <t>BF-KAD</t>
  </si>
  <si>
    <t>Kadiogo</t>
  </si>
  <si>
    <t>BF-04</t>
  </si>
  <si>
    <t>Centre-Est</t>
  </si>
  <si>
    <t>BF-BLG</t>
  </si>
  <si>
    <t>Boulgou</t>
  </si>
  <si>
    <t>BF-KOT</t>
  </si>
  <si>
    <t>Kouritenga</t>
  </si>
  <si>
    <t>BF-KOP</t>
  </si>
  <si>
    <t>Koulpélogo</t>
  </si>
  <si>
    <t>BF-06</t>
  </si>
  <si>
    <t>Centre-Ouest</t>
  </si>
  <si>
    <t>BF-SIS</t>
  </si>
  <si>
    <t>Sissili</t>
  </si>
  <si>
    <t>BF-ZIR</t>
  </si>
  <si>
    <t>Ziro</t>
  </si>
  <si>
    <t>BF-BLK</t>
  </si>
  <si>
    <t>Boulkiemdé</t>
  </si>
  <si>
    <t>BF-SNG</t>
  </si>
  <si>
    <t>Sanguié</t>
  </si>
  <si>
    <t>BF-07</t>
  </si>
  <si>
    <t>Centre-Sud</t>
  </si>
  <si>
    <t>BF-ZOU</t>
  </si>
  <si>
    <t>Zoundwéogo</t>
  </si>
  <si>
    <t>BF-NAO</t>
  </si>
  <si>
    <t>Nahouri</t>
  </si>
  <si>
    <t>BF-BAZ</t>
  </si>
  <si>
    <t>Bazèga</t>
  </si>
  <si>
    <t>BF-08</t>
  </si>
  <si>
    <t>Est</t>
  </si>
  <si>
    <t>BF-GOU</t>
  </si>
  <si>
    <t>Gourma</t>
  </si>
  <si>
    <t>BF-GNA</t>
  </si>
  <si>
    <t>Gnagna</t>
  </si>
  <si>
    <t>BF-KMD</t>
  </si>
  <si>
    <t>Komondjari</t>
  </si>
  <si>
    <t>BF-KMP</t>
  </si>
  <si>
    <t>Kompienga</t>
  </si>
  <si>
    <t>BF-TAP</t>
  </si>
  <si>
    <t>Tapoa</t>
  </si>
  <si>
    <t>BF-09</t>
  </si>
  <si>
    <t>Hauts-Bassins</t>
  </si>
  <si>
    <t>BF-HOU</t>
  </si>
  <si>
    <t>Houet</t>
  </si>
  <si>
    <t>BF-TUI</t>
  </si>
  <si>
    <t>BF-KEN</t>
  </si>
  <si>
    <t>Kénédougou</t>
  </si>
  <si>
    <t>BF-11</t>
  </si>
  <si>
    <t>Plateau-Central</t>
  </si>
  <si>
    <t>BF-GAN</t>
  </si>
  <si>
    <t>Ganzourgou</t>
  </si>
  <si>
    <t>BF-KOW</t>
  </si>
  <si>
    <t>Kourwéogo</t>
  </si>
  <si>
    <t>BF-OUB</t>
  </si>
  <si>
    <t>Oubritenga</t>
  </si>
  <si>
    <t>BF-12</t>
  </si>
  <si>
    <t>Sahel</t>
  </si>
  <si>
    <t>BF-OUD</t>
  </si>
  <si>
    <t>Oudalan</t>
  </si>
  <si>
    <t>BF-SOM</t>
  </si>
  <si>
    <t>Soum</t>
  </si>
  <si>
    <t>BF-YAG</t>
  </si>
  <si>
    <t>Yagha</t>
  </si>
  <si>
    <t>BF-SEN</t>
  </si>
  <si>
    <t>Séno</t>
  </si>
  <si>
    <t>BF-13</t>
  </si>
  <si>
    <t>Sud-Ouest</t>
  </si>
  <si>
    <t>BF-PON</t>
  </si>
  <si>
    <t>Poni</t>
  </si>
  <si>
    <t>BF-BGR</t>
  </si>
  <si>
    <t>Bougouriba</t>
  </si>
  <si>
    <t>BF-NOU</t>
  </si>
  <si>
    <t>Noumbiel</t>
  </si>
  <si>
    <t>BF-IOB</t>
  </si>
  <si>
    <t>Ioba</t>
  </si>
  <si>
    <t>BG-13</t>
  </si>
  <si>
    <t>Pazardzhik</t>
  </si>
  <si>
    <t>BG-18</t>
  </si>
  <si>
    <t>Ruse</t>
  </si>
  <si>
    <t>BG-21</t>
  </si>
  <si>
    <t>Smolyan</t>
  </si>
  <si>
    <t>BG-22</t>
  </si>
  <si>
    <t>Sofia (stolitsa)</t>
  </si>
  <si>
    <t>BG-27</t>
  </si>
  <si>
    <t>Shumen</t>
  </si>
  <si>
    <t>BG-02</t>
  </si>
  <si>
    <t>Burgas</t>
  </si>
  <si>
    <t>BG-14</t>
  </si>
  <si>
    <t>Pernik</t>
  </si>
  <si>
    <t>BG-19</t>
  </si>
  <si>
    <t>Silistra</t>
  </si>
  <si>
    <t>BG-25</t>
  </si>
  <si>
    <t>Targovishte</t>
  </si>
  <si>
    <t>BG-03</t>
  </si>
  <si>
    <t>Varna</t>
  </si>
  <si>
    <t>BG-24</t>
  </si>
  <si>
    <t>Stara Zagora</t>
  </si>
  <si>
    <t>BG-05</t>
  </si>
  <si>
    <t>Vidin</t>
  </si>
  <si>
    <t>BG-06</t>
  </si>
  <si>
    <t>Vratsa</t>
  </si>
  <si>
    <t>BG-07</t>
  </si>
  <si>
    <t>Gabrovo</t>
  </si>
  <si>
    <t>BG-08</t>
  </si>
  <si>
    <t>Dobrich</t>
  </si>
  <si>
    <t>BG-26</t>
  </si>
  <si>
    <t>Haskovo</t>
  </si>
  <si>
    <t>BG-04</t>
  </si>
  <si>
    <t>Veliko Tarnovo</t>
  </si>
  <si>
    <t>BG-09</t>
  </si>
  <si>
    <t>Kardzhali</t>
  </si>
  <si>
    <t>BG-15</t>
  </si>
  <si>
    <t>Pleven</t>
  </si>
  <si>
    <t>BG-16</t>
  </si>
  <si>
    <t>Plovdiv</t>
  </si>
  <si>
    <t>BG-28</t>
  </si>
  <si>
    <t>Yambol</t>
  </si>
  <si>
    <t>BG-01</t>
  </si>
  <si>
    <t>Blagoevgrad</t>
  </si>
  <si>
    <t>BG-10</t>
  </si>
  <si>
    <t>Kyustendil</t>
  </si>
  <si>
    <t>BG-12</t>
  </si>
  <si>
    <t>Montana</t>
  </si>
  <si>
    <t>BG-20</t>
  </si>
  <si>
    <t>Sliven</t>
  </si>
  <si>
    <t>BG-23</t>
  </si>
  <si>
    <t>Sofia</t>
  </si>
  <si>
    <t>BG-11</t>
  </si>
  <si>
    <t>Lovech</t>
  </si>
  <si>
    <t>BG-17</t>
  </si>
  <si>
    <t>Razgrad</t>
  </si>
  <si>
    <t>BH-15</t>
  </si>
  <si>
    <t>Al Muḩarraq</t>
  </si>
  <si>
    <t>BH-17</t>
  </si>
  <si>
    <t>Ash Shamālīyah</t>
  </si>
  <si>
    <t>BH-14</t>
  </si>
  <si>
    <t>Al Janūbīyah</t>
  </si>
  <si>
    <t>BH-13</t>
  </si>
  <si>
    <t>Al ‘Āşimah</t>
  </si>
  <si>
    <t>BI-KI</t>
  </si>
  <si>
    <t>Kirundo</t>
  </si>
  <si>
    <t>BI-BR</t>
  </si>
  <si>
    <t>Bururi</t>
  </si>
  <si>
    <t>BI-CI</t>
  </si>
  <si>
    <t>Cibitoke</t>
  </si>
  <si>
    <t>BI-GI</t>
  </si>
  <si>
    <t>Gitega</t>
  </si>
  <si>
    <t>BI-MA</t>
  </si>
  <si>
    <t>Makamba</t>
  </si>
  <si>
    <t>BI-MU</t>
  </si>
  <si>
    <t>Muramvya</t>
  </si>
  <si>
    <t>BI-NG</t>
  </si>
  <si>
    <t>Ngozi</t>
  </si>
  <si>
    <t>BI-RY</t>
  </si>
  <si>
    <t>Ruyigi</t>
  </si>
  <si>
    <t>BI-KY</t>
  </si>
  <si>
    <t>Kayanza</t>
  </si>
  <si>
    <t>BI-MW</t>
  </si>
  <si>
    <t>Mwaro</t>
  </si>
  <si>
    <t>BI-BB</t>
  </si>
  <si>
    <t>Bubanza</t>
  </si>
  <si>
    <t>BI-BM</t>
  </si>
  <si>
    <t>Bujumbura Mairie</t>
  </si>
  <si>
    <t>BI-KR</t>
  </si>
  <si>
    <t>Karuzi</t>
  </si>
  <si>
    <t>BI-MY</t>
  </si>
  <si>
    <t>Muyinga</t>
  </si>
  <si>
    <t>BI-CA</t>
  </si>
  <si>
    <t>Cankuzo</t>
  </si>
  <si>
    <t>BI-BL</t>
  </si>
  <si>
    <t>Bujumbura Rural</t>
  </si>
  <si>
    <t>BI-RT</t>
  </si>
  <si>
    <t>Rutana</t>
  </si>
  <si>
    <t>BI-RM</t>
  </si>
  <si>
    <t>Rumonge</t>
  </si>
  <si>
    <t>BJ-BO</t>
  </si>
  <si>
    <t>Borgou</t>
  </si>
  <si>
    <t>BJ-OU</t>
  </si>
  <si>
    <t>Ouémé</t>
  </si>
  <si>
    <t>BJ-LI</t>
  </si>
  <si>
    <t>Littoral</t>
  </si>
  <si>
    <t>BJ-AQ</t>
  </si>
  <si>
    <t>Atlantique</t>
  </si>
  <si>
    <t>BJ-AL</t>
  </si>
  <si>
    <t>Alibori</t>
  </si>
  <si>
    <t>BJ-DO</t>
  </si>
  <si>
    <t>Donga</t>
  </si>
  <si>
    <t>BJ-KO</t>
  </si>
  <si>
    <t>Couffo</t>
  </si>
  <si>
    <t>BJ-PL</t>
  </si>
  <si>
    <t>Plateau</t>
  </si>
  <si>
    <t>BJ-ZO</t>
  </si>
  <si>
    <t>Zou</t>
  </si>
  <si>
    <t>BJ-AK</t>
  </si>
  <si>
    <t>Atacora</t>
  </si>
  <si>
    <t>BJ-CO</t>
  </si>
  <si>
    <t>Collines</t>
  </si>
  <si>
    <t>BJ-MO</t>
  </si>
  <si>
    <t>Mono</t>
  </si>
  <si>
    <t>BN-BM</t>
  </si>
  <si>
    <t>Brunei-Muara</t>
  </si>
  <si>
    <t>BN-BE</t>
  </si>
  <si>
    <t>Belait</t>
  </si>
  <si>
    <t>BN-TU</t>
  </si>
  <si>
    <t>Tutong</t>
  </si>
  <si>
    <t>BN-TE</t>
  </si>
  <si>
    <t>Temburong</t>
  </si>
  <si>
    <t>BO-C</t>
  </si>
  <si>
    <t>Cochabamba</t>
  </si>
  <si>
    <t>BO-L</t>
  </si>
  <si>
    <t>La Paz</t>
  </si>
  <si>
    <t>BO-B</t>
  </si>
  <si>
    <t>El Beni</t>
  </si>
  <si>
    <t>BO-O</t>
  </si>
  <si>
    <t>BO-S</t>
  </si>
  <si>
    <t>BO-P</t>
  </si>
  <si>
    <t>Potosí</t>
  </si>
  <si>
    <t>BO-T</t>
  </si>
  <si>
    <t>Tarija</t>
  </si>
  <si>
    <t>BO-H</t>
  </si>
  <si>
    <t>Chuquisaca</t>
  </si>
  <si>
    <t>BO-N</t>
  </si>
  <si>
    <t>Pando</t>
  </si>
  <si>
    <t>BQ-BO</t>
  </si>
  <si>
    <t>Bonaire</t>
  </si>
  <si>
    <t>BQ-SA</t>
  </si>
  <si>
    <t>Saba</t>
  </si>
  <si>
    <t>BQ-SE</t>
  </si>
  <si>
    <t>Sint Eustatius</t>
  </si>
  <si>
    <t>BR-AM</t>
  </si>
  <si>
    <t>BR-CE</t>
  </si>
  <si>
    <t>Ceará</t>
  </si>
  <si>
    <t>BR-RR</t>
  </si>
  <si>
    <t>Roraima</t>
  </si>
  <si>
    <t>BR-GO</t>
  </si>
  <si>
    <t>Goiás</t>
  </si>
  <si>
    <t>BR-MG</t>
  </si>
  <si>
    <t>BR-TO</t>
  </si>
  <si>
    <t>Tocantins</t>
  </si>
  <si>
    <t>BR-ES</t>
  </si>
  <si>
    <t>Espírito Santo</t>
  </si>
  <si>
    <t>BR-AP</t>
  </si>
  <si>
    <t>Amapá</t>
  </si>
  <si>
    <t>BR-BA</t>
  </si>
  <si>
    <t>Bahia</t>
  </si>
  <si>
    <t>BR-MS</t>
  </si>
  <si>
    <t>Mato Grosso do Sul</t>
  </si>
  <si>
    <t>BR-PR</t>
  </si>
  <si>
    <t>Paraná</t>
  </si>
  <si>
    <t>BR-RN</t>
  </si>
  <si>
    <t>Rio Grande do Norte</t>
  </si>
  <si>
    <t>BR-AC</t>
  </si>
  <si>
    <t>Acre</t>
  </si>
  <si>
    <t>BR-MT</t>
  </si>
  <si>
    <t>Mato Grosso</t>
  </si>
  <si>
    <t>BR-PB</t>
  </si>
  <si>
    <t>Paraíba</t>
  </si>
  <si>
    <t>BR-PE</t>
  </si>
  <si>
    <t>Pernambuco</t>
  </si>
  <si>
    <t>BR-RJ</t>
  </si>
  <si>
    <t>Rio de Janeiro</t>
  </si>
  <si>
    <t>BR-RO</t>
  </si>
  <si>
    <t>BR-SC</t>
  </si>
  <si>
    <t>Santa Catarina</t>
  </si>
  <si>
    <t>BR-SP</t>
  </si>
  <si>
    <t>BR-AL</t>
  </si>
  <si>
    <t>Alagoas</t>
  </si>
  <si>
    <t>BR-DF</t>
  </si>
  <si>
    <t>Distrito Federal</t>
  </si>
  <si>
    <t>BR-MA</t>
  </si>
  <si>
    <t>Maranhão</t>
  </si>
  <si>
    <t>BR-PA</t>
  </si>
  <si>
    <t>Pará</t>
  </si>
  <si>
    <t>BR-PI</t>
  </si>
  <si>
    <t>Piauí</t>
  </si>
  <si>
    <t>BR-RS</t>
  </si>
  <si>
    <t>Rio Grande do Sul</t>
  </si>
  <si>
    <t>BR-SE</t>
  </si>
  <si>
    <t>Sergipe</t>
  </si>
  <si>
    <t>BS-MI</t>
  </si>
  <si>
    <t>Moore's Island</t>
  </si>
  <si>
    <t>BS-SS</t>
  </si>
  <si>
    <t>San Salvador</t>
  </si>
  <si>
    <t>BS-SW</t>
  </si>
  <si>
    <t>Spanish Wells</t>
  </si>
  <si>
    <t>BS-AK</t>
  </si>
  <si>
    <t>Acklins</t>
  </si>
  <si>
    <t>BS-LI</t>
  </si>
  <si>
    <t>Long Island</t>
  </si>
  <si>
    <t>BS-BY</t>
  </si>
  <si>
    <t>Berry Islands</t>
  </si>
  <si>
    <t>BS-FP</t>
  </si>
  <si>
    <t>City of Freeport</t>
  </si>
  <si>
    <t>BS-NS</t>
  </si>
  <si>
    <t>North Andros</t>
  </si>
  <si>
    <t>BS-RC</t>
  </si>
  <si>
    <t>Rum Cay</t>
  </si>
  <si>
    <t>BS-SO</t>
  </si>
  <si>
    <t>South Abaco</t>
  </si>
  <si>
    <t>BS-CE</t>
  </si>
  <si>
    <t>Central Eleuthera</t>
  </si>
  <si>
    <t>BS-CI</t>
  </si>
  <si>
    <t>Cat Island</t>
  </si>
  <si>
    <t>BS-CS</t>
  </si>
  <si>
    <t>Central Andros</t>
  </si>
  <si>
    <t>BS-EX</t>
  </si>
  <si>
    <t>Exuma</t>
  </si>
  <si>
    <t>BS-IN</t>
  </si>
  <si>
    <t>Inagua</t>
  </si>
  <si>
    <t>BS-MC</t>
  </si>
  <si>
    <t>Mangrove Cay</t>
  </si>
  <si>
    <t>BS-SA</t>
  </si>
  <si>
    <t>South Andros</t>
  </si>
  <si>
    <t>BS-CK</t>
  </si>
  <si>
    <t>Crooked Island and Long Cay</t>
  </si>
  <si>
    <t>BS-HT</t>
  </si>
  <si>
    <t>Hope Town</t>
  </si>
  <si>
    <t>BS-RI</t>
  </si>
  <si>
    <t>Ragged Island</t>
  </si>
  <si>
    <t>BS-CO</t>
  </si>
  <si>
    <t>Central Abaco</t>
  </si>
  <si>
    <t>BS-EG</t>
  </si>
  <si>
    <t>East Grand Bahama</t>
  </si>
  <si>
    <t>BS-HI</t>
  </si>
  <si>
    <t>Harbour Island</t>
  </si>
  <si>
    <t>BS-GC</t>
  </si>
  <si>
    <t>Grand Cay</t>
  </si>
  <si>
    <t>BS-MG</t>
  </si>
  <si>
    <t>Mayaguana</t>
  </si>
  <si>
    <t>BS-WG</t>
  </si>
  <si>
    <t>West Grand Bahama</t>
  </si>
  <si>
    <t>BS-BI</t>
  </si>
  <si>
    <t>Bimini</t>
  </si>
  <si>
    <t>BS-BP</t>
  </si>
  <si>
    <t>Black Point</t>
  </si>
  <si>
    <t>BS-NE</t>
  </si>
  <si>
    <t>North Eleuthera</t>
  </si>
  <si>
    <t>BS-NO</t>
  </si>
  <si>
    <t>North Abaco</t>
  </si>
  <si>
    <t>BS-SE</t>
  </si>
  <si>
    <t>South Eleuthera</t>
  </si>
  <si>
    <t>BT-12</t>
  </si>
  <si>
    <t>Chhukha</t>
  </si>
  <si>
    <t>BT-23</t>
  </si>
  <si>
    <t>Punakha</t>
  </si>
  <si>
    <t>BT-24</t>
  </si>
  <si>
    <t>Wangdue Phodrang</t>
  </si>
  <si>
    <t>BT-21</t>
  </si>
  <si>
    <t>Tsirang</t>
  </si>
  <si>
    <t>BT-33</t>
  </si>
  <si>
    <t>Bumthang</t>
  </si>
  <si>
    <t>BT-34</t>
  </si>
  <si>
    <t>Zhemgang</t>
  </si>
  <si>
    <t>BT-31</t>
  </si>
  <si>
    <t>Sarpang</t>
  </si>
  <si>
    <t>BT-14</t>
  </si>
  <si>
    <t>Samtse</t>
  </si>
  <si>
    <t>BT-15</t>
  </si>
  <si>
    <t>Thimphu</t>
  </si>
  <si>
    <t>BT-44</t>
  </si>
  <si>
    <t>Lhuentse</t>
  </si>
  <si>
    <t>BT-TY</t>
  </si>
  <si>
    <t>Trashi Yangtse</t>
  </si>
  <si>
    <t>BT-11</t>
  </si>
  <si>
    <t>Paro</t>
  </si>
  <si>
    <t>BT-42</t>
  </si>
  <si>
    <t>Monggar</t>
  </si>
  <si>
    <t>BT-45</t>
  </si>
  <si>
    <t>BT-13</t>
  </si>
  <si>
    <t>BT-41</t>
  </si>
  <si>
    <t>Trashigang</t>
  </si>
  <si>
    <t>BT-GA</t>
  </si>
  <si>
    <t>Gasa</t>
  </si>
  <si>
    <t>BT-22</t>
  </si>
  <si>
    <t>Dagana</t>
  </si>
  <si>
    <t>BT-32</t>
  </si>
  <si>
    <t>Trongsa</t>
  </si>
  <si>
    <t>BT-43</t>
  </si>
  <si>
    <t>Pemagatshel</t>
  </si>
  <si>
    <t>BW-GH</t>
  </si>
  <si>
    <t>Ghanzi</t>
  </si>
  <si>
    <t>BW-NW</t>
  </si>
  <si>
    <t>North West</t>
  </si>
  <si>
    <t>BW-SO</t>
  </si>
  <si>
    <t>Southern</t>
  </si>
  <si>
    <t>BW-KW</t>
  </si>
  <si>
    <t>Kweneng</t>
  </si>
  <si>
    <t>BW-NE</t>
  </si>
  <si>
    <t>North East</t>
  </si>
  <si>
    <t>BW-KL</t>
  </si>
  <si>
    <t>Kgatleng</t>
  </si>
  <si>
    <t>BW-CH</t>
  </si>
  <si>
    <t>Chobe</t>
  </si>
  <si>
    <t>BW-LO</t>
  </si>
  <si>
    <t>Lobatse</t>
  </si>
  <si>
    <t>BW-SP</t>
  </si>
  <si>
    <t>Selibe Phikwe</t>
  </si>
  <si>
    <t>BW-JW</t>
  </si>
  <si>
    <t>Jwaneng</t>
  </si>
  <si>
    <t>BW-ST</t>
  </si>
  <si>
    <t>Sowa Town</t>
  </si>
  <si>
    <t>BW-FR</t>
  </si>
  <si>
    <t>Francistown</t>
  </si>
  <si>
    <t>BW-GA</t>
  </si>
  <si>
    <t>Gaborone</t>
  </si>
  <si>
    <t>BW-KG</t>
  </si>
  <si>
    <t>Kgalagadi</t>
  </si>
  <si>
    <t>BW-CE</t>
  </si>
  <si>
    <t>Central</t>
  </si>
  <si>
    <t>BW-SE</t>
  </si>
  <si>
    <t>South East</t>
  </si>
  <si>
    <t>BY-VI</t>
  </si>
  <si>
    <t>Viciebskaja voblasć</t>
  </si>
  <si>
    <t>Vitebskaja oblast'</t>
  </si>
  <si>
    <t>Vitsyebskaya voblasts'</t>
  </si>
  <si>
    <t>Vitebskaya oblast'</t>
  </si>
  <si>
    <t>BY-BR</t>
  </si>
  <si>
    <t>Brestskaya oblast'</t>
  </si>
  <si>
    <t>Bresckaja voblasć</t>
  </si>
  <si>
    <t>Brestskaja oblast'</t>
  </si>
  <si>
    <t>Brestskaya voblasts'</t>
  </si>
  <si>
    <t>BY-HM</t>
  </si>
  <si>
    <t>Horad Minsk</t>
  </si>
  <si>
    <t>Gorod Minsk</t>
  </si>
  <si>
    <t>BY-HO</t>
  </si>
  <si>
    <t>Gomel'skaja oblast'</t>
  </si>
  <si>
    <t>Homieĺskaja voblasć</t>
  </si>
  <si>
    <t>Gomel'skaya oblast'</t>
  </si>
  <si>
    <t>Homyel'skaya voblasts'</t>
  </si>
  <si>
    <t>BY-MA</t>
  </si>
  <si>
    <t>Mogilevskaja oblast'</t>
  </si>
  <si>
    <t>Mahilioŭskaja voblasć</t>
  </si>
  <si>
    <t>Mogilevskaya oblast'</t>
  </si>
  <si>
    <t>Mahilyowskaya voblasts'</t>
  </si>
  <si>
    <t>BY-HR</t>
  </si>
  <si>
    <t>Grodnenskaja oblast'</t>
  </si>
  <si>
    <t>Hrodzenskaya voblasts'</t>
  </si>
  <si>
    <t>Grodnenskaya oblast'</t>
  </si>
  <si>
    <t>Hrodzienskaja voblasć</t>
  </si>
  <si>
    <t>BY-MI</t>
  </si>
  <si>
    <t>Minskaya oblast'</t>
  </si>
  <si>
    <t>Minskaya voblasts'</t>
  </si>
  <si>
    <t>Minskaja oblast'</t>
  </si>
  <si>
    <t>BZ-OW</t>
  </si>
  <si>
    <t>Orange Walk</t>
  </si>
  <si>
    <t>BZ-CZL</t>
  </si>
  <si>
    <t>Corozal</t>
  </si>
  <si>
    <t>BZ-BZ</t>
  </si>
  <si>
    <t>BZ-CY</t>
  </si>
  <si>
    <t>Cayo</t>
  </si>
  <si>
    <t>BZ-SC</t>
  </si>
  <si>
    <t>Stann Creek</t>
  </si>
  <si>
    <t>BZ-TOL</t>
  </si>
  <si>
    <t>Toledo</t>
  </si>
  <si>
    <t>CA-MB</t>
  </si>
  <si>
    <t>Manitoba</t>
  </si>
  <si>
    <t>CA-NB</t>
  </si>
  <si>
    <t>Nouveau-Brunswick</t>
  </si>
  <si>
    <t>New Brunswick</t>
  </si>
  <si>
    <t>CA-SK</t>
  </si>
  <si>
    <t>Saskatchewan</t>
  </si>
  <si>
    <t>CA-AB</t>
  </si>
  <si>
    <t>Alberta</t>
  </si>
  <si>
    <t>CA-ON</t>
  </si>
  <si>
    <t>CA-YT</t>
  </si>
  <si>
    <t>Yukon</t>
  </si>
  <si>
    <t>CA-NT</t>
  </si>
  <si>
    <t>Territoires du Nord-Ouest</t>
  </si>
  <si>
    <t>Northwest Territories</t>
  </si>
  <si>
    <t>CA-NU</t>
  </si>
  <si>
    <t>Nunavut</t>
  </si>
  <si>
    <t>CA-NL</t>
  </si>
  <si>
    <t>Newfoundland and Labrador</t>
  </si>
  <si>
    <t>Terre-Neuve-et-Labrador</t>
  </si>
  <si>
    <t>CA-PE</t>
  </si>
  <si>
    <t>Île-du-Prince-Édouard</t>
  </si>
  <si>
    <t>Prince Edward Island</t>
  </si>
  <si>
    <t>CA-BC</t>
  </si>
  <si>
    <t>Colombie-Britannique</t>
  </si>
  <si>
    <t>British Columbia</t>
  </si>
  <si>
    <t>CA-NS</t>
  </si>
  <si>
    <t>Nova Scotia</t>
  </si>
  <si>
    <t>Nouvelle-Écosse</t>
  </si>
  <si>
    <t>CA-QC</t>
  </si>
  <si>
    <t>Québec</t>
  </si>
  <si>
    <t>CD-BC</t>
  </si>
  <si>
    <t>CD-SK</t>
  </si>
  <si>
    <t>Sud-Kivu</t>
  </si>
  <si>
    <t>CD-MA</t>
  </si>
  <si>
    <t>Maniema</t>
  </si>
  <si>
    <t>CD-EQ</t>
  </si>
  <si>
    <t>Équateur</t>
  </si>
  <si>
    <t>CD-NK</t>
  </si>
  <si>
    <t>Nord-Kivu</t>
  </si>
  <si>
    <t>CD-KE</t>
  </si>
  <si>
    <t>CD-KN</t>
  </si>
  <si>
    <t>Kinshasa</t>
  </si>
  <si>
    <t>CF-AC</t>
  </si>
  <si>
    <t>Ouham</t>
  </si>
  <si>
    <t>Wâmo</t>
  </si>
  <si>
    <t>CF-KB</t>
  </si>
  <si>
    <t>Gribingui</t>
  </si>
  <si>
    <t>Gïrïbïngï</t>
  </si>
  <si>
    <t>CF-BB</t>
  </si>
  <si>
    <t>Bamïngï-Bangoran</t>
  </si>
  <si>
    <t>Bamingui-Bangoran</t>
  </si>
  <si>
    <t>CF-MP</t>
  </si>
  <si>
    <t>Ömbëlä-Pökö</t>
  </si>
  <si>
    <t>Ombella-Mpoko</t>
  </si>
  <si>
    <t>CF-HK</t>
  </si>
  <si>
    <t>Tö-Kötö</t>
  </si>
  <si>
    <t>Haute-Kotto</t>
  </si>
  <si>
    <t>CF-KG</t>
  </si>
  <si>
    <t>Kemö-Gïrïbïngï</t>
  </si>
  <si>
    <t>Kémo-Gribingui</t>
  </si>
  <si>
    <t>CF-MB</t>
  </si>
  <si>
    <t>Mbömü</t>
  </si>
  <si>
    <t>Mbomou</t>
  </si>
  <si>
    <t>CF-NM</t>
  </si>
  <si>
    <t>Nana-Mambéré</t>
  </si>
  <si>
    <t>Nanä-Mbaere</t>
  </si>
  <si>
    <t>CF-SE</t>
  </si>
  <si>
    <t>Sangha</t>
  </si>
  <si>
    <t>Sangä</t>
  </si>
  <si>
    <t>CF-BK</t>
  </si>
  <si>
    <t>Basse-Kotto</t>
  </si>
  <si>
    <t>Do-Kötö</t>
  </si>
  <si>
    <t>CF-HM</t>
  </si>
  <si>
    <t>Tö-Mbömü</t>
  </si>
  <si>
    <t>Haut-Mbomou</t>
  </si>
  <si>
    <t>CF-HS</t>
  </si>
  <si>
    <t>Tö-Sangä / Mbaere-Kadeï</t>
  </si>
  <si>
    <t>Haute-Sangha / Mambéré-Kadéï</t>
  </si>
  <si>
    <t>CF-LB</t>
  </si>
  <si>
    <t>Lobaye</t>
  </si>
  <si>
    <t>Lobâye</t>
  </si>
  <si>
    <t>CF-VK</t>
  </si>
  <si>
    <t>Vakaga</t>
  </si>
  <si>
    <t>CF-BGF</t>
  </si>
  <si>
    <t>Bangî</t>
  </si>
  <si>
    <t>Bangui</t>
  </si>
  <si>
    <t>CF-OP</t>
  </si>
  <si>
    <t>Wâmo-Pendë</t>
  </si>
  <si>
    <t>Ouham-Pendé</t>
  </si>
  <si>
    <t>CF-UK</t>
  </si>
  <si>
    <t>Wäkä</t>
  </si>
  <si>
    <t>Ouaka</t>
  </si>
  <si>
    <t>CG-15</t>
  </si>
  <si>
    <t>Cuvette-Ouest</t>
  </si>
  <si>
    <t>CG-5</t>
  </si>
  <si>
    <t>Kouilou</t>
  </si>
  <si>
    <t>CG-11</t>
  </si>
  <si>
    <t>Bouenza</t>
  </si>
  <si>
    <t>CG-14</t>
  </si>
  <si>
    <t>Plateaux</t>
  </si>
  <si>
    <t>CG-2</t>
  </si>
  <si>
    <t>Lékoumou</t>
  </si>
  <si>
    <t>CG-8</t>
  </si>
  <si>
    <t>Cuvette</t>
  </si>
  <si>
    <t>CG-9</t>
  </si>
  <si>
    <t>Niari</t>
  </si>
  <si>
    <t>CG-BZV</t>
  </si>
  <si>
    <t>Brazzaville</t>
  </si>
  <si>
    <t>CG-16</t>
  </si>
  <si>
    <t>Pointe-Noire</t>
  </si>
  <si>
    <t>CG-12</t>
  </si>
  <si>
    <t>Pool</t>
  </si>
  <si>
    <t>CG-13</t>
  </si>
  <si>
    <t>CG-7</t>
  </si>
  <si>
    <t>Likouala</t>
  </si>
  <si>
    <t>CH-BS</t>
  </si>
  <si>
    <t>Basel-Stadt</t>
  </si>
  <si>
    <t>CH-SZ</t>
  </si>
  <si>
    <t>Schwyz</t>
  </si>
  <si>
    <t>CH-ZG</t>
  </si>
  <si>
    <t>Zug</t>
  </si>
  <si>
    <t>CH-AG</t>
  </si>
  <si>
    <t>Aargau</t>
  </si>
  <si>
    <t>CH-BE</t>
  </si>
  <si>
    <t>Berne</t>
  </si>
  <si>
    <t>CH-FR</t>
  </si>
  <si>
    <t>Freiburg</t>
  </si>
  <si>
    <t>Fribourg</t>
  </si>
  <si>
    <t>CH-NE</t>
  </si>
  <si>
    <t>CH-OW</t>
  </si>
  <si>
    <t>Obwalden</t>
  </si>
  <si>
    <t>CH-TI</t>
  </si>
  <si>
    <t>CH-VD</t>
  </si>
  <si>
    <t>Vaud</t>
  </si>
  <si>
    <t>CH-AR</t>
  </si>
  <si>
    <t>Appenzell Ausserrhoden</t>
  </si>
  <si>
    <t>CH-GE</t>
  </si>
  <si>
    <t>Genève</t>
  </si>
  <si>
    <t>CH-GL</t>
  </si>
  <si>
    <t>Glarus</t>
  </si>
  <si>
    <t>CH-SG</t>
  </si>
  <si>
    <t>Sankt Gallen</t>
  </si>
  <si>
    <t>CH-BL</t>
  </si>
  <si>
    <t>Basel-Landschaft</t>
  </si>
  <si>
    <t>CH-UR</t>
  </si>
  <si>
    <t>Uri</t>
  </si>
  <si>
    <t>CH-JU</t>
  </si>
  <si>
    <t>Jura</t>
  </si>
  <si>
    <t>CH-LU</t>
  </si>
  <si>
    <t>Luzern</t>
  </si>
  <si>
    <t>CH-SO</t>
  </si>
  <si>
    <t>Solothurn</t>
  </si>
  <si>
    <t>CH-TG</t>
  </si>
  <si>
    <t>Thurgau</t>
  </si>
  <si>
    <t>CH-GR</t>
  </si>
  <si>
    <t>Grigioni</t>
  </si>
  <si>
    <t>Grischun</t>
  </si>
  <si>
    <t>Grisons</t>
  </si>
  <si>
    <t>Graubünden</t>
  </si>
  <si>
    <t>CH-NW</t>
  </si>
  <si>
    <t>Nidwalden</t>
  </si>
  <si>
    <t>CH-SH</t>
  </si>
  <si>
    <t>Schaffhausen</t>
  </si>
  <si>
    <t>CH-ZH</t>
  </si>
  <si>
    <t>Zürich</t>
  </si>
  <si>
    <t>CH-AI</t>
  </si>
  <si>
    <t>Appenzell Innerrhoden</t>
  </si>
  <si>
    <t>CH-VS</t>
  </si>
  <si>
    <t>Valais</t>
  </si>
  <si>
    <t>Wallis</t>
  </si>
  <si>
    <t>CI-AB</t>
  </si>
  <si>
    <t>Abidjan</t>
  </si>
  <si>
    <t>CI-YM</t>
  </si>
  <si>
    <t>Yamoussoukro</t>
  </si>
  <si>
    <t>CI-BS</t>
  </si>
  <si>
    <t>Bas-Sassandra</t>
  </si>
  <si>
    <t>CI-CM</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</si>
  <si>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</si>
  <si>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</si>
  <si>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</si>
  <si>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</si>
  <si>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</si>
  <si>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</si>
  <si>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</si>
  <si>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</si>
  <si>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</si>
  <si>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</si>
  <si>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</si>
  <si>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</si>
  <si>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</si>
  <si>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</si>
  <si>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</si>
  <si>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</si>
  <si>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</si>
  <si>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</si>
  <si>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</si>
  <si>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</si>
  <si>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CL-BI</t>
  </si>
  <si>
    <t>Biobío</t>
  </si>
  <si>
    <t>CL-AP</t>
  </si>
  <si>
    <t>Arica y Parinacota</t>
  </si>
  <si>
    <t>CL-AT</t>
  </si>
  <si>
    <t>Atacama</t>
  </si>
  <si>
    <t>CL-LL</t>
  </si>
  <si>
    <t>Los Lagos</t>
  </si>
  <si>
    <t>CL-LR</t>
  </si>
  <si>
    <t>Los Ríos</t>
  </si>
  <si>
    <t>CL-ML</t>
  </si>
  <si>
    <t>Maule</t>
  </si>
  <si>
    <t>CL-AR</t>
  </si>
  <si>
    <t>CL-LI</t>
  </si>
  <si>
    <t>Libertador General Bernardo O'Higgins</t>
  </si>
  <si>
    <t>CL-MA</t>
  </si>
  <si>
    <t>Magallanes</t>
  </si>
  <si>
    <t>CL-AN</t>
  </si>
  <si>
    <t>CL-RM</t>
  </si>
  <si>
    <t>Región Metropolitana de Santiago</t>
  </si>
  <si>
    <t>CL-TA</t>
  </si>
  <si>
    <t>Tarapacá</t>
  </si>
  <si>
    <t>CL-AI</t>
  </si>
  <si>
    <t>CL-VS</t>
  </si>
  <si>
    <t>Valparaíso</t>
  </si>
  <si>
    <t>CL-CO</t>
  </si>
  <si>
    <t>Coquimbo</t>
  </si>
  <si>
    <t>CM-NW</t>
  </si>
  <si>
    <t>Nord-Ouest</t>
  </si>
  <si>
    <t>North-West</t>
  </si>
  <si>
    <t>CM-OU</t>
  </si>
  <si>
    <t>West</t>
  </si>
  <si>
    <t>Ouest</t>
  </si>
  <si>
    <t>CM-AD</t>
  </si>
  <si>
    <t>Adamaoua</t>
  </si>
  <si>
    <t>CM-LT</t>
  </si>
  <si>
    <t>CM-NO</t>
  </si>
  <si>
    <t>North</t>
  </si>
  <si>
    <t>CM-SU</t>
  </si>
  <si>
    <t>South</t>
  </si>
  <si>
    <t>Sud</t>
  </si>
  <si>
    <t>CM-SW</t>
  </si>
  <si>
    <t>South-West</t>
  </si>
  <si>
    <t>CM-CE</t>
  </si>
  <si>
    <t>CM-EN</t>
  </si>
  <si>
    <t>Extrême-Nord</t>
  </si>
  <si>
    <t>Far North</t>
  </si>
  <si>
    <t>CM-ES</t>
  </si>
  <si>
    <t>East</t>
  </si>
  <si>
    <t>CO-AMA</t>
  </si>
  <si>
    <t>CO-CAL</t>
  </si>
  <si>
    <t>Caldas</t>
  </si>
  <si>
    <t>CO-CAU</t>
  </si>
  <si>
    <t>Cauca</t>
  </si>
  <si>
    <t>CO-CES</t>
  </si>
  <si>
    <t>Cesar</t>
  </si>
  <si>
    <t>CO-DC</t>
  </si>
  <si>
    <t>Distrito Capital de Bogotá</t>
  </si>
  <si>
    <t>CO-LAG</t>
  </si>
  <si>
    <t>La Guajira</t>
  </si>
  <si>
    <t>CO-ARA</t>
  </si>
  <si>
    <t>Arauca</t>
  </si>
  <si>
    <t>CO-NSA</t>
  </si>
  <si>
    <t>Norte de Santander</t>
  </si>
  <si>
    <t>CO-TOL</t>
  </si>
  <si>
    <t>Tolima</t>
  </si>
  <si>
    <t>CO-VAC</t>
  </si>
  <si>
    <t>Valle del Cauca</t>
  </si>
  <si>
    <t>CO-GUV</t>
  </si>
  <si>
    <t>Guaviare</t>
  </si>
  <si>
    <t>CO-HUI</t>
  </si>
  <si>
    <t>Huila</t>
  </si>
  <si>
    <t>CO-SUC</t>
  </si>
  <si>
    <t>Sucre</t>
  </si>
  <si>
    <t>CO-BOY</t>
  </si>
  <si>
    <t>Boyacá</t>
  </si>
  <si>
    <t>CO-CAQ</t>
  </si>
  <si>
    <t>Caquetá</t>
  </si>
  <si>
    <t>CO-CUN</t>
  </si>
  <si>
    <t>Cundinamarca</t>
  </si>
  <si>
    <t>CO-NAR</t>
  </si>
  <si>
    <t>Nariño</t>
  </si>
  <si>
    <t>CO-BOL</t>
  </si>
  <si>
    <t>Bolívar</t>
  </si>
  <si>
    <t>CO-MAG</t>
  </si>
  <si>
    <t>Magdalena</t>
  </si>
  <si>
    <t>CO-MET</t>
  </si>
  <si>
    <t>Meta</t>
  </si>
  <si>
    <t>CO-PUT</t>
  </si>
  <si>
    <t>Putumayo</t>
  </si>
  <si>
    <t>CO-VID</t>
  </si>
  <si>
    <t>Vichada</t>
  </si>
  <si>
    <t>CO-CAS</t>
  </si>
  <si>
    <t>Casanare</t>
  </si>
  <si>
    <t>CO-CHO</t>
  </si>
  <si>
    <t>Chocó</t>
  </si>
  <si>
    <t>CO-GUA</t>
  </si>
  <si>
    <t>Guainía</t>
  </si>
  <si>
    <t>CO-QUI</t>
  </si>
  <si>
    <t>Quindío</t>
  </si>
  <si>
    <t>CO-RIS</t>
  </si>
  <si>
    <t>Risaralda</t>
  </si>
  <si>
    <t>CO-SAN</t>
  </si>
  <si>
    <t>Santander</t>
  </si>
  <si>
    <t>CO-VAU</t>
  </si>
  <si>
    <t>Vaupés</t>
  </si>
  <si>
    <t>CO-ANT</t>
  </si>
  <si>
    <t>Antioquia</t>
  </si>
  <si>
    <t>CO-ATL</t>
  </si>
  <si>
    <t>Atlántico</t>
  </si>
  <si>
    <t>CO-COR</t>
  </si>
  <si>
    <t>CO-SAP</t>
  </si>
  <si>
    <t>San Andrés, Providencia y Santa Catalina</t>
  </si>
  <si>
    <t>CR-H</t>
  </si>
  <si>
    <t>Heredia</t>
  </si>
  <si>
    <t>CR-L</t>
  </si>
  <si>
    <t>Limón</t>
  </si>
  <si>
    <t>CR-G</t>
  </si>
  <si>
    <t>Guanacaste</t>
  </si>
  <si>
    <t>CR-P</t>
  </si>
  <si>
    <t>Puntarenas</t>
  </si>
  <si>
    <t>CR-A</t>
  </si>
  <si>
    <t>Alajuela</t>
  </si>
  <si>
    <t>CR-C</t>
  </si>
  <si>
    <t>Cartago</t>
  </si>
  <si>
    <t>CR-SJ</t>
  </si>
  <si>
    <t>San José</t>
  </si>
  <si>
    <t>CU-05</t>
  </si>
  <si>
    <t>Villa Clara</t>
  </si>
  <si>
    <t>CU-11</t>
  </si>
  <si>
    <t>Holguín</t>
  </si>
  <si>
    <t>CU-08</t>
  </si>
  <si>
    <t>Ciego de Ávila</t>
  </si>
  <si>
    <t>CU-09</t>
  </si>
  <si>
    <t>Camagüey</t>
  </si>
  <si>
    <t>CU-10</t>
  </si>
  <si>
    <t>Las Tunas</t>
  </si>
  <si>
    <t>CU-13</t>
  </si>
  <si>
    <t>Santiago de Cuba</t>
  </si>
  <si>
    <t>CU-04</t>
  </si>
  <si>
    <t>Matanzas</t>
  </si>
  <si>
    <t>CU-06</t>
  </si>
  <si>
    <t>Cienfuegos</t>
  </si>
  <si>
    <t>CU-03</t>
  </si>
  <si>
    <t>La Habana</t>
  </si>
  <si>
    <t>CU-07</t>
  </si>
  <si>
    <t>Sancti Spíritus</t>
  </si>
  <si>
    <t>CU-12</t>
  </si>
  <si>
    <t>Granma</t>
  </si>
  <si>
    <t>CU-15</t>
  </si>
  <si>
    <t>Artemisa</t>
  </si>
  <si>
    <t>CU-16</t>
  </si>
  <si>
    <t>Mayabeque</t>
  </si>
  <si>
    <t>CU-01</t>
  </si>
  <si>
    <t>Pinar del Río</t>
  </si>
  <si>
    <t>CU-14</t>
  </si>
  <si>
    <t>Guantánamo</t>
  </si>
  <si>
    <t>CU-99</t>
  </si>
  <si>
    <t>Isla de la Juventud</t>
  </si>
  <si>
    <t>CV-B</t>
  </si>
  <si>
    <t>Ilhas de Barlavento</t>
  </si>
  <si>
    <t>CV-SV</t>
  </si>
  <si>
    <t>São Vicente</t>
  </si>
  <si>
    <t>CV-BV</t>
  </si>
  <si>
    <t>Boa Vista</t>
  </si>
  <si>
    <t>CV-SL</t>
  </si>
  <si>
    <t>Sal</t>
  </si>
  <si>
    <t>CV-TS</t>
  </si>
  <si>
    <t>Tarrafal de São Nicolau</t>
  </si>
  <si>
    <t>CV-PA</t>
  </si>
  <si>
    <t>Paul</t>
  </si>
  <si>
    <t>CV-RB</t>
  </si>
  <si>
    <t>Ribeira Brava</t>
  </si>
  <si>
    <t>CV-PN</t>
  </si>
  <si>
    <t>Porto Novo</t>
  </si>
  <si>
    <t>CV-RG</t>
  </si>
  <si>
    <t>Ribeira Grande</t>
  </si>
  <si>
    <t>CV-S</t>
  </si>
  <si>
    <t>Ilhas de Sotavento</t>
  </si>
  <si>
    <t>CV-MA</t>
  </si>
  <si>
    <t>Maio</t>
  </si>
  <si>
    <t>CV-PR</t>
  </si>
  <si>
    <t>Praia</t>
  </si>
  <si>
    <t>CV-RS</t>
  </si>
  <si>
    <t>Ribeira Grande de Santiago</t>
  </si>
  <si>
    <t>CV-SS</t>
  </si>
  <si>
    <t>São Salvador do Mundo</t>
  </si>
  <si>
    <t>CV-TA</t>
  </si>
  <si>
    <t>Tarrafal</t>
  </si>
  <si>
    <t>CV-CR</t>
  </si>
  <si>
    <t>CV-SD</t>
  </si>
  <si>
    <t>São Domingos</t>
  </si>
  <si>
    <t>CV-SF</t>
  </si>
  <si>
    <t>São Filipe</t>
  </si>
  <si>
    <t>CV-CA</t>
  </si>
  <si>
    <t>CV-MO</t>
  </si>
  <si>
    <t>Mosteiros</t>
  </si>
  <si>
    <t>CV-SM</t>
  </si>
  <si>
    <t>São Miguel</t>
  </si>
  <si>
    <t>CV-SO</t>
  </si>
  <si>
    <t>São Lourenço dos Órgãos</t>
  </si>
  <si>
    <t>CV-CF</t>
  </si>
  <si>
    <t>Santa Catarina do Fogo</t>
  </si>
  <si>
    <t>CV-BR</t>
  </si>
  <si>
    <t>Brava</t>
  </si>
  <si>
    <t>CY-06</t>
  </si>
  <si>
    <t>Keryneia</t>
  </si>
  <si>
    <t>Girne</t>
  </si>
  <si>
    <t>CY-01</t>
  </si>
  <si>
    <t>Lefkosia</t>
  </si>
  <si>
    <t>Lefkoşa</t>
  </si>
  <si>
    <t>CY-04</t>
  </si>
  <si>
    <t>Ammochostos</t>
  </si>
  <si>
    <t>CY-05</t>
  </si>
  <si>
    <t>Pafos</t>
  </si>
  <si>
    <t>Baf</t>
  </si>
  <si>
    <t>CY-03</t>
  </si>
  <si>
    <t>Larnaka</t>
  </si>
  <si>
    <t>CY-02</t>
  </si>
  <si>
    <t>Lemesos</t>
  </si>
  <si>
    <t>Moravskoslezský kraj</t>
  </si>
  <si>
    <t>CZ-802</t>
  </si>
  <si>
    <t>CZ-803</t>
  </si>
  <si>
    <t>Karviná</t>
  </si>
  <si>
    <t>CZ-806</t>
  </si>
  <si>
    <t>CZ-804</t>
  </si>
  <si>
    <t>Nový Jičín</t>
  </si>
  <si>
    <t>CZ-805</t>
  </si>
  <si>
    <t>Opava</t>
  </si>
  <si>
    <t>CZ-801</t>
  </si>
  <si>
    <t>Bruntál</t>
  </si>
  <si>
    <t>Jihočeský kraj</t>
  </si>
  <si>
    <t>CZ-312</t>
  </si>
  <si>
    <t>Český Krumlov</t>
  </si>
  <si>
    <t>CZ-316</t>
  </si>
  <si>
    <t>Strakonice</t>
  </si>
  <si>
    <t>CZ-317</t>
  </si>
  <si>
    <t>Tábor</t>
  </si>
  <si>
    <t>CZ-313</t>
  </si>
  <si>
    <t>Jindřichův Hradec</t>
  </si>
  <si>
    <t>CZ-311</t>
  </si>
  <si>
    <t>České Budějovice</t>
  </si>
  <si>
    <t>CZ-314</t>
  </si>
  <si>
    <t>Písek</t>
  </si>
  <si>
    <t>CZ-315</t>
  </si>
  <si>
    <t>Prachatice</t>
  </si>
  <si>
    <t>Olomoucký kraj</t>
  </si>
  <si>
    <t>CZ-712</t>
  </si>
  <si>
    <t>Olomouc</t>
  </si>
  <si>
    <t>CZ-711</t>
  </si>
  <si>
    <t>Jeseník</t>
  </si>
  <si>
    <t>CZ-715</t>
  </si>
  <si>
    <t>Šumperk</t>
  </si>
  <si>
    <t>CZ-713</t>
  </si>
  <si>
    <t>Prostějov</t>
  </si>
  <si>
    <t>CZ-714</t>
  </si>
  <si>
    <t>Přerov</t>
  </si>
  <si>
    <t>Jihomoravský kraj</t>
  </si>
  <si>
    <t>Brno-venkov</t>
  </si>
  <si>
    <t>Břeclav</t>
  </si>
  <si>
    <t>Vyškov</t>
  </si>
  <si>
    <t>Blansko</t>
  </si>
  <si>
    <t>Brno-město</t>
  </si>
  <si>
    <t>Hodonín</t>
  </si>
  <si>
    <t>Znojmo</t>
  </si>
  <si>
    <t>Zlínský kraj</t>
  </si>
  <si>
    <t>CZ-721</t>
  </si>
  <si>
    <t>Kroměříž</t>
  </si>
  <si>
    <t>CZ-722</t>
  </si>
  <si>
    <t>Uherské Hradiště</t>
  </si>
  <si>
    <t>CZ-723</t>
  </si>
  <si>
    <t>Vsetín</t>
  </si>
  <si>
    <t>CZ-724</t>
  </si>
  <si>
    <t>Zlín</t>
  </si>
  <si>
    <t>Ústecký kraj</t>
  </si>
  <si>
    <t>CZ-423</t>
  </si>
  <si>
    <t>Litoměřice</t>
  </si>
  <si>
    <t>CZ-421</t>
  </si>
  <si>
    <t>Děčín</t>
  </si>
  <si>
    <t>CZ-422</t>
  </si>
  <si>
    <t>Chomutov</t>
  </si>
  <si>
    <t>CZ-424</t>
  </si>
  <si>
    <t>Louny</t>
  </si>
  <si>
    <t>CZ-426</t>
  </si>
  <si>
    <t>Teplice</t>
  </si>
  <si>
    <t>CZ-427</t>
  </si>
  <si>
    <t>Ústí nad Labem</t>
  </si>
  <si>
    <t>CZ-425</t>
  </si>
  <si>
    <t>Most</t>
  </si>
  <si>
    <t>Středočeský kraj</t>
  </si>
  <si>
    <t>CZ-205</t>
  </si>
  <si>
    <t>Kutná Hora</t>
  </si>
  <si>
    <t>CZ-20C</t>
  </si>
  <si>
    <t>Rakovník</t>
  </si>
  <si>
    <t>CZ-203</t>
  </si>
  <si>
    <t>Kladno</t>
  </si>
  <si>
    <t>CZ-207</t>
  </si>
  <si>
    <t>Mladá Boleslav</t>
  </si>
  <si>
    <t>CZ-206</t>
  </si>
  <si>
    <t>Mělník</t>
  </si>
  <si>
    <t>CZ-20A</t>
  </si>
  <si>
    <t>Praha-západ</t>
  </si>
  <si>
    <t>CZ-20B</t>
  </si>
  <si>
    <t>Příbram</t>
  </si>
  <si>
    <t>CZ-201</t>
  </si>
  <si>
    <t>Benešov</t>
  </si>
  <si>
    <t>CZ-202</t>
  </si>
  <si>
    <t>Beroun</t>
  </si>
  <si>
    <t>CZ-204</t>
  </si>
  <si>
    <t>Kolín</t>
  </si>
  <si>
    <t>CZ-209</t>
  </si>
  <si>
    <t>Praha-východ</t>
  </si>
  <si>
    <t>CZ-208</t>
  </si>
  <si>
    <t>Nymburk</t>
  </si>
  <si>
    <t>Jihlava</t>
  </si>
  <si>
    <t>Třebíč</t>
  </si>
  <si>
    <t>Pelhřimov</t>
  </si>
  <si>
    <t>Havlíčkův Brod</t>
  </si>
  <si>
    <t>Pardubický kraj</t>
  </si>
  <si>
    <t>CZ-534</t>
  </si>
  <si>
    <t>Ústí nad Orlicí</t>
  </si>
  <si>
    <t>CZ-533</t>
  </si>
  <si>
    <t>Svitavy</t>
  </si>
  <si>
    <t>CZ-531</t>
  </si>
  <si>
    <t>Chrudim</t>
  </si>
  <si>
    <t>CZ-532</t>
  </si>
  <si>
    <t>Pardubice</t>
  </si>
  <si>
    <t>Karlovarský kraj</t>
  </si>
  <si>
    <t>CZ-411</t>
  </si>
  <si>
    <t>Cheb</t>
  </si>
  <si>
    <t>CZ-412</t>
  </si>
  <si>
    <t>Karlovy Vary</t>
  </si>
  <si>
    <t>CZ-413</t>
  </si>
  <si>
    <t>Sokolov</t>
  </si>
  <si>
    <t>Královéhradecký kraj</t>
  </si>
  <si>
    <t>CZ-521</t>
  </si>
  <si>
    <t>Hradec Králové</t>
  </si>
  <si>
    <t>CZ-524</t>
  </si>
  <si>
    <t>Rychnov nad Kněžnou</t>
  </si>
  <si>
    <t>CZ-522</t>
  </si>
  <si>
    <t>Jičín</t>
  </si>
  <si>
    <t>CZ-525</t>
  </si>
  <si>
    <t>Trutnov</t>
  </si>
  <si>
    <t>CZ-523</t>
  </si>
  <si>
    <t>Náchod</t>
  </si>
  <si>
    <t>Liberecký kraj</t>
  </si>
  <si>
    <t>CZ-512</t>
  </si>
  <si>
    <t>Jablonec nad Nisou</t>
  </si>
  <si>
    <t>CZ-513</t>
  </si>
  <si>
    <t>Liberec</t>
  </si>
  <si>
    <t>CZ-511</t>
  </si>
  <si>
    <t>Česká Lípa</t>
  </si>
  <si>
    <t>CZ-514</t>
  </si>
  <si>
    <t>Semily</t>
  </si>
  <si>
    <t>Plzeňský kraj</t>
  </si>
  <si>
    <t>CZ-321</t>
  </si>
  <si>
    <t>Domažlice</t>
  </si>
  <si>
    <t>CZ-327</t>
  </si>
  <si>
    <t>Tachov</t>
  </si>
  <si>
    <t>CZ-325</t>
  </si>
  <si>
    <t>Plzeň-sever</t>
  </si>
  <si>
    <t>CZ-324</t>
  </si>
  <si>
    <t>Plzeň-jih</t>
  </si>
  <si>
    <t>CZ-323</t>
  </si>
  <si>
    <t>Plzeň-město</t>
  </si>
  <si>
    <t>CZ-326</t>
  </si>
  <si>
    <t>Rokycany</t>
  </si>
  <si>
    <t>CZ-322</t>
  </si>
  <si>
    <t>Klatovy</t>
  </si>
  <si>
    <t>DE-NW</t>
  </si>
  <si>
    <t>Nordrhein-Westfalen</t>
  </si>
  <si>
    <t>DE-SL</t>
  </si>
  <si>
    <t>Saarland</t>
  </si>
  <si>
    <t>DE-TH</t>
  </si>
  <si>
    <t>Thüringen</t>
  </si>
  <si>
    <t>DE-ST</t>
  </si>
  <si>
    <t>Sachsen-Anhalt</t>
  </si>
  <si>
    <t>DE-HH</t>
  </si>
  <si>
    <t>DE-BB</t>
  </si>
  <si>
    <t>Brandenburg</t>
  </si>
  <si>
    <t>DE-RP</t>
  </si>
  <si>
    <t>Rheinland-Pfalz</t>
  </si>
  <si>
    <t>DE-SN</t>
  </si>
  <si>
    <t>Sachsen</t>
  </si>
  <si>
    <t>DE-BW</t>
  </si>
  <si>
    <t>DE-MV</t>
  </si>
  <si>
    <t>Mecklenburg-Vorpommern</t>
  </si>
  <si>
    <t>DE-BE</t>
  </si>
  <si>
    <t>Berlin</t>
  </si>
  <si>
    <t>DE-BY</t>
  </si>
  <si>
    <t>Bayern</t>
  </si>
  <si>
    <t>DE-HB</t>
  </si>
  <si>
    <t>Bremen</t>
  </si>
  <si>
    <t>DE-HE</t>
  </si>
  <si>
    <t>Hessen</t>
  </si>
  <si>
    <t>DE-NI</t>
  </si>
  <si>
    <t>Niedersachsen</t>
  </si>
  <si>
    <t>DE-SH</t>
  </si>
  <si>
    <t>Schleswig-Holstein</t>
  </si>
  <si>
    <t>DJ-OB</t>
  </si>
  <si>
    <t>Obock</t>
  </si>
  <si>
    <t>DJ-AR</t>
  </si>
  <si>
    <t>Arta</t>
  </si>
  <si>
    <t>‘Artā</t>
  </si>
  <si>
    <t>DJ-DI</t>
  </si>
  <si>
    <t>Dikhīl</t>
  </si>
  <si>
    <t>Dikhil</t>
  </si>
  <si>
    <t>DJ-TA</t>
  </si>
  <si>
    <t>Tadjourah</t>
  </si>
  <si>
    <t>Tājūrah</t>
  </si>
  <si>
    <t>DJ-DJ</t>
  </si>
  <si>
    <t>Jībūtī</t>
  </si>
  <si>
    <t>DJ-AS</t>
  </si>
  <si>
    <t>‘Alī Şabīḩ</t>
  </si>
  <si>
    <t>Ali Sabieh</t>
  </si>
  <si>
    <t>DK-82</t>
  </si>
  <si>
    <t>Midtjylland</t>
  </si>
  <si>
    <t>DK-85</t>
  </si>
  <si>
    <t>Sjælland</t>
  </si>
  <si>
    <t>DK-81</t>
  </si>
  <si>
    <t>Nordjylland</t>
  </si>
  <si>
    <t>DK-83</t>
  </si>
  <si>
    <t>Syddanmark</t>
  </si>
  <si>
    <t>DK-84</t>
  </si>
  <si>
    <t>Hovedstaden</t>
  </si>
  <si>
    <t>DM-08</t>
  </si>
  <si>
    <t>Saint Mark</t>
  </si>
  <si>
    <t>DM-09</t>
  </si>
  <si>
    <t>Saint Patrick</t>
  </si>
  <si>
    <t>DM-03</t>
  </si>
  <si>
    <t>Saint David</t>
  </si>
  <si>
    <t>DM-02</t>
  </si>
  <si>
    <t>DM-05</t>
  </si>
  <si>
    <t>DM-07</t>
  </si>
  <si>
    <t>Saint Luke</t>
  </si>
  <si>
    <t>DM-06</t>
  </si>
  <si>
    <t>DM-11</t>
  </si>
  <si>
    <t>DM-04</t>
  </si>
  <si>
    <t>DM-10</t>
  </si>
  <si>
    <t>DO-33</t>
  </si>
  <si>
    <t>Cibao Nordeste</t>
  </si>
  <si>
    <t>DO-19</t>
  </si>
  <si>
    <t>Hermanas Mirabal</t>
  </si>
  <si>
    <t>DO-20</t>
  </si>
  <si>
    <t>Samaná</t>
  </si>
  <si>
    <t>DO-14</t>
  </si>
  <si>
    <t>María Trinidad Sánchez</t>
  </si>
  <si>
    <t>DO-06</t>
  </si>
  <si>
    <t>Duarte</t>
  </si>
  <si>
    <t>DO-34</t>
  </si>
  <si>
    <t>Cibao Noroeste</t>
  </si>
  <si>
    <t>DO-26</t>
  </si>
  <si>
    <t>Santiago Rodríguez</t>
  </si>
  <si>
    <t>DO-27</t>
  </si>
  <si>
    <t>Valverde</t>
  </si>
  <si>
    <t>DO-05</t>
  </si>
  <si>
    <t>Dajabón</t>
  </si>
  <si>
    <t>DO-15</t>
  </si>
  <si>
    <t>Monte Cristi</t>
  </si>
  <si>
    <t>DO-35</t>
  </si>
  <si>
    <t>Cibao Norte</t>
  </si>
  <si>
    <t>DO-09</t>
  </si>
  <si>
    <t>Espaillat</t>
  </si>
  <si>
    <t>DO-18</t>
  </si>
  <si>
    <t>Puerto Plata</t>
  </si>
  <si>
    <t>DO-25</t>
  </si>
  <si>
    <t>Santiago</t>
  </si>
  <si>
    <t>DO-36</t>
  </si>
  <si>
    <t>Cibao Sur</t>
  </si>
  <si>
    <t>DO-24</t>
  </si>
  <si>
    <t>Sánchez Ramírez</t>
  </si>
  <si>
    <t>DO-13</t>
  </si>
  <si>
    <t>La Vega</t>
  </si>
  <si>
    <t>DO-28</t>
  </si>
  <si>
    <t>Monseñor Nouel</t>
  </si>
  <si>
    <t>DO-37</t>
  </si>
  <si>
    <t>El Valle</t>
  </si>
  <si>
    <t>DO-07</t>
  </si>
  <si>
    <t>DO-22</t>
  </si>
  <si>
    <t>DO-38</t>
  </si>
  <si>
    <t>Enriquillo</t>
  </si>
  <si>
    <t>DO-03</t>
  </si>
  <si>
    <t>Baoruco</t>
  </si>
  <si>
    <t>DO-16</t>
  </si>
  <si>
    <t>Pedernales</t>
  </si>
  <si>
    <t>DO-04</t>
  </si>
  <si>
    <t>Barahona</t>
  </si>
  <si>
    <t>DO-10</t>
  </si>
  <si>
    <t>Independencia</t>
  </si>
  <si>
    <t>DO-39</t>
  </si>
  <si>
    <t>Higuamo</t>
  </si>
  <si>
    <t>DO-23</t>
  </si>
  <si>
    <t>San Pedro de Macorís</t>
  </si>
  <si>
    <t>DO-30</t>
  </si>
  <si>
    <t>Hato Mayor</t>
  </si>
  <si>
    <t>DO-29</t>
  </si>
  <si>
    <t>Monte Plata</t>
  </si>
  <si>
    <t>DO-40</t>
  </si>
  <si>
    <t>Ozama</t>
  </si>
  <si>
    <t>DO-01</t>
  </si>
  <si>
    <t>Distrito Nacional (Santo Domingo)</t>
  </si>
  <si>
    <t>DO-32</t>
  </si>
  <si>
    <t>Santo Domingo</t>
  </si>
  <si>
    <t>DO-41</t>
  </si>
  <si>
    <t>Valdesia</t>
  </si>
  <si>
    <t>DO-31</t>
  </si>
  <si>
    <t>San José de Ocoa</t>
  </si>
  <si>
    <t>DO-17</t>
  </si>
  <si>
    <t>Peravia</t>
  </si>
  <si>
    <t>DO-21</t>
  </si>
  <si>
    <t>San Cristóbal</t>
  </si>
  <si>
    <t>DO-02</t>
  </si>
  <si>
    <t>Azua</t>
  </si>
  <si>
    <t>DO-42</t>
  </si>
  <si>
    <t>Yuma</t>
  </si>
  <si>
    <t>DO-08</t>
  </si>
  <si>
    <t>El Seibo</t>
  </si>
  <si>
    <t>DO-11</t>
  </si>
  <si>
    <t>La Altagracia</t>
  </si>
  <si>
    <t>DO-12</t>
  </si>
  <si>
    <t>La Romana</t>
  </si>
  <si>
    <t>DZ-03</t>
  </si>
  <si>
    <t>Laghouat</t>
  </si>
  <si>
    <t>DZ-09</t>
  </si>
  <si>
    <t>Blida</t>
  </si>
  <si>
    <t>DZ-14</t>
  </si>
  <si>
    <t>Tiaret</t>
  </si>
  <si>
    <t>DZ-15</t>
  </si>
  <si>
    <t>Tizi Ouzou</t>
  </si>
  <si>
    <t>DZ-19</t>
  </si>
  <si>
    <t>Sétif</t>
  </si>
  <si>
    <t>DZ-20</t>
  </si>
  <si>
    <t>Saïda</t>
  </si>
  <si>
    <t>DZ-35</t>
  </si>
  <si>
    <t>Boumerdès</t>
  </si>
  <si>
    <t>DZ-41</t>
  </si>
  <si>
    <t>Souk Ahras</t>
  </si>
  <si>
    <t>DZ-42</t>
  </si>
  <si>
    <t>Tipaza</t>
  </si>
  <si>
    <t>DZ-44</t>
  </si>
  <si>
    <t>Aïn Defla</t>
  </si>
  <si>
    <t>DZ-02</t>
  </si>
  <si>
    <t>Chlef</t>
  </si>
  <si>
    <t>DZ-04</t>
  </si>
  <si>
    <t>Oum el Bouaghi</t>
  </si>
  <si>
    <t>DZ-05</t>
  </si>
  <si>
    <t>Batna</t>
  </si>
  <si>
    <t>DZ-23</t>
  </si>
  <si>
    <t>Annaba</t>
  </si>
  <si>
    <t>DZ-39</t>
  </si>
  <si>
    <t>El Oued</t>
  </si>
  <si>
    <t>DZ-01</t>
  </si>
  <si>
    <t>Adrar</t>
  </si>
  <si>
    <t>DZ-08</t>
  </si>
  <si>
    <t>Béchar</t>
  </si>
  <si>
    <t>DZ-16</t>
  </si>
  <si>
    <t>Alger</t>
  </si>
  <si>
    <t>DZ-28</t>
  </si>
  <si>
    <t>DZ-31</t>
  </si>
  <si>
    <t>Oran</t>
  </si>
  <si>
    <t>DZ-07</t>
  </si>
  <si>
    <t>Biskra</t>
  </si>
  <si>
    <t>DZ-24</t>
  </si>
  <si>
    <t>Guelma</t>
  </si>
  <si>
    <t>DZ-33</t>
  </si>
  <si>
    <t>Illizi</t>
  </si>
  <si>
    <t>DZ-36</t>
  </si>
  <si>
    <t>El Tarf</t>
  </si>
  <si>
    <t>DZ-38</t>
  </si>
  <si>
    <t>Tissemsilt</t>
  </si>
  <si>
    <t>DZ-45</t>
  </si>
  <si>
    <t>Naama</t>
  </si>
  <si>
    <t>DZ-12</t>
  </si>
  <si>
    <t>Tébessa</t>
  </si>
  <si>
    <t>DZ-26</t>
  </si>
  <si>
    <t>Médéa</t>
  </si>
  <si>
    <t>DZ-29</t>
  </si>
  <si>
    <t>Mascara</t>
  </si>
  <si>
    <t>DZ-34</t>
  </si>
  <si>
    <t>Bordj Bou Arréridj</t>
  </si>
  <si>
    <t>DZ-37</t>
  </si>
  <si>
    <t>Tindouf</t>
  </si>
  <si>
    <t>DZ-06</t>
  </si>
  <si>
    <t>Béjaïa</t>
  </si>
  <si>
    <t>DZ-11</t>
  </si>
  <si>
    <t>Tamanrasset</t>
  </si>
  <si>
    <t>DZ-13</t>
  </si>
  <si>
    <t>Tlemcen</t>
  </si>
  <si>
    <t>DZ-27</t>
  </si>
  <si>
    <t>Mostaganem</t>
  </si>
  <si>
    <t>DZ-40</t>
  </si>
  <si>
    <t>Khenchela</t>
  </si>
  <si>
    <t>DZ-10</t>
  </si>
  <si>
    <t>Bouira</t>
  </si>
  <si>
    <t>DZ-21</t>
  </si>
  <si>
    <t>Skikda</t>
  </si>
  <si>
    <t>DZ-25</t>
  </si>
  <si>
    <t>Constantine</t>
  </si>
  <si>
    <t>DZ-32</t>
  </si>
  <si>
    <t>El Bayadh</t>
  </si>
  <si>
    <t>DZ-43</t>
  </si>
  <si>
    <t>Mila</t>
  </si>
  <si>
    <t>DZ-46</t>
  </si>
  <si>
    <t>Aïn Témouchent</t>
  </si>
  <si>
    <t>DZ-48</t>
  </si>
  <si>
    <t>Relizane</t>
  </si>
  <si>
    <t>DZ-17</t>
  </si>
  <si>
    <t>Djelfa</t>
  </si>
  <si>
    <t>DZ-18</t>
  </si>
  <si>
    <t>Jijel</t>
  </si>
  <si>
    <t>DZ-22</t>
  </si>
  <si>
    <t>Sidi Bel Abbès</t>
  </si>
  <si>
    <t>DZ-30</t>
  </si>
  <si>
    <t>Ouargla</t>
  </si>
  <si>
    <t>DZ-47</t>
  </si>
  <si>
    <t>Ghardaïa</t>
  </si>
  <si>
    <t>EC-A</t>
  </si>
  <si>
    <t>Azuay</t>
  </si>
  <si>
    <t>EC-D</t>
  </si>
  <si>
    <t>Orellana</t>
  </si>
  <si>
    <t>EC-L</t>
  </si>
  <si>
    <t>Loja</t>
  </si>
  <si>
    <t>EC-O</t>
  </si>
  <si>
    <t>El Oro</t>
  </si>
  <si>
    <t>EC-SE</t>
  </si>
  <si>
    <t>Santa Elena</t>
  </si>
  <si>
    <t>EC-Z</t>
  </si>
  <si>
    <t>EC-H</t>
  </si>
  <si>
    <t>Chimborazo</t>
  </si>
  <si>
    <t>EC-SD</t>
  </si>
  <si>
    <t>Santo Domingo de los Tsáchilas</t>
  </si>
  <si>
    <t>EC-I</t>
  </si>
  <si>
    <t>Imbabura</t>
  </si>
  <si>
    <t>EC-M</t>
  </si>
  <si>
    <t>Manabí</t>
  </si>
  <si>
    <t>EC-P</t>
  </si>
  <si>
    <t>Pichincha</t>
  </si>
  <si>
    <t>EC-W</t>
  </si>
  <si>
    <t>Galápagos</t>
  </si>
  <si>
    <t>EC-B</t>
  </si>
  <si>
    <t>EC-R</t>
  </si>
  <si>
    <t>EC-E</t>
  </si>
  <si>
    <t>Esmeraldas</t>
  </si>
  <si>
    <t>EC-G</t>
  </si>
  <si>
    <t>Guayas</t>
  </si>
  <si>
    <t>EC-X</t>
  </si>
  <si>
    <t>Cotopaxi</t>
  </si>
  <si>
    <t>EC-Y</t>
  </si>
  <si>
    <t>Pastaza</t>
  </si>
  <si>
    <t>EC-C</t>
  </si>
  <si>
    <t>Carchi</t>
  </si>
  <si>
    <t>EC-F</t>
  </si>
  <si>
    <t>Cañar</t>
  </si>
  <si>
    <t>EC-S</t>
  </si>
  <si>
    <t>EC-U</t>
  </si>
  <si>
    <t>Sucumbíos</t>
  </si>
  <si>
    <t>EC-N</t>
  </si>
  <si>
    <t>Napo</t>
  </si>
  <si>
    <t>EC-T</t>
  </si>
  <si>
    <t>Tungurahua</t>
  </si>
  <si>
    <t>Tartumaa</t>
  </si>
  <si>
    <t>Jõgevamaa</t>
  </si>
  <si>
    <t>Järvamaa</t>
  </si>
  <si>
    <t>Raplamaa</t>
  </si>
  <si>
    <t>EE-84</t>
  </si>
  <si>
    <t>Viljandimaa</t>
  </si>
  <si>
    <t>EE-37</t>
  </si>
  <si>
    <t>Harjumaa</t>
  </si>
  <si>
    <t>Läänemaa</t>
  </si>
  <si>
    <t>Lääne-Virumaa</t>
  </si>
  <si>
    <t>Põlvamaa</t>
  </si>
  <si>
    <t>EE-39</t>
  </si>
  <si>
    <t>Hiiumaa</t>
  </si>
  <si>
    <t>Pärnumaa</t>
  </si>
  <si>
    <t>EE-74</t>
  </si>
  <si>
    <t>Saaremaa</t>
  </si>
  <si>
    <t>Valgamaa</t>
  </si>
  <si>
    <t>Võrumaa</t>
  </si>
  <si>
    <t>EG-DT</t>
  </si>
  <si>
    <t>Dumyāţ</t>
  </si>
  <si>
    <t>EG-GZ</t>
  </si>
  <si>
    <t>Al Jīzah</t>
  </si>
  <si>
    <t>EG-IS</t>
  </si>
  <si>
    <t>Al Ismā'īlīyah</t>
  </si>
  <si>
    <t>EG-SHG</t>
  </si>
  <si>
    <t>Sūhāj</t>
  </si>
  <si>
    <t>EG-BA</t>
  </si>
  <si>
    <t>Al Baḩr al Aḩmar</t>
  </si>
  <si>
    <t>EG-KB</t>
  </si>
  <si>
    <t>Al Qalyūbīyah</t>
  </si>
  <si>
    <t>EG-SHR</t>
  </si>
  <si>
    <t>Ash Sharqīyah</t>
  </si>
  <si>
    <t>EG-DK</t>
  </si>
  <si>
    <t>Ad Daqahlīyah</t>
  </si>
  <si>
    <t>EG-LX</t>
  </si>
  <si>
    <t>Al Uqşur</t>
  </si>
  <si>
    <t>EG-SIN</t>
  </si>
  <si>
    <t>Shamāl Sīnā'</t>
  </si>
  <si>
    <t>EG-WAD</t>
  </si>
  <si>
    <t>Al Wādī al Jadīd</t>
  </si>
  <si>
    <t>EG-ALX</t>
  </si>
  <si>
    <t>Al Iskandarīyah</t>
  </si>
  <si>
    <t>EG-ASN</t>
  </si>
  <si>
    <t>Aswān</t>
  </si>
  <si>
    <t>EG-JS</t>
  </si>
  <si>
    <t>Janūb Sīnā'</t>
  </si>
  <si>
    <t>EG-KFS</t>
  </si>
  <si>
    <t>Kafr ash Shaykh</t>
  </si>
  <si>
    <t>EG-MN</t>
  </si>
  <si>
    <t>Al Minyā</t>
  </si>
  <si>
    <t>EG-AST</t>
  </si>
  <si>
    <t>Asyūţ</t>
  </si>
  <si>
    <t>EG-BNS</t>
  </si>
  <si>
    <t>Banī Suwayf</t>
  </si>
  <si>
    <t>EG-C</t>
  </si>
  <si>
    <t>Al Qāhirah</t>
  </si>
  <si>
    <t>EG-FYM</t>
  </si>
  <si>
    <t>Al Fayyūm</t>
  </si>
  <si>
    <t>EG-PTS</t>
  </si>
  <si>
    <t>Būr Sa‘īd</t>
  </si>
  <si>
    <t>EG-GH</t>
  </si>
  <si>
    <t>Al Gharbīyah</t>
  </si>
  <si>
    <t>EG-KN</t>
  </si>
  <si>
    <t>Qinā</t>
  </si>
  <si>
    <t>EG-MNF</t>
  </si>
  <si>
    <t>Al Minūfīyah</t>
  </si>
  <si>
    <t>EG-SUZ</t>
  </si>
  <si>
    <t>As Suways</t>
  </si>
  <si>
    <t>EG-BH</t>
  </si>
  <si>
    <t>Al Buḩayrah</t>
  </si>
  <si>
    <t>EG-MT</t>
  </si>
  <si>
    <t>Maţrūḩ</t>
  </si>
  <si>
    <t>ER-MA</t>
  </si>
  <si>
    <t>Al Awsaţ</t>
  </si>
  <si>
    <t>Ma’ĭkel</t>
  </si>
  <si>
    <t>ER-SK</t>
  </si>
  <si>
    <t>Semienawi K’eyyĭḥ Baḥri</t>
  </si>
  <si>
    <t>Shimālī al Baḩrī al Aḩmar</t>
  </si>
  <si>
    <t>ER-GB</t>
  </si>
  <si>
    <t>Gash-Barka</t>
  </si>
  <si>
    <t>Qāsh-Barkah</t>
  </si>
  <si>
    <t>ER-DK</t>
  </si>
  <si>
    <t>Janūbī al Baḩrī al Aḩmar</t>
  </si>
  <si>
    <t>Debubawi K’eyyĭḥ Baḥri</t>
  </si>
  <si>
    <t>ER-DU</t>
  </si>
  <si>
    <t>Debub</t>
  </si>
  <si>
    <t>Al Janūbī</t>
  </si>
  <si>
    <t>ER-AN</t>
  </si>
  <si>
    <t>‘Anseba</t>
  </si>
  <si>
    <t>Ansabā</t>
  </si>
  <si>
    <t>ES-AR</t>
  </si>
  <si>
    <t>Aragón</t>
  </si>
  <si>
    <t>ES-Z</t>
  </si>
  <si>
    <t>Zaragoza</t>
  </si>
  <si>
    <t>ES-HU</t>
  </si>
  <si>
    <t>Huesca</t>
  </si>
  <si>
    <t>ES-TE</t>
  </si>
  <si>
    <t>Teruel</t>
  </si>
  <si>
    <t>ES-AS</t>
  </si>
  <si>
    <t>Asturias, Principado de</t>
  </si>
  <si>
    <t>ES-O</t>
  </si>
  <si>
    <t>Asturias</t>
  </si>
  <si>
    <t>ES-CE</t>
  </si>
  <si>
    <t>Ceuta</t>
  </si>
  <si>
    <t>ES-GA</t>
  </si>
  <si>
    <t>Galicia [Galicia]</t>
  </si>
  <si>
    <t>ES-LU</t>
  </si>
  <si>
    <t>Lugo [Lugo]</t>
  </si>
  <si>
    <t>ES-OR</t>
  </si>
  <si>
    <t>Ourense [Orense]</t>
  </si>
  <si>
    <t>ES-PO</t>
  </si>
  <si>
    <t>Pontevedra [Pontevedra]</t>
  </si>
  <si>
    <t>ES-C</t>
  </si>
  <si>
    <t>A Coruña [La Coruña]</t>
  </si>
  <si>
    <t>ES-RI</t>
  </si>
  <si>
    <t>ES-LO</t>
  </si>
  <si>
    <t>ES-VC</t>
  </si>
  <si>
    <t>Valenciana, Comunitat*</t>
  </si>
  <si>
    <t>Valenciana, Comunidad</t>
  </si>
  <si>
    <t>ES-V</t>
  </si>
  <si>
    <t>València*</t>
  </si>
  <si>
    <t>Valencia</t>
  </si>
  <si>
    <t>ES-CS</t>
  </si>
  <si>
    <t>Castellón</t>
  </si>
  <si>
    <t>Castelló*</t>
  </si>
  <si>
    <t>ES-A</t>
  </si>
  <si>
    <t>Alacant*</t>
  </si>
  <si>
    <t>Alicante</t>
  </si>
  <si>
    <t>ES-CT</t>
  </si>
  <si>
    <t>Catalunya [Cataluña]</t>
  </si>
  <si>
    <t>ES-T</t>
  </si>
  <si>
    <t>Tarragona [Tarragona]</t>
  </si>
  <si>
    <t>ES-GI</t>
  </si>
  <si>
    <t>Girona [Gerona]</t>
  </si>
  <si>
    <t>ES-B</t>
  </si>
  <si>
    <t>Barcelona [Barcelona]</t>
  </si>
  <si>
    <t>ES-L</t>
  </si>
  <si>
    <t>Lleida [Lérida]</t>
  </si>
  <si>
    <t>ES-IB</t>
  </si>
  <si>
    <t>Illes Balears [Islas Baleares]</t>
  </si>
  <si>
    <t>ES-PM</t>
  </si>
  <si>
    <t>Balears [Baleares]</t>
  </si>
  <si>
    <t>ES-CM</t>
  </si>
  <si>
    <t>Castilla-La Mancha</t>
  </si>
  <si>
    <t>ES-AB</t>
  </si>
  <si>
    <t>Albacete</t>
  </si>
  <si>
    <t>ES-CU</t>
  </si>
  <si>
    <t>Cuenca</t>
  </si>
  <si>
    <t>ES-TO</t>
  </si>
  <si>
    <t>ES-CR</t>
  </si>
  <si>
    <t>Ciudad Real</t>
  </si>
  <si>
    <t>ES-GU</t>
  </si>
  <si>
    <t>Guadalajara</t>
  </si>
  <si>
    <t>ES-EX</t>
  </si>
  <si>
    <t>Extremadura</t>
  </si>
  <si>
    <t>ES-CC</t>
  </si>
  <si>
    <t>Cáceres</t>
  </si>
  <si>
    <t>ES-BA</t>
  </si>
  <si>
    <t>Badajoz</t>
  </si>
  <si>
    <t>ES-MD</t>
  </si>
  <si>
    <t>Madrid, Comunidad de</t>
  </si>
  <si>
    <t>ES-M</t>
  </si>
  <si>
    <t>ES-ML</t>
  </si>
  <si>
    <t>Melilla</t>
  </si>
  <si>
    <t>ES-CL</t>
  </si>
  <si>
    <t>Castilla y León</t>
  </si>
  <si>
    <t>ES-AV</t>
  </si>
  <si>
    <t>Ávila</t>
  </si>
  <si>
    <t>ES-SO</t>
  </si>
  <si>
    <t>Soria</t>
  </si>
  <si>
    <t>ES-P</t>
  </si>
  <si>
    <t>Palencia</t>
  </si>
  <si>
    <t>ES-VA</t>
  </si>
  <si>
    <t>Valladolid</t>
  </si>
  <si>
    <t>ES-BU</t>
  </si>
  <si>
    <t>Burgos</t>
  </si>
  <si>
    <t>ES-SG</t>
  </si>
  <si>
    <t>Segovia</t>
  </si>
  <si>
    <t>ES-ZA</t>
  </si>
  <si>
    <t>Zamora</t>
  </si>
  <si>
    <t>ES-LE</t>
  </si>
  <si>
    <t>León</t>
  </si>
  <si>
    <t>ES-SA</t>
  </si>
  <si>
    <t>Salamanca</t>
  </si>
  <si>
    <t>ES-CN</t>
  </si>
  <si>
    <t>Canarias</t>
  </si>
  <si>
    <t>ES-TF</t>
  </si>
  <si>
    <t>Santa Cruz de Tenerife</t>
  </si>
  <si>
    <t>ES-GC</t>
  </si>
  <si>
    <t>Las Palmas</t>
  </si>
  <si>
    <t>ES-AN</t>
  </si>
  <si>
    <t>Andalucía</t>
  </si>
  <si>
    <t>ES-CA</t>
  </si>
  <si>
    <t>Cádiz</t>
  </si>
  <si>
    <t>ES-GR</t>
  </si>
  <si>
    <t>Granada</t>
  </si>
  <si>
    <t>ES-H</t>
  </si>
  <si>
    <t>Huelva</t>
  </si>
  <si>
    <t>ES-MA</t>
  </si>
  <si>
    <t>Málaga</t>
  </si>
  <si>
    <t>ES-CO</t>
  </si>
  <si>
    <t>ES-AL</t>
  </si>
  <si>
    <t>Almería</t>
  </si>
  <si>
    <t>ES-J</t>
  </si>
  <si>
    <t>Jaén</t>
  </si>
  <si>
    <t>ES-SE</t>
  </si>
  <si>
    <t>Sevilla</t>
  </si>
  <si>
    <t>ES-PV</t>
  </si>
  <si>
    <t>Euskal Herria</t>
  </si>
  <si>
    <t>País Vasco</t>
  </si>
  <si>
    <t>ES-BI</t>
  </si>
  <si>
    <t>ES-SS</t>
  </si>
  <si>
    <t>ES-VI</t>
  </si>
  <si>
    <t>Álava</t>
  </si>
  <si>
    <t>ES-CB</t>
  </si>
  <si>
    <t>Cantabria</t>
  </si>
  <si>
    <t>ES-S</t>
  </si>
  <si>
    <t>ES-MC</t>
  </si>
  <si>
    <t>Murcia, Región de</t>
  </si>
  <si>
    <t>ES-MU</t>
  </si>
  <si>
    <t>Murcia</t>
  </si>
  <si>
    <t>ES-NC</t>
  </si>
  <si>
    <t>Navarra, Comunidad Foral de</t>
  </si>
  <si>
    <t>ES-NA</t>
  </si>
  <si>
    <t>Navarra</t>
  </si>
  <si>
    <t>ET-DD</t>
  </si>
  <si>
    <t>Dire Dawa</t>
  </si>
  <si>
    <t>Dirē Dawa</t>
  </si>
  <si>
    <t>ET-GA</t>
  </si>
  <si>
    <t>Gambēla Hizboch</t>
  </si>
  <si>
    <t>Gambela Peoples</t>
  </si>
  <si>
    <t>ET-AM</t>
  </si>
  <si>
    <t>Amara</t>
  </si>
  <si>
    <t>Āmara</t>
  </si>
  <si>
    <t>ET-AA</t>
  </si>
  <si>
    <t>Ādīs Ābeba</t>
  </si>
  <si>
    <t>Addis Ababa</t>
  </si>
  <si>
    <t>ET-AF</t>
  </si>
  <si>
    <t>Afar</t>
  </si>
  <si>
    <t>Āfar</t>
  </si>
  <si>
    <t>ET-OR</t>
  </si>
  <si>
    <t>Oromia</t>
  </si>
  <si>
    <t>Oromīya</t>
  </si>
  <si>
    <t>ET-TI</t>
  </si>
  <si>
    <t>Tigrai</t>
  </si>
  <si>
    <t>Tigray</t>
  </si>
  <si>
    <t>ET-BE</t>
  </si>
  <si>
    <t>Bīnshangul Gumuz</t>
  </si>
  <si>
    <t>Benshangul-Gumaz</t>
  </si>
  <si>
    <t>ET-HA</t>
  </si>
  <si>
    <t>Harari People</t>
  </si>
  <si>
    <t>Hārerī Hizb</t>
  </si>
  <si>
    <t>ET-SO</t>
  </si>
  <si>
    <t>Sumalē</t>
  </si>
  <si>
    <t>Somali</t>
  </si>
  <si>
    <t>ET-SN</t>
  </si>
  <si>
    <t>YeDebub Bihēroch Bihēreseboch na Hizboch</t>
  </si>
  <si>
    <t>Southern Nations, Nationalities and Peoples</t>
  </si>
  <si>
    <t>FI-06</t>
  </si>
  <si>
    <t>Egentliga Tavastland</t>
  </si>
  <si>
    <t>Kanta-Häme</t>
  </si>
  <si>
    <t>FI-08</t>
  </si>
  <si>
    <t>Mellersta Finland</t>
  </si>
  <si>
    <t>Keski-Suomi</t>
  </si>
  <si>
    <t>FI-13</t>
  </si>
  <si>
    <t>Pohjois-Karjala</t>
  </si>
  <si>
    <t>Norra Karelen</t>
  </si>
  <si>
    <t>FI-18</t>
  </si>
  <si>
    <t>Nyland</t>
  </si>
  <si>
    <t>Uusimaa</t>
  </si>
  <si>
    <t>FI-01</t>
  </si>
  <si>
    <t>Ahvenanmaan maakunta</t>
  </si>
  <si>
    <t>Landskapet Åland</t>
  </si>
  <si>
    <t>FI-15</t>
  </si>
  <si>
    <t>Norra Savolax</t>
  </si>
  <si>
    <t>Pohjois-Savo</t>
  </si>
  <si>
    <t>FI-14</t>
  </si>
  <si>
    <t>Norra Österbotten</t>
  </si>
  <si>
    <t>Pohjois-Pohjanmaa</t>
  </si>
  <si>
    <t>FI-04</t>
  </si>
  <si>
    <t>Etelä-Savo</t>
  </si>
  <si>
    <t>Södra Savolax</t>
  </si>
  <si>
    <t>FI-07</t>
  </si>
  <si>
    <t>Mellersta Österbotten</t>
  </si>
  <si>
    <t>Keski-Pohjanmaa</t>
  </si>
  <si>
    <t>FI-09</t>
  </si>
  <si>
    <t>Kymmenedalen</t>
  </si>
  <si>
    <t>Kymenlaakso</t>
  </si>
  <si>
    <t>FI-11</t>
  </si>
  <si>
    <t>Pirkanmaa</t>
  </si>
  <si>
    <t>Birkaland</t>
  </si>
  <si>
    <t>FI-12</t>
  </si>
  <si>
    <t>Pohjanmaa</t>
  </si>
  <si>
    <t>Österbotten</t>
  </si>
  <si>
    <t>FI-19</t>
  </si>
  <si>
    <t>Varsinais-Suomi</t>
  </si>
  <si>
    <t>Egentliga Finland</t>
  </si>
  <si>
    <t>FI-02</t>
  </si>
  <si>
    <t>Södra Karelen</t>
  </si>
  <si>
    <t>Etelä-Karjala</t>
  </si>
  <si>
    <t>FI-16</t>
  </si>
  <si>
    <t>Päijänne-Tavastland</t>
  </si>
  <si>
    <t>Päijät-Häme</t>
  </si>
  <si>
    <t>FI-17</t>
  </si>
  <si>
    <t>Satakunda</t>
  </si>
  <si>
    <t>Satakunta</t>
  </si>
  <si>
    <t>FI-03</t>
  </si>
  <si>
    <t>Södra Österbotten</t>
  </si>
  <si>
    <t>Etelä-Pohjanmaa</t>
  </si>
  <si>
    <t>FI-05</t>
  </si>
  <si>
    <t>Kainuu</t>
  </si>
  <si>
    <t>Kajanaland</t>
  </si>
  <si>
    <t>FI-10</t>
  </si>
  <si>
    <t>Lappi</t>
  </si>
  <si>
    <t>Lappland</t>
  </si>
  <si>
    <t>FJ-R</t>
  </si>
  <si>
    <t>Rotuma</t>
  </si>
  <si>
    <t>FJ-W</t>
  </si>
  <si>
    <t>Western</t>
  </si>
  <si>
    <t>FJ-N</t>
  </si>
  <si>
    <t>Northern</t>
  </si>
  <si>
    <t>FJ-C</t>
  </si>
  <si>
    <t>FJ-02</t>
  </si>
  <si>
    <t>Bua</t>
  </si>
  <si>
    <t>FJ-01</t>
  </si>
  <si>
    <t>Ba</t>
  </si>
  <si>
    <t>FJ-03</t>
  </si>
  <si>
    <t>Cakaudrove</t>
  </si>
  <si>
    <t>FJ-04</t>
  </si>
  <si>
    <t>Kadavu</t>
  </si>
  <si>
    <t>FJ-05</t>
  </si>
  <si>
    <t>Lau</t>
  </si>
  <si>
    <t>FJ-06</t>
  </si>
  <si>
    <t>Lomaiviti</t>
  </si>
  <si>
    <t>FJ-07</t>
  </si>
  <si>
    <t>Macuata</t>
  </si>
  <si>
    <t>FJ-08</t>
  </si>
  <si>
    <t>Nadroga and Navosa</t>
  </si>
  <si>
    <t>FJ-11</t>
  </si>
  <si>
    <t>Ra</t>
  </si>
  <si>
    <t>FJ-09</t>
  </si>
  <si>
    <t>Naitasiri</t>
  </si>
  <si>
    <t>FJ-10</t>
  </si>
  <si>
    <t>Namosi</t>
  </si>
  <si>
    <t>FJ-12</t>
  </si>
  <si>
    <t>Rewa</t>
  </si>
  <si>
    <t>FJ-13</t>
  </si>
  <si>
    <t>Serua</t>
  </si>
  <si>
    <t>FJ-14</t>
  </si>
  <si>
    <t>Tailevu</t>
  </si>
  <si>
    <t>FJ-E</t>
  </si>
  <si>
    <t>Eastern</t>
  </si>
  <si>
    <t>FM-TRK</t>
  </si>
  <si>
    <t>Chuuk</t>
  </si>
  <si>
    <t>FM-PNI</t>
  </si>
  <si>
    <t>Pohnpei</t>
  </si>
  <si>
    <t>FM-KSA</t>
  </si>
  <si>
    <t>Kosrae</t>
  </si>
  <si>
    <t>FM-YAP</t>
  </si>
  <si>
    <t>Yap</t>
  </si>
  <si>
    <t>FR-41</t>
  </si>
  <si>
    <t>Loir-et-Cher</t>
  </si>
  <si>
    <t>FR-45</t>
  </si>
  <si>
    <t>Loiret</t>
  </si>
  <si>
    <t>FR-37</t>
  </si>
  <si>
    <t>Indre-et-Loire</t>
  </si>
  <si>
    <t>FR-36</t>
  </si>
  <si>
    <t>Indre</t>
  </si>
  <si>
    <t>FR-28</t>
  </si>
  <si>
    <t>Eure-et-Loir</t>
  </si>
  <si>
    <t>FR-18</t>
  </si>
  <si>
    <t>Cher</t>
  </si>
  <si>
    <t>FR-GP</t>
  </si>
  <si>
    <t>Île-de-France</t>
  </si>
  <si>
    <t>FR-77</t>
  </si>
  <si>
    <t>Seine-et-Marne</t>
  </si>
  <si>
    <t>FR-78</t>
  </si>
  <si>
    <t>Yvelines</t>
  </si>
  <si>
    <t>FR-95</t>
  </si>
  <si>
    <t>Val-d'Oise</t>
  </si>
  <si>
    <t>FR-92</t>
  </si>
  <si>
    <t>Hauts-de-Seine</t>
  </si>
  <si>
    <t>FR-93</t>
  </si>
  <si>
    <t>Seine-Saint-Denis</t>
  </si>
  <si>
    <t>FR-75</t>
  </si>
  <si>
    <t>FR-91</t>
  </si>
  <si>
    <t>Essonne</t>
  </si>
  <si>
    <t>FR-94</t>
  </si>
  <si>
    <t>Val-de-Marne</t>
  </si>
  <si>
    <t>FR-62</t>
  </si>
  <si>
    <t>Pas-de-Calais</t>
  </si>
  <si>
    <t>FR-59</t>
  </si>
  <si>
    <t>FR-19</t>
  </si>
  <si>
    <t>Corrèze</t>
  </si>
  <si>
    <t>FR-23</t>
  </si>
  <si>
    <t>Creuse</t>
  </si>
  <si>
    <t>FR-87</t>
  </si>
  <si>
    <t>Haute-Vienne</t>
  </si>
  <si>
    <t>FR-MQ</t>
  </si>
  <si>
    <t>FR-26</t>
  </si>
  <si>
    <t>Drôme</t>
  </si>
  <si>
    <t>FR-07</t>
  </si>
  <si>
    <t>Ardèche</t>
  </si>
  <si>
    <t>FR-01</t>
  </si>
  <si>
    <t>Ain</t>
  </si>
  <si>
    <t>FR-38</t>
  </si>
  <si>
    <t>Isère</t>
  </si>
  <si>
    <t>FR-74</t>
  </si>
  <si>
    <t>Haute-Savoie</t>
  </si>
  <si>
    <t>FR-69</t>
  </si>
  <si>
    <t>Rhône</t>
  </si>
  <si>
    <t>FR-42</t>
  </si>
  <si>
    <t>Loire</t>
  </si>
  <si>
    <t>FR-73</t>
  </si>
  <si>
    <t>Savoie</t>
  </si>
  <si>
    <t>FR-BL</t>
  </si>
  <si>
    <t>FR-51</t>
  </si>
  <si>
    <t>Marne</t>
  </si>
  <si>
    <t>FR-10</t>
  </si>
  <si>
    <t>Aube</t>
  </si>
  <si>
    <t>FR-52</t>
  </si>
  <si>
    <t>Haute-Marne</t>
  </si>
  <si>
    <t>FR-08</t>
  </si>
  <si>
    <t>Ardennes</t>
  </si>
  <si>
    <t>FR-PF</t>
  </si>
  <si>
    <t>FR-RE</t>
  </si>
  <si>
    <t>FR-67</t>
  </si>
  <si>
    <t>Bas-Rhin</t>
  </si>
  <si>
    <t>FR-68</t>
  </si>
  <si>
    <t>Haut-Rhin</t>
  </si>
  <si>
    <t>FR-CP</t>
  </si>
  <si>
    <t>Clipperton</t>
  </si>
  <si>
    <t>Corse</t>
  </si>
  <si>
    <t>FR-2A</t>
  </si>
  <si>
    <t>Corse-du-Sud</t>
  </si>
  <si>
    <t>FR-2B</t>
  </si>
  <si>
    <t>Haute-Corse</t>
  </si>
  <si>
    <t>FR-55</t>
  </si>
  <si>
    <t>Meuse</t>
  </si>
  <si>
    <t>FR-57</t>
  </si>
  <si>
    <t>Moselle</t>
  </si>
  <si>
    <t>FR-54</t>
  </si>
  <si>
    <t>Meurthe-et-Moselle</t>
  </si>
  <si>
    <t>FR-88</t>
  </si>
  <si>
    <t>Vosges</t>
  </si>
  <si>
    <t>FR-MF</t>
  </si>
  <si>
    <t>FR-09</t>
  </si>
  <si>
    <t>Ariège</t>
  </si>
  <si>
    <t>FR-65</t>
  </si>
  <si>
    <t>Hautes-Pyrénées</t>
  </si>
  <si>
    <t>FR-46</t>
  </si>
  <si>
    <t>Lot</t>
  </si>
  <si>
    <t>FR-82</t>
  </si>
  <si>
    <t>Tarn-et-Garonne</t>
  </si>
  <si>
    <t>FR-12</t>
  </si>
  <si>
    <t>Aveyron</t>
  </si>
  <si>
    <t>FR-31</t>
  </si>
  <si>
    <t>Haute-Garonne</t>
  </si>
  <si>
    <t>FR-32</t>
  </si>
  <si>
    <t>Gers</t>
  </si>
  <si>
    <t>FR-81</t>
  </si>
  <si>
    <t>Tarn</t>
  </si>
  <si>
    <t>FR-76</t>
  </si>
  <si>
    <t>Seine-Maritime</t>
  </si>
  <si>
    <t>FR-27</t>
  </si>
  <si>
    <t>Eure</t>
  </si>
  <si>
    <t>Pays-de-la-Loire</t>
  </si>
  <si>
    <t>FR-53</t>
  </si>
  <si>
    <t>Mayenne</t>
  </si>
  <si>
    <t>FR-49</t>
  </si>
  <si>
    <t>Maine-et-Loire</t>
  </si>
  <si>
    <t>FR-72</t>
  </si>
  <si>
    <t>Sarthe</t>
  </si>
  <si>
    <t>FR-44</t>
  </si>
  <si>
    <t>Loire-Atlantique</t>
  </si>
  <si>
    <t>FR-85</t>
  </si>
  <si>
    <t>Vendée</t>
  </si>
  <si>
    <t>FR-04</t>
  </si>
  <si>
    <t>Alpes-de-Haute-Provence</t>
  </si>
  <si>
    <t>FR-05</t>
  </si>
  <si>
    <t>Hautes-Alpes</t>
  </si>
  <si>
    <t>FR-83</t>
  </si>
  <si>
    <t>Var</t>
  </si>
  <si>
    <t>FR-06</t>
  </si>
  <si>
    <t>Alpes-Maritimes</t>
  </si>
  <si>
    <t>FR-84</t>
  </si>
  <si>
    <t>Vaucluse</t>
  </si>
  <si>
    <t>FR-13</t>
  </si>
  <si>
    <t>Bouches-du-Rhône</t>
  </si>
  <si>
    <t>FR-24</t>
  </si>
  <si>
    <t>Dordogne</t>
  </si>
  <si>
    <t>FR-47</t>
  </si>
  <si>
    <t>Lot-et-Garonne</t>
  </si>
  <si>
    <t>FR-33</t>
  </si>
  <si>
    <t>Gironde</t>
  </si>
  <si>
    <t>FR-64</t>
  </si>
  <si>
    <t>Pyrénées-Atlantiques</t>
  </si>
  <si>
    <t>FR-40</t>
  </si>
  <si>
    <t>Landes</t>
  </si>
  <si>
    <t>FR-14</t>
  </si>
  <si>
    <t>Calvados</t>
  </si>
  <si>
    <t>FR-50</t>
  </si>
  <si>
    <t>Manche</t>
  </si>
  <si>
    <t>FR-61</t>
  </si>
  <si>
    <t>Orne</t>
  </si>
  <si>
    <t>FR-71</t>
  </si>
  <si>
    <t>Saône-et-Loire</t>
  </si>
  <si>
    <t>FR-21</t>
  </si>
  <si>
    <t>Côte-d'Or</t>
  </si>
  <si>
    <t>FR-89</t>
  </si>
  <si>
    <t>Yonne</t>
  </si>
  <si>
    <t>FR-58</t>
  </si>
  <si>
    <t>Nièvre</t>
  </si>
  <si>
    <t>Bretagne</t>
  </si>
  <si>
    <t>FR-22</t>
  </si>
  <si>
    <t>Côtes-d'Armor</t>
  </si>
  <si>
    <t>FR-29</t>
  </si>
  <si>
    <t>Finistère</t>
  </si>
  <si>
    <t>FR-56</t>
  </si>
  <si>
    <t>Morbihan</t>
  </si>
  <si>
    <t>FR-35</t>
  </si>
  <si>
    <t>Ille-et-Vilaine</t>
  </si>
  <si>
    <t>FR-70</t>
  </si>
  <si>
    <t>Haute-Saône</t>
  </si>
  <si>
    <t>FR-90</t>
  </si>
  <si>
    <t>Territoire de Belfort</t>
  </si>
  <si>
    <t>FR-39</t>
  </si>
  <si>
    <t>FR-25</t>
  </si>
  <si>
    <t>Doubs</t>
  </si>
  <si>
    <t>FR-30</t>
  </si>
  <si>
    <t>Gard</t>
  </si>
  <si>
    <t>FR-11</t>
  </si>
  <si>
    <t>Aude</t>
  </si>
  <si>
    <t>FR-48</t>
  </si>
  <si>
    <t>Lozère</t>
  </si>
  <si>
    <t>FR-34</t>
  </si>
  <si>
    <t>Hérault</t>
  </si>
  <si>
    <t>FR-66</t>
  </si>
  <si>
    <t>Pyrénées-Orientales</t>
  </si>
  <si>
    <t>FR-YT</t>
  </si>
  <si>
    <t>FR-03</t>
  </si>
  <si>
    <t>Allier</t>
  </si>
  <si>
    <t>FR-15</t>
  </si>
  <si>
    <t>Cantal</t>
  </si>
  <si>
    <t>FR-43</t>
  </si>
  <si>
    <t>Haute-Loire</t>
  </si>
  <si>
    <t>FR-63</t>
  </si>
  <si>
    <t>Puy-de-Dôme</t>
  </si>
  <si>
    <t>FR-GF</t>
  </si>
  <si>
    <t>FR-NC</t>
  </si>
  <si>
    <t>FR-PM</t>
  </si>
  <si>
    <t>FR-02</t>
  </si>
  <si>
    <t>Aisne</t>
  </si>
  <si>
    <t>FR-80</t>
  </si>
  <si>
    <t>Somme</t>
  </si>
  <si>
    <t>FR-60</t>
  </si>
  <si>
    <t>Oise</t>
  </si>
  <si>
    <t>FR-16</t>
  </si>
  <si>
    <t>Charente</t>
  </si>
  <si>
    <t>FR-79</t>
  </si>
  <si>
    <t>Deux-Sèvres</t>
  </si>
  <si>
    <t>FR-17</t>
  </si>
  <si>
    <t>Charente-Maritime</t>
  </si>
  <si>
    <t>FR-86</t>
  </si>
  <si>
    <t>Vienne</t>
  </si>
  <si>
    <t>FR-TF</t>
  </si>
  <si>
    <t>FR-WF</t>
  </si>
  <si>
    <t>GA-1</t>
  </si>
  <si>
    <t>Estuaire</t>
  </si>
  <si>
    <t>GA-6</t>
  </si>
  <si>
    <t>Ogooué-Ivindo</t>
  </si>
  <si>
    <t>GA-7</t>
  </si>
  <si>
    <t>Ogooué-Lolo</t>
  </si>
  <si>
    <t>GA-8</t>
  </si>
  <si>
    <t>Ogooué-Maritime</t>
  </si>
  <si>
    <t>GA-2</t>
  </si>
  <si>
    <t>Haut-Ogooué</t>
  </si>
  <si>
    <t>GA-4</t>
  </si>
  <si>
    <t>Ngounié</t>
  </si>
  <si>
    <t>GA-9</t>
  </si>
  <si>
    <t>Woleu-Ntem</t>
  </si>
  <si>
    <t>GA-3</t>
  </si>
  <si>
    <t>Moyen-Ogooué</t>
  </si>
  <si>
    <t>GA-5</t>
  </si>
  <si>
    <t>Nyanga</t>
  </si>
  <si>
    <t>GB-NLK</t>
  </si>
  <si>
    <t>North Lanarkshire</t>
  </si>
  <si>
    <t>GB-RFW</t>
  </si>
  <si>
    <t>Renfrewshire</t>
  </si>
  <si>
    <t>GB-ANS</t>
  </si>
  <si>
    <t>Angus</t>
  </si>
  <si>
    <t>GB-FAL</t>
  </si>
  <si>
    <t>Falkirk</t>
  </si>
  <si>
    <t>GB-GLG</t>
  </si>
  <si>
    <t>Glasgow City</t>
  </si>
  <si>
    <t>GB-MRY</t>
  </si>
  <si>
    <t>Moray</t>
  </si>
  <si>
    <t>GB-DGY</t>
  </si>
  <si>
    <t>Dumfries and Galloway</t>
  </si>
  <si>
    <t>GB-ELN</t>
  </si>
  <si>
    <t>East Lothian</t>
  </si>
  <si>
    <t>GB-SAY</t>
  </si>
  <si>
    <t>South Ayrshire</t>
  </si>
  <si>
    <t>GB-ABD</t>
  </si>
  <si>
    <t>Aberdeenshire</t>
  </si>
  <si>
    <t>GB-ELS</t>
  </si>
  <si>
    <t>Eilean Siar</t>
  </si>
  <si>
    <t>GB-NAY</t>
  </si>
  <si>
    <t>North Ayrshire</t>
  </si>
  <si>
    <t>GB-WLN</t>
  </si>
  <si>
    <t>West Lothian</t>
  </si>
  <si>
    <t>GB-AGB</t>
  </si>
  <si>
    <t>Argyll and Bute</t>
  </si>
  <si>
    <t>GB-CLK</t>
  </si>
  <si>
    <t>Clackmannanshire</t>
  </si>
  <si>
    <t>GB-EDU</t>
  </si>
  <si>
    <t>East Dunbartonshire</t>
  </si>
  <si>
    <t>GB-FIF</t>
  </si>
  <si>
    <t>Fife</t>
  </si>
  <si>
    <t>GB-MLN</t>
  </si>
  <si>
    <t>Midlothian</t>
  </si>
  <si>
    <t>GB-ORK</t>
  </si>
  <si>
    <t>Orkney Islands</t>
  </si>
  <si>
    <t>GB-SCB</t>
  </si>
  <si>
    <t>Scottish Borders, The</t>
  </si>
  <si>
    <t>GB-SLK</t>
  </si>
  <si>
    <t>South Lanarkshire</t>
  </si>
  <si>
    <t>GB-STG</t>
  </si>
  <si>
    <t>Stirling</t>
  </si>
  <si>
    <t>GB-ZET</t>
  </si>
  <si>
    <t>Shetland Islands</t>
  </si>
  <si>
    <t>GB-WDU</t>
  </si>
  <si>
    <t>West Dunbartonshire</t>
  </si>
  <si>
    <t>GB-ABE</t>
  </si>
  <si>
    <t>Aberdeen City</t>
  </si>
  <si>
    <t>GB-DND</t>
  </si>
  <si>
    <t>Dundee City</t>
  </si>
  <si>
    <t>GB-EAY</t>
  </si>
  <si>
    <t>East Ayrshire</t>
  </si>
  <si>
    <t>GB-ERW</t>
  </si>
  <si>
    <t>East Renfrewshire</t>
  </si>
  <si>
    <t>GB-HLD</t>
  </si>
  <si>
    <t>Highland</t>
  </si>
  <si>
    <t>GB-IVC</t>
  </si>
  <si>
    <t>Inverclyde</t>
  </si>
  <si>
    <t>GB-PKN</t>
  </si>
  <si>
    <t>Perth and Kinross</t>
  </si>
  <si>
    <t>GB-EDH</t>
  </si>
  <si>
    <t>Edinburgh, City of</t>
  </si>
  <si>
    <t>GB-NTL</t>
  </si>
  <si>
    <t>Neath Port Talbot [Castell-nedd Port Talbot GB-CTL]</t>
  </si>
  <si>
    <t>GB-RCT</t>
  </si>
  <si>
    <t>Rhondda, Cynon, Taff [Rhondda, Cynon,Taf]</t>
  </si>
  <si>
    <t>GB-NWP</t>
  </si>
  <si>
    <t>Newport [Casnewydd GB-CNW]</t>
  </si>
  <si>
    <t>GB-BGW</t>
  </si>
  <si>
    <t>Blaenau Gwent</t>
  </si>
  <si>
    <t>GB-CMN</t>
  </si>
  <si>
    <t>Carmarthenshire [Sir Gaerfyrddin GB-GFY]</t>
  </si>
  <si>
    <t>GB-DEN</t>
  </si>
  <si>
    <t>Denbighshire [Sir Ddinbych GB-DDB]</t>
  </si>
  <si>
    <t>GB-FLN</t>
  </si>
  <si>
    <t>Flintshire [Sir y Fflint GB-FFL]</t>
  </si>
  <si>
    <t>GB-MTY</t>
  </si>
  <si>
    <t>Merthyr Tydfil [Merthyr Tudful GB-MTU]</t>
  </si>
  <si>
    <t>GB-POW</t>
  </si>
  <si>
    <t>Powys</t>
  </si>
  <si>
    <t>GB-VGL</t>
  </si>
  <si>
    <t>Vale of Glamorgan, The [Bro Morgannwg GB-BMG]</t>
  </si>
  <si>
    <t>GB-AGY</t>
  </si>
  <si>
    <t>Isle of Anglesey [Sir Ynys Môn GB-YNM]</t>
  </si>
  <si>
    <t>GB-CAY</t>
  </si>
  <si>
    <t>Caerphilly [Caerffili GB-CAF]</t>
  </si>
  <si>
    <t>GB-GWN</t>
  </si>
  <si>
    <t>Gwynedd</t>
  </si>
  <si>
    <t>GB-WRX</t>
  </si>
  <si>
    <t>Wrexham [Wrecsam GB-WRC]</t>
  </si>
  <si>
    <t>GB-CGN</t>
  </si>
  <si>
    <t>Ceredigion [Sir Ceredigion]</t>
  </si>
  <si>
    <t>GB-MON</t>
  </si>
  <si>
    <t>Monmouthshire [Sir Fynwy GB-FYN]</t>
  </si>
  <si>
    <t>GB-PEM</t>
  </si>
  <si>
    <t>Pembrokeshire [Sir Benfro GB-BNF]</t>
  </si>
  <si>
    <t>GB-TOF</t>
  </si>
  <si>
    <t>Torfaen [Tor-faen]</t>
  </si>
  <si>
    <t>GB-CRF</t>
  </si>
  <si>
    <t>Cardiff [Caerdydd GB-CRD]</t>
  </si>
  <si>
    <t>GB-SWA</t>
  </si>
  <si>
    <t>Swansea [Abertawe GB-ATA]</t>
  </si>
  <si>
    <t>GB-BGE</t>
  </si>
  <si>
    <t>Bridgend [Pen-y-bont ar Ogwr GB-POG]</t>
  </si>
  <si>
    <t>GB-CWY</t>
  </si>
  <si>
    <t>Conwy</t>
  </si>
  <si>
    <t>GB-BFS</t>
  </si>
  <si>
    <t>Belfast</t>
  </si>
  <si>
    <t>GB-ANN</t>
  </si>
  <si>
    <t>Antrim and Newtownabbey</t>
  </si>
  <si>
    <t>GB-AND</t>
  </si>
  <si>
    <t>Ards and North Down</t>
  </si>
  <si>
    <t>GB-ABC</t>
  </si>
  <si>
    <t>GB-CCG</t>
  </si>
  <si>
    <t>Causeway Coast and Glens</t>
  </si>
  <si>
    <t>GB-DRS</t>
  </si>
  <si>
    <t>GB-FMO</t>
  </si>
  <si>
    <t>Fermanagh and Omagh</t>
  </si>
  <si>
    <t>GB-LBC</t>
  </si>
  <si>
    <t>Lisburn and Castlereagh</t>
  </si>
  <si>
    <t>GB-MEA</t>
  </si>
  <si>
    <t>Mid and East Antrim</t>
  </si>
  <si>
    <t>GB-MUL</t>
  </si>
  <si>
    <t>Mid Ulster</t>
  </si>
  <si>
    <t>GB-NMD</t>
  </si>
  <si>
    <t>Newry, Mourne and Down</t>
  </si>
  <si>
    <t>GB-GRE</t>
  </si>
  <si>
    <t>Greenwich</t>
  </si>
  <si>
    <t>GB-HAL</t>
  </si>
  <si>
    <t>Halton</t>
  </si>
  <si>
    <t>GB-HRY</t>
  </si>
  <si>
    <t>Haringey</t>
  </si>
  <si>
    <t>GB-KHL</t>
  </si>
  <si>
    <t>Kingston upon Hull</t>
  </si>
  <si>
    <t>GB-NEL</t>
  </si>
  <si>
    <t>North East Lincolnshire</t>
  </si>
  <si>
    <t>GB-NFK</t>
  </si>
  <si>
    <t>Norfolk</t>
  </si>
  <si>
    <t>GB-POR</t>
  </si>
  <si>
    <t>Portsmouth</t>
  </si>
  <si>
    <t>GB-SGC</t>
  </si>
  <si>
    <t>South Gloucestershire</t>
  </si>
  <si>
    <t>GB-WBK</t>
  </si>
  <si>
    <t>West Berkshire</t>
  </si>
  <si>
    <t>GB-WND</t>
  </si>
  <si>
    <t>Wandsworth</t>
  </si>
  <si>
    <t>GB-WRT</t>
  </si>
  <si>
    <t>Warrington</t>
  </si>
  <si>
    <t>GB-IOS</t>
  </si>
  <si>
    <t>Isles of Scilly</t>
  </si>
  <si>
    <t>GB-BAS</t>
  </si>
  <si>
    <t>Bath and North East Somerset</t>
  </si>
  <si>
    <t>GB-BIR</t>
  </si>
  <si>
    <t>Birmingham</t>
  </si>
  <si>
    <t>GB-BPL</t>
  </si>
  <si>
    <t>Blackpool</t>
  </si>
  <si>
    <t>GB-CHW</t>
  </si>
  <si>
    <t>Cheshire West and Chester</t>
  </si>
  <si>
    <t>GB-HNS</t>
  </si>
  <si>
    <t>Hounslow</t>
  </si>
  <si>
    <t>GB-HRT</t>
  </si>
  <si>
    <t>Hertfordshire</t>
  </si>
  <si>
    <t>GB-KTT</t>
  </si>
  <si>
    <t>Kingston upon Thames</t>
  </si>
  <si>
    <t>GB-LEC</t>
  </si>
  <si>
    <t>Leicestershire</t>
  </si>
  <si>
    <t>GB-RCH</t>
  </si>
  <si>
    <t>Rochdale</t>
  </si>
  <si>
    <t>GB-ROT</t>
  </si>
  <si>
    <t>Rotherham</t>
  </si>
  <si>
    <t>GB-SFK</t>
  </si>
  <si>
    <t>Suffolk</t>
  </si>
  <si>
    <t>GB-SRY</t>
  </si>
  <si>
    <t>Surrey</t>
  </si>
  <si>
    <t>GB-STH</t>
  </si>
  <si>
    <t>Southampton</t>
  </si>
  <si>
    <t>GB-STT</t>
  </si>
  <si>
    <t>Stockton-on-Tees</t>
  </si>
  <si>
    <t>GB-SWD</t>
  </si>
  <si>
    <t>Swindon</t>
  </si>
  <si>
    <t>GB-TFW</t>
  </si>
  <si>
    <t>Telford and Wrekin</t>
  </si>
  <si>
    <t>GB-WNM</t>
  </si>
  <si>
    <t>Windsor and Maidenhead</t>
  </si>
  <si>
    <t>GB-WOR</t>
  </si>
  <si>
    <t>Worcestershire</t>
  </si>
  <si>
    <t>GB-WSX</t>
  </si>
  <si>
    <t>West Sussex</t>
  </si>
  <si>
    <t>GB-BEX</t>
  </si>
  <si>
    <t>Bexley</t>
  </si>
  <si>
    <t>GB-BMH</t>
  </si>
  <si>
    <t>Bournemouth</t>
  </si>
  <si>
    <t>GB-BRD</t>
  </si>
  <si>
    <t>Bradford</t>
  </si>
  <si>
    <t>GB-BUR</t>
  </si>
  <si>
    <t>Bury</t>
  </si>
  <si>
    <t>GB-CHE</t>
  </si>
  <si>
    <t>Cheshire East</t>
  </si>
  <si>
    <t>GB-CON</t>
  </si>
  <si>
    <t>Cornwall</t>
  </si>
  <si>
    <t>GB-HAM</t>
  </si>
  <si>
    <t>Hampshire</t>
  </si>
  <si>
    <t>GB-LIV</t>
  </si>
  <si>
    <t>Liverpool</t>
  </si>
  <si>
    <t>GB-NYK</t>
  </si>
  <si>
    <t>North Yorkshire</t>
  </si>
  <si>
    <t>GB-OXF</t>
  </si>
  <si>
    <t>Oxfordshire</t>
  </si>
  <si>
    <t>GB-RIC</t>
  </si>
  <si>
    <t>Richmond upon Thames</t>
  </si>
  <si>
    <t>GB-RUT</t>
  </si>
  <si>
    <t>Rutland</t>
  </si>
  <si>
    <t>GB-SAW</t>
  </si>
  <si>
    <t>Sandwell</t>
  </si>
  <si>
    <t>GB-SHF</t>
  </si>
  <si>
    <t>Sheffield</t>
  </si>
  <si>
    <t>GB-SLG</t>
  </si>
  <si>
    <t>Slough</t>
  </si>
  <si>
    <t>GB-THR</t>
  </si>
  <si>
    <t>Thurrock</t>
  </si>
  <si>
    <t>GB-TOB</t>
  </si>
  <si>
    <t>Torbay</t>
  </si>
  <si>
    <t>GB-WFT</t>
  </si>
  <si>
    <t>Waltham Forest</t>
  </si>
  <si>
    <t>GB-WIL</t>
  </si>
  <si>
    <t>Wiltshire</t>
  </si>
  <si>
    <t>GB-WKF</t>
  </si>
  <si>
    <t>Wakefield</t>
  </si>
  <si>
    <t>GB-YOR</t>
  </si>
  <si>
    <t>York</t>
  </si>
  <si>
    <t>GB-CLD</t>
  </si>
  <si>
    <t>Calderdale</t>
  </si>
  <si>
    <t>GB-COV</t>
  </si>
  <si>
    <t>Coventry</t>
  </si>
  <si>
    <t>GB-DER</t>
  </si>
  <si>
    <t>Derby</t>
  </si>
  <si>
    <t>GB-DEV</t>
  </si>
  <si>
    <t>Devon</t>
  </si>
  <si>
    <t>GB-DUD</t>
  </si>
  <si>
    <t>Dudley</t>
  </si>
  <si>
    <t>GB-GLS</t>
  </si>
  <si>
    <t>Gloucestershire</t>
  </si>
  <si>
    <t>GB-HCK</t>
  </si>
  <si>
    <t>Hackney</t>
  </si>
  <si>
    <t>GB-HRW</t>
  </si>
  <si>
    <t>Harrow</t>
  </si>
  <si>
    <t>GB-IOW</t>
  </si>
  <si>
    <t>Isle of Wight</t>
  </si>
  <si>
    <t>GB-ISL</t>
  </si>
  <si>
    <t>Islington</t>
  </si>
  <si>
    <t>GB-KEC</t>
  </si>
  <si>
    <t>Kensington and Chelsea</t>
  </si>
  <si>
    <t>GB-LBH</t>
  </si>
  <si>
    <t>Lambeth</t>
  </si>
  <si>
    <t>GB-LDS</t>
  </si>
  <si>
    <t>Leeds</t>
  </si>
  <si>
    <t>GB-NET</t>
  </si>
  <si>
    <t>Newcastle upon Tyne</t>
  </si>
  <si>
    <t>GB-NGM</t>
  </si>
  <si>
    <t>Nottingham</t>
  </si>
  <si>
    <t>GB-SLF</t>
  </si>
  <si>
    <t>Salford</t>
  </si>
  <si>
    <t>GB-SOL</t>
  </si>
  <si>
    <t>Solihull</t>
  </si>
  <si>
    <t>GB-STE</t>
  </si>
  <si>
    <t>Stoke-on-Trent</t>
  </si>
  <si>
    <t>GB-WLV</t>
  </si>
  <si>
    <t>Wolverhampton</t>
  </si>
  <si>
    <t>GB-WOK</t>
  </si>
  <si>
    <t>Wokingham</t>
  </si>
  <si>
    <t>GB-BNE</t>
  </si>
  <si>
    <t>Barnet</t>
  </si>
  <si>
    <t>GB-BNH</t>
  </si>
  <si>
    <t>Brighton and Hove</t>
  </si>
  <si>
    <t>GB-BNS</t>
  </si>
  <si>
    <t>Barnsley</t>
  </si>
  <si>
    <t>GB-DAL</t>
  </si>
  <si>
    <t>Darlington</t>
  </si>
  <si>
    <t>GB-ERY</t>
  </si>
  <si>
    <t>East Riding of Yorkshire</t>
  </si>
  <si>
    <t>GB-ESS</t>
  </si>
  <si>
    <t>Essex</t>
  </si>
  <si>
    <t>GB-HAV</t>
  </si>
  <si>
    <t>Havering</t>
  </si>
  <si>
    <t>GB-HIL</t>
  </si>
  <si>
    <t>Hillingdon</t>
  </si>
  <si>
    <t>GB-HPL</t>
  </si>
  <si>
    <t>Hartlepool</t>
  </si>
  <si>
    <t>GB-KEN</t>
  </si>
  <si>
    <t>Kent</t>
  </si>
  <si>
    <t>GB-LCE</t>
  </si>
  <si>
    <t>Leicester</t>
  </si>
  <si>
    <t>GB-MDB</t>
  </si>
  <si>
    <t>Middlesbrough</t>
  </si>
  <si>
    <t>GB-MRT</t>
  </si>
  <si>
    <t>Merton</t>
  </si>
  <si>
    <t>GB-RDB</t>
  </si>
  <si>
    <t>Redbridge</t>
  </si>
  <si>
    <t>GB-SFT</t>
  </si>
  <si>
    <t>Sefton</t>
  </si>
  <si>
    <t>GB-SHN</t>
  </si>
  <si>
    <t>St. Helens</t>
  </si>
  <si>
    <t>GB-TRF</t>
  </si>
  <si>
    <t>Trafford</t>
  </si>
  <si>
    <t>GB-TWH</t>
  </si>
  <si>
    <t>Tower Hamlets</t>
  </si>
  <si>
    <t>GB-WAR</t>
  </si>
  <si>
    <t>Warwickshire</t>
  </si>
  <si>
    <t>GB-WLL</t>
  </si>
  <si>
    <t>Walsall</t>
  </si>
  <si>
    <t>GB-DBY</t>
  </si>
  <si>
    <t>Derbyshire</t>
  </si>
  <si>
    <t>GB-DOR</t>
  </si>
  <si>
    <t>Dorset</t>
  </si>
  <si>
    <t>GB-ENF</t>
  </si>
  <si>
    <t>Enfield</t>
  </si>
  <si>
    <t>GB-GAT</t>
  </si>
  <si>
    <t>Gateshead</t>
  </si>
  <si>
    <t>GB-HMF</t>
  </si>
  <si>
    <t>Hammersmith and Fulham</t>
  </si>
  <si>
    <t>GB-KWL</t>
  </si>
  <si>
    <t>Knowsley</t>
  </si>
  <si>
    <t>GB-LAN</t>
  </si>
  <si>
    <t>Lancashire</t>
  </si>
  <si>
    <t>GB-LEW</t>
  </si>
  <si>
    <t>Lewisham</t>
  </si>
  <si>
    <t>GB-LIN</t>
  </si>
  <si>
    <t>Lincolnshire</t>
  </si>
  <si>
    <t>GB-NBL</t>
  </si>
  <si>
    <t>Northumberland</t>
  </si>
  <si>
    <t>GB-POL</t>
  </si>
  <si>
    <t>Poole</t>
  </si>
  <si>
    <t>GB-RCC</t>
  </si>
  <si>
    <t>Redcar and Cleveland</t>
  </si>
  <si>
    <t>GB-STS</t>
  </si>
  <si>
    <t>Staffordshire</t>
  </si>
  <si>
    <t>GB-TAM</t>
  </si>
  <si>
    <t>Tameside</t>
  </si>
  <si>
    <t>GB-WGN</t>
  </si>
  <si>
    <t>Wigan</t>
  </si>
  <si>
    <t>GB-BBD</t>
  </si>
  <si>
    <t>Blackburn with Darwen</t>
  </si>
  <si>
    <t>GB-BEN</t>
  </si>
  <si>
    <t>Brent</t>
  </si>
  <si>
    <t>GB-BOL</t>
  </si>
  <si>
    <t>Bolton</t>
  </si>
  <si>
    <t>GB-BRC</t>
  </si>
  <si>
    <t>Bracknell Forest</t>
  </si>
  <si>
    <t>GB-CBF</t>
  </si>
  <si>
    <t>Central Bedfordshire</t>
  </si>
  <si>
    <t>GB-CMA</t>
  </si>
  <si>
    <t>Cumbria</t>
  </si>
  <si>
    <t>GB-CMD</t>
  </si>
  <si>
    <t>Camden</t>
  </si>
  <si>
    <t>GB-CRY</t>
  </si>
  <si>
    <t>GB-DUR</t>
  </si>
  <si>
    <t>Durham County</t>
  </si>
  <si>
    <t>GB-ESX</t>
  </si>
  <si>
    <t>East Sussex</t>
  </si>
  <si>
    <t>GB-HEF</t>
  </si>
  <si>
    <t>Herefordshire</t>
  </si>
  <si>
    <t>GB-MDW</t>
  </si>
  <si>
    <t>Medway</t>
  </si>
  <si>
    <t>GB-NTH</t>
  </si>
  <si>
    <t>Northamptonshire</t>
  </si>
  <si>
    <t>GB-NTT</t>
  </si>
  <si>
    <t>Nottinghamshire</t>
  </si>
  <si>
    <t>GB-NWM</t>
  </si>
  <si>
    <t>Newham</t>
  </si>
  <si>
    <t>GB-OLD</t>
  </si>
  <si>
    <t>Oldham</t>
  </si>
  <si>
    <t>GB-PTE</t>
  </si>
  <si>
    <t>Peterborough</t>
  </si>
  <si>
    <t>GB-SKP</t>
  </si>
  <si>
    <t>Stockport</t>
  </si>
  <si>
    <t>GB-SOM</t>
  </si>
  <si>
    <t>Somerset</t>
  </si>
  <si>
    <t>GB-SOS</t>
  </si>
  <si>
    <t>Southend-on-Sea</t>
  </si>
  <si>
    <t>GB-STN</t>
  </si>
  <si>
    <t>Sutton</t>
  </si>
  <si>
    <t>GB-BDF</t>
  </si>
  <si>
    <t>Bedford</t>
  </si>
  <si>
    <t>GB-BDG</t>
  </si>
  <si>
    <t>Barking and Dagenham</t>
  </si>
  <si>
    <t>GB-BKM</t>
  </si>
  <si>
    <t>Buckinghamshire</t>
  </si>
  <si>
    <t>GB-BST</t>
  </si>
  <si>
    <t>Bristol, City of</t>
  </si>
  <si>
    <t>GB-CAM</t>
  </si>
  <si>
    <t>Cambridgeshire</t>
  </si>
  <si>
    <t>GB-DNC</t>
  </si>
  <si>
    <t>Doncaster</t>
  </si>
  <si>
    <t>GB-KIR</t>
  </si>
  <si>
    <t>Kirklees</t>
  </si>
  <si>
    <t>GB-LND</t>
  </si>
  <si>
    <t>London, City of</t>
  </si>
  <si>
    <t>GB-LUT</t>
  </si>
  <si>
    <t>Luton</t>
  </si>
  <si>
    <t>GB-MAN</t>
  </si>
  <si>
    <t>Manchester</t>
  </si>
  <si>
    <t>GB-MIK</t>
  </si>
  <si>
    <t>Milton Keynes</t>
  </si>
  <si>
    <t>GB-NLN</t>
  </si>
  <si>
    <t>North Lincolnshire</t>
  </si>
  <si>
    <t>GB-NSM</t>
  </si>
  <si>
    <t>North Somerset</t>
  </si>
  <si>
    <t>GB-NTY</t>
  </si>
  <si>
    <t>North Tyneside</t>
  </si>
  <si>
    <t>GB-PLY</t>
  </si>
  <si>
    <t>Plymouth</t>
  </si>
  <si>
    <t>GB-RDG</t>
  </si>
  <si>
    <t>Reading</t>
  </si>
  <si>
    <t>GB-SHR</t>
  </si>
  <si>
    <t>Shropshire</t>
  </si>
  <si>
    <t>GB-SND</t>
  </si>
  <si>
    <t>Sunderland</t>
  </si>
  <si>
    <t>GB-STY</t>
  </si>
  <si>
    <t>South Tyneside</t>
  </si>
  <si>
    <t>GB-SWK</t>
  </si>
  <si>
    <t>Southwark</t>
  </si>
  <si>
    <t>GB-WRL</t>
  </si>
  <si>
    <t>Wirral</t>
  </si>
  <si>
    <t>GB-WSM</t>
  </si>
  <si>
    <t>Westminster</t>
  </si>
  <si>
    <t>GB-BRY</t>
  </si>
  <si>
    <t>Bromley</t>
  </si>
  <si>
    <t>GB-EAL</t>
  </si>
  <si>
    <t>Ealing</t>
  </si>
  <si>
    <t>GD-10</t>
  </si>
  <si>
    <t>Southern Grenadine Islands</t>
  </si>
  <si>
    <t>GD-02</t>
  </si>
  <si>
    <t>GD-04</t>
  </si>
  <si>
    <t>GD-01</t>
  </si>
  <si>
    <t>GD-03</t>
  </si>
  <si>
    <t>GD-06</t>
  </si>
  <si>
    <t>GD-05</t>
  </si>
  <si>
    <t>GE-SK</t>
  </si>
  <si>
    <t>Shida Kartli</t>
  </si>
  <si>
    <t>GE-AB</t>
  </si>
  <si>
    <t>Abkhazia</t>
  </si>
  <si>
    <t>GE-AJ</t>
  </si>
  <si>
    <t>Ajaria</t>
  </si>
  <si>
    <t>GE-MM</t>
  </si>
  <si>
    <t>Mtskheta-Mtianeti</t>
  </si>
  <si>
    <t>GE-SZ</t>
  </si>
  <si>
    <t>Samegrelo-Zemo Svaneti</t>
  </si>
  <si>
    <t>GE-SJ</t>
  </si>
  <si>
    <t>Samtskhe-Javakheti</t>
  </si>
  <si>
    <t>GE-GU</t>
  </si>
  <si>
    <t>Guria</t>
  </si>
  <si>
    <t>GE-RL</t>
  </si>
  <si>
    <t>Rach'a-Lechkhumi-Kvemo Svaneti</t>
  </si>
  <si>
    <t>GE-TB</t>
  </si>
  <si>
    <t>Tbilisi</t>
  </si>
  <si>
    <t>GE-KA</t>
  </si>
  <si>
    <t>K'akheti</t>
  </si>
  <si>
    <t>GE-KK</t>
  </si>
  <si>
    <t>Kvemo Kartli</t>
  </si>
  <si>
    <t>GE-IM</t>
  </si>
  <si>
    <t>Imereti</t>
  </si>
  <si>
    <t>GH-CP</t>
  </si>
  <si>
    <t>GH-WP</t>
  </si>
  <si>
    <t>GH-EP</t>
  </si>
  <si>
    <t>GH-TV</t>
  </si>
  <si>
    <t>Volta</t>
  </si>
  <si>
    <t>GH-UW</t>
  </si>
  <si>
    <t>Upper West</t>
  </si>
  <si>
    <t>GH-AH</t>
  </si>
  <si>
    <t>Ashanti</t>
  </si>
  <si>
    <t>GH-AA</t>
  </si>
  <si>
    <t>Greater Accra</t>
  </si>
  <si>
    <t>GH-UE</t>
  </si>
  <si>
    <t>Upper East</t>
  </si>
  <si>
    <t>GH-NP</t>
  </si>
  <si>
    <t>GL-KU</t>
  </si>
  <si>
    <t>Kommune Kujalleq</t>
  </si>
  <si>
    <t>GL-QE</t>
  </si>
  <si>
    <t>Qeqqata Kommunia</t>
  </si>
  <si>
    <t>GL-SM</t>
  </si>
  <si>
    <t>Kommuneqarfik Sermersooq</t>
  </si>
  <si>
    <t>GM-M</t>
  </si>
  <si>
    <t>Central River</t>
  </si>
  <si>
    <t>GM-U</t>
  </si>
  <si>
    <t>Upper River</t>
  </si>
  <si>
    <t>GM-W</t>
  </si>
  <si>
    <t>GM-L</t>
  </si>
  <si>
    <t>Lower River</t>
  </si>
  <si>
    <t>GM-B</t>
  </si>
  <si>
    <t>Banjul</t>
  </si>
  <si>
    <t>GM-N</t>
  </si>
  <si>
    <t>North Bank</t>
  </si>
  <si>
    <t>GN-C</t>
  </si>
  <si>
    <t>Conakry</t>
  </si>
  <si>
    <t>GN-K</t>
  </si>
  <si>
    <t>Kankan</t>
  </si>
  <si>
    <t>GN-SI</t>
  </si>
  <si>
    <t>Siguiri</t>
  </si>
  <si>
    <t>GN-MD</t>
  </si>
  <si>
    <t>Mandiana</t>
  </si>
  <si>
    <t>GN-KA</t>
  </si>
  <si>
    <t>GN-KE</t>
  </si>
  <si>
    <t>Kérouané</t>
  </si>
  <si>
    <t>GN-KO</t>
  </si>
  <si>
    <t>Kouroussa</t>
  </si>
  <si>
    <t>GN-L</t>
  </si>
  <si>
    <t>Labé</t>
  </si>
  <si>
    <t>GN-KB</t>
  </si>
  <si>
    <t>Koubia</t>
  </si>
  <si>
    <t>GN-ML</t>
  </si>
  <si>
    <t>GN-TO</t>
  </si>
  <si>
    <t>Tougué</t>
  </si>
  <si>
    <t>GN-LE</t>
  </si>
  <si>
    <t>Lélouma</t>
  </si>
  <si>
    <t>GN-LA</t>
  </si>
  <si>
    <t>GN-M</t>
  </si>
  <si>
    <t>Mamou</t>
  </si>
  <si>
    <t>GN-DL</t>
  </si>
  <si>
    <t>Dalaba</t>
  </si>
  <si>
    <t>GN-PI</t>
  </si>
  <si>
    <t>Pita</t>
  </si>
  <si>
    <t>GN-MM</t>
  </si>
  <si>
    <t>GN-B</t>
  </si>
  <si>
    <t>Boké</t>
  </si>
  <si>
    <t>GN-BK</t>
  </si>
  <si>
    <t>GN-BF</t>
  </si>
  <si>
    <t>Boffa</t>
  </si>
  <si>
    <t>GN-GA</t>
  </si>
  <si>
    <t>Gaoual</t>
  </si>
  <si>
    <t>GN-FR</t>
  </si>
  <si>
    <t>Fria</t>
  </si>
  <si>
    <t>GN-KN</t>
  </si>
  <si>
    <t>Koundara</t>
  </si>
  <si>
    <t>GN-F</t>
  </si>
  <si>
    <t>Faranah</t>
  </si>
  <si>
    <t>GN-FA</t>
  </si>
  <si>
    <t>GN-DI</t>
  </si>
  <si>
    <t>Dinguiraye</t>
  </si>
  <si>
    <t>GN-DB</t>
  </si>
  <si>
    <t>Dabola</t>
  </si>
  <si>
    <t>GN-KS</t>
  </si>
  <si>
    <t>Kissidougou</t>
  </si>
  <si>
    <t>GN-D</t>
  </si>
  <si>
    <t>Kindia</t>
  </si>
  <si>
    <t>GN-KD</t>
  </si>
  <si>
    <t>GN-DU</t>
  </si>
  <si>
    <t>Dubréka</t>
  </si>
  <si>
    <t>GN-CO</t>
  </si>
  <si>
    <t>Coyah</t>
  </si>
  <si>
    <t>GN-FO</t>
  </si>
  <si>
    <t>Forécariah</t>
  </si>
  <si>
    <t>GN-TE</t>
  </si>
  <si>
    <t>Télimélé</t>
  </si>
  <si>
    <t>GN-N</t>
  </si>
  <si>
    <t>Nzérékoré</t>
  </si>
  <si>
    <t>GN-MC</t>
  </si>
  <si>
    <t>Macenta</t>
  </si>
  <si>
    <t>GN-LO</t>
  </si>
  <si>
    <t>Lola</t>
  </si>
  <si>
    <t>GN-YO</t>
  </si>
  <si>
    <t>Yomou</t>
  </si>
  <si>
    <t>GN-BE</t>
  </si>
  <si>
    <t>Beyla</t>
  </si>
  <si>
    <t>GN-GU</t>
  </si>
  <si>
    <t>Guékédou</t>
  </si>
  <si>
    <t>GN-NZ</t>
  </si>
  <si>
    <t>GQ-C</t>
  </si>
  <si>
    <t>Región Continental</t>
  </si>
  <si>
    <t>Região Continental</t>
  </si>
  <si>
    <t>Région Continentale</t>
  </si>
  <si>
    <t>GQ-KN</t>
  </si>
  <si>
    <t>Kié-Ntem</t>
  </si>
  <si>
    <t>GQ-CS</t>
  </si>
  <si>
    <t>Centro Sul</t>
  </si>
  <si>
    <t>Centro Sud</t>
  </si>
  <si>
    <t>Centro Sur</t>
  </si>
  <si>
    <t>GQ-LI</t>
  </si>
  <si>
    <t>Litoral</t>
  </si>
  <si>
    <t>GQ-WN</t>
  </si>
  <si>
    <t>Wele-Nzas</t>
  </si>
  <si>
    <t>GQ-I</t>
  </si>
  <si>
    <t>Région Insulaire</t>
  </si>
  <si>
    <t>Región Insular</t>
  </si>
  <si>
    <t>Região Insular</t>
  </si>
  <si>
    <t>GQ-AN</t>
  </si>
  <si>
    <t>Annobón</t>
  </si>
  <si>
    <t>Annobon</t>
  </si>
  <si>
    <t>Ano Bom</t>
  </si>
  <si>
    <t>GQ-BN</t>
  </si>
  <si>
    <t>Bioko Norte</t>
  </si>
  <si>
    <t>Bioko Nord</t>
  </si>
  <si>
    <t>GQ-BS</t>
  </si>
  <si>
    <t>Bioko Sud</t>
  </si>
  <si>
    <t>Bioko Sul</t>
  </si>
  <si>
    <t>Bioko Sur</t>
  </si>
  <si>
    <t>GR-A</t>
  </si>
  <si>
    <t>Anatolikí Makedonía kai Thráki</t>
  </si>
  <si>
    <t>GR-B</t>
  </si>
  <si>
    <t>Kentrikí Makedonía</t>
  </si>
  <si>
    <t>GR-F</t>
  </si>
  <si>
    <t>Ionía Nísia</t>
  </si>
  <si>
    <t>GR-69</t>
  </si>
  <si>
    <t>Ágion Óros</t>
  </si>
  <si>
    <t>GR-E</t>
  </si>
  <si>
    <t>Thessalía</t>
  </si>
  <si>
    <t>GR-C</t>
  </si>
  <si>
    <t>Dytikí Makedonía</t>
  </si>
  <si>
    <t>GR-H</t>
  </si>
  <si>
    <t>Stereá Elláda</t>
  </si>
  <si>
    <t>GR-I</t>
  </si>
  <si>
    <t>Attikí</t>
  </si>
  <si>
    <t>GR-L</t>
  </si>
  <si>
    <t>GR-D</t>
  </si>
  <si>
    <t>Ípeiros</t>
  </si>
  <si>
    <t>GR-G</t>
  </si>
  <si>
    <t>Dytikí Elláda</t>
  </si>
  <si>
    <t>GR-J</t>
  </si>
  <si>
    <t>GR-M</t>
  </si>
  <si>
    <t>GR-K</t>
  </si>
  <si>
    <t>GT-QZ</t>
  </si>
  <si>
    <t>Quetzaltenango</t>
  </si>
  <si>
    <t>GT-RE</t>
  </si>
  <si>
    <t>Retalhuleu</t>
  </si>
  <si>
    <t>GT-HU</t>
  </si>
  <si>
    <t>Huehuetenango</t>
  </si>
  <si>
    <t>GT-SO</t>
  </si>
  <si>
    <t>Sololá</t>
  </si>
  <si>
    <t>GT-SR</t>
  </si>
  <si>
    <t>Santa Rosa</t>
  </si>
  <si>
    <t>GT-SU</t>
  </si>
  <si>
    <t>Suchitepéquez</t>
  </si>
  <si>
    <t>GT-CM</t>
  </si>
  <si>
    <t>Chimaltenango</t>
  </si>
  <si>
    <t>GT-ES</t>
  </si>
  <si>
    <t>Escuintla</t>
  </si>
  <si>
    <t>GT-IZ</t>
  </si>
  <si>
    <t>Izabal</t>
  </si>
  <si>
    <t>GT-PE</t>
  </si>
  <si>
    <t>Petén</t>
  </si>
  <si>
    <t>GT-TO</t>
  </si>
  <si>
    <t>Totonicapán</t>
  </si>
  <si>
    <t>GT-GU</t>
  </si>
  <si>
    <t>GT-ZA</t>
  </si>
  <si>
    <t>Zacapa</t>
  </si>
  <si>
    <t>GT-JA</t>
  </si>
  <si>
    <t>Jalapa</t>
  </si>
  <si>
    <t>GT-JU</t>
  </si>
  <si>
    <t>Jutiapa</t>
  </si>
  <si>
    <t>GT-SA</t>
  </si>
  <si>
    <t>Sacatepéquez</t>
  </si>
  <si>
    <t>GT-SM</t>
  </si>
  <si>
    <t>San Marcos</t>
  </si>
  <si>
    <t>GT-CQ</t>
  </si>
  <si>
    <t>Chiquimula</t>
  </si>
  <si>
    <t>GT-QC</t>
  </si>
  <si>
    <t>Quiché</t>
  </si>
  <si>
    <t>GT-AV</t>
  </si>
  <si>
    <t>Alta Verapaz</t>
  </si>
  <si>
    <t>GT-BV</t>
  </si>
  <si>
    <t>Baja Verapaz</t>
  </si>
  <si>
    <t>GT-PR</t>
  </si>
  <si>
    <t>El Progreso</t>
  </si>
  <si>
    <t>GW-BS</t>
  </si>
  <si>
    <t>Bissau</t>
  </si>
  <si>
    <t>GW-N</t>
  </si>
  <si>
    <t>Norte</t>
  </si>
  <si>
    <t>GW-OI</t>
  </si>
  <si>
    <t>Oio</t>
  </si>
  <si>
    <t>GW-CA</t>
  </si>
  <si>
    <t>Cacheu</t>
  </si>
  <si>
    <t>GW-BM</t>
  </si>
  <si>
    <t>Biombo</t>
  </si>
  <si>
    <t>GW-L</t>
  </si>
  <si>
    <t>Leste</t>
  </si>
  <si>
    <t>GW-GA</t>
  </si>
  <si>
    <t>Gabú</t>
  </si>
  <si>
    <t>GW-BA</t>
  </si>
  <si>
    <t>Bafatá</t>
  </si>
  <si>
    <t>GW-S</t>
  </si>
  <si>
    <t>Sul</t>
  </si>
  <si>
    <t>GW-TO</t>
  </si>
  <si>
    <t>Tombali</t>
  </si>
  <si>
    <t>GW-BL</t>
  </si>
  <si>
    <t>Bolama</t>
  </si>
  <si>
    <t>GW-QU</t>
  </si>
  <si>
    <t>Quinara</t>
  </si>
  <si>
    <t>GY-PM</t>
  </si>
  <si>
    <t>Pomeroon-Supenaam</t>
  </si>
  <si>
    <t>GY-UT</t>
  </si>
  <si>
    <t>Upper Takutu-Upper Essequibo</t>
  </si>
  <si>
    <t>GY-EB</t>
  </si>
  <si>
    <t>East Berbice-Corentyne</t>
  </si>
  <si>
    <t>GY-UD</t>
  </si>
  <si>
    <t>Upper Demerara-Berbice</t>
  </si>
  <si>
    <t>GY-BA</t>
  </si>
  <si>
    <t>Barima-Waini</t>
  </si>
  <si>
    <t>GY-CU</t>
  </si>
  <si>
    <t>Cuyuni-Mazaruni</t>
  </si>
  <si>
    <t>GY-DE</t>
  </si>
  <si>
    <t>Demerara-Mahaica</t>
  </si>
  <si>
    <t>GY-PT</t>
  </si>
  <si>
    <t>Potaro-Siparuni</t>
  </si>
  <si>
    <t>GY-ES</t>
  </si>
  <si>
    <t>Essequibo Islands-West Demerara</t>
  </si>
  <si>
    <t>GY-MA</t>
  </si>
  <si>
    <t>Mahaica-Berbice</t>
  </si>
  <si>
    <t>HN-VA</t>
  </si>
  <si>
    <t>Valle</t>
  </si>
  <si>
    <t>HN-CP</t>
  </si>
  <si>
    <t>Copán</t>
  </si>
  <si>
    <t>HN-LP</t>
  </si>
  <si>
    <t>HN-SB</t>
  </si>
  <si>
    <t>Santa Bárbara</t>
  </si>
  <si>
    <t>HN-CL</t>
  </si>
  <si>
    <t>Colón</t>
  </si>
  <si>
    <t>HN-YO</t>
  </si>
  <si>
    <t>Yoro</t>
  </si>
  <si>
    <t>HN-CH</t>
  </si>
  <si>
    <t>Choluteca</t>
  </si>
  <si>
    <t>HN-GD</t>
  </si>
  <si>
    <t>Gracias a Dios</t>
  </si>
  <si>
    <t>HN-IB</t>
  </si>
  <si>
    <t>Islas de la Bahía</t>
  </si>
  <si>
    <t>HN-OL</t>
  </si>
  <si>
    <t>Olancho</t>
  </si>
  <si>
    <t>HN-EP</t>
  </si>
  <si>
    <t>El Paraíso</t>
  </si>
  <si>
    <t>HN-AT</t>
  </si>
  <si>
    <t>Atlántida</t>
  </si>
  <si>
    <t>HN-CR</t>
  </si>
  <si>
    <t>Cortés</t>
  </si>
  <si>
    <t>HN-FM</t>
  </si>
  <si>
    <t>Francisco Morazán</t>
  </si>
  <si>
    <t>HN-IN</t>
  </si>
  <si>
    <t>Intibucá</t>
  </si>
  <si>
    <t>HN-OC</t>
  </si>
  <si>
    <t>Ocotepeque</t>
  </si>
  <si>
    <t>HN-CM</t>
  </si>
  <si>
    <t>Comayagua</t>
  </si>
  <si>
    <t>HN-LE</t>
  </si>
  <si>
    <t>Lempira</t>
  </si>
  <si>
    <t>HR-04</t>
  </si>
  <si>
    <t>Karlovačka županija</t>
  </si>
  <si>
    <t>HR-19</t>
  </si>
  <si>
    <t>Dubrovačko-neretvanska županija</t>
  </si>
  <si>
    <t>HR-10</t>
  </si>
  <si>
    <t>Virovitičko-podravska županija</t>
  </si>
  <si>
    <t>HR-14</t>
  </si>
  <si>
    <t>Osječko-baranjska županija</t>
  </si>
  <si>
    <t>HR-16</t>
  </si>
  <si>
    <t>Vukovarsko-srijemska županija</t>
  </si>
  <si>
    <t>HR-13</t>
  </si>
  <si>
    <t>Zadarska županija</t>
  </si>
  <si>
    <t>HR-01</t>
  </si>
  <si>
    <t>Zagrebačka županija</t>
  </si>
  <si>
    <t>HR-06</t>
  </si>
  <si>
    <t>Koprivničko-križevačka županija</t>
  </si>
  <si>
    <t>HR-17</t>
  </si>
  <si>
    <t>Splitsko-dalmatinska županija</t>
  </si>
  <si>
    <t>HR-21</t>
  </si>
  <si>
    <t>Grad Zagreb</t>
  </si>
  <si>
    <t>HR-03</t>
  </si>
  <si>
    <t>Sisačko-moslavačka županija</t>
  </si>
  <si>
    <t>HR-05</t>
  </si>
  <si>
    <t>Varaždinska županija</t>
  </si>
  <si>
    <t>HR-08</t>
  </si>
  <si>
    <t>Primorsko-goranska županija</t>
  </si>
  <si>
    <t>HR-15</t>
  </si>
  <si>
    <t>Šibensko-kninska županija</t>
  </si>
  <si>
    <t>HR-07</t>
  </si>
  <si>
    <t>Bjelovarsko-bilogorska županija</t>
  </si>
  <si>
    <t>HR-20</t>
  </si>
  <si>
    <t>Međimurska županija</t>
  </si>
  <si>
    <t>HR-11</t>
  </si>
  <si>
    <t>Požeško-slavonska županija</t>
  </si>
  <si>
    <t>HR-02</t>
  </si>
  <si>
    <t>Krapinsko-zagorska županija</t>
  </si>
  <si>
    <t>HR-09</t>
  </si>
  <si>
    <t>Ličko-senjska županija</t>
  </si>
  <si>
    <t>HR-12</t>
  </si>
  <si>
    <t>Brodsko-posavska županija</t>
  </si>
  <si>
    <t>HR-18</t>
  </si>
  <si>
    <t>Istarska županija</t>
  </si>
  <si>
    <t>HT-NE</t>
  </si>
  <si>
    <t>Nòdès</t>
  </si>
  <si>
    <t>Nord-Est</t>
  </si>
  <si>
    <t>HT-OU</t>
  </si>
  <si>
    <t>Lwès</t>
  </si>
  <si>
    <t>HT-NO</t>
  </si>
  <si>
    <t>Nòdwès</t>
  </si>
  <si>
    <t>HT-NI</t>
  </si>
  <si>
    <t>Nip</t>
  </si>
  <si>
    <t>Nippes</t>
  </si>
  <si>
    <t>HT-AR</t>
  </si>
  <si>
    <t>Artibonite</t>
  </si>
  <si>
    <t>Latibonit</t>
  </si>
  <si>
    <t>HT-CE</t>
  </si>
  <si>
    <t>Sant</t>
  </si>
  <si>
    <t>HT-GA</t>
  </si>
  <si>
    <t>Grandans</t>
  </si>
  <si>
    <t>Grande’Anse</t>
  </si>
  <si>
    <t>HT-ND</t>
  </si>
  <si>
    <t>Nò</t>
  </si>
  <si>
    <t>HT-SD</t>
  </si>
  <si>
    <t>Sid</t>
  </si>
  <si>
    <t>HT-SE</t>
  </si>
  <si>
    <t>Sud-Est</t>
  </si>
  <si>
    <t>Sidès</t>
  </si>
  <si>
    <t>HU-BA</t>
  </si>
  <si>
    <t>Baranya</t>
  </si>
  <si>
    <t>HU-BC</t>
  </si>
  <si>
    <t>Békéscsaba</t>
  </si>
  <si>
    <t>HU-CS</t>
  </si>
  <si>
    <t>Csongrád</t>
  </si>
  <si>
    <t>HU-DE</t>
  </si>
  <si>
    <t>Debrecen</t>
  </si>
  <si>
    <t>HU-HB</t>
  </si>
  <si>
    <t>Hajdú-Bihar</t>
  </si>
  <si>
    <t>HU-PE</t>
  </si>
  <si>
    <t>Pest</t>
  </si>
  <si>
    <t>HU-SN</t>
  </si>
  <si>
    <t>Sopron</t>
  </si>
  <si>
    <t>HU-SO</t>
  </si>
  <si>
    <t>Somogy</t>
  </si>
  <si>
    <t>HU-BE</t>
  </si>
  <si>
    <t>Békés</t>
  </si>
  <si>
    <t>HU-JN</t>
  </si>
  <si>
    <t>Jász-Nagykun-Szolnok</t>
  </si>
  <si>
    <t>HU-SD</t>
  </si>
  <si>
    <t>Szeged</t>
  </si>
  <si>
    <t>HU-VE</t>
  </si>
  <si>
    <t>Veszprém</t>
  </si>
  <si>
    <t>HU-ZA</t>
  </si>
  <si>
    <t>Zala</t>
  </si>
  <si>
    <t>HU-ZE</t>
  </si>
  <si>
    <t>Zalaegerszeg</t>
  </si>
  <si>
    <t>HU-NY</t>
  </si>
  <si>
    <t>Nyíregyháza</t>
  </si>
  <si>
    <t>HU-TB</t>
  </si>
  <si>
    <t>Tatabánya</t>
  </si>
  <si>
    <t>HU-FE</t>
  </si>
  <si>
    <t>Fejér</t>
  </si>
  <si>
    <t>HU-GS</t>
  </si>
  <si>
    <t>Győr-Moson-Sopron</t>
  </si>
  <si>
    <t>HU-MI</t>
  </si>
  <si>
    <t>Miskolc</t>
  </si>
  <si>
    <t>HU-PS</t>
  </si>
  <si>
    <t>Pécs</t>
  </si>
  <si>
    <t>HU-ST</t>
  </si>
  <si>
    <t>Salgótarján</t>
  </si>
  <si>
    <t>HU-VA</t>
  </si>
  <si>
    <t>Vas</t>
  </si>
  <si>
    <t>HU-BZ</t>
  </si>
  <si>
    <t>Borsod-Abaúj-Zemplén</t>
  </si>
  <si>
    <t>HU-ER</t>
  </si>
  <si>
    <t>Érd</t>
  </si>
  <si>
    <t>HU-NK</t>
  </si>
  <si>
    <t>Nagykanizsa</t>
  </si>
  <si>
    <t>HU-NO</t>
  </si>
  <si>
    <t>Nógrád</t>
  </si>
  <si>
    <t>HU-BK</t>
  </si>
  <si>
    <t>Bács-Kiskun</t>
  </si>
  <si>
    <t>HU-EG</t>
  </si>
  <si>
    <t>Eger</t>
  </si>
  <si>
    <t>HU-GY</t>
  </si>
  <si>
    <t>Győr</t>
  </si>
  <si>
    <t>HU-HE</t>
  </si>
  <si>
    <t>Heves</t>
  </si>
  <si>
    <t>HU-KM</t>
  </si>
  <si>
    <t>Kecskemét</t>
  </si>
  <si>
    <t>HU-SZ</t>
  </si>
  <si>
    <t>Szabolcs-Szatmár-Bereg</t>
  </si>
  <si>
    <t>HU-TO</t>
  </si>
  <si>
    <t>Tolna</t>
  </si>
  <si>
    <t>HU-BU</t>
  </si>
  <si>
    <t>Budapest</t>
  </si>
  <si>
    <t>HU-HV</t>
  </si>
  <si>
    <t>Hódmezővásárhely</t>
  </si>
  <si>
    <t>HU-KV</t>
  </si>
  <si>
    <t>Kaposvár</t>
  </si>
  <si>
    <t>HU-SH</t>
  </si>
  <si>
    <t>Szombathely</t>
  </si>
  <si>
    <t>HU-SK</t>
  </si>
  <si>
    <t>Szolnok</t>
  </si>
  <si>
    <t>HU-VM</t>
  </si>
  <si>
    <t>HU-DU</t>
  </si>
  <si>
    <t>Dunaújváros</t>
  </si>
  <si>
    <t>HU-KE</t>
  </si>
  <si>
    <t>Komárom-Esztergom</t>
  </si>
  <si>
    <t>HU-SF</t>
  </si>
  <si>
    <t>Székesfehérvár</t>
  </si>
  <si>
    <t>HU-SS</t>
  </si>
  <si>
    <t>Szekszárd</t>
  </si>
  <si>
    <t>ID-JW</t>
  </si>
  <si>
    <t>Jawa</t>
  </si>
  <si>
    <t>ID-JB</t>
  </si>
  <si>
    <t>Jawa Barat</t>
  </si>
  <si>
    <t>ID-JT</t>
  </si>
  <si>
    <t>Jawa Tengah</t>
  </si>
  <si>
    <t>ID-JI</t>
  </si>
  <si>
    <t>Jawa Timur</t>
  </si>
  <si>
    <t>ID-BT</t>
  </si>
  <si>
    <t>Banten</t>
  </si>
  <si>
    <t>ID-YO</t>
  </si>
  <si>
    <t>Yogyakarta</t>
  </si>
  <si>
    <t>ID-JK</t>
  </si>
  <si>
    <t>Jakarta Raya</t>
  </si>
  <si>
    <t>ID-KA</t>
  </si>
  <si>
    <t>Kalimantan</t>
  </si>
  <si>
    <t>ID-KU</t>
  </si>
  <si>
    <t>Kalimantan Utara</t>
  </si>
  <si>
    <t>ID-KT</t>
  </si>
  <si>
    <t>Kalimantan Tengah</t>
  </si>
  <si>
    <t>ID-KB</t>
  </si>
  <si>
    <t>Kalimantan Barat</t>
  </si>
  <si>
    <t>ID-KS</t>
  </si>
  <si>
    <t>Kalimantan Selatan</t>
  </si>
  <si>
    <t>ID-KI</t>
  </si>
  <si>
    <t>Kalimantan Timur</t>
  </si>
  <si>
    <t>ID-PP</t>
  </si>
  <si>
    <t>Papua</t>
  </si>
  <si>
    <t>ID-PA</t>
  </si>
  <si>
    <t>ID-PB</t>
  </si>
  <si>
    <t>Papua Barat</t>
  </si>
  <si>
    <t>ID-ML</t>
  </si>
  <si>
    <t>Maluku</t>
  </si>
  <si>
    <t>ID-MA</t>
  </si>
  <si>
    <t>ID-MU</t>
  </si>
  <si>
    <t>Maluku Utara</t>
  </si>
  <si>
    <t>ID-SL</t>
  </si>
  <si>
    <t>Sulawesi</t>
  </si>
  <si>
    <t>ID-SA</t>
  </si>
  <si>
    <t>Sulawesi Utara</t>
  </si>
  <si>
    <t>ID-SR</t>
  </si>
  <si>
    <t>Sulawesi Barat</t>
  </si>
  <si>
    <t>ID-ST</t>
  </si>
  <si>
    <t>Sulawesi Tengah</t>
  </si>
  <si>
    <t>ID-SG</t>
  </si>
  <si>
    <t>Sulawesi Tenggara</t>
  </si>
  <si>
    <t>ID-SN</t>
  </si>
  <si>
    <t>Sulawesi Selatan</t>
  </si>
  <si>
    <t>ID-GO</t>
  </si>
  <si>
    <t>Gorontalo</t>
  </si>
  <si>
    <t>ID-NU</t>
  </si>
  <si>
    <t>Nusa Tenggara</t>
  </si>
  <si>
    <t>ID-NT</t>
  </si>
  <si>
    <t>Nusa Tenggara Timur</t>
  </si>
  <si>
    <t>ID-NB</t>
  </si>
  <si>
    <t>Nusa Tenggara Barat</t>
  </si>
  <si>
    <t>ID-BA</t>
  </si>
  <si>
    <t>Bali</t>
  </si>
  <si>
    <t>ID-SM</t>
  </si>
  <si>
    <t>Sumatera</t>
  </si>
  <si>
    <t>ID-BB</t>
  </si>
  <si>
    <t>ID-JA</t>
  </si>
  <si>
    <t>Jambi</t>
  </si>
  <si>
    <t>ID-BE</t>
  </si>
  <si>
    <t>Bengkulu</t>
  </si>
  <si>
    <t>ID-SB</t>
  </si>
  <si>
    <t>Sumatera Barat</t>
  </si>
  <si>
    <t>ID-SU</t>
  </si>
  <si>
    <t>Sumatera Utara</t>
  </si>
  <si>
    <t>ID-LA</t>
  </si>
  <si>
    <t>Lampung</t>
  </si>
  <si>
    <t>ID-KR</t>
  </si>
  <si>
    <t>ID-AC</t>
  </si>
  <si>
    <t>Aceh</t>
  </si>
  <si>
    <t>ID-RI</t>
  </si>
  <si>
    <t>Riau</t>
  </si>
  <si>
    <t>ID-SS</t>
  </si>
  <si>
    <t>Sumatera Selatan</t>
  </si>
  <si>
    <t>IE-C</t>
  </si>
  <si>
    <t>Connaught</t>
  </si>
  <si>
    <t>Connacht</t>
  </si>
  <si>
    <t>IE-G</t>
  </si>
  <si>
    <t>Galway</t>
  </si>
  <si>
    <t>Gaillimh</t>
  </si>
  <si>
    <t>IE-RN</t>
  </si>
  <si>
    <t>Roscommon</t>
  </si>
  <si>
    <t>Ros Comáin</t>
  </si>
  <si>
    <t>IE-SO</t>
  </si>
  <si>
    <t>Sligeach</t>
  </si>
  <si>
    <t>Sligo</t>
  </si>
  <si>
    <t>IE-LM</t>
  </si>
  <si>
    <t>Liatroim</t>
  </si>
  <si>
    <t>Leitrim</t>
  </si>
  <si>
    <t>IE-MO</t>
  </si>
  <si>
    <t>Mayo</t>
  </si>
  <si>
    <t>Maigh Eo</t>
  </si>
  <si>
    <t>IE-M</t>
  </si>
  <si>
    <t>An Mhumhain</t>
  </si>
  <si>
    <t>Munster</t>
  </si>
  <si>
    <t>IE-CE</t>
  </si>
  <si>
    <t>An Clár</t>
  </si>
  <si>
    <t>Clare</t>
  </si>
  <si>
    <t>IE-CO</t>
  </si>
  <si>
    <t>Corcaigh</t>
  </si>
  <si>
    <t>Cork</t>
  </si>
  <si>
    <t>IE-TA</t>
  </si>
  <si>
    <t>Tiobraid Árann</t>
  </si>
  <si>
    <t>Tipperary</t>
  </si>
  <si>
    <t>IE-WD</t>
  </si>
  <si>
    <t>Port Láirge</t>
  </si>
  <si>
    <t>Waterford</t>
  </si>
  <si>
    <t>IE-LK</t>
  </si>
  <si>
    <t>Limerick</t>
  </si>
  <si>
    <t>Luimneach</t>
  </si>
  <si>
    <t>IE-KY</t>
  </si>
  <si>
    <t>Ciarraí</t>
  </si>
  <si>
    <t>Kerry</t>
  </si>
  <si>
    <t>IE-L</t>
  </si>
  <si>
    <t>Leinster</t>
  </si>
  <si>
    <t>Laighin</t>
  </si>
  <si>
    <t>IE-D</t>
  </si>
  <si>
    <t>Baile Átha Cliath</t>
  </si>
  <si>
    <t>Dublin</t>
  </si>
  <si>
    <t>IE-KE</t>
  </si>
  <si>
    <t>Kildare</t>
  </si>
  <si>
    <t>Cill Dara</t>
  </si>
  <si>
    <t>IE-LD</t>
  </si>
  <si>
    <t>An Longfort</t>
  </si>
  <si>
    <t>Longford</t>
  </si>
  <si>
    <t>IE-CW</t>
  </si>
  <si>
    <t>Carlow</t>
  </si>
  <si>
    <t>Ceatharlach</t>
  </si>
  <si>
    <t>IE-KK</t>
  </si>
  <si>
    <t>Cill Chainnigh</t>
  </si>
  <si>
    <t>Kilkenny</t>
  </si>
  <si>
    <t>IE-LS</t>
  </si>
  <si>
    <t>Laois</t>
  </si>
  <si>
    <t>IE-MH</t>
  </si>
  <si>
    <t>An Mhí</t>
  </si>
  <si>
    <t>Meath</t>
  </si>
  <si>
    <t>IE-WW</t>
  </si>
  <si>
    <t>Cill Mhantáin</t>
  </si>
  <si>
    <t>Wicklow</t>
  </si>
  <si>
    <t>IE-WX</t>
  </si>
  <si>
    <t>Wexford</t>
  </si>
  <si>
    <t>Loch Garman</t>
  </si>
  <si>
    <t>IE-LH</t>
  </si>
  <si>
    <t>Lú</t>
  </si>
  <si>
    <t>Louth</t>
  </si>
  <si>
    <t>IE-WH</t>
  </si>
  <si>
    <t>An Iarmhí</t>
  </si>
  <si>
    <t>Westmeath</t>
  </si>
  <si>
    <t>IE-OY</t>
  </si>
  <si>
    <t>Uíbh Fhailí</t>
  </si>
  <si>
    <t>Offaly</t>
  </si>
  <si>
    <t>IE-U</t>
  </si>
  <si>
    <t>Ulaidh</t>
  </si>
  <si>
    <t>Ulster</t>
  </si>
  <si>
    <t>IE-MN</t>
  </si>
  <si>
    <t>Monaghan</t>
  </si>
  <si>
    <t>Muineachán</t>
  </si>
  <si>
    <t>IE-CN</t>
  </si>
  <si>
    <t>Cavan</t>
  </si>
  <si>
    <t>An Cabhán</t>
  </si>
  <si>
    <t>IE-DL</t>
  </si>
  <si>
    <t>Donegal</t>
  </si>
  <si>
    <t>Dún na nGall</t>
  </si>
  <si>
    <t>IL-D</t>
  </si>
  <si>
    <t>HaDarom</t>
  </si>
  <si>
    <t>IL-HA</t>
  </si>
  <si>
    <t>H̱efa</t>
  </si>
  <si>
    <t>IL-JM</t>
  </si>
  <si>
    <t>Al Quds</t>
  </si>
  <si>
    <t>Yerushalayim</t>
  </si>
  <si>
    <t>IL-M</t>
  </si>
  <si>
    <t>HaMerkaz</t>
  </si>
  <si>
    <t>IL-Z</t>
  </si>
  <si>
    <t>HaTsafon</t>
  </si>
  <si>
    <t>IL-TA</t>
  </si>
  <si>
    <t>IN-HR</t>
  </si>
  <si>
    <t>IN-UP</t>
  </si>
  <si>
    <t>Uttar Pradesh</t>
  </si>
  <si>
    <t>IN-HP</t>
  </si>
  <si>
    <t>IN-JH</t>
  </si>
  <si>
    <t>IN-JK</t>
  </si>
  <si>
    <t>IN-NL</t>
  </si>
  <si>
    <t>IN-AN</t>
  </si>
  <si>
    <t>Andaman and Nicobar Islands</t>
  </si>
  <si>
    <t>IN-AP</t>
  </si>
  <si>
    <t>Andhra Pradesh</t>
  </si>
  <si>
    <t>IN-AR</t>
  </si>
  <si>
    <t>IN-KA</t>
  </si>
  <si>
    <t>IN-KL</t>
  </si>
  <si>
    <t>Kerala</t>
  </si>
  <si>
    <t>IN-LD</t>
  </si>
  <si>
    <t>Lakshadweep</t>
  </si>
  <si>
    <t>IN-MH</t>
  </si>
  <si>
    <t>Odisha</t>
  </si>
  <si>
    <t>IN-BR</t>
  </si>
  <si>
    <t>IN-TR</t>
  </si>
  <si>
    <t>Tripura</t>
  </si>
  <si>
    <t>IN-WB</t>
  </si>
  <si>
    <t>West Bengal</t>
  </si>
  <si>
    <t>IN-GJ</t>
  </si>
  <si>
    <t>IN-ML</t>
  </si>
  <si>
    <t>IN-MP</t>
  </si>
  <si>
    <t>Madhya Pradesh</t>
  </si>
  <si>
    <t>IN-DL</t>
  </si>
  <si>
    <t>Delhi</t>
  </si>
  <si>
    <t>IN-AS</t>
  </si>
  <si>
    <t>Assam</t>
  </si>
  <si>
    <t>IN-MN</t>
  </si>
  <si>
    <t>Manipur</t>
  </si>
  <si>
    <t>IN-PB</t>
  </si>
  <si>
    <t>Punjab</t>
  </si>
  <si>
    <t>IN-RJ</t>
  </si>
  <si>
    <t>IN-TN</t>
  </si>
  <si>
    <t>IN-CH</t>
  </si>
  <si>
    <t>IN-GA</t>
  </si>
  <si>
    <t>Goa</t>
  </si>
  <si>
    <t>IN-MZ</t>
  </si>
  <si>
    <t>Mizoram</t>
  </si>
  <si>
    <t>IN-PY</t>
  </si>
  <si>
    <t>Puducherry</t>
  </si>
  <si>
    <t>IN-SK</t>
  </si>
  <si>
    <t>IQ-SD</t>
  </si>
  <si>
    <t>Şalāḩ ad Dīn</t>
  </si>
  <si>
    <t>IQ-DI</t>
  </si>
  <si>
    <t>Diyālá</t>
  </si>
  <si>
    <t>IQ-BB</t>
  </si>
  <si>
    <t>Bābil</t>
  </si>
  <si>
    <t>IQ-MU</t>
  </si>
  <si>
    <t>Al Muthanná</t>
  </si>
  <si>
    <t>IQ-WA</t>
  </si>
  <si>
    <t>Wāsiţ</t>
  </si>
  <si>
    <t>IQ-AR</t>
  </si>
  <si>
    <t>Arbīl</t>
  </si>
  <si>
    <t>IQ-KI</t>
  </si>
  <si>
    <t>Kirkūk</t>
  </si>
  <si>
    <t>IQ-BA</t>
  </si>
  <si>
    <t>Al Başrah</t>
  </si>
  <si>
    <t>IQ-DA</t>
  </si>
  <si>
    <t>Dahūk</t>
  </si>
  <si>
    <t>IQ-QA</t>
  </si>
  <si>
    <t>Al Qādisīyah</t>
  </si>
  <si>
    <t>IQ-SU</t>
  </si>
  <si>
    <t>As Sulaymānīyah</t>
  </si>
  <si>
    <t>IQ-NI</t>
  </si>
  <si>
    <t>Nīnawá</t>
  </si>
  <si>
    <t>IQ-BG</t>
  </si>
  <si>
    <t>Baghdād</t>
  </si>
  <si>
    <t>IQ-MA</t>
  </si>
  <si>
    <t>Maysān</t>
  </si>
  <si>
    <t>IQ-AN</t>
  </si>
  <si>
    <t>Al Anbār</t>
  </si>
  <si>
    <t>IQ-DQ</t>
  </si>
  <si>
    <t>Dhī Qār</t>
  </si>
  <si>
    <t>IQ-KA</t>
  </si>
  <si>
    <t>Karbalā’</t>
  </si>
  <si>
    <t>IQ-NA</t>
  </si>
  <si>
    <t>An Najaf</t>
  </si>
  <si>
    <t>IR-05</t>
  </si>
  <si>
    <t>Īlām</t>
  </si>
  <si>
    <t>IR-17</t>
  </si>
  <si>
    <t>Kermānshāh</t>
  </si>
  <si>
    <t>IR-18</t>
  </si>
  <si>
    <t>Kohgīlūyeh va Bowyer Aḩmad</t>
  </si>
  <si>
    <t>IR-28</t>
  </si>
  <si>
    <t>Qazvīn</t>
  </si>
  <si>
    <t>IR-12</t>
  </si>
  <si>
    <t>Semnān</t>
  </si>
  <si>
    <t>IR-14</t>
  </si>
  <si>
    <t>Fārs</t>
  </si>
  <si>
    <t>IR-22</t>
  </si>
  <si>
    <t>Markazī</t>
  </si>
  <si>
    <t>IR-24</t>
  </si>
  <si>
    <t>Hamadān</t>
  </si>
  <si>
    <t>IR-10</t>
  </si>
  <si>
    <t>Khūzestān</t>
  </si>
  <si>
    <t>IR-16</t>
  </si>
  <si>
    <t>Kordestān</t>
  </si>
  <si>
    <t>IR-19</t>
  </si>
  <si>
    <t>Gīlān</t>
  </si>
  <si>
    <t>IR-25</t>
  </si>
  <si>
    <t>Yazd</t>
  </si>
  <si>
    <t>IR-01</t>
  </si>
  <si>
    <t>Āz̄ārbāyjān-e Shārqī</t>
  </si>
  <si>
    <t>IR-13</t>
  </si>
  <si>
    <t>Sīstān va Balūchestān</t>
  </si>
  <si>
    <t>IR-20</t>
  </si>
  <si>
    <t>Lorestān</t>
  </si>
  <si>
    <t>IR-21</t>
  </si>
  <si>
    <t>Māzandarān</t>
  </si>
  <si>
    <t>IR-26</t>
  </si>
  <si>
    <t>Qom</t>
  </si>
  <si>
    <t>IR-32</t>
  </si>
  <si>
    <t>Alborz</t>
  </si>
  <si>
    <t>IR-02</t>
  </si>
  <si>
    <t>Āz̄ārbāyjān-e Ghārbī</t>
  </si>
  <si>
    <t>IR-04</t>
  </si>
  <si>
    <t>Eşfahān</t>
  </si>
  <si>
    <t>IR-07</t>
  </si>
  <si>
    <t>Tehrān</t>
  </si>
  <si>
    <t>IR-11</t>
  </si>
  <si>
    <t>Zanjān</t>
  </si>
  <si>
    <t>IR-15</t>
  </si>
  <si>
    <t>Kermān</t>
  </si>
  <si>
    <t>IR-23</t>
  </si>
  <si>
    <t>Hormozgān</t>
  </si>
  <si>
    <t>IR-29</t>
  </si>
  <si>
    <t>Khorāsān-e Jonūbī</t>
  </si>
  <si>
    <t>IR-31</t>
  </si>
  <si>
    <t>Khorāsān-e Shomālī</t>
  </si>
  <si>
    <t>IR-03</t>
  </si>
  <si>
    <t>Ardabīl</t>
  </si>
  <si>
    <t>IR-08</t>
  </si>
  <si>
    <t>Chahār Maḩāl va Bakhtīārī</t>
  </si>
  <si>
    <t>IR-06</t>
  </si>
  <si>
    <t>Būshehr</t>
  </si>
  <si>
    <t>IR-27</t>
  </si>
  <si>
    <t>Golestān</t>
  </si>
  <si>
    <t>IR-30</t>
  </si>
  <si>
    <t>Khorāsān-e Raẕavī</t>
  </si>
  <si>
    <t>IS-2</t>
  </si>
  <si>
    <t>Suðurnes</t>
  </si>
  <si>
    <t>IS-7</t>
  </si>
  <si>
    <t>Austurland</t>
  </si>
  <si>
    <t>IS-4</t>
  </si>
  <si>
    <t>Vestfirðir</t>
  </si>
  <si>
    <t>IS-3</t>
  </si>
  <si>
    <t>Vesturland</t>
  </si>
  <si>
    <t>IS-8</t>
  </si>
  <si>
    <t>Suðurland</t>
  </si>
  <si>
    <t>IS-1</t>
  </si>
  <si>
    <t>IS-5</t>
  </si>
  <si>
    <t>Norðurland vestra</t>
  </si>
  <si>
    <t>IS-6</t>
  </si>
  <si>
    <t>Norðurland eystra</t>
  </si>
  <si>
    <t>IT-34</t>
  </si>
  <si>
    <t>Veneto</t>
  </si>
  <si>
    <t>IT-PD</t>
  </si>
  <si>
    <t>Padova</t>
  </si>
  <si>
    <t>IT-RO</t>
  </si>
  <si>
    <t>Rovigo</t>
  </si>
  <si>
    <t>IT-BL</t>
  </si>
  <si>
    <t>Belluno</t>
  </si>
  <si>
    <t>IT-TV</t>
  </si>
  <si>
    <t>Treviso</t>
  </si>
  <si>
    <t>IT-VR</t>
  </si>
  <si>
    <t>IT-VE</t>
  </si>
  <si>
    <t>Venezia</t>
  </si>
  <si>
    <t>IT-VI</t>
  </si>
  <si>
    <t>Vicenza</t>
  </si>
  <si>
    <t>IT-42</t>
  </si>
  <si>
    <t>Liguria</t>
  </si>
  <si>
    <t>IT-SP</t>
  </si>
  <si>
    <t>La Spezia</t>
  </si>
  <si>
    <t>IT-SV</t>
  </si>
  <si>
    <t>Savona</t>
  </si>
  <si>
    <t>IT-GE</t>
  </si>
  <si>
    <t>Genova</t>
  </si>
  <si>
    <t>IT-IM</t>
  </si>
  <si>
    <t>Imperia</t>
  </si>
  <si>
    <t>IT-45</t>
  </si>
  <si>
    <t>Emilia-Romagna</t>
  </si>
  <si>
    <t>IT-FC</t>
  </si>
  <si>
    <t>Forlì-Cesena</t>
  </si>
  <si>
    <t>IT-FE</t>
  </si>
  <si>
    <t>Ferrara</t>
  </si>
  <si>
    <t>IT-PC</t>
  </si>
  <si>
    <t>Piacenza</t>
  </si>
  <si>
    <t>IT-RA</t>
  </si>
  <si>
    <t>Ravenna</t>
  </si>
  <si>
    <t>IT-BO</t>
  </si>
  <si>
    <t>Bologna</t>
  </si>
  <si>
    <t>IT-MO</t>
  </si>
  <si>
    <t>Modena</t>
  </si>
  <si>
    <t>IT-RN</t>
  </si>
  <si>
    <t>Rimini</t>
  </si>
  <si>
    <t>IT-PR</t>
  </si>
  <si>
    <t>Parma</t>
  </si>
  <si>
    <t>IT-RE</t>
  </si>
  <si>
    <t>Reggio Emilia</t>
  </si>
  <si>
    <t>IT-77</t>
  </si>
  <si>
    <t>Basilicata</t>
  </si>
  <si>
    <t>IT-MT</t>
  </si>
  <si>
    <t>Matera</t>
  </si>
  <si>
    <t>IT-PZ</t>
  </si>
  <si>
    <t>Potenza</t>
  </si>
  <si>
    <t>IT-82</t>
  </si>
  <si>
    <t>Sicilia</t>
  </si>
  <si>
    <t>IT-AG</t>
  </si>
  <si>
    <t>Agrigento</t>
  </si>
  <si>
    <t>IT-PA</t>
  </si>
  <si>
    <t>Palermo</t>
  </si>
  <si>
    <t>IT-TP</t>
  </si>
  <si>
    <t>Trapani</t>
  </si>
  <si>
    <t>IT-CL</t>
  </si>
  <si>
    <t>Caltanissetta</t>
  </si>
  <si>
    <t>IT-RG</t>
  </si>
  <si>
    <t>Ragusa</t>
  </si>
  <si>
    <t>IT-SR</t>
  </si>
  <si>
    <t>Siracusa</t>
  </si>
  <si>
    <t>IT-EN</t>
  </si>
  <si>
    <t>Enna</t>
  </si>
  <si>
    <t>IT-ME</t>
  </si>
  <si>
    <t>Messina</t>
  </si>
  <si>
    <t>IT-CT</t>
  </si>
  <si>
    <t>Catania</t>
  </si>
  <si>
    <t>IT-88</t>
  </si>
  <si>
    <t>Sardegna</t>
  </si>
  <si>
    <t>IT-CA</t>
  </si>
  <si>
    <t>Cagliari</t>
  </si>
  <si>
    <t>IT-OR</t>
  </si>
  <si>
    <t>Oristano</t>
  </si>
  <si>
    <t>IT-SS</t>
  </si>
  <si>
    <t>Sassari</t>
  </si>
  <si>
    <t>IT-NU</t>
  </si>
  <si>
    <t>Nuoro</t>
  </si>
  <si>
    <t>IT-67</t>
  </si>
  <si>
    <t>Molise</t>
  </si>
  <si>
    <t>IT-IS</t>
  </si>
  <si>
    <t>Isernia</t>
  </si>
  <si>
    <t>IT-CB</t>
  </si>
  <si>
    <t>Campobasso</t>
  </si>
  <si>
    <t>IT-23</t>
  </si>
  <si>
    <t>Valle d'Aosta</t>
  </si>
  <si>
    <t>Val d'Aoste</t>
  </si>
  <si>
    <t>IT-25</t>
  </si>
  <si>
    <t>Lombardia</t>
  </si>
  <si>
    <t>IT-CR</t>
  </si>
  <si>
    <t>Cremona</t>
  </si>
  <si>
    <t>IT-LC</t>
  </si>
  <si>
    <t>Lecco</t>
  </si>
  <si>
    <t>IT-BS</t>
  </si>
  <si>
    <t>Brescia</t>
  </si>
  <si>
    <t>IT-SO</t>
  </si>
  <si>
    <t>Sondrio</t>
  </si>
  <si>
    <t>IT-MN</t>
  </si>
  <si>
    <t>Mantova</t>
  </si>
  <si>
    <t>IT-BG</t>
  </si>
  <si>
    <t>Bergamo</t>
  </si>
  <si>
    <t>IT-VA</t>
  </si>
  <si>
    <t>Varese</t>
  </si>
  <si>
    <t>IT-CO</t>
  </si>
  <si>
    <t>Como</t>
  </si>
  <si>
    <t>IT-LO</t>
  </si>
  <si>
    <t>Lodi</t>
  </si>
  <si>
    <t>IT-MI</t>
  </si>
  <si>
    <t>Milano</t>
  </si>
  <si>
    <t>IT-PV</t>
  </si>
  <si>
    <t>Pavia</t>
  </si>
  <si>
    <t>IT-MB</t>
  </si>
  <si>
    <t>Monza e Brianza</t>
  </si>
  <si>
    <t>IT-36</t>
  </si>
  <si>
    <t>IT-32</t>
  </si>
  <si>
    <t>Trentino-Südtirol</t>
  </si>
  <si>
    <t>Trentino-Alto Adige</t>
  </si>
  <si>
    <t>IT-TN</t>
  </si>
  <si>
    <t>Trento</t>
  </si>
  <si>
    <t>IT-BZ</t>
  </si>
  <si>
    <t>Bolzano</t>
  </si>
  <si>
    <t>Bozen</t>
  </si>
  <si>
    <t>IT-62</t>
  </si>
  <si>
    <t>Lazio</t>
  </si>
  <si>
    <t>IT-FR</t>
  </si>
  <si>
    <t>Frosinone</t>
  </si>
  <si>
    <t>IT-RI</t>
  </si>
  <si>
    <t>Rieti</t>
  </si>
  <si>
    <t>IT-RM</t>
  </si>
  <si>
    <t>Roma</t>
  </si>
  <si>
    <t>IT-VT</t>
  </si>
  <si>
    <t>Viterbo</t>
  </si>
  <si>
    <t>IT-LT</t>
  </si>
  <si>
    <t>Latina</t>
  </si>
  <si>
    <t>IT-52</t>
  </si>
  <si>
    <t>Toscana</t>
  </si>
  <si>
    <t>IT-PO</t>
  </si>
  <si>
    <t>Prato</t>
  </si>
  <si>
    <t>IT-PT</t>
  </si>
  <si>
    <t>Pistoia</t>
  </si>
  <si>
    <t>IT-LU</t>
  </si>
  <si>
    <t>Lucca</t>
  </si>
  <si>
    <t>IT-SI</t>
  </si>
  <si>
    <t>Siena</t>
  </si>
  <si>
    <t>IT-MS</t>
  </si>
  <si>
    <t>Massa-Carrara</t>
  </si>
  <si>
    <t>IT-PI</t>
  </si>
  <si>
    <t>Pisa</t>
  </si>
  <si>
    <t>IT-FI</t>
  </si>
  <si>
    <t>Firenze</t>
  </si>
  <si>
    <t>IT-AR</t>
  </si>
  <si>
    <t>IT-LI</t>
  </si>
  <si>
    <t>Livorno</t>
  </si>
  <si>
    <t>IT-GR</t>
  </si>
  <si>
    <t>Grosseto</t>
  </si>
  <si>
    <t>IT-75</t>
  </si>
  <si>
    <t>Puglia</t>
  </si>
  <si>
    <t>IT-BT</t>
  </si>
  <si>
    <t>Barletta-Andria-Trani</t>
  </si>
  <si>
    <t>IT-FG</t>
  </si>
  <si>
    <t>Foggia</t>
  </si>
  <si>
    <t>IT-LE</t>
  </si>
  <si>
    <t>Lecce</t>
  </si>
  <si>
    <t>IT-BA</t>
  </si>
  <si>
    <t>Bari</t>
  </si>
  <si>
    <t>IT-BR</t>
  </si>
  <si>
    <t>Brindisi</t>
  </si>
  <si>
    <t>IT-TA</t>
  </si>
  <si>
    <t>Taranto</t>
  </si>
  <si>
    <t>IT-78</t>
  </si>
  <si>
    <t>Calabria</t>
  </si>
  <si>
    <t>IT-RC</t>
  </si>
  <si>
    <t>Reggio Calabria</t>
  </si>
  <si>
    <t>IT-VV</t>
  </si>
  <si>
    <t>Vibo Valentia</t>
  </si>
  <si>
    <t>IT-CS</t>
  </si>
  <si>
    <t>Cosenza</t>
  </si>
  <si>
    <t>IT-CZ</t>
  </si>
  <si>
    <t>Catanzaro</t>
  </si>
  <si>
    <t>IT-KR</t>
  </si>
  <si>
    <t>Crotone</t>
  </si>
  <si>
    <t>IT-21</t>
  </si>
  <si>
    <t>Piemonte</t>
  </si>
  <si>
    <t>IT-VC</t>
  </si>
  <si>
    <t>Vercelli</t>
  </si>
  <si>
    <t>IT-BI</t>
  </si>
  <si>
    <t>Biella</t>
  </si>
  <si>
    <t>IT-NO</t>
  </si>
  <si>
    <t>Novara</t>
  </si>
  <si>
    <t>IT-VB</t>
  </si>
  <si>
    <t>Verbano-Cusio-Ossola</t>
  </si>
  <si>
    <t>IT-TO</t>
  </si>
  <si>
    <t>Torino</t>
  </si>
  <si>
    <t>IT-AL</t>
  </si>
  <si>
    <t>Alessandria</t>
  </si>
  <si>
    <t>IT-AT</t>
  </si>
  <si>
    <t>Asti</t>
  </si>
  <si>
    <t>IT-CN</t>
  </si>
  <si>
    <t>Cuneo</t>
  </si>
  <si>
    <t>IT-57</t>
  </si>
  <si>
    <t>Marche</t>
  </si>
  <si>
    <t>IT-FM</t>
  </si>
  <si>
    <t>Fermo</t>
  </si>
  <si>
    <t>IT-AP</t>
  </si>
  <si>
    <t>Ascoli Piceno</t>
  </si>
  <si>
    <t>IT-AN</t>
  </si>
  <si>
    <t>Ancona</t>
  </si>
  <si>
    <t>IT-MC</t>
  </si>
  <si>
    <t>Macerata</t>
  </si>
  <si>
    <t>IT-PU</t>
  </si>
  <si>
    <t>Pesaro e Urbino</t>
  </si>
  <si>
    <t>IT-65</t>
  </si>
  <si>
    <t>Abruzzo</t>
  </si>
  <si>
    <t>IT-PE</t>
  </si>
  <si>
    <t>Pescara</t>
  </si>
  <si>
    <t>IT-AQ</t>
  </si>
  <si>
    <t>L'Aquila</t>
  </si>
  <si>
    <t>IT-CH</t>
  </si>
  <si>
    <t>Chieti</t>
  </si>
  <si>
    <t>IT-TE</t>
  </si>
  <si>
    <t>Teramo</t>
  </si>
  <si>
    <t>IT-55</t>
  </si>
  <si>
    <t>Umbria</t>
  </si>
  <si>
    <t>IT-PG</t>
  </si>
  <si>
    <t>Perugia</t>
  </si>
  <si>
    <t>IT-TR</t>
  </si>
  <si>
    <t>Terni</t>
  </si>
  <si>
    <t>IT-72</t>
  </si>
  <si>
    <t>Campania</t>
  </si>
  <si>
    <t>IT-NA</t>
  </si>
  <si>
    <t>Napoli</t>
  </si>
  <si>
    <t>IT-AV</t>
  </si>
  <si>
    <t>Avellino</t>
  </si>
  <si>
    <t>IT-BN</t>
  </si>
  <si>
    <t>Benevento</t>
  </si>
  <si>
    <t>IT-SA</t>
  </si>
  <si>
    <t>Salerno</t>
  </si>
  <si>
    <t>IT-CE</t>
  </si>
  <si>
    <t>Caserta</t>
  </si>
  <si>
    <t>JM-01</t>
  </si>
  <si>
    <t>Kingston</t>
  </si>
  <si>
    <t>JM-12</t>
  </si>
  <si>
    <t>JM-14</t>
  </si>
  <si>
    <t>Saint Catherine</t>
  </si>
  <si>
    <t>JM-10</t>
  </si>
  <si>
    <t>Westmoreland</t>
  </si>
  <si>
    <t>JM-11</t>
  </si>
  <si>
    <t>Saint Elizabeth</t>
  </si>
  <si>
    <t>JM-06</t>
  </si>
  <si>
    <t>Saint Ann</t>
  </si>
  <si>
    <t>JM-13</t>
  </si>
  <si>
    <t>Clarendon</t>
  </si>
  <si>
    <t>JM-02</t>
  </si>
  <si>
    <t>JM-03</t>
  </si>
  <si>
    <t>JM-08</t>
  </si>
  <si>
    <t>JM-09</t>
  </si>
  <si>
    <t>Hanover</t>
  </si>
  <si>
    <t>JM-04</t>
  </si>
  <si>
    <t>Portland</t>
  </si>
  <si>
    <t>JM-05</t>
  </si>
  <si>
    <t>JM-07</t>
  </si>
  <si>
    <t>Trelawny</t>
  </si>
  <si>
    <t>JO-AJ</t>
  </si>
  <si>
    <t>‘Ajlūn</t>
  </si>
  <si>
    <t>JO-MA</t>
  </si>
  <si>
    <t>Al Mafraq</t>
  </si>
  <si>
    <t>JO-AQ</t>
  </si>
  <si>
    <t>Al ‘Aqabah</t>
  </si>
  <si>
    <t>JO-AZ</t>
  </si>
  <si>
    <t>Az Zarqā’</t>
  </si>
  <si>
    <t>JO-IR</t>
  </si>
  <si>
    <t>Irbid</t>
  </si>
  <si>
    <t>JO-MN</t>
  </si>
  <si>
    <t>Ma‘ān</t>
  </si>
  <si>
    <t>JO-AT</t>
  </si>
  <si>
    <t>Aţ Ţafīlah</t>
  </si>
  <si>
    <t>JO-JA</t>
  </si>
  <si>
    <t>Jarash</t>
  </si>
  <si>
    <t>JO-KA</t>
  </si>
  <si>
    <t>Al Karak</t>
  </si>
  <si>
    <t>JO-BA</t>
  </si>
  <si>
    <t>Al Balqā’</t>
  </si>
  <si>
    <t>JO-MD</t>
  </si>
  <si>
    <t>Mādabā</t>
  </si>
  <si>
    <t>JO-AM</t>
  </si>
  <si>
    <t>Al ‘A̅şimah</t>
  </si>
  <si>
    <t>JP-10</t>
  </si>
  <si>
    <t>Gunma</t>
  </si>
  <si>
    <t>JP-12</t>
  </si>
  <si>
    <t>Tiba</t>
  </si>
  <si>
    <t>JP-14</t>
  </si>
  <si>
    <t>JP-39</t>
  </si>
  <si>
    <t>Kochi</t>
  </si>
  <si>
    <t>Kôti</t>
  </si>
  <si>
    <t>JP-45</t>
  </si>
  <si>
    <t>Miyazaki</t>
  </si>
  <si>
    <t>JP-20</t>
  </si>
  <si>
    <t>Nagano</t>
  </si>
  <si>
    <t>JP-31</t>
  </si>
  <si>
    <t>Tottori</t>
  </si>
  <si>
    <t>JP-38</t>
  </si>
  <si>
    <t>JP-40</t>
  </si>
  <si>
    <t>Hukuoka</t>
  </si>
  <si>
    <t>JP-42</t>
  </si>
  <si>
    <t>Nagasaki</t>
  </si>
  <si>
    <t>JP-11</t>
  </si>
  <si>
    <t>JP-16</t>
  </si>
  <si>
    <t>JP-17</t>
  </si>
  <si>
    <t>Ishikawa</t>
  </si>
  <si>
    <t>Isikawa</t>
  </si>
  <si>
    <t>JP-19</t>
  </si>
  <si>
    <t>Yamanasi</t>
  </si>
  <si>
    <t>Yamanashi</t>
  </si>
  <si>
    <t>JP-22</t>
  </si>
  <si>
    <t>Sizuoka</t>
  </si>
  <si>
    <t>Shizuoka</t>
  </si>
  <si>
    <t>JP-24</t>
  </si>
  <si>
    <t>Mie</t>
  </si>
  <si>
    <t>JP-26</t>
  </si>
  <si>
    <t>Kyoto</t>
  </si>
  <si>
    <t>Kyôto</t>
  </si>
  <si>
    <t>JP-32</t>
  </si>
  <si>
    <t>Shimane</t>
  </si>
  <si>
    <t>Simane</t>
  </si>
  <si>
    <t>JP-36</t>
  </si>
  <si>
    <t>Tokusima</t>
  </si>
  <si>
    <t>Tokushima</t>
  </si>
  <si>
    <t>JP-44</t>
  </si>
  <si>
    <t>Oita</t>
  </si>
  <si>
    <t>Ôita</t>
  </si>
  <si>
    <t>JP-03</t>
  </si>
  <si>
    <t>Iwate</t>
  </si>
  <si>
    <t>JP-25</t>
  </si>
  <si>
    <t>Shiga</t>
  </si>
  <si>
    <t>Siga</t>
  </si>
  <si>
    <t>JP-28</t>
  </si>
  <si>
    <t>Hyôgo</t>
  </si>
  <si>
    <t>JP-41</t>
  </si>
  <si>
    <t>Saga</t>
  </si>
  <si>
    <t>JP-01</t>
  </si>
  <si>
    <t>Hokkaido</t>
  </si>
  <si>
    <t>Hokkaidô</t>
  </si>
  <si>
    <t>JP-05</t>
  </si>
  <si>
    <t>JP-13</t>
  </si>
  <si>
    <t>Tôkyô</t>
  </si>
  <si>
    <t>JP-23</t>
  </si>
  <si>
    <t>Aiti</t>
  </si>
  <si>
    <t>Aichi</t>
  </si>
  <si>
    <t>JP-29</t>
  </si>
  <si>
    <t>JP-30</t>
  </si>
  <si>
    <t>Wakayama</t>
  </si>
  <si>
    <t>JP-33</t>
  </si>
  <si>
    <t>Okayama</t>
  </si>
  <si>
    <t>JP-37</t>
  </si>
  <si>
    <t>JP-04</t>
  </si>
  <si>
    <t>Miyagi</t>
  </si>
  <si>
    <t>JP-06</t>
  </si>
  <si>
    <t>Yamagata</t>
  </si>
  <si>
    <t>JP-08</t>
  </si>
  <si>
    <t>JP-15</t>
  </si>
  <si>
    <t>Niigata</t>
  </si>
  <si>
    <t>JP-27</t>
  </si>
  <si>
    <t>Ôsaka</t>
  </si>
  <si>
    <t>JP-02</t>
  </si>
  <si>
    <t>Aomori</t>
  </si>
  <si>
    <t>JP-07</t>
  </si>
  <si>
    <t>Hukusima</t>
  </si>
  <si>
    <t>JP-09</t>
  </si>
  <si>
    <t>Totigi</t>
  </si>
  <si>
    <t>Tochigi</t>
  </si>
  <si>
    <t>JP-18</t>
  </si>
  <si>
    <t>Fukui</t>
  </si>
  <si>
    <t>Hukui</t>
  </si>
  <si>
    <t>JP-21</t>
  </si>
  <si>
    <t>Gihu</t>
  </si>
  <si>
    <t>Gifu</t>
  </si>
  <si>
    <t>JP-34</t>
  </si>
  <si>
    <t>Hirosima</t>
  </si>
  <si>
    <t>JP-35</t>
  </si>
  <si>
    <t>Yamaguchi</t>
  </si>
  <si>
    <t>Yamaguti</t>
  </si>
  <si>
    <t>JP-43</t>
  </si>
  <si>
    <t>Kumamoto</t>
  </si>
  <si>
    <t>JP-46</t>
  </si>
  <si>
    <t>Kagosima</t>
  </si>
  <si>
    <t>Kagoshima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</si>
  <si>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</si>
  <si>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</si>
  <si>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</si>
  <si>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</si>
  <si>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</si>
  <si>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</si>
  <si>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</si>
  <si>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</si>
  <si>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</si>
  <si>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</si>
  <si>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</si>
  <si>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</si>
  <si>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</si>
  <si>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</si>
  <si>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</si>
  <si>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</si>
  <si>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</si>
  <si>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</si>
  <si>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</si>
  <si>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</si>
  <si>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</si>
  <si>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</si>
  <si>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</si>
  <si>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</si>
  <si>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</si>
  <si>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</si>
  <si>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</si>
  <si>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</si>
  <si>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</si>
  <si>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</si>
  <si>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</si>
  <si>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</si>
  <si>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</si>
  <si>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</si>
  <si>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</si>
  <si>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</si>
  <si>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</si>
  <si>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</si>
  <si>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</si>
  <si>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</si>
  <si>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</si>
  <si>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</si>
  <si>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</si>
  <si>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</si>
  <si>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</si>
  <si>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</si>
  <si>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</si>
  <si>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</si>
  <si>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</si>
  <si>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</si>
  <si>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</si>
  <si>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</si>
  <si>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</si>
  <si>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</si>
  <si>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</si>
  <si>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</si>
  <si>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</si>
  <si>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</si>
  <si>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</si>
  <si>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</si>
  <si>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</si>
  <si>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</si>
  <si>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</si>
  <si>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</si>
  <si>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</si>
  <si>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</si>
  <si>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</si>
  <si>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</si>
  <si>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</si>
  <si>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</si>
  <si>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</si>
  <si>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</si>
  <si>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</si>
  <si>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</si>
  <si>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</si>
  <si>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</si>
  <si>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</si>
  <si>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</si>
  <si>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</si>
  <si>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</si>
  <si>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</si>
  <si>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</si>
  <si>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</si>
  <si>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</si>
  <si>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</si>
  <si>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</si>
  <si>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</si>
  <si>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</si>
  <si>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</si>
  <si>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</si>
  <si>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</si>
  <si>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</si>
  <si>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</si>
  <si>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</si>
  <si>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</si>
  <si>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</si>
  <si>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KG-Y</t>
  </si>
  <si>
    <t>Issyk-Kul'skaya oblast'</t>
  </si>
  <si>
    <t>Issyk-Kul'skaja oblast'</t>
  </si>
  <si>
    <t>Ysyk-Köl</t>
  </si>
  <si>
    <t>KG-O</t>
  </si>
  <si>
    <t>Ošskaja oblast'</t>
  </si>
  <si>
    <t>Osh</t>
  </si>
  <si>
    <t>Oshskaya oblast'</t>
  </si>
  <si>
    <t>KG-T</t>
  </si>
  <si>
    <t>Talasskaja oblast'</t>
  </si>
  <si>
    <t>Talasskaya oblast'</t>
  </si>
  <si>
    <t>Talas</t>
  </si>
  <si>
    <t>KG-N</t>
  </si>
  <si>
    <t>Narynskaja oblast'</t>
  </si>
  <si>
    <t>Narynskaya oblast'</t>
  </si>
  <si>
    <t>Naryn</t>
  </si>
  <si>
    <t>KG-GO</t>
  </si>
  <si>
    <t>Gorod Osh</t>
  </si>
  <si>
    <t>Gorod Oš</t>
  </si>
  <si>
    <t>KG-GB</t>
  </si>
  <si>
    <t>Gorod Biškek</t>
  </si>
  <si>
    <t>Gorod Bishkek</t>
  </si>
  <si>
    <t>KG-J</t>
  </si>
  <si>
    <t>Džalal-Abadskaja oblast'</t>
  </si>
  <si>
    <t>Jalal-Abad</t>
  </si>
  <si>
    <t>Dzhalal-Abadskaya oblast'</t>
  </si>
  <si>
    <t>KG-C</t>
  </si>
  <si>
    <t>Čujskaja oblast'</t>
  </si>
  <si>
    <t>Chuyskaya oblast'</t>
  </si>
  <si>
    <t>KG-B</t>
  </si>
  <si>
    <t>Batkenskaja oblast'</t>
  </si>
  <si>
    <t>Batkenskaya oblast'</t>
  </si>
  <si>
    <t>Batken</t>
  </si>
  <si>
    <t>KH-11</t>
  </si>
  <si>
    <t>Môndól Kiri</t>
  </si>
  <si>
    <t>Mondol Kiri</t>
  </si>
  <si>
    <t>KH-4</t>
  </si>
  <si>
    <t>Kampong Chhnang</t>
  </si>
  <si>
    <t>Kâmpóng Chhnăng</t>
  </si>
  <si>
    <t>KH-6</t>
  </si>
  <si>
    <t>Kâmpóng Thum</t>
  </si>
  <si>
    <t>Kampong Thum</t>
  </si>
  <si>
    <t>KH-2</t>
  </si>
  <si>
    <t>Baat Dambang</t>
  </si>
  <si>
    <t>Bătdâmbâng</t>
  </si>
  <si>
    <t>KH-5</t>
  </si>
  <si>
    <t>Kampong Spueu</t>
  </si>
  <si>
    <t>Kâmpóng Spœ</t>
  </si>
  <si>
    <t>KH-9</t>
  </si>
  <si>
    <t>Kaoh Kong</t>
  </si>
  <si>
    <t>Kaôh Kŏng</t>
  </si>
  <si>
    <t>KH-21</t>
  </si>
  <si>
    <t>Taakaev</t>
  </si>
  <si>
    <t>Takêv</t>
  </si>
  <si>
    <t>KH-16</t>
  </si>
  <si>
    <t>Rotanak Kiri</t>
  </si>
  <si>
    <t>Rôtânôkiri</t>
  </si>
  <si>
    <t>KH-17</t>
  </si>
  <si>
    <t>Siem Reab</t>
  </si>
  <si>
    <t>Siĕmréab</t>
  </si>
  <si>
    <t>KH-20</t>
  </si>
  <si>
    <t>Svay Riĕng</t>
  </si>
  <si>
    <t>Svaay Rieng</t>
  </si>
  <si>
    <t>KH-15</t>
  </si>
  <si>
    <t>Poŭthĭsăt</t>
  </si>
  <si>
    <t>Pousaat</t>
  </si>
  <si>
    <t>KH-3</t>
  </si>
  <si>
    <t>Kampong Chaam</t>
  </si>
  <si>
    <t>Kâmpóng Cham</t>
  </si>
  <si>
    <t>KH-8</t>
  </si>
  <si>
    <t>Kandaal</t>
  </si>
  <si>
    <t>Kândal</t>
  </si>
  <si>
    <t>KH-19</t>
  </si>
  <si>
    <t>Stoĕng Trêng</t>
  </si>
  <si>
    <t>Stueng Traeng</t>
  </si>
  <si>
    <t>KH-22</t>
  </si>
  <si>
    <t>Ŏtdâr Méanchey</t>
  </si>
  <si>
    <t>Otdar Mean Chey</t>
  </si>
  <si>
    <t>KH-7</t>
  </si>
  <si>
    <t>Kampot</t>
  </si>
  <si>
    <t>Kâmpôt</t>
  </si>
  <si>
    <t>KH-12</t>
  </si>
  <si>
    <t>Phnum Pénh</t>
  </si>
  <si>
    <t>Phnom Penh</t>
  </si>
  <si>
    <t>KH-13</t>
  </si>
  <si>
    <t>Preăh Vihéar</t>
  </si>
  <si>
    <t>Preah Vihear</t>
  </si>
  <si>
    <t>KH-14</t>
  </si>
  <si>
    <t>Prey Vêng</t>
  </si>
  <si>
    <t>Prey Veaeng</t>
  </si>
  <si>
    <t>KH-24</t>
  </si>
  <si>
    <t>KH-10</t>
  </si>
  <si>
    <t>Krâchéh</t>
  </si>
  <si>
    <t>Kracheh</t>
  </si>
  <si>
    <t>KH-1</t>
  </si>
  <si>
    <t>Banteay Mean Chey</t>
  </si>
  <si>
    <t>Bântéay Méanchey</t>
  </si>
  <si>
    <t>KH-18</t>
  </si>
  <si>
    <t>KH-23</t>
  </si>
  <si>
    <t>KH-25</t>
  </si>
  <si>
    <t>Tbong Khmum</t>
  </si>
  <si>
    <t>KI-G</t>
  </si>
  <si>
    <t>Gilbert Islands</t>
  </si>
  <si>
    <t>KI-L</t>
  </si>
  <si>
    <t>Line Islands</t>
  </si>
  <si>
    <t>KI-P</t>
  </si>
  <si>
    <t>Phoenix Islands</t>
  </si>
  <si>
    <t>KM-G</t>
  </si>
  <si>
    <t>Grande Comore</t>
  </si>
  <si>
    <t>Ngazidja</t>
  </si>
  <si>
    <t>Andjazîdja</t>
  </si>
  <si>
    <t>Anjazījah</t>
  </si>
  <si>
    <t>KM-M</t>
  </si>
  <si>
    <t>Mohéli</t>
  </si>
  <si>
    <t>Mwali</t>
  </si>
  <si>
    <t>Moûhîlî</t>
  </si>
  <si>
    <t>Mūhīlī</t>
  </si>
  <si>
    <t>KM-A</t>
  </si>
  <si>
    <t>Anjouan</t>
  </si>
  <si>
    <t>Ndzuwani</t>
  </si>
  <si>
    <t>Andjouân</t>
  </si>
  <si>
    <t>Anjwān</t>
  </si>
  <si>
    <t>KN-N</t>
  </si>
  <si>
    <t>Nevis</t>
  </si>
  <si>
    <t>KN-10</t>
  </si>
  <si>
    <t>Saint Paul Charlestown</t>
  </si>
  <si>
    <t>KN-04</t>
  </si>
  <si>
    <t>Saint George Gingerland</t>
  </si>
  <si>
    <t>KN-05</t>
  </si>
  <si>
    <t>Saint James Windward</t>
  </si>
  <si>
    <t>KN-07</t>
  </si>
  <si>
    <t>Saint John Figtree</t>
  </si>
  <si>
    <t>KN-12</t>
  </si>
  <si>
    <t>Saint Thomas Lowland</t>
  </si>
  <si>
    <t>KN-K</t>
  </si>
  <si>
    <t>Saint Kitts</t>
  </si>
  <si>
    <t>KN-08</t>
  </si>
  <si>
    <t>Saint Mary Cayon</t>
  </si>
  <si>
    <t>KN-02</t>
  </si>
  <si>
    <t>Saint Anne Sandy Point</t>
  </si>
  <si>
    <t>KN-11</t>
  </si>
  <si>
    <t>Saint Peter Basseterre</t>
  </si>
  <si>
    <t>KN-01</t>
  </si>
  <si>
    <t>Christ Church Nichola Town</t>
  </si>
  <si>
    <t>KN-15</t>
  </si>
  <si>
    <t>Trinity Palmetto Point</t>
  </si>
  <si>
    <t>KN-06</t>
  </si>
  <si>
    <t>Saint John Capisterre</t>
  </si>
  <si>
    <t>KN-09</t>
  </si>
  <si>
    <t>Saint Paul Capisterre</t>
  </si>
  <si>
    <t>KN-13</t>
  </si>
  <si>
    <t>Saint Thomas Middle Island</t>
  </si>
  <si>
    <t>KN-03</t>
  </si>
  <si>
    <t>Saint George Basseterre</t>
  </si>
  <si>
    <t>KP-03</t>
  </si>
  <si>
    <t>P'yǒngan-bukto</t>
  </si>
  <si>
    <t>Phyeonganpukto</t>
  </si>
  <si>
    <t>KP-04</t>
  </si>
  <si>
    <t>Chagang-do</t>
  </si>
  <si>
    <t>Jakangto</t>
  </si>
  <si>
    <t>KP-09</t>
  </si>
  <si>
    <t>Hamkyeongpukto</t>
  </si>
  <si>
    <t>Hamgyǒng-bukto</t>
  </si>
  <si>
    <t>KP-13</t>
  </si>
  <si>
    <t>Raseon</t>
  </si>
  <si>
    <t>KP-05</t>
  </si>
  <si>
    <t>Hwanghae-namdo</t>
  </si>
  <si>
    <t>Hwanghainamto</t>
  </si>
  <si>
    <t>KP-06</t>
  </si>
  <si>
    <t>Hwanghae-bukto</t>
  </si>
  <si>
    <t>Hwanghaipukto</t>
  </si>
  <si>
    <t>KP-10</t>
  </si>
  <si>
    <t>Ryangkangto</t>
  </si>
  <si>
    <t>KP-02</t>
  </si>
  <si>
    <t>Phyeongannamto</t>
  </si>
  <si>
    <t>P'yǒngan-namdo</t>
  </si>
  <si>
    <t>KP-01</t>
  </si>
  <si>
    <t>P'yǒngyang</t>
  </si>
  <si>
    <t>Phyeongyang</t>
  </si>
  <si>
    <t>KP-08</t>
  </si>
  <si>
    <t>Hamgyǒng-namdo</t>
  </si>
  <si>
    <t>Hamkyeongnamto</t>
  </si>
  <si>
    <t>KP-07</t>
  </si>
  <si>
    <t>Kangweonto</t>
  </si>
  <si>
    <t>Kangwǒn-do</t>
  </si>
  <si>
    <t>KR-28</t>
  </si>
  <si>
    <t>KR-30</t>
  </si>
  <si>
    <t>KR-42</t>
  </si>
  <si>
    <t>KR-45</t>
  </si>
  <si>
    <t>KR-48</t>
  </si>
  <si>
    <t>KR-11</t>
  </si>
  <si>
    <t>KR-26</t>
  </si>
  <si>
    <t>KR-49</t>
  </si>
  <si>
    <t>KR-50</t>
  </si>
  <si>
    <t>Sejong</t>
  </si>
  <si>
    <t>KR-27</t>
  </si>
  <si>
    <t>KR-29</t>
  </si>
  <si>
    <t>KR-44</t>
  </si>
  <si>
    <t>KR-31</t>
  </si>
  <si>
    <t>KR-46</t>
  </si>
  <si>
    <t>KR-41</t>
  </si>
  <si>
    <t>KR-43</t>
  </si>
  <si>
    <t>KR-47</t>
  </si>
  <si>
    <t>KW-FA</t>
  </si>
  <si>
    <t>Al Farwānīyah</t>
  </si>
  <si>
    <t>KW-JA</t>
  </si>
  <si>
    <t>Al Jahrā’</t>
  </si>
  <si>
    <t>KW-KU</t>
  </si>
  <si>
    <t>KW-MU</t>
  </si>
  <si>
    <t>Mubārak al Kabīr</t>
  </si>
  <si>
    <t>KW-AH</t>
  </si>
  <si>
    <t>Al Aḩmadī</t>
  </si>
  <si>
    <t>KW-HA</t>
  </si>
  <si>
    <t>Ḩawallī</t>
  </si>
  <si>
    <t>KZ-ALA</t>
  </si>
  <si>
    <t>KZ-AKM</t>
  </si>
  <si>
    <t>Aqmola oblysy</t>
  </si>
  <si>
    <t>Akmolinskaja oblast'</t>
  </si>
  <si>
    <t>Akmolinskaya oblast'</t>
  </si>
  <si>
    <t>KZ-KZY</t>
  </si>
  <si>
    <t>Kyzylordinskaja oblast'</t>
  </si>
  <si>
    <t>Qyzylorda oblysy</t>
  </si>
  <si>
    <t>Kyzylordinskaya oblast'</t>
  </si>
  <si>
    <t>KZ-VOS</t>
  </si>
  <si>
    <t>Vostočno-Kazahstanskaja oblast'</t>
  </si>
  <si>
    <t>Vostochno-Kazakhstanskaya oblast'</t>
  </si>
  <si>
    <t>Shyghys Qazaqstan oblysy</t>
  </si>
  <si>
    <t>KZ-ALM</t>
  </si>
  <si>
    <t>Almaty oblysy</t>
  </si>
  <si>
    <t>Almatinskaja oblast'</t>
  </si>
  <si>
    <t>Almatinskaya oblast'</t>
  </si>
  <si>
    <t>KZ-SEV</t>
  </si>
  <si>
    <t>Severo-Kazakhstanskaya oblast'</t>
  </si>
  <si>
    <t>Severo-Kazahstanskaja oblast'</t>
  </si>
  <si>
    <t>Soltüstik Qazaqstan oblysy</t>
  </si>
  <si>
    <t>KZ-YUZ</t>
  </si>
  <si>
    <t>KZ-ZAP</t>
  </si>
  <si>
    <t>Zapadno-Kazahstanskaja oblast'</t>
  </si>
  <si>
    <t>Zapadno-Kazakhstanskaya oblast'</t>
  </si>
  <si>
    <t>Batys Qazaqstan oblysy</t>
  </si>
  <si>
    <t>KZ-KAR</t>
  </si>
  <si>
    <t>Qaraghandy oblysy</t>
  </si>
  <si>
    <t>Karagandinskaja oblast'</t>
  </si>
  <si>
    <t>Karagandinskaya oblast'</t>
  </si>
  <si>
    <t>KZ-PAV</t>
  </si>
  <si>
    <t>Pavlodarskaja oblast'</t>
  </si>
  <si>
    <t>Pavlodarskaya oblast'</t>
  </si>
  <si>
    <t>Pavlodar oblysy</t>
  </si>
  <si>
    <t>KZ-AST</t>
  </si>
  <si>
    <t>KZ-AKT</t>
  </si>
  <si>
    <t>Aktjubinskaja oblast'</t>
  </si>
  <si>
    <t>Aqtöbe oblysy</t>
  </si>
  <si>
    <t>Aktyubinskaya oblast'</t>
  </si>
  <si>
    <t>KZ-ATY</t>
  </si>
  <si>
    <t>Atyrauskaja oblast'</t>
  </si>
  <si>
    <t>Atyrauskaya oblast'</t>
  </si>
  <si>
    <t>Atyraū oblysy</t>
  </si>
  <si>
    <t>KZ-MAN</t>
  </si>
  <si>
    <t>Mangistauskaya oblast'</t>
  </si>
  <si>
    <t>Mangghystaū oblysy</t>
  </si>
  <si>
    <t>Mangystauskaja oblast'</t>
  </si>
  <si>
    <t>KZ-ZHA</t>
  </si>
  <si>
    <t>Žambylskaja oblast'</t>
  </si>
  <si>
    <t>Zhambylskaya oblast'</t>
  </si>
  <si>
    <t>Zhambyl oblysy</t>
  </si>
  <si>
    <t>KZ-KUS</t>
  </si>
  <si>
    <t>Kostanayskaya oblast'</t>
  </si>
  <si>
    <t>Kostanajskaja oblast'</t>
  </si>
  <si>
    <t>Qostanay oblysy</t>
  </si>
  <si>
    <t>LA-BL</t>
  </si>
  <si>
    <t>Bolikhamxai</t>
  </si>
  <si>
    <t>LA-XE</t>
  </si>
  <si>
    <t>Xékong</t>
  </si>
  <si>
    <t>LA-BK</t>
  </si>
  <si>
    <t>Bokèo</t>
  </si>
  <si>
    <t>LA-CH</t>
  </si>
  <si>
    <t>Champasak</t>
  </si>
  <si>
    <t>LA-SV</t>
  </si>
  <si>
    <t>Savannakhét</t>
  </si>
  <si>
    <t>LA-XI</t>
  </si>
  <si>
    <t>Xiangkhouang</t>
  </si>
  <si>
    <t>LA-HO</t>
  </si>
  <si>
    <t>Houaphan</t>
  </si>
  <si>
    <t>LA-KH</t>
  </si>
  <si>
    <t>Khammouan</t>
  </si>
  <si>
    <t>LA-SL</t>
  </si>
  <si>
    <t>Salavan</t>
  </si>
  <si>
    <t>LA-VI</t>
  </si>
  <si>
    <t>LA-XA</t>
  </si>
  <si>
    <t>Xaignabouli</t>
  </si>
  <si>
    <t>LA-LM</t>
  </si>
  <si>
    <t>Louang Namtha</t>
  </si>
  <si>
    <t>LA-LP</t>
  </si>
  <si>
    <t>Louangphabang</t>
  </si>
  <si>
    <t>LA-OU</t>
  </si>
  <si>
    <t>Oudômxai</t>
  </si>
  <si>
    <t>LA-VT</t>
  </si>
  <si>
    <t>LA-XS</t>
  </si>
  <si>
    <t>Xaisômboun</t>
  </si>
  <si>
    <t>LA-AT</t>
  </si>
  <si>
    <t>Attapu</t>
  </si>
  <si>
    <t>LA-PH</t>
  </si>
  <si>
    <t>Phôngsali</t>
  </si>
  <si>
    <t>LB-JL</t>
  </si>
  <si>
    <t>Mont-Liban</t>
  </si>
  <si>
    <t>Jabal Lubnān</t>
  </si>
  <si>
    <t>LB-BA</t>
  </si>
  <si>
    <t>Bayrūt</t>
  </si>
  <si>
    <t>Beyrouth</t>
  </si>
  <si>
    <t>LB-NA</t>
  </si>
  <si>
    <t>Nabatîyé</t>
  </si>
  <si>
    <t>An Nabaţīyah</t>
  </si>
  <si>
    <t>LB-AS</t>
  </si>
  <si>
    <t>Ash Shimāl</t>
  </si>
  <si>
    <t>Liban-Nord</t>
  </si>
  <si>
    <t>LB-BH</t>
  </si>
  <si>
    <t>B‘alabak-Al Hirmil</t>
  </si>
  <si>
    <t>Baalbek-Hermel</t>
  </si>
  <si>
    <t>LB-JA</t>
  </si>
  <si>
    <t>Al Janūb</t>
  </si>
  <si>
    <t>Liban-Sud</t>
  </si>
  <si>
    <t>LB-AK</t>
  </si>
  <si>
    <t>Aakkâr</t>
  </si>
  <si>
    <t>‘Akkār</t>
  </si>
  <si>
    <t>LB-BI</t>
  </si>
  <si>
    <t>Béqaa</t>
  </si>
  <si>
    <t>Al Biqā‘</t>
  </si>
  <si>
    <t>LC-03</t>
  </si>
  <si>
    <t>Choiseul</t>
  </si>
  <si>
    <t>LC-01</t>
  </si>
  <si>
    <t>Anse la Raye</t>
  </si>
  <si>
    <t>LC-06</t>
  </si>
  <si>
    <t>Gros Islet</t>
  </si>
  <si>
    <t>LC-12</t>
  </si>
  <si>
    <t>Canaries</t>
  </si>
  <si>
    <t>LC-07</t>
  </si>
  <si>
    <t>Laborie</t>
  </si>
  <si>
    <t>LC-10</t>
  </si>
  <si>
    <t>Soufrière</t>
  </si>
  <si>
    <t>LC-11</t>
  </si>
  <si>
    <t>Vieux Fort</t>
  </si>
  <si>
    <t>LC-02</t>
  </si>
  <si>
    <t>Castries</t>
  </si>
  <si>
    <t>LC-05</t>
  </si>
  <si>
    <t>Dennery</t>
  </si>
  <si>
    <t>LC-08</t>
  </si>
  <si>
    <t>Micoud</t>
  </si>
  <si>
    <t>LI-03</t>
  </si>
  <si>
    <t>Gamprin</t>
  </si>
  <si>
    <t>LI-05</t>
  </si>
  <si>
    <t>Planken</t>
  </si>
  <si>
    <t>LI-06</t>
  </si>
  <si>
    <t>Ruggell</t>
  </si>
  <si>
    <t>LI-01</t>
  </si>
  <si>
    <t>Balzers</t>
  </si>
  <si>
    <t>LI-02</t>
  </si>
  <si>
    <t>Eschen</t>
  </si>
  <si>
    <t>LI-08</t>
  </si>
  <si>
    <t>Schellenberg</t>
  </si>
  <si>
    <t>LI-11</t>
  </si>
  <si>
    <t>Vaduz</t>
  </si>
  <si>
    <t>LI-04</t>
  </si>
  <si>
    <t>Mauren</t>
  </si>
  <si>
    <t>LI-07</t>
  </si>
  <si>
    <t>Schaan</t>
  </si>
  <si>
    <t>LI-10</t>
  </si>
  <si>
    <t>Triesenberg</t>
  </si>
  <si>
    <t>LI-09</t>
  </si>
  <si>
    <t>Triesen</t>
  </si>
  <si>
    <t>LK-9</t>
  </si>
  <si>
    <t>Chappirakamuva mākāṇam</t>
  </si>
  <si>
    <t>Sabaragamuva paḷāta</t>
  </si>
  <si>
    <t>Sabaragamuwa Province</t>
  </si>
  <si>
    <t>LK-44</t>
  </si>
  <si>
    <t>Vavuṉiyā</t>
  </si>
  <si>
    <t>Vavuniyāva</t>
  </si>
  <si>
    <t>Vavuniya</t>
  </si>
  <si>
    <t>LK-53</t>
  </si>
  <si>
    <t>Tirukŏṇamalai</t>
  </si>
  <si>
    <t>Trikuṇāmalaya</t>
  </si>
  <si>
    <t>Trincomalee</t>
  </si>
  <si>
    <t>LK-2</t>
  </si>
  <si>
    <t>Mattiya mākāṇam</t>
  </si>
  <si>
    <t>Madhyama paḷāta</t>
  </si>
  <si>
    <t>Central Province</t>
  </si>
  <si>
    <t>LK-11</t>
  </si>
  <si>
    <t>Kŏḷamba</t>
  </si>
  <si>
    <t>Kŏl̮umpu</t>
  </si>
  <si>
    <t>Colombo</t>
  </si>
  <si>
    <t>LK-51</t>
  </si>
  <si>
    <t>Maṭṭakkaḷappu</t>
  </si>
  <si>
    <t>Maḍakalapuva</t>
  </si>
  <si>
    <t>Batticaloa</t>
  </si>
  <si>
    <t>LK-31</t>
  </si>
  <si>
    <t>Kāli</t>
  </si>
  <si>
    <t>Gālla</t>
  </si>
  <si>
    <t>Galle</t>
  </si>
  <si>
    <t>LK-3</t>
  </si>
  <si>
    <t>Dakuṇu paḷāta</t>
  </si>
  <si>
    <t>Tĕṉ mākāṇam</t>
  </si>
  <si>
    <t>Southern Province</t>
  </si>
  <si>
    <t>LK-12</t>
  </si>
  <si>
    <t>Kampahā</t>
  </si>
  <si>
    <t>Gampaha</t>
  </si>
  <si>
    <t>LK-33</t>
  </si>
  <si>
    <t>Ampāntōṭṭai</t>
  </si>
  <si>
    <t>Hambantŏṭa</t>
  </si>
  <si>
    <t>Hambantota</t>
  </si>
  <si>
    <t>LK-41</t>
  </si>
  <si>
    <t>Yāl̮ppāṇam</t>
  </si>
  <si>
    <t>Yāpanaya</t>
  </si>
  <si>
    <t>Jaffna</t>
  </si>
  <si>
    <t>LK-8</t>
  </si>
  <si>
    <t>Ūvā mākāṇam</t>
  </si>
  <si>
    <t>Ūva paḷāta</t>
  </si>
  <si>
    <t>Uva Province</t>
  </si>
  <si>
    <t>LK-62</t>
  </si>
  <si>
    <t>Puttalama</t>
  </si>
  <si>
    <t>Puttaḷam</t>
  </si>
  <si>
    <t>Puttalam</t>
  </si>
  <si>
    <t>LK-91</t>
  </si>
  <si>
    <t>Irattiṉapuri</t>
  </si>
  <si>
    <t>Ratnapura</t>
  </si>
  <si>
    <t>LK-1</t>
  </si>
  <si>
    <t>Basnāhira paḷāta</t>
  </si>
  <si>
    <t>Mel mākāṇam</t>
  </si>
  <si>
    <t>Western Province</t>
  </si>
  <si>
    <t>LK-52</t>
  </si>
  <si>
    <t>Ampāṟai</t>
  </si>
  <si>
    <t>Ampāra</t>
  </si>
  <si>
    <t>Ampara</t>
  </si>
  <si>
    <t>LK-81</t>
  </si>
  <si>
    <t>Patuḷai</t>
  </si>
  <si>
    <t>Badulla</t>
  </si>
  <si>
    <t>LK-71</t>
  </si>
  <si>
    <t>Anurādhapura</t>
  </si>
  <si>
    <t>Anurātapuram</t>
  </si>
  <si>
    <t>Anuradhapura</t>
  </si>
  <si>
    <t>LK-4</t>
  </si>
  <si>
    <t>Uturu paḷāta</t>
  </si>
  <si>
    <t>Vaṭakku mākāṇam</t>
  </si>
  <si>
    <t>Northern Province</t>
  </si>
  <si>
    <t>LK-42</t>
  </si>
  <si>
    <t>Kilinŏchchi</t>
  </si>
  <si>
    <t>Kiḷinochchi</t>
  </si>
  <si>
    <t>Kilinochchi</t>
  </si>
  <si>
    <t>LK-92</t>
  </si>
  <si>
    <t>Kægalla</t>
  </si>
  <si>
    <t>Kekālai</t>
  </si>
  <si>
    <t>Kegalla</t>
  </si>
  <si>
    <t>LK-13</t>
  </si>
  <si>
    <t>Kaḷutara</t>
  </si>
  <si>
    <t>Kaḷuttuṟai</t>
  </si>
  <si>
    <t>Kalutara</t>
  </si>
  <si>
    <t>LK-21</t>
  </si>
  <si>
    <t>Mahanuvara</t>
  </si>
  <si>
    <t>Kaṇṭi</t>
  </si>
  <si>
    <t>Kandy</t>
  </si>
  <si>
    <t>LK-61</t>
  </si>
  <si>
    <t>Kuruṇægala</t>
  </si>
  <si>
    <t>Kurunākal</t>
  </si>
  <si>
    <t>Kurunegala</t>
  </si>
  <si>
    <t>LK-5</t>
  </si>
  <si>
    <t>Næ̆gĕnahira paḷāta</t>
  </si>
  <si>
    <t>Kil̮akku mākāṇam</t>
  </si>
  <si>
    <t>Eastern Province</t>
  </si>
  <si>
    <t>LK-43</t>
  </si>
  <si>
    <t>Mannārama</t>
  </si>
  <si>
    <t>Maṉṉār</t>
  </si>
  <si>
    <t>Mannar</t>
  </si>
  <si>
    <t>LK-32</t>
  </si>
  <si>
    <t>Māttaṛai</t>
  </si>
  <si>
    <t>Mātara</t>
  </si>
  <si>
    <t>Matara</t>
  </si>
  <si>
    <t>LK-22</t>
  </si>
  <si>
    <t>Māttaḷai</t>
  </si>
  <si>
    <t>Mātale</t>
  </si>
  <si>
    <t>Matale</t>
  </si>
  <si>
    <t>LK-6</t>
  </si>
  <si>
    <t>Vayamba paḷāta</t>
  </si>
  <si>
    <t>Vaṭamel mākāṇam</t>
  </si>
  <si>
    <t>North Western Province</t>
  </si>
  <si>
    <t>LK-45</t>
  </si>
  <si>
    <t>Mulativ</t>
  </si>
  <si>
    <t>Mullaittīvu</t>
  </si>
  <si>
    <t>Mullaittivu</t>
  </si>
  <si>
    <t>LK-82</t>
  </si>
  <si>
    <t>Mŏṉarākalai</t>
  </si>
  <si>
    <t>Mŏṇarāgala</t>
  </si>
  <si>
    <t>Monaragala</t>
  </si>
  <si>
    <t>LK-7</t>
  </si>
  <si>
    <t>Vaṭamattiya mākāṇam</t>
  </si>
  <si>
    <t>Uturumæ̆da paḷāta</t>
  </si>
  <si>
    <t>North Central Province</t>
  </si>
  <si>
    <t>LK-23</t>
  </si>
  <si>
    <t>Nuvara Ĕliya</t>
  </si>
  <si>
    <t>Nuvarĕliyā</t>
  </si>
  <si>
    <t>Nuwara Eliya</t>
  </si>
  <si>
    <t>LK-72</t>
  </si>
  <si>
    <t>Pŏlaṉṉaṛuvai</t>
  </si>
  <si>
    <t>Pŏḷŏnnaruva</t>
  </si>
  <si>
    <t>Polonnaruwa</t>
  </si>
  <si>
    <t>LR-BG</t>
  </si>
  <si>
    <t>Bong</t>
  </si>
  <si>
    <t>LR-MY</t>
  </si>
  <si>
    <t>Maryland</t>
  </si>
  <si>
    <t>LR-NI</t>
  </si>
  <si>
    <t>Nimba</t>
  </si>
  <si>
    <t>LR-SI</t>
  </si>
  <si>
    <t>Sinoe</t>
  </si>
  <si>
    <t>LR-BM</t>
  </si>
  <si>
    <t>Bomi</t>
  </si>
  <si>
    <t>LR-GB</t>
  </si>
  <si>
    <t>Grand Bassa</t>
  </si>
  <si>
    <t>LR-GG</t>
  </si>
  <si>
    <t>Grand Gedeh</t>
  </si>
  <si>
    <t>LR-LO</t>
  </si>
  <si>
    <t>Lofa</t>
  </si>
  <si>
    <t>LR-RI</t>
  </si>
  <si>
    <t>River Cess</t>
  </si>
  <si>
    <t>LR-CM</t>
  </si>
  <si>
    <t>Grand Cape Mount</t>
  </si>
  <si>
    <t>LR-GP</t>
  </si>
  <si>
    <t>Gbarpolu</t>
  </si>
  <si>
    <t>LR-MG</t>
  </si>
  <si>
    <t>Margibi</t>
  </si>
  <si>
    <t>LR-MO</t>
  </si>
  <si>
    <t>Montserrado</t>
  </si>
  <si>
    <t>LR-GK</t>
  </si>
  <si>
    <t>Grand Kru</t>
  </si>
  <si>
    <t>LR-RG</t>
  </si>
  <si>
    <t>River Gee</t>
  </si>
  <si>
    <t>LS-K</t>
  </si>
  <si>
    <t>Thaba-Tseka</t>
  </si>
  <si>
    <t>LS-G</t>
  </si>
  <si>
    <t>Quthing</t>
  </si>
  <si>
    <t>LS-D</t>
  </si>
  <si>
    <t>Berea</t>
  </si>
  <si>
    <t>LS-E</t>
  </si>
  <si>
    <t>Mafeteng</t>
  </si>
  <si>
    <t>LS-J</t>
  </si>
  <si>
    <t>Mokhotlong</t>
  </si>
  <si>
    <t>LS-C</t>
  </si>
  <si>
    <t>Leribe</t>
  </si>
  <si>
    <t>LS-H</t>
  </si>
  <si>
    <t>Qacha's Nek</t>
  </si>
  <si>
    <t>LS-B</t>
  </si>
  <si>
    <t>Butha-Buthe</t>
  </si>
  <si>
    <t>LS-A</t>
  </si>
  <si>
    <t>Maseru</t>
  </si>
  <si>
    <t>LS-F</t>
  </si>
  <si>
    <t>Mohale's Hoek</t>
  </si>
  <si>
    <t>LT-AL</t>
  </si>
  <si>
    <t>Alytaus apskritis</t>
  </si>
  <si>
    <t>LT-KU</t>
  </si>
  <si>
    <t>Kauno apskritis</t>
  </si>
  <si>
    <t>LT-MR</t>
  </si>
  <si>
    <t>Marijampolės apskritis</t>
  </si>
  <si>
    <t>LT-PN</t>
  </si>
  <si>
    <t>Panevėžio apskritis</t>
  </si>
  <si>
    <t>LT-SA</t>
  </si>
  <si>
    <t>Šiaulių apskritis</t>
  </si>
  <si>
    <t>LT-02</t>
  </si>
  <si>
    <t>Alytaus miestas</t>
  </si>
  <si>
    <t>LT-15</t>
  </si>
  <si>
    <t>Kauno miestas</t>
  </si>
  <si>
    <t>LT-20</t>
  </si>
  <si>
    <t>Klaipėdos miestas</t>
  </si>
  <si>
    <t>LT-31</t>
  </si>
  <si>
    <t>Palangos miestas</t>
  </si>
  <si>
    <t>LT-43</t>
  </si>
  <si>
    <t>Šiaulių miestas</t>
  </si>
  <si>
    <t>LT-03</t>
  </si>
  <si>
    <t>Alytus</t>
  </si>
  <si>
    <t>LT-57</t>
  </si>
  <si>
    <t>Vilniaus miestas</t>
  </si>
  <si>
    <t>LT-32</t>
  </si>
  <si>
    <t>Panevėžio miestas</t>
  </si>
  <si>
    <t>LT-01</t>
  </si>
  <si>
    <t>Akmenė</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</si>
  <si>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</si>
  <si>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</si>
  <si>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</si>
  <si>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</si>
  <si>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</si>
  <si>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</si>
  <si>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</si>
  <si>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</si>
  <si>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</si>
  <si>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</si>
  <si>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</si>
  <si>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</si>
  <si>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</si>
  <si>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</si>
  <si>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</si>
  <si>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</si>
  <si>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</si>
  <si>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</si>
  <si>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</si>
  <si>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</si>
  <si>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</si>
  <si>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</si>
  <si>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</si>
  <si>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</si>
  <si>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</si>
  <si>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</si>
  <si>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</si>
  <si>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</si>
  <si>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</si>
  <si>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</si>
  <si>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</si>
  <si>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</si>
  <si>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</si>
  <si>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</si>
  <si>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</si>
  <si>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</si>
  <si>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</si>
  <si>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</si>
  <si>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</si>
  <si>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</si>
  <si>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</si>
  <si>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</si>
  <si>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</si>
  <si>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</si>
  <si>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</si>
  <si>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</si>
  <si>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</si>
  <si>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</si>
  <si>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</si>
  <si>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</si>
  <si>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</si>
  <si>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</si>
  <si>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</si>
  <si>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</si>
  <si>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</si>
  <si>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</si>
  <si>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</si>
  <si>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</si>
  <si>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</si>
  <si>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</si>
  <si>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</si>
  <si>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</si>
  <si>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</si>
  <si>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</si>
  <si>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</si>
  <si>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</si>
  <si>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</si>
  <si>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</si>
  <si>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</si>
  <si>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</si>
  <si>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</si>
  <si>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</si>
  <si>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</si>
  <si>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</si>
  <si>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</si>
  <si>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</si>
  <si>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</si>
  <si>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</si>
  <si>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</si>
  <si>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</si>
  <si>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</si>
  <si>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</si>
  <si>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</si>
  <si>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</si>
  <si>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</si>
  <si>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</si>
  <si>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</si>
  <si>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</si>
  <si>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</si>
  <si>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</si>
  <si>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</si>
  <si>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</si>
  <si>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</si>
  <si>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</si>
  <si>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</si>
  <si>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</si>
  <si>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</si>
  <si>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</si>
  <si>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</si>
  <si>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</si>
  <si>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</si>
  <si>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LT-TE</t>
  </si>
  <si>
    <t>Telšių apskritis</t>
  </si>
  <si>
    <t>LT-KL</t>
  </si>
  <si>
    <t>Klaipėdos apskritis</t>
  </si>
  <si>
    <t>LT-TA</t>
  </si>
  <si>
    <t>Tauragės apskritis</t>
  </si>
  <si>
    <t>LT-VL</t>
  </si>
  <si>
    <t>Vilniaus apskritis</t>
  </si>
  <si>
    <t>LT-UT</t>
  </si>
  <si>
    <t>Utenos apskritis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</si>
  <si>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</si>
  <si>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</si>
  <si>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</si>
  <si>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</si>
  <si>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</si>
  <si>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</si>
  <si>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</si>
  <si>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</si>
  <si>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</si>
  <si>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</si>
  <si>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</si>
  <si>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</si>
  <si>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</si>
  <si>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</si>
  <si>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</si>
  <si>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</si>
  <si>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</si>
  <si>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</si>
  <si>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Gréivemaacher</t>
  </si>
  <si>
    <t>Grevenmacher</t>
  </si>
  <si>
    <t>LU-LU</t>
  </si>
  <si>
    <t>Lëtzebuerg</t>
  </si>
  <si>
    <t>Luxemburg</t>
  </si>
  <si>
    <t>LU-ME</t>
  </si>
  <si>
    <t>Mersch</t>
  </si>
  <si>
    <t>Miersch</t>
  </si>
  <si>
    <t>LU-RD</t>
  </si>
  <si>
    <t>Redange</t>
  </si>
  <si>
    <t>Redingen</t>
  </si>
  <si>
    <t>Réiden-Atert</t>
  </si>
  <si>
    <t>LU-RM</t>
  </si>
  <si>
    <t>Réimech</t>
  </si>
  <si>
    <t>Remich</t>
  </si>
  <si>
    <t>LU-VD</t>
  </si>
  <si>
    <t>Veianen</t>
  </si>
  <si>
    <t>Vianden</t>
  </si>
  <si>
    <t>LU-WI</t>
  </si>
  <si>
    <t>Wiltz</t>
  </si>
  <si>
    <t>Wolz</t>
  </si>
  <si>
    <t>LV-075</t>
  </si>
  <si>
    <t>Priekuļu novads</t>
  </si>
  <si>
    <t>LV-076</t>
  </si>
  <si>
    <t>Raunas novads</t>
  </si>
  <si>
    <t>LV-088</t>
  </si>
  <si>
    <t>Saldus novads</t>
  </si>
  <si>
    <t>LV-097</t>
  </si>
  <si>
    <t>Talsu novads</t>
  </si>
  <si>
    <t>LV-107</t>
  </si>
  <si>
    <t>Viesītes novads</t>
  </si>
  <si>
    <t>LV-JEL</t>
  </si>
  <si>
    <t>Jelgava</t>
  </si>
  <si>
    <t>LV-VMR</t>
  </si>
  <si>
    <t>Valmiera</t>
  </si>
  <si>
    <t>LV-006</t>
  </si>
  <si>
    <t>Alsungas novads</t>
  </si>
  <si>
    <t>LV-030</t>
  </si>
  <si>
    <t>Ērgļu novads</t>
  </si>
  <si>
    <t>LV-037</t>
  </si>
  <si>
    <t>Inčukalna novads</t>
  </si>
  <si>
    <t>LV-039</t>
  </si>
  <si>
    <t>Jaunpiebalgas novads</t>
  </si>
  <si>
    <t>LV-043</t>
  </si>
  <si>
    <t>Kandavas novads</t>
  </si>
  <si>
    <t>LV-050</t>
  </si>
  <si>
    <t>Kuldīgas novads</t>
  </si>
  <si>
    <t>LV-055</t>
  </si>
  <si>
    <t>Līgatnes novads</t>
  </si>
  <si>
    <t>LV-065</t>
  </si>
  <si>
    <t>Neretas novads</t>
  </si>
  <si>
    <t>LV-072</t>
  </si>
  <si>
    <t>Pļaviņu novads</t>
  </si>
  <si>
    <t>LV-077</t>
  </si>
  <si>
    <t>Rēzeknes novads</t>
  </si>
  <si>
    <t>LV-079</t>
  </si>
  <si>
    <t>Rojas novads</t>
  </si>
  <si>
    <t>LV-087</t>
  </si>
  <si>
    <t>Salaspils novads</t>
  </si>
  <si>
    <t>LV-089</t>
  </si>
  <si>
    <t>Saulkrastu novads</t>
  </si>
  <si>
    <t>LV-091</t>
  </si>
  <si>
    <t>Siguldas novads</t>
  </si>
  <si>
    <t>LV-094</t>
  </si>
  <si>
    <t>Smiltenes novads</t>
  </si>
  <si>
    <t>LV-100</t>
  </si>
  <si>
    <t>Vaiņodes novads</t>
  </si>
  <si>
    <t>LV-104</t>
  </si>
  <si>
    <t>Vecpiebalgas novads</t>
  </si>
  <si>
    <t>LV-REZ</t>
  </si>
  <si>
    <t>Rēzekne</t>
  </si>
  <si>
    <t>LV-013</t>
  </si>
  <si>
    <t>Baldones novads</t>
  </si>
  <si>
    <t>LV-023</t>
  </si>
  <si>
    <t>Ciblas novads</t>
  </si>
  <si>
    <t>LV-025</t>
  </si>
  <si>
    <t>Daugavpils novads</t>
  </si>
  <si>
    <t>LV-026</t>
  </si>
  <si>
    <t>Dobeles novads</t>
  </si>
  <si>
    <t>LV-029</t>
  </si>
  <si>
    <t>Engures novads</t>
  </si>
  <si>
    <t>LV-045</t>
  </si>
  <si>
    <t>Kocēnu novads</t>
  </si>
  <si>
    <t>LV-059</t>
  </si>
  <si>
    <t>Madonas novads</t>
  </si>
  <si>
    <t>LV-069</t>
  </si>
  <si>
    <t>Ozolnieku novads</t>
  </si>
  <si>
    <t>LV-082</t>
  </si>
  <si>
    <t>Rugāju novads</t>
  </si>
  <si>
    <t>LV-085</t>
  </si>
  <si>
    <t>Salas novads</t>
  </si>
  <si>
    <t>LV-092</t>
  </si>
  <si>
    <t>Skrīveru novads</t>
  </si>
  <si>
    <t>LV-103</t>
  </si>
  <si>
    <t>Vārkavas novads</t>
  </si>
  <si>
    <t>LV-JUR</t>
  </si>
  <si>
    <t>Jūrmala</t>
  </si>
  <si>
    <t>LV-001</t>
  </si>
  <si>
    <t>Aglonas novads</t>
  </si>
  <si>
    <t>LV-032</t>
  </si>
  <si>
    <t>Grobiņas novads</t>
  </si>
  <si>
    <t>LV-033</t>
  </si>
  <si>
    <t>Gulbenes novads</t>
  </si>
  <si>
    <t>LV-046</t>
  </si>
  <si>
    <t>Kokneses novads</t>
  </si>
  <si>
    <t>LV-049</t>
  </si>
  <si>
    <t>Krustpils novads</t>
  </si>
  <si>
    <t>LV-053</t>
  </si>
  <si>
    <t>Lielvārdes novads</t>
  </si>
  <si>
    <t>LV-061</t>
  </si>
  <si>
    <t>Mālpils novads</t>
  </si>
  <si>
    <t>LV-071</t>
  </si>
  <si>
    <t>Pāvilostas novads</t>
  </si>
  <si>
    <t>LV-073</t>
  </si>
  <si>
    <t>Preiļu novads</t>
  </si>
  <si>
    <t>LV-081</t>
  </si>
  <si>
    <t>Rucavas novads</t>
  </si>
  <si>
    <t>LV-090</t>
  </si>
  <si>
    <t>Sējas novads</t>
  </si>
  <si>
    <t>LV-098</t>
  </si>
  <si>
    <t>Tērvetes novads</t>
  </si>
  <si>
    <t>LV-JKB</t>
  </si>
  <si>
    <t>Jēkabpils</t>
  </si>
  <si>
    <t>LV-VEN</t>
  </si>
  <si>
    <t>Ventspils</t>
  </si>
  <si>
    <t>LV-010</t>
  </si>
  <si>
    <t>Auces novads</t>
  </si>
  <si>
    <t>LV-017</t>
  </si>
  <si>
    <t>Beverīnas novads</t>
  </si>
  <si>
    <t>LV-035</t>
  </si>
  <si>
    <t>Ikšķiles novads</t>
  </si>
  <si>
    <t>LV-068</t>
  </si>
  <si>
    <t>Olaines novads</t>
  </si>
  <si>
    <t>LV-012</t>
  </si>
  <si>
    <t>Babītes novads</t>
  </si>
  <si>
    <t>LV-014</t>
  </si>
  <si>
    <t>Baltinavas novads</t>
  </si>
  <si>
    <t>LV-019</t>
  </si>
  <si>
    <t>Burtnieku novads</t>
  </si>
  <si>
    <t>LV-020</t>
  </si>
  <si>
    <t>Carnikavas novads</t>
  </si>
  <si>
    <t>LV-022</t>
  </si>
  <si>
    <t>Cēsu novads</t>
  </si>
  <si>
    <t>LV-031</t>
  </si>
  <si>
    <t>Garkalnes novads</t>
  </si>
  <si>
    <t>LV-051</t>
  </si>
  <si>
    <t>Ķeguma novads</t>
  </si>
  <si>
    <t>LV-058</t>
  </si>
  <si>
    <t>Ludzas novads</t>
  </si>
  <si>
    <t>LV-063</t>
  </si>
  <si>
    <t>Mērsraga novads</t>
  </si>
  <si>
    <t>LV-066</t>
  </si>
  <si>
    <t>Nīcas novads</t>
  </si>
  <si>
    <t>LV-067</t>
  </si>
  <si>
    <t>Ogres novads</t>
  </si>
  <si>
    <t>LV-070</t>
  </si>
  <si>
    <t>Pārgaujas novads</t>
  </si>
  <si>
    <t>LV-093</t>
  </si>
  <si>
    <t>Skrundas novads</t>
  </si>
  <si>
    <t>LV-095</t>
  </si>
  <si>
    <t>Stopiņu novads</t>
  </si>
  <si>
    <t>LV-096</t>
  </si>
  <si>
    <t>Strenču novads</t>
  </si>
  <si>
    <t>LV-099</t>
  </si>
  <si>
    <t>Tukuma novads</t>
  </si>
  <si>
    <t>LV-102</t>
  </si>
  <si>
    <t>Varakļānu novads</t>
  </si>
  <si>
    <t>LV-002</t>
  </si>
  <si>
    <t>Aizkraukles novads</t>
  </si>
  <si>
    <t>LV-005</t>
  </si>
  <si>
    <t>Alojas novads</t>
  </si>
  <si>
    <t>LV-007</t>
  </si>
  <si>
    <t>Alūksnes novads</t>
  </si>
  <si>
    <t>LV-008</t>
  </si>
  <si>
    <t>Amatas novads</t>
  </si>
  <si>
    <t>LV-015</t>
  </si>
  <si>
    <t>Balvu novads</t>
  </si>
  <si>
    <t>LV-024</t>
  </si>
  <si>
    <t>Dagdas novads</t>
  </si>
  <si>
    <t>LV-027</t>
  </si>
  <si>
    <t>Dundagas novads</t>
  </si>
  <si>
    <t>LV-036</t>
  </si>
  <si>
    <t>Ilūkstes novads</t>
  </si>
  <si>
    <t>LV-047</t>
  </si>
  <si>
    <t>Krāslavas novads</t>
  </si>
  <si>
    <t>LV-048</t>
  </si>
  <si>
    <t>Krimuldas novads</t>
  </si>
  <si>
    <t>LV-054</t>
  </si>
  <si>
    <t>Limbažu novads</t>
  </si>
  <si>
    <t>LV-056</t>
  </si>
  <si>
    <t>Līvānu novads</t>
  </si>
  <si>
    <t>LV-060</t>
  </si>
  <si>
    <t>Mazsalacas novads</t>
  </si>
  <si>
    <t>LV-078</t>
  </si>
  <si>
    <t>Riebiņu novads</t>
  </si>
  <si>
    <t>LV-080</t>
  </si>
  <si>
    <t>Ropažu novads</t>
  </si>
  <si>
    <t>LV-083</t>
  </si>
  <si>
    <t>Rundāles novads</t>
  </si>
  <si>
    <t>LV-086</t>
  </si>
  <si>
    <t>Salacgrīvas novads</t>
  </si>
  <si>
    <t>LV-110</t>
  </si>
  <si>
    <t>Zilupes novads</t>
  </si>
  <si>
    <t>LV-003</t>
  </si>
  <si>
    <t>Aizputes novads</t>
  </si>
  <si>
    <t>LV-009</t>
  </si>
  <si>
    <t>Apes novads</t>
  </si>
  <si>
    <t>LV-016</t>
  </si>
  <si>
    <t>Bauskas novads</t>
  </si>
  <si>
    <t>LV-021</t>
  </si>
  <si>
    <t>Cesvaines novads</t>
  </si>
  <si>
    <t>LV-034</t>
  </si>
  <si>
    <t>Iecavas novads</t>
  </si>
  <si>
    <t>LV-038</t>
  </si>
  <si>
    <t>Jaunjelgavas novads</t>
  </si>
  <si>
    <t>LV-040</t>
  </si>
  <si>
    <t>Jaunpils novads</t>
  </si>
  <si>
    <t>LV-041</t>
  </si>
  <si>
    <t>Jelgavas novads</t>
  </si>
  <si>
    <t>LV-042</t>
  </si>
  <si>
    <t>Jēkabpils novads</t>
  </si>
  <si>
    <t>LV-044</t>
  </si>
  <si>
    <t>Kārsavas novads</t>
  </si>
  <si>
    <t>LV-052</t>
  </si>
  <si>
    <t>Ķekavas novads</t>
  </si>
  <si>
    <t>LV-057</t>
  </si>
  <si>
    <t>Lubānas novads</t>
  </si>
  <si>
    <t>LV-062</t>
  </si>
  <si>
    <t>Mārupes novads</t>
  </si>
  <si>
    <t>LV-074</t>
  </si>
  <si>
    <t>Priekules novads</t>
  </si>
  <si>
    <t>LV-084</t>
  </si>
  <si>
    <t>Rūjienas novads</t>
  </si>
  <si>
    <t>LV-106</t>
  </si>
  <si>
    <t>Ventspils novads</t>
  </si>
  <si>
    <t>LV-109</t>
  </si>
  <si>
    <t>Viļānu novads</t>
  </si>
  <si>
    <t>LV-004</t>
  </si>
  <si>
    <t>Aknīstes novads</t>
  </si>
  <si>
    <t>LV-011</t>
  </si>
  <si>
    <t>Ādažu novads</t>
  </si>
  <si>
    <t>LV-018</t>
  </si>
  <si>
    <t>Brocēnu novads</t>
  </si>
  <si>
    <t>LV-028</t>
  </si>
  <si>
    <t>Durbes novads</t>
  </si>
  <si>
    <t>LV-064</t>
  </si>
  <si>
    <t>Naukšēnu novads</t>
  </si>
  <si>
    <t>LV-101</t>
  </si>
  <si>
    <t>Valkas novads</t>
  </si>
  <si>
    <t>LV-105</t>
  </si>
  <si>
    <t>Vecumnieku novads</t>
  </si>
  <si>
    <t>LV-108</t>
  </si>
  <si>
    <t>Viļakas novads</t>
  </si>
  <si>
    <t>LV-DGV</t>
  </si>
  <si>
    <t>Daugavpils</t>
  </si>
  <si>
    <t>LV-LPX</t>
  </si>
  <si>
    <t>Liepāja</t>
  </si>
  <si>
    <t>LV-RIX</t>
  </si>
  <si>
    <t>Rīga</t>
  </si>
  <si>
    <t>LY-DR</t>
  </si>
  <si>
    <t>Darnah</t>
  </si>
  <si>
    <t>LY-JI</t>
  </si>
  <si>
    <t>Al Jafārah</t>
  </si>
  <si>
    <t>LY-MI</t>
  </si>
  <si>
    <t>Mişrātah</t>
  </si>
  <si>
    <t>LY-NL</t>
  </si>
  <si>
    <t>Nālūt</t>
  </si>
  <si>
    <t>LY-NQ</t>
  </si>
  <si>
    <t>An Nuqāţ al Khams</t>
  </si>
  <si>
    <t>LY-SR</t>
  </si>
  <si>
    <t>Surt</t>
  </si>
  <si>
    <t>LY-ZA</t>
  </si>
  <si>
    <t>Az Zāwiyah</t>
  </si>
  <si>
    <t>LY-JU</t>
  </si>
  <si>
    <t>Al Jufrah</t>
  </si>
  <si>
    <t>LY-MB</t>
  </si>
  <si>
    <t>Al Marqab</t>
  </si>
  <si>
    <t>LY-WD</t>
  </si>
  <si>
    <t>Wādī al Ḩayāt</t>
  </si>
  <si>
    <t>LY-BA</t>
  </si>
  <si>
    <t>Banghāzī</t>
  </si>
  <si>
    <t>LY-BU</t>
  </si>
  <si>
    <t>Al Buţnān</t>
  </si>
  <si>
    <t>LY-JA</t>
  </si>
  <si>
    <t>Al Jabal al Akhḑar</t>
  </si>
  <si>
    <t>LY-KF</t>
  </si>
  <si>
    <t>Al Kufrah</t>
  </si>
  <si>
    <t>LY-MQ</t>
  </si>
  <si>
    <t>Murzuq</t>
  </si>
  <si>
    <t>LY-JG</t>
  </si>
  <si>
    <t>Al Jabal al Gharbī</t>
  </si>
  <si>
    <t>LY-WS</t>
  </si>
  <si>
    <t>Wādī ash Shāţi’</t>
  </si>
  <si>
    <t>LY-MJ</t>
  </si>
  <si>
    <t>Al Marj</t>
  </si>
  <si>
    <t>LY-SB</t>
  </si>
  <si>
    <t>Sabhā</t>
  </si>
  <si>
    <t>LY-WA</t>
  </si>
  <si>
    <t>Al Wāḩāt</t>
  </si>
  <si>
    <t>LY-GT</t>
  </si>
  <si>
    <t>Ghāt</t>
  </si>
  <si>
    <t>LY-TB</t>
  </si>
  <si>
    <t>Ţarābulus</t>
  </si>
  <si>
    <t>MA-05</t>
  </si>
  <si>
    <t>MA-SEF</t>
  </si>
  <si>
    <t>Sefrou</t>
  </si>
  <si>
    <t>MA-BOM</t>
  </si>
  <si>
    <t>Boulemane</t>
  </si>
  <si>
    <t>MA-MOU</t>
  </si>
  <si>
    <t>Moulay Yacoub</t>
  </si>
  <si>
    <t>MA-FES</t>
  </si>
  <si>
    <t>MA-11</t>
  </si>
  <si>
    <t>MA-CHI</t>
  </si>
  <si>
    <t>Chichaoua</t>
  </si>
  <si>
    <t>MA-KES</t>
  </si>
  <si>
    <t>MA-ESI</t>
  </si>
  <si>
    <t>Essaouira</t>
  </si>
  <si>
    <t>MA-HAO</t>
  </si>
  <si>
    <t>Al Haouz</t>
  </si>
  <si>
    <t>MA-BOD</t>
  </si>
  <si>
    <t>Boujdour (EH)</t>
  </si>
  <si>
    <t>MA-LAA</t>
  </si>
  <si>
    <t>MA-01</t>
  </si>
  <si>
    <t>MA-TET</t>
  </si>
  <si>
    <t>Tétouan</t>
  </si>
  <si>
    <t>MA-LAR</t>
  </si>
  <si>
    <t>Larache</t>
  </si>
  <si>
    <t>MA-CHE</t>
  </si>
  <si>
    <t>Chefchaouen</t>
  </si>
  <si>
    <t>MA-FAH</t>
  </si>
  <si>
    <t>MA-TNG</t>
  </si>
  <si>
    <t>Tanger-Assilah</t>
  </si>
  <si>
    <t>MA-09</t>
  </si>
  <si>
    <t>MA-KHO</t>
  </si>
  <si>
    <t>Khouribga</t>
  </si>
  <si>
    <t>MA-SET</t>
  </si>
  <si>
    <t>Settat</t>
  </si>
  <si>
    <t>MA-BES</t>
  </si>
  <si>
    <t>MA-AOU</t>
  </si>
  <si>
    <t>Aousserd (EH)</t>
  </si>
  <si>
    <t>MA-OUD</t>
  </si>
  <si>
    <t>MA-03</t>
  </si>
  <si>
    <t>MA-TAZ</t>
  </si>
  <si>
    <t>Taza</t>
  </si>
  <si>
    <t>MA-HOC</t>
  </si>
  <si>
    <t>Al Hoceïma</t>
  </si>
  <si>
    <t>MA-TAO</t>
  </si>
  <si>
    <t>Taounate</t>
  </si>
  <si>
    <t>MA-08</t>
  </si>
  <si>
    <t>MA-MED</t>
  </si>
  <si>
    <t>Médiouna</t>
  </si>
  <si>
    <t>MA-MOH</t>
  </si>
  <si>
    <t>Mohammadia</t>
  </si>
  <si>
    <t>MA-NOU</t>
  </si>
  <si>
    <t>Nouaceur</t>
  </si>
  <si>
    <t>MA-CAS</t>
  </si>
  <si>
    <t>Casablanca</t>
  </si>
  <si>
    <t>MA-12</t>
  </si>
  <si>
    <t>MA-AZI</t>
  </si>
  <si>
    <t>Azilal</t>
  </si>
  <si>
    <t>MA-BEM</t>
  </si>
  <si>
    <t>MA-INE</t>
  </si>
  <si>
    <t>Inezgane-Ait Melloul</t>
  </si>
  <si>
    <t>MA-TAR</t>
  </si>
  <si>
    <t>Taroudant</t>
  </si>
  <si>
    <t>MA-TIZ</t>
  </si>
  <si>
    <t>Tiznit</t>
  </si>
  <si>
    <t>MA-CHT</t>
  </si>
  <si>
    <t>Chtouka-Ait Baha</t>
  </si>
  <si>
    <t>MA-OUA</t>
  </si>
  <si>
    <t>Ouarzazate</t>
  </si>
  <si>
    <t>MA-AGD</t>
  </si>
  <si>
    <t>MA-ZAG</t>
  </si>
  <si>
    <t>Zagora</t>
  </si>
  <si>
    <t>MA-04</t>
  </si>
  <si>
    <t>L'Oriental</t>
  </si>
  <si>
    <t>MA-JRA</t>
  </si>
  <si>
    <t>MA-FIG</t>
  </si>
  <si>
    <t>Figuig</t>
  </si>
  <si>
    <t>MA-NAD</t>
  </si>
  <si>
    <t>Nador</t>
  </si>
  <si>
    <t>MA-TAI</t>
  </si>
  <si>
    <t>Taourirt</t>
  </si>
  <si>
    <t>MA-BER</t>
  </si>
  <si>
    <t>Berkane</t>
  </si>
  <si>
    <t>MA-OUJ</t>
  </si>
  <si>
    <t>Oujda-Angad</t>
  </si>
  <si>
    <t>MA-07</t>
  </si>
  <si>
    <t>MA-RAB</t>
  </si>
  <si>
    <t>Rabat</t>
  </si>
  <si>
    <t>MA-SKH</t>
  </si>
  <si>
    <t>Skhirate-Témara</t>
  </si>
  <si>
    <t>MA-SAL</t>
  </si>
  <si>
    <t>Salé</t>
  </si>
  <si>
    <t>MA-KHE</t>
  </si>
  <si>
    <t>Khemisset</t>
  </si>
  <si>
    <t>MA-02</t>
  </si>
  <si>
    <t>MA-SIK</t>
  </si>
  <si>
    <t>Sidi Kacem</t>
  </si>
  <si>
    <t>MA-KEN</t>
  </si>
  <si>
    <t>Kénitra</t>
  </si>
  <si>
    <t>MA-06</t>
  </si>
  <si>
    <t>MA-ERR</t>
  </si>
  <si>
    <t>Errachidia</t>
  </si>
  <si>
    <t>MA-KHN</t>
  </si>
  <si>
    <t>Khenifra</t>
  </si>
  <si>
    <t>MA-IFR</t>
  </si>
  <si>
    <t>Ifrane</t>
  </si>
  <si>
    <t>MA-HAJ</t>
  </si>
  <si>
    <t>El Hajeb</t>
  </si>
  <si>
    <t>MA-MEK</t>
  </si>
  <si>
    <t>Meknès</t>
  </si>
  <si>
    <t>MA-10</t>
  </si>
  <si>
    <t>MA-SAF</t>
  </si>
  <si>
    <t>Safi</t>
  </si>
  <si>
    <t>MA-JDI</t>
  </si>
  <si>
    <t>El Jadida</t>
  </si>
  <si>
    <t>MA-ESM</t>
  </si>
  <si>
    <t>MA-TNT</t>
  </si>
  <si>
    <t>MA-GUE</t>
  </si>
  <si>
    <t>Guelmim</t>
  </si>
  <si>
    <t>MA-TAT</t>
  </si>
  <si>
    <t>Tata</t>
  </si>
  <si>
    <t>MA-ASZ</t>
  </si>
  <si>
    <t>MC-CL</t>
  </si>
  <si>
    <t>La Colle</t>
  </si>
  <si>
    <t>MC-GA</t>
  </si>
  <si>
    <t>La Gare</t>
  </si>
  <si>
    <t>MC-JE</t>
  </si>
  <si>
    <t>Jardin Exotique</t>
  </si>
  <si>
    <t>MC-MA</t>
  </si>
  <si>
    <t>Malbousquet</t>
  </si>
  <si>
    <t>MC-SP</t>
  </si>
  <si>
    <t>Spélugues</t>
  </si>
  <si>
    <t>MC-MO</t>
  </si>
  <si>
    <t>Monaco-Ville</t>
  </si>
  <si>
    <t>MC-PH</t>
  </si>
  <si>
    <t>Port-Hercule</t>
  </si>
  <si>
    <t>MC-SR</t>
  </si>
  <si>
    <t>Saint-Roman</t>
  </si>
  <si>
    <t>MC-VR</t>
  </si>
  <si>
    <t>Vallon de la Rousse</t>
  </si>
  <si>
    <t>MC-LA</t>
  </si>
  <si>
    <t>Larvotto</t>
  </si>
  <si>
    <t>MC-SD</t>
  </si>
  <si>
    <t>Sainte-Dévote</t>
  </si>
  <si>
    <t>MC-SO</t>
  </si>
  <si>
    <t>La Source</t>
  </si>
  <si>
    <t>MC-CO</t>
  </si>
  <si>
    <t>La Condamine</t>
  </si>
  <si>
    <t>MC-FO</t>
  </si>
  <si>
    <t>Fontvieille</t>
  </si>
  <si>
    <t>MC-MU</t>
  </si>
  <si>
    <t>Moulins</t>
  </si>
  <si>
    <t>MC-MC</t>
  </si>
  <si>
    <t>Monte-Carlo</t>
  </si>
  <si>
    <t>MC-MG</t>
  </si>
  <si>
    <t>Moneghetti</t>
  </si>
  <si>
    <t>MD-BR</t>
  </si>
  <si>
    <t>Briceni</t>
  </si>
  <si>
    <t>MD-FA</t>
  </si>
  <si>
    <t>Fălești</t>
  </si>
  <si>
    <t>MD-CM</t>
  </si>
  <si>
    <t>Cimișlia</t>
  </si>
  <si>
    <t>MD-FL</t>
  </si>
  <si>
    <t>Florești</t>
  </si>
  <si>
    <t>MD-LE</t>
  </si>
  <si>
    <t>Leova</t>
  </si>
  <si>
    <t>MD-OR</t>
  </si>
  <si>
    <t>Orhei</t>
  </si>
  <si>
    <t>MD-AN</t>
  </si>
  <si>
    <t>Anenii Noi</t>
  </si>
  <si>
    <t>MD-CR</t>
  </si>
  <si>
    <t>Criuleni</t>
  </si>
  <si>
    <t>MD-CT</t>
  </si>
  <si>
    <t>Cantemir</t>
  </si>
  <si>
    <t>MD-ED</t>
  </si>
  <si>
    <t>Edineț</t>
  </si>
  <si>
    <t>MD-HI</t>
  </si>
  <si>
    <t>Hîncești</t>
  </si>
  <si>
    <t>MD-NI</t>
  </si>
  <si>
    <t>Nisporeni</t>
  </si>
  <si>
    <t>MD-RE</t>
  </si>
  <si>
    <t>Rezina</t>
  </si>
  <si>
    <t>MD-SN</t>
  </si>
  <si>
    <t>Stînga Nistrului, unitatea teritorială din</t>
  </si>
  <si>
    <t>MD-SV</t>
  </si>
  <si>
    <t>Ștefan Vodă</t>
  </si>
  <si>
    <t>MD-BA</t>
  </si>
  <si>
    <t>Bălți</t>
  </si>
  <si>
    <t>MD-BS</t>
  </si>
  <si>
    <t>Basarabeasca</t>
  </si>
  <si>
    <t>MD-CA</t>
  </si>
  <si>
    <t>Cahul</t>
  </si>
  <si>
    <t>MD-SD</t>
  </si>
  <si>
    <t>Șoldănești</t>
  </si>
  <si>
    <t>MD-SI</t>
  </si>
  <si>
    <t>Sîngerei</t>
  </si>
  <si>
    <t>MD-CL</t>
  </si>
  <si>
    <t>Călărași</t>
  </si>
  <si>
    <t>MD-DR</t>
  </si>
  <si>
    <t>Drochia</t>
  </si>
  <si>
    <t>MD-GA</t>
  </si>
  <si>
    <t>Găgăuzia, Unitatea teritorială autonomă (UTAG)</t>
  </si>
  <si>
    <t>MD-OC</t>
  </si>
  <si>
    <t>Ocnița</t>
  </si>
  <si>
    <t>MD-SO</t>
  </si>
  <si>
    <t>Soroca</t>
  </si>
  <si>
    <t>MD-TA</t>
  </si>
  <si>
    <t>Taraclia</t>
  </si>
  <si>
    <t>MD-TE</t>
  </si>
  <si>
    <t>Telenești</t>
  </si>
  <si>
    <t>MD-BD</t>
  </si>
  <si>
    <t>Bender [Tighina]</t>
  </si>
  <si>
    <t>MD-CS</t>
  </si>
  <si>
    <t>Căușeni</t>
  </si>
  <si>
    <t>MD-CU</t>
  </si>
  <si>
    <t>Chișinău</t>
  </si>
  <si>
    <t>MD-DO</t>
  </si>
  <si>
    <t>Dondușeni</t>
  </si>
  <si>
    <t>MD-DU</t>
  </si>
  <si>
    <t>Dubăsari</t>
  </si>
  <si>
    <t>MD-IA</t>
  </si>
  <si>
    <t>Ialoveni</t>
  </si>
  <si>
    <t>MD-UN</t>
  </si>
  <si>
    <t>Ungheni</t>
  </si>
  <si>
    <t>MD-GL</t>
  </si>
  <si>
    <t>Glodeni</t>
  </si>
  <si>
    <t>MD-RI</t>
  </si>
  <si>
    <t>Rîșcani</t>
  </si>
  <si>
    <t>MD-ST</t>
  </si>
  <si>
    <t>Strășeni</t>
  </si>
  <si>
    <t>ME-06</t>
  </si>
  <si>
    <t>Cetinje</t>
  </si>
  <si>
    <t>ME-09</t>
  </si>
  <si>
    <t>Kolašin</t>
  </si>
  <si>
    <t>ME-14</t>
  </si>
  <si>
    <t>Pljevlja</t>
  </si>
  <si>
    <t>ME-18</t>
  </si>
  <si>
    <t>Šavnik</t>
  </si>
  <si>
    <t>ME-21</t>
  </si>
  <si>
    <t>Žabljak</t>
  </si>
  <si>
    <t>ME-02</t>
  </si>
  <si>
    <t>Bar</t>
  </si>
  <si>
    <t>ME-04</t>
  </si>
  <si>
    <t>Bijelo Polje</t>
  </si>
  <si>
    <t>ME-08</t>
  </si>
  <si>
    <t>Herceg-Novi</t>
  </si>
  <si>
    <t>ME-11</t>
  </si>
  <si>
    <t>Mojkovac</t>
  </si>
  <si>
    <t>ME-01</t>
  </si>
  <si>
    <t>Andrijevica</t>
  </si>
  <si>
    <t>ME-07</t>
  </si>
  <si>
    <t>Danilovgrad</t>
  </si>
  <si>
    <t>ME-10</t>
  </si>
  <si>
    <t>Kotor</t>
  </si>
  <si>
    <t>ME-17</t>
  </si>
  <si>
    <t>Rožaje</t>
  </si>
  <si>
    <t>ME-22</t>
  </si>
  <si>
    <t>Gusinje</t>
  </si>
  <si>
    <t>ME-23</t>
  </si>
  <si>
    <t>Petnjica</t>
  </si>
  <si>
    <t>ME-05</t>
  </si>
  <si>
    <t>Budva</t>
  </si>
  <si>
    <t>ME-15</t>
  </si>
  <si>
    <t>Plužine</t>
  </si>
  <si>
    <t>ME-19</t>
  </si>
  <si>
    <t>Tivat</t>
  </si>
  <si>
    <t>ME-13</t>
  </si>
  <si>
    <t>Plav</t>
  </si>
  <si>
    <t>ME-12</t>
  </si>
  <si>
    <t>Nikšić</t>
  </si>
  <si>
    <t>ME-03</t>
  </si>
  <si>
    <t>Berane</t>
  </si>
  <si>
    <t>ME-16</t>
  </si>
  <si>
    <t>Podgorica</t>
  </si>
  <si>
    <t>ME-20</t>
  </si>
  <si>
    <t>Ulcinj</t>
  </si>
  <si>
    <t>MG-U</t>
  </si>
  <si>
    <t>Toliara</t>
  </si>
  <si>
    <t>MG-A</t>
  </si>
  <si>
    <t>Toamasina</t>
  </si>
  <si>
    <t>MG-F</t>
  </si>
  <si>
    <t>Fianarantsoa</t>
  </si>
  <si>
    <t>MG-M</t>
  </si>
  <si>
    <t>Mahajanga</t>
  </si>
  <si>
    <t>MG-D</t>
  </si>
  <si>
    <t>Antsiranana</t>
  </si>
  <si>
    <t>MG-T</t>
  </si>
  <si>
    <t>Antananarivo</t>
  </si>
  <si>
    <t>MH-T</t>
  </si>
  <si>
    <t>Ratak chain</t>
  </si>
  <si>
    <t>MH-LIK</t>
  </si>
  <si>
    <t>Likiep</t>
  </si>
  <si>
    <t>MH-MAJ</t>
  </si>
  <si>
    <t>Majuro</t>
  </si>
  <si>
    <t>MH-ARN</t>
  </si>
  <si>
    <t>Arno</t>
  </si>
  <si>
    <t>MH-AUR</t>
  </si>
  <si>
    <t>Aur</t>
  </si>
  <si>
    <t>MH-MAL</t>
  </si>
  <si>
    <t>Maloelap</t>
  </si>
  <si>
    <t>MH-MEJ</t>
  </si>
  <si>
    <t>Mejit</t>
  </si>
  <si>
    <t>MH-MIL</t>
  </si>
  <si>
    <t>Mili</t>
  </si>
  <si>
    <t>MH-WTJ</t>
  </si>
  <si>
    <t>Wotje</t>
  </si>
  <si>
    <t>MH-ALK</t>
  </si>
  <si>
    <t>Ailuk</t>
  </si>
  <si>
    <t>MH-UTI</t>
  </si>
  <si>
    <t>Utrik</t>
  </si>
  <si>
    <t>MH-L</t>
  </si>
  <si>
    <t>Ralik chain</t>
  </si>
  <si>
    <t>MH-NMK</t>
  </si>
  <si>
    <t>Namdrik</t>
  </si>
  <si>
    <t>MH-RON</t>
  </si>
  <si>
    <t>Rongelap</t>
  </si>
  <si>
    <t>MH-KWA</t>
  </si>
  <si>
    <t>Kwajalein</t>
  </si>
  <si>
    <t>MH-ALL</t>
  </si>
  <si>
    <t>Ailinglaplap</t>
  </si>
  <si>
    <t>MH-KIL</t>
  </si>
  <si>
    <t>MH-LAE</t>
  </si>
  <si>
    <t>Lae</t>
  </si>
  <si>
    <t>MH-NMU</t>
  </si>
  <si>
    <t>Namu</t>
  </si>
  <si>
    <t>MH-JAB</t>
  </si>
  <si>
    <t>Jabat</t>
  </si>
  <si>
    <t>MH-JAL</t>
  </si>
  <si>
    <t>Jaluit</t>
  </si>
  <si>
    <t>MH-LIB</t>
  </si>
  <si>
    <t>Lib</t>
  </si>
  <si>
    <t>MH-UJA</t>
  </si>
  <si>
    <t>Ujae</t>
  </si>
  <si>
    <t>MH-EBO</t>
  </si>
  <si>
    <t>Ebon</t>
  </si>
  <si>
    <t>MH-ENI</t>
  </si>
  <si>
    <t>MH-WTH</t>
  </si>
  <si>
    <t>Wotho</t>
  </si>
  <si>
    <t>Berovo</t>
  </si>
  <si>
    <t>Valandovo</t>
  </si>
  <si>
    <t>Vasilevo</t>
  </si>
  <si>
    <t>Dojran</t>
  </si>
  <si>
    <t>Kriva Palanka</t>
  </si>
  <si>
    <t>Negotino</t>
  </si>
  <si>
    <t>Novo Selo</t>
  </si>
  <si>
    <t>Pehčevo</t>
  </si>
  <si>
    <t>Centar Župa</t>
  </si>
  <si>
    <t>Čaška</t>
  </si>
  <si>
    <t>Češinovo-Obleševo</t>
  </si>
  <si>
    <t>Bogovinje</t>
  </si>
  <si>
    <t>Vrapčište</t>
  </si>
  <si>
    <t>Demir Hisar</t>
  </si>
  <si>
    <t>Jegunovce</t>
  </si>
  <si>
    <t>Konče</t>
  </si>
  <si>
    <t>Ohrid</t>
  </si>
  <si>
    <t>Prilep</t>
  </si>
  <si>
    <t>Strumica</t>
  </si>
  <si>
    <t>Gevgelija</t>
  </si>
  <si>
    <t>Demir Kapija</t>
  </si>
  <si>
    <t>Kavadarci</t>
  </si>
  <si>
    <t>Kratovo</t>
  </si>
  <si>
    <t>Plasnica</t>
  </si>
  <si>
    <t>Sveti Nikole</t>
  </si>
  <si>
    <t>Bogdanci</t>
  </si>
  <si>
    <t>Brvenica</t>
  </si>
  <si>
    <t>Vinica</t>
  </si>
  <si>
    <t>Debar</t>
  </si>
  <si>
    <t>Delčevo</t>
  </si>
  <si>
    <t>Dolneni</t>
  </si>
  <si>
    <t>Zelenikovo</t>
  </si>
  <si>
    <t>Karbinci</t>
  </si>
  <si>
    <t>Novaci</t>
  </si>
  <si>
    <t>Radoviš</t>
  </si>
  <si>
    <t>Staro Nagoričane</t>
  </si>
  <si>
    <t>Aračinovo</t>
  </si>
  <si>
    <t>Bitola</t>
  </si>
  <si>
    <t>Bosilovo</t>
  </si>
  <si>
    <t>Gostivar</t>
  </si>
  <si>
    <t>Želino</t>
  </si>
  <si>
    <t>Kičevo</t>
  </si>
  <si>
    <t>Makedonska Kamenica</t>
  </si>
  <si>
    <t>Mogila</t>
  </si>
  <si>
    <t>Resen</t>
  </si>
  <si>
    <t>Rosoman</t>
  </si>
  <si>
    <t>Tearce</t>
  </si>
  <si>
    <t>Vevčani</t>
  </si>
  <si>
    <t>Gradsko</t>
  </si>
  <si>
    <t>Kumanovo</t>
  </si>
  <si>
    <t>Rankovce</t>
  </si>
  <si>
    <t>Struga</t>
  </si>
  <si>
    <t>Štip</t>
  </si>
  <si>
    <t>Veles</t>
  </si>
  <si>
    <t>Zrnovci</t>
  </si>
  <si>
    <t>Lozovo</t>
  </si>
  <si>
    <t>Makedonski Brod</t>
  </si>
  <si>
    <t>Petrovec</t>
  </si>
  <si>
    <t>Sopište</t>
  </si>
  <si>
    <t>Ilinden</t>
  </si>
  <si>
    <t>Kočani</t>
  </si>
  <si>
    <t>Krivogaštani</t>
  </si>
  <si>
    <t>Kruševo</t>
  </si>
  <si>
    <t>Lipkovo</t>
  </si>
  <si>
    <t>Probištip</t>
  </si>
  <si>
    <t>Studeničani</t>
  </si>
  <si>
    <t>Tetovo</t>
  </si>
  <si>
    <t>ML-BKO</t>
  </si>
  <si>
    <t>Bamako</t>
  </si>
  <si>
    <t>ML-6</t>
  </si>
  <si>
    <t>Tombouctou</t>
  </si>
  <si>
    <t>ML-4</t>
  </si>
  <si>
    <t>Ségou</t>
  </si>
  <si>
    <t>ML-2</t>
  </si>
  <si>
    <t>Koulikoro</t>
  </si>
  <si>
    <t>ML-5</t>
  </si>
  <si>
    <t>Mopti</t>
  </si>
  <si>
    <t>ML-3</t>
  </si>
  <si>
    <t>Sikasso</t>
  </si>
  <si>
    <t>ML-8</t>
  </si>
  <si>
    <t>Kidal</t>
  </si>
  <si>
    <t>ML-1</t>
  </si>
  <si>
    <t>Kayes</t>
  </si>
  <si>
    <t>ML-7</t>
  </si>
  <si>
    <t>Gao</t>
  </si>
  <si>
    <t>MM-05</t>
  </si>
  <si>
    <t>MM-11</t>
  </si>
  <si>
    <t>Kachin</t>
  </si>
  <si>
    <t>MM-13</t>
  </si>
  <si>
    <t>Kayin</t>
  </si>
  <si>
    <t>MM-15</t>
  </si>
  <si>
    <t>Mon</t>
  </si>
  <si>
    <t>MM-01</t>
  </si>
  <si>
    <t>Sagaing</t>
  </si>
  <si>
    <t>MM-04</t>
  </si>
  <si>
    <t>Mandalay</t>
  </si>
  <si>
    <t>MM-06</t>
  </si>
  <si>
    <t>Yangon</t>
  </si>
  <si>
    <t>MM-17</t>
  </si>
  <si>
    <t>Shan</t>
  </si>
  <si>
    <t>MM-16</t>
  </si>
  <si>
    <t>Rakhine</t>
  </si>
  <si>
    <t>MM-18</t>
  </si>
  <si>
    <t>Nay Pyi Taw</t>
  </si>
  <si>
    <t>MM-02</t>
  </si>
  <si>
    <t>Bago</t>
  </si>
  <si>
    <t>MM-12</t>
  </si>
  <si>
    <t>Kayah</t>
  </si>
  <si>
    <t>MM-14</t>
  </si>
  <si>
    <t>Chin</t>
  </si>
  <si>
    <t>MM-07</t>
  </si>
  <si>
    <t>MM-03</t>
  </si>
  <si>
    <t>Magway</t>
  </si>
  <si>
    <t>MN-041</t>
  </si>
  <si>
    <t>Hövsgöl</t>
  </si>
  <si>
    <t>MN-053</t>
  </si>
  <si>
    <t>Ömnögovĭ</t>
  </si>
  <si>
    <t>MN-061</t>
  </si>
  <si>
    <t>Dornod</t>
  </si>
  <si>
    <t>MN-067</t>
  </si>
  <si>
    <t>Bulgan</t>
  </si>
  <si>
    <t>MN-055</t>
  </si>
  <si>
    <t>Övörhangay</t>
  </si>
  <si>
    <t>MN-069</t>
  </si>
  <si>
    <t>Bayanhongor</t>
  </si>
  <si>
    <t>MN-046</t>
  </si>
  <si>
    <t>Uvs</t>
  </si>
  <si>
    <t>MN-065</t>
  </si>
  <si>
    <t>Govĭ-Altay</t>
  </si>
  <si>
    <t>MN-043</t>
  </si>
  <si>
    <t>Hovd</t>
  </si>
  <si>
    <t>MN-071</t>
  </si>
  <si>
    <t>Bayan-Ölgiy</t>
  </si>
  <si>
    <t>MN-035</t>
  </si>
  <si>
    <t>Orhon</t>
  </si>
  <si>
    <t>MN-037</t>
  </si>
  <si>
    <t>Darhan uul</t>
  </si>
  <si>
    <t>MN-064</t>
  </si>
  <si>
    <t>Govĭ-Sümber</t>
  </si>
  <si>
    <t>MN-051</t>
  </si>
  <si>
    <t>Sühbaatar</t>
  </si>
  <si>
    <t>MN-063</t>
  </si>
  <si>
    <t>Dornogovĭ</t>
  </si>
  <si>
    <t>MN-073</t>
  </si>
  <si>
    <t>Arhangay</t>
  </si>
  <si>
    <t>MN-1</t>
  </si>
  <si>
    <t>Ulaanbaatar</t>
  </si>
  <si>
    <t>MN-039</t>
  </si>
  <si>
    <t>Hentiy</t>
  </si>
  <si>
    <t>MN-047</t>
  </si>
  <si>
    <t>Töv</t>
  </si>
  <si>
    <t>MN-049</t>
  </si>
  <si>
    <t>Selenge</t>
  </si>
  <si>
    <t>MN-057</t>
  </si>
  <si>
    <t>Dzavhan</t>
  </si>
  <si>
    <t>MN-059</t>
  </si>
  <si>
    <t>Dundgovĭ</t>
  </si>
  <si>
    <t>MR-02</t>
  </si>
  <si>
    <t>Hodh el Gharbi</t>
  </si>
  <si>
    <t>MR-08</t>
  </si>
  <si>
    <t>Dakhlet Nouâdhibou</t>
  </si>
  <si>
    <t>MR-03</t>
  </si>
  <si>
    <t>Assaba</t>
  </si>
  <si>
    <t>MR-07</t>
  </si>
  <si>
    <t>MR-01</t>
  </si>
  <si>
    <t>Hodh ech Chargui</t>
  </si>
  <si>
    <t>MR-05</t>
  </si>
  <si>
    <t>Brakna</t>
  </si>
  <si>
    <t>MR-12</t>
  </si>
  <si>
    <t>Inchiri</t>
  </si>
  <si>
    <t>MR-10</t>
  </si>
  <si>
    <t>Guidimaka</t>
  </si>
  <si>
    <t>MR-06</t>
  </si>
  <si>
    <t>Trarza</t>
  </si>
  <si>
    <t>MR-09</t>
  </si>
  <si>
    <t>Tagant</t>
  </si>
  <si>
    <t>MR-11</t>
  </si>
  <si>
    <t>Tiris Zemmour</t>
  </si>
  <si>
    <t>MR-13</t>
  </si>
  <si>
    <t>Nouakchott Ouest</t>
  </si>
  <si>
    <t>Nuwākshūţ al Gharbīyah</t>
  </si>
  <si>
    <t>MR-14</t>
  </si>
  <si>
    <t>Nouakchott Nord</t>
  </si>
  <si>
    <t>Nuwākshūţ ash Shamālīyah</t>
  </si>
  <si>
    <t>MR-15</t>
  </si>
  <si>
    <t>Nouakchott Sud</t>
  </si>
  <si>
    <t>Nuwākshūţ al Janūbīyah</t>
  </si>
  <si>
    <t>MR-04</t>
  </si>
  <si>
    <t>Gorgol</t>
  </si>
  <si>
    <t>MT-13</t>
  </si>
  <si>
    <t>Għajnsielem</t>
  </si>
  <si>
    <t>MT-15</t>
  </si>
  <si>
    <t>Għargħur</t>
  </si>
  <si>
    <t>MT-20</t>
  </si>
  <si>
    <t>Isla</t>
  </si>
  <si>
    <t>MT-27</t>
  </si>
  <si>
    <t>Marsaskala</t>
  </si>
  <si>
    <t>MT-36</t>
  </si>
  <si>
    <t>Munxar</t>
  </si>
  <si>
    <t>MT-40</t>
  </si>
  <si>
    <t>Pembroke</t>
  </si>
  <si>
    <t>MT-44</t>
  </si>
  <si>
    <t>Qrendi</t>
  </si>
  <si>
    <t>MT-49</t>
  </si>
  <si>
    <t>San Ġwann</t>
  </si>
  <si>
    <t>MT-50</t>
  </si>
  <si>
    <t>San Lawrenz</t>
  </si>
  <si>
    <t>Saint Lawrence</t>
  </si>
  <si>
    <t>MT-51</t>
  </si>
  <si>
    <t>Saint Paul's Bay</t>
  </si>
  <si>
    <t>San Pawl il-Baħar</t>
  </si>
  <si>
    <t>MT-61</t>
  </si>
  <si>
    <t>Xagħra</t>
  </si>
  <si>
    <t>MT-63</t>
  </si>
  <si>
    <t>Xgħajra</t>
  </si>
  <si>
    <t>MT-67</t>
  </si>
  <si>
    <t>Żejtun</t>
  </si>
  <si>
    <t>MT-05</t>
  </si>
  <si>
    <t>Birżebbuġa</t>
  </si>
  <si>
    <t>MT-06</t>
  </si>
  <si>
    <t>Bormla</t>
  </si>
  <si>
    <t>MT-12</t>
  </si>
  <si>
    <t>Gżira</t>
  </si>
  <si>
    <t>MT-64</t>
  </si>
  <si>
    <t>Żabbar</t>
  </si>
  <si>
    <t>MT-02</t>
  </si>
  <si>
    <t>Balzan</t>
  </si>
  <si>
    <t>MT-03</t>
  </si>
  <si>
    <t>Birgu</t>
  </si>
  <si>
    <t>MT-19</t>
  </si>
  <si>
    <t>Iklin</t>
  </si>
  <si>
    <t>MT-24</t>
  </si>
  <si>
    <t>Lija</t>
  </si>
  <si>
    <t>MT-25</t>
  </si>
  <si>
    <t>Luqa</t>
  </si>
  <si>
    <t>MT-39</t>
  </si>
  <si>
    <t>Paola</t>
  </si>
  <si>
    <t>MT-52</t>
  </si>
  <si>
    <t>Sannat</t>
  </si>
  <si>
    <t>MT-55</t>
  </si>
  <si>
    <t>Siġġiewi</t>
  </si>
  <si>
    <t>MT-56</t>
  </si>
  <si>
    <t>Sliema</t>
  </si>
  <si>
    <t>MT-66</t>
  </si>
  <si>
    <t>Żebbuġ Malta</t>
  </si>
  <si>
    <t>MT-68</t>
  </si>
  <si>
    <t>Żurrieq</t>
  </si>
  <si>
    <t>MT-32</t>
  </si>
  <si>
    <t>Mosta</t>
  </si>
  <si>
    <t>MT-33</t>
  </si>
  <si>
    <t>Mqabba</t>
  </si>
  <si>
    <t>MT-43</t>
  </si>
  <si>
    <t>Qormi</t>
  </si>
  <si>
    <t>MT-48</t>
  </si>
  <si>
    <t>San Ġiljan</t>
  </si>
  <si>
    <t>Saint Julian's</t>
  </si>
  <si>
    <t>MT-08</t>
  </si>
  <si>
    <t>Fgura</t>
  </si>
  <si>
    <t>MT-34</t>
  </si>
  <si>
    <t>Msida</t>
  </si>
  <si>
    <t>MT-35</t>
  </si>
  <si>
    <t>Mtarfa</t>
  </si>
  <si>
    <t>MT-37</t>
  </si>
  <si>
    <t>Nadur</t>
  </si>
  <si>
    <t>MT-46</t>
  </si>
  <si>
    <t>Rabat Malta</t>
  </si>
  <si>
    <t>MT-04</t>
  </si>
  <si>
    <t>Birkirkara</t>
  </si>
  <si>
    <t>MT-14</t>
  </si>
  <si>
    <t>Għarb</t>
  </si>
  <si>
    <t>MT-16</t>
  </si>
  <si>
    <t>Għasri</t>
  </si>
  <si>
    <t>MT-18</t>
  </si>
  <si>
    <t>Ħamrun</t>
  </si>
  <si>
    <t>MT-22</t>
  </si>
  <si>
    <t>Kerċem</t>
  </si>
  <si>
    <t>MT-26</t>
  </si>
  <si>
    <t>Marsa</t>
  </si>
  <si>
    <t>MT-47</t>
  </si>
  <si>
    <t>MT-59</t>
  </si>
  <si>
    <t>Tarxien</t>
  </si>
  <si>
    <t>MT-62</t>
  </si>
  <si>
    <t>Xewkija</t>
  </si>
  <si>
    <t>MT-65</t>
  </si>
  <si>
    <t>Żebbuġ Għawdex</t>
  </si>
  <si>
    <t>Żebbuġ Gozo</t>
  </si>
  <si>
    <t>MT-09</t>
  </si>
  <si>
    <t>Floriana</t>
  </si>
  <si>
    <t>MT-30</t>
  </si>
  <si>
    <t>Mellieħa</t>
  </si>
  <si>
    <t>MT-42</t>
  </si>
  <si>
    <t>Qala</t>
  </si>
  <si>
    <t>MT-45</t>
  </si>
  <si>
    <t>Rabat Għawdex</t>
  </si>
  <si>
    <t>Rabat Gozo</t>
  </si>
  <si>
    <t>MT-53</t>
  </si>
  <si>
    <t>Santa Luċija</t>
  </si>
  <si>
    <t>Saint Lucia's</t>
  </si>
  <si>
    <t>MT-57</t>
  </si>
  <si>
    <t>Swieqi</t>
  </si>
  <si>
    <t>MT-01</t>
  </si>
  <si>
    <t>Attard</t>
  </si>
  <si>
    <t>MT-10</t>
  </si>
  <si>
    <t>Fontana</t>
  </si>
  <si>
    <t>MT-17</t>
  </si>
  <si>
    <t>Għaxaq</t>
  </si>
  <si>
    <t>MT-23</t>
  </si>
  <si>
    <t>Kirkop</t>
  </si>
  <si>
    <t>MT-28</t>
  </si>
  <si>
    <t>Marsaxlokk</t>
  </si>
  <si>
    <t>MT-29</t>
  </si>
  <si>
    <t>Mdina</t>
  </si>
  <si>
    <t>MT-38</t>
  </si>
  <si>
    <t>Naxxar</t>
  </si>
  <si>
    <t>MT-41</t>
  </si>
  <si>
    <t>Pietà</t>
  </si>
  <si>
    <t>MT-54</t>
  </si>
  <si>
    <t>Santa Venera</t>
  </si>
  <si>
    <t>MT-58</t>
  </si>
  <si>
    <t>Ta' Xbiex</t>
  </si>
  <si>
    <t>MT-60</t>
  </si>
  <si>
    <t>Valletta</t>
  </si>
  <si>
    <t>MT-07</t>
  </si>
  <si>
    <t>Dingli</t>
  </si>
  <si>
    <t>MT-11</t>
  </si>
  <si>
    <t>Gudja</t>
  </si>
  <si>
    <t>MT-21</t>
  </si>
  <si>
    <t>Kalkara</t>
  </si>
  <si>
    <t>MT-31</t>
  </si>
  <si>
    <t>Mġarr</t>
  </si>
  <si>
    <t>MU-PW</t>
  </si>
  <si>
    <t>Plaines Wilhems</t>
  </si>
  <si>
    <t>MU-CC</t>
  </si>
  <si>
    <t>Cargados Carajos Shoals</t>
  </si>
  <si>
    <t>MU-GP</t>
  </si>
  <si>
    <t>Grand Port</t>
  </si>
  <si>
    <t>MU-CU</t>
  </si>
  <si>
    <t>Curepipe</t>
  </si>
  <si>
    <t>MU-PA</t>
  </si>
  <si>
    <t>Pamplemousses</t>
  </si>
  <si>
    <t>MU-PL</t>
  </si>
  <si>
    <t>Port Louis</t>
  </si>
  <si>
    <t>MU-AG</t>
  </si>
  <si>
    <t>Agalega Islands</t>
  </si>
  <si>
    <t>MU-BR</t>
  </si>
  <si>
    <t>Beau Bassin-Rose Hill</t>
  </si>
  <si>
    <t>MU-RO</t>
  </si>
  <si>
    <t>Rodrigues Island</t>
  </si>
  <si>
    <t>MU-SA</t>
  </si>
  <si>
    <t>Savanne</t>
  </si>
  <si>
    <t>MU-MO</t>
  </si>
  <si>
    <t>Moka</t>
  </si>
  <si>
    <t>MU-PU</t>
  </si>
  <si>
    <t>MU-RR</t>
  </si>
  <si>
    <t>Rivière du Rempart</t>
  </si>
  <si>
    <t>MU-VP</t>
  </si>
  <si>
    <t>Vacoas-Phoenix</t>
  </si>
  <si>
    <t>MU-BL</t>
  </si>
  <si>
    <t>Black River</t>
  </si>
  <si>
    <t>MU-FL</t>
  </si>
  <si>
    <t>Flacq</t>
  </si>
  <si>
    <t>MU-QB</t>
  </si>
  <si>
    <t>Quatre Bornes</t>
  </si>
  <si>
    <t>MV-27</t>
  </si>
  <si>
    <t>MV-28</t>
  </si>
  <si>
    <t>MV-MLE</t>
  </si>
  <si>
    <t>Male</t>
  </si>
  <si>
    <t>Maale</t>
  </si>
  <si>
    <t>MV-14</t>
  </si>
  <si>
    <t>MV-12</t>
  </si>
  <si>
    <t>Mulakatholhu</t>
  </si>
  <si>
    <t>MV-17</t>
  </si>
  <si>
    <t>MV-04</t>
  </si>
  <si>
    <t>MV-26</t>
  </si>
  <si>
    <t>MV-00</t>
  </si>
  <si>
    <t>MV-02</t>
  </si>
  <si>
    <t>MV-29</t>
  </si>
  <si>
    <t>Fuvammulah</t>
  </si>
  <si>
    <t>MV-01</t>
  </si>
  <si>
    <t>MV-13</t>
  </si>
  <si>
    <t>Maalhosmadulu Uthuruburi</t>
  </si>
  <si>
    <t>MV-03</t>
  </si>
  <si>
    <t>Faadhippolhu</t>
  </si>
  <si>
    <t>MV-20</t>
  </si>
  <si>
    <t>Maalhosmadulu Dhekunuburi</t>
  </si>
  <si>
    <t>MV-25</t>
  </si>
  <si>
    <t>Miladhunmadulu Dhekunuburi</t>
  </si>
  <si>
    <t>MV-07</t>
  </si>
  <si>
    <t>Thiladhunmathee Uthuruburi</t>
  </si>
  <si>
    <t>MV-23</t>
  </si>
  <si>
    <t>Thiladhunmathee Dhekunuburi</t>
  </si>
  <si>
    <t>MV-24</t>
  </si>
  <si>
    <t>Miladhunmadulu Uthuruburi</t>
  </si>
  <si>
    <t>MV-05</t>
  </si>
  <si>
    <t>MV-08</t>
  </si>
  <si>
    <t>Kolhumadulu</t>
  </si>
  <si>
    <t>MW-N</t>
  </si>
  <si>
    <t>Chakumpoto</t>
  </si>
  <si>
    <t>Northern Region</t>
  </si>
  <si>
    <t>MW-CT</t>
  </si>
  <si>
    <t>Chitipa</t>
  </si>
  <si>
    <t>MW-KR</t>
  </si>
  <si>
    <t>Karonga</t>
  </si>
  <si>
    <t>MW-LK</t>
  </si>
  <si>
    <t>Likoma</t>
  </si>
  <si>
    <t>MW-NB</t>
  </si>
  <si>
    <t>Nkhata Bay</t>
  </si>
  <si>
    <t>MW-MZ</t>
  </si>
  <si>
    <t>Mzimba</t>
  </si>
  <si>
    <t>MW-RU</t>
  </si>
  <si>
    <t>Rumphi</t>
  </si>
  <si>
    <t>MW-S</t>
  </si>
  <si>
    <t>Chakumwera</t>
  </si>
  <si>
    <t>Southern Region</t>
  </si>
  <si>
    <t>MW-BA</t>
  </si>
  <si>
    <t>Balaka</t>
  </si>
  <si>
    <t>MW-CK</t>
  </si>
  <si>
    <t>Chikwawa</t>
  </si>
  <si>
    <t>MW-MG</t>
  </si>
  <si>
    <t>Mangochi</t>
  </si>
  <si>
    <t>MW-MW</t>
  </si>
  <si>
    <t>Mwanza</t>
  </si>
  <si>
    <t>MW-TH</t>
  </si>
  <si>
    <t>Thyolo</t>
  </si>
  <si>
    <t>MW-BL</t>
  </si>
  <si>
    <t>Blantyre</t>
  </si>
  <si>
    <t>MW-MH</t>
  </si>
  <si>
    <t>Machinga</t>
  </si>
  <si>
    <t>MW-NE</t>
  </si>
  <si>
    <t>Neno</t>
  </si>
  <si>
    <t>MW-CR</t>
  </si>
  <si>
    <t>Chiradzulu</t>
  </si>
  <si>
    <t>MW-MU</t>
  </si>
  <si>
    <t>Mulanje</t>
  </si>
  <si>
    <t>MW-NS</t>
  </si>
  <si>
    <t>Nsanje</t>
  </si>
  <si>
    <t>MW-PH</t>
  </si>
  <si>
    <t>Phalombe</t>
  </si>
  <si>
    <t>MW-ZO</t>
  </si>
  <si>
    <t>Zomba</t>
  </si>
  <si>
    <t>MW-C</t>
  </si>
  <si>
    <t>Central Region</t>
  </si>
  <si>
    <t>Chapakati</t>
  </si>
  <si>
    <t>MW-KS</t>
  </si>
  <si>
    <t>Kasungu</t>
  </si>
  <si>
    <t>MW-NK</t>
  </si>
  <si>
    <t>Nkhotakota</t>
  </si>
  <si>
    <t>MW-MC</t>
  </si>
  <si>
    <t>Mchinji</t>
  </si>
  <si>
    <t>MW-NI</t>
  </si>
  <si>
    <t>Ntchisi</t>
  </si>
  <si>
    <t>MW-SA</t>
  </si>
  <si>
    <t>Salima</t>
  </si>
  <si>
    <t>MW-DE</t>
  </si>
  <si>
    <t>Dedza</t>
  </si>
  <si>
    <t>MW-DO</t>
  </si>
  <si>
    <t>MW-NU</t>
  </si>
  <si>
    <t>Ntcheu</t>
  </si>
  <si>
    <t>MW-LI</t>
  </si>
  <si>
    <t>Lilongwe</t>
  </si>
  <si>
    <t>MX-COA</t>
  </si>
  <si>
    <t>MX-COL</t>
  </si>
  <si>
    <t>Colima</t>
  </si>
  <si>
    <t>MX-DUR</t>
  </si>
  <si>
    <t>Durango</t>
  </si>
  <si>
    <t>MX-QUE</t>
  </si>
  <si>
    <t>Querétaro</t>
  </si>
  <si>
    <t>MX-SIN</t>
  </si>
  <si>
    <t>Sinaloa</t>
  </si>
  <si>
    <t>MX-VER</t>
  </si>
  <si>
    <t>MX-CHP</t>
  </si>
  <si>
    <t>Chiapas</t>
  </si>
  <si>
    <t>MX-JAL</t>
  </si>
  <si>
    <t>Jalisco</t>
  </si>
  <si>
    <t>MX-PUE</t>
  </si>
  <si>
    <t>Puebla</t>
  </si>
  <si>
    <t>MX-ROO</t>
  </si>
  <si>
    <t>Quintana Roo</t>
  </si>
  <si>
    <t>MX-TLA</t>
  </si>
  <si>
    <t>Tlaxcala</t>
  </si>
  <si>
    <t>MX-MEX</t>
  </si>
  <si>
    <t>México</t>
  </si>
  <si>
    <t>MX-NAY</t>
  </si>
  <si>
    <t>Nayarit</t>
  </si>
  <si>
    <t>MX-AGU</t>
  </si>
  <si>
    <t>Aguascalientes</t>
  </si>
  <si>
    <t>MX-BCN</t>
  </si>
  <si>
    <t>Baja California</t>
  </si>
  <si>
    <t>MX-CAM</t>
  </si>
  <si>
    <t>Campeche</t>
  </si>
  <si>
    <t>MX-GUA</t>
  </si>
  <si>
    <t>Guanajuato</t>
  </si>
  <si>
    <t>MX-MOR</t>
  </si>
  <si>
    <t>Morelos</t>
  </si>
  <si>
    <t>MX-BCS</t>
  </si>
  <si>
    <t>Baja California Sur</t>
  </si>
  <si>
    <t>MX-GRO</t>
  </si>
  <si>
    <t>Guerrero</t>
  </si>
  <si>
    <t>MX-HID</t>
  </si>
  <si>
    <t>Hidalgo</t>
  </si>
  <si>
    <t>MX-SON</t>
  </si>
  <si>
    <t>MX-ZAC</t>
  </si>
  <si>
    <t>Zacatecas</t>
  </si>
  <si>
    <t>MX-CHH</t>
  </si>
  <si>
    <t>Chihuahua</t>
  </si>
  <si>
    <t>MX-NLE</t>
  </si>
  <si>
    <t>Nuevo León</t>
  </si>
  <si>
    <t>MX-TAM</t>
  </si>
  <si>
    <t>MX-YUC</t>
  </si>
  <si>
    <t>Yucatán</t>
  </si>
  <si>
    <t>MX-MIC</t>
  </si>
  <si>
    <t>MX-OAX</t>
  </si>
  <si>
    <t>Oaxaca</t>
  </si>
  <si>
    <t>MX-SLP</t>
  </si>
  <si>
    <t>San Luis Potosí</t>
  </si>
  <si>
    <t>MX-TAB</t>
  </si>
  <si>
    <t>Tabasco</t>
  </si>
  <si>
    <t>MY-05</t>
  </si>
  <si>
    <t>Negeri Sembilan</t>
  </si>
  <si>
    <t>MY-09</t>
  </si>
  <si>
    <t>Perlis</t>
  </si>
  <si>
    <t>MY-07</t>
  </si>
  <si>
    <t>Pulau Pinang</t>
  </si>
  <si>
    <t>MY-01</t>
  </si>
  <si>
    <t>Johor</t>
  </si>
  <si>
    <t>MY-08</t>
  </si>
  <si>
    <t>Perak</t>
  </si>
  <si>
    <t>MY-10</t>
  </si>
  <si>
    <t>Selangor</t>
  </si>
  <si>
    <t>MY-14</t>
  </si>
  <si>
    <t>Wilayah Persekutuan Kuala Lumpur</t>
  </si>
  <si>
    <t>MY-16</t>
  </si>
  <si>
    <t>Wilayah Persekutuan Putrajaya</t>
  </si>
  <si>
    <t>MY-12</t>
  </si>
  <si>
    <t>Sabah</t>
  </si>
  <si>
    <t>MY-13</t>
  </si>
  <si>
    <t>Sarawak</t>
  </si>
  <si>
    <t>MY-02</t>
  </si>
  <si>
    <t>Kedah</t>
  </si>
  <si>
    <t>MY-11</t>
  </si>
  <si>
    <t>Terengganu</t>
  </si>
  <si>
    <t>MY-06</t>
  </si>
  <si>
    <t>Pahang</t>
  </si>
  <si>
    <t>MY-15</t>
  </si>
  <si>
    <t>Wilayah Persekutuan Labuan</t>
  </si>
  <si>
    <t>MY-03</t>
  </si>
  <si>
    <t>Kelantan</t>
  </si>
  <si>
    <t>MY-04</t>
  </si>
  <si>
    <t>MZ-B</t>
  </si>
  <si>
    <t>Manica</t>
  </si>
  <si>
    <t>MZ-T</t>
  </si>
  <si>
    <t>Tete</t>
  </si>
  <si>
    <t>MZ-I</t>
  </si>
  <si>
    <t>Inhambane</t>
  </si>
  <si>
    <t>MZ-MPM</t>
  </si>
  <si>
    <t>Maputo</t>
  </si>
  <si>
    <t>MZ-A</t>
  </si>
  <si>
    <t>Niassa</t>
  </si>
  <si>
    <t>MZ-L</t>
  </si>
  <si>
    <t>MZ-Q</t>
  </si>
  <si>
    <t>Zambézia</t>
  </si>
  <si>
    <t>MZ-S</t>
  </si>
  <si>
    <t>Sofala</t>
  </si>
  <si>
    <t>MZ-N</t>
  </si>
  <si>
    <t>Nampula</t>
  </si>
  <si>
    <t>MZ-G</t>
  </si>
  <si>
    <t>Gaza</t>
  </si>
  <si>
    <t>MZ-P</t>
  </si>
  <si>
    <t>Cabo Delgado</t>
  </si>
  <si>
    <t>NA-HA</t>
  </si>
  <si>
    <t>Hardap</t>
  </si>
  <si>
    <t>NA-KH</t>
  </si>
  <si>
    <t>Khomas</t>
  </si>
  <si>
    <t>NA-CA</t>
  </si>
  <si>
    <t>Zambezi</t>
  </si>
  <si>
    <t>NA-ER</t>
  </si>
  <si>
    <t>Erongo</t>
  </si>
  <si>
    <t>NA-KU</t>
  </si>
  <si>
    <t>Kunene</t>
  </si>
  <si>
    <t>NA-OS</t>
  </si>
  <si>
    <t>Omusati</t>
  </si>
  <si>
    <t>NA-OW</t>
  </si>
  <si>
    <t>Ohangwena</t>
  </si>
  <si>
    <t>NA-ON</t>
  </si>
  <si>
    <t>Oshana</t>
  </si>
  <si>
    <t>NA-KE</t>
  </si>
  <si>
    <t>Kavango East</t>
  </si>
  <si>
    <t>NA-KW</t>
  </si>
  <si>
    <t>Kavango West</t>
  </si>
  <si>
    <t>NA-KA</t>
  </si>
  <si>
    <t>Karas</t>
  </si>
  <si>
    <t>NA-OH</t>
  </si>
  <si>
    <t>Omaheke</t>
  </si>
  <si>
    <t>NA-OT</t>
  </si>
  <si>
    <t>Oshikoto</t>
  </si>
  <si>
    <t>NA-OD</t>
  </si>
  <si>
    <t>Otjozondjupa</t>
  </si>
  <si>
    <t>NE-2</t>
  </si>
  <si>
    <t>Diffa</t>
  </si>
  <si>
    <t>NE-7</t>
  </si>
  <si>
    <t>Zinder</t>
  </si>
  <si>
    <t>NE-1</t>
  </si>
  <si>
    <t>Agadez</t>
  </si>
  <si>
    <t>NE-6</t>
  </si>
  <si>
    <t>Tillabéri</t>
  </si>
  <si>
    <t>NE-5</t>
  </si>
  <si>
    <t>Tahoua</t>
  </si>
  <si>
    <t>NE-3</t>
  </si>
  <si>
    <t>Dosso</t>
  </si>
  <si>
    <t>NE-4</t>
  </si>
  <si>
    <t>Maradi</t>
  </si>
  <si>
    <t>NE-8</t>
  </si>
  <si>
    <t>Niamey</t>
  </si>
  <si>
    <t>NG-DE</t>
  </si>
  <si>
    <t>Delta</t>
  </si>
  <si>
    <t>NG-EK</t>
  </si>
  <si>
    <t>Ekiti</t>
  </si>
  <si>
    <t>NG-KO</t>
  </si>
  <si>
    <t>Kogi</t>
  </si>
  <si>
    <t>NG-LA</t>
  </si>
  <si>
    <t>Lagos</t>
  </si>
  <si>
    <t>NG-TA</t>
  </si>
  <si>
    <t>Taraba</t>
  </si>
  <si>
    <t>NG-KD</t>
  </si>
  <si>
    <t>Kaduna</t>
  </si>
  <si>
    <t>NG-OG</t>
  </si>
  <si>
    <t>Ogun</t>
  </si>
  <si>
    <t>NG-SO</t>
  </si>
  <si>
    <t>Sokoto</t>
  </si>
  <si>
    <t>NG-YO</t>
  </si>
  <si>
    <t>Yobe</t>
  </si>
  <si>
    <t>NG-ZA</t>
  </si>
  <si>
    <t>Zamfara</t>
  </si>
  <si>
    <t>NG-AK</t>
  </si>
  <si>
    <t>Akwa Ibom</t>
  </si>
  <si>
    <t>NG-EN</t>
  </si>
  <si>
    <t>Enugu</t>
  </si>
  <si>
    <t>NG-IM</t>
  </si>
  <si>
    <t>Imo</t>
  </si>
  <si>
    <t>NG-BY</t>
  </si>
  <si>
    <t>Bayelsa</t>
  </si>
  <si>
    <t>NG-KN</t>
  </si>
  <si>
    <t>Kano</t>
  </si>
  <si>
    <t>NG-KT</t>
  </si>
  <si>
    <t>Katsina</t>
  </si>
  <si>
    <t>NG-BO</t>
  </si>
  <si>
    <t>Borno</t>
  </si>
  <si>
    <t>NG-EB</t>
  </si>
  <si>
    <t>Ebonyi</t>
  </si>
  <si>
    <t>NG-FC</t>
  </si>
  <si>
    <t>Abuja Federal Capital Territory</t>
  </si>
  <si>
    <t>NG-KE</t>
  </si>
  <si>
    <t>Kebbi</t>
  </si>
  <si>
    <t>NG-NA</t>
  </si>
  <si>
    <t>Nasarawa</t>
  </si>
  <si>
    <t>NG-NI</t>
  </si>
  <si>
    <t>Niger</t>
  </si>
  <si>
    <t>NG-ON</t>
  </si>
  <si>
    <t>Ondo</t>
  </si>
  <si>
    <t>NG-OS</t>
  </si>
  <si>
    <t>Osun</t>
  </si>
  <si>
    <t>NG-OY</t>
  </si>
  <si>
    <t>Oyo</t>
  </si>
  <si>
    <t>NG-AD</t>
  </si>
  <si>
    <t>Adamawa</t>
  </si>
  <si>
    <t>NG-AN</t>
  </si>
  <si>
    <t>Anambra</t>
  </si>
  <si>
    <t>NG-AB</t>
  </si>
  <si>
    <t>Abia</t>
  </si>
  <si>
    <t>NG-BA</t>
  </si>
  <si>
    <t>Bauchi</t>
  </si>
  <si>
    <t>NG-ED</t>
  </si>
  <si>
    <t>Edo</t>
  </si>
  <si>
    <t>NG-GO</t>
  </si>
  <si>
    <t>Gombe</t>
  </si>
  <si>
    <t>NG-KW</t>
  </si>
  <si>
    <t>Kwara</t>
  </si>
  <si>
    <t>NG-PL</t>
  </si>
  <si>
    <t>NG-RI</t>
  </si>
  <si>
    <t>Rivers</t>
  </si>
  <si>
    <t>NG-BE</t>
  </si>
  <si>
    <t>Benue</t>
  </si>
  <si>
    <t>NG-CR</t>
  </si>
  <si>
    <t>Cross River</t>
  </si>
  <si>
    <t>NG-JI</t>
  </si>
  <si>
    <t>Jigawa</t>
  </si>
  <si>
    <t>NI-AN</t>
  </si>
  <si>
    <t>NI-RI</t>
  </si>
  <si>
    <t>Rivas</t>
  </si>
  <si>
    <t>NI-SJ</t>
  </si>
  <si>
    <t>Río San Juan</t>
  </si>
  <si>
    <t>NI-AS</t>
  </si>
  <si>
    <t>NI-GR</t>
  </si>
  <si>
    <t>NI-MD</t>
  </si>
  <si>
    <t>Madriz</t>
  </si>
  <si>
    <t>NI-LE</t>
  </si>
  <si>
    <t>NI-NS</t>
  </si>
  <si>
    <t>Nueva Segovia</t>
  </si>
  <si>
    <t>NI-CA</t>
  </si>
  <si>
    <t>Carazo</t>
  </si>
  <si>
    <t>NI-ES</t>
  </si>
  <si>
    <t>Estelí</t>
  </si>
  <si>
    <t>NI-MN</t>
  </si>
  <si>
    <t>Managua</t>
  </si>
  <si>
    <t>NI-MS</t>
  </si>
  <si>
    <t>Masaya</t>
  </si>
  <si>
    <t>NI-CO</t>
  </si>
  <si>
    <t>Chontales</t>
  </si>
  <si>
    <t>NI-BO</t>
  </si>
  <si>
    <t>Boaco</t>
  </si>
  <si>
    <t>NI-MT</t>
  </si>
  <si>
    <t>Matagalpa</t>
  </si>
  <si>
    <t>NI-CI</t>
  </si>
  <si>
    <t>Chinandega</t>
  </si>
  <si>
    <t>NI-JI</t>
  </si>
  <si>
    <t>Jinotega</t>
  </si>
  <si>
    <t>NL-OV</t>
  </si>
  <si>
    <t>Overijssel</t>
  </si>
  <si>
    <t>NL-AW</t>
  </si>
  <si>
    <t>NL-DR</t>
  </si>
  <si>
    <t>Drenthe</t>
  </si>
  <si>
    <t>NL-BQ3</t>
  </si>
  <si>
    <t>NL-GE</t>
  </si>
  <si>
    <t>Gelderland</t>
  </si>
  <si>
    <t>NL-UT</t>
  </si>
  <si>
    <t>Utrecht</t>
  </si>
  <si>
    <t>NL-FL</t>
  </si>
  <si>
    <t>Flevoland</t>
  </si>
  <si>
    <t>NL-FR</t>
  </si>
  <si>
    <t>Fryslân</t>
  </si>
  <si>
    <t>NL-NB</t>
  </si>
  <si>
    <t>Noord-Brabant</t>
  </si>
  <si>
    <t>NL-NH</t>
  </si>
  <si>
    <t>Noord-Holland</t>
  </si>
  <si>
    <t>NL-ZH</t>
  </si>
  <si>
    <t>Zuid-Holland</t>
  </si>
  <si>
    <t>NL-CW</t>
  </si>
  <si>
    <t>NL-GR</t>
  </si>
  <si>
    <t>Groningen</t>
  </si>
  <si>
    <t>NL-LI</t>
  </si>
  <si>
    <t>NL-SX</t>
  </si>
  <si>
    <t>NL-BQ2</t>
  </si>
  <si>
    <t>NL-BQ1</t>
  </si>
  <si>
    <t>NL-ZE</t>
  </si>
  <si>
    <t>Zeeland</t>
  </si>
  <si>
    <t>NO-03</t>
  </si>
  <si>
    <t>Oslo</t>
  </si>
  <si>
    <t>NO-22</t>
  </si>
  <si>
    <t>NO-21</t>
  </si>
  <si>
    <t>NO-18</t>
  </si>
  <si>
    <t>Nordland</t>
  </si>
  <si>
    <t>NO-11</t>
  </si>
  <si>
    <t>Rogaland</t>
  </si>
  <si>
    <t>NO-15</t>
  </si>
  <si>
    <t>Møre og Romsdal</t>
  </si>
  <si>
    <t>NP-4</t>
  </si>
  <si>
    <t>Purwanchal</t>
  </si>
  <si>
    <t>NP-ME</t>
  </si>
  <si>
    <t>Mechi</t>
  </si>
  <si>
    <t>NP-KO</t>
  </si>
  <si>
    <t>Kosi</t>
  </si>
  <si>
    <t>NP-SA</t>
  </si>
  <si>
    <t>Sagarmatha</t>
  </si>
  <si>
    <t>NP-5</t>
  </si>
  <si>
    <t>Far Western</t>
  </si>
  <si>
    <t>Sudur Pashchimanchal</t>
  </si>
  <si>
    <t>NP-SE</t>
  </si>
  <si>
    <t>Seti</t>
  </si>
  <si>
    <t>NP-MA</t>
  </si>
  <si>
    <t>Mahakali</t>
  </si>
  <si>
    <t>NP-2</t>
  </si>
  <si>
    <t>Mid Western</t>
  </si>
  <si>
    <t>Madhya Pashchimanchal</t>
  </si>
  <si>
    <t>NP-BH</t>
  </si>
  <si>
    <t>Bheri</t>
  </si>
  <si>
    <t>NP-KA</t>
  </si>
  <si>
    <t>Karnali</t>
  </si>
  <si>
    <t>NP-RA</t>
  </si>
  <si>
    <t>Rapti</t>
  </si>
  <si>
    <t>NP-3</t>
  </si>
  <si>
    <t>Pashchimanchal</t>
  </si>
  <si>
    <t>NP-GA</t>
  </si>
  <si>
    <t>Gandaki</t>
  </si>
  <si>
    <t>NP-LU</t>
  </si>
  <si>
    <t>Lumbini</t>
  </si>
  <si>
    <t>NP-DH</t>
  </si>
  <si>
    <t>Dhawalagiri</t>
  </si>
  <si>
    <t>NP-1</t>
  </si>
  <si>
    <t>Madhyamanchal</t>
  </si>
  <si>
    <t>NP-JA</t>
  </si>
  <si>
    <t>Janakpur</t>
  </si>
  <si>
    <t>NP-NA</t>
  </si>
  <si>
    <t>Narayani</t>
  </si>
  <si>
    <t>NP-BA</t>
  </si>
  <si>
    <t>Bagmati</t>
  </si>
  <si>
    <t>NR-01</t>
  </si>
  <si>
    <t>Aiwo</t>
  </si>
  <si>
    <t>NR-03</t>
  </si>
  <si>
    <t>Anetan</t>
  </si>
  <si>
    <t>NR-08</t>
  </si>
  <si>
    <t>Denigomodu</t>
  </si>
  <si>
    <t>NR-10</t>
  </si>
  <si>
    <t>Ijuw</t>
  </si>
  <si>
    <t>NR-09</t>
  </si>
  <si>
    <t>Ewa</t>
  </si>
  <si>
    <t>NR-02</t>
  </si>
  <si>
    <t>Anabar</t>
  </si>
  <si>
    <t>NR-04</t>
  </si>
  <si>
    <t>Anibare</t>
  </si>
  <si>
    <t>NR-07</t>
  </si>
  <si>
    <t>Buada</t>
  </si>
  <si>
    <t>NR-13</t>
  </si>
  <si>
    <t>Uaboe</t>
  </si>
  <si>
    <t>NR-05</t>
  </si>
  <si>
    <t>NR-06</t>
  </si>
  <si>
    <t>Boe</t>
  </si>
  <si>
    <t>NR-11</t>
  </si>
  <si>
    <t>Meneng</t>
  </si>
  <si>
    <t>NR-12</t>
  </si>
  <si>
    <t>Nibok</t>
  </si>
  <si>
    <t>NR-14</t>
  </si>
  <si>
    <t>Yaren</t>
  </si>
  <si>
    <t>NZ-CIT</t>
  </si>
  <si>
    <t>Wharekauri</t>
  </si>
  <si>
    <t>Chatham Islands Territory</t>
  </si>
  <si>
    <t>NZ-AUK</t>
  </si>
  <si>
    <t>Tāmaki-makau-rau</t>
  </si>
  <si>
    <t>NZ-GIS</t>
  </si>
  <si>
    <t>Gisborne</t>
  </si>
  <si>
    <t>Tūranga nui a Kiwa</t>
  </si>
  <si>
    <t>NZ-HKB</t>
  </si>
  <si>
    <t>Hawke's Bay</t>
  </si>
  <si>
    <t>Te Matau a Māui</t>
  </si>
  <si>
    <t>NZ-MWT</t>
  </si>
  <si>
    <t>Manawatu Whanganui</t>
  </si>
  <si>
    <t>Manawatu-Wanganui</t>
  </si>
  <si>
    <t>NZ-BOP</t>
  </si>
  <si>
    <t>Bay of Plenty</t>
  </si>
  <si>
    <t>Te Moana a Toi Te Huatahi</t>
  </si>
  <si>
    <t>NZ-CAN</t>
  </si>
  <si>
    <t>Canterbury</t>
  </si>
  <si>
    <t>Waitaha</t>
  </si>
  <si>
    <t>NZ-MBH</t>
  </si>
  <si>
    <t>Marlborough</t>
  </si>
  <si>
    <t>NZ-NSN</t>
  </si>
  <si>
    <t>Nelson</t>
  </si>
  <si>
    <t>Whakatū</t>
  </si>
  <si>
    <t>NZ-NTL</t>
  </si>
  <si>
    <t>Northland</t>
  </si>
  <si>
    <t>Te Tai tokerau</t>
  </si>
  <si>
    <t>NZ-TAS</t>
  </si>
  <si>
    <t>Tasman</t>
  </si>
  <si>
    <t>NZ-OTA</t>
  </si>
  <si>
    <t>Ō Tākou</t>
  </si>
  <si>
    <t>Otago</t>
  </si>
  <si>
    <t>NZ-STL</t>
  </si>
  <si>
    <t>Southland</t>
  </si>
  <si>
    <t>Murihiku</t>
  </si>
  <si>
    <t>NZ-TKI</t>
  </si>
  <si>
    <t>Taranaki</t>
  </si>
  <si>
    <t>NZ-WKO</t>
  </si>
  <si>
    <t>Waikato</t>
  </si>
  <si>
    <t>NZ-WGN</t>
  </si>
  <si>
    <t>Wellington</t>
  </si>
  <si>
    <t>Te Whanga-nui-a-Tara</t>
  </si>
  <si>
    <t>NZ-WTC</t>
  </si>
  <si>
    <t>West Coast</t>
  </si>
  <si>
    <t>Te Taihau ā uru</t>
  </si>
  <si>
    <t>OM-MA</t>
  </si>
  <si>
    <t>Masqaţ</t>
  </si>
  <si>
    <t>OM-ZU</t>
  </si>
  <si>
    <t>Z̧ufār</t>
  </si>
  <si>
    <t>OM-BU</t>
  </si>
  <si>
    <t>Al Buraymī</t>
  </si>
  <si>
    <t>OM-MU</t>
  </si>
  <si>
    <t>Musandam</t>
  </si>
  <si>
    <t>OM-DA</t>
  </si>
  <si>
    <t>Ad Dākhilīyah</t>
  </si>
  <si>
    <t>OM-WU</t>
  </si>
  <si>
    <t>Al Wusţá</t>
  </si>
  <si>
    <t>OM-ZA</t>
  </si>
  <si>
    <t>Az̧ Z̧āhirah</t>
  </si>
  <si>
    <t>OM-BJ</t>
  </si>
  <si>
    <t>Janūb al Bāţinah</t>
  </si>
  <si>
    <t>OM-BS</t>
  </si>
  <si>
    <t>Shamāl al Bāţinah</t>
  </si>
  <si>
    <t>OM-SJ</t>
  </si>
  <si>
    <t>Janūb ash Sharqīyah</t>
  </si>
  <si>
    <t>OM-SS</t>
  </si>
  <si>
    <t>Shamāl ash Sharqīyah</t>
  </si>
  <si>
    <t>PA-1</t>
  </si>
  <si>
    <t>Bocas del Toro</t>
  </si>
  <si>
    <t>PA-2</t>
  </si>
  <si>
    <t>Coclé</t>
  </si>
  <si>
    <t>PA-5</t>
  </si>
  <si>
    <t>Darién</t>
  </si>
  <si>
    <t>PA-NB</t>
  </si>
  <si>
    <t>Ngöbe-Buglé</t>
  </si>
  <si>
    <t>PA-4</t>
  </si>
  <si>
    <t>Chiriquí</t>
  </si>
  <si>
    <t>PA-7</t>
  </si>
  <si>
    <t>Los Santos</t>
  </si>
  <si>
    <t>PA-8</t>
  </si>
  <si>
    <t>Panamá</t>
  </si>
  <si>
    <t>PA-10</t>
  </si>
  <si>
    <t>Panamá Oeste</t>
  </si>
  <si>
    <t>PA-3</t>
  </si>
  <si>
    <t>PA-KY</t>
  </si>
  <si>
    <t>PA-EM</t>
  </si>
  <si>
    <t>Emberá</t>
  </si>
  <si>
    <t>PA-9</t>
  </si>
  <si>
    <t>Veraguas</t>
  </si>
  <si>
    <t>PA-6</t>
  </si>
  <si>
    <t>Herrera</t>
  </si>
  <si>
    <t>PE-AYA</t>
  </si>
  <si>
    <t>Ayacucho</t>
  </si>
  <si>
    <t>Ayakuchu</t>
  </si>
  <si>
    <t>Ayaquchu</t>
  </si>
  <si>
    <t>PE-HUC</t>
  </si>
  <si>
    <t>Huánuco</t>
  </si>
  <si>
    <t>Wanuku</t>
  </si>
  <si>
    <t>PE-ANC</t>
  </si>
  <si>
    <t>Anqash</t>
  </si>
  <si>
    <t>Ankashu</t>
  </si>
  <si>
    <t>Ancash</t>
  </si>
  <si>
    <t>PE-HUV</t>
  </si>
  <si>
    <t>Wankawelika</t>
  </si>
  <si>
    <t>Huancavelica</t>
  </si>
  <si>
    <t>Wankawillka</t>
  </si>
  <si>
    <t>PE-LAM</t>
  </si>
  <si>
    <t>Lambayeque</t>
  </si>
  <si>
    <t>Lampalliqi</t>
  </si>
  <si>
    <t>PE-TAC</t>
  </si>
  <si>
    <t>Tacna</t>
  </si>
  <si>
    <t>Takna</t>
  </si>
  <si>
    <t>Taqna</t>
  </si>
  <si>
    <t>PE-APU</t>
  </si>
  <si>
    <t>Apurímac</t>
  </si>
  <si>
    <t>Apurimaq</t>
  </si>
  <si>
    <t>PE-LAL</t>
  </si>
  <si>
    <t>La Libertad</t>
  </si>
  <si>
    <t>Qispi kay</t>
  </si>
  <si>
    <t>PE-PAS</t>
  </si>
  <si>
    <t>Pasqu</t>
  </si>
  <si>
    <t>Pasco</t>
  </si>
  <si>
    <t>PE-PIU</t>
  </si>
  <si>
    <t>Piwra</t>
  </si>
  <si>
    <t>Piura</t>
  </si>
  <si>
    <t>PE-ICA</t>
  </si>
  <si>
    <t>Ika</t>
  </si>
  <si>
    <t>PE-LIM</t>
  </si>
  <si>
    <t>Lima</t>
  </si>
  <si>
    <t>PE-MDD</t>
  </si>
  <si>
    <t>Mayutata</t>
  </si>
  <si>
    <t>Madre de Dios</t>
  </si>
  <si>
    <t>PE-CAL</t>
  </si>
  <si>
    <t>El Callao</t>
  </si>
  <si>
    <t>Qallaw</t>
  </si>
  <si>
    <t>Kallao</t>
  </si>
  <si>
    <t>PE-AMA</t>
  </si>
  <si>
    <t>Amasunu</t>
  </si>
  <si>
    <t>Amarumayu</t>
  </si>
  <si>
    <t>PE-ARE</t>
  </si>
  <si>
    <t>Ariqipa</t>
  </si>
  <si>
    <t>Arikipa</t>
  </si>
  <si>
    <t>Arequipa</t>
  </si>
  <si>
    <t>PE-TUM</t>
  </si>
  <si>
    <t>Tumbes</t>
  </si>
  <si>
    <t>Tumpis</t>
  </si>
  <si>
    <t>PE-CAJ</t>
  </si>
  <si>
    <t>Kashamarka</t>
  </si>
  <si>
    <t>Qajamarka</t>
  </si>
  <si>
    <t>Cajamarca</t>
  </si>
  <si>
    <t>PE-JUN</t>
  </si>
  <si>
    <t>Junín</t>
  </si>
  <si>
    <t>Junin</t>
  </si>
  <si>
    <t>Hunin</t>
  </si>
  <si>
    <t>PE-LMA</t>
  </si>
  <si>
    <t>Lima llaqta suyu</t>
  </si>
  <si>
    <t>Lima hatun llaqta</t>
  </si>
  <si>
    <t>Municipalidad Metropolitana de Lima</t>
  </si>
  <si>
    <t>PE-LOR</t>
  </si>
  <si>
    <t>Luritu</t>
  </si>
  <si>
    <t>Loreto</t>
  </si>
  <si>
    <t>PE-UCA</t>
  </si>
  <si>
    <t>Ucayali</t>
  </si>
  <si>
    <t>Ukayali</t>
  </si>
  <si>
    <t>PE-CUS</t>
  </si>
  <si>
    <t>Cusco</t>
  </si>
  <si>
    <t>Qusqu</t>
  </si>
  <si>
    <t>Kusku</t>
  </si>
  <si>
    <t>PE-MOQ</t>
  </si>
  <si>
    <t>Moquegua</t>
  </si>
  <si>
    <t>Muqiwa</t>
  </si>
  <si>
    <t>Moqwegwa</t>
  </si>
  <si>
    <t>PE-PUN</t>
  </si>
  <si>
    <t>Punu</t>
  </si>
  <si>
    <t>Puno</t>
  </si>
  <si>
    <t>PE-SAM</t>
  </si>
  <si>
    <t>San Martin</t>
  </si>
  <si>
    <t>San Martín</t>
  </si>
  <si>
    <t>PG-NCD</t>
  </si>
  <si>
    <t>National Capital District (Port Moresby)</t>
  </si>
  <si>
    <t>PG-WPD</t>
  </si>
  <si>
    <t>PG-ESW</t>
  </si>
  <si>
    <t>East Sepik</t>
  </si>
  <si>
    <t>PG-GPK</t>
  </si>
  <si>
    <t>Gulf</t>
  </si>
  <si>
    <t>PG-NSB</t>
  </si>
  <si>
    <t>Bougainville</t>
  </si>
  <si>
    <t>PG-WHM</t>
  </si>
  <si>
    <t>Western Highlands</t>
  </si>
  <si>
    <t>PG-NIK</t>
  </si>
  <si>
    <t>New Ireland</t>
  </si>
  <si>
    <t>PG-SAN</t>
  </si>
  <si>
    <t>West Sepik</t>
  </si>
  <si>
    <t>PG-HLA</t>
  </si>
  <si>
    <t>Hela</t>
  </si>
  <si>
    <t>PG-JWK</t>
  </si>
  <si>
    <t>Jiwaka</t>
  </si>
  <si>
    <t>PG-EHG</t>
  </si>
  <si>
    <t>Eastern Highlands</t>
  </si>
  <si>
    <t>PG-EPW</t>
  </si>
  <si>
    <t>Enga</t>
  </si>
  <si>
    <t>PG-MRL</t>
  </si>
  <si>
    <t>Manus</t>
  </si>
  <si>
    <t>PG-NPP</t>
  </si>
  <si>
    <t>PG-WBK</t>
  </si>
  <si>
    <t>West New Britain</t>
  </si>
  <si>
    <t>PG-MBA</t>
  </si>
  <si>
    <t>Milne Bay</t>
  </si>
  <si>
    <t>PG-MPL</t>
  </si>
  <si>
    <t>Morobe</t>
  </si>
  <si>
    <t>PG-SHM</t>
  </si>
  <si>
    <t>Southern Highlands</t>
  </si>
  <si>
    <t>PG-CPK</t>
  </si>
  <si>
    <t>Chimbu</t>
  </si>
  <si>
    <t>PG-CPM</t>
  </si>
  <si>
    <t>PG-MPM</t>
  </si>
  <si>
    <t>Madang</t>
  </si>
  <si>
    <t>PG-EBR</t>
  </si>
  <si>
    <t>East New Britain</t>
  </si>
  <si>
    <t>PH-01</t>
  </si>
  <si>
    <t>Ilocos (Region I)</t>
  </si>
  <si>
    <t>Rehiyon ng Iloko</t>
  </si>
  <si>
    <t>PH-ILN</t>
  </si>
  <si>
    <t>Ilocos Norte</t>
  </si>
  <si>
    <t>Hilagang Iloko</t>
  </si>
  <si>
    <t>PH-LUN</t>
  </si>
  <si>
    <t>La Union</t>
  </si>
  <si>
    <t>La Unyon</t>
  </si>
  <si>
    <t>PH-PAN</t>
  </si>
  <si>
    <t>Pangasinan</t>
  </si>
  <si>
    <t>PH-ILS</t>
  </si>
  <si>
    <t>Timog Iloko</t>
  </si>
  <si>
    <t>Ilocos Sur</t>
  </si>
  <si>
    <t>PH-03</t>
  </si>
  <si>
    <t>Rehiyon ng Gitnang Luson</t>
  </si>
  <si>
    <t>Central Luzon (Region III)</t>
  </si>
  <si>
    <t>PH-BAN</t>
  </si>
  <si>
    <t>Bataan</t>
  </si>
  <si>
    <t>PH-PAM</t>
  </si>
  <si>
    <t>Pampanga</t>
  </si>
  <si>
    <t>PH-BUL</t>
  </si>
  <si>
    <t>Bulakan</t>
  </si>
  <si>
    <t>PH-NUE</t>
  </si>
  <si>
    <t>Nuweva Esiha</t>
  </si>
  <si>
    <t>Nueva Ecija</t>
  </si>
  <si>
    <t>PH-TAR</t>
  </si>
  <si>
    <t>Tarlak</t>
  </si>
  <si>
    <t>Tarlac</t>
  </si>
  <si>
    <t>PH-ZMB</t>
  </si>
  <si>
    <t>Sambales</t>
  </si>
  <si>
    <t>Zambales</t>
  </si>
  <si>
    <t>PH-AUR</t>
  </si>
  <si>
    <t>Aurora</t>
  </si>
  <si>
    <t>PH-08</t>
  </si>
  <si>
    <t>Eastern Visayas (Region VIII)</t>
  </si>
  <si>
    <t>Rehiyon ng Silangang Bisaya</t>
  </si>
  <si>
    <t>PH-LEY</t>
  </si>
  <si>
    <t>Leyte</t>
  </si>
  <si>
    <t>PH-SLE</t>
  </si>
  <si>
    <t>Southern Leyte</t>
  </si>
  <si>
    <t>Katimogang Leyte</t>
  </si>
  <si>
    <t>PH-BIL</t>
  </si>
  <si>
    <t>Biliran</t>
  </si>
  <si>
    <t>PH-EAS</t>
  </si>
  <si>
    <t>Silangang Samar</t>
  </si>
  <si>
    <t>Eastern Samar</t>
  </si>
  <si>
    <t>PH-NSA</t>
  </si>
  <si>
    <t>Northern Samar</t>
  </si>
  <si>
    <t>Hilagang Samar</t>
  </si>
  <si>
    <t>PH-WSA</t>
  </si>
  <si>
    <t>Samar</t>
  </si>
  <si>
    <t>PH-10</t>
  </si>
  <si>
    <t>Northern Mindanao (Region X)</t>
  </si>
  <si>
    <t>Rehiyon ng Hilagang Mindanaw</t>
  </si>
  <si>
    <t>PH-MSR</t>
  </si>
  <si>
    <t>Misamis Oriental</t>
  </si>
  <si>
    <t>Silangang Misamis</t>
  </si>
  <si>
    <t>PH-MSC</t>
  </si>
  <si>
    <t>Misamis Occidental</t>
  </si>
  <si>
    <t>Kanlurang Misamis</t>
  </si>
  <si>
    <t>PH-CAM</t>
  </si>
  <si>
    <t>Kamigin</t>
  </si>
  <si>
    <t>Camiguin</t>
  </si>
  <si>
    <t>PH-BUK</t>
  </si>
  <si>
    <t>Bukidnon</t>
  </si>
  <si>
    <t>PH-06</t>
  </si>
  <si>
    <t>Western Visayas (Region VI)</t>
  </si>
  <si>
    <t>Rehiyon ng Kanlurang Bisaya</t>
  </si>
  <si>
    <t>PH-GUI</t>
  </si>
  <si>
    <t>Gimaras</t>
  </si>
  <si>
    <t>Guimaras</t>
  </si>
  <si>
    <t>PH-ILI</t>
  </si>
  <si>
    <t>Iloilo</t>
  </si>
  <si>
    <t>PH-NEC</t>
  </si>
  <si>
    <t>Negros Occidental</t>
  </si>
  <si>
    <t>Kanlurang Negros</t>
  </si>
  <si>
    <t>PH-AKL</t>
  </si>
  <si>
    <t>Aklan</t>
  </si>
  <si>
    <t>PH-ANT</t>
  </si>
  <si>
    <t>Antike</t>
  </si>
  <si>
    <t>Antique</t>
  </si>
  <si>
    <t>PH-CAP</t>
  </si>
  <si>
    <t>Capiz</t>
  </si>
  <si>
    <t>Kapis</t>
  </si>
  <si>
    <t>PH-11</t>
  </si>
  <si>
    <t>Davao (Region XI)</t>
  </si>
  <si>
    <t>Rehiyon ng Dabaw</t>
  </si>
  <si>
    <t>PH-SAR</t>
  </si>
  <si>
    <t>Sarangani</t>
  </si>
  <si>
    <t>PH-DAO</t>
  </si>
  <si>
    <t>Silangang Dabaw</t>
  </si>
  <si>
    <t>Davao Oriental</t>
  </si>
  <si>
    <t>PH-DAS</t>
  </si>
  <si>
    <t>Timog Dabaw</t>
  </si>
  <si>
    <t>Davao del Sur</t>
  </si>
  <si>
    <t>PH-COM</t>
  </si>
  <si>
    <t>Lambak ng Kompostela</t>
  </si>
  <si>
    <t>Compostela Valley</t>
  </si>
  <si>
    <t>PH-DAV</t>
  </si>
  <si>
    <t>Hilagang Dabaw</t>
  </si>
  <si>
    <t>Davao del Norte</t>
  </si>
  <si>
    <t>PH-SCO</t>
  </si>
  <si>
    <t>Timog Kotabato</t>
  </si>
  <si>
    <t>South Cotabato</t>
  </si>
  <si>
    <t>PH-DVO</t>
  </si>
  <si>
    <t>Davao Occidental</t>
  </si>
  <si>
    <t>Kanlurang Dabaw</t>
  </si>
  <si>
    <t>PH-13</t>
  </si>
  <si>
    <t>Caraga (Region XIII)</t>
  </si>
  <si>
    <t>Rehiyon ng Karaga</t>
  </si>
  <si>
    <t>PH-SUN</t>
  </si>
  <si>
    <t>Hilagang Surigaw</t>
  </si>
  <si>
    <t>Surigao del Norte</t>
  </si>
  <si>
    <t>PH-SUR</t>
  </si>
  <si>
    <t>Timog Surigaw</t>
  </si>
  <si>
    <t>Surigao del Sur</t>
  </si>
  <si>
    <t>PH-AGS</t>
  </si>
  <si>
    <t>Agusan del Sur</t>
  </si>
  <si>
    <t>Timog Agusan</t>
  </si>
  <si>
    <t>PH-AGN</t>
  </si>
  <si>
    <t>Agusan del Norte</t>
  </si>
  <si>
    <t>Hilagang Agusan</t>
  </si>
  <si>
    <t>PH-DIN</t>
  </si>
  <si>
    <t>Dinagat Islands</t>
  </si>
  <si>
    <t>Pulo ng Dinagat</t>
  </si>
  <si>
    <t>PH-00</t>
  </si>
  <si>
    <t>National Capital Region</t>
  </si>
  <si>
    <t>Pambansang Punong Rehiyon</t>
  </si>
  <si>
    <t>PH-02</t>
  </si>
  <si>
    <t>Cagayan Valley (Region II)</t>
  </si>
  <si>
    <t>Rehiyon ng Lambak ng Kagayan</t>
  </si>
  <si>
    <t>PH-CAG</t>
  </si>
  <si>
    <t>Cagayan</t>
  </si>
  <si>
    <t>Kagayan</t>
  </si>
  <si>
    <t>PH-NUV</t>
  </si>
  <si>
    <t>Nuweva Biskaya</t>
  </si>
  <si>
    <t>Nueva Vizcaya</t>
  </si>
  <si>
    <t>PH-QUI</t>
  </si>
  <si>
    <t>Kirino</t>
  </si>
  <si>
    <t>Quirino</t>
  </si>
  <si>
    <t>PH-ISA</t>
  </si>
  <si>
    <t>Isabela</t>
  </si>
  <si>
    <t>PH-BTN</t>
  </si>
  <si>
    <t>Batanes</t>
  </si>
  <si>
    <t>PH-07</t>
  </si>
  <si>
    <t>Rehiyon ng Gitnang Bisaya</t>
  </si>
  <si>
    <t>Central Visayas (Region VII)</t>
  </si>
  <si>
    <t>PH-CEB</t>
  </si>
  <si>
    <t>Sebu</t>
  </si>
  <si>
    <t>Cebu</t>
  </si>
  <si>
    <t>PH-BOH</t>
  </si>
  <si>
    <t>Bohol</t>
  </si>
  <si>
    <t>PH-NER</t>
  </si>
  <si>
    <t>Silangang Negros</t>
  </si>
  <si>
    <t>Negros Oriental</t>
  </si>
  <si>
    <t>PH-SIG</t>
  </si>
  <si>
    <t>Siquijor</t>
  </si>
  <si>
    <t>Sikihor</t>
  </si>
  <si>
    <t>PH-05</t>
  </si>
  <si>
    <t>Bicol (Region V)</t>
  </si>
  <si>
    <t>Rehiyon ng Bikol</t>
  </si>
  <si>
    <t>PH-CAT</t>
  </si>
  <si>
    <t>Katanduwanes</t>
  </si>
  <si>
    <t>Catanduanes</t>
  </si>
  <si>
    <t>PH-CAN</t>
  </si>
  <si>
    <t>Camarines Norte</t>
  </si>
  <si>
    <t>Hilagang Kamarines</t>
  </si>
  <si>
    <t>PH-SOR</t>
  </si>
  <si>
    <t>Sorsogon</t>
  </si>
  <si>
    <t>PH-ALB</t>
  </si>
  <si>
    <t>Albay</t>
  </si>
  <si>
    <t>PH-CAS</t>
  </si>
  <si>
    <t>Timog Kamarines</t>
  </si>
  <si>
    <t>Camarines Sur</t>
  </si>
  <si>
    <t>PH-MAS</t>
  </si>
  <si>
    <t>Masbate</t>
  </si>
  <si>
    <t>PH-09</t>
  </si>
  <si>
    <t>Rehiyon ng Tangway ng Sambuwangga</t>
  </si>
  <si>
    <t>Zamboanga Peninsula (Region IX)</t>
  </si>
  <si>
    <t>PH-ZAS</t>
  </si>
  <si>
    <t>Zamboanga del Sur</t>
  </si>
  <si>
    <t>Timog Sambuwangga</t>
  </si>
  <si>
    <t>PH-ZAN</t>
  </si>
  <si>
    <t>Zamboanga del Norte</t>
  </si>
  <si>
    <t>Hilagang Sambuwangga</t>
  </si>
  <si>
    <t>PH-ZSI</t>
  </si>
  <si>
    <t>Sambuwangga Sibugay</t>
  </si>
  <si>
    <t>Zamboanga Sibugay</t>
  </si>
  <si>
    <t>PH-BAS</t>
  </si>
  <si>
    <t>Basilan</t>
  </si>
  <si>
    <t>PH-12</t>
  </si>
  <si>
    <t>Soccsksargen (Region XII)</t>
  </si>
  <si>
    <t>Rehiyon ng Soccsksargen</t>
  </si>
  <si>
    <t>PH-LAN</t>
  </si>
  <si>
    <t>Lanao del Norte</t>
  </si>
  <si>
    <t>Hilagang Lanaw</t>
  </si>
  <si>
    <t>PH-SUK</t>
  </si>
  <si>
    <t>Sultan Kudarat</t>
  </si>
  <si>
    <t>PH-NCO</t>
  </si>
  <si>
    <t>Cotabato</t>
  </si>
  <si>
    <t>Kotabato</t>
  </si>
  <si>
    <t>PH-14</t>
  </si>
  <si>
    <t>Nagsasariling Rehiyon ng Muslim sa Mindanaw</t>
  </si>
  <si>
    <t>Autonomous Region in Muslim Mindanao (ARMM)</t>
  </si>
  <si>
    <t>PH-LAS</t>
  </si>
  <si>
    <t>Lanao del Sur</t>
  </si>
  <si>
    <t>Timog Lanaw</t>
  </si>
  <si>
    <t>PH-MAG</t>
  </si>
  <si>
    <t>Magindanaw</t>
  </si>
  <si>
    <t>Maguindanao</t>
  </si>
  <si>
    <t>PH-TAW</t>
  </si>
  <si>
    <t>Tawi-Tawi</t>
  </si>
  <si>
    <t>PH-SLU</t>
  </si>
  <si>
    <t>Sulu</t>
  </si>
  <si>
    <t>PH-15</t>
  </si>
  <si>
    <t>Cordillera Administrative Region (CAR)</t>
  </si>
  <si>
    <t>Rehiyon ng Administratibo ng Kordilyera</t>
  </si>
  <si>
    <t>PH-ABR</t>
  </si>
  <si>
    <t>Abra</t>
  </si>
  <si>
    <t>PH-BEN</t>
  </si>
  <si>
    <t>Benget</t>
  </si>
  <si>
    <t>Benguet</t>
  </si>
  <si>
    <t>PH-MOU</t>
  </si>
  <si>
    <t>Mountain Province</t>
  </si>
  <si>
    <t>Lalawigang Bulubundukin</t>
  </si>
  <si>
    <t>PH-APA</t>
  </si>
  <si>
    <t>Apayao</t>
  </si>
  <si>
    <t>Apayaw</t>
  </si>
  <si>
    <t>PH-IFU</t>
  </si>
  <si>
    <t>Ipugaw</t>
  </si>
  <si>
    <t>Ifugao</t>
  </si>
  <si>
    <t>PH-KAL</t>
  </si>
  <si>
    <t>Kalinga</t>
  </si>
  <si>
    <t>PH-40</t>
  </si>
  <si>
    <t>Calabarzon (Region IV-A)</t>
  </si>
  <si>
    <t>Rehiyon ng Calabarzon</t>
  </si>
  <si>
    <t>PH-RIZ</t>
  </si>
  <si>
    <t>Risal</t>
  </si>
  <si>
    <t>Rizal</t>
  </si>
  <si>
    <t>PH-BTG</t>
  </si>
  <si>
    <t>Batangas</t>
  </si>
  <si>
    <t>PH-CAV</t>
  </si>
  <si>
    <t>Cavite</t>
  </si>
  <si>
    <t>Kabite</t>
  </si>
  <si>
    <t>PH-LAG</t>
  </si>
  <si>
    <t>Laguna</t>
  </si>
  <si>
    <t>PH-QUE</t>
  </si>
  <si>
    <t>Keson</t>
  </si>
  <si>
    <t>Quezon</t>
  </si>
  <si>
    <t>PH-41</t>
  </si>
  <si>
    <t>Mimaropa (Region IV-B)</t>
  </si>
  <si>
    <t>Rehiyon ng Mimaropa</t>
  </si>
  <si>
    <t>PH-MDR</t>
  </si>
  <si>
    <t>Silangang Mindoro</t>
  </si>
  <si>
    <t>Mindoro Oriental</t>
  </si>
  <si>
    <t>PH-PLW</t>
  </si>
  <si>
    <t>Palawan</t>
  </si>
  <si>
    <t>PH-ROM</t>
  </si>
  <si>
    <t>Romblon</t>
  </si>
  <si>
    <t>PH-MAD</t>
  </si>
  <si>
    <t>Marinduke</t>
  </si>
  <si>
    <t>Marinduque</t>
  </si>
  <si>
    <t>PH-MDC</t>
  </si>
  <si>
    <t>Mindoro Occidental</t>
  </si>
  <si>
    <t>Kanlurang Mindoro</t>
  </si>
  <si>
    <t>PK-GB</t>
  </si>
  <si>
    <t>Gilgit-Baltistān</t>
  </si>
  <si>
    <t>Gilgit-Baltistan</t>
  </si>
  <si>
    <t>PK-SD</t>
  </si>
  <si>
    <t>Sindh</t>
  </si>
  <si>
    <t>PK-KP</t>
  </si>
  <si>
    <t>Khyber Pakhtunkhwa</t>
  </si>
  <si>
    <t>Khaībar Pakhtūnkhwā</t>
  </si>
  <si>
    <t>PK-PB</t>
  </si>
  <si>
    <t>Panjāb</t>
  </si>
  <si>
    <t>PK-JK</t>
  </si>
  <si>
    <t>PK-BA</t>
  </si>
  <si>
    <t>Balochistan</t>
  </si>
  <si>
    <t>Balōchistān</t>
  </si>
  <si>
    <t>PK-IS</t>
  </si>
  <si>
    <t>Islāmābād</t>
  </si>
  <si>
    <t>Islamabad</t>
  </si>
  <si>
    <t>Lubelskie</t>
  </si>
  <si>
    <t>Małopolskie</t>
  </si>
  <si>
    <t>Mazowieckie</t>
  </si>
  <si>
    <t>Dolnośląskie</t>
  </si>
  <si>
    <t>Podlaskie</t>
  </si>
  <si>
    <t>Świętokrzyskie</t>
  </si>
  <si>
    <t>Śląskie</t>
  </si>
  <si>
    <t>Warmińsko-mazurskie</t>
  </si>
  <si>
    <t>Zachodniopomorskie</t>
  </si>
  <si>
    <t>Lubuskie</t>
  </si>
  <si>
    <t>Podkarpackie</t>
  </si>
  <si>
    <t>Pomorskie</t>
  </si>
  <si>
    <t>Kujawsko-pomorskie</t>
  </si>
  <si>
    <t>Opolskie</t>
  </si>
  <si>
    <t>Wielkopolskie</t>
  </si>
  <si>
    <t>Łódzkie</t>
  </si>
  <si>
    <t>PS-DEB</t>
  </si>
  <si>
    <t>Deir El Balah</t>
  </si>
  <si>
    <t>Dayr al Balaḩ</t>
  </si>
  <si>
    <t>PS-QQA</t>
  </si>
  <si>
    <t>Qalqilya</t>
  </si>
  <si>
    <t>Qalqīlyah</t>
  </si>
  <si>
    <t>PS-RFH</t>
  </si>
  <si>
    <t>Rafah</t>
  </si>
  <si>
    <t>Rafaḩ</t>
  </si>
  <si>
    <t>PS-HBN</t>
  </si>
  <si>
    <t>Hebron</t>
  </si>
  <si>
    <t>Al Khalīl</t>
  </si>
  <si>
    <t>PS-JEN</t>
  </si>
  <si>
    <t>Jenin</t>
  </si>
  <si>
    <t>Janīn</t>
  </si>
  <si>
    <t>PS-NGZ</t>
  </si>
  <si>
    <t>North Gaza</t>
  </si>
  <si>
    <t>Shamāl Ghazzah</t>
  </si>
  <si>
    <t>PS-RBH</t>
  </si>
  <si>
    <t>Ramallah</t>
  </si>
  <si>
    <t>Rām Allāh wal Bīrah</t>
  </si>
  <si>
    <t>PS-TBS</t>
  </si>
  <si>
    <t>Tubas</t>
  </si>
  <si>
    <t>Ţūbās</t>
  </si>
  <si>
    <t>PS-GZA</t>
  </si>
  <si>
    <t>Ghazzah</t>
  </si>
  <si>
    <t>PS-JRH</t>
  </si>
  <si>
    <t>Jericho and Al Aghwar</t>
  </si>
  <si>
    <t>Arīḩā wal Aghwār</t>
  </si>
  <si>
    <t>PS-NBS</t>
  </si>
  <si>
    <t>Nablus</t>
  </si>
  <si>
    <t>Nāblus</t>
  </si>
  <si>
    <t>PS-BTH</t>
  </si>
  <si>
    <t>Bethlehem</t>
  </si>
  <si>
    <t>Bayt Laḩm</t>
  </si>
  <si>
    <t>PS-JEM</t>
  </si>
  <si>
    <t>Jerusalem</t>
  </si>
  <si>
    <t>PS-SLT</t>
  </si>
  <si>
    <t>Salfit</t>
  </si>
  <si>
    <t>Salfīt</t>
  </si>
  <si>
    <t>PS-TKM</t>
  </si>
  <si>
    <t>Tulkarm</t>
  </si>
  <si>
    <t>Ţūlkarm</t>
  </si>
  <si>
    <t>PS-KYS</t>
  </si>
  <si>
    <t>Khan Yunis</t>
  </si>
  <si>
    <t>Khān Yūnis</t>
  </si>
  <si>
    <t>PT-05</t>
  </si>
  <si>
    <t>Castelo Branco</t>
  </si>
  <si>
    <t>PT-09</t>
  </si>
  <si>
    <t>Guarda</t>
  </si>
  <si>
    <t>PT-12</t>
  </si>
  <si>
    <t>Portalegre</t>
  </si>
  <si>
    <t>PT-04</t>
  </si>
  <si>
    <t>Bragança</t>
  </si>
  <si>
    <t>PT-06</t>
  </si>
  <si>
    <t>Coimbra</t>
  </si>
  <si>
    <t>PT-10</t>
  </si>
  <si>
    <t>Leiria</t>
  </si>
  <si>
    <t>PT-11</t>
  </si>
  <si>
    <t>Lisboa</t>
  </si>
  <si>
    <t>PT-15</t>
  </si>
  <si>
    <t>Setúbal</t>
  </si>
  <si>
    <t>PT-16</t>
  </si>
  <si>
    <t>Viana do Castelo</t>
  </si>
  <si>
    <t>PT-30</t>
  </si>
  <si>
    <t>Região Autónoma da Madeira</t>
  </si>
  <si>
    <t>PT-01</t>
  </si>
  <si>
    <t>Aveiro</t>
  </si>
  <si>
    <t>PT-02</t>
  </si>
  <si>
    <t>Beja</t>
  </si>
  <si>
    <t>PT-03</t>
  </si>
  <si>
    <t>Braga</t>
  </si>
  <si>
    <t>PT-17</t>
  </si>
  <si>
    <t>Vila Real</t>
  </si>
  <si>
    <t>PT-07</t>
  </si>
  <si>
    <t>Évora</t>
  </si>
  <si>
    <t>PT-13</t>
  </si>
  <si>
    <t>Porto</t>
  </si>
  <si>
    <t>PT-14</t>
  </si>
  <si>
    <t>Santarém</t>
  </si>
  <si>
    <t>PT-08</t>
  </si>
  <si>
    <t>Faro</t>
  </si>
  <si>
    <t>PT-18</t>
  </si>
  <si>
    <t>Viseu</t>
  </si>
  <si>
    <t>PT-20</t>
  </si>
  <si>
    <t>Região Autónoma dos Açores</t>
  </si>
  <si>
    <t>PW-218</t>
  </si>
  <si>
    <t>Ngarchelong</t>
  </si>
  <si>
    <t>PW-004</t>
  </si>
  <si>
    <t>Airai</t>
  </si>
  <si>
    <t>PW-212</t>
  </si>
  <si>
    <t>Melekeok</t>
  </si>
  <si>
    <t>PW-214</t>
  </si>
  <si>
    <t>Ngaraard</t>
  </si>
  <si>
    <t>PW-224</t>
  </si>
  <si>
    <t>Ngatpang</t>
  </si>
  <si>
    <t>PW-228</t>
  </si>
  <si>
    <t>Ngiwal</t>
  </si>
  <si>
    <t>PW-227</t>
  </si>
  <si>
    <t>Ngeremlengui</t>
  </si>
  <si>
    <t>PW-350</t>
  </si>
  <si>
    <t>Peleliu</t>
  </si>
  <si>
    <t>PW-002</t>
  </si>
  <si>
    <t>Aimeliik</t>
  </si>
  <si>
    <t>PW-010</t>
  </si>
  <si>
    <t>Angaur</t>
  </si>
  <si>
    <t>PW-150</t>
  </si>
  <si>
    <t>Koror</t>
  </si>
  <si>
    <t>PW-222</t>
  </si>
  <si>
    <t>Ngardmau</t>
  </si>
  <si>
    <t>PW-226</t>
  </si>
  <si>
    <t>Ngchesar</t>
  </si>
  <si>
    <t>PW-370</t>
  </si>
  <si>
    <t>Sonsorol</t>
  </si>
  <si>
    <t>PW-050</t>
  </si>
  <si>
    <t>PW-100</t>
  </si>
  <si>
    <t>Kayangel</t>
  </si>
  <si>
    <t>PY-19</t>
  </si>
  <si>
    <t>Boquerón</t>
  </si>
  <si>
    <t>PY-6</t>
  </si>
  <si>
    <t>Caazapá</t>
  </si>
  <si>
    <t>PY-7</t>
  </si>
  <si>
    <t>Itapúa</t>
  </si>
  <si>
    <t>PY-ASU</t>
  </si>
  <si>
    <t>Asunción</t>
  </si>
  <si>
    <t>PY-4</t>
  </si>
  <si>
    <t>Guairá</t>
  </si>
  <si>
    <t>PY-1</t>
  </si>
  <si>
    <t>Concepción</t>
  </si>
  <si>
    <t>PY-5</t>
  </si>
  <si>
    <t>Caaguazú</t>
  </si>
  <si>
    <t>PY-12</t>
  </si>
  <si>
    <t>Ñeembucú</t>
  </si>
  <si>
    <t>PY-15</t>
  </si>
  <si>
    <t>Presidente Hayes</t>
  </si>
  <si>
    <t>PY-3</t>
  </si>
  <si>
    <t>Cordillera</t>
  </si>
  <si>
    <t>PY-8</t>
  </si>
  <si>
    <t>PY-9</t>
  </si>
  <si>
    <t>Paraguarí</t>
  </si>
  <si>
    <t>PY-13</t>
  </si>
  <si>
    <t>Amambay</t>
  </si>
  <si>
    <t>PY-16</t>
  </si>
  <si>
    <t>Alto Paraguay</t>
  </si>
  <si>
    <t>PY-2</t>
  </si>
  <si>
    <t>San Pedro</t>
  </si>
  <si>
    <t>PY-10</t>
  </si>
  <si>
    <t>Alto Paraná</t>
  </si>
  <si>
    <t>PY-11</t>
  </si>
  <si>
    <t>PY-14</t>
  </si>
  <si>
    <t>Canindeyú</t>
  </si>
  <si>
    <t>QA-ZA</t>
  </si>
  <si>
    <t>Az̧ Z̧a‘āyin</t>
  </si>
  <si>
    <t>QA-RA</t>
  </si>
  <si>
    <t>Ar Rayyān</t>
  </si>
  <si>
    <t>QA-US</t>
  </si>
  <si>
    <t>Umm Şalāl</t>
  </si>
  <si>
    <t>QA-WA</t>
  </si>
  <si>
    <t>Al Wakrah</t>
  </si>
  <si>
    <t>QA-DA</t>
  </si>
  <si>
    <t>Ad Dawḩah</t>
  </si>
  <si>
    <t>QA-KH</t>
  </si>
  <si>
    <t>Al Khawr wa adh Dhakhīrah</t>
  </si>
  <si>
    <t>QA-MS</t>
  </si>
  <si>
    <t>Ash Shamāl</t>
  </si>
  <si>
    <t>RO-B</t>
  </si>
  <si>
    <t>București</t>
  </si>
  <si>
    <t>RO-GL</t>
  </si>
  <si>
    <t>Galați</t>
  </si>
  <si>
    <t>RO-SM</t>
  </si>
  <si>
    <t>Satu Mare</t>
  </si>
  <si>
    <t>RO-SV</t>
  </si>
  <si>
    <t>Suceava</t>
  </si>
  <si>
    <t>RO-TR</t>
  </si>
  <si>
    <t>Teleorman</t>
  </si>
  <si>
    <t>RO-VL</t>
  </si>
  <si>
    <t>Vâlcea</t>
  </si>
  <si>
    <t>RO-VN</t>
  </si>
  <si>
    <t>Vrancea</t>
  </si>
  <si>
    <t>RO-BR</t>
  </si>
  <si>
    <t>Brăila</t>
  </si>
  <si>
    <t>RO-CT</t>
  </si>
  <si>
    <t>Constanța</t>
  </si>
  <si>
    <t>RO-IL</t>
  </si>
  <si>
    <t>Ialomița</t>
  </si>
  <si>
    <t>RO-MH</t>
  </si>
  <si>
    <t>Mehedinți</t>
  </si>
  <si>
    <t>RO-MM</t>
  </si>
  <si>
    <t>Maramureș</t>
  </si>
  <si>
    <t>RO-OT</t>
  </si>
  <si>
    <t>Olt</t>
  </si>
  <si>
    <t>RO-PH</t>
  </si>
  <si>
    <t>Prahova</t>
  </si>
  <si>
    <t>RO-BZ</t>
  </si>
  <si>
    <t>Buzău</t>
  </si>
  <si>
    <t>RO-DJ</t>
  </si>
  <si>
    <t>Dolj</t>
  </si>
  <si>
    <t>RO-HD</t>
  </si>
  <si>
    <t>Hunedoara</t>
  </si>
  <si>
    <t>RO-HR</t>
  </si>
  <si>
    <t>Harghita</t>
  </si>
  <si>
    <t>RO-TM</t>
  </si>
  <si>
    <t>Timiș</t>
  </si>
  <si>
    <t>RO-BH</t>
  </si>
  <si>
    <t>Bihor</t>
  </si>
  <si>
    <t>RO-IF</t>
  </si>
  <si>
    <t>Ilfov</t>
  </si>
  <si>
    <t>RO-IS</t>
  </si>
  <si>
    <t>Iași</t>
  </si>
  <si>
    <t>RO-VS</t>
  </si>
  <si>
    <t>Vaslui</t>
  </si>
  <si>
    <t>RO-AG</t>
  </si>
  <si>
    <t>Argeș</t>
  </si>
  <si>
    <t>RO-BC</t>
  </si>
  <si>
    <t>Bacău</t>
  </si>
  <si>
    <t>RO-GJ</t>
  </si>
  <si>
    <t>Gorj</t>
  </si>
  <si>
    <t>RO-SJ</t>
  </si>
  <si>
    <t>Sălaj</t>
  </si>
  <si>
    <t>RO-BV</t>
  </si>
  <si>
    <t>Brașov</t>
  </si>
  <si>
    <t>RO-GR</t>
  </si>
  <si>
    <t>Giurgiu</t>
  </si>
  <si>
    <t>RO-NT</t>
  </si>
  <si>
    <t>Neamț</t>
  </si>
  <si>
    <t>RO-TL</t>
  </si>
  <si>
    <t>Tulcea</t>
  </si>
  <si>
    <t>RO-BN</t>
  </si>
  <si>
    <t>Bistrița-Năsăud</t>
  </si>
  <si>
    <t>RO-CL</t>
  </si>
  <si>
    <t>RO-CS</t>
  </si>
  <si>
    <t>Caraș-Severin</t>
  </si>
  <si>
    <t>RO-CV</t>
  </si>
  <si>
    <t>Covasna</t>
  </si>
  <si>
    <t>RO-DB</t>
  </si>
  <si>
    <t>Dâmbovița</t>
  </si>
  <si>
    <t>RO-MS</t>
  </si>
  <si>
    <t>Mureș</t>
  </si>
  <si>
    <t>RO-AB</t>
  </si>
  <si>
    <t>Alba</t>
  </si>
  <si>
    <t>RO-AR</t>
  </si>
  <si>
    <t>Arad</t>
  </si>
  <si>
    <t>RO-BT</t>
  </si>
  <si>
    <t>Botoșani</t>
  </si>
  <si>
    <t>RO-CJ</t>
  </si>
  <si>
    <t>Cluj</t>
  </si>
  <si>
    <t>RO-SB</t>
  </si>
  <si>
    <t>Sibiu</t>
  </si>
  <si>
    <t>RS-20</t>
  </si>
  <si>
    <t>Nišavski okrug</t>
  </si>
  <si>
    <t>RS-21</t>
  </si>
  <si>
    <t>Toplički okrug</t>
  </si>
  <si>
    <t>RS-22</t>
  </si>
  <si>
    <t>Pirotski okrug</t>
  </si>
  <si>
    <t>RS-24</t>
  </si>
  <si>
    <t>Pčinjski okrug</t>
  </si>
  <si>
    <t>RS-09</t>
  </si>
  <si>
    <t>Kolubarski okrug</t>
  </si>
  <si>
    <t>RS-10</t>
  </si>
  <si>
    <t>Podunavski okrug</t>
  </si>
  <si>
    <t>RS-19</t>
  </si>
  <si>
    <t>Rasinski okrug</t>
  </si>
  <si>
    <t>RS-00</t>
  </si>
  <si>
    <t>Beograd</t>
  </si>
  <si>
    <t>RS-12</t>
  </si>
  <si>
    <t>Šumadijski okrug</t>
  </si>
  <si>
    <t>RS-11</t>
  </si>
  <si>
    <t>Braničevski okrug</t>
  </si>
  <si>
    <t>RS-13</t>
  </si>
  <si>
    <t>Pomoravski okrug</t>
  </si>
  <si>
    <t>RS-16</t>
  </si>
  <si>
    <t>Zlatiborski okrug</t>
  </si>
  <si>
    <t>RS-KM</t>
  </si>
  <si>
    <t>Kosovo-Metohija</t>
  </si>
  <si>
    <t>RS-27</t>
  </si>
  <si>
    <t>Prizrenski okrug</t>
  </si>
  <si>
    <t>RS-25</t>
  </si>
  <si>
    <t>Kosovski okrug</t>
  </si>
  <si>
    <t>RS-26</t>
  </si>
  <si>
    <t>Pećki okrug</t>
  </si>
  <si>
    <t>RS-28</t>
  </si>
  <si>
    <t>Kosovsko-Mitrovački okrug</t>
  </si>
  <si>
    <t>RS-29</t>
  </si>
  <si>
    <t>Kosovsko-Pomoravski okrug</t>
  </si>
  <si>
    <t>RS-VO</t>
  </si>
  <si>
    <t>Vojvodina</t>
  </si>
  <si>
    <t>RS-03</t>
  </si>
  <si>
    <t>Severnobanatski okrug</t>
  </si>
  <si>
    <t>RS-04</t>
  </si>
  <si>
    <t>Južnobanatski okrug</t>
  </si>
  <si>
    <t>RS-02</t>
  </si>
  <si>
    <t>Srednjebanatski okrug</t>
  </si>
  <si>
    <t>RS-07</t>
  </si>
  <si>
    <t>Sremski okrug</t>
  </si>
  <si>
    <t>RS-06</t>
  </si>
  <si>
    <t>Južnobački okrug</t>
  </si>
  <si>
    <t>RS-01</t>
  </si>
  <si>
    <t>Severnobački okrug</t>
  </si>
  <si>
    <t>RS-05</t>
  </si>
  <si>
    <t>Zapadnobački okrug</t>
  </si>
  <si>
    <t>RS-14</t>
  </si>
  <si>
    <t>Borski okrug</t>
  </si>
  <si>
    <t>RS-15</t>
  </si>
  <si>
    <t>Zaječarski okrug</t>
  </si>
  <si>
    <t>RS-23</t>
  </si>
  <si>
    <t>Jablanički okrug</t>
  </si>
  <si>
    <t>RS-08</t>
  </si>
  <si>
    <t>Mačvanski okrug</t>
  </si>
  <si>
    <t>RS-18</t>
  </si>
  <si>
    <t>Raški okrug</t>
  </si>
  <si>
    <t>RS-17</t>
  </si>
  <si>
    <t>Moravički okrug</t>
  </si>
  <si>
    <t>RU-TYU</t>
  </si>
  <si>
    <t>Tyumenskaya oblast'</t>
  </si>
  <si>
    <t>Tjumenskaja oblast'</t>
  </si>
  <si>
    <t>RU-ALT</t>
  </si>
  <si>
    <t>Altajskij kraj</t>
  </si>
  <si>
    <t>Altayskiy kray</t>
  </si>
  <si>
    <t>RU-IVA</t>
  </si>
  <si>
    <t>Ivanovskaya oblast'</t>
  </si>
  <si>
    <t>Ivanovskaja oblast'</t>
  </si>
  <si>
    <t>RU-KDA</t>
  </si>
  <si>
    <t>Krasnodarskiy kray</t>
  </si>
  <si>
    <t>Krasnodarskij kraj</t>
  </si>
  <si>
    <t>RU-KEM</t>
  </si>
  <si>
    <t>Kemerovskaya oblast'</t>
  </si>
  <si>
    <t>Kemerovskaja oblast'</t>
  </si>
  <si>
    <t>RU-KHM</t>
  </si>
  <si>
    <t>Khanty-Mansiyskiy avtonomnyy okrug</t>
  </si>
  <si>
    <t>Hanty-Mansijskij avtonomnyj okrug</t>
  </si>
  <si>
    <t>RU-KK</t>
  </si>
  <si>
    <t>Hakasija, Respublika</t>
  </si>
  <si>
    <t>Khakasiya, Respublika</t>
  </si>
  <si>
    <t>RU-LIP</t>
  </si>
  <si>
    <t>Lipeckaja oblast'</t>
  </si>
  <si>
    <t>Lipetskaya oblast'</t>
  </si>
  <si>
    <t>RU-ME</t>
  </si>
  <si>
    <t>Mariy El, Respublika</t>
  </si>
  <si>
    <t>Marij Èl, Respublika</t>
  </si>
  <si>
    <t>RU-MO</t>
  </si>
  <si>
    <t>Mordoviya, Respublika</t>
  </si>
  <si>
    <t>Mordovija, Respublika</t>
  </si>
  <si>
    <t>RU-PNZ</t>
  </si>
  <si>
    <t>Penzenskaya oblast'</t>
  </si>
  <si>
    <t>Penzenskaja oblast'</t>
  </si>
  <si>
    <t>RU-SA</t>
  </si>
  <si>
    <t>Saha, Respublika</t>
  </si>
  <si>
    <t>Sakha, Respublika</t>
  </si>
  <si>
    <t>RU-SMO</t>
  </si>
  <si>
    <t>Smolenskaja oblast'</t>
  </si>
  <si>
    <t>Smolenskaya oblast'</t>
  </si>
  <si>
    <t>RU-VLG</t>
  </si>
  <si>
    <t>Vologodskaya oblast'</t>
  </si>
  <si>
    <t>Vologodskaja oblast'</t>
  </si>
  <si>
    <t>RU-AST</t>
  </si>
  <si>
    <t>Astrakhanskaya oblast'</t>
  </si>
  <si>
    <t>Astrahanskaja oblast'</t>
  </si>
  <si>
    <t>RU-BU</t>
  </si>
  <si>
    <t>Buryatiya, Respublika</t>
  </si>
  <si>
    <t>Burjatija, Respublika</t>
  </si>
  <si>
    <t>RU-CHU</t>
  </si>
  <si>
    <t>Chukotskiy avtonomnyy okrug</t>
  </si>
  <si>
    <t>Čukotskij avtonomnyj okrug</t>
  </si>
  <si>
    <t>RU-STA</t>
  </si>
  <si>
    <t>Stavropol'skiy kray</t>
  </si>
  <si>
    <t>Stavropol'skij kraj</t>
  </si>
  <si>
    <t>RU-YAN</t>
  </si>
  <si>
    <t>Jamalo-Neneckij avtonomnyj okrug</t>
  </si>
  <si>
    <t>Yamalo-Nenetskiy avtonomnyy okrug</t>
  </si>
  <si>
    <t>RU-YEV</t>
  </si>
  <si>
    <t>Yevreyskaya avtonomnaya oblast'</t>
  </si>
  <si>
    <t>Evrejskaja avtonomnaja oblast'</t>
  </si>
  <si>
    <t>RU-BEL</t>
  </si>
  <si>
    <t>Belgorodskaya oblast'</t>
  </si>
  <si>
    <t>Belgorodskaja oblast'</t>
  </si>
  <si>
    <t>RU-IN</t>
  </si>
  <si>
    <t>Ingušetija, Respublika</t>
  </si>
  <si>
    <t>Ingushetiya, Respublika</t>
  </si>
  <si>
    <t>RU-KR</t>
  </si>
  <si>
    <t>Kareliya, Respublika</t>
  </si>
  <si>
    <t>Karelija, Respublika</t>
  </si>
  <si>
    <t>RU-KRS</t>
  </si>
  <si>
    <t>Kurskaja oblast'</t>
  </si>
  <si>
    <t>Kurskaya oblast'</t>
  </si>
  <si>
    <t>RU-MOW</t>
  </si>
  <si>
    <t>Moskva</t>
  </si>
  <si>
    <t>RU-RYA</t>
  </si>
  <si>
    <t>Rjazanskaja oblast'</t>
  </si>
  <si>
    <t>Ryazanskaya oblast'</t>
  </si>
  <si>
    <t>RU-SAK</t>
  </si>
  <si>
    <t>Sahalinskaja oblast'</t>
  </si>
  <si>
    <t>Sakhalinskaya oblast'</t>
  </si>
  <si>
    <t>RU-TA</t>
  </si>
  <si>
    <t>Tatarstan, Respublika</t>
  </si>
  <si>
    <t>RU-TOM</t>
  </si>
  <si>
    <t>Tomskaya oblast'</t>
  </si>
  <si>
    <t>Tomskaja oblast'</t>
  </si>
  <si>
    <t>RU-TUL</t>
  </si>
  <si>
    <t>Tul'skaja oblast'</t>
  </si>
  <si>
    <t>Tul'skaya oblast'</t>
  </si>
  <si>
    <t>RU-UD</t>
  </si>
  <si>
    <t>Udmurtskaya Respublika</t>
  </si>
  <si>
    <t>Udmurtskaja Respublika</t>
  </si>
  <si>
    <t>RU-CU</t>
  </si>
  <si>
    <t>Čuvašskaja Respublika</t>
  </si>
  <si>
    <t>Chuvashskaya Respublika</t>
  </si>
  <si>
    <t>RU-DA</t>
  </si>
  <si>
    <t>Dagestan, Respublika</t>
  </si>
  <si>
    <t>RU-IRK</t>
  </si>
  <si>
    <t>Irkutskaya oblast'</t>
  </si>
  <si>
    <t>Irkutskaja oblast'</t>
  </si>
  <si>
    <t>RU-KAM</t>
  </si>
  <si>
    <t>Kamchatskiy kray</t>
  </si>
  <si>
    <t>Kamčatskij kraj</t>
  </si>
  <si>
    <t>RU-KHA</t>
  </si>
  <si>
    <t>Khabarovskiy kray</t>
  </si>
  <si>
    <t>Habarovskij kraj</t>
  </si>
  <si>
    <t>RU-MAG</t>
  </si>
  <si>
    <t>Magadanskaya oblast'</t>
  </si>
  <si>
    <t>Magadanskaja oblast'</t>
  </si>
  <si>
    <t>RU-NGR</t>
  </si>
  <si>
    <t>Novgorodskaja oblast'</t>
  </si>
  <si>
    <t>Novgorodskaya oblast'</t>
  </si>
  <si>
    <t>RU-NIZ</t>
  </si>
  <si>
    <t>Nižegorodskaja oblast'</t>
  </si>
  <si>
    <t>Nizhegorodskaya oblast'</t>
  </si>
  <si>
    <t>RU-ORE</t>
  </si>
  <si>
    <t>Orenburgskaja oblast'</t>
  </si>
  <si>
    <t>Orenburgskaya oblast'</t>
  </si>
  <si>
    <t>RU-ORL</t>
  </si>
  <si>
    <t>Orlovskaja oblast'</t>
  </si>
  <si>
    <t>Orlovskaya oblast'</t>
  </si>
  <si>
    <t>RU-PSK</t>
  </si>
  <si>
    <t>Pskovskaja oblast'</t>
  </si>
  <si>
    <t>Pskovskaya oblast'</t>
  </si>
  <si>
    <t>RU-SVE</t>
  </si>
  <si>
    <t>Sverdlovskaya oblast'</t>
  </si>
  <si>
    <t>Sverdlovskaja oblast'</t>
  </si>
  <si>
    <t>RU-BRY</t>
  </si>
  <si>
    <t>Bryanskaya oblast'</t>
  </si>
  <si>
    <t>Brjanskaja oblast'</t>
  </si>
  <si>
    <t>RU-CHE</t>
  </si>
  <si>
    <t>Čeljabinskaja oblast'</t>
  </si>
  <si>
    <t>Chelyabinskaya oblast'</t>
  </si>
  <si>
    <t>RU-KGN</t>
  </si>
  <si>
    <t>Kurganskaja oblast'</t>
  </si>
  <si>
    <t>Kurganskaya oblast'</t>
  </si>
  <si>
    <t>RU-KIR</t>
  </si>
  <si>
    <t>Kirovskaja oblast'</t>
  </si>
  <si>
    <t>Kirovskaya oblast'</t>
  </si>
  <si>
    <t>RU-MOS</t>
  </si>
  <si>
    <t>Moskovskaya oblast'</t>
  </si>
  <si>
    <t>Moskovskaja oblast'</t>
  </si>
  <si>
    <t>RU-SAM</t>
  </si>
  <si>
    <t>Samarskaya oblast'</t>
  </si>
  <si>
    <t>Samarskaja oblast'</t>
  </si>
  <si>
    <t>RU-TAM</t>
  </si>
  <si>
    <t>Tambovskaya oblast'</t>
  </si>
  <si>
    <t>Tambovskaja oblast'</t>
  </si>
  <si>
    <t>RU-YAR</t>
  </si>
  <si>
    <t>Jaroslavskaja oblast'</t>
  </si>
  <si>
    <t>Yaroslavskaya oblast'</t>
  </si>
  <si>
    <t>RU-ZAB</t>
  </si>
  <si>
    <t>Zabaykal'skiy kray</t>
  </si>
  <si>
    <t>Zabajkal'skij kraj</t>
  </si>
  <si>
    <t>RU-AMU</t>
  </si>
  <si>
    <t>Amurskaya oblast'</t>
  </si>
  <si>
    <t>Amurskaja oblast'</t>
  </si>
  <si>
    <t>RU-KL</t>
  </si>
  <si>
    <t>Kalmykija, Respublika</t>
  </si>
  <si>
    <t>Kalmykiya, Respublika</t>
  </si>
  <si>
    <t>RU-KOS</t>
  </si>
  <si>
    <t>Kostromskaya oblast'</t>
  </si>
  <si>
    <t>Kostromskaja oblast'</t>
  </si>
  <si>
    <t>RU-MUR</t>
  </si>
  <si>
    <t>Murmanskaya oblast'</t>
  </si>
  <si>
    <t>Murmanskaja oblast'</t>
  </si>
  <si>
    <t>RU-OMS</t>
  </si>
  <si>
    <t>Omskaya oblast'</t>
  </si>
  <si>
    <t>Omskaja oblast'</t>
  </si>
  <si>
    <t>RU-TY</t>
  </si>
  <si>
    <t>Tyva, Respublika</t>
  </si>
  <si>
    <t>RU-AD</t>
  </si>
  <si>
    <t>Adygeya, Respublika</t>
  </si>
  <si>
    <t>Adygeja, Respublika</t>
  </si>
  <si>
    <t>RU-BA</t>
  </si>
  <si>
    <t>Baškortostan, Respublika</t>
  </si>
  <si>
    <t>Bashkortostan, Respublika</t>
  </si>
  <si>
    <t>RU-KC</t>
  </si>
  <si>
    <t>Karachayevo-Cherkesskaya Respublika</t>
  </si>
  <si>
    <t>Karačaevo-Čerkesskaja Respublika</t>
  </si>
  <si>
    <t>RU-KLU</t>
  </si>
  <si>
    <t>Kalužskaja oblast'</t>
  </si>
  <si>
    <t>Kaluzhskaya oblast'</t>
  </si>
  <si>
    <t>RU-LEN</t>
  </si>
  <si>
    <t>Leningradskaja oblast'</t>
  </si>
  <si>
    <t>Leningradskaya oblast'</t>
  </si>
  <si>
    <t>RU-NVS</t>
  </si>
  <si>
    <t>Novosibirskaya oblast'</t>
  </si>
  <si>
    <t>Novosibirskaja oblast'</t>
  </si>
  <si>
    <t>RU-PER</t>
  </si>
  <si>
    <t>Permskiy kray</t>
  </si>
  <si>
    <t>Permskij kraj</t>
  </si>
  <si>
    <t>RU-TVE</t>
  </si>
  <si>
    <t>Tverskaja oblast'</t>
  </si>
  <si>
    <t>Tverskaya oblast'</t>
  </si>
  <si>
    <t>RU-VGG</t>
  </si>
  <si>
    <t>Volgogradskaja oblast'</t>
  </si>
  <si>
    <t>Volgogradskaya oblast'</t>
  </si>
  <si>
    <t>RU-AL</t>
  </si>
  <si>
    <t>Altaj, Respublika</t>
  </si>
  <si>
    <t>Altay, Respublika</t>
  </si>
  <si>
    <t>RU-ARK</t>
  </si>
  <si>
    <t>Arkhangel'skaya oblast'</t>
  </si>
  <si>
    <t>Arhangel'skaja oblast'</t>
  </si>
  <si>
    <t>RU-CE</t>
  </si>
  <si>
    <t>Čečenskaja Respublika</t>
  </si>
  <si>
    <t>Chechenskaya Respublika</t>
  </si>
  <si>
    <t>RU-KB</t>
  </si>
  <si>
    <t>Kabardino-Balkarskaya Respublika</t>
  </si>
  <si>
    <t>Kabardino-Balkarskaja Respublika</t>
  </si>
  <si>
    <t>RU-KGD</t>
  </si>
  <si>
    <t>Kaliningradskaya oblast'</t>
  </si>
  <si>
    <t>Kaliningradskaja oblast'</t>
  </si>
  <si>
    <t>RU-KO</t>
  </si>
  <si>
    <t>Komi, Respublika</t>
  </si>
  <si>
    <t>RU-KYA</t>
  </si>
  <si>
    <t>Krasnojarskij kraj</t>
  </si>
  <si>
    <t>Krasnoyarskiy kray</t>
  </si>
  <si>
    <t>RU-NEN</t>
  </si>
  <si>
    <t>Nenetskiy avtonomnyy okrug</t>
  </si>
  <si>
    <t>Neneckij avtonomnyj okrug</t>
  </si>
  <si>
    <t>RU-PRI</t>
  </si>
  <si>
    <t>Primorskij kraj</t>
  </si>
  <si>
    <t>Primorskiy kray</t>
  </si>
  <si>
    <t>RU-ROS</t>
  </si>
  <si>
    <t>Rostovskaja oblast'</t>
  </si>
  <si>
    <t>Rostovskaya oblast'</t>
  </si>
  <si>
    <t>RU-SAR</t>
  </si>
  <si>
    <t>Saratovskaya oblast'</t>
  </si>
  <si>
    <t>Saratovskaja oblast'</t>
  </si>
  <si>
    <t>RU-SE</t>
  </si>
  <si>
    <t>Severnaya Osetiya, Respublika</t>
  </si>
  <si>
    <t>Severnaja Osetija, Respublika</t>
  </si>
  <si>
    <t>RU-SPE</t>
  </si>
  <si>
    <t>Sankt-Peterburg</t>
  </si>
  <si>
    <t>RU-ULY</t>
  </si>
  <si>
    <t>Ul'janovskaja oblast'</t>
  </si>
  <si>
    <t>Ul'yanovskaya oblast'</t>
  </si>
  <si>
    <t>RU-VLA</t>
  </si>
  <si>
    <t>Vladimirskaya oblast'</t>
  </si>
  <si>
    <t>Vladimirskaja oblast'</t>
  </si>
  <si>
    <t>RU-VOR</t>
  </si>
  <si>
    <t>Voronežskaja oblast'</t>
  </si>
  <si>
    <t>Voronezhskaya oblast'</t>
  </si>
  <si>
    <t>RW-01</t>
  </si>
  <si>
    <t>Umujyi wa Kigali</t>
  </si>
  <si>
    <t>Ville de Kigali</t>
  </si>
  <si>
    <t>City of Kigali</t>
  </si>
  <si>
    <t>RW-02</t>
  </si>
  <si>
    <t>Iburasirazuba</t>
  </si>
  <si>
    <t>RW-03</t>
  </si>
  <si>
    <t>Amajyaruguru</t>
  </si>
  <si>
    <t>RW-04</t>
  </si>
  <si>
    <t>Iburengerazuba</t>
  </si>
  <si>
    <t>RW-05</t>
  </si>
  <si>
    <t>Amajyepfo</t>
  </si>
  <si>
    <t>SA-11</t>
  </si>
  <si>
    <t>Al Bāḩah</t>
  </si>
  <si>
    <t>SA-12</t>
  </si>
  <si>
    <t>Al Jawf</t>
  </si>
  <si>
    <t>SA-14</t>
  </si>
  <si>
    <t>'Asīr</t>
  </si>
  <si>
    <t>SA-08</t>
  </si>
  <si>
    <t>Al Ḩudūd ash Shamālīyah</t>
  </si>
  <si>
    <t>SA-02</t>
  </si>
  <si>
    <t>Makkah al Mukarramah</t>
  </si>
  <si>
    <t>SA-07</t>
  </si>
  <si>
    <t>Tabūk</t>
  </si>
  <si>
    <t>SA-01</t>
  </si>
  <si>
    <t>Ar Riyāḑ</t>
  </si>
  <si>
    <t>SA-05</t>
  </si>
  <si>
    <t>Al Qaşīm</t>
  </si>
  <si>
    <t>SA-06</t>
  </si>
  <si>
    <t>Ḩā'il</t>
  </si>
  <si>
    <t>SA-09</t>
  </si>
  <si>
    <t>Jāzān</t>
  </si>
  <si>
    <t>SA-03</t>
  </si>
  <si>
    <t>Al Madīnah al Munawwarah</t>
  </si>
  <si>
    <t>SA-04</t>
  </si>
  <si>
    <t>SA-10</t>
  </si>
  <si>
    <t>Najrān</t>
  </si>
  <si>
    <t>SB-CE</t>
  </si>
  <si>
    <t>SB-CT</t>
  </si>
  <si>
    <t>Capital Territory (Honiara)</t>
  </si>
  <si>
    <t>SB-ML</t>
  </si>
  <si>
    <t>Malaita</t>
  </si>
  <si>
    <t>SB-MK</t>
  </si>
  <si>
    <t>Makira-Ulawa</t>
  </si>
  <si>
    <t>SB-RB</t>
  </si>
  <si>
    <t>Rennell and Bellona</t>
  </si>
  <si>
    <t>SB-WE</t>
  </si>
  <si>
    <t>SB-IS</t>
  </si>
  <si>
    <t>Isabel</t>
  </si>
  <si>
    <t>SB-CH</t>
  </si>
  <si>
    <t>SB-GU</t>
  </si>
  <si>
    <t>Guadalcanal</t>
  </si>
  <si>
    <t>SB-TE</t>
  </si>
  <si>
    <t>Temotu</t>
  </si>
  <si>
    <t>SC-08</t>
  </si>
  <si>
    <t>Beau Vallon</t>
  </si>
  <si>
    <t>Bovalon</t>
  </si>
  <si>
    <t>SC-19</t>
  </si>
  <si>
    <t>Plaisance</t>
  </si>
  <si>
    <t>Plezans</t>
  </si>
  <si>
    <t>SC-12</t>
  </si>
  <si>
    <t>Glacis</t>
  </si>
  <si>
    <t>Glasi</t>
  </si>
  <si>
    <t>SC-13</t>
  </si>
  <si>
    <t>Grand'Anse Mahé</t>
  </si>
  <si>
    <t>Grand Anse Mahe</t>
  </si>
  <si>
    <t>Grand Ans Mae</t>
  </si>
  <si>
    <t>SC-04</t>
  </si>
  <si>
    <t>O Kap</t>
  </si>
  <si>
    <t>Au Cap</t>
  </si>
  <si>
    <t>SC-17</t>
  </si>
  <si>
    <t>Mont Buxton</t>
  </si>
  <si>
    <t>Mon Bikston</t>
  </si>
  <si>
    <t>SC-24</t>
  </si>
  <si>
    <t>Les Mamelles</t>
  </si>
  <si>
    <t>Lemamel</t>
  </si>
  <si>
    <t>SC-05</t>
  </si>
  <si>
    <t>Ans Royal</t>
  </si>
  <si>
    <t>Anse Royale</t>
  </si>
  <si>
    <t>SC-07</t>
  </si>
  <si>
    <t>Be Sent Ann</t>
  </si>
  <si>
    <t>Baie Sainte-Anne</t>
  </si>
  <si>
    <t>Baie Sainte Anne</t>
  </si>
  <si>
    <t>SC-10</t>
  </si>
  <si>
    <t>Bel Ombre</t>
  </si>
  <si>
    <t>Belonm</t>
  </si>
  <si>
    <t>SC-11</t>
  </si>
  <si>
    <t>Cascade</t>
  </si>
  <si>
    <t>Kaskad</t>
  </si>
  <si>
    <t>SC-16</t>
  </si>
  <si>
    <t>English River</t>
  </si>
  <si>
    <t>Larivyer Anglez</t>
  </si>
  <si>
    <t>La Rivière Anglaise</t>
  </si>
  <si>
    <t>SC-18</t>
  </si>
  <si>
    <t>Mont Fleuri</t>
  </si>
  <si>
    <t>Mon Fleri</t>
  </si>
  <si>
    <t>SC-25</t>
  </si>
  <si>
    <t>Roche Caïman</t>
  </si>
  <si>
    <t>Roche Caiman</t>
  </si>
  <si>
    <t>Ros Kaiman</t>
  </si>
  <si>
    <t>SC-01</t>
  </si>
  <si>
    <t>Ans o Pen</t>
  </si>
  <si>
    <t>Anse aux Pins</t>
  </si>
  <si>
    <t>SC-02</t>
  </si>
  <si>
    <t>Anse Boileau</t>
  </si>
  <si>
    <t>Ans Bwalo</t>
  </si>
  <si>
    <t>SC-09</t>
  </si>
  <si>
    <t>Beler</t>
  </si>
  <si>
    <t>Bel Air</t>
  </si>
  <si>
    <t>SC-14</t>
  </si>
  <si>
    <t>Grand'Anse Praslin</t>
  </si>
  <si>
    <t>Grand Ans Pralen</t>
  </si>
  <si>
    <t>Grand Anse Praslin</t>
  </si>
  <si>
    <t>SC-22</t>
  </si>
  <si>
    <t>Saint Louis</t>
  </si>
  <si>
    <t>Saint-Louis</t>
  </si>
  <si>
    <t>Sen Lwi</t>
  </si>
  <si>
    <t>SC-03</t>
  </si>
  <si>
    <t>Ans Etwal</t>
  </si>
  <si>
    <t>Anse Etoile</t>
  </si>
  <si>
    <t>Anse Étoile</t>
  </si>
  <si>
    <t>SC-06</t>
  </si>
  <si>
    <t>Baie Lazare</t>
  </si>
  <si>
    <t>Be Lazar</t>
  </si>
  <si>
    <t>SC-15</t>
  </si>
  <si>
    <t>Ladig</t>
  </si>
  <si>
    <t>La Digue</t>
  </si>
  <si>
    <t>SC-20</t>
  </si>
  <si>
    <t>Pwent Lari</t>
  </si>
  <si>
    <t>Pointe La Rue</t>
  </si>
  <si>
    <t>Pointe Larue</t>
  </si>
  <si>
    <t>SC-21</t>
  </si>
  <si>
    <t>Port Glaud</t>
  </si>
  <si>
    <t>Porglo</t>
  </si>
  <si>
    <t>SC-23</t>
  </si>
  <si>
    <t>Takamaka</t>
  </si>
  <si>
    <t>SD-NO</t>
  </si>
  <si>
    <t>SD-DS</t>
  </si>
  <si>
    <t>South Darfur</t>
  </si>
  <si>
    <t>Janūb Dārfūr</t>
  </si>
  <si>
    <t>SD-SI</t>
  </si>
  <si>
    <t>Sinnār</t>
  </si>
  <si>
    <t>Sennar</t>
  </si>
  <si>
    <t>SD-GD</t>
  </si>
  <si>
    <t>Gedaref</t>
  </si>
  <si>
    <t>Al Qaḑārif</t>
  </si>
  <si>
    <t>SD-RS</t>
  </si>
  <si>
    <t>Red Sea</t>
  </si>
  <si>
    <t>SD-DE</t>
  </si>
  <si>
    <t>East Darfur</t>
  </si>
  <si>
    <t>Sharq Dārfūr</t>
  </si>
  <si>
    <t>SD-KH</t>
  </si>
  <si>
    <t>Al Kharţūm</t>
  </si>
  <si>
    <t>SD-DN</t>
  </si>
  <si>
    <t>North Darfur</t>
  </si>
  <si>
    <t>Shamāl Dārfūr</t>
  </si>
  <si>
    <t>SD-DW</t>
  </si>
  <si>
    <t>Gharb Dārfūr</t>
  </si>
  <si>
    <t>West Darfur</t>
  </si>
  <si>
    <t>SD-GZ</t>
  </si>
  <si>
    <t>Al Jazīrah</t>
  </si>
  <si>
    <t>Gezira</t>
  </si>
  <si>
    <t>SD-NW</t>
  </si>
  <si>
    <t>White Nile</t>
  </si>
  <si>
    <t>An Nīl al Abyaḑ</t>
  </si>
  <si>
    <t>SD-DC</t>
  </si>
  <si>
    <t>Wasaţ Dārfūr Zālinjay</t>
  </si>
  <si>
    <t>Central Darfur</t>
  </si>
  <si>
    <t>SD-KA</t>
  </si>
  <si>
    <t>Kassala</t>
  </si>
  <si>
    <t>Kassalā</t>
  </si>
  <si>
    <t>SD-KN</t>
  </si>
  <si>
    <t>Shiamāl Kurdufān</t>
  </si>
  <si>
    <t>North Kordofan</t>
  </si>
  <si>
    <t>SD-KS</t>
  </si>
  <si>
    <t>Janūb Kurdufān</t>
  </si>
  <si>
    <t>South Kordofan</t>
  </si>
  <si>
    <t>SD-NB</t>
  </si>
  <si>
    <t>An Nīl al Azraq</t>
  </si>
  <si>
    <t>Blue Nile</t>
  </si>
  <si>
    <t>SD-NR</t>
  </si>
  <si>
    <t>River Nile</t>
  </si>
  <si>
    <t>Nahr an Nīl</t>
  </si>
  <si>
    <t>SD-GK</t>
  </si>
  <si>
    <t>Gharb Kurdufān</t>
  </si>
  <si>
    <t>West Kordofan</t>
  </si>
  <si>
    <t>SE-O</t>
  </si>
  <si>
    <t>Västra Götalands län [SE-14]</t>
  </si>
  <si>
    <t>SE-X</t>
  </si>
  <si>
    <t>Gävleborgs län [SE-21]</t>
  </si>
  <si>
    <t>SE-K</t>
  </si>
  <si>
    <t>Blekinge län [SE-10]</t>
  </si>
  <si>
    <t>SE-U</t>
  </si>
  <si>
    <t>Västmanlands län [SE-19]</t>
  </si>
  <si>
    <t>SE-W</t>
  </si>
  <si>
    <t>Dalarnas län [SE-20]</t>
  </si>
  <si>
    <t>SE-Y</t>
  </si>
  <si>
    <t>Västernorrlands län [SE-22]</t>
  </si>
  <si>
    <t>SE-E</t>
  </si>
  <si>
    <t>Östergötlands län [SE-05]</t>
  </si>
  <si>
    <t>SE-I</t>
  </si>
  <si>
    <t>Gotlands län [SE-09]</t>
  </si>
  <si>
    <t>SE-N</t>
  </si>
  <si>
    <t>Hallands län [SE-13]</t>
  </si>
  <si>
    <t>SE-S</t>
  </si>
  <si>
    <t>Värmlands län [SE-17]</t>
  </si>
  <si>
    <t>SE-T</t>
  </si>
  <si>
    <t>Örebro län [SE-18]</t>
  </si>
  <si>
    <t>SE-BD</t>
  </si>
  <si>
    <t>Norrbottens län [SE-25]</t>
  </si>
  <si>
    <t>SE-F</t>
  </si>
  <si>
    <t>Jönköpings län [SE-06]</t>
  </si>
  <si>
    <t>SE-AC</t>
  </si>
  <si>
    <t>Västerbottens län [SE-24]</t>
  </si>
  <si>
    <t>SE-C</t>
  </si>
  <si>
    <t>Uppsala län [SE-03]</t>
  </si>
  <si>
    <t>SE-H</t>
  </si>
  <si>
    <t>Kalmar län [SE-08]</t>
  </si>
  <si>
    <t>SE-M</t>
  </si>
  <si>
    <t>Skåne län [SE-12]</t>
  </si>
  <si>
    <t>SE-AB</t>
  </si>
  <si>
    <t>Stockholms län [SE-01]</t>
  </si>
  <si>
    <t>SE-D</t>
  </si>
  <si>
    <t>Södermanlands län [SE-04]</t>
  </si>
  <si>
    <t>SE-G</t>
  </si>
  <si>
    <t>Kronobergs län [SE-07]</t>
  </si>
  <si>
    <t>SE-Z</t>
  </si>
  <si>
    <t>Jämtlands län [SE-23]</t>
  </si>
  <si>
    <t>SG-03</t>
  </si>
  <si>
    <t>SG-02</t>
  </si>
  <si>
    <t>SG-01</t>
  </si>
  <si>
    <t>Central Singapore</t>
  </si>
  <si>
    <t>SG-05</t>
  </si>
  <si>
    <t>South West</t>
  </si>
  <si>
    <t>SG-04</t>
  </si>
  <si>
    <t>SH-TA</t>
  </si>
  <si>
    <t>Tristan da Cunha</t>
  </si>
  <si>
    <t>SH-HL</t>
  </si>
  <si>
    <t>Saint Helena</t>
  </si>
  <si>
    <t>SH-AC</t>
  </si>
  <si>
    <t>Ascension</t>
  </si>
  <si>
    <t>SI-036</t>
  </si>
  <si>
    <t>Idrija</t>
  </si>
  <si>
    <t>SI-047</t>
  </si>
  <si>
    <t>Kobilje</t>
  </si>
  <si>
    <t>SI-061</t>
  </si>
  <si>
    <t>Ljubljana</t>
  </si>
  <si>
    <t>SI-086</t>
  </si>
  <si>
    <t>Odranci</t>
  </si>
  <si>
    <t>SI-092</t>
  </si>
  <si>
    <t>Podčetrtek</t>
  </si>
  <si>
    <t>SI-093</t>
  </si>
  <si>
    <t>Podvelka</t>
  </si>
  <si>
    <t>SI-102</t>
  </si>
  <si>
    <t>Radovljica</t>
  </si>
  <si>
    <t>SI-107</t>
  </si>
  <si>
    <t>Rogatec</t>
  </si>
  <si>
    <t>SI-129</t>
  </si>
  <si>
    <t>Trbovlje</t>
  </si>
  <si>
    <t>SI-137</t>
  </si>
  <si>
    <t>Vitanje</t>
  </si>
  <si>
    <t>SI-149</t>
  </si>
  <si>
    <t>Bistrica ob Sotli</t>
  </si>
  <si>
    <t>SI-150</t>
  </si>
  <si>
    <t>Bloke</t>
  </si>
  <si>
    <t>SI-152</t>
  </si>
  <si>
    <t>Cankova</t>
  </si>
  <si>
    <t>SI-154</t>
  </si>
  <si>
    <t>Dobje</t>
  </si>
  <si>
    <t>SI-163</t>
  </si>
  <si>
    <t>Jezersko</t>
  </si>
  <si>
    <t>SI-172</t>
  </si>
  <si>
    <t>Podlehnik</t>
  </si>
  <si>
    <t>SI-178</t>
  </si>
  <si>
    <t>Selnica ob Dravi</t>
  </si>
  <si>
    <t>SI-201</t>
  </si>
  <si>
    <t>Renče-Vogrsko</t>
  </si>
  <si>
    <t>SI-001</t>
  </si>
  <si>
    <t>Ajdovščina</t>
  </si>
  <si>
    <t>SI-019</t>
  </si>
  <si>
    <t>Divača</t>
  </si>
  <si>
    <t>SI-025</t>
  </si>
  <si>
    <t>Dravograd</t>
  </si>
  <si>
    <t>SI-027</t>
  </si>
  <si>
    <t>Gorenja vas-Poljane</t>
  </si>
  <si>
    <t>SI-032</t>
  </si>
  <si>
    <t>Grosuplje</t>
  </si>
  <si>
    <t>SI-034</t>
  </si>
  <si>
    <t>Hrastnik</t>
  </si>
  <si>
    <t>SI-039</t>
  </si>
  <si>
    <t>Ivančna Gorica</t>
  </si>
  <si>
    <t>SI-040</t>
  </si>
  <si>
    <t>Izola</t>
  </si>
  <si>
    <t>SI-053</t>
  </si>
  <si>
    <t>Kranjska Gora</t>
  </si>
  <si>
    <t>SI-058</t>
  </si>
  <si>
    <t>Lenart</t>
  </si>
  <si>
    <t>SI-060</t>
  </si>
  <si>
    <t>Litija</t>
  </si>
  <si>
    <t>SI-084</t>
  </si>
  <si>
    <t>Nova Gorica</t>
  </si>
  <si>
    <t>SI-091</t>
  </si>
  <si>
    <t>Pivka</t>
  </si>
  <si>
    <t>SI-099</t>
  </si>
  <si>
    <t>Radeče</t>
  </si>
  <si>
    <t>SI-104</t>
  </si>
  <si>
    <t>Ribnica</t>
  </si>
  <si>
    <t>SI-121</t>
  </si>
  <si>
    <t>Škocjan</t>
  </si>
  <si>
    <t>SI-135</t>
  </si>
  <si>
    <t>Videm</t>
  </si>
  <si>
    <t>SI-157</t>
  </si>
  <si>
    <t>Dolenjske Toplice</t>
  </si>
  <si>
    <t>SI-170</t>
  </si>
  <si>
    <t>Mirna Peč</t>
  </si>
  <si>
    <t>SI-171</t>
  </si>
  <si>
    <t>Oplotnica</t>
  </si>
  <si>
    <t>SI-177</t>
  </si>
  <si>
    <t>Ribnica na Pohorju</t>
  </si>
  <si>
    <t>SI-179</t>
  </si>
  <si>
    <t>Sodražica</t>
  </si>
  <si>
    <t>SI-181</t>
  </si>
  <si>
    <t>Sveta Ana</t>
  </si>
  <si>
    <t>SI-184</t>
  </si>
  <si>
    <t>Tabor</t>
  </si>
  <si>
    <t>SI-186</t>
  </si>
  <si>
    <t>Trzin</t>
  </si>
  <si>
    <t>SI-198</t>
  </si>
  <si>
    <t>Makole</t>
  </si>
  <si>
    <t>SI-200</t>
  </si>
  <si>
    <t>Poljčane</t>
  </si>
  <si>
    <t>SI-203</t>
  </si>
  <si>
    <t>Straža</t>
  </si>
  <si>
    <t>SI-211</t>
  </si>
  <si>
    <t>Šentrupert</t>
  </si>
  <si>
    <t>SI-004</t>
  </si>
  <si>
    <t>Bohinj</t>
  </si>
  <si>
    <t>SI-006</t>
  </si>
  <si>
    <t>Bovec</t>
  </si>
  <si>
    <t>SI-009</t>
  </si>
  <si>
    <t>Brežice</t>
  </si>
  <si>
    <t>SI-015</t>
  </si>
  <si>
    <t>Črenšovci</t>
  </si>
  <si>
    <t>SI-031</t>
  </si>
  <si>
    <t>Gornji Petrovci</t>
  </si>
  <si>
    <t>SI-041</t>
  </si>
  <si>
    <t>Jesenice</t>
  </si>
  <si>
    <t>SI-046</t>
  </si>
  <si>
    <t>Kobarid</t>
  </si>
  <si>
    <t>SI-048</t>
  </si>
  <si>
    <t>Kočevje</t>
  </si>
  <si>
    <t>SI-066</t>
  </si>
  <si>
    <t>Loški Potok</t>
  </si>
  <si>
    <t>SI-069</t>
  </si>
  <si>
    <t>Majšperk</t>
  </si>
  <si>
    <t>SI-071</t>
  </si>
  <si>
    <t>Medvode</t>
  </si>
  <si>
    <t>SI-072</t>
  </si>
  <si>
    <t>Mengeš</t>
  </si>
  <si>
    <t>SI-076</t>
  </si>
  <si>
    <t>Mislinja</t>
  </si>
  <si>
    <t>SI-078</t>
  </si>
  <si>
    <t>Moravske Toplice</t>
  </si>
  <si>
    <t>SI-090</t>
  </si>
  <si>
    <t>Piran</t>
  </si>
  <si>
    <t>SI-097</t>
  </si>
  <si>
    <t>Puconci</t>
  </si>
  <si>
    <t>SI-100</t>
  </si>
  <si>
    <t>Radenci</t>
  </si>
  <si>
    <t>SI-103</t>
  </si>
  <si>
    <t>Ravne na Koroškem</t>
  </si>
  <si>
    <t>SI-120</t>
  </si>
  <si>
    <t>Šentjur</t>
  </si>
  <si>
    <t>SI-136</t>
  </si>
  <si>
    <t>Vipava</t>
  </si>
  <si>
    <t>SI-156</t>
  </si>
  <si>
    <t>Dobrovnik</t>
  </si>
  <si>
    <t>SI-161</t>
  </si>
  <si>
    <t>Hodoš</t>
  </si>
  <si>
    <t>SI-173</t>
  </si>
  <si>
    <t>Polzela</t>
  </si>
  <si>
    <t>SI-182</t>
  </si>
  <si>
    <t>Sveti Andraž v Slovenskih Goricah</t>
  </si>
  <si>
    <t>SI-190</t>
  </si>
  <si>
    <t>Žalec</t>
  </si>
  <si>
    <t>SI-192</t>
  </si>
  <si>
    <t>Žirovnica</t>
  </si>
  <si>
    <t>SI-003</t>
  </si>
  <si>
    <t>Bled</t>
  </si>
  <si>
    <t>SI-005</t>
  </si>
  <si>
    <t>Borovnica</t>
  </si>
  <si>
    <t>SI-008</t>
  </si>
  <si>
    <t>Brezovica</t>
  </si>
  <si>
    <t>SI-018</t>
  </si>
  <si>
    <t>Destrnik</t>
  </si>
  <si>
    <t>SI-024</t>
  </si>
  <si>
    <t>Dornava</t>
  </si>
  <si>
    <t>SI-033</t>
  </si>
  <si>
    <t>Šalovci</t>
  </si>
  <si>
    <t>SI-037</t>
  </si>
  <si>
    <t>Ig</t>
  </si>
  <si>
    <t>SI-042</t>
  </si>
  <si>
    <t>Juršinci</t>
  </si>
  <si>
    <t>SI-044</t>
  </si>
  <si>
    <t>Kanal</t>
  </si>
  <si>
    <t>SI-057</t>
  </si>
  <si>
    <t>Laško</t>
  </si>
  <si>
    <t>SI-070</t>
  </si>
  <si>
    <t>Maribor</t>
  </si>
  <si>
    <t>SI-075</t>
  </si>
  <si>
    <t>Miren-Kostanjevica</t>
  </si>
  <si>
    <t>SI-081</t>
  </si>
  <si>
    <t>Muta</t>
  </si>
  <si>
    <t>SI-094</t>
  </si>
  <si>
    <t>Postojna</t>
  </si>
  <si>
    <t>SI-095</t>
  </si>
  <si>
    <t>Preddvor</t>
  </si>
  <si>
    <t>SI-111</t>
  </si>
  <si>
    <t>Sežana</t>
  </si>
  <si>
    <t>SI-113</t>
  </si>
  <si>
    <t>Slovenska Bistrica</t>
  </si>
  <si>
    <t>SI-114</t>
  </si>
  <si>
    <t>Slovenske Konjice</t>
  </si>
  <si>
    <t>SI-134</t>
  </si>
  <si>
    <t>Velike Lašče</t>
  </si>
  <si>
    <t>SI-143</t>
  </si>
  <si>
    <t>Zavrč</t>
  </si>
  <si>
    <t>SI-147</t>
  </si>
  <si>
    <t>Žiri</t>
  </si>
  <si>
    <t>SI-151</t>
  </si>
  <si>
    <t>Braslovče</t>
  </si>
  <si>
    <t>SI-160</t>
  </si>
  <si>
    <t>Hoče-Slivnica</t>
  </si>
  <si>
    <t>SI-168</t>
  </si>
  <si>
    <t>Markovci</t>
  </si>
  <si>
    <t>SI-175</t>
  </si>
  <si>
    <t>Prevalje</t>
  </si>
  <si>
    <t>SI-187</t>
  </si>
  <si>
    <t>Velika Polana</t>
  </si>
  <si>
    <t>SI-195</t>
  </si>
  <si>
    <t>Apače</t>
  </si>
  <si>
    <t>SI-210</t>
  </si>
  <si>
    <t>Sveti Jurij v Slovenskih Goricah</t>
  </si>
  <si>
    <t>SI-212</t>
  </si>
  <si>
    <t>Mirna</t>
  </si>
  <si>
    <t>SI-007</t>
  </si>
  <si>
    <t>Brda</t>
  </si>
  <si>
    <t>SI-016</t>
  </si>
  <si>
    <t>Črna na Koroškem</t>
  </si>
  <si>
    <t>SI-022</t>
  </si>
  <si>
    <t>Dol pri Ljubljani</t>
  </si>
  <si>
    <t>SI-028</t>
  </si>
  <si>
    <t>Gorišnica</t>
  </si>
  <si>
    <t>SI-045</t>
  </si>
  <si>
    <t>Kidričevo</t>
  </si>
  <si>
    <t>SI-051</t>
  </si>
  <si>
    <t>Kozje</t>
  </si>
  <si>
    <t>SI-065</t>
  </si>
  <si>
    <t>Loška Dolina</t>
  </si>
  <si>
    <t>SI-067</t>
  </si>
  <si>
    <t>Luče</t>
  </si>
  <si>
    <t>SI-068</t>
  </si>
  <si>
    <t>Lukovica</t>
  </si>
  <si>
    <t>SI-074</t>
  </si>
  <si>
    <t>Mežica</t>
  </si>
  <si>
    <t>SI-079</t>
  </si>
  <si>
    <t>Mozirje</t>
  </si>
  <si>
    <t>SI-080</t>
  </si>
  <si>
    <t>Murska Sobota</t>
  </si>
  <si>
    <t>SI-082</t>
  </si>
  <si>
    <t>Naklo</t>
  </si>
  <si>
    <t>SI-085</t>
  </si>
  <si>
    <t>Novo Mesto</t>
  </si>
  <si>
    <t>SI-088</t>
  </si>
  <si>
    <t>Osilnica</t>
  </si>
  <si>
    <t>SI-109</t>
  </si>
  <si>
    <t>Semič</t>
  </si>
  <si>
    <t>SI-116</t>
  </si>
  <si>
    <t>Sveti Jurij</t>
  </si>
  <si>
    <t>SI-125</t>
  </si>
  <si>
    <t>Šmartno ob Paki</t>
  </si>
  <si>
    <t>SI-126</t>
  </si>
  <si>
    <t>Šoštanj</t>
  </si>
  <si>
    <t>SI-142</t>
  </si>
  <si>
    <t>Zagorje ob Savi</t>
  </si>
  <si>
    <t>SI-148</t>
  </si>
  <si>
    <t>Benedikt</t>
  </si>
  <si>
    <t>SI-153</t>
  </si>
  <si>
    <t>Cerkvenjak</t>
  </si>
  <si>
    <t>SI-159</t>
  </si>
  <si>
    <t>Hajdina</t>
  </si>
  <si>
    <t>SI-162</t>
  </si>
  <si>
    <t>Horjul</t>
  </si>
  <si>
    <t>SI-166</t>
  </si>
  <si>
    <t>Križevci</t>
  </si>
  <si>
    <t>SI-174</t>
  </si>
  <si>
    <t>Prebold</t>
  </si>
  <si>
    <t>SI-180</t>
  </si>
  <si>
    <t>Solčava</t>
  </si>
  <si>
    <t>SI-199</t>
  </si>
  <si>
    <t>Mokronog-Trebelno</t>
  </si>
  <si>
    <t>SI-012</t>
  </si>
  <si>
    <t>Cerklje na Gorenjskem</t>
  </si>
  <si>
    <t>SI-014</t>
  </si>
  <si>
    <t>Cerkno</t>
  </si>
  <si>
    <t>SI-017</t>
  </si>
  <si>
    <t>Črnomelj</t>
  </si>
  <si>
    <t>SI-030</t>
  </si>
  <si>
    <t>Gornji Grad</t>
  </si>
  <si>
    <t>SI-059</t>
  </si>
  <si>
    <t>Lendava</t>
  </si>
  <si>
    <t>SI-087</t>
  </si>
  <si>
    <t>Ormož</t>
  </si>
  <si>
    <t>SI-098</t>
  </si>
  <si>
    <t>Rače-Fram</t>
  </si>
  <si>
    <t>SI-101</t>
  </si>
  <si>
    <t>Radlje ob Dravi</t>
  </si>
  <si>
    <t>SI-106</t>
  </si>
  <si>
    <t>Rogaška Slatina</t>
  </si>
  <si>
    <t>SI-108</t>
  </si>
  <si>
    <t>Ruše</t>
  </si>
  <si>
    <t>SI-117</t>
  </si>
  <si>
    <t>Šenčur</t>
  </si>
  <si>
    <t>SI-119</t>
  </si>
  <si>
    <t>Šentjernej</t>
  </si>
  <si>
    <t>SI-127</t>
  </si>
  <si>
    <t>Štore</t>
  </si>
  <si>
    <t>SI-138</t>
  </si>
  <si>
    <t>Vodice</t>
  </si>
  <si>
    <t>SI-139</t>
  </si>
  <si>
    <t>Vojnik</t>
  </si>
  <si>
    <t>SI-140</t>
  </si>
  <si>
    <t>Vrhnika</t>
  </si>
  <si>
    <t>SI-155</t>
  </si>
  <si>
    <t>Dobrna</t>
  </si>
  <si>
    <t>SI-158</t>
  </si>
  <si>
    <t>Grad</t>
  </si>
  <si>
    <t>SI-164</t>
  </si>
  <si>
    <t>Komenda</t>
  </si>
  <si>
    <t>SI-183</t>
  </si>
  <si>
    <t>Šempeter-Vrtojba</t>
  </si>
  <si>
    <t>SI-197</t>
  </si>
  <si>
    <t>Kosanjevica na Krki</t>
  </si>
  <si>
    <t>SI-206</t>
  </si>
  <si>
    <t>Šmarješke Toplice</t>
  </si>
  <si>
    <t>SI-207</t>
  </si>
  <si>
    <t>Gorje</t>
  </si>
  <si>
    <t>SI-209</t>
  </si>
  <si>
    <t>Rečica ob Savinji</t>
  </si>
  <si>
    <t>SI-002</t>
  </si>
  <si>
    <t>Beltinci</t>
  </si>
  <si>
    <t>SI-026</t>
  </si>
  <si>
    <t>Duplek</t>
  </si>
  <si>
    <t>SI-035</t>
  </si>
  <si>
    <t>Hrpelje-Kozina</t>
  </si>
  <si>
    <t>SI-043</t>
  </si>
  <si>
    <t>Kamnik</t>
  </si>
  <si>
    <t>SI-050</t>
  </si>
  <si>
    <t>Koper</t>
  </si>
  <si>
    <t>SI-054</t>
  </si>
  <si>
    <t>Krško</t>
  </si>
  <si>
    <t>SI-055</t>
  </si>
  <si>
    <t>Kungota</t>
  </si>
  <si>
    <t>SI-056</t>
  </si>
  <si>
    <t>Kuzma</t>
  </si>
  <si>
    <t>SI-062</t>
  </si>
  <si>
    <t>Ljubno</t>
  </si>
  <si>
    <t>SI-064</t>
  </si>
  <si>
    <t>Logatec</t>
  </si>
  <si>
    <t>SI-105</t>
  </si>
  <si>
    <t>Rogašovci</t>
  </si>
  <si>
    <t>SI-112</t>
  </si>
  <si>
    <t>Slovenj Gradec</t>
  </si>
  <si>
    <t>SI-122</t>
  </si>
  <si>
    <t>Škofja Loka</t>
  </si>
  <si>
    <t>SI-128</t>
  </si>
  <si>
    <t>Tolmin</t>
  </si>
  <si>
    <t>SI-141</t>
  </si>
  <si>
    <t>Vuzenica</t>
  </si>
  <si>
    <t>SI-144</t>
  </si>
  <si>
    <t>Zreče</t>
  </si>
  <si>
    <t>SI-167</t>
  </si>
  <si>
    <t>Lovrenc na Pohorju</t>
  </si>
  <si>
    <t>SI-169</t>
  </si>
  <si>
    <t>Miklavž na Dravskem Polju</t>
  </si>
  <si>
    <t>SI-193</t>
  </si>
  <si>
    <t>Žužemberk</t>
  </si>
  <si>
    <t>SI-202</t>
  </si>
  <si>
    <t>Središče ob Dravi</t>
  </si>
  <si>
    <t>SI-010</t>
  </si>
  <si>
    <t>Tišina</t>
  </si>
  <si>
    <t>SI-011</t>
  </si>
  <si>
    <t>Celje</t>
  </si>
  <si>
    <t>SI-013</t>
  </si>
  <si>
    <t>Cerknica</t>
  </si>
  <si>
    <t>SI-020</t>
  </si>
  <si>
    <t>Dobrepolje</t>
  </si>
  <si>
    <t>SI-021</t>
  </si>
  <si>
    <t>Dobrova-Polhov Gradec</t>
  </si>
  <si>
    <t>SI-023</t>
  </si>
  <si>
    <t>Domžale</t>
  </si>
  <si>
    <t>SI-029</t>
  </si>
  <si>
    <t>Gornja Radgona</t>
  </si>
  <si>
    <t>SI-038</t>
  </si>
  <si>
    <t>Ilirska Bistrica</t>
  </si>
  <si>
    <t>SI-049</t>
  </si>
  <si>
    <t>Komen</t>
  </si>
  <si>
    <t>SI-052</t>
  </si>
  <si>
    <t>Kranj</t>
  </si>
  <si>
    <t>SI-063</t>
  </si>
  <si>
    <t>Ljutomer</t>
  </si>
  <si>
    <t>SI-073</t>
  </si>
  <si>
    <t>Metlika</t>
  </si>
  <si>
    <t>SI-077</t>
  </si>
  <si>
    <t>Moravče</t>
  </si>
  <si>
    <t>SI-083</t>
  </si>
  <si>
    <t>Nazarje</t>
  </si>
  <si>
    <t>SI-089</t>
  </si>
  <si>
    <t>Pesnica</t>
  </si>
  <si>
    <t>SI-096</t>
  </si>
  <si>
    <t>Ptuj</t>
  </si>
  <si>
    <t>SI-110</t>
  </si>
  <si>
    <t>Sevnica</t>
  </si>
  <si>
    <t>SI-115</t>
  </si>
  <si>
    <t>Starše</t>
  </si>
  <si>
    <t>SI-118</t>
  </si>
  <si>
    <t>Šentilj</t>
  </si>
  <si>
    <t>SI-123</t>
  </si>
  <si>
    <t>Škofljica</t>
  </si>
  <si>
    <t>SI-124</t>
  </si>
  <si>
    <t>Šmarje pri Jelšah</t>
  </si>
  <si>
    <t>SI-130</t>
  </si>
  <si>
    <t>Trebnje</t>
  </si>
  <si>
    <t>SI-131</t>
  </si>
  <si>
    <t>Tržič</t>
  </si>
  <si>
    <t>SI-132</t>
  </si>
  <si>
    <t>Turnišče</t>
  </si>
  <si>
    <t>SI-133</t>
  </si>
  <si>
    <t>Velenje</t>
  </si>
  <si>
    <t>SI-146</t>
  </si>
  <si>
    <t>Železniki</t>
  </si>
  <si>
    <t>SI-165</t>
  </si>
  <si>
    <t>Kostel</t>
  </si>
  <si>
    <t>SI-176</t>
  </si>
  <si>
    <t>Razkrižje</t>
  </si>
  <si>
    <t>SI-185</t>
  </si>
  <si>
    <t>Trnovska Vas</t>
  </si>
  <si>
    <t>SI-188</t>
  </si>
  <si>
    <t>Veržej</t>
  </si>
  <si>
    <t>SI-189</t>
  </si>
  <si>
    <t>Vransko</t>
  </si>
  <si>
    <t>SI-191</t>
  </si>
  <si>
    <t>Žetale</t>
  </si>
  <si>
    <t>SI-194</t>
  </si>
  <si>
    <t>Šmartno pri Litiji</t>
  </si>
  <si>
    <t>SI-196</t>
  </si>
  <si>
    <t>Cirkulane</t>
  </si>
  <si>
    <t>SI-204</t>
  </si>
  <si>
    <t>Sveta Trojica v Slovenskih Goricah</t>
  </si>
  <si>
    <t>SI-205</t>
  </si>
  <si>
    <t>Sveti Tomaž</t>
  </si>
  <si>
    <t>SI-208</t>
  </si>
  <si>
    <t>Log-Dragomer</t>
  </si>
  <si>
    <t>SK-PV</t>
  </si>
  <si>
    <t>Prešovský kraj</t>
  </si>
  <si>
    <t>SK-TA</t>
  </si>
  <si>
    <t>Trnavský kraj</t>
  </si>
  <si>
    <t>SK-KI</t>
  </si>
  <si>
    <t>Košický kraj</t>
  </si>
  <si>
    <t>SK-ZI</t>
  </si>
  <si>
    <t>Žilinský kraj</t>
  </si>
  <si>
    <t>SK-BL</t>
  </si>
  <si>
    <t>Bratislavský kraj</t>
  </si>
  <si>
    <t>SK-TC</t>
  </si>
  <si>
    <t>Trenčiansky kraj</t>
  </si>
  <si>
    <t>SK-BC</t>
  </si>
  <si>
    <t>Banskobystrický kraj</t>
  </si>
  <si>
    <t>SK-NI</t>
  </si>
  <si>
    <t>Nitriansky kraj</t>
  </si>
  <si>
    <t>SL-S</t>
  </si>
  <si>
    <t>SL-N</t>
  </si>
  <si>
    <t>SL-W</t>
  </si>
  <si>
    <t>Western Area (Freetown)</t>
  </si>
  <si>
    <t>SL-E</t>
  </si>
  <si>
    <t>SM-03</t>
  </si>
  <si>
    <t>Domagnano</t>
  </si>
  <si>
    <t>SM-06</t>
  </si>
  <si>
    <t>Borgo Maggiore</t>
  </si>
  <si>
    <t>SM-08</t>
  </si>
  <si>
    <t>Montegiardino</t>
  </si>
  <si>
    <t>SM-02</t>
  </si>
  <si>
    <t>Chiesanuova</t>
  </si>
  <si>
    <t>SM-04</t>
  </si>
  <si>
    <t>Faetano</t>
  </si>
  <si>
    <t>SM-09</t>
  </si>
  <si>
    <t>Serravalle</t>
  </si>
  <si>
    <t>SM-01</t>
  </si>
  <si>
    <t>Acquaviva</t>
  </si>
  <si>
    <t>SM-05</t>
  </si>
  <si>
    <t>Fiorentino</t>
  </si>
  <si>
    <t>SM-07</t>
  </si>
  <si>
    <t>SN-SE</t>
  </si>
  <si>
    <t>Sédhiou</t>
  </si>
  <si>
    <t>SN-DK</t>
  </si>
  <si>
    <t>Dakar</t>
  </si>
  <si>
    <t>SN-KD</t>
  </si>
  <si>
    <t>Kolda</t>
  </si>
  <si>
    <t>SN-SL</t>
  </si>
  <si>
    <t>SN-FK</t>
  </si>
  <si>
    <t>Fatick</t>
  </si>
  <si>
    <t>SN-KA</t>
  </si>
  <si>
    <t>Kaffrine</t>
  </si>
  <si>
    <t>SN-ZG</t>
  </si>
  <si>
    <t>Ziguinchor</t>
  </si>
  <si>
    <t>SN-TH</t>
  </si>
  <si>
    <t>Thiès</t>
  </si>
  <si>
    <t>SN-KL</t>
  </si>
  <si>
    <t>Kaolack</t>
  </si>
  <si>
    <t>SN-KE</t>
  </si>
  <si>
    <t>Kédougou</t>
  </si>
  <si>
    <t>SN-LG</t>
  </si>
  <si>
    <t>Louga</t>
  </si>
  <si>
    <t>SN-DB</t>
  </si>
  <si>
    <t>Diourbel</t>
  </si>
  <si>
    <t>SN-MT</t>
  </si>
  <si>
    <t>Matam</t>
  </si>
  <si>
    <t>SN-TC</t>
  </si>
  <si>
    <t>Tambacounda</t>
  </si>
  <si>
    <t>SO-BY</t>
  </si>
  <si>
    <t>Bay</t>
  </si>
  <si>
    <t>SO-JD</t>
  </si>
  <si>
    <t>Jubbada Dhexe</t>
  </si>
  <si>
    <t>SO-MU</t>
  </si>
  <si>
    <t>Mudug</t>
  </si>
  <si>
    <t>SO-SA</t>
  </si>
  <si>
    <t>Sanaag</t>
  </si>
  <si>
    <t>SO-SD</t>
  </si>
  <si>
    <t>Shabeellaha Dhexe</t>
  </si>
  <si>
    <t>SO-SO</t>
  </si>
  <si>
    <t>Sool</t>
  </si>
  <si>
    <t>SO-WO</t>
  </si>
  <si>
    <t>Woqooyi Galbeed</t>
  </si>
  <si>
    <t>SO-BK</t>
  </si>
  <si>
    <t>Bakool</t>
  </si>
  <si>
    <t>SO-BR</t>
  </si>
  <si>
    <t>SO-GA</t>
  </si>
  <si>
    <t>Galguduud</t>
  </si>
  <si>
    <t>SO-HI</t>
  </si>
  <si>
    <t>Hiiraan</t>
  </si>
  <si>
    <t>SO-SH</t>
  </si>
  <si>
    <t>Shabeellaha Hoose</t>
  </si>
  <si>
    <t>SO-BN</t>
  </si>
  <si>
    <t>Banaadir</t>
  </si>
  <si>
    <t>SO-AW</t>
  </si>
  <si>
    <t>Awdal</t>
  </si>
  <si>
    <t>SO-GE</t>
  </si>
  <si>
    <t>Gedo</t>
  </si>
  <si>
    <t>SO-JH</t>
  </si>
  <si>
    <t>Jubbada Hoose</t>
  </si>
  <si>
    <t>SO-NU</t>
  </si>
  <si>
    <t>Nugaal</t>
  </si>
  <si>
    <t>SO-TO</t>
  </si>
  <si>
    <t>Togdheer</t>
  </si>
  <si>
    <t>SR-WA</t>
  </si>
  <si>
    <t>Wanica</t>
  </si>
  <si>
    <t>SR-CM</t>
  </si>
  <si>
    <t>Commewijne</t>
  </si>
  <si>
    <t>SR-MA</t>
  </si>
  <si>
    <t>Marowijne</t>
  </si>
  <si>
    <t>SR-SA</t>
  </si>
  <si>
    <t>Saramacca</t>
  </si>
  <si>
    <t>SR-BR</t>
  </si>
  <si>
    <t>Brokopondo</t>
  </si>
  <si>
    <t>SR-NI</t>
  </si>
  <si>
    <t>Nickerie</t>
  </si>
  <si>
    <t>SR-PR</t>
  </si>
  <si>
    <t>Para</t>
  </si>
  <si>
    <t>SR-SI</t>
  </si>
  <si>
    <t>Sipaliwini</t>
  </si>
  <si>
    <t>SR-CR</t>
  </si>
  <si>
    <t>Coronie</t>
  </si>
  <si>
    <t>SR-PM</t>
  </si>
  <si>
    <t>Paramaribo</t>
  </si>
  <si>
    <t>SS-BW</t>
  </si>
  <si>
    <t>SS-NU</t>
  </si>
  <si>
    <t>Upper Nile</t>
  </si>
  <si>
    <t>SS-UY</t>
  </si>
  <si>
    <t>Unity</t>
  </si>
  <si>
    <t>SS-BN</t>
  </si>
  <si>
    <t>Northern Bahr el Ghazal</t>
  </si>
  <si>
    <t>SS-WR</t>
  </si>
  <si>
    <t>Warrap</t>
  </si>
  <si>
    <t>SS-EE</t>
  </si>
  <si>
    <t>Eastern Equatoria</t>
  </si>
  <si>
    <t>SS-EC</t>
  </si>
  <si>
    <t>Central Equatoria</t>
  </si>
  <si>
    <t>SS-EW</t>
  </si>
  <si>
    <t>Western Equatoria</t>
  </si>
  <si>
    <t>SS-JG</t>
  </si>
  <si>
    <t>Jonglei</t>
  </si>
  <si>
    <t>SS-LK</t>
  </si>
  <si>
    <t>Lakes</t>
  </si>
  <si>
    <t>ST-P</t>
  </si>
  <si>
    <t>Príncipe</t>
  </si>
  <si>
    <t>ST-S</t>
  </si>
  <si>
    <t>São Tomé</t>
  </si>
  <si>
    <t>SV-AH</t>
  </si>
  <si>
    <t>Ahuachapán</t>
  </si>
  <si>
    <t>SV-SA</t>
  </si>
  <si>
    <t>Santa Ana</t>
  </si>
  <si>
    <t>SV-SO</t>
  </si>
  <si>
    <t>Sonsonate</t>
  </si>
  <si>
    <t>SV-PA</t>
  </si>
  <si>
    <t>SV-SM</t>
  </si>
  <si>
    <t>San Miguel</t>
  </si>
  <si>
    <t>SV-CU</t>
  </si>
  <si>
    <t>Cuscatlán</t>
  </si>
  <si>
    <t>SV-SS</t>
  </si>
  <si>
    <t>SV-CH</t>
  </si>
  <si>
    <t>Chalatenango</t>
  </si>
  <si>
    <t>SV-LI</t>
  </si>
  <si>
    <t>SV-SV</t>
  </si>
  <si>
    <t>San Vicente</t>
  </si>
  <si>
    <t>SV-MO</t>
  </si>
  <si>
    <t>Morazán</t>
  </si>
  <si>
    <t>SV-US</t>
  </si>
  <si>
    <t>Usulután</t>
  </si>
  <si>
    <t>SV-CA</t>
  </si>
  <si>
    <t>Cabañas</t>
  </si>
  <si>
    <t>SV-UN</t>
  </si>
  <si>
    <t>La Unión</t>
  </si>
  <si>
    <t>SY-DY</t>
  </si>
  <si>
    <t>Dayr az Zawr</t>
  </si>
  <si>
    <t>SY-LA</t>
  </si>
  <si>
    <t>Al Lādhiqīyah</t>
  </si>
  <si>
    <t>SY-RA</t>
  </si>
  <si>
    <t>Ar Raqqah</t>
  </si>
  <si>
    <t>SY-QU</t>
  </si>
  <si>
    <t>Al Qunayţirah</t>
  </si>
  <si>
    <t>SY-SU</t>
  </si>
  <si>
    <t>As Suwaydā'</t>
  </si>
  <si>
    <t>SY-DI</t>
  </si>
  <si>
    <t>Dimashq</t>
  </si>
  <si>
    <t>SY-ID</t>
  </si>
  <si>
    <t>Idlib</t>
  </si>
  <si>
    <t>SY-RD</t>
  </si>
  <si>
    <t>Rīf Dimashq</t>
  </si>
  <si>
    <t>SY-TA</t>
  </si>
  <si>
    <t>Ţarţūs</t>
  </si>
  <si>
    <t>SY-HA</t>
  </si>
  <si>
    <t>Al Ḩasakah</t>
  </si>
  <si>
    <t>SY-HL</t>
  </si>
  <si>
    <t>Ḩalab</t>
  </si>
  <si>
    <t>SY-HM</t>
  </si>
  <si>
    <t>Ḩamāh</t>
  </si>
  <si>
    <t>SY-DR</t>
  </si>
  <si>
    <t>Dar'ā</t>
  </si>
  <si>
    <t>SY-HI</t>
  </si>
  <si>
    <t>Ḩimş</t>
  </si>
  <si>
    <t>SZ-SH</t>
  </si>
  <si>
    <t>Shiselweni</t>
  </si>
  <si>
    <t>SZ-LU</t>
  </si>
  <si>
    <t>Lubombo</t>
  </si>
  <si>
    <t>SZ-HH</t>
  </si>
  <si>
    <t>Hhohho</t>
  </si>
  <si>
    <t>SZ-MA</t>
  </si>
  <si>
    <t>Manzini</t>
  </si>
  <si>
    <t>TD-LR</t>
  </si>
  <si>
    <t>Lūqūn ash Sharqī</t>
  </si>
  <si>
    <t>Logone-Oriental</t>
  </si>
  <si>
    <t>TD-SI</t>
  </si>
  <si>
    <t>Sila</t>
  </si>
  <si>
    <t>Sīlā</t>
  </si>
  <si>
    <t>TD-BO</t>
  </si>
  <si>
    <t>Būrkū</t>
  </si>
  <si>
    <t>Borkou</t>
  </si>
  <si>
    <t>TD-GR</t>
  </si>
  <si>
    <t>Guéra</t>
  </si>
  <si>
    <t>Qīrā</t>
  </si>
  <si>
    <t>TD-TA</t>
  </si>
  <si>
    <t>Tānjilī</t>
  </si>
  <si>
    <t>Tandjilé</t>
  </si>
  <si>
    <t>TD-TI</t>
  </si>
  <si>
    <t>Tibastī</t>
  </si>
  <si>
    <t>Tibesti</t>
  </si>
  <si>
    <t>TD-BG</t>
  </si>
  <si>
    <t>Baḩr al Ghazāl</t>
  </si>
  <si>
    <t>Bahr el Ghazal</t>
  </si>
  <si>
    <t>TD-CB</t>
  </si>
  <si>
    <t>Shārī Bāqirmī</t>
  </si>
  <si>
    <t>Chari-Baguirmi</t>
  </si>
  <si>
    <t>TD-LO</t>
  </si>
  <si>
    <t>Logone-Occidental</t>
  </si>
  <si>
    <t>Lūqūn al Gharbī</t>
  </si>
  <si>
    <t>TD-MA</t>
  </si>
  <si>
    <t>Mandoul</t>
  </si>
  <si>
    <t>Māndūl</t>
  </si>
  <si>
    <t>TD-LC</t>
  </si>
  <si>
    <t>Lac</t>
  </si>
  <si>
    <t>TD-ME</t>
  </si>
  <si>
    <t>Māyū Kībbī ash Sharqī</t>
  </si>
  <si>
    <t>Mayo-Kebbi-Est</t>
  </si>
  <si>
    <t>TD-WF</t>
  </si>
  <si>
    <t>Wadi Fira</t>
  </si>
  <si>
    <t>Wādī Fīrā</t>
  </si>
  <si>
    <t>TD-EE</t>
  </si>
  <si>
    <t>Ennedi-Est</t>
  </si>
  <si>
    <t>TD-EO</t>
  </si>
  <si>
    <t>Ennedi-Ouest</t>
  </si>
  <si>
    <t>TD-KA</t>
  </si>
  <si>
    <t>Kānim</t>
  </si>
  <si>
    <t>Kanem</t>
  </si>
  <si>
    <t>TD-MC</t>
  </si>
  <si>
    <t>Shārī al Awsaţ</t>
  </si>
  <si>
    <t>Moyen-Chari</t>
  </si>
  <si>
    <t>TD-ND</t>
  </si>
  <si>
    <t>Madīnat Injamīnā</t>
  </si>
  <si>
    <t>Ville de Ndjamena</t>
  </si>
  <si>
    <t>TD-OD</t>
  </si>
  <si>
    <t>Waddāy</t>
  </si>
  <si>
    <t>Ouaddaï</t>
  </si>
  <si>
    <t>TD-SA</t>
  </si>
  <si>
    <t>Salamat</t>
  </si>
  <si>
    <t>Salāmāt</t>
  </si>
  <si>
    <t>TD-BA</t>
  </si>
  <si>
    <t>Batha</t>
  </si>
  <si>
    <t>Al Baţḩah</t>
  </si>
  <si>
    <t>TD-HL</t>
  </si>
  <si>
    <t>Ḩajjar Lamīs</t>
  </si>
  <si>
    <t>Hadjer Lamis</t>
  </si>
  <si>
    <t>TD-MO</t>
  </si>
  <si>
    <t>Māyū Kībbī al Gharbī</t>
  </si>
  <si>
    <t>Mayo-Kebbi-Ouest</t>
  </si>
  <si>
    <t>TG-C</t>
  </si>
  <si>
    <t>TG-K</t>
  </si>
  <si>
    <t>Kara</t>
  </si>
  <si>
    <t>TG-S</t>
  </si>
  <si>
    <t>TG-M</t>
  </si>
  <si>
    <t>Maritime (Région)</t>
  </si>
  <si>
    <t>TG-P</t>
  </si>
  <si>
    <t>TH-16</t>
  </si>
  <si>
    <t>Lop Buri</t>
  </si>
  <si>
    <t>TH-24</t>
  </si>
  <si>
    <t>Chachoengsao</t>
  </si>
  <si>
    <t>TH-35</t>
  </si>
  <si>
    <t>Yasothon</t>
  </si>
  <si>
    <t>TH-39</t>
  </si>
  <si>
    <t>Nong Bua Lam Phu</t>
  </si>
  <si>
    <t>TH-46</t>
  </si>
  <si>
    <t>Kalasin</t>
  </si>
  <si>
    <t>TH-48</t>
  </si>
  <si>
    <t>Nakhon Phanom</t>
  </si>
  <si>
    <t>TH-54</t>
  </si>
  <si>
    <t>Phrae</t>
  </si>
  <si>
    <t>TH-66</t>
  </si>
  <si>
    <t>Phichit</t>
  </si>
  <si>
    <t>TH-80</t>
  </si>
  <si>
    <t>Nakhon Si Thammarat</t>
  </si>
  <si>
    <t>TH-S</t>
  </si>
  <si>
    <t>Phatthaya</t>
  </si>
  <si>
    <t>TH-14</t>
  </si>
  <si>
    <t>Phra Nakhon Si Ayutthaya</t>
  </si>
  <si>
    <t>TH-20</t>
  </si>
  <si>
    <t>Chon Buri</t>
  </si>
  <si>
    <t>TH-47</t>
  </si>
  <si>
    <t>Sakon Nakhon</t>
  </si>
  <si>
    <t>TH-49</t>
  </si>
  <si>
    <t>Mukdahan</t>
  </si>
  <si>
    <t>TH-52</t>
  </si>
  <si>
    <t>Lampang</t>
  </si>
  <si>
    <t>TH-58</t>
  </si>
  <si>
    <t>Mae Hong Son</t>
  </si>
  <si>
    <t>TH-61</t>
  </si>
  <si>
    <t>Uthai Thani</t>
  </si>
  <si>
    <t>TH-85</t>
  </si>
  <si>
    <t>Ranong</t>
  </si>
  <si>
    <t>TH-23</t>
  </si>
  <si>
    <t>Trat</t>
  </si>
  <si>
    <t>TH-27</t>
  </si>
  <si>
    <t>Sa Kaeo</t>
  </si>
  <si>
    <t>TH-37</t>
  </si>
  <si>
    <t>Amnat Charoen</t>
  </si>
  <si>
    <t>TH-42</t>
  </si>
  <si>
    <t>Loei</t>
  </si>
  <si>
    <t>TH-45</t>
  </si>
  <si>
    <t>Roi Et</t>
  </si>
  <si>
    <t>TH-72</t>
  </si>
  <si>
    <t>Suphan Buri</t>
  </si>
  <si>
    <t>TH-74</t>
  </si>
  <si>
    <t>Samut Sakhon</t>
  </si>
  <si>
    <t>TH-84</t>
  </si>
  <si>
    <t>Surat Thani</t>
  </si>
  <si>
    <t>TH-10</t>
  </si>
  <si>
    <t>Krung Thep Maha Nakhon</t>
  </si>
  <si>
    <t>TH-43</t>
  </si>
  <si>
    <t>Nong Khai</t>
  </si>
  <si>
    <t>TH-51</t>
  </si>
  <si>
    <t>Lamphun</t>
  </si>
  <si>
    <t>TH-57</t>
  </si>
  <si>
    <t>Chiang Rai</t>
  </si>
  <si>
    <t>TH-63</t>
  </si>
  <si>
    <t>Tak</t>
  </si>
  <si>
    <t>TH-70</t>
  </si>
  <si>
    <t>Ratchaburi</t>
  </si>
  <si>
    <t>TH-77</t>
  </si>
  <si>
    <t>Prachuap Khiri Khan</t>
  </si>
  <si>
    <t>TH-82</t>
  </si>
  <si>
    <t>Phangnga</t>
  </si>
  <si>
    <t>TH-92</t>
  </si>
  <si>
    <t>Trang</t>
  </si>
  <si>
    <t>TH-93</t>
  </si>
  <si>
    <t>Phatthalung</t>
  </si>
  <si>
    <t>TH-38</t>
  </si>
  <si>
    <t>Bueng Kan</t>
  </si>
  <si>
    <t>TH-21</t>
  </si>
  <si>
    <t>TH-22</t>
  </si>
  <si>
    <t>Chanthaburi</t>
  </si>
  <si>
    <t>TH-55</t>
  </si>
  <si>
    <t>Nan</t>
  </si>
  <si>
    <t>TH-56</t>
  </si>
  <si>
    <t>Phayao</t>
  </si>
  <si>
    <t>TH-60</t>
  </si>
  <si>
    <t>Nakhon Sawan</t>
  </si>
  <si>
    <t>TH-65</t>
  </si>
  <si>
    <t>Phitsanulok</t>
  </si>
  <si>
    <t>TH-67</t>
  </si>
  <si>
    <t>Phetchabun</t>
  </si>
  <si>
    <t>TH-94</t>
  </si>
  <si>
    <t>Pattani</t>
  </si>
  <si>
    <t>TH-95</t>
  </si>
  <si>
    <t>Yala</t>
  </si>
  <si>
    <t>TH-11</t>
  </si>
  <si>
    <t>Samut Prakan</t>
  </si>
  <si>
    <t>TH-17</t>
  </si>
  <si>
    <t>Sing Buri</t>
  </si>
  <si>
    <t>TH-19</t>
  </si>
  <si>
    <t>Saraburi</t>
  </si>
  <si>
    <t>TH-34</t>
  </si>
  <si>
    <t>Ubon Ratchathani</t>
  </si>
  <si>
    <t>TH-36</t>
  </si>
  <si>
    <t>Chaiyaphum</t>
  </si>
  <si>
    <t>TH-41</t>
  </si>
  <si>
    <t>Udon Thani</t>
  </si>
  <si>
    <t>TH-44</t>
  </si>
  <si>
    <t>Maha Sarakham</t>
  </si>
  <si>
    <t>TH-75</t>
  </si>
  <si>
    <t>Samut Songkhram</t>
  </si>
  <si>
    <t>TH-90</t>
  </si>
  <si>
    <t>Songkhla</t>
  </si>
  <si>
    <t>TH-96</t>
  </si>
  <si>
    <t>Narathiwat</t>
  </si>
  <si>
    <t>TH-12</t>
  </si>
  <si>
    <t>Nonthaburi</t>
  </si>
  <si>
    <t>TH-25</t>
  </si>
  <si>
    <t>Prachin Buri</t>
  </si>
  <si>
    <t>TH-26</t>
  </si>
  <si>
    <t>Nakhon Nayok</t>
  </si>
  <si>
    <t>TH-31</t>
  </si>
  <si>
    <t>Buri Ram</t>
  </si>
  <si>
    <t>TH-33</t>
  </si>
  <si>
    <t>Si Sa Ket</t>
  </si>
  <si>
    <t>TH-40</t>
  </si>
  <si>
    <t>Khon Kaen</t>
  </si>
  <si>
    <t>TH-50</t>
  </si>
  <si>
    <t>Chiang Mai</t>
  </si>
  <si>
    <t>TH-53</t>
  </si>
  <si>
    <t>Uttaradit</t>
  </si>
  <si>
    <t>TH-62</t>
  </si>
  <si>
    <t>Kamphaeng Phet</t>
  </si>
  <si>
    <t>TH-64</t>
  </si>
  <si>
    <t>Sukhothai</t>
  </si>
  <si>
    <t>TH-76</t>
  </si>
  <si>
    <t>Phetchaburi</t>
  </si>
  <si>
    <t>TH-81</t>
  </si>
  <si>
    <t>Krabi</t>
  </si>
  <si>
    <t>TH-13</t>
  </si>
  <si>
    <t>Pathum Thani</t>
  </si>
  <si>
    <t>TH-15</t>
  </si>
  <si>
    <t>Ang Thong</t>
  </si>
  <si>
    <t>TH-18</t>
  </si>
  <si>
    <t>Chai Nat</t>
  </si>
  <si>
    <t>TH-30</t>
  </si>
  <si>
    <t>Nakhon Ratchasima</t>
  </si>
  <si>
    <t>TH-32</t>
  </si>
  <si>
    <t>Surin</t>
  </si>
  <si>
    <t>TH-71</t>
  </si>
  <si>
    <t>Kanchanaburi</t>
  </si>
  <si>
    <t>TH-73</t>
  </si>
  <si>
    <t>Nakhon Pathom</t>
  </si>
  <si>
    <t>TH-83</t>
  </si>
  <si>
    <t>TH-86</t>
  </si>
  <si>
    <t>Chumphon</t>
  </si>
  <si>
    <t>TH-91</t>
  </si>
  <si>
    <t>Satun</t>
  </si>
  <si>
    <t>TJ-KT</t>
  </si>
  <si>
    <t>Khatlon</t>
  </si>
  <si>
    <t>TJ-SU</t>
  </si>
  <si>
    <t>Sughd</t>
  </si>
  <si>
    <t>TJ-DU</t>
  </si>
  <si>
    <t>Dushanbe</t>
  </si>
  <si>
    <t>TJ-GB</t>
  </si>
  <si>
    <t>Kŭhistoni Badakhshon</t>
  </si>
  <si>
    <t>TL-ER</t>
  </si>
  <si>
    <t>Ermera</t>
  </si>
  <si>
    <t>TL-BO</t>
  </si>
  <si>
    <t>Bobonaru</t>
  </si>
  <si>
    <t>Bobonaro</t>
  </si>
  <si>
    <t>TL-CO</t>
  </si>
  <si>
    <t>Cova Lima</t>
  </si>
  <si>
    <t>Kovalima</t>
  </si>
  <si>
    <t>TL-MF</t>
  </si>
  <si>
    <t>Manufahi</t>
  </si>
  <si>
    <t>TL-AL</t>
  </si>
  <si>
    <t>Aileu</t>
  </si>
  <si>
    <t>TL-OE</t>
  </si>
  <si>
    <t>Oekusi-Ambenu</t>
  </si>
  <si>
    <t>TL-VI</t>
  </si>
  <si>
    <t>Viqueque</t>
  </si>
  <si>
    <t>Vikeke</t>
  </si>
  <si>
    <t>TL-DI</t>
  </si>
  <si>
    <t>Díli</t>
  </si>
  <si>
    <t>TL-LI</t>
  </si>
  <si>
    <t>Likisá</t>
  </si>
  <si>
    <t>Liquiça</t>
  </si>
  <si>
    <t>TL-MT</t>
  </si>
  <si>
    <t>Manatutu</t>
  </si>
  <si>
    <t>Manatuto</t>
  </si>
  <si>
    <t>TL-AN</t>
  </si>
  <si>
    <t>Ainaru</t>
  </si>
  <si>
    <t>Ainaro</t>
  </si>
  <si>
    <t>TL-BA</t>
  </si>
  <si>
    <t>Baucau</t>
  </si>
  <si>
    <t>Baukau</t>
  </si>
  <si>
    <t>TL-LA</t>
  </si>
  <si>
    <t>Lautém</t>
  </si>
  <si>
    <t>TM-B</t>
  </si>
  <si>
    <t>Balkan</t>
  </si>
  <si>
    <t>TM-D</t>
  </si>
  <si>
    <t>Daşoguz</t>
  </si>
  <si>
    <t>TM-L</t>
  </si>
  <si>
    <t>Lebap</t>
  </si>
  <si>
    <t>TM-M</t>
  </si>
  <si>
    <t>Mary</t>
  </si>
  <si>
    <t>TM-A</t>
  </si>
  <si>
    <t>Ahal</t>
  </si>
  <si>
    <t>TM-S</t>
  </si>
  <si>
    <t>Aşgabat</t>
  </si>
  <si>
    <t>TN-12</t>
  </si>
  <si>
    <t>L'Ariana</t>
  </si>
  <si>
    <t>TN-21</t>
  </si>
  <si>
    <t>Nabeul</t>
  </si>
  <si>
    <t>TN-72</t>
  </si>
  <si>
    <t>Tozeur</t>
  </si>
  <si>
    <t>TN-34</t>
  </si>
  <si>
    <t>Siliana</t>
  </si>
  <si>
    <t>TN-41</t>
  </si>
  <si>
    <t>Kairouan</t>
  </si>
  <si>
    <t>TN-52</t>
  </si>
  <si>
    <t>Monastir</t>
  </si>
  <si>
    <t>TN-83</t>
  </si>
  <si>
    <t>Tataouine</t>
  </si>
  <si>
    <t>TN-23</t>
  </si>
  <si>
    <t>Bizerte</t>
  </si>
  <si>
    <t>TN-51</t>
  </si>
  <si>
    <t>Sousse</t>
  </si>
  <si>
    <t>TN-71</t>
  </si>
  <si>
    <t>Gafsa</t>
  </si>
  <si>
    <t>TN-13</t>
  </si>
  <si>
    <t>Ben Arous</t>
  </si>
  <si>
    <t>TN-42</t>
  </si>
  <si>
    <t>Kasserine</t>
  </si>
  <si>
    <t>TN-43</t>
  </si>
  <si>
    <t>Sidi Bouzid</t>
  </si>
  <si>
    <t>TN-53</t>
  </si>
  <si>
    <t>Mahdia</t>
  </si>
  <si>
    <t>TN-73</t>
  </si>
  <si>
    <t>Kébili</t>
  </si>
  <si>
    <t>TN-11</t>
  </si>
  <si>
    <t>Tunis</t>
  </si>
  <si>
    <t>TN-14</t>
  </si>
  <si>
    <t>La Manouba</t>
  </si>
  <si>
    <t>TN-31</t>
  </si>
  <si>
    <t>Béja</t>
  </si>
  <si>
    <t>TN-61</t>
  </si>
  <si>
    <t>Sfax</t>
  </si>
  <si>
    <t>TN-81</t>
  </si>
  <si>
    <t>Gabès</t>
  </si>
  <si>
    <t>TN-82</t>
  </si>
  <si>
    <t>Médenine</t>
  </si>
  <si>
    <t>TN-22</t>
  </si>
  <si>
    <t>Zaghouan</t>
  </si>
  <si>
    <t>TN-32</t>
  </si>
  <si>
    <t>Jendouba</t>
  </si>
  <si>
    <t>TN-33</t>
  </si>
  <si>
    <t>Le Kef</t>
  </si>
  <si>
    <t>TO-01</t>
  </si>
  <si>
    <t>'Eua</t>
  </si>
  <si>
    <t>TO-05</t>
  </si>
  <si>
    <t>Vava'u</t>
  </si>
  <si>
    <t>TO-02</t>
  </si>
  <si>
    <t>Ha'apai</t>
  </si>
  <si>
    <t>TO-03</t>
  </si>
  <si>
    <t>Niuas</t>
  </si>
  <si>
    <t>TO-04</t>
  </si>
  <si>
    <t>Tongatapu</t>
  </si>
  <si>
    <t>TR-34</t>
  </si>
  <si>
    <t>İstanbul</t>
  </si>
  <si>
    <t>TR-47</t>
  </si>
  <si>
    <t>Mardin</t>
  </si>
  <si>
    <t>TR-49</t>
  </si>
  <si>
    <t>Muş</t>
  </si>
  <si>
    <t>TR-57</t>
  </si>
  <si>
    <t>Sinop</t>
  </si>
  <si>
    <t>TR-66</t>
  </si>
  <si>
    <t>Yozgat</t>
  </si>
  <si>
    <t>TR-69</t>
  </si>
  <si>
    <t>Bayburt</t>
  </si>
  <si>
    <t>TR-75</t>
  </si>
  <si>
    <t>Ardahan</t>
  </si>
  <si>
    <t>TR-77</t>
  </si>
  <si>
    <t>Yalova</t>
  </si>
  <si>
    <t>TR-78</t>
  </si>
  <si>
    <t>Karabük</t>
  </si>
  <si>
    <t>TR-03</t>
  </si>
  <si>
    <t>Afyonkarahisar</t>
  </si>
  <si>
    <t>TR-08</t>
  </si>
  <si>
    <t>Artvin</t>
  </si>
  <si>
    <t>TR-15</t>
  </si>
  <si>
    <t>Burdur</t>
  </si>
  <si>
    <t>TR-22</t>
  </si>
  <si>
    <t>Edirne</t>
  </si>
  <si>
    <t>TR-25</t>
  </si>
  <si>
    <t>Erzurum</t>
  </si>
  <si>
    <t>TR-27</t>
  </si>
  <si>
    <t>Gaziantep</t>
  </si>
  <si>
    <t>TR-29</t>
  </si>
  <si>
    <t>Gümüşhane</t>
  </si>
  <si>
    <t>TR-40</t>
  </si>
  <si>
    <t>Kırşehir</t>
  </si>
  <si>
    <t>TR-45</t>
  </si>
  <si>
    <t>Manisa</t>
  </si>
  <si>
    <t>TR-56</t>
  </si>
  <si>
    <t>Siirt</t>
  </si>
  <si>
    <t>TR-67</t>
  </si>
  <si>
    <t>Zonguldak</t>
  </si>
  <si>
    <t>TR-70</t>
  </si>
  <si>
    <t>Karaman</t>
  </si>
  <si>
    <t>TR-02</t>
  </si>
  <si>
    <t>Adıyaman</t>
  </si>
  <si>
    <t>TR-05</t>
  </si>
  <si>
    <t>Amasya</t>
  </si>
  <si>
    <t>TR-11</t>
  </si>
  <si>
    <t>Bilecik</t>
  </si>
  <si>
    <t>TR-13</t>
  </si>
  <si>
    <t>Bitlis</t>
  </si>
  <si>
    <t>TR-17</t>
  </si>
  <si>
    <t>Çanakkale</t>
  </si>
  <si>
    <t>TR-43</t>
  </si>
  <si>
    <t>Kütahya</t>
  </si>
  <si>
    <t>TR-52</t>
  </si>
  <si>
    <t>Ordu</t>
  </si>
  <si>
    <t>TR-60</t>
  </si>
  <si>
    <t>Tokat</t>
  </si>
  <si>
    <t>TR-61</t>
  </si>
  <si>
    <t>Trabzon</t>
  </si>
  <si>
    <t>TR-62</t>
  </si>
  <si>
    <t>Tunceli</t>
  </si>
  <si>
    <t>TR-80</t>
  </si>
  <si>
    <t>Osmaniye</t>
  </si>
  <si>
    <t>TR-14</t>
  </si>
  <si>
    <t>Bolu</t>
  </si>
  <si>
    <t>TR-38</t>
  </si>
  <si>
    <t>Kayseri</t>
  </si>
  <si>
    <t>TR-41</t>
  </si>
  <si>
    <t>Kocaeli</t>
  </si>
  <si>
    <t>TR-44</t>
  </si>
  <si>
    <t>Malatya</t>
  </si>
  <si>
    <t>TR-58</t>
  </si>
  <si>
    <t>Sivas</t>
  </si>
  <si>
    <t>TR-68</t>
  </si>
  <si>
    <t>Aksaray</t>
  </si>
  <si>
    <t>TR-71</t>
  </si>
  <si>
    <t>Kırıkkale</t>
  </si>
  <si>
    <t>TR-73</t>
  </si>
  <si>
    <t>Şırnak</t>
  </si>
  <si>
    <t>TR-01</t>
  </si>
  <si>
    <t>Adana</t>
  </si>
  <si>
    <t>TR-16</t>
  </si>
  <si>
    <t>Bursa</t>
  </si>
  <si>
    <t>TR-19</t>
  </si>
  <si>
    <t>Çorum</t>
  </si>
  <si>
    <t>TR-20</t>
  </si>
  <si>
    <t>Denizli</t>
  </si>
  <si>
    <t>TR-21</t>
  </si>
  <si>
    <t>Diyarbakır</t>
  </si>
  <si>
    <t>TR-24</t>
  </si>
  <si>
    <t>Erzincan</t>
  </si>
  <si>
    <t>TR-28</t>
  </si>
  <si>
    <t>Giresun</t>
  </si>
  <si>
    <t>TR-33</t>
  </si>
  <si>
    <t>Mersin</t>
  </si>
  <si>
    <t>TR-46</t>
  </si>
  <si>
    <t>Kahramanmaraş</t>
  </si>
  <si>
    <t>TR-54</t>
  </si>
  <si>
    <t>Sakarya</t>
  </si>
  <si>
    <t>TR-65</t>
  </si>
  <si>
    <t>Van</t>
  </si>
  <si>
    <t>TR-72</t>
  </si>
  <si>
    <t>Batman</t>
  </si>
  <si>
    <t>TR-39</t>
  </si>
  <si>
    <t>Kırklareli</t>
  </si>
  <si>
    <t>TR-50</t>
  </si>
  <si>
    <t>Nevşehir</t>
  </si>
  <si>
    <t>TR-53</t>
  </si>
  <si>
    <t>Rize</t>
  </si>
  <si>
    <t>TR-55</t>
  </si>
  <si>
    <t>Samsun</t>
  </si>
  <si>
    <t>TR-63</t>
  </si>
  <si>
    <t>Şanlıurfa</t>
  </si>
  <si>
    <t>TR-64</t>
  </si>
  <si>
    <t>Uşak</t>
  </si>
  <si>
    <t>TR-76</t>
  </si>
  <si>
    <t>Iğdır</t>
  </si>
  <si>
    <t>TR-81</t>
  </si>
  <si>
    <t>Düzce</t>
  </si>
  <si>
    <t>TR-04</t>
  </si>
  <si>
    <t>Ağrı</t>
  </si>
  <si>
    <t>TR-06</t>
  </si>
  <si>
    <t>Ankara</t>
  </si>
  <si>
    <t>TR-07</t>
  </si>
  <si>
    <t>Antalya</t>
  </si>
  <si>
    <t>TR-09</t>
  </si>
  <si>
    <t>Aydın</t>
  </si>
  <si>
    <t>TR-12</t>
  </si>
  <si>
    <t>Bingöl</t>
  </si>
  <si>
    <t>TR-23</t>
  </si>
  <si>
    <t>Elazığ</t>
  </si>
  <si>
    <t>TR-26</t>
  </si>
  <si>
    <t>Eskişehir</t>
  </si>
  <si>
    <t>TR-36</t>
  </si>
  <si>
    <t>Kars</t>
  </si>
  <si>
    <t>TR-42</t>
  </si>
  <si>
    <t>Konya</t>
  </si>
  <si>
    <t>TR-48</t>
  </si>
  <si>
    <t>Muğla</t>
  </si>
  <si>
    <t>TR-51</t>
  </si>
  <si>
    <t>Niğde</t>
  </si>
  <si>
    <t>TR-59</t>
  </si>
  <si>
    <t>Tekirdağ</t>
  </si>
  <si>
    <t>TR-79</t>
  </si>
  <si>
    <t>Kilis</t>
  </si>
  <si>
    <t>TR-10</t>
  </si>
  <si>
    <t>Balıkesir</t>
  </si>
  <si>
    <t>TR-18</t>
  </si>
  <si>
    <t>Çankırı</t>
  </si>
  <si>
    <t>TR-30</t>
  </si>
  <si>
    <t>Hakkâri</t>
  </si>
  <si>
    <t>TR-31</t>
  </si>
  <si>
    <t>Hatay</t>
  </si>
  <si>
    <t>TR-32</t>
  </si>
  <si>
    <t>Isparta</t>
  </si>
  <si>
    <t>TR-35</t>
  </si>
  <si>
    <t>İzmir</t>
  </si>
  <si>
    <t>TR-37</t>
  </si>
  <si>
    <t>Kastamonu</t>
  </si>
  <si>
    <t>TR-74</t>
  </si>
  <si>
    <t>Bartın</t>
  </si>
  <si>
    <t>TT-ARI</t>
  </si>
  <si>
    <t>Arima</t>
  </si>
  <si>
    <t>TT-DMN</t>
  </si>
  <si>
    <t>Diego Martin</t>
  </si>
  <si>
    <t>TT-PTF</t>
  </si>
  <si>
    <t>Point Fortin</t>
  </si>
  <si>
    <t>TT-TUP</t>
  </si>
  <si>
    <t>Tunapuna-Piarco</t>
  </si>
  <si>
    <t>TT-CTT</t>
  </si>
  <si>
    <t>Couva-Tabaquite-Talparo</t>
  </si>
  <si>
    <t>TT-PRT</t>
  </si>
  <si>
    <t>Princes Town</t>
  </si>
  <si>
    <t>TT-SJL</t>
  </si>
  <si>
    <t>San Juan-Laventille</t>
  </si>
  <si>
    <t>TT-PED</t>
  </si>
  <si>
    <t>Penal-Debe</t>
  </si>
  <si>
    <t>TT-SIP</t>
  </si>
  <si>
    <t>Siparia</t>
  </si>
  <si>
    <t>TT-SGE</t>
  </si>
  <si>
    <t>Sangre Grande</t>
  </si>
  <si>
    <t>TT-POS</t>
  </si>
  <si>
    <t>Port of Spain</t>
  </si>
  <si>
    <t>TT-SFO</t>
  </si>
  <si>
    <t>San Fernando</t>
  </si>
  <si>
    <t>TT-TOB</t>
  </si>
  <si>
    <t>Tobago</t>
  </si>
  <si>
    <t>TT-MRC</t>
  </si>
  <si>
    <t>Mayaro-Rio Claro</t>
  </si>
  <si>
    <t>TT-CHA</t>
  </si>
  <si>
    <t>Chaguanas</t>
  </si>
  <si>
    <t>TV-FUN</t>
  </si>
  <si>
    <t>Funafuti</t>
  </si>
  <si>
    <t>TV-NMA</t>
  </si>
  <si>
    <t>Nanumea</t>
  </si>
  <si>
    <t>TV-NKF</t>
  </si>
  <si>
    <t>Nukufetau</t>
  </si>
  <si>
    <t>TV-NMG</t>
  </si>
  <si>
    <t>TV-NUI</t>
  </si>
  <si>
    <t>Nui</t>
  </si>
  <si>
    <t>TV-NIT</t>
  </si>
  <si>
    <t>Niutao</t>
  </si>
  <si>
    <t>TV-VAI</t>
  </si>
  <si>
    <t>Vaitupu</t>
  </si>
  <si>
    <t>TV-NKL</t>
  </si>
  <si>
    <t>Nukulaelae</t>
  </si>
  <si>
    <t>TW-CYI</t>
  </si>
  <si>
    <t>Chiayi</t>
  </si>
  <si>
    <t>TW-CYQ</t>
  </si>
  <si>
    <t>TW-HUA</t>
  </si>
  <si>
    <t>Hualien</t>
  </si>
  <si>
    <t>TW-HSZ</t>
  </si>
  <si>
    <t>Hsinchu</t>
  </si>
  <si>
    <t>TW-PEN</t>
  </si>
  <si>
    <t>Penghu</t>
  </si>
  <si>
    <t>TW-PIF</t>
  </si>
  <si>
    <t>Pingtung</t>
  </si>
  <si>
    <t>TW-TPE</t>
  </si>
  <si>
    <t>Taipei</t>
  </si>
  <si>
    <t>TW-CHA</t>
  </si>
  <si>
    <t>Changhua</t>
  </si>
  <si>
    <t>TW-ILA</t>
  </si>
  <si>
    <t>Yilan</t>
  </si>
  <si>
    <t>TW-YUN</t>
  </si>
  <si>
    <t>Yunlin</t>
  </si>
  <si>
    <t>TW-KHH</t>
  </si>
  <si>
    <t>Kaohsiung</t>
  </si>
  <si>
    <t>TW-TTT</t>
  </si>
  <si>
    <t>Taitung</t>
  </si>
  <si>
    <t>TW-NAN</t>
  </si>
  <si>
    <t>Nantou</t>
  </si>
  <si>
    <t>TW-HSQ</t>
  </si>
  <si>
    <t>TW-MIA</t>
  </si>
  <si>
    <t>Miaoli</t>
  </si>
  <si>
    <t>TW-KEE</t>
  </si>
  <si>
    <t>Keelung</t>
  </si>
  <si>
    <t>TW-KIN</t>
  </si>
  <si>
    <t>Kinmen</t>
  </si>
  <si>
    <t>TW-LIE</t>
  </si>
  <si>
    <t>Lienchiang</t>
  </si>
  <si>
    <t>TW-TXG</t>
  </si>
  <si>
    <t>Taichung</t>
  </si>
  <si>
    <t>TW-TNN</t>
  </si>
  <si>
    <t>Tainan</t>
  </si>
  <si>
    <t>TW-TAO</t>
  </si>
  <si>
    <t>TW-NWT</t>
  </si>
  <si>
    <t>New Taipei</t>
  </si>
  <si>
    <t>TZ-01</t>
  </si>
  <si>
    <t>Arusha</t>
  </si>
  <si>
    <t>TZ-12</t>
  </si>
  <si>
    <t>Lindi</t>
  </si>
  <si>
    <t>TZ-15</t>
  </si>
  <si>
    <t>Zanzibar West</t>
  </si>
  <si>
    <t>Mjini Magharibi</t>
  </si>
  <si>
    <t>TZ-23</t>
  </si>
  <si>
    <t>Singida</t>
  </si>
  <si>
    <t>TZ-19</t>
  </si>
  <si>
    <t>Coast</t>
  </si>
  <si>
    <t>Pwani</t>
  </si>
  <si>
    <t>TZ-25</t>
  </si>
  <si>
    <t>Tanga</t>
  </si>
  <si>
    <t>TZ-10</t>
  </si>
  <si>
    <t>Pemba South</t>
  </si>
  <si>
    <t>Kusini Pemba</t>
  </si>
  <si>
    <t>TZ-17</t>
  </si>
  <si>
    <t>Mtwara</t>
  </si>
  <si>
    <t>TZ-02</t>
  </si>
  <si>
    <t>Dar es Salaam</t>
  </si>
  <si>
    <t>TZ-04</t>
  </si>
  <si>
    <t>Iringa</t>
  </si>
  <si>
    <t>TZ-05</t>
  </si>
  <si>
    <t>Kagera</t>
  </si>
  <si>
    <t>TZ-07</t>
  </si>
  <si>
    <t>Zanzibar North</t>
  </si>
  <si>
    <t>Kaskazini Unguja</t>
  </si>
  <si>
    <t>TZ-27</t>
  </si>
  <si>
    <t>Geita</t>
  </si>
  <si>
    <t>TZ-28</t>
  </si>
  <si>
    <t>Katavi</t>
  </si>
  <si>
    <t>TZ-29</t>
  </si>
  <si>
    <t>Njombe</t>
  </si>
  <si>
    <t>TZ-30</t>
  </si>
  <si>
    <t>Simiyu</t>
  </si>
  <si>
    <t>TZ-03</t>
  </si>
  <si>
    <t>Dodoma</t>
  </si>
  <si>
    <t>TZ-08</t>
  </si>
  <si>
    <t>Kigoma</t>
  </si>
  <si>
    <t>TZ-09</t>
  </si>
  <si>
    <t>Kilimanjaro</t>
  </si>
  <si>
    <t>TZ-16</t>
  </si>
  <si>
    <t>Morogoro</t>
  </si>
  <si>
    <t>TZ-18</t>
  </si>
  <si>
    <t>TZ-13</t>
  </si>
  <si>
    <t>Mara</t>
  </si>
  <si>
    <t>TZ-22</t>
  </si>
  <si>
    <t>Shinyanga</t>
  </si>
  <si>
    <t>TZ-06</t>
  </si>
  <si>
    <t>Kaskazini Pemba</t>
  </si>
  <si>
    <t>Pemba North</t>
  </si>
  <si>
    <t>TZ-14</t>
  </si>
  <si>
    <t>Mbeya</t>
  </si>
  <si>
    <t>TZ-20</t>
  </si>
  <si>
    <t>Rukwa</t>
  </si>
  <si>
    <t>TZ-26</t>
  </si>
  <si>
    <t>Manyara</t>
  </si>
  <si>
    <t>TZ-11</t>
  </si>
  <si>
    <t>Zanzibar South</t>
  </si>
  <si>
    <t>Kusini Unguja</t>
  </si>
  <si>
    <t>TZ-21</t>
  </si>
  <si>
    <t>Ruvuma</t>
  </si>
  <si>
    <t>TZ-24</t>
  </si>
  <si>
    <t>Tabora</t>
  </si>
  <si>
    <t>UA-05</t>
  </si>
  <si>
    <t>Vinnytska oblast</t>
  </si>
  <si>
    <t>UA-63</t>
  </si>
  <si>
    <t>Kharkivska oblast</t>
  </si>
  <si>
    <t>UA-74</t>
  </si>
  <si>
    <t>Chernihivska oblast</t>
  </si>
  <si>
    <t>UA-12</t>
  </si>
  <si>
    <t>Dnipropetrovska oblast</t>
  </si>
  <si>
    <t>UA-48</t>
  </si>
  <si>
    <t>Mykolaivska oblast</t>
  </si>
  <si>
    <t>UA-56</t>
  </si>
  <si>
    <t>Rivnenska oblast</t>
  </si>
  <si>
    <t>UA-71</t>
  </si>
  <si>
    <t>Cherkaska oblast</t>
  </si>
  <si>
    <t>UA-26</t>
  </si>
  <si>
    <t>Ivano-Frankivska oblast</t>
  </si>
  <si>
    <t>UA-51</t>
  </si>
  <si>
    <t>Odeska oblast</t>
  </si>
  <si>
    <t>UA-77</t>
  </si>
  <si>
    <t>Chernivetska oblast</t>
  </si>
  <si>
    <t>UA-09</t>
  </si>
  <si>
    <t>Luhanska oblast</t>
  </si>
  <si>
    <t>UA-21</t>
  </si>
  <si>
    <t>Zakarpatska oblast</t>
  </si>
  <si>
    <t>UA-23</t>
  </si>
  <si>
    <t>Zaporizka oblast</t>
  </si>
  <si>
    <t>UA-32</t>
  </si>
  <si>
    <t>Kyivska oblast</t>
  </si>
  <si>
    <t>UA-35</t>
  </si>
  <si>
    <t>Kirovohradska oblast</t>
  </si>
  <si>
    <t>UA-59</t>
  </si>
  <si>
    <t>Sumska oblast</t>
  </si>
  <si>
    <t>UA-14</t>
  </si>
  <si>
    <t>Donetska oblast</t>
  </si>
  <si>
    <t>UA-43</t>
  </si>
  <si>
    <t>Avtonomna Respublika Krym</t>
  </si>
  <si>
    <t>UA-46</t>
  </si>
  <si>
    <t>Lvivska oblast</t>
  </si>
  <si>
    <t>UA-18</t>
  </si>
  <si>
    <t>Zhytomyrska oblast</t>
  </si>
  <si>
    <t>UA-30</t>
  </si>
  <si>
    <t>Kyiv</t>
  </si>
  <si>
    <t>UA-68</t>
  </si>
  <si>
    <t>Khmelnytska oblast</t>
  </si>
  <si>
    <t>UA-07</t>
  </si>
  <si>
    <t>Volynska oblast</t>
  </si>
  <si>
    <t>UA-61</t>
  </si>
  <si>
    <t>Ternopilska oblast</t>
  </si>
  <si>
    <t>UA-65</t>
  </si>
  <si>
    <t>Khersonska oblast</t>
  </si>
  <si>
    <t>UA-40</t>
  </si>
  <si>
    <t>Sevastopol</t>
  </si>
  <si>
    <t>UA-53</t>
  </si>
  <si>
    <t>Poltavska oblast</t>
  </si>
  <si>
    <t>UG-C</t>
  </si>
  <si>
    <t>UG-104</t>
  </si>
  <si>
    <t>Luwero</t>
  </si>
  <si>
    <t>UG-107</t>
  </si>
  <si>
    <t>Mubende</t>
  </si>
  <si>
    <t>UG-116</t>
  </si>
  <si>
    <t>Lyantonde</t>
  </si>
  <si>
    <t>UG-117</t>
  </si>
  <si>
    <t>Buikwe</t>
  </si>
  <si>
    <t>UG-118</t>
  </si>
  <si>
    <t>Bukomansibi</t>
  </si>
  <si>
    <t>UG-119</t>
  </si>
  <si>
    <t>Butambala</t>
  </si>
  <si>
    <t>UG-120</t>
  </si>
  <si>
    <t>Buvuma</t>
  </si>
  <si>
    <t>UG-121</t>
  </si>
  <si>
    <t>Gomba</t>
  </si>
  <si>
    <t>UG-122</t>
  </si>
  <si>
    <t>Kalungu</t>
  </si>
  <si>
    <t>UG-102</t>
  </si>
  <si>
    <t>Kampala</t>
  </si>
  <si>
    <t>UG-123</t>
  </si>
  <si>
    <t>Kyankwanzi</t>
  </si>
  <si>
    <t>UG-124</t>
  </si>
  <si>
    <t>Lwengo</t>
  </si>
  <si>
    <t>UG-109</t>
  </si>
  <si>
    <t>Nakasongola</t>
  </si>
  <si>
    <t>UG-110</t>
  </si>
  <si>
    <t>Rakai</t>
  </si>
  <si>
    <t>UG-112</t>
  </si>
  <si>
    <t>Kayunga</t>
  </si>
  <si>
    <t>UG-113</t>
  </si>
  <si>
    <t>Wakiso</t>
  </si>
  <si>
    <t>UG-105</t>
  </si>
  <si>
    <t>Masaka</t>
  </si>
  <si>
    <t>UG-115</t>
  </si>
  <si>
    <t>Nakaseke</t>
  </si>
  <si>
    <t>UG-108</t>
  </si>
  <si>
    <t>Mukono</t>
  </si>
  <si>
    <t>UG-111</t>
  </si>
  <si>
    <t>Sembabule</t>
  </si>
  <si>
    <t>UG-114</t>
  </si>
  <si>
    <t>Mityana</t>
  </si>
  <si>
    <t>UG-103</t>
  </si>
  <si>
    <t>Kiboga</t>
  </si>
  <si>
    <t>UG-101</t>
  </si>
  <si>
    <t>Kalangala</t>
  </si>
  <si>
    <t>UG-106</t>
  </si>
  <si>
    <t>Mpigi</t>
  </si>
  <si>
    <t>UG-E</t>
  </si>
  <si>
    <t>UG-210</t>
  </si>
  <si>
    <t>Pallisa</t>
  </si>
  <si>
    <t>UG-225</t>
  </si>
  <si>
    <t>Bulambuli</t>
  </si>
  <si>
    <t>UG-226</t>
  </si>
  <si>
    <t>Buyende</t>
  </si>
  <si>
    <t>UG-227</t>
  </si>
  <si>
    <t>Kibuku</t>
  </si>
  <si>
    <t>UG-228</t>
  </si>
  <si>
    <t>Kween</t>
  </si>
  <si>
    <t>UG-229</t>
  </si>
  <si>
    <t>Luuka</t>
  </si>
  <si>
    <t>UG-230</t>
  </si>
  <si>
    <t>Namayingo</t>
  </si>
  <si>
    <t>UG-231</t>
  </si>
  <si>
    <t>Ngora</t>
  </si>
  <si>
    <t>UG-232</t>
  </si>
  <si>
    <t>Serere</t>
  </si>
  <si>
    <t>UG-202</t>
  </si>
  <si>
    <t>UG-207</t>
  </si>
  <si>
    <t>Katakwi</t>
  </si>
  <si>
    <t>UG-205</t>
  </si>
  <si>
    <t>Kamuli</t>
  </si>
  <si>
    <t>UG-208</t>
  </si>
  <si>
    <t>Kumi</t>
  </si>
  <si>
    <t>UG-222</t>
  </si>
  <si>
    <t>Namutumba</t>
  </si>
  <si>
    <t>UG-203</t>
  </si>
  <si>
    <t>Iganga</t>
  </si>
  <si>
    <t>UG-206</t>
  </si>
  <si>
    <t>Kapchorwa</t>
  </si>
  <si>
    <t>UG-213</t>
  </si>
  <si>
    <t>Kaberamaido</t>
  </si>
  <si>
    <t>UG-214</t>
  </si>
  <si>
    <t>Mayuge</t>
  </si>
  <si>
    <t>UG-215</t>
  </si>
  <si>
    <t>Sironko</t>
  </si>
  <si>
    <t>UG-218</t>
  </si>
  <si>
    <t>Bukwa</t>
  </si>
  <si>
    <t>UG-219</t>
  </si>
  <si>
    <t>Butaleja</t>
  </si>
  <si>
    <t>UG-221</t>
  </si>
  <si>
    <t>Manafwa</t>
  </si>
  <si>
    <t>UG-216</t>
  </si>
  <si>
    <t>Amuria</t>
  </si>
  <si>
    <t>UG-220</t>
  </si>
  <si>
    <t>Kaliro</t>
  </si>
  <si>
    <t>UG-201</t>
  </si>
  <si>
    <t>Bugiri</t>
  </si>
  <si>
    <t>UG-211</t>
  </si>
  <si>
    <t>Soroti</t>
  </si>
  <si>
    <t>UG-217</t>
  </si>
  <si>
    <t>Budaka</t>
  </si>
  <si>
    <t>UG-224</t>
  </si>
  <si>
    <t>Bukedea</t>
  </si>
  <si>
    <t>UG-204</t>
  </si>
  <si>
    <t>Jinja</t>
  </si>
  <si>
    <t>UG-209</t>
  </si>
  <si>
    <t>Mbale</t>
  </si>
  <si>
    <t>UG-212</t>
  </si>
  <si>
    <t>Tororo</t>
  </si>
  <si>
    <t>UG-223</t>
  </si>
  <si>
    <t>Bududa</t>
  </si>
  <si>
    <t>UG-N</t>
  </si>
  <si>
    <t>UG-306</t>
  </si>
  <si>
    <t>Kotido</t>
  </si>
  <si>
    <t>UG-309</t>
  </si>
  <si>
    <t>Moyo</t>
  </si>
  <si>
    <t>UG-310</t>
  </si>
  <si>
    <t>Nebbi</t>
  </si>
  <si>
    <t>UG-313</t>
  </si>
  <si>
    <t>Yumbe</t>
  </si>
  <si>
    <t>UG-318</t>
  </si>
  <si>
    <t>Dokolo</t>
  </si>
  <si>
    <t>UG-322</t>
  </si>
  <si>
    <t>Agago</t>
  </si>
  <si>
    <t>UG-323</t>
  </si>
  <si>
    <t>Alebtong</t>
  </si>
  <si>
    <t>UG-324</t>
  </si>
  <si>
    <t>Amudat</t>
  </si>
  <si>
    <t>UG-325</t>
  </si>
  <si>
    <t>Buhweju</t>
  </si>
  <si>
    <t>UG-326</t>
  </si>
  <si>
    <t>Kole</t>
  </si>
  <si>
    <t>UG-327</t>
  </si>
  <si>
    <t>Lamwo</t>
  </si>
  <si>
    <t>UG-328</t>
  </si>
  <si>
    <t>Napak</t>
  </si>
  <si>
    <t>UG-329</t>
  </si>
  <si>
    <t>Nwoya</t>
  </si>
  <si>
    <t>UG-330</t>
  </si>
  <si>
    <t>Otuke</t>
  </si>
  <si>
    <t>UG-331</t>
  </si>
  <si>
    <t>Zombo</t>
  </si>
  <si>
    <t>UG-301</t>
  </si>
  <si>
    <t>Adjumani</t>
  </si>
  <si>
    <t>UG-308</t>
  </si>
  <si>
    <t>Moroto</t>
  </si>
  <si>
    <t>UG-314</t>
  </si>
  <si>
    <t>Amolatar</t>
  </si>
  <si>
    <t>UG-315</t>
  </si>
  <si>
    <t>Kaabong</t>
  </si>
  <si>
    <t>UG-317</t>
  </si>
  <si>
    <t>Abim</t>
  </si>
  <si>
    <t>UG-316</t>
  </si>
  <si>
    <t>Koboko</t>
  </si>
  <si>
    <t>UG-320</t>
  </si>
  <si>
    <t>Maracha</t>
  </si>
  <si>
    <t>UG-305</t>
  </si>
  <si>
    <t>Kitgum</t>
  </si>
  <si>
    <t>UG-307</t>
  </si>
  <si>
    <t>Lira</t>
  </si>
  <si>
    <t>UG-321</t>
  </si>
  <si>
    <t>Oyam</t>
  </si>
  <si>
    <t>UG-302</t>
  </si>
  <si>
    <t>Apac</t>
  </si>
  <si>
    <t>UG-303</t>
  </si>
  <si>
    <t>Arua</t>
  </si>
  <si>
    <t>UG-311</t>
  </si>
  <si>
    <t>Nakapiripirit</t>
  </si>
  <si>
    <t>UG-304</t>
  </si>
  <si>
    <t>Gulu</t>
  </si>
  <si>
    <t>UG-312</t>
  </si>
  <si>
    <t>Pader</t>
  </si>
  <si>
    <t>UG-319</t>
  </si>
  <si>
    <t>Amuru</t>
  </si>
  <si>
    <t>UG-W</t>
  </si>
  <si>
    <t>UG-401</t>
  </si>
  <si>
    <t>Bundibugyo</t>
  </si>
  <si>
    <t>UG-403</t>
  </si>
  <si>
    <t>Hoima</t>
  </si>
  <si>
    <t>UG-415</t>
  </si>
  <si>
    <t>Kyenjojo</t>
  </si>
  <si>
    <t>UG-419</t>
  </si>
  <si>
    <t>Buliisa</t>
  </si>
  <si>
    <t>UG-420</t>
  </si>
  <si>
    <t>Kiryandongo</t>
  </si>
  <si>
    <t>UG-421</t>
  </si>
  <si>
    <t>Kyegegwa</t>
  </si>
  <si>
    <t>UG-422</t>
  </si>
  <si>
    <t>Mitooma</t>
  </si>
  <si>
    <t>UG-423</t>
  </si>
  <si>
    <t>Ntoroko</t>
  </si>
  <si>
    <t>UG-424</t>
  </si>
  <si>
    <t>Rubirizi</t>
  </si>
  <si>
    <t>UG-425</t>
  </si>
  <si>
    <t>Sheema</t>
  </si>
  <si>
    <t>UG-411</t>
  </si>
  <si>
    <t>Ntungamo</t>
  </si>
  <si>
    <t>UG-413</t>
  </si>
  <si>
    <t>Kamwenge</t>
  </si>
  <si>
    <t>UG-416</t>
  </si>
  <si>
    <t>Ibanda</t>
  </si>
  <si>
    <t>UG-414</t>
  </si>
  <si>
    <t>Kanungu</t>
  </si>
  <si>
    <t>UG-417</t>
  </si>
  <si>
    <t>Isingiro</t>
  </si>
  <si>
    <t>UG-418</t>
  </si>
  <si>
    <t>Kiruhura</t>
  </si>
  <si>
    <t>UG-405</t>
  </si>
  <si>
    <t>Kabarole</t>
  </si>
  <si>
    <t>UG-407</t>
  </si>
  <si>
    <t>Kibaale</t>
  </si>
  <si>
    <t>UG-409</t>
  </si>
  <si>
    <t>Masindi</t>
  </si>
  <si>
    <t>UG-412</t>
  </si>
  <si>
    <t>Rukungiri</t>
  </si>
  <si>
    <t>UG-402</t>
  </si>
  <si>
    <t>Bushenyi</t>
  </si>
  <si>
    <t>UG-406</t>
  </si>
  <si>
    <t>Kasese</t>
  </si>
  <si>
    <t>UG-408</t>
  </si>
  <si>
    <t>Kisoro</t>
  </si>
  <si>
    <t>UG-410</t>
  </si>
  <si>
    <t>Mbarara</t>
  </si>
  <si>
    <t>UG-404</t>
  </si>
  <si>
    <t>Kabale</t>
  </si>
  <si>
    <t>UM-86</t>
  </si>
  <si>
    <t>Jarvis Island</t>
  </si>
  <si>
    <t>UM-79</t>
  </si>
  <si>
    <t>UM-89</t>
  </si>
  <si>
    <t>Kingman Reef</t>
  </si>
  <si>
    <t>UM-71</t>
  </si>
  <si>
    <t>UM-84</t>
  </si>
  <si>
    <t>Howland Island</t>
  </si>
  <si>
    <t>UM-67</t>
  </si>
  <si>
    <t>Johnston Atoll</t>
  </si>
  <si>
    <t>UM-81</t>
  </si>
  <si>
    <t>Baker Island</t>
  </si>
  <si>
    <t>UM-95</t>
  </si>
  <si>
    <t>Palmyra Atoll</t>
  </si>
  <si>
    <t>UM-76</t>
  </si>
  <si>
    <t>Navassa Island</t>
  </si>
  <si>
    <t>US-AK</t>
  </si>
  <si>
    <t>Alaska</t>
  </si>
  <si>
    <t>US-AL</t>
  </si>
  <si>
    <t>US-CO</t>
  </si>
  <si>
    <t>Colorado</t>
  </si>
  <si>
    <t>US-KY</t>
  </si>
  <si>
    <t>Kentucky</t>
  </si>
  <si>
    <t>US-MP</t>
  </si>
  <si>
    <t>US-NY</t>
  </si>
  <si>
    <t>US-RI</t>
  </si>
  <si>
    <t>US-SC</t>
  </si>
  <si>
    <t>South Carolina</t>
  </si>
  <si>
    <t>US-SD</t>
  </si>
  <si>
    <t>South Dakota</t>
  </si>
  <si>
    <t>US-WA</t>
  </si>
  <si>
    <t>Washington</t>
  </si>
  <si>
    <t>US-DC</t>
  </si>
  <si>
    <t>District of Columbia</t>
  </si>
  <si>
    <t>US-GU</t>
  </si>
  <si>
    <t>US-IA</t>
  </si>
  <si>
    <t>Iowa</t>
  </si>
  <si>
    <t>US-OH</t>
  </si>
  <si>
    <t>US-OR</t>
  </si>
  <si>
    <t>Oregon</t>
  </si>
  <si>
    <t>US-CA</t>
  </si>
  <si>
    <t>US-DE</t>
  </si>
  <si>
    <t>Delaware</t>
  </si>
  <si>
    <t>US-HI</t>
  </si>
  <si>
    <t>Hawaii</t>
  </si>
  <si>
    <t>US-MA</t>
  </si>
  <si>
    <t>US-MT</t>
  </si>
  <si>
    <t>US-NC</t>
  </si>
  <si>
    <t>US-NE</t>
  </si>
  <si>
    <t>Nebraska</t>
  </si>
  <si>
    <t>US-NJ</t>
  </si>
  <si>
    <t>New Jersey</t>
  </si>
  <si>
    <t>US-VI</t>
  </si>
  <si>
    <t>US-AS</t>
  </si>
  <si>
    <t>US-GA</t>
  </si>
  <si>
    <t>US-KS</t>
  </si>
  <si>
    <t>Kansas</t>
  </si>
  <si>
    <t>US-MN</t>
  </si>
  <si>
    <t>Minnesota</t>
  </si>
  <si>
    <t>US-TX</t>
  </si>
  <si>
    <t>US-UM</t>
  </si>
  <si>
    <t>US-ID</t>
  </si>
  <si>
    <t>Idaho</t>
  </si>
  <si>
    <t>US-IL</t>
  </si>
  <si>
    <t>Illinois</t>
  </si>
  <si>
    <t>US-MD</t>
  </si>
  <si>
    <t>US-ME</t>
  </si>
  <si>
    <t>Maine</t>
  </si>
  <si>
    <t>US-MO</t>
  </si>
  <si>
    <t>Missouri</t>
  </si>
  <si>
    <t>US-MS</t>
  </si>
  <si>
    <t>Mississippi</t>
  </si>
  <si>
    <t>US-NM</t>
  </si>
  <si>
    <t>New Mexico</t>
  </si>
  <si>
    <t>US-PA</t>
  </si>
  <si>
    <t>US-VT</t>
  </si>
  <si>
    <t>Vermont</t>
  </si>
  <si>
    <t>US-WY</t>
  </si>
  <si>
    <t>Wyoming</t>
  </si>
  <si>
    <t>US-AZ</t>
  </si>
  <si>
    <t>Arizona</t>
  </si>
  <si>
    <t>US-LA</t>
  </si>
  <si>
    <t>Louisiana</t>
  </si>
  <si>
    <t>US-ND</t>
  </si>
  <si>
    <t>US-NH</t>
  </si>
  <si>
    <t>New Hampshire</t>
  </si>
  <si>
    <t>US-NV</t>
  </si>
  <si>
    <t>US-VA</t>
  </si>
  <si>
    <t>Virginia</t>
  </si>
  <si>
    <t>US-AR</t>
  </si>
  <si>
    <t>Arkansas</t>
  </si>
  <si>
    <t>US-MI</t>
  </si>
  <si>
    <t>Michigan</t>
  </si>
  <si>
    <t>US-PR</t>
  </si>
  <si>
    <t>US-TN</t>
  </si>
  <si>
    <t>Tennessee</t>
  </si>
  <si>
    <t>US-CT</t>
  </si>
  <si>
    <t>Connecticut</t>
  </si>
  <si>
    <t>US-FL</t>
  </si>
  <si>
    <t>US-IN</t>
  </si>
  <si>
    <t>Indiana</t>
  </si>
  <si>
    <t>US-OK</t>
  </si>
  <si>
    <t>Oklahoma</t>
  </si>
  <si>
    <t>US-UT</t>
  </si>
  <si>
    <t>US-WI</t>
  </si>
  <si>
    <t>US-WV</t>
  </si>
  <si>
    <t>West Virginia</t>
  </si>
  <si>
    <t>UY-LA</t>
  </si>
  <si>
    <t>Lavalleja</t>
  </si>
  <si>
    <t>UY-RN</t>
  </si>
  <si>
    <t>UY-SA</t>
  </si>
  <si>
    <t>Salto</t>
  </si>
  <si>
    <t>UY-DU</t>
  </si>
  <si>
    <t>Durazno</t>
  </si>
  <si>
    <t>UY-FD</t>
  </si>
  <si>
    <t>UY-FS</t>
  </si>
  <si>
    <t>Flores</t>
  </si>
  <si>
    <t>UY-RV</t>
  </si>
  <si>
    <t>Rivera</t>
  </si>
  <si>
    <t>UY-CL</t>
  </si>
  <si>
    <t>Cerro Largo</t>
  </si>
  <si>
    <t>UY-MA</t>
  </si>
  <si>
    <t>Maldonado</t>
  </si>
  <si>
    <t>UY-CO</t>
  </si>
  <si>
    <t>Colonia</t>
  </si>
  <si>
    <t>UY-SJ</t>
  </si>
  <si>
    <t>UY-AR</t>
  </si>
  <si>
    <t>Artigas</t>
  </si>
  <si>
    <t>UY-PA</t>
  </si>
  <si>
    <t>Paysandú</t>
  </si>
  <si>
    <t>UY-SO</t>
  </si>
  <si>
    <t>Soriano</t>
  </si>
  <si>
    <t>UY-CA</t>
  </si>
  <si>
    <t>Canelones</t>
  </si>
  <si>
    <t>UY-MO</t>
  </si>
  <si>
    <t>Montevideo</t>
  </si>
  <si>
    <t>UY-TT</t>
  </si>
  <si>
    <t>Treinta y Tres</t>
  </si>
  <si>
    <t>UY-RO</t>
  </si>
  <si>
    <t>Rocha</t>
  </si>
  <si>
    <t>UY-TA</t>
  </si>
  <si>
    <t>Tacuarembó</t>
  </si>
  <si>
    <t>UZ-FA</t>
  </si>
  <si>
    <t>Farg‘ona</t>
  </si>
  <si>
    <t>UZ-QA</t>
  </si>
  <si>
    <t>Qashqadaryo</t>
  </si>
  <si>
    <t>UZ-JI</t>
  </si>
  <si>
    <t>Jizzax</t>
  </si>
  <si>
    <t>UZ-NG</t>
  </si>
  <si>
    <t>Namangan</t>
  </si>
  <si>
    <t>UZ-XO</t>
  </si>
  <si>
    <t>Xorazm</t>
  </si>
  <si>
    <t>UZ-TK</t>
  </si>
  <si>
    <t>Toshkent</t>
  </si>
  <si>
    <t>UZ-TO</t>
  </si>
  <si>
    <t>UZ-BU</t>
  </si>
  <si>
    <t>Buxoro</t>
  </si>
  <si>
    <t>UZ-NW</t>
  </si>
  <si>
    <t>Navoiy</t>
  </si>
  <si>
    <t>UZ-AN</t>
  </si>
  <si>
    <t>Andijon</t>
  </si>
  <si>
    <t>UZ-QR</t>
  </si>
  <si>
    <t>Qoraqalpog‘iston Respublikasi</t>
  </si>
  <si>
    <t>UZ-SA</t>
  </si>
  <si>
    <t>Samarqand</t>
  </si>
  <si>
    <t>UZ-SI</t>
  </si>
  <si>
    <t>Sirdaryo</t>
  </si>
  <si>
    <t>UZ-SU</t>
  </si>
  <si>
    <t>Surxondaryo</t>
  </si>
  <si>
    <t>VC-06</t>
  </si>
  <si>
    <t>Grenadines</t>
  </si>
  <si>
    <t>VC-02</t>
  </si>
  <si>
    <t>VC-05</t>
  </si>
  <si>
    <t>VC-03</t>
  </si>
  <si>
    <t>VC-04</t>
  </si>
  <si>
    <t>VC-01</t>
  </si>
  <si>
    <t>Charlotte</t>
  </si>
  <si>
    <t>VE-F</t>
  </si>
  <si>
    <t>VE-H</t>
  </si>
  <si>
    <t>Cojedes</t>
  </si>
  <si>
    <t>VE-I</t>
  </si>
  <si>
    <t>Falcón</t>
  </si>
  <si>
    <t>VE-Z</t>
  </si>
  <si>
    <t>VE-J</t>
  </si>
  <si>
    <t>Guárico</t>
  </si>
  <si>
    <t>VE-K</t>
  </si>
  <si>
    <t>Lara</t>
  </si>
  <si>
    <t>VE-O</t>
  </si>
  <si>
    <t>Nueva Esparta</t>
  </si>
  <si>
    <t>VE-U</t>
  </si>
  <si>
    <t>Yaracuy</t>
  </si>
  <si>
    <t>VE-C</t>
  </si>
  <si>
    <t>Apure</t>
  </si>
  <si>
    <t>VE-Y</t>
  </si>
  <si>
    <t>Delta Amacuro</t>
  </si>
  <si>
    <t>VE-D</t>
  </si>
  <si>
    <t>Aragua</t>
  </si>
  <si>
    <t>VE-P</t>
  </si>
  <si>
    <t>Portuguesa</t>
  </si>
  <si>
    <t>VE-S</t>
  </si>
  <si>
    <t>Táchira</t>
  </si>
  <si>
    <t>VE-R</t>
  </si>
  <si>
    <t>VE-T</t>
  </si>
  <si>
    <t>Trujillo</t>
  </si>
  <si>
    <t>VE-W</t>
  </si>
  <si>
    <t>Dependencias Federales</t>
  </si>
  <si>
    <t>VE-X</t>
  </si>
  <si>
    <t>Vargas</t>
  </si>
  <si>
    <t>VE-E</t>
  </si>
  <si>
    <t>Barinas</t>
  </si>
  <si>
    <t>VE-M</t>
  </si>
  <si>
    <t>Miranda</t>
  </si>
  <si>
    <t>VE-G</t>
  </si>
  <si>
    <t>Carabobo</t>
  </si>
  <si>
    <t>VE-V</t>
  </si>
  <si>
    <t>Zulia</t>
  </si>
  <si>
    <t>VE-A</t>
  </si>
  <si>
    <t>Distrito Capital</t>
  </si>
  <si>
    <t>VE-B</t>
  </si>
  <si>
    <t>Anzoátegui</t>
  </si>
  <si>
    <t>VE-L</t>
  </si>
  <si>
    <t>Mérida</t>
  </si>
  <si>
    <t>VE-N</t>
  </si>
  <si>
    <t>Monagas</t>
  </si>
  <si>
    <t>VN-32</t>
  </si>
  <si>
    <t>Phú Yên</t>
  </si>
  <si>
    <t>VN-36</t>
  </si>
  <si>
    <t>Ninh Thuận</t>
  </si>
  <si>
    <t>VN-52</t>
  </si>
  <si>
    <t>Sóc Trăng</t>
  </si>
  <si>
    <t>VN-54</t>
  </si>
  <si>
    <t>Bắc Giang</t>
  </si>
  <si>
    <t>VN-56</t>
  </si>
  <si>
    <t>Bắc Ninh</t>
  </si>
  <si>
    <t>VN-58</t>
  </si>
  <si>
    <t>Bình Phước</t>
  </si>
  <si>
    <t>VN-73</t>
  </si>
  <si>
    <t>Hậu Giang</t>
  </si>
  <si>
    <t>VN-02</t>
  </si>
  <si>
    <t>Lào Cai</t>
  </si>
  <si>
    <t>VN-13</t>
  </si>
  <si>
    <t>Quảng Ninh</t>
  </si>
  <si>
    <t>VN-20</t>
  </si>
  <si>
    <t>Thái Bình</t>
  </si>
  <si>
    <t>VN-29</t>
  </si>
  <si>
    <t>Quảng Ngãi</t>
  </si>
  <si>
    <t>VN-66</t>
  </si>
  <si>
    <t>Hưng Yên</t>
  </si>
  <si>
    <t>VN-68</t>
  </si>
  <si>
    <t>Phú Thọ</t>
  </si>
  <si>
    <t>VN-23</t>
  </si>
  <si>
    <t>Hà Tĩnh</t>
  </si>
  <si>
    <t>VN-26</t>
  </si>
  <si>
    <t>Thừa Thiên-Huế</t>
  </si>
  <si>
    <t>VN-33</t>
  </si>
  <si>
    <t>Đắk Lắk</t>
  </si>
  <si>
    <t>VN-34</t>
  </si>
  <si>
    <t>Khánh Hòa</t>
  </si>
  <si>
    <t>VN-44</t>
  </si>
  <si>
    <t>An Giang</t>
  </si>
  <si>
    <t>VN-45</t>
  </si>
  <si>
    <t>Đồng Tháp</t>
  </si>
  <si>
    <t>VN-06</t>
  </si>
  <si>
    <t>Yên Bái</t>
  </si>
  <si>
    <t>VN-18</t>
  </si>
  <si>
    <t>Ninh Bình</t>
  </si>
  <si>
    <t>VN-22</t>
  </si>
  <si>
    <t>Nghệ An</t>
  </si>
  <si>
    <t>VN-51</t>
  </si>
  <si>
    <t>Trà Vinh</t>
  </si>
  <si>
    <t>VN-63</t>
  </si>
  <si>
    <t>Hà Nam</t>
  </si>
  <si>
    <t>VN-69</t>
  </si>
  <si>
    <t>Thái Nguyên</t>
  </si>
  <si>
    <t>VN-09</t>
  </si>
  <si>
    <t>Lạng Sơn</t>
  </si>
  <si>
    <t>VN-21</t>
  </si>
  <si>
    <t>Thanh Hóa</t>
  </si>
  <si>
    <t>VN-24</t>
  </si>
  <si>
    <t>Quảng Bình</t>
  </si>
  <si>
    <t>VN-40</t>
  </si>
  <si>
    <t>Bình Thuận</t>
  </si>
  <si>
    <t>VN-43</t>
  </si>
  <si>
    <t>Bà Rịa - Vũng Tàu</t>
  </si>
  <si>
    <t>VN-46</t>
  </si>
  <si>
    <t>Tiền Giang</t>
  </si>
  <si>
    <t>VN-50</t>
  </si>
  <si>
    <t>Bến Tre</t>
  </si>
  <si>
    <t>VN-55</t>
  </si>
  <si>
    <t>Bạc Liêu</t>
  </si>
  <si>
    <t>VN-59</t>
  </si>
  <si>
    <t>Cà Mau</t>
  </si>
  <si>
    <t>VN-70</t>
  </si>
  <si>
    <t>Vĩnh Phúc</t>
  </si>
  <si>
    <t>VN-07</t>
  </si>
  <si>
    <t>Tuyên Quang</t>
  </si>
  <si>
    <t>VN-30</t>
  </si>
  <si>
    <t>Gia Lai</t>
  </si>
  <si>
    <t>VN-35</t>
  </si>
  <si>
    <t>Lâm Đồng</t>
  </si>
  <si>
    <t>VN-37</t>
  </si>
  <si>
    <t>Tây Ninh</t>
  </si>
  <si>
    <t>VN-39</t>
  </si>
  <si>
    <t>Đồng Nai</t>
  </si>
  <si>
    <t>VN-57</t>
  </si>
  <si>
    <t>Bình Dương</t>
  </si>
  <si>
    <t>VN-72</t>
  </si>
  <si>
    <t>Đắk Nông</t>
  </si>
  <si>
    <t>VN-CT</t>
  </si>
  <si>
    <t>Can Tho</t>
  </si>
  <si>
    <t>VN-HN</t>
  </si>
  <si>
    <t>Ha Noi</t>
  </si>
  <si>
    <t>VN-01</t>
  </si>
  <si>
    <t>Lai Châu</t>
  </si>
  <si>
    <t>VN-03</t>
  </si>
  <si>
    <t>Hà Giang</t>
  </si>
  <si>
    <t>VN-04</t>
  </si>
  <si>
    <t>Cao Bằng</t>
  </si>
  <si>
    <t>VN-27</t>
  </si>
  <si>
    <t>Quảng Nam</t>
  </si>
  <si>
    <t>VN-28</t>
  </si>
  <si>
    <t>Kon Tum</t>
  </si>
  <si>
    <t>VN-31</t>
  </si>
  <si>
    <t>Bình Định</t>
  </si>
  <si>
    <t>VN-41</t>
  </si>
  <si>
    <t>Long An</t>
  </si>
  <si>
    <t>VN-49</t>
  </si>
  <si>
    <t>Vĩnh Long</t>
  </si>
  <si>
    <t>VN-53</t>
  </si>
  <si>
    <t>Bắc Kạn</t>
  </si>
  <si>
    <t>VN-71</t>
  </si>
  <si>
    <t>Điện Biên</t>
  </si>
  <si>
    <t>VN-DN</t>
  </si>
  <si>
    <t>Da Nang</t>
  </si>
  <si>
    <t>VN-05</t>
  </si>
  <si>
    <t>Sơn La</t>
  </si>
  <si>
    <t>VN-14</t>
  </si>
  <si>
    <t>Hòa Bình</t>
  </si>
  <si>
    <t>VN-25</t>
  </si>
  <si>
    <t>Quảng Trị</t>
  </si>
  <si>
    <t>VN-47</t>
  </si>
  <si>
    <t>Kiến Giang</t>
  </si>
  <si>
    <t>VN-61</t>
  </si>
  <si>
    <t>Hải Dương</t>
  </si>
  <si>
    <t>VN-67</t>
  </si>
  <si>
    <t>Nam Định</t>
  </si>
  <si>
    <t>VN-HP</t>
  </si>
  <si>
    <t>VN-SG</t>
  </si>
  <si>
    <t>Ho Chi Minh</t>
  </si>
  <si>
    <t>VU-SEE</t>
  </si>
  <si>
    <t>Shéfa</t>
  </si>
  <si>
    <t>VU-PAM</t>
  </si>
  <si>
    <t>Pénama</t>
  </si>
  <si>
    <t>VU-SAM</t>
  </si>
  <si>
    <t>Sanma</t>
  </si>
  <si>
    <t>VU-TOB</t>
  </si>
  <si>
    <t>Torba</t>
  </si>
  <si>
    <t>VU-TAE</t>
  </si>
  <si>
    <t>Taféa</t>
  </si>
  <si>
    <t>VU-MAP</t>
  </si>
  <si>
    <t>Malampa</t>
  </si>
  <si>
    <t>WF-AL</t>
  </si>
  <si>
    <t>Alo</t>
  </si>
  <si>
    <t>WF-SG</t>
  </si>
  <si>
    <t>Sigave</t>
  </si>
  <si>
    <t>WF-UV</t>
  </si>
  <si>
    <t>Uvea</t>
  </si>
  <si>
    <t>WS-AA</t>
  </si>
  <si>
    <t>A'ana</t>
  </si>
  <si>
    <t>WS-FA</t>
  </si>
  <si>
    <t>Fa'asaleleaga</t>
  </si>
  <si>
    <t>WS-GE</t>
  </si>
  <si>
    <t>Gaga'emauga</t>
  </si>
  <si>
    <t>WS-AT</t>
  </si>
  <si>
    <t>Atua</t>
  </si>
  <si>
    <t>WS-SA</t>
  </si>
  <si>
    <t>Satupa'itea</t>
  </si>
  <si>
    <t>WS-GI</t>
  </si>
  <si>
    <t>Gagaifomauga</t>
  </si>
  <si>
    <t>WS-AL</t>
  </si>
  <si>
    <t>Aiga-i-le-Tai</t>
  </si>
  <si>
    <t>WS-VS</t>
  </si>
  <si>
    <t>Vaisigano</t>
  </si>
  <si>
    <t>WS-PA</t>
  </si>
  <si>
    <t>Palauli</t>
  </si>
  <si>
    <t>WS-TU</t>
  </si>
  <si>
    <t>Tuamasaga</t>
  </si>
  <si>
    <t>WS-VF</t>
  </si>
  <si>
    <t>Va'a-o-Fonoti</t>
  </si>
  <si>
    <t>YE-IB</t>
  </si>
  <si>
    <t>Ibb</t>
  </si>
  <si>
    <t>YE-MR</t>
  </si>
  <si>
    <t>Al Mahrah</t>
  </si>
  <si>
    <t>YE-AD</t>
  </si>
  <si>
    <t>‘Adan</t>
  </si>
  <si>
    <t>YE-DH</t>
  </si>
  <si>
    <t>Dhamār</t>
  </si>
  <si>
    <t>YE-SA</t>
  </si>
  <si>
    <t>Amānat al ‘Āşimah [city]</t>
  </si>
  <si>
    <t>YE-MA</t>
  </si>
  <si>
    <t>Ma’rib</t>
  </si>
  <si>
    <t>YE-HD</t>
  </si>
  <si>
    <t>Ḩaḑramawt</t>
  </si>
  <si>
    <t>YE-HJ</t>
  </si>
  <si>
    <t>Ḩajjah</t>
  </si>
  <si>
    <t>YE-SN</t>
  </si>
  <si>
    <t>Şanʻā’</t>
  </si>
  <si>
    <t>YE-AM</t>
  </si>
  <si>
    <t>‘Amrān</t>
  </si>
  <si>
    <t>YE-BA</t>
  </si>
  <si>
    <t>Al Bayḑā’</t>
  </si>
  <si>
    <t>YE-AB</t>
  </si>
  <si>
    <t>YE-JA</t>
  </si>
  <si>
    <t>YE-SD</t>
  </si>
  <si>
    <t>Şāʻdah</t>
  </si>
  <si>
    <t>YE-HU</t>
  </si>
  <si>
    <t>Al Ḩudaydah</t>
  </si>
  <si>
    <t>YE-LA</t>
  </si>
  <si>
    <t>Laḩij</t>
  </si>
  <si>
    <t>YE-MW</t>
  </si>
  <si>
    <t>Al Maḩwīt</t>
  </si>
  <si>
    <t>YE-RA</t>
  </si>
  <si>
    <t>Raymah</t>
  </si>
  <si>
    <t>YE-TA</t>
  </si>
  <si>
    <t>Tāʻizz</t>
  </si>
  <si>
    <t>YE-SU</t>
  </si>
  <si>
    <t>Arkhabīl Suquţrá</t>
  </si>
  <si>
    <t>YE-DA</t>
  </si>
  <si>
    <t>Aḑ Ḑāli‘</t>
  </si>
  <si>
    <t>YE-SH</t>
  </si>
  <si>
    <t>Shabwah</t>
  </si>
  <si>
    <t>ZA-NC</t>
  </si>
  <si>
    <t>Kapa Devhula</t>
  </si>
  <si>
    <t>Kapa Leboya</t>
  </si>
  <si>
    <t>Kapa Bokone</t>
  </si>
  <si>
    <t>Noord-Kaap</t>
  </si>
  <si>
    <t>iTlhagwini-Kapa</t>
  </si>
  <si>
    <t>Northern Cape</t>
  </si>
  <si>
    <t>Kapa-N'walungu</t>
  </si>
  <si>
    <t>Nyakatho-Kapa</t>
  </si>
  <si>
    <t>Mntla-Koloni</t>
  </si>
  <si>
    <t>iGauteng</t>
  </si>
  <si>
    <t>Kgauteng</t>
  </si>
  <si>
    <t>Rhawuti</t>
  </si>
  <si>
    <t>Hazolo-Natala</t>
  </si>
  <si>
    <t>Kwazulu-Natal</t>
  </si>
  <si>
    <t>KwaZulu-Natali</t>
  </si>
  <si>
    <t>iKwaZulu-Natal</t>
  </si>
  <si>
    <t>HaZulu-Natal</t>
  </si>
  <si>
    <t>KwaZulu-Natal</t>
  </si>
  <si>
    <t>KwaZulu-Natala</t>
  </si>
  <si>
    <t>GaZulu-Natala</t>
  </si>
  <si>
    <t>ZA-WC</t>
  </si>
  <si>
    <t>iTjhingalanga-Kapa</t>
  </si>
  <si>
    <t>Kapa Bodikela</t>
  </si>
  <si>
    <t>Ntshonalanga-Kapa</t>
  </si>
  <si>
    <t>Ntshona-Koloni</t>
  </si>
  <si>
    <t>Wes-Kaap</t>
  </si>
  <si>
    <t>Kapa Vhukovhela</t>
  </si>
  <si>
    <t>Kapa Bophirima</t>
  </si>
  <si>
    <t>Kapa-Vupeladyambu</t>
  </si>
  <si>
    <t>Western Cape</t>
  </si>
  <si>
    <t>Kapa Bophirimela</t>
  </si>
  <si>
    <t>ZA-MP</t>
  </si>
  <si>
    <t>Mpumalanga</t>
  </si>
  <si>
    <t>iMpumalanga</t>
  </si>
  <si>
    <t>ZA-FS</t>
  </si>
  <si>
    <t>Fuleyisitata</t>
  </si>
  <si>
    <t>Freyistata</t>
  </si>
  <si>
    <t>Fureisitata</t>
  </si>
  <si>
    <t>Foreisetata</t>
  </si>
  <si>
    <t>Free State</t>
  </si>
  <si>
    <t>Freistata</t>
  </si>
  <si>
    <t>iFreyistata</t>
  </si>
  <si>
    <t>Vrystaat</t>
  </si>
  <si>
    <t>ZA-LP</t>
  </si>
  <si>
    <t>Limpopo</t>
  </si>
  <si>
    <t>Vhembe</t>
  </si>
  <si>
    <t>ZA-NW</t>
  </si>
  <si>
    <t>Noordwes</t>
  </si>
  <si>
    <t>Nyakatho-Ntshonalanga</t>
  </si>
  <si>
    <t>Mntla-Ntshona</t>
  </si>
  <si>
    <t>Bokone Bophirima</t>
  </si>
  <si>
    <t>N'walungu-Vupeladyambu</t>
  </si>
  <si>
    <t>Leboya (le) Bophirima</t>
  </si>
  <si>
    <t>Lebowa Bodikela</t>
  </si>
  <si>
    <t>iTlhagwini-Tjhingalanga</t>
  </si>
  <si>
    <t>ZA-EC</t>
  </si>
  <si>
    <t>Kapa Botlhaba</t>
  </si>
  <si>
    <t>Mpumalanga-Kapa</t>
  </si>
  <si>
    <t>Eastern Cape</t>
  </si>
  <si>
    <t>Kapa Bohlabela</t>
  </si>
  <si>
    <t>Mpuma-Koloni</t>
  </si>
  <si>
    <t>iPumalanga-Kapa</t>
  </si>
  <si>
    <t>Kapa Vhubvaḓuvha</t>
  </si>
  <si>
    <t>Kapa Botjhabela</t>
  </si>
  <si>
    <t>Oos-Kaap</t>
  </si>
  <si>
    <t>Kapa-Vuxa</t>
  </si>
  <si>
    <t>ZM-02</t>
  </si>
  <si>
    <t>ZM-06</t>
  </si>
  <si>
    <t>North-Western</t>
  </si>
  <si>
    <t>ZM-07</t>
  </si>
  <si>
    <t>ZM-05</t>
  </si>
  <si>
    <t>ZM-01</t>
  </si>
  <si>
    <t>ZM-10</t>
  </si>
  <si>
    <t>Muchinga</t>
  </si>
  <si>
    <t>ZM-03</t>
  </si>
  <si>
    <t>ZM-08</t>
  </si>
  <si>
    <t>Copperbelt</t>
  </si>
  <si>
    <t>ZM-09</t>
  </si>
  <si>
    <t>ZM-04</t>
  </si>
  <si>
    <t>Luapula</t>
  </si>
  <si>
    <t>ZW-BU</t>
  </si>
  <si>
    <t>Bulawayo</t>
  </si>
  <si>
    <t>ZW-HA</t>
  </si>
  <si>
    <t>ZW-MI</t>
  </si>
  <si>
    <t>Midlands</t>
  </si>
  <si>
    <t>ZW-MW</t>
  </si>
  <si>
    <t>Mashonaland West</t>
  </si>
  <si>
    <t>ZW-MA</t>
  </si>
  <si>
    <t>Manicaland</t>
  </si>
  <si>
    <t>ZW-MC</t>
  </si>
  <si>
    <t>Mashonaland Central</t>
  </si>
  <si>
    <t>ZW-MS</t>
  </si>
  <si>
    <t>Matabeleland South</t>
  </si>
  <si>
    <t>ZW-MV</t>
  </si>
  <si>
    <t>Masvingo</t>
  </si>
  <si>
    <t>ZW-ME</t>
  </si>
  <si>
    <t>Mashonaland East</t>
  </si>
  <si>
    <t>ZW-MN</t>
  </si>
  <si>
    <t>Matabeleland North</t>
  </si>
  <si>
    <t>Mandatory fields are noted with an asterisk (*).  Consult the instructions tab for guidance on how to answer each question.</t>
  </si>
  <si>
    <t>Yes, in conformance with IPC-1755 [e.g., CMRT]</t>
  </si>
  <si>
    <t>Yes, using other format (describe)</t>
  </si>
  <si>
    <t>B96</t>
  </si>
  <si>
    <t>B97</t>
  </si>
  <si>
    <t>B98</t>
  </si>
  <si>
    <t>B99</t>
  </si>
  <si>
    <t>B100</t>
  </si>
  <si>
    <t>B101</t>
  </si>
  <si>
    <t>B102</t>
  </si>
  <si>
    <t>B103</t>
  </si>
  <si>
    <t>Country Code</t>
  </si>
  <si>
    <t>State / Province Code</t>
  </si>
  <si>
    <t>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t>
  </si>
  <si>
    <t>15. Indicates whether the smelter solely obtains inputs for its smelting process(es) from recycled or scrap sources. This question is optional.  Permissible responses to this question are:
- Yes
- No
- Unknown</t>
  </si>
  <si>
    <t>Khwaeng Dok Mai</t>
  </si>
  <si>
    <t>Kyshtym</t>
  </si>
  <si>
    <t>Guadeloupe</t>
  </si>
  <si>
    <t>La Réunion</t>
  </si>
  <si>
    <t>Mayotte</t>
  </si>
  <si>
    <t>Bizkaia</t>
  </si>
  <si>
    <t>Gipuzkoa</t>
  </si>
  <si>
    <t>AH5</t>
  </si>
  <si>
    <t>AH6</t>
  </si>
  <si>
    <t>AH7</t>
  </si>
  <si>
    <t>1) Is any 3TG intentionally added or used in the product(s) or in the production process? (*)</t>
  </si>
  <si>
    <t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t>
  </si>
  <si>
    <t>Smelter ID</t>
  </si>
  <si>
    <t>Standard Smelter Name</t>
  </si>
  <si>
    <t>Smelter Look-up (*)</t>
  </si>
  <si>
    <t>Metall (1)</t>
  </si>
  <si>
    <t>Smelter Look-up</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</si>
  <si>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</si>
  <si>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t>This template allows for smelter identification using the Smelter Look-up.  Columns B, and C must be completed in order from left to right to utilize the Smelter Look-up feature.
Use a separate line for each metal/smelter/country combination.</t>
  </si>
  <si>
    <t>Estanho de Rondonia S.A.</t>
  </si>
  <si>
    <t xml:space="preserve">This version incorporates a few changes to the smelter list as reflected in the Standard Smelter List as of March 17, 2017.  The latest version of the Standard Smelter List is available at: http://www.conflictfreesourcing.org/conflict-free-smelter-program/exports/cmrt-export/. </t>
  </si>
  <si>
    <t>AngloGold Ashanti Corrego do Sitio Mineracao</t>
  </si>
  <si>
    <t>Metalurgica Met-Mex Penoles S.A. De C.V.</t>
  </si>
  <si>
    <t>Mineracao Taboca S.A.</t>
  </si>
  <si>
    <t>Nadir Metal Rafineri San. Ve Tic. A.S.</t>
  </si>
  <si>
    <t>PX Precinox S.A.</t>
  </si>
  <si>
    <t>SEMPSA Joyeria Plateria S.A.</t>
  </si>
  <si>
    <t>Resind Industria e Comercio Ltda.</t>
  </si>
  <si>
    <t>Ogussa Osterreichische Gold- und Silber-Scheideanstalt GmbH</t>
  </si>
  <si>
    <t>3. Recherche de fonderie (*) : sélectionner dans le menu déroulant. Il s’agit de la liste des fonderies identifiées à la date de publication du formulaire. Si la fonderie ne figure pas dans la liste, choisissez « La fonderie ne figure pas dans la liste ». Cela vous permettra de saisir le nom de la fonderie dans la colonne D. Si vous ne connaissez pas le nom ou l’emplacement de la fonderie, choisissez « La fonderie n’est pas encore identifiée ». Dans ce cas, les colonnes D et E indiqueront automatiquement « inconnu ». Ce champ est obligatoire.</t>
  </si>
  <si>
    <t>– Supérieur à 90 %</t>
  </si>
  <si>
    <t>– Supérieur à 75 %</t>
  </si>
  <si>
    <t>– Supérieur à 50 %</t>
  </si>
  <si>
    <t>Sì, in conformità con IPC-1755 [e.g., CMRT]</t>
  </si>
  <si>
    <t>Sì, utilizzando un altro formato (descrivere)</t>
  </si>
  <si>
    <t>%90'dan fazla</t>
  </si>
  <si>
    <t>Oltre il 90%</t>
  </si>
  <si>
    <t>100 %</t>
  </si>
  <si>
    <t> %100</t>
  </si>
  <si>
    <t>Please answer Question 1 / Question 2 on Declaration tab</t>
  </si>
  <si>
    <t>2) Does any 3TG remain in the product(s)?</t>
  </si>
  <si>
    <t>2) 是否有任何 3TG 仍存在于产品中？</t>
  </si>
  <si>
    <t>2) 제품에 3TG 잔여물이 있습니까?</t>
  </si>
  <si>
    <t>2) Algum mineral de conflito permanece no(s) produto(s)?</t>
  </si>
  <si>
    <t xml:space="preserve">2) Liegen in dem/den Produkt(en) 3TG-Rückstände vor? </t>
  </si>
  <si>
    <t>2) El 3TG permanece en los productos?</t>
  </si>
  <si>
    <t>2) Vi sono metalli di conflitto che restano nel/nei prodotto/i?</t>
  </si>
  <si>
    <t>2) Ürün(ler)de hiç 3TG kalıyor mu?</t>
  </si>
  <si>
    <t>AD</t>
  </si>
  <si>
    <t>AE</t>
  </si>
  <si>
    <t>AF</t>
  </si>
  <si>
    <t>AG</t>
  </si>
  <si>
    <t>AI</t>
  </si>
  <si>
    <t>NO</t>
  </si>
  <si>
    <t>AL</t>
  </si>
  <si>
    <t>AM</t>
  </si>
  <si>
    <t>AO</t>
  </si>
  <si>
    <t>AQ</t>
  </si>
  <si>
    <t>AR</t>
  </si>
  <si>
    <t>AS</t>
  </si>
  <si>
    <t>AT</t>
  </si>
  <si>
    <t>AU</t>
  </si>
  <si>
    <t>AW</t>
  </si>
  <si>
    <t>AX</t>
  </si>
  <si>
    <t>AZ</t>
  </si>
  <si>
    <t>BA</t>
  </si>
  <si>
    <t>BB</t>
  </si>
  <si>
    <t>BD</t>
  </si>
  <si>
    <t>BE</t>
  </si>
  <si>
    <t>BF</t>
  </si>
  <si>
    <t>BG</t>
  </si>
  <si>
    <t>BH</t>
  </si>
  <si>
    <t>BI</t>
  </si>
  <si>
    <t>BJ</t>
  </si>
  <si>
    <t>BL</t>
  </si>
  <si>
    <t>BM</t>
  </si>
  <si>
    <t>BN</t>
  </si>
  <si>
    <t>BO</t>
  </si>
  <si>
    <t>BQ</t>
  </si>
  <si>
    <t>BR</t>
  </si>
  <si>
    <t>BS</t>
  </si>
  <si>
    <t>BT</t>
  </si>
  <si>
    <t>BV</t>
  </si>
  <si>
    <t>BW</t>
  </si>
  <si>
    <t>BY</t>
  </si>
  <si>
    <t>BZ</t>
  </si>
  <si>
    <t>CA</t>
  </si>
  <si>
    <t>CC</t>
  </si>
  <si>
    <t>CD</t>
  </si>
  <si>
    <t>CF</t>
  </si>
  <si>
    <t>CG</t>
  </si>
  <si>
    <t>CH</t>
  </si>
  <si>
    <t>CI</t>
  </si>
  <si>
    <t>CK</t>
  </si>
  <si>
    <t>CL</t>
  </si>
  <si>
    <t>CM</t>
  </si>
  <si>
    <t>CN</t>
  </si>
  <si>
    <t>CO</t>
  </si>
  <si>
    <t>CR</t>
  </si>
  <si>
    <t>CU</t>
  </si>
  <si>
    <t>CV</t>
  </si>
  <si>
    <t>CW</t>
  </si>
  <si>
    <t>CX</t>
  </si>
  <si>
    <t>CY</t>
  </si>
  <si>
    <t>CZ</t>
  </si>
  <si>
    <t>DE</t>
  </si>
  <si>
    <t>DJ</t>
  </si>
  <si>
    <t>DK</t>
  </si>
  <si>
    <t>DM</t>
  </si>
  <si>
    <t>DO</t>
  </si>
  <si>
    <t>DZ</t>
  </si>
  <si>
    <t>EC</t>
  </si>
  <si>
    <t>EE</t>
  </si>
  <si>
    <t>EG</t>
  </si>
  <si>
    <t>EH</t>
  </si>
  <si>
    <t>ER</t>
  </si>
  <si>
    <t>ES</t>
  </si>
  <si>
    <t>ET</t>
  </si>
  <si>
    <t>FI</t>
  </si>
  <si>
    <t>FJ</t>
  </si>
  <si>
    <t>FK</t>
  </si>
  <si>
    <t>FM</t>
  </si>
  <si>
    <t>FO</t>
  </si>
  <si>
    <t>FR</t>
  </si>
  <si>
    <t>GA</t>
  </si>
  <si>
    <t>GB</t>
  </si>
  <si>
    <t>GD</t>
  </si>
  <si>
    <t>GE</t>
  </si>
  <si>
    <t>GF</t>
  </si>
  <si>
    <t>GG</t>
  </si>
  <si>
    <t>GH</t>
  </si>
  <si>
    <t>GI</t>
  </si>
  <si>
    <t>GL</t>
  </si>
  <si>
    <t>GM</t>
  </si>
  <si>
    <t>GN</t>
  </si>
  <si>
    <t>GP</t>
  </si>
  <si>
    <t>GQ</t>
  </si>
  <si>
    <t>GR</t>
  </si>
  <si>
    <t>GS</t>
  </si>
  <si>
    <t>GT</t>
  </si>
  <si>
    <t>GU</t>
  </si>
  <si>
    <t>GW</t>
  </si>
  <si>
    <t>GY</t>
  </si>
  <si>
    <t>HK</t>
  </si>
  <si>
    <t>HM</t>
  </si>
  <si>
    <t>HN</t>
  </si>
  <si>
    <t>HR</t>
  </si>
  <si>
    <t>HT</t>
  </si>
  <si>
    <t>HU</t>
  </si>
  <si>
    <t>ID</t>
  </si>
  <si>
    <t>IE</t>
  </si>
  <si>
    <t>IL</t>
  </si>
  <si>
    <t>IM</t>
  </si>
  <si>
    <t>IN</t>
  </si>
  <si>
    <t>IO</t>
  </si>
  <si>
    <t>IQ</t>
  </si>
  <si>
    <t>IR</t>
  </si>
  <si>
    <t>IS</t>
  </si>
  <si>
    <t>IT</t>
  </si>
  <si>
    <t>JE</t>
  </si>
  <si>
    <t>JM</t>
  </si>
  <si>
    <t>JO</t>
  </si>
  <si>
    <t>JP</t>
  </si>
  <si>
    <t>KE</t>
  </si>
  <si>
    <t>KG</t>
  </si>
  <si>
    <t>KH</t>
  </si>
  <si>
    <t>KI</t>
  </si>
  <si>
    <t>KM</t>
  </si>
  <si>
    <t>KN</t>
  </si>
  <si>
    <t>KP</t>
  </si>
  <si>
    <t>KR</t>
  </si>
  <si>
    <t>KW</t>
  </si>
  <si>
    <t>KY</t>
  </si>
  <si>
    <t>KZ</t>
  </si>
  <si>
    <t>LA</t>
  </si>
  <si>
    <t>LB</t>
  </si>
  <si>
    <t>LC</t>
  </si>
  <si>
    <t>LI</t>
  </si>
  <si>
    <t>LK</t>
  </si>
  <si>
    <t>LR</t>
  </si>
  <si>
    <t>LS</t>
  </si>
  <si>
    <t>LT</t>
  </si>
  <si>
    <t>LU</t>
  </si>
  <si>
    <t>LV</t>
  </si>
  <si>
    <t>LY</t>
  </si>
  <si>
    <t>MA</t>
  </si>
  <si>
    <t>MC</t>
  </si>
  <si>
    <t>MD</t>
  </si>
  <si>
    <t>ME</t>
  </si>
  <si>
    <t>MF</t>
  </si>
  <si>
    <t>MG</t>
  </si>
  <si>
    <t>MH</t>
  </si>
  <si>
    <t>MK</t>
  </si>
  <si>
    <t>ML</t>
  </si>
  <si>
    <t>MM</t>
  </si>
  <si>
    <t>MN</t>
  </si>
  <si>
    <t>MO</t>
  </si>
  <si>
    <t>MP</t>
  </si>
  <si>
    <t>MQ</t>
  </si>
  <si>
    <t>MR</t>
  </si>
  <si>
    <t>MS</t>
  </si>
  <si>
    <t>MT</t>
  </si>
  <si>
    <t>MU</t>
  </si>
  <si>
    <t>MV</t>
  </si>
  <si>
    <t>MW</t>
  </si>
  <si>
    <t>MX</t>
  </si>
  <si>
    <t>MY</t>
  </si>
  <si>
    <t>MZ</t>
  </si>
  <si>
    <t>NA</t>
  </si>
  <si>
    <t>NC</t>
  </si>
  <si>
    <t>NE</t>
  </si>
  <si>
    <t>NF</t>
  </si>
  <si>
    <t>NG</t>
  </si>
  <si>
    <t>NI</t>
  </si>
  <si>
    <t>NL</t>
  </si>
  <si>
    <t>NP</t>
  </si>
  <si>
    <t>NR</t>
  </si>
  <si>
    <t>NU</t>
  </si>
  <si>
    <t>NZ</t>
  </si>
  <si>
    <t>OM</t>
  </si>
  <si>
    <t>PA</t>
  </si>
  <si>
    <t>PE</t>
  </si>
  <si>
    <t>PF</t>
  </si>
  <si>
    <t>PG</t>
  </si>
  <si>
    <t>PH</t>
  </si>
  <si>
    <t>PK</t>
  </si>
  <si>
    <t>PL</t>
  </si>
  <si>
    <t>PM</t>
  </si>
  <si>
    <t>PN</t>
  </si>
  <si>
    <t>PR</t>
  </si>
  <si>
    <t>PS</t>
  </si>
  <si>
    <t>PT</t>
  </si>
  <si>
    <t>PW</t>
  </si>
  <si>
    <t>PY</t>
  </si>
  <si>
    <t>QA</t>
  </si>
  <si>
    <t>RE</t>
  </si>
  <si>
    <t>RO</t>
  </si>
  <si>
    <t>RS</t>
  </si>
  <si>
    <t>RU</t>
  </si>
  <si>
    <t>RW</t>
  </si>
  <si>
    <t>SA</t>
  </si>
  <si>
    <t>SB</t>
  </si>
  <si>
    <t>SC</t>
  </si>
  <si>
    <t>SD</t>
  </si>
  <si>
    <t>SE</t>
  </si>
  <si>
    <t>SG</t>
  </si>
  <si>
    <t>SH</t>
  </si>
  <si>
    <t>SI</t>
  </si>
  <si>
    <t>SJ</t>
  </si>
  <si>
    <t>SK</t>
  </si>
  <si>
    <t>SL</t>
  </si>
  <si>
    <t>SM</t>
  </si>
  <si>
    <t>SN</t>
  </si>
  <si>
    <t>SO</t>
  </si>
  <si>
    <t>SR</t>
  </si>
  <si>
    <t>SS</t>
  </si>
  <si>
    <t>ST</t>
  </si>
  <si>
    <t>SV</t>
  </si>
  <si>
    <t>SX</t>
  </si>
  <si>
    <t>SY</t>
  </si>
  <si>
    <t>SZ</t>
  </si>
  <si>
    <t>TC</t>
  </si>
  <si>
    <t>TD</t>
  </si>
  <si>
    <t>TF</t>
  </si>
  <si>
    <t>TG</t>
  </si>
  <si>
    <t>TH</t>
  </si>
  <si>
    <t>TJ</t>
  </si>
  <si>
    <t>TK</t>
  </si>
  <si>
    <t>TL</t>
  </si>
  <si>
    <t>TM</t>
  </si>
  <si>
    <t>TN</t>
  </si>
  <si>
    <t>TO</t>
  </si>
  <si>
    <t>TR</t>
  </si>
  <si>
    <t>TT</t>
  </si>
  <si>
    <t>TV</t>
  </si>
  <si>
    <t>TW</t>
  </si>
  <si>
    <t>TZ</t>
  </si>
  <si>
    <t>UA</t>
  </si>
  <si>
    <t>UG</t>
  </si>
  <si>
    <t>UM</t>
  </si>
  <si>
    <t>US</t>
  </si>
  <si>
    <t>UY</t>
  </si>
  <si>
    <t>UZ</t>
  </si>
  <si>
    <t>VA</t>
  </si>
  <si>
    <t>VC</t>
  </si>
  <si>
    <t>VE</t>
  </si>
  <si>
    <t>VG</t>
  </si>
  <si>
    <t>VI</t>
  </si>
  <si>
    <t>VN</t>
  </si>
  <si>
    <t>VU</t>
  </si>
  <si>
    <t>WF</t>
  </si>
  <si>
    <t>WS</t>
  </si>
  <si>
    <t>YE</t>
  </si>
  <si>
    <t>YT</t>
  </si>
  <si>
    <t>ZA</t>
  </si>
  <si>
    <t>ZM</t>
  </si>
  <si>
    <t>ZW</t>
  </si>
  <si>
    <t>Estanho de Rondônia S.A.</t>
  </si>
  <si>
    <t xml:space="preserve">1. Corrections to all bugs and errors
2. Conformance to IPC-1755 in the wording of the following questions: Q. 1, Q. 2, Q. 5, A, F, I (formerly J); removal of former question G
a. Additions and clarifications in the instructions and definitions
b. Update to ISO short names for countries
3. Conformance to IPC-1755 use of ASCII character set for Standard Smelter Name in hidden column R on the smelter list
4. Addition of ISO Country Codes and State/Province Codes in hidden columns S and T on the smelter list
5. Renaming of "Smelter Reference List" to "Smelter Look-up"
6. Updates to translations for all modified text
7. Updates to the Smelter Look-up List and Standard Smelter List
</t>
  </si>
  <si>
    <t>KGHM Polska Miedz Spolka Akcyjna</t>
  </si>
  <si>
    <t>Smelter Name (1)</t>
  </si>
  <si>
    <t>冶炼厂名称 (1)</t>
  </si>
  <si>
    <t>제련소 이름 (1)</t>
  </si>
  <si>
    <t>Nom de la fonderie (1)</t>
  </si>
  <si>
    <t>Nome de Fundição (1)</t>
  </si>
  <si>
    <t>Nombre de la fundidora (1)</t>
  </si>
  <si>
    <t>Nome della fonderia (1)</t>
  </si>
  <si>
    <t>İzabe Tesisi Adı (1)</t>
  </si>
  <si>
    <t>Schmelzhütten: Land (*)</t>
  </si>
  <si>
    <t>Schmelzhütten: Straße</t>
  </si>
  <si>
    <t>Schmelzhütten: Stadt</t>
  </si>
  <si>
    <t>Schmelzhütten: Bundesland/Provinz</t>
  </si>
  <si>
    <t>Schmelzhütte: Land</t>
  </si>
  <si>
    <t>FULL NAME</t>
  </si>
  <si>
    <t>1. Smelter Identification Input Column - If you know the Smelter Identification Number, input the number in Column A (columns B, C, E, F, G, I, and J will auto-populate).  Column A does not autopopulate.</t>
  </si>
  <si>
    <t>1. Colonne d’entrée de l’identification de la fonderie. Si vous connaissez le numéro d’identification de la fonderie, saisissez-le dans la colonne A (les colonnes B, C, E, F, G, I et J se rempliront automatiquement). La colonne A ne se remplit pas automatiquement.</t>
  </si>
  <si>
    <t>Singapore</t>
  </si>
  <si>
    <t>BD-H</t>
  </si>
  <si>
    <t>CD-BU</t>
  </si>
  <si>
    <t>CD-HK</t>
  </si>
  <si>
    <t>CD-HL</t>
  </si>
  <si>
    <t>CD-HU</t>
  </si>
  <si>
    <t>CD-IT</t>
  </si>
  <si>
    <t>CD-KS</t>
  </si>
  <si>
    <t>CD-KC</t>
  </si>
  <si>
    <t>CD-KG</t>
  </si>
  <si>
    <t>CD-KL</t>
  </si>
  <si>
    <t>CD-LO</t>
  </si>
  <si>
    <t>CD-LU</t>
  </si>
  <si>
    <t>CD-MN</t>
  </si>
  <si>
    <t>CD-MO</t>
  </si>
  <si>
    <t>CD-NU</t>
  </si>
  <si>
    <t>CD-SA</t>
  </si>
  <si>
    <t>CD-SU</t>
  </si>
  <si>
    <t>CD-TA</t>
  </si>
  <si>
    <t>CD-TO</t>
  </si>
  <si>
    <t>CD-TU</t>
  </si>
  <si>
    <t>CZ-42</t>
  </si>
  <si>
    <t>CZ-63</t>
  </si>
  <si>
    <t>CZ-631</t>
  </si>
  <si>
    <t>CZ-632</t>
  </si>
  <si>
    <t>CZ-633</t>
  </si>
  <si>
    <t>CZ-634</t>
  </si>
  <si>
    <t>CZ-635</t>
  </si>
  <si>
    <t>CZ-72</t>
  </si>
  <si>
    <t>CZ-31</t>
  </si>
  <si>
    <t>CZ-64</t>
  </si>
  <si>
    <t>CZ-641</t>
  </si>
  <si>
    <t>CZ-644</t>
  </si>
  <si>
    <t>CZ-642</t>
  </si>
  <si>
    <t>CZ-643</t>
  </si>
  <si>
    <t>CZ-645</t>
  </si>
  <si>
    <t>CZ-646</t>
  </si>
  <si>
    <t>CZ-647</t>
  </si>
  <si>
    <t>CZ-41</t>
  </si>
  <si>
    <t>CZ-52</t>
  </si>
  <si>
    <t>CZ-51</t>
  </si>
  <si>
    <t>CZ-80</t>
  </si>
  <si>
    <t>CZ-71</t>
  </si>
  <si>
    <t>CZ-53</t>
  </si>
  <si>
    <t>CZ-32</t>
  </si>
  <si>
    <t>CZ-20</t>
  </si>
  <si>
    <t>CZ-10</t>
  </si>
  <si>
    <t>FR-ARA</t>
  </si>
  <si>
    <t>FR-BFC</t>
  </si>
  <si>
    <t>FR-BRE</t>
  </si>
  <si>
    <t>FR-CVL</t>
  </si>
  <si>
    <t>FR-COR</t>
  </si>
  <si>
    <t>FR-GES</t>
  </si>
  <si>
    <t>FR-HDF</t>
  </si>
  <si>
    <t>FR-IDF</t>
  </si>
  <si>
    <t>FR-NOR</t>
  </si>
  <si>
    <t>FR-NAQ</t>
  </si>
  <si>
    <t>FR-OCC</t>
  </si>
  <si>
    <t>FR-PDL</t>
  </si>
  <si>
    <t>FR-PAC</t>
  </si>
  <si>
    <t>FR-GUA</t>
  </si>
  <si>
    <t>FR-LRE</t>
  </si>
  <si>
    <t>FR-MAY</t>
  </si>
  <si>
    <t>KZ-BAY</t>
  </si>
  <si>
    <t>MX-CMX</t>
  </si>
  <si>
    <t>SI-213</t>
  </si>
  <si>
    <t>TJ-RA</t>
  </si>
  <si>
    <t>UG-426</t>
  </si>
  <si>
    <t>Khagrachhari</t>
  </si>
  <si>
    <t>Jhalakathi</t>
  </si>
  <si>
    <t>Joypurhat</t>
  </si>
  <si>
    <t>Chapai Nawabganj</t>
  </si>
  <si>
    <t>Tuy</t>
  </si>
  <si>
    <t>Samdrup Jongkhar</t>
  </si>
  <si>
    <t>Haa</t>
  </si>
  <si>
    <t>Bas-Uélé</t>
  </si>
  <si>
    <t>Haut-Katanga</t>
  </si>
  <si>
    <t>Haut-Lomami</t>
  </si>
  <si>
    <t>Haut-Uélé</t>
  </si>
  <si>
    <t>Ituri</t>
  </si>
  <si>
    <t>Kasaï</t>
  </si>
  <si>
    <t>Kasaï Central</t>
  </si>
  <si>
    <t>Kwango</t>
  </si>
  <si>
    <t>Kwilu</t>
  </si>
  <si>
    <t>Lomami</t>
  </si>
  <si>
    <t>Lualaba</t>
  </si>
  <si>
    <t>Mai-Ndombe</t>
  </si>
  <si>
    <t>Mongala</t>
  </si>
  <si>
    <t>Nord-Ubangi</t>
  </si>
  <si>
    <t>Sankuru</t>
  </si>
  <si>
    <t>Sud-Ubangi</t>
  </si>
  <si>
    <t>Tanganyika</t>
  </si>
  <si>
    <t>Tshopo</t>
  </si>
  <si>
    <t>Tshuapa</t>
  </si>
  <si>
    <t>Kongo Central</t>
  </si>
  <si>
    <t>Kasaï Oriental</t>
  </si>
  <si>
    <t>La Araucanía</t>
  </si>
  <si>
    <t>Aisén del General Carlos Ibañez del Campo</t>
  </si>
  <si>
    <t>Kraj Vysočina</t>
  </si>
  <si>
    <t>Žďár nad Sázavou</t>
  </si>
  <si>
    <t>Ostrava-město</t>
  </si>
  <si>
    <t>Awbūk</t>
  </si>
  <si>
    <t>Elías Piña</t>
  </si>
  <si>
    <t>M'sila</t>
  </si>
  <si>
    <t>Araba*</t>
  </si>
  <si>
    <t>Nafarroako Foru Komunitatea*</t>
  </si>
  <si>
    <t>Nafarroa*</t>
  </si>
  <si>
    <t>Saint-Barthélemy (see also separate country code entry under BL)</t>
  </si>
  <si>
    <t>Polynésie française (see also separate country code entry under PF)</t>
  </si>
  <si>
    <t>Saint-Martin (see also separate country code entry under MF)</t>
  </si>
  <si>
    <t>Auvergne-Rhône-Alpes</t>
  </si>
  <si>
    <t>Bourgogne-Franche-Comté</t>
  </si>
  <si>
    <t>Centre-Val de Loire</t>
  </si>
  <si>
    <t>Grand-Est</t>
  </si>
  <si>
    <t>Hauts-de-France</t>
  </si>
  <si>
    <t>Normandie</t>
  </si>
  <si>
    <t>Nouvelle-Aquitaine</t>
  </si>
  <si>
    <t>Occitanie</t>
  </si>
  <si>
    <t>Provence-Alpes-Côte-d’Azur</t>
  </si>
  <si>
    <t>Guadeloupe (see also separate country code entry under GP)</t>
  </si>
  <si>
    <t>La Réunion (see also separate country code entry under RE)</t>
  </si>
  <si>
    <t>Mayotte (see also separate country code entry under YT)</t>
  </si>
  <si>
    <t>Guyane (française) (see also separate country code entry under GF)</t>
  </si>
  <si>
    <t>Martinique (see also separate country code entry under MQ)</t>
  </si>
  <si>
    <t>Nouvelle-Calédonie (see also separate country code entry under NC)</t>
  </si>
  <si>
    <t>Saint-Pierre-et-Miquelon (see also separate country code entry under PM)</t>
  </si>
  <si>
    <t>Terres australes françaises (see also separate country code entry under TF)</t>
  </si>
  <si>
    <t>Wallis-et-Futuna (see also separate country code entry under WF)</t>
  </si>
  <si>
    <t>Kríti</t>
  </si>
  <si>
    <t>Kepulauan Bangka Belitung</t>
  </si>
  <si>
    <t>Ḩayfā</t>
  </si>
  <si>
    <t>Ash Shamālī</t>
  </si>
  <si>
    <t>Tel Aviv</t>
  </si>
  <si>
    <t>Tall Abīb</t>
  </si>
  <si>
    <t>Hewlêr</t>
  </si>
  <si>
    <t>Dihok</t>
  </si>
  <si>
    <t>Slêmanî</t>
  </si>
  <si>
    <t>Chüy</t>
  </si>
  <si>
    <t>Tbong Khmŭm</t>
  </si>
  <si>
    <t>Busan-gwangyeoksi</t>
  </si>
  <si>
    <t>Daegu-gwangyeoksi</t>
  </si>
  <si>
    <t>Daejeon-gwangyeoksi</t>
  </si>
  <si>
    <t>Gwangju-gwangyeoksi</t>
  </si>
  <si>
    <t>Incheon-gwangyeoksi</t>
  </si>
  <si>
    <t>Ulsan-gwangyeoksi</t>
  </si>
  <si>
    <t>Chungcheongbuk-do</t>
  </si>
  <si>
    <t>Chungcheongnam-do</t>
  </si>
  <si>
    <t>Gangwon-do</t>
  </si>
  <si>
    <t>Gyeonggi-do</t>
  </si>
  <si>
    <t>Gyeongsangbuk-do</t>
  </si>
  <si>
    <t>Gyeongsangnam-do</t>
  </si>
  <si>
    <t>Jeollabuk-do</t>
  </si>
  <si>
    <t>Jeollanam-do</t>
  </si>
  <si>
    <t>Jeju-teukbyeoljachido</t>
  </si>
  <si>
    <t>Seoul-teukbyeolsi</t>
  </si>
  <si>
    <t>Bajkonyr</t>
  </si>
  <si>
    <t>Bayqongyr</t>
  </si>
  <si>
    <t>Baykonyr</t>
  </si>
  <si>
    <t>Viangchan</t>
  </si>
  <si>
    <t>Ayeyarwady</t>
  </si>
  <si>
    <t>Tanintharyi</t>
  </si>
  <si>
    <t>Hahdhunmathi</t>
  </si>
  <si>
    <t>Coahuila de Zaragoza</t>
  </si>
  <si>
    <t>Veracruz de Ignacio de la Llave</t>
  </si>
  <si>
    <t>Michoacán de Ocampo</t>
  </si>
  <si>
    <t>Curaçao (see also separate country code entry under CW)</t>
  </si>
  <si>
    <t>Aruba (see also separate country code entry under AW)</t>
  </si>
  <si>
    <t>Sint Eustatius (see also separate country code entry under BQ)</t>
  </si>
  <si>
    <t>Bonaire (see also separate country code entry under BQ)</t>
  </si>
  <si>
    <t>Sint Maarten (see also separate country code entry under SX)</t>
  </si>
  <si>
    <t>Saba (see also separate country code entry under BQ)</t>
  </si>
  <si>
    <t>Jan Mayen (Arctic Region) (see also separate country code entry under SJ)</t>
  </si>
  <si>
    <t>Svalbard (Arctic Region) (see also separate country code entry under SJ)</t>
  </si>
  <si>
    <t>Hatohobei</t>
  </si>
  <si>
    <t>Ankaran</t>
  </si>
  <si>
    <t>Western Bahr el  Ghazal</t>
  </si>
  <si>
    <t>Centrale</t>
  </si>
  <si>
    <t>Nanumaga</t>
  </si>
  <si>
    <t>Puerto Rico (see also separate country code entry under PR)</t>
  </si>
  <si>
    <t>American Samoa (see also separate country code entry under AS)</t>
  </si>
  <si>
    <t>United States Minor Outlying Islands (see also separate country code entry under UM)</t>
  </si>
  <si>
    <t>Northern Mariana Islands (see also separate country code entry under MP)</t>
  </si>
  <si>
    <t>Guam (see also separate country code entry under GU)</t>
  </si>
  <si>
    <t>Virgin Islands, U.S. (see also separate country code entry under VI)</t>
  </si>
  <si>
    <t>Abyan</t>
  </si>
  <si>
    <t>4. Smelter Name (1)- Fill in smelter name if you selected "Smelter Not Listed" in column C.  This field will auto-populate when a smelter name in selected in Column C.  This field is mandatory.</t>
  </si>
  <si>
    <t>4. 표준 제련소 이름 (1) - 'C'열에 '나열되지 제련소'를 선택한 경우, 제련소 이름을 기입하시오.  'C'열에 제련소 이름을 선택한 경우에는 이필드가 자동으로 채워집니다.  이 필드는 필수입니다.</t>
  </si>
  <si>
    <t>4. Nom de la fonderie (1) - Saisissez le nom de la fonderie si vous avez sélectionné 'fonderie non répertoriée' dans la colonne C. Ce champ est automatiquement renseigné lorsqu'un nom de fonderie est sélectionné dans la colonne C. Ce champ est obligatoire.</t>
  </si>
  <si>
    <t>4. Nome da Fundição (1) - Preencher o nome da fundição se selecionou "Fundição não listada" na coluna C. Este campo irá replicar-se automaticamente quando o nome de uma fundição for selecionado na coluna C. Este campo é obrigatório.</t>
  </si>
  <si>
    <t>4. Nombre del fundidor (1)- Proporcione el nombre del fundidor si seleccionaste " Fundidor no listado" en la columna C. Este campo se llenara automáticamente cuando un nombre de fundidor es seleccionado en la columna C. Este campo es obligatorio.</t>
  </si>
  <si>
    <t>4. Nome della fonderia (1) -  Inserire il nome della fonderia se avete selezionato " fonderia non presente" nella colonna C. Questo campo verrà popolato automaticamente quando verrà inserito il nome dell fonderia nella colonna C.  Questo campo è obbligatorio.</t>
  </si>
  <si>
    <t>4. İzabe Tesisi Adı (1) - C Sütununda "İzabe Tesisi Listelenmemiş" öğesini seçtiyseniz, bir izabe tesisi adı girin. Bu alan, C Sütununda bir izabe tesisi adı seçildiğinde otomatik olarak doldurulacaktır. Bu alanın doldurulması zorunludur.</t>
  </si>
  <si>
    <t xml:space="preserve">1. Corrections to all bugs and errors
2. Enhancements which do not conflict with IPC-1755
a. Update to ISO short names for countries, states / provinces
3. Updates to the Smelter Reference List and Standard Smelter List
4. Change to .xlsx format
</t>
  </si>
  <si>
    <t xml:space="preserve">This version incorporates a few changes to the smelter list as reflected in the Standard Smelter List as of September 29, 2017.  The latest version of the Standard Smelter List is available at: http://www.conflictfreesourcing.org/conflict-free-smelter-program/exports/cmrt-export/. </t>
  </si>
  <si>
    <t>African Gold Refinery</t>
  </si>
  <si>
    <t>CID003185</t>
  </si>
  <si>
    <t>KUC</t>
  </si>
  <si>
    <t>NH Recytech Company</t>
  </si>
  <si>
    <t>CID003189</t>
  </si>
  <si>
    <t>Refinery of Seemine Gold Co., Ltd.</t>
  </si>
  <si>
    <t>Shandong middlings JinYe group Co., LTD</t>
  </si>
  <si>
    <t>Shyolkovsky</t>
  </si>
  <si>
    <t>SungEel HiMetal Co., Ltd.</t>
  </si>
  <si>
    <t>Yamakin Co., Ltd.</t>
  </si>
  <si>
    <t>Yamamoto Precious Co., Ltd.</t>
  </si>
  <si>
    <t>Mineracao Taboca SA</t>
  </si>
  <si>
    <t>Chifeng Dajingzi Tin Industry Co., Ltd.</t>
  </si>
  <si>
    <t>CID003190</t>
  </si>
  <si>
    <t>Guangxi Hua Shu Dan CO., LTD.</t>
  </si>
  <si>
    <t>Metallo Belgium N.V.</t>
  </si>
  <si>
    <t>Metallo Spain S.L.U.</t>
  </si>
  <si>
    <t>Pongpipat Company Limited</t>
  </si>
  <si>
    <t>CID003208</t>
  </si>
  <si>
    <t>PT Bangka Serumpun</t>
  </si>
  <si>
    <t>Han River Pelican State Alloy Co., Ltd.</t>
  </si>
  <si>
    <t>Pyeongtaek-si</t>
  </si>
  <si>
    <t>Gunsan-si</t>
  </si>
  <si>
    <t>Konan</t>
  </si>
  <si>
    <t>Rosario</t>
  </si>
  <si>
    <t>Entebbe</t>
  </si>
  <si>
    <t>Provide list of tantalum smelters contributing material to supply chain on Smelter List tab</t>
  </si>
  <si>
    <t>Provide list of tungsten smelters contributing material to supply chain on Smelter List tab</t>
  </si>
  <si>
    <t>Provide list of gold smelters contributing material to supply chain on Smelter List tab</t>
  </si>
  <si>
    <t>Provide list of tin smelters contributing material to supply chain on Smelter List tab</t>
  </si>
  <si>
    <t>Chifeng</t>
  </si>
  <si>
    <t>AFGHANISTAN</t>
  </si>
  <si>
    <t>ANTIGUA AND BARBUDA</t>
  </si>
  <si>
    <t>ANGUILLA</t>
  </si>
  <si>
    <t>ALBANIA</t>
  </si>
  <si>
    <t>ARMENIA</t>
  </si>
  <si>
    <t>ANGOLA</t>
  </si>
  <si>
    <t>ANTARCTICA</t>
  </si>
  <si>
    <t>ARGENTINA</t>
  </si>
  <si>
    <t>AMERICAN SAMOA</t>
  </si>
  <si>
    <t>ARUBA</t>
  </si>
  <si>
    <t>ÅLAND ISLANDS</t>
  </si>
  <si>
    <t>AZERBAIJAN</t>
  </si>
  <si>
    <t>BOSNIA AND HERZEGOVINA</t>
  </si>
  <si>
    <t>BARBADOS</t>
  </si>
  <si>
    <t>BANGLADESH</t>
  </si>
  <si>
    <t>BURKINA FASO</t>
  </si>
  <si>
    <t>BULGARIA</t>
  </si>
  <si>
    <t>BAHRAIN</t>
  </si>
  <si>
    <t>BURUNDI</t>
  </si>
  <si>
    <t>BENIN</t>
  </si>
  <si>
    <t>SAINT BARTHÉLEMY</t>
  </si>
  <si>
    <t>BERMUDA</t>
  </si>
  <si>
    <t>BRUNEI DARUSSALAM</t>
  </si>
  <si>
    <t>BONAIRE, SINT EUSTATIUS AND SABA</t>
  </si>
  <si>
    <t>BAHAMAS</t>
  </si>
  <si>
    <t>BHUTAN</t>
  </si>
  <si>
    <t>BOUVET ISLAND</t>
  </si>
  <si>
    <t>BOTSWANA</t>
  </si>
  <si>
    <t>BELARUS</t>
  </si>
  <si>
    <t>BELIZE</t>
  </si>
  <si>
    <t>COCOS (KEELING) ISLANDS</t>
  </si>
  <si>
    <t>CONGO, DEMOCRATIC REPUBLIC OF THE</t>
  </si>
  <si>
    <t>CENTRAL AFRICAN REPUBLIC</t>
  </si>
  <si>
    <t>CONGO</t>
  </si>
  <si>
    <t>CÔTE D'IVOIRE</t>
  </si>
  <si>
    <t>COOK ISLANDS</t>
  </si>
  <si>
    <t>CAMEROON</t>
  </si>
  <si>
    <t>COLOMBIA</t>
  </si>
  <si>
    <t>COSTA RICA</t>
  </si>
  <si>
    <t>CUBA</t>
  </si>
  <si>
    <t>CABO VERDE</t>
  </si>
  <si>
    <t>CURAÇAO</t>
  </si>
  <si>
    <t>CHRISTMAS ISLAND</t>
  </si>
  <si>
    <t>CYPRUS</t>
  </si>
  <si>
    <t>DJIBOUTI</t>
  </si>
  <si>
    <t>DENMARK</t>
  </si>
  <si>
    <t>DOMINICA</t>
  </si>
  <si>
    <t>DOMINICAN REPUBLIC</t>
  </si>
  <si>
    <t>ALGERIA</t>
  </si>
  <si>
    <t>ECUADOR</t>
  </si>
  <si>
    <t>EGYPT</t>
  </si>
  <si>
    <t>WESTERN SAHARA *</t>
  </si>
  <si>
    <t>ERITREA</t>
  </si>
  <si>
    <t>ETHIOPIA</t>
  </si>
  <si>
    <t>FINLAND</t>
  </si>
  <si>
    <t>FIJI</t>
  </si>
  <si>
    <t>FALKLAND ISLANDS (MALVINAS)</t>
  </si>
  <si>
    <t>MICRONESIA (FEDERATED STATES OF)</t>
  </si>
  <si>
    <t>FAROE ISLANDS</t>
  </si>
  <si>
    <t>GABON</t>
  </si>
  <si>
    <t>GRENADA</t>
  </si>
  <si>
    <t>GEORGIA</t>
  </si>
  <si>
    <t>FRENCH GUIANA</t>
  </si>
  <si>
    <t>GUERNSEY</t>
  </si>
  <si>
    <t>GHANA</t>
  </si>
  <si>
    <t>GIBRALTAR</t>
  </si>
  <si>
    <t>GREENLAND</t>
  </si>
  <si>
    <t>GAMBIA</t>
  </si>
  <si>
    <t>GUINEA</t>
  </si>
  <si>
    <t>GUADELOUPE</t>
  </si>
  <si>
    <t>EQUATORIAL GUINEA</t>
  </si>
  <si>
    <t>GREECE</t>
  </si>
  <si>
    <t>SOUTH GEORGIA AND THE SOUTH SANDWICH ISLANDS</t>
  </si>
  <si>
    <t>GUATEMALA</t>
  </si>
  <si>
    <t>GUAM</t>
  </si>
  <si>
    <t>GUINEA-BISSAU</t>
  </si>
  <si>
    <t>GUYANA</t>
  </si>
  <si>
    <t>HONG KONG</t>
  </si>
  <si>
    <t>HEARD ISLAND AND MCDONALD ISLANDS</t>
  </si>
  <si>
    <t>HONDURAS</t>
  </si>
  <si>
    <t>CROATIA</t>
  </si>
  <si>
    <t>HAITI</t>
  </si>
  <si>
    <t>HUNGARY</t>
  </si>
  <si>
    <t>IRELAND</t>
  </si>
  <si>
    <t>ISRAEL</t>
  </si>
  <si>
    <t>ISLE OF MAN</t>
  </si>
  <si>
    <t>BRITISH INDIAN OCEAN TERRITORY</t>
  </si>
  <si>
    <t>IRAQ</t>
  </si>
  <si>
    <t>IRAN (ISLAMIC REPUBLIC OF)</t>
  </si>
  <si>
    <t>ICELAND</t>
  </si>
  <si>
    <t>JERSEY</t>
  </si>
  <si>
    <t>JAMAICA</t>
  </si>
  <si>
    <t>JORDAN</t>
  </si>
  <si>
    <t>KENYA</t>
  </si>
  <si>
    <t>CAMBODIA</t>
  </si>
  <si>
    <t>KIRIBATI</t>
  </si>
  <si>
    <t>COMOROS</t>
  </si>
  <si>
    <t>SAINT KITTS AND NEVIS</t>
  </si>
  <si>
    <t>KOREA (DEMOCRATIC PEOPLE'S REPUBLIC OF)</t>
  </si>
  <si>
    <t>KUWAIT</t>
  </si>
  <si>
    <t>CAYMAN ISLANDS</t>
  </si>
  <si>
    <t>LAO PEOPLE'S DEMOCRATIC REPUBLIC</t>
  </si>
  <si>
    <t>LEBANON</t>
  </si>
  <si>
    <t>SAINT LUCIA</t>
  </si>
  <si>
    <t>LIECHTENSTEIN</t>
  </si>
  <si>
    <t>SRI LANKA</t>
  </si>
  <si>
    <t>LIBERIA</t>
  </si>
  <si>
    <t>LESOTHO</t>
  </si>
  <si>
    <t>LUXEMBOURG</t>
  </si>
  <si>
    <t>LATVIA</t>
  </si>
  <si>
    <t>LIBYA</t>
  </si>
  <si>
    <t>MOROCCO</t>
  </si>
  <si>
    <t>MONACO</t>
  </si>
  <si>
    <t>MOLDOVA, REPUBLIC OF</t>
  </si>
  <si>
    <t>MONTENEGRO</t>
  </si>
  <si>
    <t>SAINT MARTIN (FRENCH PART)</t>
  </si>
  <si>
    <t>MADAGASCAR</t>
  </si>
  <si>
    <t>MARSHALL ISLANDS</t>
  </si>
  <si>
    <t>MALI</t>
  </si>
  <si>
    <t>MONGOLIA</t>
  </si>
  <si>
    <t>MACAO</t>
  </si>
  <si>
    <t>NORTHERN MARIANA ISLANDS</t>
  </si>
  <si>
    <t>MARTINIQUE</t>
  </si>
  <si>
    <t>MAURITANIA</t>
  </si>
  <si>
    <t>MONTSERRAT</t>
  </si>
  <si>
    <t>MALTA</t>
  </si>
  <si>
    <t>MAURITIUS</t>
  </si>
  <si>
    <t>MALDIVES</t>
  </si>
  <si>
    <t>MALAWI</t>
  </si>
  <si>
    <t>MOZAMBIQUE</t>
  </si>
  <si>
    <t>NAMIBIA</t>
  </si>
  <si>
    <t>NEW CALEDONIA</t>
  </si>
  <si>
    <t>NIGER</t>
  </si>
  <si>
    <t>NORFOLK ISLAND</t>
  </si>
  <si>
    <t>NIGERIA</t>
  </si>
  <si>
    <t>NICARAGUA</t>
  </si>
  <si>
    <t>NORWAY</t>
  </si>
  <si>
    <t>NEPAL</t>
  </si>
  <si>
    <t>NAURU</t>
  </si>
  <si>
    <t>NIUE</t>
  </si>
  <si>
    <t>OMAN</t>
  </si>
  <si>
    <t>PANAMA</t>
  </si>
  <si>
    <t>FRENCH POLYNESIA</t>
  </si>
  <si>
    <t>PAPUA NEW GUINEA</t>
  </si>
  <si>
    <t>PAKISTAN</t>
  </si>
  <si>
    <t>SAINT PIERRE AND MIQUELON</t>
  </si>
  <si>
    <t>PITCAIRN</t>
  </si>
  <si>
    <t>PUERTO RICO</t>
  </si>
  <si>
    <t>PALESTINE, STATE OF</t>
  </si>
  <si>
    <t>PORTUGAL</t>
  </si>
  <si>
    <t>PALAU</t>
  </si>
  <si>
    <t>PARAGUAY</t>
  </si>
  <si>
    <t>QATAR</t>
  </si>
  <si>
    <t>RÉUNION</t>
  </si>
  <si>
    <t>ROMANIA</t>
  </si>
  <si>
    <t>SERBIA</t>
  </si>
  <si>
    <t>RWANDA</t>
  </si>
  <si>
    <t>SOLOMON ISLANDS</t>
  </si>
  <si>
    <t>SEYCHELLES</t>
  </si>
  <si>
    <t>SAINT HELENA, ASCENSION AND TRISTAN DA CUNHA</t>
  </si>
  <si>
    <t>SLOVENIA</t>
  </si>
  <si>
    <t>SVALBARD AND JAN MAYEN</t>
  </si>
  <si>
    <t>SLOVAKIA</t>
  </si>
  <si>
    <t>SIERRA LEONE</t>
  </si>
  <si>
    <t>SAN MARINO</t>
  </si>
  <si>
    <t>SENEGAL</t>
  </si>
  <si>
    <t>SOMALIA</t>
  </si>
  <si>
    <t>SURINAME</t>
  </si>
  <si>
    <t>SOUTH SUDAN</t>
  </si>
  <si>
    <t>SAO TOME AND PRINCIPE</t>
  </si>
  <si>
    <t>EL SALVADOR</t>
  </si>
  <si>
    <t>SINT MAARTEN (DUTCH PART)</t>
  </si>
  <si>
    <t>SYRIAN ARAB REPUBLIC</t>
  </si>
  <si>
    <t>TURKS AND CAICOS ISLANDS</t>
  </si>
  <si>
    <t>CHAD</t>
  </si>
  <si>
    <t>FRENCH SOUTHERN TERRITORIES</t>
  </si>
  <si>
    <t>TOGO</t>
  </si>
  <si>
    <t>TAJIKISTAN</t>
  </si>
  <si>
    <t>TOKELAU</t>
  </si>
  <si>
    <t>TIMOR-LESTE</t>
  </si>
  <si>
    <t>TURKMENISTAN</t>
  </si>
  <si>
    <t>TUNISIA</t>
  </si>
  <si>
    <t>TONGA</t>
  </si>
  <si>
    <t>TRINIDAD AND TOBAGO</t>
  </si>
  <si>
    <t>TUVALU</t>
  </si>
  <si>
    <t>TANZANIA, UNITED REPUBLIC OF</t>
  </si>
  <si>
    <t>UKRAINE</t>
  </si>
  <si>
    <t>UNITED STATES MINOR OUTLYING ISLANDS</t>
  </si>
  <si>
    <t>URUGUAY</t>
  </si>
  <si>
    <t>HOLY SEE</t>
  </si>
  <si>
    <t>SAINT VINCENT AND THE GRENADINES</t>
  </si>
  <si>
    <t>VENEZUELA (BOLIVARIAN REPUBLIC OF)</t>
  </si>
  <si>
    <t>VIRGIN ISLANDS (BRITISH)</t>
  </si>
  <si>
    <t>VIRGIN ISLANDS (U.S.)</t>
  </si>
  <si>
    <t>VANUATU</t>
  </si>
  <si>
    <t>WALLIS AND FUTUNA</t>
  </si>
  <si>
    <t>SAMOA</t>
  </si>
  <si>
    <t>YEMEN</t>
  </si>
  <si>
    <t>MAYOTTE</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</si>
  <si>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</si>
  <si>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t>Known alias</t>
  </si>
  <si>
    <t>To ensure all required fields have been populated before submitting to your customers review form for any line items highlighted in red</t>
  </si>
  <si>
    <t>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</si>
  <si>
    <t>RMI MRT Team</t>
  </si>
  <si>
    <t>RMI website: (www.responsiblemineralsinitiative.org)
Training and guidance, template, Responsible Minerals Assurance Process conformant smelter list.</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</si>
  <si>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</si>
  <si>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t>
  </si>
  <si>
    <t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</si>
  <si>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</si>
  <si>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t>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t>
  </si>
  <si>
    <t>The Responsible Minerals Assurance Process (“Process”) Conformant Smelter List (the "List") and Process templates and tools, including, without limitation, the Conflict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</si>
  <si>
    <t>RMAP Conformant Smelter List</t>
  </si>
  <si>
    <t>Responsible Minerals Assurance Process (RMAP)</t>
  </si>
  <si>
    <t>Responsible Minerals Initiative</t>
  </si>
  <si>
    <t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t>
  </si>
  <si>
    <t>The Responsible Minerals Assurance Process (RMAP) is a process developed by the RBA to enhance company capability to verify the responsible sourcing of metals. Further details of the RMAP can be found here: http://www.responsiblemineralsinitiative.org/responsible-minerals-assurance-process/.</t>
  </si>
  <si>
    <t>Responsible Business Alliance (www.responsiblebusiness.org)</t>
  </si>
  <si>
    <t>RBA</t>
  </si>
  <si>
    <t>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t>
  </si>
  <si>
    <t>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t>
  </si>
  <si>
    <t>A unique identification number the RMI assigns to companies that have been reported by members of the supply chain as smelters or refiners, whether or not they have been verified to meet the characteristics of smelters or refiners as defined in the RMAP audit protocols.</t>
  </si>
  <si>
    <t>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t>
  </si>
  <si>
    <t>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t>
  </si>
  <si>
    <t>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</si>
  <si>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</si>
  <si>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t>Link to "RMAP Conformant Smelter List"</t>
  </si>
  <si>
    <t>Hunan Guiyang yinxing Nonferrous Smelting Co., Ltd.</t>
  </si>
  <si>
    <t>CID000773</t>
  </si>
  <si>
    <t>Hunan Yu Teng Non-Ferrous Metals Co., Ltd.</t>
  </si>
  <si>
    <t>QG Refining, LLC</t>
  </si>
  <si>
    <t>CID003324</t>
  </si>
  <si>
    <t>Ningxia Non-Ferrous Metal Smeltery</t>
  </si>
  <si>
    <t>Jiangxi New Nanshan Technology Ltd.</t>
  </si>
  <si>
    <t>Kaimeng (Gejiu) Industry and Trade Co., Ltd.</t>
  </si>
  <si>
    <t>Tin Technology &amp; Refining</t>
  </si>
  <si>
    <t>CID003325</t>
  </si>
  <si>
    <t>West Chester</t>
  </si>
  <si>
    <t xml:space="preserve">This version incorporates a few changes to the smelter list as reflected in the Standard Smelter List as of March 6, 2018.  The latest version of the Standard Smelter List is available at: http://www.responsiblemineralsinitiative.org/responsible-minerals-assurance-process/exports/cmrt-export/. </t>
  </si>
  <si>
    <t>2010 tarihli Amerika Birleşik Devletleri yasaları, Dodd-Frank Wall Street Reformu ve Tüketicinin Korunması Kanunu Bölüm 1502(e)(4) kapsamında tanımlanan şekliyle:
İHTİLAF KONUSU MADEN—‘İhtilaf konusu maden’’ terimi —
(A) kolumbit-tantalit (koltan), kasiterit, altın, volframit veya türevleri ya da 
(B) ABD Dışişleri Bakanlığı tarafından Demokratik Kongo Cumhuriyeti ya da komşu ülkelerindeki ihtilaflara finansman sağladığı belirlenen diğer madenler veya türevlerini kapsamaktadır. (http://www.sec.gov/about/laws/wallstreetreform-cpa.pdf adresinden ulaşılabilir)</t>
  </si>
  <si>
    <t xml:space="preserve">ABD Dodd-Frank Wall Street Reformu ve 2010 tarihli Tüketicinin Korunması Kanunu tarafından tanımlanan şekliyle Kapsam Dahilindeki Ülke(ler). Bu ülkeler, Demokratik Kongo Cumhuriyeti ile bu ülkenin sınırlarını paylaştığı uluslararası kapsamda kabul edilen dokuz ülkeyi içerir: Angola, Burundi, Orta Afrika Cumhuriyeti, Kongo Cumhuriyeti, Ruanda, Güney Sudan, Tanzanya, Uganda, Zambiya. </t>
  </si>
  <si>
    <t>Bu şablonun amaçları çerçevesinde, “kapsam” ifadesi, bildirimi yapan şirketin sağladığı bilgilerin geçerlilik alanını ifade etmektedir. Kapsam, bir şirketin hizmet ve/veya ürünlerinin tamamını ya da şirketin takdirinde olmak üzere bir kısmını içerebilir, şablon belirli bir ürün (ya da ürünler) hakkında bildirim yapmak için kullanılabilir ya da ‘Kullanıcı tanımlı’ olabilir. ‘Kullanıcı tanımlı’ kapsam seçimi ya da sınıfı, bir şirketin işletim ya da ürün portföyünün herhangi bir alt kümesini açıklamak için kullanılabilir.</t>
  </si>
  <si>
    <t>2010 Amerika Birleşik Devletleri yasaları, Dodd-Frank Wall Street Reformu ve Tüketicinin Korunması Kanunu, Bölüm 1502 (“Dodd-Frank”) (http://www.sec.gov/about/laws/wallstreetreform-cpa.pdf)</t>
  </si>
  <si>
    <t>Demokratik Kongo Cumhuriyeti</t>
  </si>
  <si>
    <t>Demokratik Kongo Cumhuriyeti veya komşu ülkelerindeki silahlı gruplara doğrudan ya da dolaylı olarak finansman sağlayan ya da bunlara fayda sunan maden içermeyen ürünler. Kaynak: 2010 Amerika Birleşik Devletleri yasaları, Dodd-Frank Wall Street Reformu ve Tüketicinin Korunması Kanunu, Bölüm 1502 (http://www.sec.gov/about/laws/wallstreetreform-cpa.pdf)</t>
  </si>
  <si>
    <t>Kasten eklenmiş ifadesi, bir maddenin ya da bu durumda bir metalin, özel bir karakter, görünüm ya da özellik katmak amacıyla bir formülde kasti bir şekilde kullanılması olarak bilinir.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</si>
  <si>
    <t>IPC (www.IPC.org) merkezi Bannockburn, Ill.'de bulunan bir sanayi birliğidir ve tasarım, baskılı devre imalatı, elektronik tertibatı ve testi de içeren şekilde elektronik sektörünün her yönünü temsil eden 3.400 üye şirketin rekabetçi mükemmellik ve mali başarısına adanmıştır. Üyelerin öncülüğünde ilerleyen bir kuruluş ve sektör standartları, eğitim, pazar araştırması ve kamu düzeni savunuculuğu açısından öncü bir kaynak olan IPC tahmini olarak 2,0 trilyon $ değerinde küresel elektronik sektörünün ihtiyaçlarını karşılayacak programları desteklemektedir. IPC'nin Taos, N.M.; Washington, D.C.; Stockholm, İsveç; Moskova, Rusya; Bangalore, Hindistan; Bangkok, Tayland ve Şangay, Shenzhen, Chengdu, Suzhou ve Pekin, Çin'de de ofisleri bulunmaktadır.</t>
  </si>
  <si>
    <t xml:space="preserve">Bu IPC standardı, tedarikçiler ile müşterileri arasında ihtilaf konusu maden alışverişi için gereklilikleri tanımlamaktadır. Bu standart, kapsamlı bir kullanıcı yelpazesinin ihtiyaçlarını karşılamak için tek bir beyana dahil edilen ürün kapsamı konusunda esneklik sağlamaktadır. Bu standart, bir uyumluluk kılavuzu değildir. </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</si>
  <si>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
NOT: Geçerli olması için ihtilaf konusu madenin ürünün içinde bulunması gerekmektedir.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</si>
  <si>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
*(56296 Federal Sicil / Sayı. 77, No. 177 / 12 Eylül 2012 Çarşamba / Kurallar ve Düzenlemeler)
</t>
  </si>
  <si>
    <t>Ekonomik Kalkınma ve İşbirliği Örgütü</t>
  </si>
  <si>
    <t xml:space="preserve">公司的产品或成品是指在制造生产阶段或最后完成阶段的物料或物品，并且已可以交付或销售给客户。 </t>
  </si>
  <si>
    <t>Bir şirketin ürünü ya da son ürünü, imalat ve/veya işleme almanın son aşamasında tamamlanan bir malzeme ya da öğedir ve müşterilere dağıtım ya da satış yoluyla ulaştırılır.</t>
  </si>
  <si>
    <t>재활용 또는 폐자원은 재활용되는 금속이며 최종 소비자 또는 소비 후 제품 또는 생산제조 중에 생산되는 폐 활용 금속으로부터 회수된다. 재활용 금속은 과잉, 쓸모 없는, 결함 있는, 그리고 주석, 탄탈륨, 텅스텐 및/또는 금의 생산에서 재처리에 적합한 폐 금속 물질을 포함한다. 부분적으로 처리되거나 처리되지 않은 광물질 다른 원석의 부산물은 재활용 금속의 정의에 포함되지 않는다.</t>
  </si>
  <si>
    <t>Les produits recyclés, rebuts de production ou déchets de consommation sont les métaux qui sont récupérés de l'utilisateur final ou de produits déjà utilisés, ou de déchets de fabrication. Les métaux recyclés incluent les métaux obsolètes, défectueux, et les débris qui contiennent des métaux affinés ou transformés qui peuvent être recyclés pour produire de l'étain, du tantale, du tungstène et / ou de l'or. Les minerais partiellement on non-traités ou sous-produits d'autres minerais ne répondent pas la définition du recyclage.</t>
  </si>
  <si>
    <t>Geri dönüşüm veya hurda kaynakları, son kullanıcı ya da tüketici sonrası ürünler olarak bilinen ya da ürün imalatı sırasında oluşan hurda işleminden geçmiş metallerdir. Geri dönüştürülmüş metaller, kalay, tantal, tungsten ve/veya altın üretiminde geri dönüşüme uygun arıtılmış ya da işlemden geçmiş metaller içeren fazla, kusurlu ve hurda metal parçalarını içerir. Kısmen işlemden geçmiş, işlemden geçmemiş veya diğer cevherlerin yan ürünü niteliğindeki madenler geri dönüştürülmüş metal tanımına dahil değildir.</t>
  </si>
  <si>
    <t>ABD Menkul Kıymetler ve Döviz Komisyonu (www.sec.gov)</t>
  </si>
  <si>
    <t>제련소 또는 정제소는 재활용 되거나 폐품으로부터 정제된 광물 또는 중간 생산품을 포함하는 광물로 광석, 슬래그 및/또는 재료를 구입하거나 처리하는 회사를 말한다. 산출물은 (99.5% 이상)의 순수한 금속, 분말, 잉곳, 막대, 낱알, 산화물 또는 소금이다. "제련소" 또는 "정제소"란 용어는  여러 출판물을 통해 융통성 있게 사용된다.</t>
  </si>
  <si>
    <t>Un fondeur ou affineur est une entreprise qui achète et traite du minerai, scories et / ou des matériaux recyclés provenant de fournisseurs de produits recyclés, rebuts de production ou déchets de consommation en métaux affinés ou en métaux contenant des produits intermédiaires. Les résultats des traitements peuvent être des métaux,  des poudres, des lingots, des barres, des grains, des oxydes ou des sels pur (99,5% ou plus). Les termes "fondeur" et "affineur" sont utilisés indifféremment dans diverses publications.</t>
  </si>
  <si>
    <t xml:space="preserve">İzabe tesisleri ya da rafineriler, madeni cevher, cüruf ve/veya geri dönüştürülmüş ya da hurda kaynakları tedarik eden ya da işlemden geçmiş metallere ya da metal içeren ara ürünlere dönüştüren şirketlerdir. Çıktı olarak saf (%99,5 veya üzeri) metal, toz, külçe, çubuk, tanecik, oksit ya da tuz elde edilebilir. “İzabe tesisi” ve “rafineri” terimleri farklı yayınlarda birbiri yerine kullanılmaktadır. </t>
  </si>
  <si>
    <t>DRC conflict-free</t>
  </si>
  <si>
    <t>Independent Third-Party Audit Firm</t>
  </si>
  <si>
    <t>İhtilaf Konusu Maden</t>
  </si>
  <si>
    <t>Kapsam Dahilindeki Ülke(ler)</t>
  </si>
  <si>
    <t xml:space="preserve">申报范围或种类 </t>
  </si>
  <si>
    <t>Beyan Kapsamı ya da Sınıfı</t>
  </si>
  <si>
    <t>多德-弗兰克</t>
  </si>
  <si>
    <t>DKC</t>
  </si>
  <si>
    <t>刚果民主共和国无冲突的冲突矿产</t>
  </si>
  <si>
    <t>DKC ihtilafı içermeyen</t>
  </si>
  <si>
    <t>Altın (Au) rafinerisi (izabe tesisi)</t>
  </si>
  <si>
    <t>独立的第三方审核机构</t>
  </si>
  <si>
    <t>독립적인 민간부분 감사 기관</t>
  </si>
  <si>
    <t>Bağımsız Üçüncü Kişi Denetim Firması</t>
  </si>
  <si>
    <t>Kasten eklenmiş</t>
  </si>
  <si>
    <t>IPC-1755 İhtilaf Konusu Maden Veri Alışverişi Standardı</t>
  </si>
  <si>
    <t>产品功能需要</t>
  </si>
  <si>
    <t>제품의 기능성을 위해 필요한</t>
  </si>
  <si>
    <t>Bir Ürünün İşlevselliği için Gerekli</t>
  </si>
  <si>
    <t>产品生产需要</t>
  </si>
  <si>
    <t>제품의 생산을 위해 필요한</t>
  </si>
  <si>
    <t>Bir Ürünün İmalatı için Gerekli</t>
  </si>
  <si>
    <t>Ürün</t>
  </si>
  <si>
    <t>回收或废料源</t>
  </si>
  <si>
    <t>Geri Dönüşüm veya Hurda Kaynakları</t>
  </si>
  <si>
    <t>İzabe Tesisi</t>
  </si>
  <si>
    <t>冶炼厂识别序号</t>
  </si>
  <si>
    <t>İzabe Tesisi Tanımlama Numarası</t>
  </si>
  <si>
    <t>Tantal (Ta) izabe tesisi</t>
  </si>
  <si>
    <t>Kalay (Sn) izabe tesisi</t>
  </si>
  <si>
    <t>Tungsten (W) izabe tesisi</t>
  </si>
  <si>
    <t>Fairfield</t>
  </si>
  <si>
    <t>RMI</t>
  </si>
  <si>
    <t>İzabe tesisi denetimleri bağlamında, “Bağımsız Üçüncü Kişi Denetim Firmaları” izabe tesisinin ya da rafinerinin malzemelerinin izlenebilirliğini RMAP veya eşdeğer denetim protokollerine uygun şekilde değerlendirme konusunda yetkin özel sektör kuruluşlarıdır. Tarafsızlığı korumak için bu kuruluşun ve denetim ekibi üyelerinin denetlenen kurum ile herhangi bir çıkar çatışması içerisinde olmaması gerekmektedir.</t>
  </si>
  <si>
    <t>Programme pour les fonderies sans conflit (RMAP)</t>
  </si>
  <si>
    <t>Programa  de fundições livres de conflito (RMAP)</t>
  </si>
  <si>
    <t>Liste des fonderies conformes au RMAP</t>
  </si>
  <si>
    <t>Lista de fundições cumpridoras do RMAP</t>
  </si>
  <si>
    <t>RMAP Uyumlu İzabe Tesisi Listesi</t>
  </si>
  <si>
    <t>RMAP denetim protokollerinde tanımlanan izabe tesisi veya rafineri özelliklerini karşıladığı doğrulanmış olsun ya da olmasın CFSI'nin tedarik zincirinde izabe tesisi ya da rafineri olduğu belirtilen şirketlere atadığı benzersiz tanımlama numarası.</t>
  </si>
  <si>
    <t>금 제련소는 순도가 낮은 금원석 및 금을 함유하고 있는 물질을 순도 99.5% 이상의 순금으로 야금하는 곳을 말한다. 이 광물의 완전한 설명을 위해 RMAP 감사 절차를 참조하시오: http://www.responsiblemineralsinitiative.org/smelter-introduction/.</t>
  </si>
  <si>
    <t>Fondre de l'or est une opération métallurgique produisant de l'or fin avec une concentration de 99,5% ou plus à partir d'or ou de matériaux comprenant de l'or en concentrations plus faibles. Reportez-vous au protocole de vérification de ce métal du RMAP pour une description complète: http://www.responsiblemineralsinitiative.org/smelter-introduction/.</t>
  </si>
  <si>
    <t>Una refinación de Oro es una operación metalúrgica que produce Oro fino con una concentración de 99.5% o mayor del Oro o de materiales que contengan Oro con menor concentración. Referirse a la auditoria del  programa RMAP para este metal para una completa descripción:  http://www.responsiblemineralsinitiative.org/smelter-introduction/.</t>
  </si>
  <si>
    <t>La raffinazione dell'oro è un'operazione metallurgica, che produce un oro raffinato con una concentrazione del 99,5% o più, da oro o materiale aurifero con concentrazioni più basse. Fare riferimento al protocollo verifica RMAP per questo metallo per una descrizione completa: http://www.responsiblemineralsinitiative.org/smelter-introduction/.</t>
  </si>
  <si>
    <t>Bir altın rafinerisi, altın ya da daha düşük konsantrasyonlarda altın içeren maddelerden %99,5 ya da üzeri konsantrasyona sahip sarı altın üreten bir metalurjik işlemdir. Eksiksiz bir açıklama için bu metalin RMAP denetleme protokolüne başvurun: http://www.responsiblemineralsinitiative.org/smelter-introduction/.</t>
  </si>
  <si>
    <t>제련소 감사와 관련해서, "Independent third-party audit firm" 은 제련소 또는 정제소의 물질 추적성이 RMAP 또는 유사 감사 절차 기준에 준하는가를 평가하기에 적합한 민간부분 조직입니다. 중립성과 공정성을 유지하기 위하여 이 조직과 감사팀원들은 피감사인들과의 이해 관계가 없어야 한다.</t>
  </si>
  <si>
    <t>En ce qui concerne les audits de fonderies, un "cabinet d'audit indépendant du secteur privé" est une entreprise privée compétente pour évaluer la traçabilité des matériaux utilisés par un fondeur ou un affineur par rapport aux normes du RMAP ou de protocoles d'audit équivalents. Pour être neutre et impartiale, cette organisation et ses auditeurs ne doivent avoir aucun conflit d'intérêt avec l'audité.</t>
  </si>
  <si>
    <t>No que diz respeito às auditorias às fundições, uma "Empresa de Auditoria do sector privado independente", também conhecida como " Empresa de auditoria independente de terceiros", é uma organização do sector privado competente na avaliação da traceabilidade dos materiais das fundições ou refinarias face às normas do RMAP ou protocolos de auditorias equivalentes. Para manter a neutralidade e imparcialidade, tais organizações e membros das equipas de auditoria não podem ter conflitos ou interesses face aos auditados.</t>
  </si>
  <si>
    <t>Con respecto a las auditorías al fundidor, una "empresa de auditoría independiente del sector privado", también conocida como una "empresa de auditoría de terceros independiente" es una organización del sector privado competente en la evaluación de la trazabilidad del fundidor o los materiales del refinador contra las normas del RMAP o  protocolos de auditoria equivalentes. Para mantener la neutralidad e imparcialidad, tal organización y sus miembros del equipo auditor no deben tener ningún conflicto de intereses con la entidad auditada</t>
  </si>
  <si>
    <t>Liga a " lista de fundidores que cumplen con RMAP"</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</si>
  <si>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http://www.responsiblemineralsinitiative.org/smelter-introduction/.</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</si>
  <si>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http://www.responsiblemineralsinitiative.org/smelter-introduction/.</t>
  </si>
  <si>
    <t>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http://www.responsiblemineralsinitiative.org/smelter-introduction/.</t>
  </si>
  <si>
    <t>탄탈룸 제련소 (가공처리장으로도 알려진)는 Ta를  포함한 원석, 농축액, 폐자원 또는 이차 물질을 탄탈룸 매개 제품이나 직접 판매 또는 Ta 함유 제품, 즉, Ta 분말, Ta 구성물, Ta 산화물, 합금, 전선 소합금 막대 등으로 처리하는 것을 위해 다른 탄탈룸 함유물질로 전환하는 회사로 정의된다. 이 금속에 대한 완전한 설명을 위해 RMAP 감사절차를 참조하시오: http://www.responsiblemineralsinitiative.org/smelter-introduction/.</t>
  </si>
  <si>
    <t>Une fonderie ou affinerie de tantale est définie comme une entreprise qui convertit des minerais,  concentrés,  scories ou matériaux secondaires contenant du tantale en produits intermédiaires à base de tantale comme les poudres de tantale, les composants de tantale, les oxydes de tantale,  les alliages, câbles, barres frittées ou produits finis similaires, ou produits intermédiaires (comme le kTaF, aussi appelé KSalt), les hydroxydes de tantale et les poudres de tantale non affinées, les minerais synthétiques et les autres matériaux de digestion de tantale. Reportez-vous au protocole de vérification du RMAP pour ce métal pour une description complète: http://www.responsiblemineralsinitiative.org/smelter-introduction/ .</t>
  </si>
  <si>
    <t>Uma refinaria de tântalo ( também conhecida como um processador) é definida como uma empresa que converte minérios com conteúdo de Ta, concentrados, escórias ou materiais secundários em produto intermédios de tântalo ou outros produtos que contêm tântalo para venda direta ou processamento m produtos contendo Tântalo, tais como pó de Ta, Componentes de Ta, Óxidos de ta, ligas, fios, barras sintetizadas, etc. Para uma descrição completa, consulte o protocolo de auditoria do RMAP para este metal em: http://www.responsiblemineralsinitiative.org/smelter-introduction/.</t>
  </si>
  <si>
    <t>Un fundidor de tantalio ( también conocido como procesador)  es una compañía  la cual convierte minerales que contienen Tantalio (Ta), escoria, o materiales secundarios en productos intermedios de Tantalio u otros productos conteniendo Ta para venta directa  o procesos posteriores  para producir productos con contenido de Ta, tales como polvos de Ta, componentes con Ta, óxidos de Ta, aleaciones, alambres, barras sinterizadas, etc. Referirse al protocolo de auditoria de el  RMAP para este metal para una completa descripción en: http://www.responsiblemineralsinitiative.org/smelter-introduction/.</t>
  </si>
  <si>
    <t>Una fonderia di tantalio è un'asienda che converte minerali contententi tantalio, concentrati, fanghi o materiali secondari in un prodotto intermedio di tantalio o altri prodotti contenenti tantalio per la vendita diretta per essere processati in prodotti contenenti tantalio come polveri di tantalio, componenti di tantalio, ossidi di tantalio, leghe, fili, barre sinterizzate, etc. Fare riferimento al protocollo di audit RMAP per questo metallo per una descrizione completa al: http://www.responsiblemineralsinitiative.org/smelter-introduction/.</t>
  </si>
  <si>
    <t>Une fonderie ou affinerie d'étain primaire est une entreprise avec une ou plusieurs installations qui traite des minerais contenant de l'étain  pour produire de l'étain sous forme de métal. Une fonderie ou affinerie d'étain secondaire est une entreprise  avec une ou plusieurs installations qui traite les matières  secondaires pour produire de l'étain brut ou pur, ou des produits à base d'étain tels que de la soudure. Les fondeurs tels que mentionnés dans le protocole d'audit du RMAP peuvent être l'une ou une combinaison des définitions ci-dessus. Reportez-vous au protocole d'audit du RMAP de ce métal pour une description complète: http://www.responsiblemineralsinitiative.org/smelter-introduction/.</t>
  </si>
  <si>
    <t>Fundidores primarios de (Estaño) son compañías con una o mas instalaciones con tratamientos de concentrados de minerales de Estaño para producir el metal Estaño. Fundidores secundarios de (Estaño) son compañías con una o mas instalaciones que tratan materiales secundarios por reducción para la producción de crudo o Estaño de alto grado o productos de Estaño como soldadura. El fundidor como se refiere en este protocolo de auditoria puede operar como uno o ambos tipos de operación de negocios. Referirse al protocolo de auditoria del RMAP para una completa descripción.  http://www.responsiblemineralsinitiative.org/smelter-introduction/.</t>
  </si>
  <si>
    <t>Fonderie di stagno primario sono aziende con uno o più impianti che trattano minerali concentrati contententi stagno, al fine di produrre stagno metallico. Fonderie di stagno secondario sono aziende con uno o più impianti che trattano materiali secondari tramite riduzione per la produzione di stagno grezzo o di grado superiore come saldatura. Una fonderia in riferimento alla quale questo protocollo di audit è operativo può operare sia in uno sia in entrambi i tipi di attività di impresa. Fare riferimento al protocollo di audit RMAP per questo metallo per una descrizione completa: http://www.responsiblemineralsinitiative.org/smelter-introduction/.</t>
  </si>
  <si>
    <t>Une fonderie de tungstène est une entreprise avec une ou plusieurs installations qui traite des minerais contenant du tungstène (tels que la wolframite et scheelite), des concentrés de tungstène, ou des déchets contenant du tungstène (matières secondaire) en matières intermédiaires contenant du tungstène tels que le paratungstate d'ammonium (APT),  le metatungstate d'ammonium (AMT), le ferrotungstène et les oxydes de tungstène pour  vente directe ou traitements additionels pour obtenir des produits à base d'étain (tels que la poudre d'étain ou de la poudre de carbure de tungstène). Référez-vous au protocole d'audit du RMAP pour ce métal pour une description complète: http://www.responsiblemineralsinitiative.org/smelter-introduction/.</t>
  </si>
  <si>
    <t>Uma empresa que tenha uma ou mais unidades que convertem minérios que contêm Tungsténio -W (tais como volframite e scheelita), Concentrados de W, ou desperdício contendo W (material secundário), em tungsténio que contêm produtos intermédios tais como Para-Tungstato de Amónia (PTA), Meta-Tungstato de Amónia (MTA), tungsténio ferroso, e óxidos de tungsténio para venda direta ou no processamento de produtos com conteúdo em tungsténio (tais como pó de W ou Pó de Carboneto de W). Consulte o protocolo de auditoria RMAP para este metal para uma descrição completa: http://www.responsiblemineralsinitiative.org/smelter-introduction/.</t>
  </si>
  <si>
    <t>Una compañía con una o mas instalaciones que convierte minerales que contienen W (tales como wolframita y Scheelite) concentrados de W, o chatarra conteniendo W en intermediarios con contenido de W  tales como Amonio Para-Tungsteno (ATP), Amonio Meta-Tungsteno (AMT), ferrotungsteno, y óxidos de Tungsteno para venta directa o procesos posteriores en productos con contenido de W ( tales como polvo de W, o polvo de carburo de W). Referirse al protocolo de auditoria del RMAP para este metal para una completa descripción: http://www.responsiblemineralsinitiative.org/smelter-introduction/.</t>
  </si>
  <si>
    <t>Una azienda con uno o più impianti che convertono minerali contenenti tungsteno (come volframite e scheelite), concentrati di tungsteno, o rottamicontenenti tungsteno (materiale secondario) in intermendi contenenti tungsteno come paratungstato di ammonio (PTA), metatungstato di ammonio (MTA), ferrotungsteno, e ossidi di tungsteno per la vendita diretta o ulterioriormente processati in prodotti contenenti tungsteno (come polvere di tungsteno o polvere di carburo di tungsteno). Fare riferimento al protocollo di audit RMAP per tale metallo per una descrizione completa: http://www.responsiblemineralsinitiative.org/smelter-introduction/.</t>
  </si>
  <si>
    <t>İhtilafsız İzabe Tesisi Programı (RMAP), RBA ve GeSI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</si>
  <si>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Yunnan Gejiu Zili Metallurgy Co. Ltd.</t>
  </si>
  <si>
    <t>Yanling Jincheng Tantalum &amp; Niobium Co., Ltd.</t>
  </si>
  <si>
    <t>Yanling Jincheng Tantalum Co., Ltd.</t>
  </si>
  <si>
    <t>Gejiu City Datun Chengfeng Smelter</t>
  </si>
  <si>
    <t xml:space="preserve">1. Corrections to all bugs and errors
2. Enhancements which do not conflict with IPC-1755
a. Update to ISO short names for countries, states / provinces
3. Updates to the Smelter Reference List and Standard Smelter List
</t>
  </si>
  <si>
    <t>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t>
  </si>
  <si>
    <t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t>
  </si>
  <si>
    <t>Website  de RMI: (www.responsiblemineralsinitiative.org)  entrenamiento y guía, plantilla, proceso de aseguramiento de minerales responsables lista de fundidores en cumplimiento.</t>
  </si>
  <si>
    <t>1. Columna para ingresar la identificación del fundidor: si conoce el número de identificación del fundidor, ingréselo en la columna A (las columnas B, C, E, F, G, I y J se completarán automáticamente). La columna A no se completa en forma automática.</t>
  </si>
  <si>
    <t>El Proceso de aseguramiento de minerales responsables ("Proceso") la  Lista de Fundidores que cumplen (la "Lista") y las plantillas y herramientas del programa, incluyendo, sin limitación, el templete de reporte de los minerales conflictivos (en su conjunto "Herramientas"), incluyendo, sin limitación, toda la información del mismo, se proporcionan sólo con fines informativos y están al día a partir de la fecha establecida en el mismo. Cualquier inexactitud u omisión en la lista o en cualquier herramienta no es responsabilidad de la Responsible Business Alliance, una sociedad anónima de Delaware ("RBA"). La determinación de si y / o el uso de todo o parte de la lista o cualquier herramienta es a discreción única y absoluta  del usuario. Antes de utilizar la lista o cualquier herramienta, debe revisar con su propio asesor legal. Ninguna parte de la lista o cualquier herramienta constituye asesoramiento jurídico. El uso de la lista o cualquier otra herramienta es voluntaria</t>
  </si>
  <si>
    <t>RBA no  hace ninguna representación o garantía con respecto a la lista o de cualquier herramienta. La lista y las herramientas se proporciona "TAL CUAL" y "TAL COMO ESTÁ DISPONIBLE". RBA renuncia por la presente todas las garantías de cualquier naturaleza, ya sea expresa, implícita o de otro, o que se deriven del comercio o la costumbre, incluyendo, sin limitación, cualquier garantía implícita de comerciabilidad, no infracción,  calidad, propiedad, adecuación para un propósito particular, la integridad o exactitud.</t>
  </si>
  <si>
    <t>En la máxima medida permitida por las leyes aplicables, RBA renuncia a cualquier responsabilidad por cualquier pérdida, gastos o perjuicios de cualquier naturaleza, incluyendo, sin limitación, daños especiales, incidentales, punitivos, directos, indirectos o consecuentes, o la pérdida de ingresos o beneficios, como resultado  o que surja del uso del usuario de la lista o herramienta alguna, ya sea por agravio, contrato, decreto u otra forma, incluso si se demuestra que fueron advertidos de la posibilidad de tales daños.</t>
  </si>
  <si>
    <t>En la consideración para el acceso y el uso de la lista y / o herramienta alguna, EL USUARIO se compromete a, y lo hace (a) la liberación y descargo para siempre de  RBA, así como sus respectivos funcionarios, directores, agentes, empleados, voluntarios, representantes, contratistas, sucesores y cesionarios, de cualquier y todo reclamo, acciones, pérdidas, demandas, daños, juicios, gravámenes y ejecuciones, que el usuario ha tenido, tiene o alguna vez se puede, o puede tener o pretender tener contra el RBA, así como sus respectivos funcionarios, directores, agentes, empleados, voluntarios, representantes, contratistas, sucesores y cesionarios, como consecuencia de o que surja de la lista o herramienta alguna o uso de los mismos, y se compromete a (b) indemnizar, defender y mantener indemne a RBA, así como sus respectivos funcionarios, directores, agentes, empleados, voluntarios, representantes, contratistas, sucesores y cesionarios, de cualquier y todo reclamo, acción, pérdidas, demandas, daños, juicios, impuestos, y las ejecuciones como resultado de o que surja de la lista o cualquier herramienta o el uso de los mismos.</t>
  </si>
  <si>
    <t>Proceso de aseguramiento de minerales responsables (RMAP)</t>
  </si>
  <si>
    <t>Iniciativa minerales responsables</t>
  </si>
  <si>
    <t>Lista de fundidores que cumplen con RMAP</t>
  </si>
  <si>
    <t>El proceso de aseguramiento de minerales responsables es un proceso desarrollado por la RBA para mejorar la capacidad de la compañía para verificar el abastecimiento responsable de metales. Mas detalles del programa RMAP pueden ser encontrados en: http://www.responsiblemineralsinitiative.org/responsible-minerals-assurance-process/.</t>
  </si>
  <si>
    <t>Un único numero de identificación que el RMI asigna a las compañías que han sido reportadas por miembros de la cadena de suministro como fundidores o refinadores, sin que hayan sido verificados que cumplen con las características de fundidores o refinadores como lo define el protocolo de auditoria del RMAP.</t>
  </si>
  <si>
    <t>몇몇 회사는 "Comment Field"(주석란)에 들어가야 하는 "No"란 답변의 입증을 요구할 수 있읍니다.</t>
  </si>
  <si>
    <t>中文 Chinese</t>
  </si>
  <si>
    <t>介绍</t>
  </si>
  <si>
    <t>注：带星号 (*) 的字段为必填。</t>
  </si>
  <si>
    <t>3. 插入贵公司的唯一识别序号或编号（DUNS 号码、VAT 号码、客户特定识别码等）</t>
  </si>
  <si>
    <t>4. 插入唯一识别序号或代码出处（例如“DUNS”、“VAT”、“客户”等）</t>
  </si>
  <si>
    <t>5. 插入贵公司的完整地址（街道、城市、州、国家或地区、邮政编码）。此为必填字段。</t>
  </si>
  <si>
    <t>6. 插入对此申报信息内容负责的联系人姓名。此为必填字段。</t>
  </si>
  <si>
    <t>7. 插入联系人的电子邮件地址。如果没有电子邮件地址，请说明“无”或“不适用”。如留空此字段，会导致此表格出错。此为必填字段。</t>
  </si>
  <si>
    <t>8. 插入联系人的电话号码。此为必填字段。</t>
  </si>
  <si>
    <t>10. 输入授权人的职位。 此为选填字段。</t>
  </si>
  <si>
    <t>11.  输入授权人的电子邮件地址。如果没有电子邮件地址，请声明“无”或“不适用”。如留空此字段，会导致表格出错。此为必填字段。</t>
  </si>
  <si>
    <t>13. 请使用“日-月-年”的格式输入申报日期。此为必填字段。</t>
  </si>
  <si>
    <t>14. 例如，用户应将文件名保存为“公司名-日期.xls”（日期格式为年-月-日）。</t>
  </si>
  <si>
    <t xml:space="preserve">如果回答为“否”，某些公司需要进一步求证，请在注释栏中详细说明。 </t>
  </si>
  <si>
    <t>在注释部分提供您的意见，以进一步说明您的回答。</t>
  </si>
  <si>
    <t>冶炼厂列表选项卡的填写说明。请仅以英文作答</t>
  </si>
  <si>
    <t>注：带星号 (*) 列表示必填字段。</t>
  </si>
  <si>
    <t>1. 冶炼厂识别输入列 - 如果您知道冶炼厂识别号码，请在 A 列输入号码（B、C、E、F、G、I 和 J 列将自动填入）。A 列不会自动填入。</t>
  </si>
  <si>
    <t>3. 冶炼厂查找 (*) - 从下拉菜单中选择。列表列出了模板发布时已知的冶炼厂。如果冶炼厂不在列表中，请选择“冶炼厂未列出”。此时，您可以将该冶炼厂的名称输入 D 列。如果您不知道冶炼厂的名称或地点，请选择“冶炼厂尚未被识别”。如选择此选项，D 和 E 列将会自动填入“未知”。此为必填字段。</t>
  </si>
  <si>
    <t>4. 冶炼厂名称 (1) - 如果选择 C 列中的冶炼厂名称，请填写冶炼厂的名称。如果选择 C 列中的“冶炼厂未列出”，此字段将自动填入。此为必填字段。</t>
  </si>
  <si>
    <t>条款及细则</t>
  </si>
  <si>
    <t>负责任矿物审验流程（“流程”）、合规冶炼厂列表（“列表”）及报告模板和工具表，包括但不限于冲突矿产报告模板（统称为“工具”），所提供的一切信息仅供参考之用，并以其上载日期为准。在列表或工具表中，如有任何不准确或遗漏的信息，均非特拉华州非股份公司责任商业联盟 (RBA) 的责任所在。是否使用和/或如何使用列表上的全部资料或部分资料或使用任何工具，用户拥有唯一及绝对的决定权​​。使用列表或任何工具之前，请向自己的法律顾问征询意见。列表或工具中没有任何一部份会构成法律咨询。使用列表或任何工具均属自愿。</t>
  </si>
  <si>
    <t>如果此条款及细则的某个条款部分在法律下无效或不可执行，被视为无效的部分应仅限于该无效或不能强制执行的部份，而不以任何方式影响到条款及细则的其余条款。</t>
  </si>
  <si>
    <t>通过登入和使用该列表或任何工具，并经过考量，该用户同意上述条款。</t>
  </si>
  <si>
    <t>3TG 是钽 (Tantalum)、锡 (Tin)、钨 (Tungsten)、金 (Gold) 的缩写</t>
  </si>
  <si>
    <t>指明国家或地区</t>
  </si>
  <si>
    <t>金精炼厂（冶炼厂）</t>
  </si>
  <si>
    <t>有意添加</t>
  </si>
  <si>
    <t>IPC-1755 冲突矿产数据交换标准</t>
  </si>
  <si>
    <t>经济合作与发展组织（Organization for Economic Co-operation and Development，OECD）</t>
  </si>
  <si>
    <t>责任商业联盟（Responsible Business Alliance，RBA）</t>
  </si>
  <si>
    <t>负责任矿物审验流程 (RMAP)</t>
  </si>
  <si>
    <t>负责任矿物计划</t>
  </si>
  <si>
    <t>无冲突冶炼厂计划合规冶炼厂列表</t>
  </si>
  <si>
    <t>证券交易委员会 (SEC)</t>
  </si>
  <si>
    <t>钽 (Ta) 冶炼厂</t>
  </si>
  <si>
    <t>锡 (Sn) 冶炼厂</t>
  </si>
  <si>
    <t>钨 (W) 冶炼厂</t>
  </si>
  <si>
    <t>钽、锡、钨、金</t>
  </si>
  <si>
    <t>根据 2010 年通过的《多德-弗兰克华尔街金融改革与消费者保护法》(Dodd-Frank Wall Street Reform and Consumer Protection Act) 的法律定义，第 1502（e)(4）条：“冲突矿物”是指 (A) 钶-钽（钶钽）、锡石、金、黑钨或其衍生物质；或 (B) 任何由美国国务卿定性为引起刚果民主共和国或毗邻国家或地区财务冲突的矿产及其衍生物。（详细信息，请参见 http://www.sec.gov/about/laws/wallstreetreform-cpa.pdf）</t>
  </si>
  <si>
    <t>2010 年，通过的《多德-弗兰克华尔街金融改革与消费者保护法》(Dodd-Frank Wall Street Reform and Consumer Protection Act) 定义了所禁止的源产地国家，即刚果民主共和国及与其分享国际公认国境线的 9 个国家，分别是安哥拉、布隆迪、中非共和国、刚果共和国、卢旺达、南苏单、坦桑尼亚、乌干达和赞比亚。</t>
  </si>
  <si>
    <t>为实现本模板的设计目的，“申报范围”明确了申报公司所申报信息的适用性。申报范围可能涵盖了整间申报公司所提供的产品和服务或其部份适用的产品和服务。此模板也可用于单一、多种或申报人自定义的产品。 “用户自定义”的申报范围可用于仅部分公司营运适用或部分产品系列适用的情况。</t>
  </si>
  <si>
    <t>2010 年，美国通过立法《多德-弗兰克华尔街金融改革与消费者保护法》(Dodd-Frank Wall Street Reform and Consumer Protection Act) 第 1502 条（简称“多德-弗兰克”）                                  (http://www.sec.gov/about/laws/wallstreetreform-cpa.pdf)</t>
  </si>
  <si>
    <t>产品不含能直接或间直资助和受益于刚果民主共和国或毗邻国家内武装组织的物质成分。资料来源：2010 年，美国通过立法《多德-弗兰克华尔街金融改革与消费者保护法》第 1502 条 (http://www.sec.gov/about/laws/wallstreetreform-cpa.pdf)</t>
  </si>
  <si>
    <t>金精炼是指一种从黄金和含金量低的物料中提炼出纯度达 99.5% 或更高的黄金的冶金操作。请参考负责任矿物审验流程中的审核标准，了解对这类型金属的完整描述：http://www.responsiblemineralsinitiative.org/smelter-introduction/。</t>
  </si>
  <si>
    <t>冶炼厂审核中提到的“独立的第三方审核机构”是私营部门组织，它评估冶炼厂或精炼厂对物料的可追朔性是否达到负责任矿物审验流程 (RMAP) 中的标准或相关审核标准。为确保中立及公正，这类机构及其审核团队必须与被审核方无利益交往。</t>
  </si>
  <si>
    <t>位于伊利诺斯州班诺克本的 IPC (www.IPC.org) 是一个国际性组织。 它致力于提升其 3,400 个来自电子工业各层面会员的竞争优势和财务成就。会员有从事设计，线路板生产，电子装配，测试等。 IPC 作为一个会员至上和一个为行业制定标准，提供培训、调研市场、政策制定提供主要资源的机构，它支持多种计划项目以满足一个约值 2 万亿美元的行业的各种需要。IPC 在新墨西哥州的道斯、华盛顿特区、瑞典的斯德哥尔摩、俄罗斯的莫斯科、印度的班加罗尔、秦国曼谷，以及中国的上海、深圳、成都、苏州和北京均驻有办事处。</t>
  </si>
  <si>
    <t xml:space="preserve">此 IPC 标准要求供应商与其客户交换冲突矿产的信息。为迎合大范围成员的需要，此标准对单一申报中的产品范围的要求是相当灵活的。 故此标准不能作为合规的指引。 </t>
  </si>
  <si>
    <t>责任商业联盟 (www.responsiblebusiness.org)</t>
  </si>
  <si>
    <t>回收料或报废料是指循环使用的金属。它们是从最终用户使用过的产品中回收，或在产品制造过程产生的废料。回收金属包括多余的、废弃的、缺陷的、报废的金属材料。这些材料能用于循环再生钽、锡、钨、金。回收利用金属的定义中不包括经部份加工过的矿产、未经加工过的矿产及其他种类非金属矿石的副产品。</t>
  </si>
  <si>
    <t>负责任矿物审验流程 (RMAP) 是由责任商业联盟 (RBA) 所制定，用于提高公司对金属责任采购进行查证的能力。有关 RMAP 的更多信息，请访问 http://www.responsiblemineralsinitiative.org/responsible-minerals-assurance-process/。</t>
  </si>
  <si>
    <t>负责任矿物计划由责任商业联盟 (RBA) 于 2008 年发起成立，并已成为公司供应链就冲突矿产问题而最广泛使用和认可的标准。 今天，来自 10 种不同行业的超过 360 家公司加入了负责任矿物计划，共同促成了一系列查证工具和资源的落实，例如负责任矿物审验流程、冲突矿产报告模板、合理的原产国信息查询和一系列无冲突矿产采购指引。另外，负责任矿物计划组织还会定期举办关于冲突矿产专题的工作坊、参与政策制度的修定、与前沿的社会团体和政府机构研讨等。有关更多信息，请造访http://www.responsiblemineralsinitiative.org</t>
  </si>
  <si>
    <t>美国证券交易委员会 (www.sec.gov)</t>
  </si>
  <si>
    <t xml:space="preserve">冶炼厂或精炼厂是指购买并加工矿石、矿渣、回收料、报废料从而提炼成金属或含金属的介质。产品有纯度为 99.5% 或更高的金属、金属粉体、金属锭、金属条、金属粒子、金属氧化物、金属盐类等。术语“冶炼厂”和“精炼厂”在各类型的刊物经常互用。 </t>
  </si>
  <si>
    <t>负责任矿物计划 (RMI) 会编发独一无二的识别号码给由供应链成员申报上来的冶炼厂或精炼厂，无论其是否已确认过符合负责任矿物审验流程 (RMAP) 中审核标准所定义冶炼厂的物征。</t>
  </si>
  <si>
    <t>钽冶炼厂（或称钽加工厂）是指能转换含钽矿石、高钝度钽矿石、矿渣、二手金属成含钽介质或其它含钽产品，用于直接销售或进一步深加工成其它含钽产品，例如钽粉、钽部件、氧化钽、合金、焊条、热压结条等的工厂。请参考 RMAP 中的审核标准，以了解对这类型金属的完整描述。 http://www.responsiblemineralsinitiative.org/smelter-introduction/。</t>
  </si>
  <si>
    <t xml:space="preserve">钨冶炼厂指拥有一种或多种设施能使含钨矿石（黑钨矿和白钨矿）、钨精矿、含钨轴承废料（次件）转换为含钨介体，例如仲钨酸铵 (APT)、铵元钨 (AMT)、钨铁、钨氧化物，并将含钨介体用直接销售或进一步制造含钨产品（钨粉或钨碳粉）的工厂。                  请参考负责任矿物审验流程 (RMAP) 中的审核标准，以了解对这类金属的完整描述：http://www.responsiblemineralsinitiative.org/smelter-introduction/。               </t>
  </si>
  <si>
    <t>点击此处，检查必填字段填写情况</t>
  </si>
  <si>
    <t>需要填写一 (1) 个或多个必填字段</t>
  </si>
  <si>
    <t>此填写此报告的目的是收集在产品中所用锡、钽、钨、黄金等金属的采购信息。</t>
  </si>
  <si>
    <t>公司名称 (*)：</t>
  </si>
  <si>
    <t>申报范围或种类 (*)：</t>
  </si>
  <si>
    <t>范围描述：(*)</t>
  </si>
  <si>
    <t>转到产品列表选项卡，输入此申报所适用的产品</t>
  </si>
  <si>
    <t>点击此处，输入此申报所适用的产品</t>
  </si>
  <si>
    <t xml:space="preserve">公司唯一识别信息： </t>
  </si>
  <si>
    <t>公司唯一授权识别信息：</t>
  </si>
  <si>
    <t>地址：</t>
  </si>
  <si>
    <t>联系人姓名 (*)：</t>
  </si>
  <si>
    <t>电子邮件 - 联系人 (*)：</t>
  </si>
  <si>
    <t>电话 - 联系人 (*)：</t>
  </si>
  <si>
    <t>授权人 (*)：</t>
  </si>
  <si>
    <t>职务 - 授权人：</t>
  </si>
  <si>
    <t>电子邮件 - 授权人 (*)：</t>
  </si>
  <si>
    <t>生效日期 (*)：</t>
  </si>
  <si>
    <t>1) 是否在产品或生产流程中有意添加或使用任何 3TG？(*)</t>
  </si>
  <si>
    <t>3) 贵公司供应链中的冶炼厂是否从所指明的国家采购 3TG？（有关术语“SEC”，请参见定义选项卡）</t>
  </si>
  <si>
    <t>从公司层面，回答以下问题</t>
  </si>
  <si>
    <t>钽</t>
  </si>
  <si>
    <t>锡</t>
  </si>
  <si>
    <t>钨</t>
  </si>
  <si>
    <t>注释和附件</t>
  </si>
  <si>
    <t>是</t>
  </si>
  <si>
    <t>否</t>
  </si>
  <si>
    <t>未知</t>
  </si>
  <si>
    <t>大于 90%</t>
  </si>
  <si>
    <t>大于 75%</t>
  </si>
  <si>
    <t>大于 50%</t>
  </si>
  <si>
    <t>50% 或更小</t>
  </si>
  <si>
    <t>完全没有</t>
  </si>
  <si>
    <t>已知别名</t>
  </si>
  <si>
    <t>标准冶炼厂名称</t>
  </si>
  <si>
    <t>冶炼厂地址：国家或地区</t>
  </si>
  <si>
    <t>冶炼厂出处识别号</t>
  </si>
  <si>
    <t>冶炼厂所在街道</t>
  </si>
  <si>
    <t>冶炼厂所在城市</t>
  </si>
  <si>
    <t>冶炼厂地址：州/省</t>
  </si>
  <si>
    <t>冶炼厂所在国家或地区 (*)</t>
  </si>
  <si>
    <t>冶炼厂联系人</t>
  </si>
  <si>
    <t>冶炼厂联系人电子邮件</t>
  </si>
  <si>
    <t>建议的后续步骤</t>
  </si>
  <si>
    <t>填写矿井名称，或如果所用矿产来自于回收料和报废料，请填写“回收”或“报废”。</t>
  </si>
  <si>
    <t>填写矿井所在国家或地区，或如果所用矿产来自于回收料和报废料，请填写“回收”或“报废”。</t>
  </si>
  <si>
    <t>冶炼厂的被冶炼物料是否 100% 来自于回收料或报废料？</t>
  </si>
  <si>
    <t>在“申报”选项卡 D44 单元格中，申报在此调查回答里申报的产品范围内所用钽是否完全来自回收料或报废料</t>
  </si>
  <si>
    <t>在“申报”选项卡 D45 单元格中，申报在此调查回答里申报的产品范围内所用锡是否完全来自回收料或报废料</t>
  </si>
  <si>
    <t>在“申报”选项卡 D46 单元格中，申报在此调查回答里申报的产品范围内所用金是否完全来自回收料或报废料</t>
  </si>
  <si>
    <t>在“申报”选项卡 D46 单元格中，申报在此调查回答里申报的产品范围内所用钨是否完全来自回收料或报废料</t>
  </si>
  <si>
    <t>在“申报”选项卡 D50 单元格中，提供供应商的冶炼厂信息填写百分比</t>
  </si>
  <si>
    <t>在“申报”选项卡 D51 单元格中，提供供应商的冶炼厂信息填写百分比</t>
  </si>
  <si>
    <t>在“申报”选项卡 D52 单元格中，提供供应商的冶炼厂信息填写百分比</t>
  </si>
  <si>
    <t>在“申报”选项卡 D53 单元格中，提供供应商的冶炼厂信息填写百分比</t>
  </si>
  <si>
    <t>在“申报”选项卡 D56 单元格中，申报是否在此调查回答里的申报产品范围下方提供了所有冶炼厂名称</t>
  </si>
  <si>
    <t>在“申报”选项卡 D57 单元格中，申报是否在此调查回答里的申报产品范围下方提供了所有冶炼厂名称</t>
  </si>
  <si>
    <t>在“申报”选项卡 D58 单元格中，申报是否在此调查回答里的申报产品范围下方提供了所有冶炼厂名称</t>
  </si>
  <si>
    <t>在“申报”选项卡 D59 单元格中，申报是否在此调查回答里的申报产品范围下方提供了所有冶炼厂名称</t>
  </si>
  <si>
    <t>在“申报”选项卡 D62 单元格中，申报是否已提供所有适用钽冶炼厂信息</t>
  </si>
  <si>
    <t>在“申报”选项卡 D63 单元格中，申报是否已提供所有适用锡冶炼厂信息</t>
  </si>
  <si>
    <t>在“申报”选项卡 D64 单元格中，申报是否已提供所有适用金冶炼厂信息</t>
  </si>
  <si>
    <t>在“申报”选项卡 D65 单元格中，申报是否已提供所有适用钨冶炼厂信息</t>
  </si>
  <si>
    <t>在“申报”选项卡 D81 单元格中，回答贵公司是否要求供应商提供冶炼厂名称</t>
  </si>
  <si>
    <t>如果合适，提供此申报所适用的一个或多个产品或项目编号。从“申报”选项卡 6H1 单元格中，选择超链接进入“产品列表”选项卡</t>
  </si>
  <si>
    <t>在“冶炼厂目录”选项卡中，提供向供应链提供材料的冶炼厂列表</t>
  </si>
  <si>
    <t>在“冶炼厂目录”选项卡中，提供向供应链提供材料的钽冶炼厂列表</t>
  </si>
  <si>
    <t>在“冶炼厂目录”选项卡中，提供向供应链提供材料的锡冶炼厂列表</t>
  </si>
  <si>
    <t>在“冶炼厂目录”选项卡中，提供向供应链提供材料的金冶炼厂列表</t>
  </si>
  <si>
    <t>在“冶炼厂目录”选项卡中，提供向供应链提供材料的钨冶炼厂列表</t>
  </si>
  <si>
    <t>请回答“申报”选项卡中的问题 1/问题 2</t>
  </si>
  <si>
    <t xml:space="preserve">如果“申报”工作表上选择的报告层面为“产品（或产品列表）”，才需要填写此项。 </t>
  </si>
  <si>
    <t>制造商的产品序号 (*)</t>
  </si>
  <si>
    <t>制造商的产品名称</t>
  </si>
  <si>
    <t>在此处输入联系人的有效电子邮件地址。</t>
  </si>
  <si>
    <t>在此处输入授权代表的有效电子邮件地址。</t>
  </si>
  <si>
    <t>从下拉列表中选择“是”或“不是”</t>
  </si>
  <si>
    <t>从下拉菜单中选择一个回应: “是”、“不是”或“未知”</t>
  </si>
  <si>
    <t>从下拉菜单中选择一个回应: “是，100%”；“不是，但大于75%”；“不是，但大于 50%”；“不是，但大于 25%”；“不是，但小于 25%”；或“不是，完全没有”。</t>
  </si>
  <si>
    <t>1. İzabe Tesisi Tanımlaması Giriş Sütunu - İzabe Tesisi Tanımlama Numarasını biliyorsanız A sütununa girin (B, C, E, F, G, I ve J sütunları otomatik olarak doldurulur).  A sütunu otomatik olarak doldurulmaz.</t>
  </si>
  <si>
    <t>Sınırlama olmaksızın İhtilaf Konusu Maden Raporlama Şablonunu içeren şekilde Sorumlu Maden Güvence Prosesi ("Proses) Uyumlu İzabe Tesisi Listesi ("Liste") ve Program şablonları ile araçları (birlikte “Araçlar”), sınırlama olmaksızın bunlarda verilen tüm bilgileri de içeren şekilde yalnızca bilgilendirme amaçlı olarak sunulmaktadır ve bunlarda belirtilen tarih itibariyle günceldir. Listede ya da herhangi bir Araçtaki herhangi bir yanlışlık veya eksiklik, Delaware merkezli sermayesi bölünmemiş bir şirket olan Responsible Business Alliance, Incorporated'ın ("RBA") veya Belçika merkezli uluslararası bir kar amacı gütmeyen topluluk olan Küresel e-Sürdürülebilirlik Girişiminin sorumluluğunda değildir. Listenin veya herhangi bir Aracın tamamının ya da herhangi bir kısmının kullanılıp kullanılmaması tamamen Kullanıcının takdirine bağlı olmalıdır. Listeyi ya da herhangi bir Aracı kullanmadan önce hukuk müşaviriniz ile birlikte incelemelisiniz. Liste ya da herhangi bir Aracın hiçbir bölümü yasal tavsiye niteliğinde değildir. Listenin ya da herhangi bir Aracın kullanılması tamamen gönüllülük esasına bağlıdır.</t>
  </si>
  <si>
    <t xml:space="preserve">RBA  Liste veya herhangi bir Araç ile ilgili olarak herhangi bir beyan veya taahhütte bulunmamaktadır. Liste ve Araçlar "OLDUĞU GİBİ" ve "UYGUNLUK KAPSAMINDA" sunulmaktadır. RBA, işbu belge ile sınırlama olmaksızın zımni ticarete elverişlilik, ihlal içermeme, kalite, unvan veya belirli bir amaca uygunluk, eksiksizlik veya doğruluk garantilerini de içeren şekilde açık ya da zımni veya başka türden, ticari ilişkiler ya da geleneklerden doğan tüm garantilerden feragat etmektedir. </t>
  </si>
  <si>
    <t xml:space="preserve">Yürürlükteki kanunların izin verdiği kapsamda, RBA, ister sözleşme, akit, tüzükten ister başka şekilde doğmuş olsun, hasar olasılığı ile bilgilendirilmiş olsalar dahi sınırlama olmaksızın özel, bağlı, cezai, doğrudan, dolaylı ya da arızi hasarlar veya kayıp kâr ya da kazançları da içeren şekilde Kullanıcının Listeyi veya herhangi bir Aracı kullanmasından doğan her türden kayıp, harcama veya hasar ile ilgili yükümlülüklerinden feragat etmektedir. </t>
  </si>
  <si>
    <t>Liste ve/veya herhangi bir Aracın kullanımı kapsamında, KULLANICI işbu belge ile (a) RBA'yı, ilgili yetkilileri, yöneticileri, temsilcileri, çalışanları, gönüllüleri, acenteleri, yüklenicileri, halefleri ve devralanları, Kullanıcının geçmişte, şimdi veya gelecekte RBA'ya, ilgili yetkilileri, yöneticileri, temsilcileri, çalışanları, gönüllüleri, acenteleri, yüklenicileri, halefleri ve devralanlarına karşı Liste veya herhangi bir Aracın kullanımından doğan talepler, yasa işlemler, kayıplar, davalar, hasarlar, kararlar, hacizler ve icralara karşı beri tutmayı ve (b) RBA'yı, ilgili yetkilileri, yöneticileri, temsilcileri, çalışanları, gönüllüleri, acenteleri, yüklenicileri, halefleri ve devralanları KULLANICININ Listeyi veya herhangi bir Aracı kullanmasından doğan tüm talepler, yasa işlemler, kayıplar, davalar, hasarlar, kararlar, hacizler ve icralara karşı korumayı ve tazmin etmeyi kabul etmiş bulunmaktadır.</t>
  </si>
  <si>
    <t>Sorumlu Maden Güvence Prosesi (RMAP)</t>
  </si>
  <si>
    <t>Sorumlu Maden Girişimi</t>
  </si>
  <si>
    <t>Sorumlu Maden Güvence Prosesi (RMAP), RBA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</si>
  <si>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RMAP denetim protokollerinde tanımlanan izabe tesisi veya rafineri özelliklerini karşıladığı doğrulanmış olsun ya da olmasın RMI'nin tedarik zincirinde izabe tesisi ya da rafineri olduğu belirtilen şirketlere atadığı benzersiz tanımlama numarası.</t>
  </si>
  <si>
    <t>Le programme Responsible Minerals Assurance ("Programme"), la liste des fonderies conformes (la "Liste") et les modèles et outils du Programme, incluant, sans limitation, le modèle de rapport sur les les minerais de conflit (collectivement dénommés ci-après "Outils"), incluant, sans limitation, toutes les informations fournies ci-incluses, sont uniquement fournis à titre d’information et sont les dernières en date à ce jour. La Responsible Business Alliance, une entreprise non côtée du Delaware ("RBA") ne saurait être tenue responsable de toute inexactitude ou omission dans la Liste ou les Outils. La décision d'utiliser ou non et/ou de comment utiliser tout ou partie de cette Liste ou l'un des Outils est prise à la seule et absolue discrétion de l'Utilisateur.</t>
  </si>
  <si>
    <t>RBA ne donne des déclarations ou garanties concernant la Liste ou les Outils. La Liste et les Outils sont fournis "TEL QUEL" et "TEL QUE DISPONIBLE". La RBA nie par la présente toute garantie, de toute sorte, expresse, tacite ou autre, ou émanant du commerce ou des douanes, incluant sans limitation, toute garantie implicite de qualité marchande, de non contrefaçon, de qualité, de titre, de modèle pour un but particulier, de complétude et d'exactitude.</t>
  </si>
  <si>
    <t>Dans les limites prévues par la loi, la RBA renonce à toute responsabilité pour toute perte, dépense ou dommages et interêts de quelque nature que ce soit, incluant, sans limitation, des dommages spéciaux, accessoires, punitifs, directs, indirects ou conséquentiels ou perte de revenus ou de bénéfices, résultant ou émanant de l'utilisation de la Liste ou d'un Outil par l'Utilisateur, que cela émane d'un délit, d’un contrat, de la loi, ou pour tout autre motif, même si elle était prévenue de la possibilité de tels dommages.</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</si>
  <si>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tou(te)s les revendications, actions, pertes, procès, dommages et interêts, jugements, impôts, exécution, que l'Utilisateur a eu, a, pourra, devra ou prétendra avoir contre la RBA, ainsi que ses respectifs officiers, directeurs, agents, employés, volontaires, représentants, sous-traitants, successeurs et assignés resultant de ou émanant de la Liste ou d'un Outil ou de l'utilisation de ceux-ci, et accepte(b) d’indemniser, défendre et décharger de la responsabilité la RBA, ainsi que ses officiers, directeurs, agents, employés, volontaires, représentants, sous-traitants, successeurs, et ayants-droits cède,de chacun(e) et tou(te)s les revendications, actions, pertes, procès, dommages et interêts, jugements, impôts, et exécutions, résultant ou émanant de la Liste ou d'un Outil ou de l'utilisation de ceux-ci par l’Utilisateur.</t>
  </si>
  <si>
    <t>Le Programme pour les fonderies sans conflit (RMAP) est un programme développé par la RBA pour augmenter la capacité des entreprises à vérifier leur approvisionnement responsable en métaux. De plus amples détails sur le Processus RMA sont disponibles sur : http://www.responsiblemineralsinitiative.org/responsible-minerals-assurance-process/.</t>
  </si>
  <si>
    <t>Un code d’identification unique est  attibué par le RMI aux entreprises qui ont été identifiés par les membres de la chaîne d'approvisionnement comme des fondeurs ou des affineurs, et ce qu'ils répondent ou non aux exigences définies par le protocole d'audit du RMAP pour les fondeurs et les affineurs.</t>
  </si>
  <si>
    <t>1. Colonna di immissione identificativo fonderia - Se si conosce il numero identificativo della fonderia, immetterlo nella colonna A (le colonne B, C, E, F, G, I e J verranno popolate automaticamente). La colonna A non viene popolata automaticamente.</t>
  </si>
  <si>
    <t>3. Ricerca fonderia (*) - Selezionare un'opzione dal menu a tendina.  Questa è la lista di fonderie note alla data di pubblicazione del modello.  Se la fonderia non è inclusa nella lista, selezionare “Fonderia non presente”.  Ciò consentirà di individuare il nome della fonderia nella colonna D. Se non si conosce il nome o la sede della fonderia, selezionare “Fonderia non ancora identificata”.  Per questa opzione, le colonne D ed E verranno popolate automaticamente con “sconosciuto”.  Questo campo è obbligatorio.</t>
  </si>
  <si>
    <t>Il processo Responsible Minerals Assurance Process ("Processo") la lista delle fonderia conformi ("Lista") e i moduli e strumenti del Programma, incluso inva esemplificativa e non esaustiva, il Conflict Mineral modello di rapporto (tutti insieme denominati "Strumenti"), incluso, senza limitazione, tutte le informazioni incluse nei su indicati documenti, sono fornite solo a scopo informativo e sono aggiornate alla data di compilazione degli stessi. Qualsivoglia incompletezza o inaccuratezza nella Lista o negli Strumenti non dovrà attribuirsi alla responsabilità dell'Responsible Business Alliance, Incorporated, società non quotata del Delaware ("RBA"), o dell'iniziativa e-Sostenibilità Globale, un'associazione no-profit Belga. L'identificazione su se e/o come usare in tutto o in parte la Lista o gli Strumenti è a totale discrezione dell'utilizzatore. Prima di usare la Lista o gli Strumenti, è necessaria una revisione con il proprio ufficio legale. L'uso della Lista o degli Strumenti è a discrezione dell'Utilizzatore.</t>
  </si>
  <si>
    <t>RBA non garantisce il contenuto della Lista o degli Strumenti. La lista e gli Strumenti sono forniti nella forma e contenuto in cui sono disponibili. RBA con la presente nega qualsivoglia garanzia di qualsivoglia natura, espressa o implicita, risultante dagli usi commerciali come ad esempio garanzia implicite di commerciabilità, non-cntraffazione, qualità, proprietà, idoneità, completezza o accuratezza.</t>
  </si>
  <si>
    <t>Ad ogni fine di legge, è esclusa ogni responsabilità di RBA per ogni danno, costo, spesa di qualsivolgia natura, incluso, senza limitazione, danni o perdite speciali, incidentali, punitivi, diretti, indiretti o conseguenziali o lucro cessante conseguente e/o risultante dall'uso da parte dell'Utilizzatore della Lista o degli Strumenti, indipendentemente dal fatto che sia configurabile come resposabilità contrattuale, extra-contrattuale o di qualsiasi altro genere, anche se è dimostrato che tali danni erano prevedibili.</t>
  </si>
  <si>
    <t>In considerazione dell'accesso e dell'uso delle Liste e degli Strumenti, l'Utilizzatore con la presente accetta di (a) liberare e manlevare RBA, così come i suoi impiegati, direttori, agenti, volontarii, rappresentanti, consulenti, successori e cessionari da ogni contestazione, citazione, condanna, perdita, imposta, danno e esecuzione che l'Utilizzatore ha avuto, ha o potrà avere  contro e/o opporre  RBA così come i suoi impiegati, direttori, agenti, volontarii, rappresentanti, consulenti, successori e cessionari come risultato dell'utilizzo della Lista e degli Strumenti, e (b) tenere indenne e manlevare RBA così come i suoi impiegati, direttori, agenti, volontarii, rappresentanti, consulenti, successori e cessionari da ogni pretesa, azione, danno, perdita, esecuzione risultante dall'uso della Lista o qualsivoglia Strumento.</t>
  </si>
  <si>
    <t>Responsible Minerals Initiative (Iniziativa di Sourcing libera dai conflitti)</t>
  </si>
  <si>
    <t>I Paesi Coinvolti, come definiti dallo United States Dodd-Frank Wall Street Reform and Consumer Protection Act of 2010. Tali paesi includono la Repubblica Democratica del Congo e i nove Paesi con cui condivide confini internazionalmente riconosciuti: Angola, Burundi, Repubblica Centro Africana, Repubblica del Congo, Ruwanda, Sud Sudan, Tanzania, Uganda, Zambia.</t>
  </si>
  <si>
    <t>E' definito per indicare i prodotti che non contengono minerali che direttamente o indirettamente finanaziano o avvantaggiano gruppi armati nella Repubblica Democratica del Congo o nei paesi confinanti. Fonte: 2010 United States legislation, Dodd-Frank Wall Street Reform and Consumer Protection Act, Section 1502 (http://www.sec.gov/about/laws/wallstreetreform-cpa.pdf)</t>
  </si>
  <si>
    <t>Per quanto riguarda le verifiche alle fonderie, una "Società Indipendente di revisione del settore privato", nota anche come "società di revisione indipendente di terza parte" è un'organizzazione del settore privato competente per la valutazione della tracciabilità dei  materiali  della  fonderia o raffineria rispetto alle norme RMAP o un protocollo di revisione equivalente. Al fine di mantenere neutralità ed imparzialità, tale organizzazione e i suoi valutatori non devono avere conflitti di interesse con i valutati</t>
  </si>
  <si>
    <t>La RMI assegna un numero di identificazione univoco alle aziende che sono state indicate dai membri della catena di fornitura in qualità di fonderie o raffinerie, anche qualora non ne sia stata valutata l'ottemperanza alle caratteristiche di fonderie o raffinerie come definito nei protocolli di audit RMAP.</t>
  </si>
  <si>
    <t>I campi obbligatori sono contrassegnati con un asterisco (*).  Consultare la scheda Istruzioni per ottenere informazioni sulle modalità di risposta a ciascuna domanda.</t>
  </si>
  <si>
    <t>Numero di identificazione della società</t>
  </si>
  <si>
    <t>ID Unico Aziendale rilasciato dall’autorità</t>
  </si>
  <si>
    <t>1) Vi sono metalli di conflitto aggiunti o utilizzati intenzionalmente nel/nei prodotto/i o nel processo di produzione? (*)</t>
  </si>
  <si>
    <t>Oltre il 75%</t>
  </si>
  <si>
    <t>Oltre il 50%</t>
  </si>
  <si>
    <t>50% o meno</t>
  </si>
  <si>
    <t>Ricerca fonderia (*)</t>
  </si>
  <si>
    <t>ID fonderia</t>
  </si>
  <si>
    <t>Collegamento ipertestuale alla fonte</t>
  </si>
  <si>
    <t>RMI Website: (www.responsiblemineralsinitiative.org)
Schulung und Beratung, Vorlagen, Responsible Minerals Assurance Process, konforme Schmelzhütten Liste</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</si>
  <si>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des Konflikt Mineralien Fragebogens als die rechtsgültige Version betrachtet. </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</si>
  <si>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</si>
  <si>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</si>
  <si>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</si>
  <si>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RMAP Compliant Smelter Liste</t>
  </si>
  <si>
    <t>Eine Gold-Raffinerie ist ein metallurgischer Verarbeiter, der Feingold mit einer Konzentration von 99,5% oder höher aus Gold und goldhaltigen Materialien mit niedrigeren Konzentrationen produziert. Hier finden Sie in der RMAP-Prüfprotokolle für dieses Metall für eine vollständige Beschreibung: http://www.responsiblemineralsinitiative.org/smelter-introduction/.</t>
  </si>
  <si>
    <t>IPC (www.ipc.org) ist ein globaler Industrie Verband mit Sitz in Bannockburn,Illinois,USA, bestimmt durch die herausragenden Leistungen und finanziellen Erfolge seiner 3400 Mitglieder vertretenen Firmen, die alle Facetten der Elektronikindustrie, einschließlich Design, Leiterplattenfertigung, Elektronik Baugruppen und Test repräsentieren. Als mitgliedsorientierte Organisation und führende Quelle für Industrie Standards, Training, Markt Analysen and öffentlichen Anwaltschaften unterstützt IPC  Programme zur Erfüllung der Bedürfnisse einer geschätzten 2.0 Milliarden Dollar weltweiten Elektronikindustrie. IPC unterhält weitere Büros in Taos, N. M.  Washington, D.C., USA, Stockholm, Schweden, Moskau, Russland, Bangalor, Indien, Bangkok, Thailand und Shanghai, Shenzhen, Chengdu, Suzhou und Peking, China.</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</si>
  <si>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</si>
  <si>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www.responsiblemineralsinitiative.org eingesehen werden. </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</si>
  <si>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</si>
  <si>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Ein Unternehmen mit ein oder mehr Standorten zur Umwandlung von Wolframerz (Wolframit und Scheelit), Wolframkonzentrate oder Wolfram Schrottlager (Altstoffe) in Wolfram mit Zwischenprodukten wie Ammonium Para-Wolframat (APT) Ammonium Meta-Wolfram (AMT), Ferrowolfram und Wolframoxide für direkte Verkäufe oder in wolframhaltige Produkte (wie z. B. Wolframpulver oder Wolfram-Siliciumcarbid Pulver).  Hier finden Sie  für das RMAP-Auditprotokoll eine vollständige Beschreibung für dieses Metall: http://www.responsiblemineralsinitiative.org/smelter-introduction/.</t>
  </si>
  <si>
    <t xml:space="preserve">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 </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</si>
  <si>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</si>
  <si>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1. Coluna de entrada de identificação de fundição - se souber o número de identificação de fundição, coloque-o na coluna A (as colunas B, C, E, F, G, I e J são de preenchimento automático).  A coluna A não preenche automaticamente.</t>
  </si>
  <si>
    <t xml:space="preserve">O RBA não faz quaisquer representações ou garantias no que diz respeito à Lista ou qualquer uma das ferramentas. A Lista e as ferramentas são disponibilizadas "Como São" com base na "Disponibilidade". A RBA isentam-se assim de garantias de qualquer natureza, expressa, implícita ou não, ou de qualquer questão levantada pelo comércio ou alfândega, incluindo sem limitações quaisquer garantias implícitas de comercialização, não-infração, qualidade, título, adequação a uma finalidade específica, integridade ou precisão. </t>
  </si>
  <si>
    <t>De acordo com a lei em vigor, o RBA não se responsabilizam por quaisquer perdas, despesas ou prejuízos de qualquer natureza, incluindo, sem limitações, danos especiais, acidentais, punitivos, diretos , indiretos ou consequenciais ou perda de lucros ou rendimentos, resultantes ou decorrentes do da utilização da Lista ou de qualquer ferramenta, seja ela decorrente ou não de ato ilícito, contrato, estatuto ou mesmo que seja demonstrado que houve aviso da possibilidade de tais danos.</t>
  </si>
  <si>
    <t xml:space="preserve">No que diz respeito ao acesso e utilização da lista e/ou qualquer ferramenta, o USUÁRIO concorda por este meio e libera e isenta para sempre o RBA, assim como os seus  respetivos administradores, diretores, agentes, funcionários, voluntários, representantes, empreiteiros, sucessores e cessionários de todas e quaisquer revindicações, ações, perdas, danos, processos, julgamentos, tributos e execuções, que o usuário já tenha tido, têm, ou possa vir a ter ou afirma ter contra o RBA, bem como os seus respetivos administradores, diretores, agentes, funcionários, voluntários, representantes, empreiteiros, sucessores e cessionários de quaisquer revindicações, ações, perdas, processos, danos, julgamentos, tributos e execuções resultantes ou decorrentes dos uso do usuário da lista ou qualquer ferramenta. </t>
  </si>
  <si>
    <t>O Responsible Minerals Assurance Process (RMAP) é um programa desenvolvido pelo RBA para melhorar a captabilidade das Organizações de verificar as fontes responsáveis de metais. Mais detalhes podem ser encontrados em: http://www.responsiblemineralsinitiative.org/responsible-minerals-assurance-process/.</t>
  </si>
  <si>
    <t>Fundado em 2008 por membros da Responsible Business Alliance, a Responsible Minerals Initiative, a iniciativa de fontes livres de conflito tornou-se numa das mais utilizadas e respeitadas fontes para as empresas dirigirem questões relativas a minerais de conflito nas suas cadeias de fornecimento. Mais de 360 empresas de dez diferentes indústrias participam hoje no RMI, contribuindo para uma gama de ferramentas e recursos incluindo o programa de fundições Livre de Conflito, o modelo de relatório de Minérios de conflito, o Inquérito sobre o país de Origem e uma gama de documentos de apoio nas fontes de minerais de conflito. O RMI também Organiza workshops com alguma regularidade sobre questões de minerais de conflito e contribui nas políticas de desenvolvimento e debates Com as organizações Líder da sociedade civil e governos. Informação adicional encontra-se disponível em:  www.responsiblemineralsinitiative.org.</t>
  </si>
  <si>
    <t>Cargo do autorizador ou representante legal:</t>
  </si>
  <si>
    <t>Titulo-autorizador:</t>
  </si>
  <si>
    <t>ID único de autoridad de la compañía:</t>
  </si>
  <si>
    <t>Nombre del Contacto (*):</t>
  </si>
  <si>
    <t>Email-contacto (*):</t>
  </si>
  <si>
    <t>Teléfono-contacto (*):</t>
  </si>
  <si>
    <t>Autorizador (*):</t>
  </si>
  <si>
    <t>Email-autorizador (*):</t>
  </si>
  <si>
    <t>Fecha efectiva (*):</t>
  </si>
  <si>
    <t>책임 있는 광물 보증 프로세스 (“프로세스”) 준수 제련소 리스트 (“리스트”)와 프로그램 템플릿과 도구는, 분쟁광물 보고서 템플릿 (집합적으로 “툴”)을 포함하나 이에 국한되지 않으며, 여기서 제공된 모든 정보를 포함하나 이에 국한 되지 않으며, 정보를 제공하는 목적으로만 제공되며 여기서 명시된 날짜의 현재시점입니다. 리스트 또는 툴에서 부정확하거나 생략누락된 것은 델라웨어 주의 비주식법인인 책임감있는 비지니스 연합(Responsible Business Alliance ("RBA"))의 책임이 아닙니다. 리스트 또는 툴의 모든 부분 또는 일 부분을 사용할 것인지 여부 및 어떻게 사용할 것인지 여부는 사용자만의 재량에 의해 결정됩니다. 리스트나 툴을 사용하기 전에, 변호사의 자문을 거쳐야 할 것입니다. 리스트나 툴의 어느 부분도 법적 조언 으로 간주될 수 없습니다. 리스트나 툴의 사용은 자발적입니다.</t>
  </si>
  <si>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</si>
  <si>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r>
      <t xml:space="preserve">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t>
    </r>
    <r>
      <rPr>
        <b/>
        <sz val="11"/>
        <rFont val="Verdana"/>
        <family val="2"/>
      </rPr>
      <t>3TG</t>
    </r>
    <r>
      <rPr>
        <sz val="11"/>
        <rFont val="Verdana"/>
        <family val="2"/>
      </rPr>
      <t xml:space="preserve">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t>
    </r>
    <r>
      <rPr>
        <b/>
        <sz val="11"/>
        <rFont val="Verdana"/>
        <family val="2"/>
      </rPr>
      <t>3TG</t>
    </r>
    <r>
      <rPr>
        <sz val="11"/>
        <rFont val="Verdana"/>
        <family val="2"/>
      </rPr>
      <t xml:space="preserve"> disclosure is applicable. The scope of this class shall be defined in a text field by the supplier and should be easily understood by customers or the receivers of the document. As an example, companies may provide a link to clarifying information.
This field is mandatory.</t>
    </r>
  </si>
  <si>
    <t>CZECHIA</t>
  </si>
  <si>
    <t>ESWATINI</t>
  </si>
  <si>
    <t>subdivision_code</t>
  </si>
  <si>
    <t>BS-NP</t>
  </si>
  <si>
    <t>CL-NB</t>
  </si>
  <si>
    <t>CN-NM</t>
  </si>
  <si>
    <t>CN-GX</t>
  </si>
  <si>
    <t>CN-XZ</t>
  </si>
  <si>
    <t>CN-NX</t>
  </si>
  <si>
    <t>CN-XJ</t>
  </si>
  <si>
    <t>CN-BJ</t>
  </si>
  <si>
    <t>CN-TJ</t>
  </si>
  <si>
    <t>CN-SH</t>
  </si>
  <si>
    <t>CN-CQ</t>
  </si>
  <si>
    <t>CN-HE</t>
  </si>
  <si>
    <t>CN-SX</t>
  </si>
  <si>
    <t>CN-LN</t>
  </si>
  <si>
    <t>CN-JL</t>
  </si>
  <si>
    <t>CN-HL</t>
  </si>
  <si>
    <t>CN-ZJ</t>
  </si>
  <si>
    <t>CN-AH</t>
  </si>
  <si>
    <t>CN-FJ</t>
  </si>
  <si>
    <t>CN-JX</t>
  </si>
  <si>
    <t>CN-SD</t>
  </si>
  <si>
    <t>CN-HA</t>
  </si>
  <si>
    <t>CN-HB</t>
  </si>
  <si>
    <t>CN-HN</t>
  </si>
  <si>
    <t>CN-GD</t>
  </si>
  <si>
    <t>CN-HI</t>
  </si>
  <si>
    <t>CN-SC</t>
  </si>
  <si>
    <t>CN-GZ</t>
  </si>
  <si>
    <t>CN-YN</t>
  </si>
  <si>
    <t>CN-SN</t>
  </si>
  <si>
    <t>CN-GS</t>
  </si>
  <si>
    <t>CN-QH</t>
  </si>
  <si>
    <t>CN-TW</t>
  </si>
  <si>
    <t>CN-HK</t>
  </si>
  <si>
    <t>CN-MO</t>
  </si>
  <si>
    <t>CN-JS</t>
  </si>
  <si>
    <t>GL-AV</t>
  </si>
  <si>
    <t>GL-QT</t>
  </si>
  <si>
    <t>KP-14</t>
  </si>
  <si>
    <t>KZ-SHY</t>
  </si>
  <si>
    <t>MA-FQH</t>
  </si>
  <si>
    <t>MA-TAF</t>
  </si>
  <si>
    <t>MA-MDF</t>
  </si>
  <si>
    <t>MA-OUZ</t>
  </si>
  <si>
    <t>MA-DRI</t>
  </si>
  <si>
    <t>MA-GUF</t>
  </si>
  <si>
    <t>MA-BRR</t>
  </si>
  <si>
    <t>MA-SIB</t>
  </si>
  <si>
    <t>MA-SIF</t>
  </si>
  <si>
    <t>MA-MID</t>
  </si>
  <si>
    <t>MA-TIN</t>
  </si>
  <si>
    <t>MA-SIL</t>
  </si>
  <si>
    <t>MA-MAR</t>
  </si>
  <si>
    <t>MA-REH</t>
  </si>
  <si>
    <t>MA-YUS</t>
  </si>
  <si>
    <t>ML-9</t>
  </si>
  <si>
    <t>ML-10</t>
  </si>
  <si>
    <t>NP-P1</t>
  </si>
  <si>
    <t>NP-P2</t>
  </si>
  <si>
    <t>NP-P3</t>
  </si>
  <si>
    <t>NP-P4</t>
  </si>
  <si>
    <t>NP-P5</t>
  </si>
  <si>
    <t>NP-P6</t>
  </si>
  <si>
    <t>NP-P7</t>
  </si>
  <si>
    <t>PL-06</t>
  </si>
  <si>
    <t>PL-02</t>
  </si>
  <si>
    <t>PL-04</t>
  </si>
  <si>
    <t>PL-08</t>
  </si>
  <si>
    <t>PL-10</t>
  </si>
  <si>
    <t>PL-12</t>
  </si>
  <si>
    <t>PL-14</t>
  </si>
  <si>
    <t>PL-16</t>
  </si>
  <si>
    <t>PL-18</t>
  </si>
  <si>
    <t>PL-20</t>
  </si>
  <si>
    <t>PL-22</t>
  </si>
  <si>
    <t>PL-24</t>
  </si>
  <si>
    <t>PL-26</t>
  </si>
  <si>
    <t>PL-28</t>
  </si>
  <si>
    <t>PL-30</t>
  </si>
  <si>
    <t>PL-32</t>
  </si>
  <si>
    <t>QA-SH</t>
  </si>
  <si>
    <t>SL-NW</t>
  </si>
  <si>
    <t>TZ-31</t>
  </si>
  <si>
    <t>UG-427</t>
  </si>
  <si>
    <t>UG-428</t>
  </si>
  <si>
    <t>UG-429</t>
  </si>
  <si>
    <t>UG-430</t>
  </si>
  <si>
    <t>UG-431</t>
  </si>
  <si>
    <t>UG-432</t>
  </si>
  <si>
    <t>UG-125</t>
  </si>
  <si>
    <t>UG-126</t>
  </si>
  <si>
    <t>UG-233</t>
  </si>
  <si>
    <t>UG-234</t>
  </si>
  <si>
    <t>UG-235</t>
  </si>
  <si>
    <t>UG-236</t>
  </si>
  <si>
    <t>UG-332</t>
  </si>
  <si>
    <t>UG-333</t>
  </si>
  <si>
    <t>UG-334</t>
  </si>
  <si>
    <t>subdivision_name</t>
  </si>
  <si>
    <t>New Providence</t>
  </si>
  <si>
    <t>Minskaja voblasć</t>
  </si>
  <si>
    <t>Ñuble</t>
  </si>
  <si>
    <t>Nei Mongol Zizhiqu</t>
  </si>
  <si>
    <t>Guangxi Zhuangzu Zizhiqu</t>
  </si>
  <si>
    <t>Xizang Zizhiqu</t>
  </si>
  <si>
    <t>Ningxia Huizi Zizhiqu</t>
  </si>
  <si>
    <t>Xinjiang Uygur Zizhiqu</t>
  </si>
  <si>
    <t>Beijing Shi</t>
  </si>
  <si>
    <t>Tianjin Shi</t>
  </si>
  <si>
    <t>Shanghai Shi</t>
  </si>
  <si>
    <t>Chongqing Shi</t>
  </si>
  <si>
    <t>Hebei Sheng</t>
  </si>
  <si>
    <t>Shanxi Sheng</t>
  </si>
  <si>
    <t>Liaoning Sheng</t>
  </si>
  <si>
    <t>Jilin Sheng</t>
  </si>
  <si>
    <t>Heilongjiang Sheng</t>
  </si>
  <si>
    <t>Zhejiang Sheng</t>
  </si>
  <si>
    <t>Anhui Sheng</t>
  </si>
  <si>
    <t>Fujian Sheng</t>
  </si>
  <si>
    <t>Jiangxi Sheng</t>
  </si>
  <si>
    <t>Shandong Sheng</t>
  </si>
  <si>
    <t>Henan Sheng</t>
  </si>
  <si>
    <t>Hubei Sheng</t>
  </si>
  <si>
    <t>Hunan Sheng</t>
  </si>
  <si>
    <t>Guangdong Sheng</t>
  </si>
  <si>
    <t>Hainan Sheng</t>
  </si>
  <si>
    <t>Sichuan Sheng</t>
  </si>
  <si>
    <t>Guizhou Sheng</t>
  </si>
  <si>
    <t>Yunnan Sheng</t>
  </si>
  <si>
    <t>Shaanxi Sheng</t>
  </si>
  <si>
    <t>Gansu Sheng</t>
  </si>
  <si>
    <t>Qinghai Sheng</t>
  </si>
  <si>
    <t>Jiangsu Sheng</t>
  </si>
  <si>
    <t>Mağusa</t>
  </si>
  <si>
    <t>Leymasun</t>
  </si>
  <si>
    <t>Zamora Chinchipe</t>
  </si>
  <si>
    <t>Morona Santiago</t>
  </si>
  <si>
    <t>Avannaata Kommunia</t>
  </si>
  <si>
    <t>Kommune Qeqertalik</t>
  </si>
  <si>
    <t>Höfuðborgarsvæði</t>
  </si>
  <si>
    <t>Pailĭn</t>
  </si>
  <si>
    <t>Pailin</t>
  </si>
  <si>
    <t>Preăh Sihanouk</t>
  </si>
  <si>
    <t>Preah Sihanouk</t>
  </si>
  <si>
    <t>Kaeb</t>
  </si>
  <si>
    <t>Kêb</t>
  </si>
  <si>
    <t>Ryanggang-do</t>
  </si>
  <si>
    <t>Namp’o</t>
  </si>
  <si>
    <t>Nampho</t>
  </si>
  <si>
    <t>Rasǒn</t>
  </si>
  <si>
    <t>Šimkent</t>
  </si>
  <si>
    <t>Shymkent</t>
  </si>
  <si>
    <t>Türkistan oblysy</t>
  </si>
  <si>
    <t>Turkestanskaja oblast'</t>
  </si>
  <si>
    <t>Turkestankaya oblast'</t>
  </si>
  <si>
    <t>Béni Mellal-Khénifra</t>
  </si>
  <si>
    <t>Fquih Ben Salah</t>
  </si>
  <si>
    <t>Béni Mellal</t>
  </si>
  <si>
    <t>Laâyoune-Sakia El Hamra (EH-partial)</t>
  </si>
  <si>
    <t>Tarfaya (EH-partial)</t>
  </si>
  <si>
    <t>Es-Semara (EH-partial)</t>
  </si>
  <si>
    <t>Laâyoune (EH)</t>
  </si>
  <si>
    <t>Tanger-Tétouan-Al Hoceïma</t>
  </si>
  <si>
    <t>M’diq-Fnideq</t>
  </si>
  <si>
    <t>Fahs-Anjra</t>
  </si>
  <si>
    <t>Ouezzane</t>
  </si>
  <si>
    <t>Souss-Massa</t>
  </si>
  <si>
    <t>Agadir-Ida-Ou-Tanane</t>
  </si>
  <si>
    <t>Driouch</t>
  </si>
  <si>
    <t>Guercif</t>
  </si>
  <si>
    <t>Jerada</t>
  </si>
  <si>
    <t>Casablanca-Settat</t>
  </si>
  <si>
    <t>Berrechid</t>
  </si>
  <si>
    <t>Sidi Bennour</t>
  </si>
  <si>
    <t>Benslimane</t>
  </si>
  <si>
    <t>Guelmim-Oued Noun (EH-partial)</t>
  </si>
  <si>
    <t>Sidi Ifni</t>
  </si>
  <si>
    <t>Tan-Tan (EH-partial)</t>
  </si>
  <si>
    <t>Assa-Zag (EH-partial)</t>
  </si>
  <si>
    <t>Fès</t>
  </si>
  <si>
    <t>Drâa-Tafilalet</t>
  </si>
  <si>
    <t>Midelt</t>
  </si>
  <si>
    <t>Tinghir</t>
  </si>
  <si>
    <t>Dakhla-Oued Ed-Dahab (EH)</t>
  </si>
  <si>
    <t>Oued Ed-Dahab (EH)</t>
  </si>
  <si>
    <t>Rabat-Salé-Kénitra</t>
  </si>
  <si>
    <t>Sidi Slimane</t>
  </si>
  <si>
    <t>Marrakech-Safi</t>
  </si>
  <si>
    <t>Marrakech</t>
  </si>
  <si>
    <t>Rehamna</t>
  </si>
  <si>
    <t>Youssoufia</t>
  </si>
  <si>
    <t>El Kelâa des Sraghna</t>
  </si>
  <si>
    <t>Mājro</t>
  </si>
  <si>
    <t>Arṇo</t>
  </si>
  <si>
    <t>Ṃaḷoeḷap</t>
  </si>
  <si>
    <t>Mājej</t>
  </si>
  <si>
    <t>Mile</t>
  </si>
  <si>
    <t>Wōjjā</t>
  </si>
  <si>
    <t>Aelok</t>
  </si>
  <si>
    <t>Utrōk</t>
  </si>
  <si>
    <t>Naṃdik</t>
  </si>
  <si>
    <t>Ron̄ḷap</t>
  </si>
  <si>
    <t>Kuwajleen</t>
  </si>
  <si>
    <t>Aelōn̄ḷapḷap</t>
  </si>
  <si>
    <t>Pikinni &amp; Kōle</t>
  </si>
  <si>
    <t>Bikini &amp; Kili</t>
  </si>
  <si>
    <t>Naṃo</t>
  </si>
  <si>
    <t>Jebat</t>
  </si>
  <si>
    <t>Jālwōj</t>
  </si>
  <si>
    <t>Ellep</t>
  </si>
  <si>
    <t>Epoon</t>
  </si>
  <si>
    <t>Ānewetak &amp; Wūjlan̄</t>
  </si>
  <si>
    <t>Enewetak &amp; Ujelang</t>
  </si>
  <si>
    <t>Wōtto</t>
  </si>
  <si>
    <t>Ménaka</t>
  </si>
  <si>
    <t>Taoudénit</t>
  </si>
  <si>
    <t>North Ari Atoll</t>
  </si>
  <si>
    <t>Ariatholhu Uthuruburi</t>
  </si>
  <si>
    <t>Felidheatholhu</t>
  </si>
  <si>
    <t>Felidhu Atoll</t>
  </si>
  <si>
    <t>North Maalhosmadulu</t>
  </si>
  <si>
    <t>North Thiladhunmathi</t>
  </si>
  <si>
    <t>Mulaku Atoll</t>
  </si>
  <si>
    <t>North Nilandhe Atoll</t>
  </si>
  <si>
    <t>Nilandheatholhu Uthuruburi</t>
  </si>
  <si>
    <t>South Nilandhe Atoll</t>
  </si>
  <si>
    <t>Nilandheatholhu Dhekunuburi</t>
  </si>
  <si>
    <t>South Maalhosmadulu</t>
  </si>
  <si>
    <t>South Thiladhunmathi</t>
  </si>
  <si>
    <t>North Miladhunmadulu</t>
  </si>
  <si>
    <t>South Miladhunmadulu</t>
  </si>
  <si>
    <t>Male Atoll</t>
  </si>
  <si>
    <t>Maaleatholhu</t>
  </si>
  <si>
    <t>North Huvadhu Atoll</t>
  </si>
  <si>
    <t>Huvadhuatholhu Uthuruburi</t>
  </si>
  <si>
    <t>South Huvadhu Atoll</t>
  </si>
  <si>
    <t>Huvadhuatholhu Dhekunuburi</t>
  </si>
  <si>
    <t>Addu</t>
  </si>
  <si>
    <t>Addu City</t>
  </si>
  <si>
    <t>Ariatholhu Dhekunuburi</t>
  </si>
  <si>
    <t>South Ari Atoll</t>
  </si>
  <si>
    <t>Ciudad de México</t>
  </si>
  <si>
    <t>Costa Caribe Norte</t>
  </si>
  <si>
    <t>Costa Caribe Sur</t>
  </si>
  <si>
    <t>Trøndelag</t>
  </si>
  <si>
    <t>Province 1</t>
  </si>
  <si>
    <t>Pradesh 1</t>
  </si>
  <si>
    <t>Province 2</t>
  </si>
  <si>
    <t>Pradesh 2</t>
  </si>
  <si>
    <t>Province 3</t>
  </si>
  <si>
    <t>Pradesh 3</t>
  </si>
  <si>
    <t>Province 5</t>
  </si>
  <si>
    <t>Pradesh 5</t>
  </si>
  <si>
    <t>Province 7</t>
  </si>
  <si>
    <t>Pradesh 7</t>
  </si>
  <si>
    <t>Baitsi</t>
  </si>
  <si>
    <t>Guna Yala</t>
  </si>
  <si>
    <t>Azad Jammu and Kashmir</t>
  </si>
  <si>
    <t>Āzād Jammūñ o Kashmīr</t>
  </si>
  <si>
    <t>Ash Shīḩānīyah</t>
  </si>
  <si>
    <t>North Western</t>
  </si>
  <si>
    <t>nohiyahoi tobei jumhurí</t>
  </si>
  <si>
    <t>Oé-Cusse Ambeno</t>
  </si>
  <si>
    <t>Lautein</t>
  </si>
  <si>
    <t>Songwe</t>
  </si>
  <si>
    <t>Kagadi</t>
  </si>
  <si>
    <t>Kakumiro</t>
  </si>
  <si>
    <t>Rubanda</t>
  </si>
  <si>
    <t>Bunyangabu</t>
  </si>
  <si>
    <t>Rukiga</t>
  </si>
  <si>
    <t>Kikuube</t>
  </si>
  <si>
    <t>Kyotera</t>
  </si>
  <si>
    <t>Kasanda</t>
  </si>
  <si>
    <t>Butebo</t>
  </si>
  <si>
    <t>Namisindwa</t>
  </si>
  <si>
    <t>Bugweri</t>
  </si>
  <si>
    <t>Kapelebyong</t>
  </si>
  <si>
    <t>Pakwach</t>
  </si>
  <si>
    <t>Kwania</t>
  </si>
  <si>
    <t>Nabilatuk</t>
  </si>
  <si>
    <t>Omoro</t>
  </si>
  <si>
    <t>8853 S.p.A.</t>
  </si>
  <si>
    <t>CID002763</t>
  </si>
  <si>
    <t>ANZ Bank</t>
  </si>
  <si>
    <t>CGR Metalloys Pvt Ltd.</t>
  </si>
  <si>
    <t>CID003382</t>
  </si>
  <si>
    <t>Dijllah Gold Refinery FZC</t>
  </si>
  <si>
    <t>CID003348</t>
  </si>
  <si>
    <t>Fujairah Gold FZC</t>
  </si>
  <si>
    <t>CID002584</t>
  </si>
  <si>
    <t>International Precious Metal Refiners</t>
  </si>
  <si>
    <t>CID002562</t>
  </si>
  <si>
    <t>REMONDIS PMR B.V.</t>
  </si>
  <si>
    <t>Shandong Humon Smelting Co., Ltd.</t>
  </si>
  <si>
    <t>CID002525</t>
  </si>
  <si>
    <t>Sovereign Metals</t>
  </si>
  <si>
    <t>CID003383</t>
  </si>
  <si>
    <t>Dongguan CiEXPO Environmental Engineering Co., Ltd.</t>
  </si>
  <si>
    <t>CID003356</t>
  </si>
  <si>
    <t>Gejiu Fuxiang Gongmao Co., Ltd.</t>
  </si>
  <si>
    <t>CID003410</t>
  </si>
  <si>
    <t>PT Timah Tbk Mentok</t>
  </si>
  <si>
    <t>PT Timah Tbk Kundur</t>
  </si>
  <si>
    <t>Operaciones Metalurgicas S.A.</t>
  </si>
  <si>
    <t>Operaciones Metalúrgicas S.A.</t>
  </si>
  <si>
    <t>Precious Minerals and Smelting Limited</t>
  </si>
  <si>
    <t>CID003409</t>
  </si>
  <si>
    <t>Yunnan Yunfan Non-ferrous Metals Co., Ltd.</t>
  </si>
  <si>
    <t>CID003397</t>
  </si>
  <si>
    <t>A.L.M.T. Corp.</t>
  </si>
  <si>
    <t>China Molybdenum Co., Ltd.</t>
  </si>
  <si>
    <t>China MuYe Tungsten Co,. Ltd.</t>
  </si>
  <si>
    <t>CID002641</t>
  </si>
  <si>
    <t>CID000281</t>
  </si>
  <si>
    <t>Human Chun-Chang non-ferrous Smelting &amp; Concentrating Co., Ltd.</t>
  </si>
  <si>
    <t>JSC "Kirovgrad Hard Alloys Plant"</t>
  </si>
  <si>
    <t>CID003408</t>
  </si>
  <si>
    <t>Lianyou Metals Co., Ltd.</t>
  </si>
  <si>
    <t>CID003407</t>
  </si>
  <si>
    <t>Masan Tungsten Chemical LLC (MTC)</t>
  </si>
  <si>
    <t>洛阳栾川钼业集团钨业有限公司</t>
  </si>
  <si>
    <t>Pero</t>
  </si>
  <si>
    <t>Sharjah</t>
  </si>
  <si>
    <t>Fujairah</t>
  </si>
  <si>
    <t>Carrollton</t>
  </si>
  <si>
    <t>Dongguan</t>
  </si>
  <si>
    <t>Jagdalpur</t>
  </si>
  <si>
    <t>Longtan Shiang Taoyuan</t>
  </si>
  <si>
    <t>Kirovgrad</t>
  </si>
  <si>
    <t>Fangliao</t>
  </si>
  <si>
    <t xml:space="preserve">This version incorporates a few changes to the smelter list as reflected in the Standard Smelter List as of February 27, 2019.  The latest version of the Standard Smelter List is available at: http://www.responsiblemineralsinitiative.org/responsible-minerals-assurance-process/exports/cmrt-export/. </t>
  </si>
  <si>
    <t>Cochin</t>
  </si>
  <si>
    <t>Longyan</t>
  </si>
  <si>
    <t xml:space="preserve">This version incorporates a few changes to the smelter list as reflected in the Standard Smelter List as of March 3, 2020.  The latest version of the Standard Smelter List is available at: http://www.responsiblemineralsinitiative.org/responsible-minerals-assurance-process/exports/cmrt-export/. </t>
  </si>
  <si>
    <t>Augmont Enterprises Private Limited</t>
  </si>
  <si>
    <t>China Henan Zhongyuan Gold Smelter</t>
  </si>
  <si>
    <t>Eco-System Recycling Co., Ltd. East Plant</t>
  </si>
  <si>
    <t>Eco-System Recycling Co., Ltd. North Plant</t>
  </si>
  <si>
    <t>Eco-System Recycling Co., Ltd. West Plant</t>
  </si>
  <si>
    <t>Ekaterinburg</t>
  </si>
  <si>
    <t>Gold Coast Refinery</t>
  </si>
  <si>
    <t>LT Metal Ltd.</t>
  </si>
  <si>
    <t>Henan Zhongyuan Gold Refinery Co., Ltd.</t>
  </si>
  <si>
    <t>Henan Zhongyuan Gold Smelter of Zhongjin Gold Co. Ltd.</t>
  </si>
  <si>
    <t>Henan Zhongyuan Gold Smelter of Zhongjin Gold Corporation Limited</t>
  </si>
  <si>
    <t>JALAN &amp; Company</t>
  </si>
  <si>
    <t>Kundan Care Products Ltd.</t>
  </si>
  <si>
    <t>Shirpur Gold Refinery Ltd.</t>
  </si>
  <si>
    <t>Gejiu City Fuxiang Industry and Trade Co., Ltd.</t>
  </si>
  <si>
    <t>Luna Smelter, Ltd.</t>
  </si>
  <si>
    <t>PT Mitra Sukses Globalindo</t>
  </si>
  <si>
    <t>Albasteel Industria e Comercio de Ligas Para Fundicao Ltd.</t>
  </si>
  <si>
    <t>Asia Tungsten Products Vietnam Ltd.</t>
  </si>
  <si>
    <t>Cronimet Brasil Ltda</t>
  </si>
  <si>
    <t>GEM Co., Ltd.</t>
  </si>
  <si>
    <t>NPP Tyazhmetprom LLC</t>
  </si>
  <si>
    <t>CID003461</t>
  </si>
  <si>
    <t>CID003424</t>
  </si>
  <si>
    <t>CID003425</t>
  </si>
  <si>
    <t>CID003186</t>
  </si>
  <si>
    <t>CID002893</t>
  </si>
  <si>
    <t>CID003463</t>
  </si>
  <si>
    <t>CID002588</t>
  </si>
  <si>
    <t>CID003387</t>
  </si>
  <si>
    <t>CID003449</t>
  </si>
  <si>
    <t>CID003427</t>
  </si>
  <si>
    <t>CID002502</t>
  </si>
  <si>
    <t>CID003468</t>
  </si>
  <si>
    <t>CID003417</t>
  </si>
  <si>
    <t>CID003416</t>
  </si>
  <si>
    <t>Mumbai</t>
  </si>
  <si>
    <t>Kazuno</t>
  </si>
  <si>
    <t>New Delhi</t>
  </si>
  <si>
    <t>Haridwar</t>
  </si>
  <si>
    <t>Kigali</t>
  </si>
  <si>
    <t>Vinh Bao District</t>
  </si>
  <si>
    <t>Araquari</t>
  </si>
  <si>
    <t>Kopeysk</t>
  </si>
  <si>
    <t>Chelyabinskaya Oblast'</t>
  </si>
  <si>
    <t xml:space="preserve">此字段定义负责申报内容的人员。授权人可能与联络人不同。请勿填写“相同”或相似信息，需提供授权人的姓名。 </t>
  </si>
  <si>
    <t>Phone - Authorizer:</t>
  </si>
  <si>
    <t>电话 - 授权人：</t>
  </si>
  <si>
    <t>回答責任者の電話番号:</t>
  </si>
  <si>
    <t>Telefone do autorizador ou representante legal:</t>
  </si>
  <si>
    <t>Telefonnummer des Bevollmächtigten:</t>
  </si>
  <si>
    <t>Teléfono-autorizador:</t>
  </si>
  <si>
    <t>Telefono - Autorizzatore:</t>
  </si>
  <si>
    <t>Telefon - İzin Yetkilisi:</t>
  </si>
  <si>
    <t>B74</t>
  </si>
  <si>
    <t>B87</t>
  </si>
  <si>
    <t>B89</t>
  </si>
  <si>
    <t xml:space="preserve">5) Does 100 percent of the 3TG (necessary to the functionality or production of your products) originate from recycled or scrap sources? </t>
  </si>
  <si>
    <t>5) 是否 100% 的 3TG（因产品功能或生产而必须使用）来自于回收料或报废料？</t>
  </si>
  <si>
    <t>5) (귀사 제품의 기능이나 생산에 필요한) 3TG의 100%가 재활용이나 폐자원에서 온 것입니까?</t>
  </si>
  <si>
    <t xml:space="preserve">5) Est-ce que 100 % des 3TG (nécessaires au fonctionnement ou à la production de vos produits) provient de sources recyclées ? </t>
  </si>
  <si>
    <t xml:space="preserve">5) Cem por cento do mineral de conflito (necessários à funcionalidade ou à produção dos seus produtos) têm origem de material reciclado ou sucata? </t>
  </si>
  <si>
    <t xml:space="preserve">5) Stammt das für die Funktionalität oder  Herstellung Ihrer Produkte benötigte 3TG-Mineral zu 100 % aus Recycling- oder Schrottquellen? </t>
  </si>
  <si>
    <t xml:space="preserve">5) ¿Se origina el 100 por ciento del 3TG (necesario para la funcionalidad o la producción de sus productos) del reciclaje o de las fuentes de residuos? </t>
  </si>
  <si>
    <t>5) Il 100% dei metalli di conflitto (necessari per la funzionalità o per la produzione dei prodotti della vostra società) derivano da materiale di recupero o da scarti di fornitura?</t>
  </si>
  <si>
    <t xml:space="preserve">5) 3TG (ürünlerinizin imalatı veya işlevselliği için gerekli) yüzde 100 oranda geri dönüşüm ya da hurda kaynaklarından elde ediliyor mu? </t>
  </si>
  <si>
    <t>4) Do any of the smelters in your supply chain source the 3TG from conflict-affected and high-risk areas?</t>
  </si>
  <si>
    <t xml:space="preserve">6) What percentage of relevant suppliers have provided a response to your supply chain survey? </t>
  </si>
  <si>
    <t>6）サプライチェーン調査に回答した関連するサプライヤーは何パーセントですか？</t>
  </si>
  <si>
    <t>6) 관련 공급업체가 귀사의 공급망 설문조사에 응답한 비율은 몇 퍼센트입니까?</t>
  </si>
  <si>
    <t>6) Combien de fournisseurs (%) concernés ont répondu à l'enquête sur la chaîne d'approvisionnement ?</t>
  </si>
  <si>
    <t>6) Que percentagem de fornecedores relevantes responderam à pesquisa da sua cadeia de suprimentos?</t>
  </si>
  <si>
    <t>6) Wie hoch ist der Prozentsatz an Lieferanten, die auf Ihre Lieferkettenumfrage geantwortet haben?</t>
  </si>
  <si>
    <t>6) ¿Qué porcentaje de proveedores relevantes le han hecho llegar respuestas a su encuesta de la cadena de suministros?</t>
  </si>
  <si>
    <t>6) In che percentuale i fornitori interessati hanno risposto all'indagine sulla catena di fornitura?</t>
  </si>
  <si>
    <t>6) Tedarik zinciri anketinize ilgili tedarikçilerin yüzde kaçı yanıt verdi?</t>
  </si>
  <si>
    <t xml:space="preserve">7) Have you identified all of the smelters supplying the 3TG to your supply chain? </t>
  </si>
  <si>
    <t>7) 您是否识别出为贵公司供应链供应 3TG 的所有冶炼厂？</t>
  </si>
  <si>
    <t>7) 귀사의 공급망에 3TG를 공급하는 모든 제련소를 확인했습니까?</t>
  </si>
  <si>
    <t xml:space="preserve">7) Avez-vous identifié toutes les fonderies qui fournissent les 3TG à votre chaîne d’approvisionnement ? </t>
  </si>
  <si>
    <t xml:space="preserve">7) Você identificou todas as fundições que fornecem mineral de conflito para sua cadeia de suprimentos? </t>
  </si>
  <si>
    <t xml:space="preserve">7) Haben Sie alle Schmelzhütten ermittelt, die das 3TG-Mineral für Ihre Lieferkette bereitstellen? </t>
  </si>
  <si>
    <t xml:space="preserve">7) ¿Ha identificado a todos los fundidores que suministran el 3TG a su cadena de suministro? </t>
  </si>
  <si>
    <t>7) Avete individuato tutte le fonderie che forniscono metalli di conflitto alla vostra catena di fornitura?</t>
  </si>
  <si>
    <t xml:space="preserve">7) Tedarik zincirinize 3TG sağlayan tüm izabe tesislerini tanımladınız mı? </t>
  </si>
  <si>
    <t xml:space="preserve">8) Has all applicable smelter information received by your company been reported in this declaration? </t>
  </si>
  <si>
    <t>8) 贵公司收到的所有适用冶炼厂信息是否已在此申报中报告？</t>
  </si>
  <si>
    <t xml:space="preserve">8) Est-ce que toutes les informations pertinentes reçues des fonderies par votre société ont été mentionnées dans cette déclaration ? </t>
  </si>
  <si>
    <t xml:space="preserve">8) Todas as informações aplicáveis sobre fundições recebidas por sua empresa foram reportadas nesta declaração? </t>
  </si>
  <si>
    <t xml:space="preserve">8) Haben Sie alle relevanten Informationen, die Ihr Unternehmen zu den Schmelzhütten erhalten hat, in dieser Erklärung aufgeführt? </t>
  </si>
  <si>
    <t xml:space="preserve">8) ¿Se ha incluido en este declaración toda la información aplicable del fundidor recibida por su compañía? </t>
  </si>
  <si>
    <t>8) Tutte le informazioni applicabili relativamente alle fonderie ricevute dalla vostra azienda sono state incluse in questa dichiarazione?</t>
  </si>
  <si>
    <t xml:space="preserve">8) Şirketinizin aldığı tüm uygulanabilir izabe tesisi bilgileri bu beyanda bildirildi mi? </t>
  </si>
  <si>
    <t>冶炼厂查找 (*)</t>
  </si>
  <si>
    <t>C. Do you require your direct suppliers to source the 3TG from smelters whose due diligence practices have been validated by an independent third party audit program?</t>
  </si>
  <si>
    <t xml:space="preserve">C. 您是否要求您的直接供应商从其尽职调查实践已被被独立第三方审核机构验证过的冶炼厂采购 3TG？ </t>
  </si>
  <si>
    <t>C.  귀사는 1차 협력사에게 독립된 제3자 감사 회사에 의해 실사를 확인받은 제련소로부터만 3TG를 구매하기를 요구하고 있습니까?</t>
  </si>
  <si>
    <t xml:space="preserve">C. Est-ce que vous imposez à vos fournisseurs directs de s’approvisionner en 3TG auprès de fonderie dont les pratiques de diligence raisonnable ont été validées par un programme d’audit externe indépendant ? </t>
  </si>
  <si>
    <t xml:space="preserve">C. Você exige que seus fornecedores diretos forneçam minerais de conflito de fundições cujas práticas de diligência devida tenham sido validadas por um programa de auditoria independente? </t>
  </si>
  <si>
    <t xml:space="preserve">C.  ¿Exige a sus proveedores directos que le suministren el 3TG de fundidores cuyas prácticas de debida diligencia hayan sido validadas por un programa de auditoría de un tercero independiente?  </t>
  </si>
  <si>
    <t xml:space="preserve">C. Richiedete ai vostri diretti fornitori di approvvigionarsi da fonderie che sono state certificate da parte di una società indipendente di certificazione del settore privato?  </t>
  </si>
  <si>
    <t>C. Doğrudan tedarikçilerinizin 3TG'yi durum tespiti uygulamaları bağımsız üçüncü kişi denetim programları tarafından onaylanmış şirketlerden edinmesini şart koşuyor musunuz?</t>
  </si>
  <si>
    <t>E. Does your company conduct Conflict Minerals survey(s) of your relevant supplier(s)?</t>
  </si>
  <si>
    <t>E. 贵公司是否开展了相关供应商的冲突矿产调查？</t>
  </si>
  <si>
    <t xml:space="preserve">E. 귀사는 관련 공급업체에 대해 분쟁광물 설문조사를 실시하고 있습니까? </t>
  </si>
  <si>
    <t>E. Votre société mène-t-elle des enquêtes sur les minerais de conflit auprès du/des fournisseur(s) concerné(s) ?</t>
  </si>
  <si>
    <t>E. Sua empresa faz pesquisa(s) de minerais de conflito de seu(s) fornecedor(es) relevante(s)?</t>
  </si>
  <si>
    <t>E. Veranstaltet Ihr Unternehmen (eine) Konfliktmineralienumfrage(n) mit seinen entsprechenden Lieferanten?</t>
  </si>
  <si>
    <t>E. ¿Su compañía realiza encuestas de minerales de conflicto con sus proveedores relevantes?</t>
  </si>
  <si>
    <t>E. La società conduce indagini sui minerali di conflitto per i fornitori interessati?</t>
  </si>
  <si>
    <t>E. Şirketiniz ilgili tedarikçi(leri)niz ile ilgili olarak İhtilaf Konusu Maden Kaynakları anket(ler)i yürütüyor mu?</t>
  </si>
  <si>
    <t>F. Do you review due diligence information received from your suppliers against your company’s expectations?</t>
  </si>
  <si>
    <t>F. 贵公司是否根据公司期望来审查供应商提交的尽职调查信息？</t>
  </si>
  <si>
    <t>F. 귀사는 협력사로부터 받은 실사 정보를 귀사의 기대에 준하여 검토 하십니까?</t>
  </si>
  <si>
    <t xml:space="preserve">F. Vérifiez-vous les informations de devoir de diligence reçues de vos fournisseurs par rapport aux attentes de votre entreprise? </t>
  </si>
  <si>
    <t xml:space="preserve">F.  Verifica e revê a informação das diligências devidas recebidas dos seus fornecedores face as expectativas da Empresa? </t>
  </si>
  <si>
    <t>F. Revisas la información de diligencia recibida de tus proveedores contra las expectativas de la compañía?</t>
  </si>
  <si>
    <t>F.Avete verificato le informazioni di dovuta diligenza ricevute dai vostri fornitori rispetto alle aspettative della vostra azienda?</t>
  </si>
  <si>
    <t>F. Tedarikçilerinizden edindiğiniz durum tespiti bilgilerini şirketinizin beklentileri ile karşılaştırarak değerlendiriyor musunuz?</t>
  </si>
  <si>
    <t>G. Does your review process include corrective action management?</t>
  </si>
  <si>
    <t>G. 贵公司的验证程序是否包括纠正措施管理？</t>
  </si>
  <si>
    <t xml:space="preserve">G. 귀사의 정보 검토 프로세스는 개선 조치 관리를 포함하고 있습니까? </t>
  </si>
  <si>
    <t xml:space="preserve">G. Votre processus de vérification inclut-il la gestion des actions correctives ? </t>
  </si>
  <si>
    <t>G. O processo de revisão inclui a gestão de ações corretivas?</t>
  </si>
  <si>
    <t>G. Sieht Ihr Review-Prozess ein Korrekturmaßnahmen-Management vor?</t>
  </si>
  <si>
    <t xml:space="preserve">G. Tu proceso de verificación incluye manejo de acciones correctivas? </t>
  </si>
  <si>
    <t>G. Il vostro processo di verifica include la gestione di azioni correttive?</t>
  </si>
  <si>
    <t>G. Değerlendirme süreciniz düzeltici eylem yönetimini içeriyor mu?</t>
  </si>
  <si>
    <t>B104</t>
  </si>
  <si>
    <t>B105</t>
  </si>
  <si>
    <t>B106</t>
  </si>
  <si>
    <t>B107</t>
  </si>
  <si>
    <t>B108</t>
  </si>
  <si>
    <t>B109</t>
  </si>
  <si>
    <t>B110</t>
  </si>
  <si>
    <t>Yes, with the SEC</t>
  </si>
  <si>
    <t>B111</t>
  </si>
  <si>
    <t>Yes, with the EU</t>
  </si>
  <si>
    <t>Yes, with the SEC and the EU</t>
  </si>
  <si>
    <t xml:space="preserve">9. 插入负责申报信息内容的人员姓名。授权人可能与联系人不同。请勿填写“相同”或相似信息，而需提供授权人的姓名。此为必填字段。 </t>
  </si>
  <si>
    <t>A35</t>
  </si>
  <si>
    <t>A74</t>
  </si>
  <si>
    <t>Instructions for completing Questions A. – H. (rows 75 - 89).  Questions A. through H. are mandatory if the both of responses to Question 1 and 2 are “Yes” for any metal.
Provide answers in ENGLISH only</t>
  </si>
  <si>
    <t>Instruktionen zur Beantwortung der Fragen A. – H. (Reihen 75–89).  Die Fragen A. bis H. müssen beantwortet werden, wenn die Antwort auf Frage 1 für irgendein Metall „Ja“ lautet.
Bitte geben Sie Ihre Antworten nur auf ENGLISCH</t>
  </si>
  <si>
    <t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t>
  </si>
  <si>
    <t xml:space="preserve">5. Dies ist eine Erklärung, die bestimmt, ob in dem/den Produkt(en) enthaltene, für die Funktionalität dieses/dieser Produkts/Produkte notwendige 3TG-Mineralien aus Recycling- oder Schrottquellen stammen. 
Die Antwort auf diese Frage muss „Ja“ oder „Nein“ oder „Unbekannt“ lauten. Diese Frage muss für ein bestimmtes Metall beantwortet werden, wenn die Antwort auf Frage 1 und 2 „Ja“ für dieses Metall lautet.
Eine Antwort mit „Ja“ bedeutet, dass 100 % des 3TG-Minerals aus Recycling- oder Schrottquellen stammen. Eine Antwort mit „Nein“ bedeutet, dass ein Teil des 3TG-Minerals nicht aus Recycling- oder Schrottquellen stammt. Eine Antwort mit „Unbekannt“ bedeutet, dass der Nutzer nicht weiß, ob 100 % des 3TG-Minerals aus Recycling- oder Schrottquellen stammt oder nicht. </t>
  </si>
  <si>
    <t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t>
  </si>
  <si>
    <t>6. Diese Frage dient der Bestimmung, ob ein Unternehmen Offenlegungen zu Konfliktmineralien von allen Lieferanten erhalten hat, von denen vernünftigerweise angenommen wird, dass sie 3TG-Mineralien liefern, die in den vom Umfang dieser Erklärung umfassten Produkten enthalten sind. Erlaubte Antworten auf diese Frage sind:
- 100 %
- Größer als 90 %
- Größer als 75 %
- Größer als 50 %
- 50 % oder weniger
- Keine
Diese Frage muss für ein bestimmtes Metall beantwortet werden, wenn die Antwort auf Frage  1 und 2 „Ja“ für dieses Metall lautet.</t>
  </si>
  <si>
    <t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t>
  </si>
  <si>
    <t>7. Cette question vise à déterminer si le fournisseur a raison de croire qu’il a identifié toutes les fonderies qui fournissent des 3TG dans les produits couverts par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</si>
  <si>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7. Esta pergunta verifica se o fornecedor tem razões para crer que identificou todas as fundições que fornecem minerais de conflito nos produtos abrangidos por esta declaração. A resposta a esta pergunta deverá ser “sim” ou “não”, com a adição de comentários em determinados casos, por exemplo, lista de fundições. Esta pergunta é obrigatória para um metal específico se a resposta às perguntas 1 e 2 for “Sim” para esse metal.</t>
  </si>
  <si>
    <t>7. Mit dieser Frage wird geprüft, ob ein Lieferant Grund zur Annahme hat, dass er alle diejenigen Schmelzöfen identifiziert hat, die in den vom Umfang dieser Erklärung umfassten Produkten 3TG-Mineralien bereitstellen. Die Antwort auf diese Frage muss „Ja“ oder „Nein“ lauten, zusammen mit einem Kommentar in bestimmten Fällen, z. B. einer Liste von Schmelzöfen. Diese Frage muss für ein bestimmtes Metall beantwortet werden, wenn die Antwort auf Frage 1 und 2 „Ja“ für dieses Metall lautet.</t>
  </si>
  <si>
    <t>7. Esta pregunta confirma si el proveedor tiene razón para pensar que ha identificado a todas las fundidoras que suministran 3TG en los productos cubiertos en esta declaración. La respuesta a esta pregunta debe ser "sí" o "no", seguido de un comentario en algunos casos; por ejemplo, una lista de fundidoras. Esta pregunta es obligatoria para un metal específico si la respuesta a la Pregunta 1 y 2 es "sí" para ese metal.</t>
  </si>
  <si>
    <t>7. Bu soru, tedarikçinin bu beyan kapsamındaki ürünlerde 3TG sağlayan tüm izabe tesislerinin tanımlandığını düşünüp düşünmediğini doğrulama amacı taşır. Bu soruya belirli durumlarda açıklama girerek (ör. izabe tesislerinin listesi) "evet" ya da "hayır" cevabı verilebilir. 1. ve 2. soruya belirli bir metal için "Evet" yanıtı verilmişse, bu metal için bu soruya yanıt verilmesi zorunludur.</t>
  </si>
  <si>
    <t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t>
  </si>
  <si>
    <t>8. 此问题是要核实经确定为提供此申报范围涵盖之产品中含有任何 3TG 的所有冶炼厂是否已在此申报中报告。本问题的回答包括有“是”或“否”，并请就情况说明，例如冶炼厂列表。如果问题 1 和问题 2 就特定金属的答复为“是”，必须为该金属回答此问题。</t>
  </si>
  <si>
    <t>8. Cette question vise à vérifier que toutes les fonderies identifiées comme fournisseurs de quelconques 3TG contenus dans les produits couverts par le champ d'application de cette déclaration ont été mentionnées dans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</si>
  <si>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8. Diese Frage bestätigt, dass alle Schmelzöfen, von denen bekannt ist, dass sie in den vom Umfang dieser Erklärung umfassten Produkten 3TG-Mineralien bereitstellen, in dieser Erklärung genannt sind. Die Antwort auf diese Frage muss „Ja“ oder „Nein“ lauten, zusammen mit einem Kommentar in bestimmten Fällen, z. B. einer Liste von Schmelzöfen. Diese Frage muss für ein bestimmtes Metall beantwortet werden, wenn die Antwort auf Frage 1 und 2 „Ja“ für dieses Metall lautet.</t>
  </si>
  <si>
    <t>8. Questa domanda verifica che siano state riportate in questa dichiarazione tutte le fonderie identificate quali fornitrici di qualsiasi metallo di conflitto contenuto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</si>
  <si>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8. Bu soru, bu beyan kapsamındaki ürünlerdeki 3TG'leri sağladığı belirlenen izabe tesislerinin beyanda bildirilip bildirilmediğini tespit etme amacı taşımaktadır. Bu soruya belirli durumlarda açıklama girerek (ör. izabe tesislerinin listesi) "evet" ya da "hayır" cevabı verilebilir. 1. ve 2. soruya belirli bir metal için "Evet" yanıtı verilmişse, bu metal için bu soruya yanıt verilmesi zorunludur.</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</si>
  <si>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t>
  </si>
  <si>
    <t>根据经济合作与发展组织 (OECD) 针对“责任供应链中来自受冲突影响地区及高风险地区的矿产”所编写的尽职调查指南（OECD指南），“尽职调查”的定义是“通过持续、积极、有效的方法，确保所有企业尊重人权及不做有助于冲突活动的行为。“尽职调查”必须成为公司无冲突采购策略的一个组成部份。所列问题 A 至问题 H 的目的是对贵公司不使用冲突矿产采购策略中的尽职调查工作进行评估。对这部份问题的回答将体现出贵公司执行尽职调查工作的范围，并不应仅限于公司资料部分里所选择的”申报范围”。</t>
  </si>
  <si>
    <t>Le Guide OCDE sur le devoir de diligence pour des chaînes d’approvisionnement responsables en métaux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Le devoir de diligence devrait faire partie intégrante de la stratégie globale d’approvisionnement hors zone de conflit ou à haut risque de votre entreprise. Les questions A à H ont pour but d’évaluer les activités en place dans votre entreprise dans le cadre du devoir de diligence de votre compagnie pour l’approvisionnement en métaux hors zone de conflit ou à haut risque. Les réponses à ces questions doivent représenter le périmètre complet des activités de votre entreprise et ne doivent pas être limitées au 'Périmetre de la Déclaration' sélectionné dans la section information sur la société .</t>
  </si>
  <si>
    <t>As linhas de orientação das diligências devidas da OCDE para cadeias de Fornecimento responsáveis de Minerais de conflito afetados e de áreas de alto risco (Guia da OCDE) define " Diligências devidas" como um processo "em curso, proactivo e reativo, através do qual as empresas conseguem garantir  os seu respeito pelos direitos humanos e não contribuir para o conflito". As diligências devidas devem ser parte integrante da estratégia global da empresa sobre fontes livres de conflito. As questões de A a H foram formuladas para avaliar as atividades de diligência devidas da empresa face à origem dos minerais livres de conflito. As respostas a estas questões devem representar todo o âmbito das atividades da empresa e não se deverá limitar ao "âmbito da Declaração" selecionado no campo da informação da empresa.</t>
  </si>
  <si>
    <t>La Guía de cuidado de la OCDE para las cadena de  Suministro Responsable de minerales de zonas afectadas por conflictos y de áreas de alto riesgo (OCDE Orientación) define  " Diligencia de cuidados", como "un proceso continuo, proactivo y reactivo a través del cual las empresas pueden garantizar que se respeten los derechos humanos y no contribuyen a los conflictos ". La diligencia de cuidado debe ser una parte integral de la estrategia general de la empresa para abastecimiento libre de conflictos. Las preguntas a través de A. H. están diseñadas para evaluar las actividades diligentes de su empresa  para el abastecimiento de minerales sin conflicto. Las respuestas a estas preguntas deben de representar toda la gama de actividades de su empresa y no se limitará a la 'Declaración de Alcance' seleccionado en la sección de información de la compañía.</t>
  </si>
  <si>
    <t xml:space="preserve"> İhtilaftan Etkilenen ya da Yüksek Riskli Alanlardan elde edilen Madenlerin Sorumlu Tedarik Zinciri için OECD Durum Tespiti Kılavuzu (OECD Kılavuzu), “Durum Tespiti” sürecini “şirketlerin insan haklarına saygı duyulmasını ve ihtilafa katkıda bulunulmamasını sağlayacak şekilde denetlendiği sürekli olarak, proaktif ve reaktif bir süreçtir”. Durum tespiti, şirketinizin genel ihtilaf içermeyen kaynak edinme stratejisinin ayrılmaz bir parçasını oluşturmalıdır. A. ile H. arası sorular, şirketinizin ihtilaf içermeye maden kaynağı belirleme konulu durum tespiti aktivitelerinin değerlendirilmesi için tasarlanmıştır. Bu sorulara verilecek yanıtlar, şirketinizin faaliyetlerinin kapsamını eksiksiz bir şekilde ifade etmeli ve şirket bilgileri bölümünde seçilen ‘Beyan Kapsamı’ ile sınırlı tutulmamalıdır.</t>
  </si>
  <si>
    <t>C31</t>
  </si>
  <si>
    <t>Conflict-Affected and High-Risk Area (CAHRA)</t>
  </si>
  <si>
    <t>InstructionsA51</t>
  </si>
  <si>
    <t>10. Smelter Location: State/Province, if applicable – Provide the state or province where the smelter is located. This field is optional.</t>
  </si>
  <si>
    <t>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t>
  </si>
  <si>
    <t>E. Diese Frage dient der Bestimmung, ob ein Unternehmen von seinen Lieferanten verlangt, eine Erklärung zu Konfliktmineralien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konform mit IPC-1755 [z. B. CMRT]
- Ja, unter Verwendung eines anderen Formats (bitte beschreiben)
- Nein
Diese Frage muss beantwortet werden.</t>
  </si>
  <si>
    <t>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t>
  </si>
  <si>
    <t>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Diese Frage muss beantwortet werden.</t>
  </si>
  <si>
    <t>G. This is a question to disclose whether a company’s review process includes corrective action management. The answer to this question shall be "yes" or "no." Comments shall be captured in a question comment field. 
This question is mandatory.</t>
  </si>
  <si>
    <t>G. 此问题是要披露公司是否受 SEC 规则规限。请以“是”或“否”来回答此问题。须在问题注释字段提供说明。此问题必须作答。要了解更多信息，请参见 www.sec.gov。</t>
  </si>
  <si>
    <t>G. Diese Frage dient der Bestimmung, ob das Prüfungsverfahren eines Unternehmens ein Abhilfemaßnahmen-Management umfasst. Die Antwort auf diese Frage muss „Ja“ oder „Nein“ lauten. Anmerkungen sollten in einem Frage/Kommentar-Feld festgehalten werden. 
Diese Frage muss beantwortet werden.</t>
  </si>
  <si>
    <t>Answer the following questions 1 - 8 based on the declaration scope indicated above</t>
  </si>
  <si>
    <t>根据上述申报范围，回答以下 1 至 8 题</t>
  </si>
  <si>
    <t>위에 명시한 선언범위를 바탕으로 다음 1~8번 질문에 답하시오.</t>
  </si>
  <si>
    <t>Répondre aux questions 1 à 8 suivantes pour le périmètre de la déclaration indiqué ci-dessus</t>
  </si>
  <si>
    <t>Responder às seguintes perguntas de 1-8 com base no âmbito da declaração acima indicada.</t>
  </si>
  <si>
    <t>Beantworten Sie die Fragen 1 - 8 entsprechend dem oben angegebenen Geltungsbereich</t>
  </si>
  <si>
    <t>Responder a las siguientes preguntas 1-8 basado en el alcance de la declaración indicado arriba.</t>
  </si>
  <si>
    <t>Rispondere alle seguenti domande 1- 8 basate sul perimetro della dichiarazione sopra indicato</t>
  </si>
  <si>
    <t>Aşağıdaki 1 ile 8 arası soruları yukarıda gösterilen beyan kapsamına uygun şekilde yanıtlayın</t>
  </si>
  <si>
    <t>C. This is a declaration to determine whether a company requires their direct suppliers to source 3TG from validated smelters. The answer to this question shall be "yes" or "no." Comments should be captured in a question comment field.
This question is mandatory.</t>
  </si>
  <si>
    <t>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t>
  </si>
  <si>
    <t>IPC-1755 Responsible Sourcing of Minerals Data Exchange Standard</t>
  </si>
  <si>
    <t>Accra</t>
  </si>
  <si>
    <t>CID003205</t>
  </si>
  <si>
    <t>B44</t>
  </si>
  <si>
    <t>B45</t>
  </si>
  <si>
    <t>B46</t>
  </si>
  <si>
    <t>B47</t>
  </si>
  <si>
    <t>Enter the URL in Declaration worksheet cell G77 if you answer "Yes" for question B. The format of the URL should be "www.companyname.com"</t>
  </si>
  <si>
    <t xml:space="preserve">如果问题 B 的答案为“是”，则请在“申报”工作表 G77 单元格中输入 URL。URL 的格式应为“www.companyname.com” </t>
  </si>
  <si>
    <t>質問Bの回答が「Yes」の場合は、申告ワークシートのG77セルにURLを記入します。URLの形式は「www.companyname.com」にしてください。</t>
  </si>
  <si>
    <t>Saisissez l'URL dans la cellule D77 de l'onglet Déclaration si vous répondez par « Oui » à la question B. Le format de l'URL doit être : www.nomdelentreprise.com</t>
  </si>
  <si>
    <t>Digite o URL na célula G77 da planilha Declaração se você responder “Sim” à pergunta B. O formato do URL deve ser “www.nomedaempresa.com”</t>
  </si>
  <si>
    <t xml:space="preserve">Geben Sie in der Arbeitsblattzelle D77 der Erklärung den URL an, falls Sie Frage B mit „Ja“ beantworten. Das Format des URL sollte „www.companyname.com“ entsprechen </t>
  </si>
  <si>
    <t>Ingrese la URL en la hoja de trabajo de Declaration (Declaración), celda G77 si responde "Sí" en la pregunta B. El formato de la URL debe ser "www.nombredelacompañía.com"</t>
  </si>
  <si>
    <t>Inserire l'URL nella cella G77 del foglio di lavoro della Dichiarazione se si risponde "Sì" per la domanda B. Il formato dell'URL deve essere "www.nomeazienda.com"</t>
  </si>
  <si>
    <t>B sorusuna "Evet" yanıtı verdiyseniz, Beyan çalışma sayfasında hücre G77'e URL'yi girin. URL "www.sirketadi.com" biçiminde olmalıdır</t>
  </si>
  <si>
    <t>J59</t>
  </si>
  <si>
    <t>J66</t>
  </si>
  <si>
    <t>J67</t>
  </si>
  <si>
    <t>J68</t>
  </si>
  <si>
    <t>NORTH MACEDONIA</t>
  </si>
  <si>
    <t xml:space="preserve">1. Corrections to all bugs and errors
2. Conformance to IPC-1755, which incorporated EU Conflict Minerals Regulation, in the wordings of the following questions: Q 4 (newly added), Q H(formerly Q I), removal of former question C
a. Update to ISO short names for countries, states / provinces
3. Updates to the Smelter Reference List and Standard Smelter List
</t>
  </si>
  <si>
    <t>H. Is your company required to file an annual conflict minerals disclosure?</t>
  </si>
  <si>
    <t>J14</t>
  </si>
  <si>
    <t>CheckerJ14</t>
  </si>
  <si>
    <t>J19</t>
  </si>
  <si>
    <t>J24</t>
  </si>
  <si>
    <t>CheckerJ19</t>
  </si>
  <si>
    <t>CheckerJ24</t>
  </si>
  <si>
    <t>CheckerJ31</t>
  </si>
  <si>
    <t>CheckerJ32</t>
  </si>
  <si>
    <t>CheckerJ34</t>
  </si>
  <si>
    <t>CheckerJ36</t>
  </si>
  <si>
    <t>CheckerJ37</t>
  </si>
  <si>
    <t>CheckerJ39</t>
  </si>
  <si>
    <t>CheckerJ41</t>
  </si>
  <si>
    <t>CheckerJ42</t>
  </si>
  <si>
    <t>CheckerJ44</t>
  </si>
  <si>
    <t>CheckerJ46</t>
  </si>
  <si>
    <t>CheckerJ47</t>
  </si>
  <si>
    <t>CheckerJ49</t>
  </si>
  <si>
    <t>CheckerJ51</t>
  </si>
  <si>
    <t>CheckerJ52</t>
  </si>
  <si>
    <t>CheckerJ54</t>
  </si>
  <si>
    <t>CheckerJ56</t>
  </si>
  <si>
    <t>CheckerJ57</t>
  </si>
  <si>
    <t>CheckerJ58</t>
  </si>
  <si>
    <t>CheckerJ59</t>
  </si>
  <si>
    <t>CheckerJ60</t>
  </si>
  <si>
    <t>CheckerJ62</t>
  </si>
  <si>
    <t>CheckerJ64</t>
  </si>
  <si>
    <t>CheckerJ65</t>
  </si>
  <si>
    <t>CheckerJ66</t>
  </si>
  <si>
    <t>CheckerJ67</t>
  </si>
  <si>
    <t>CheckerJ68</t>
  </si>
  <si>
    <t>J34</t>
  </si>
  <si>
    <t>J39</t>
  </si>
  <si>
    <t>J44</t>
  </si>
  <si>
    <t>J49</t>
  </si>
  <si>
    <t>J54</t>
  </si>
  <si>
    <t>J62</t>
  </si>
  <si>
    <t>CheckerJ29</t>
  </si>
  <si>
    <t>CheckerJ30</t>
  </si>
  <si>
    <t>CheckerJ35</t>
  </si>
  <si>
    <t>CheckerJ40</t>
  </si>
  <si>
    <t>CheckerJ45</t>
  </si>
  <si>
    <t>CheckerJ50</t>
  </si>
  <si>
    <t>CheckerJ55</t>
  </si>
  <si>
    <t>CheckerJ63</t>
  </si>
  <si>
    <t>J29</t>
  </si>
  <si>
    <t>RMI 网址：(www.responsiblemineralsinitiative.org) 培训和指导、模板、负责任矿物审验流程合规冶炼厂列表。</t>
  </si>
  <si>
    <t xml:space="preserve">此冲突矿产报告模板（CMRT 模板）是由负责任矿物计划 (RMI) 创建的免费标准报告模板。该模板促进了通过关于矿产原产国、所用冶炼厂和精炼厂的供应链来进行信息传输，并且支持法律合规性*。该模板还促进识别新的冶炼厂和精炼厂，以通过负责任矿物审验流程，对这些厂家进行潜在审核**。_x000D_
_x000D_
CMRT 旨在让下游企业披露其供应链有关的信息（准确来讲，不包括冶炼厂）。如果贵公司是 3TG 冶炼厂或精炼厂，根据 RMAP 协议，我们建议您在冶炼厂列表选项卡中输入贵公司的名称。_x000D_
_x000D_
填写表格时，单元格条目不应以“=”或“#”开头。_x000D_
</t>
  </si>
  <si>
    <t xml:space="preserve">* 在 2010年，关注来源于刚果民主共和国 (DRC) 或毗邻国家或地区“冲突矿产”的《多德-弗兰克华尔街金融改革与消费者保护法》(U.S. Dodd-Frank Wall Street Reform and Consumer Protection Act) 正式通过。SEC 公布了最终规则，要求所有美国上市公司披露冲突矿产来源（有关规则，请访问 http://www.sec.gov/rules/final/2012/34-67716.pdf）。该规则参考了“经济合作与发展组织关于来自冲突影响和高风险区域之矿石的负责任供应链尽职调查指南”(http://www.oecd.org/dataoecd/62/30/46740847.pdf)，明确了供应商如何制定政策、尽职框架和管理体系。_x000D_
** 有关信息，请参见“负责任矿物计划”(www.responsiblemineralsinitiative.org)。_x000D_
2017 年，欧洲议会和理事会 2017 年 5 月 17 日第 2017/821 号条例（欧盟）通过，该条例规定了进口源自受_x000D_
冲突影响和高风险地区的锡、钽和钨及其矿石以及黄金的欧盟进口商的供应链尽职调查义务（请参见 https://eur-lex.europa.eu/legal-content/EN/TXT/PDF/?uri=OJ:L:2017:130:FULL&amp;from=EN）_x000D_
</t>
  </si>
  <si>
    <t>公司信息的填写说明（第 8 至 22 行）。_x000D_
请仅以英文作答</t>
  </si>
  <si>
    <t>1. 插入贵公司的法定名称。请勿使用缩写。在此字段中，您可以选择添加其他商业名称、营业名称等。</t>
  </si>
  <si>
    <t>2. 选择贵公司的申报范围。范围选项为：_x000D_
_x000D_
A. 全公司_x000D_
B. 产品（或产品列表）_x000D_
C. 用户自定义 _x000D_
_x000D_
对于“全公司”，申报涵盖公司产品或母公司生产的产品物质整体。如果用户在公司级别中报告冲突矿产数据，他们将报告关于其生产的所有产品的冲突矿产数据。_x000D_
_x000D_
如果选择范围为“产品（或产品列表）”，将显示产品列表的工作表选项卡。如果选择了此范围，则必须在“产品列表”工作表的 B 列中列出此申报范围涵盖的产品制造商产品序号。可选择是否在“产品列表”工作表的 C 列中列出制造商的产品名称。_x000D_
_x000D_
如果选择范围为“用户自定义”，用户必须描述 3TG 披露适用的范围。此类范围应由供应商在文本字段内予以定义，并确保客户或文档接收人可以清楚理解。例如，公司可提供链接来说明信息。_x000D_
_x000D_
此为必填字段。</t>
  </si>
  <si>
    <t>12. 插入授权人的电话号码。此字段自由选择填写。</t>
  </si>
  <si>
    <t>八道尽职调查问题的填写指南（第 24 至 71 行）。_x000D_
请仅以英文作答</t>
  </si>
  <si>
    <t>八道题明确了每种金属的用途、原产地和采购识别信息。这些问题旨在收集关于公司产品中 3TG 使用情况的信息，以确定法规适用情况。答案应与公司信息部分所选择的“申报范围”相对应。此部分中的答案可用于确定 3TG 报告的使用情况和完整性。</t>
  </si>
  <si>
    <t>对于八道必答题，请使用下拉菜单选项，为每种金属提供答复。所有 3TG 都必须完成此部分中的问题。如果给定金属之问题 1和 2  的回答为肯定，则须完成该金属的后续问题，并应完成_x000D_
关于公司总体尽职调查项目的后续尽职调查问题（A 至H）。</t>
  </si>
  <si>
    <t>1. 这是两个问题中的第一道问题，其回答用来确定 3TG 是否在冲突矿产报告要求的范围内。此问题以 SEC 在关于确定 3TG 是否对于产品“功能或生产有必要”的最终规则之准则为准。SEC 准则以此假设为依据：如果 3TG 对于产品的广泛预期功能、用法或用途没有必要，则产品供应链中的公司不会有意添加 3TG 到该产品或产品的任何子组件中。同样地，准则假设 3TG 对于产品的生产没有必要，除非其被有意添加到该商品的生产流程中。此问题的答复用于排除任何痕量级杂质或自然生成的副产品，如钢中的锡。必须为每个 3TG 回答此问题。_x000D_
_x000D_
此问题询问是否有任何冲突矿产在贵公司生产或外包生产的产品中用作原材料、组件或添加物（包括原材料和组件）。原材料、组件、添加物、磨具和切削工具中的杂质不在此调查范围。_x000D_
_x000D_
必须为每个 3TG 回答此问题。此问题的有效回答为“是”或“否”。此问题必须作答。</t>
  </si>
  <si>
    <t>2. 对于对问题 1 回答“是”的每个情况，必须为每个 3GT 回答此问题。这是两个问题中的第二个问题，其答复用来确定 3TG 是否在 SEC 关于确定 3TG 是否对产品功能或生产有必要的最终规则中所述的冲突矿产报告要求范围内。此问题取决于问题和对问题 1 的答复。此问题旨在确定在产品生产过程中有意添加或纳入的 3TG（若一定数量的 3TG 仍保留在成品中）。这包括可能并非要成为成品中的一部分以及可能并非对产品的功能有必要，而只是作为生产过程的残留物存在的 3TG。在很多情况下，制造商可能已在生产过程中试图除去或促进消耗 3TG，但还是有一定数量的 3TG 残留。若在生产过程中添加的 3TG 被完全移除，因此在该过程完成后，将没有 3TG 残留，对此问题的答复将是否。_x000D_
_x000D_
必须为每个 3TG 回答此问题。此问题的有效回答为“是”或“否”。此问题必须作答。</t>
  </si>
  <si>
    <t>5. 此申报确定存在于产品中且对于该产品的功能有必要的 3TG 是否来自回收料或报废料。_x000D_
_x000D_
请以“是”、“否”或“未知”来回答此问题。如果问题 1 和问题 2 就特定金属的回答为“是”，必须为该金属回答此问题。_x000D_
_x000D_
回答“是”表示 100% 的 3TG 来自回收料或报废料。回答“否”表示部分 3TG 不是来自回收料或报废料。回答“未知”表示使用者不知道 100% 的 3TG 是否来自回收料或报废料。</t>
  </si>
  <si>
    <t>6. 此问题是要确定公司是否有理由相信已从提供本申报范围内产品中含有 3TG 的所有直接供应商得到冲突矿产披露。本问题允许的回答包括：_x000D_
_x000D_
­ 100%_x000D_
­ 大于 90%_x000D_
­ 大于 75%_x000D_
­ 大于 50%_x000D_
- 50% 或更少_x000D_
- 完全没有_x000D_
_x000D_
_x000D_
如果问题 1 和问题 2 就特定金属的回答为“是”，则必须为该金属回答此问题。</t>
  </si>
  <si>
    <t>7. 此问题是要核实供应商是否有理由相信他们已识别出提供此申报涵盖之产品中 3TG 的所有冶炼厂。本问题的回答包括“是”或“否”，并请就情况说明，例如冶炼厂列表。_x000D_
_x000D_
如果问题 1 和问题 2 就特定金属的答复为“是”，必须为该金属回答此问题。</t>
  </si>
  <si>
    <t>完成问题 A 至 H 的说明（第 75 至 89 行）。如果问题 1 和 2 就任何金属的回答为“是”，必须回答问题 A 至 H。_x000D_
请仅以英文作答</t>
  </si>
  <si>
    <t>A. 这是披露公司是否具有负责任矿产采购政策的申报。请以“是”或“否”来回答此问题。须在问题注释字段提供说明。_x000D_
_x000D_
此问题必须作答。</t>
  </si>
  <si>
    <t>B. 这是披露公司的负责任矿产采购政策是否可在公司网站上获取的申报。请以“是”或“否”来回答此问题。如果回答“是”，用户应当在问题注释字段指出 URL。_x000D_
_x000D_
此问题必须作答。</t>
  </si>
  <si>
    <t>C. 此申报是要确定公司要求直接供应商从经过验证的无冲突矿产的冶炼厂处采购 3TG。请以“是”或“否”来回答此问题。须在问题注释字段提供说明。_x000D_
_x000D_
此问题必须作答。</t>
  </si>
  <si>
    <t>D. 请答复“是”或“否”，以披露贵公司是否已实施负责任矿产采购尽职调查措施。该申报并非旨在提供公司的尽职调查措施详情，而仅说明公司已实施了尽职调查措施。可接受尽职调查措施的具体情况，应当由请求者和供应商决定。_x000D_
_x000D_
尽职调查措施的示例可能包括：向供应商传达贵公司对负责任矿产供应链的预期以及将该等预期纳入到合同中（如可能）；确定和评估供应链中的风险；设计和实施战略以应对确定的风险；核实贵公司的直接供应商符合不使用刚果民主共和国涉及冲突的冲突矿产的政策等。这些尽职调查措施的示例与国际公认的经济合作与发展组织指南涵盖的指导方针保持一致性。_x000D_
_x000D_
此问题必须作答。</t>
  </si>
  <si>
    <t>E. 此问题是要披露公司是否要求供应商填写冲突矿产申报。接受的回答载列如下，在部分情况中，可能需要进一步解释，即提供用于收集信息的格式。如果回答为“是”，请使用其他格式，用户须在问题注释字段提供说明。本问题允许的回答包括：_x000D_
_x000D_
- 是，符合 IPC-1755 [例如 CMRT]_x000D_
- 是，使用其他格式（请描述）_x000D_
- 否_x000D_
_x000D_
此问题必须作答。</t>
  </si>
  <si>
    <t>F. 请答复“是”或“否”。在注释部分，贵公司可提供贵公司所采用方法的其他信息。示例：_x000D_
_x000D_
 “第三方审核”- 由独立第三方进行的供应商现场审核。_x000D_
 “仅审核文件编制情况”- 对供应商提交的记录以及由独立第三方或贵公司工作人员进行的文件编制予以审核。_x000D_
 “内部审核”- 由贵公司工作人员进行的供应商现场审核。_x000D_
_x000D_
此问题必须作答。</t>
  </si>
  <si>
    <t>H. 此问题是要披露公司是否受 SEC 规则、欧盟条例或上述两者的规限。请以“是，受 SEC 规则规限”、“是，受欧盟条例规限”、“是，受 SEC 规则和欧盟条例规限”或“否”来回答此问题。须在问题注释字段提供说明。此问题必须作答。要了解关于 SEC 规则的更多信息，请参见 www.sec.gov。_x000D_
要了解关于欧盟条例的更多信息，请参见 https://eur-lex.europa.eu/legal-content/EN/TXT/PDF/?uri=CELEX:32017R0821&amp;from=EN。</t>
  </si>
  <si>
    <t>此模板允许使用冶炼厂查找来识别具体的冶炼厂。必须按从左到右的顺序填写 B 列和 C 列，以使用冶炼厂查找功能。_x000D_
对于各金属/冶炼厂/国家或地区组合，应使用分割线。</t>
  </si>
  <si>
    <t>5. 冶炼厂所在国家或地区 (*) - 如果选择 C 列中的冶炼厂名称，此字段会自动填入。如果选择 C 列中的“冶炼厂未列出”，请使用下拉菜单，选择冶炼厂所在国家或地区。此为必填字段。</t>
  </si>
  <si>
    <t xml:space="preserve">6. 冶炼厂识别 - 依据冶炼厂和精炼厂识别系统每一冶炼厂或精炼厂均有一独一无二的标识。相信会有一间冶炼厂或一间精炼厂存在多个名称的情况出现。 因此，唯一的冶炼厂标识能将其他名称和别名进行统一。 </t>
  </si>
  <si>
    <t xml:space="preserve">7. 冶炼厂识别号码 - F 列包括所有的冶炼厂识别号码。 如果在 C 列中使用下拉框选择冶炼厂名称，此字段会自动填入。 </t>
  </si>
  <si>
    <t>8. 冶炼厂所在街道 - 提供冶炼厂所在街道的名称。此为选填字段。</t>
  </si>
  <si>
    <t>9. 冶炼厂所在城市 - 提供冶炼厂所在城市的名称。此为选填字段。</t>
  </si>
  <si>
    <t>10. 冶炼厂地点：州/省（如适用）- 提供冶炼厂所在的州/省。此为选填字段。</t>
  </si>
  <si>
    <t xml:space="preserve">12. 冶炼厂联系人电子邮件 - 填写被确定为冶炼厂联系人的电子邮件。例如： John.Smith@SmelterXXX.com。填写此字段栏前，请阅读冶炼厂联系人姓名填写指引。 </t>
  </si>
  <si>
    <t xml:space="preserve">13. 矿场名称 - 此字段可让公司为冶炼厂正在使用的实际矿场取名。如果已知实际矿场的名称，请输入该名称。如果冶炼厂的所有原料均来自回收料或报废料资源，则输入“回收料”或“报废料”以取代矿场名称，并在 P 列回答“是”。_x000D_
_x000D_
“根据 RMI 确认 RCOI”可能是该问题可接受的回答之一。_x000D_
</t>
  </si>
  <si>
    <t xml:space="preserve">14. 矿场地点（国家或地区）- 无限制文本字段，公司可在此注明冶炼厂正在使用的矿场地点。请输入矿场所在国家或地区。如果原产国未知，则输入“未知”。如果冶炼厂的所有原料均来自回收料或报废料资源，则输入“回收料”或“报废料”以取代原产国。此为选填字段。_x000D_
_x000D_
“根据 RMI 确认 RCOI”可能是该问题可以接受的回答之一。_x000D_
</t>
  </si>
  <si>
    <t>15. 表明冶炼厂是否仅从回收料或报废料资源中获取冶炼过程的来料。此为选答问题。本问题允许的回答包括：_x000D_
_x000D_
- 是_x000D_
- 否_x000D_
- 未知</t>
  </si>
  <si>
    <t xml:space="preserve">检查工作表用于确认是否所有此模板中需要的信息均已提供、是否实时更新和是否经得起任何在填申报时进行查阅。 此工作表用于确认申报完毕。_x000D_
_x000D_
用此表检查是否已填妥所有字段（已填字段将高亮显示为绿色）。如果不是，请检查显示红色的字段，并阅读 C 列中的备注信息，并按指示操作。填表人可用 D 列中的 URL 直接进入要填写的字段。 </t>
  </si>
  <si>
    <t xml:space="preserve">RBA 皆不会为名单或任何工具作任何的申述或保证。列表和工具依据“原样”和“现有”来提供。RBA 特此声明，不做任何性质的保证、明示、暗示或其他方式，或说明贸易或关税，包括但不限于任何隐含的适销性、非侵权性、质量、标题、为某一特定用途的适用性而作完整性或准确性的保证。_x000D_
</t>
  </si>
  <si>
    <t xml:space="preserve">根据相关法律所允许的最大限度，RBA 声明拒绝任何损失、费用或任何性质的损害之责任，包括但不限于因用户使用名单或工具表而造成特殊、偶然、惩罚性、直接、间接的或后果性损害或失去收入或利润，无论是以侵权、合同、章程或其他方式造成的损害，即使他们已被告知有这种损害的可能性。_x000D_
</t>
  </si>
  <si>
    <t xml:space="preserve">鉴于对列表和/或工具表单的使用，用户在此同意：a) 让 RBA 及其相关管理人员、董事、代理、员工、志愿者、代表、承包商、继承人、指定人解除并永远免除责任，而不会因使用列表或任何工具导致或产生的任何及全部索赔、行动、损失、诉讼、损害、判决、征费和处决而受损，这包括用户有过或曾经可以、应当或者可能拥有或声称拥有对 RBA 及其相关管理人员、董事、代理、员工、志愿者、代表、承包商、继承人、指定人的索赔；b) 保障和捍卫 RBA 及其相关管理人员、董事、代理、员工、志愿者、代表、承包商、继承人、指定人的权利，确保其不会因用户使用列表或任何工具而导致或产生的任何及全部索赔、行动、损失、诉讼、损害、判决、征费和处决而受损。_x000D_
</t>
  </si>
  <si>
    <t>受冲突影响和高风险地区 (CAHRA)</t>
  </si>
  <si>
    <t>针对性添加通常被认为有目的地在产品构成中使用某种物料，这里特指某种金属，从而持久地获得某种特性，观感或质量。_x000D_
_x000D_
而美国证券交易委员会没有在最终规则* 里为措辞“有针对性添加”进行定义。最终规则里对此的序文表示为：_x000D_
“我们认为有针对性地添加，而不是产品天然拥有，是一个判断冲突矿产是否必须在产品功能或生产制造中的重要因素。这与谁添加无关，只在乎冲突矿产有否存在于产品中。决定冲突矿产对产品是否需要，并非取决于冲突矿产是否直接添加进产品或直接添加进来自第三方的产品部件。所以，申报人必须报告含冲突矿产产品的总数，并与供应商合作共同遵守要求。 在判断产品中的冲突矿产是否需要时，申报人必须考虑其产品中有否冲突矿产，即使是原本就存在于由供应商提供的零部件中。”_x000D_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</si>
  <si>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有针对性地添加到产品或组件，而且不是产品天然拥有；2) 对于满足产品所期望达到的功能、使用或用途是必要的；3) 与产品的装饰、美化或修饰无关，而无论是否产品的原旨就是装饰或美化。                         _x000D_
_x000D_
注：适用于冲突矿产必须存在于产品中。 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</si>
  <si>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是添加于产品制造流程中，而非存在于制造产品的工具、机器或设备中（如计算机或电源线）；2) 存在于产品中（适用于必须含在产品中）；3) 为产品所需。_x000D_
_x000D_
*(56296 Federal Register / Vol. 77, No. 177 / Wednesday, September 12, 2012 / Rules and Regulations)</t>
  </si>
  <si>
    <t>负责任矿物审验流程 (RMAP) 中的合规冶炼厂列表包含所有被评估并且符合标准的冶炼厂和精炼厂。其中的标准有负责任矿物审验流程 (RMAP)、负责任矿物计划 (RMI) 或其他对等机构计划（例如责任珠宝委员会或伦敦金银市场协会）。如果冶炼厂或精炼厂不在列表内，则表示其未完成 RMAP 评估或不符合 RMAP 标准要求。_x000D_
_x000D_
要查看经验证符合 RMAP 的冶炼厂和精炼厂列表，请访问 www.responsiblemineralsinitiative.org。</t>
  </si>
  <si>
    <t>一级锡冶炼厂指的是拥有一种以上处理锡精矿设备、生产锡金属的工厂。二级锡冶炼厂 是指拥有一种以上设备可将二次料件还原为粗锡、高纯度锡或是锡制品（例如焊锡）的工 厂。参与 RMAP 审计的冶炼厂属于上述其中一种，或是同时拥有上述两种类型的冶炼厂。请参考适用于这类金属的 RMAP 审计协议完整描述：_x000D_
http://www.responsiblemineralsinitiative.org/smelter-introduction/。</t>
  </si>
  <si>
    <t>必填字段标记为星号 (*)。参考说明选项卡，获取关于如何答复每个问题的指南。</t>
  </si>
  <si>
    <t>4) 贵公司供应链中是否有冶炼厂从受冲突影响和高风险地区_x000D_
采购 3TG？</t>
  </si>
  <si>
    <t>6) 已对贵公司供应链调查提供答复的相关供应商百分比是多少？</t>
  </si>
  <si>
    <t>A. 贵公司是否已制定负责任矿产采购政策？</t>
  </si>
  <si>
    <t>B. 贵公司的负责任矿产采购政策是否公开发布于贵公司网页上？（备注 - 如果是，请在注释字段中注明 URL。）</t>
  </si>
  <si>
    <t>D. 贵公司是否已实施负责任矿产采购的尽职调查措施？</t>
  </si>
  <si>
    <t>是，符合 IPC-1755 [例如 CMRT]</t>
  </si>
  <si>
    <t>是，使用其他格式（请描述）</t>
  </si>
  <si>
    <t>是，符合 SEC 规定</t>
  </si>
  <si>
    <t>是，符合欧盟规定</t>
  </si>
  <si>
    <t>是，符合 SEC 和欧盟规定</t>
  </si>
  <si>
    <t>以下目录是截止此模板发布时 RMI 的最新冶炼厂名称/别名信息。此目录实时更新，可于下述 RMI 网站查询最新版本：http://www.responsiblemineralsinitiative.org/responsible-minerals-assurance-process/exports/cmrt-export/。冶炼厂存在于此目录中不保证它就是负责任矿物审验流程内的目前有效或合规的冶炼厂。_x000D_
_x000D_
有关有效或合规标准冶炼厂名称的最新准确列表，请访问 RMI 网站 www.responsiblemineralsinitiative.org。_x000D_
_x000D_
B 列包括的名称表示供应链对于特定冶炼厂通常认可和报告使用的公司名称。这些名称可能包括公司曾用名、备用名称、简称、或其他变体。虽然这些名称可能不是 RMI 标准冶炼厂名称，但参考名称有助于识别列在冶炼厂查找中的 C 列之冶炼厂。_x000D_
_x000D_
在 ASCII 字符集中，C 列是正式标准冶炼厂名称列表。大多数冶炼厂的这两列具有相同条目，然而，如果常用名称与标准名称不同，则应在 B 列中注明这种变化。</t>
  </si>
  <si>
    <t>冶炼厂 ID</t>
  </si>
  <si>
    <t>链接到“RMAP 合规冶炼厂列表”</t>
  </si>
  <si>
    <t>首先：</t>
  </si>
  <si>
    <t>_x000D_
选项 A：如果您知道冶炼厂识别号码，请在 A 列输入号码（B、C、E、F、G、I 和 J 列将自动填入）。D 列将变为灰色。_x000D_
_x000D_
选项 B：如果您有金属和冶炼厂查找名称组合，请完成以下步骤：_x000D_
步骤 1. 选择 B 列中的金属_x000D_
步骤 2. 从 C 列的下拉菜单中选择（错误组合将触发红色）_x000D_
_x000D_
选项 C：如果您有金属和冶炼厂名称组合，请完成以下步骤：_x000D_
步骤 1. 选择 B 列中的金属_x000D_
步骤 2：在冶炼厂查找下拉菜单中，选择“冶炼厂未列出”，然后填写 D 和 E 列_x000D_
步骤 3. 在 H 至 Q 列中，输入所有现有的冶炼厂信息_x000D_
_x000D_
(*) 必填字段以星号表示。_x000D_
(1) 如果冶炼厂查找 =“冶炼厂未列出”，需要输入_x000D_
_x000D_
注：选项 A、B 和 C 的组合可用于填写冶炼厂列表选项卡。切勿更改自动填写的单元格。请联系 RMI@responsiblebusiness.org，向 RMI 报告冶炼厂查找选项卡中的所有错误。</t>
  </si>
  <si>
    <t>冶炼厂识别</t>
  </si>
  <si>
    <t>将报告提交给客户以检查表格高亮显示为红色的任何行之前， 请确保已填妥所有必填字段。</t>
  </si>
  <si>
    <t>待完成的必填字段</t>
  </si>
  <si>
    <t>必填字段</t>
  </si>
  <si>
    <t>已提供的答案</t>
  </si>
  <si>
    <t>备注</t>
  </si>
  <si>
    <t>信息源超链接</t>
  </si>
  <si>
    <t>在“冶炼厂目录”选项卡中，未提供冶炼厂名称</t>
  </si>
  <si>
    <t>填写</t>
  </si>
  <si>
    <t>在“申报”选项卡 D8 单元格中，提供贵公司的名称</t>
  </si>
  <si>
    <t>在“申报”选项卡 D9 单元格中，选择申报范围</t>
  </si>
  <si>
    <t>在“申报”选项卡 D10 单元格中，提供范围说明</t>
  </si>
  <si>
    <t>在“申报”选项卡 D15 单元格中，提供联系人姓名</t>
  </si>
  <si>
    <t>在“申报”选项卡 D16 单元格中，提供联系人的有效电子邮件</t>
  </si>
  <si>
    <t>在“申报”选项卡 D17 单元格中，提供联系人的电话号码</t>
  </si>
  <si>
    <t>在“申报”选项卡 D18 单元格中，提供授权公司代表联系人姓名</t>
  </si>
  <si>
    <t>在“申报”选项卡 D20 单元格中，提供授权公司代表的有效电子邮件</t>
  </si>
  <si>
    <t>在“申报”选项卡 D22 单元格中，提供表格填写日期</t>
  </si>
  <si>
    <t>在“申报”选项卡 D26 单元格中，申报是否有意将钽添加至贵公司的产品中</t>
  </si>
  <si>
    <t>在“申报”选项卡 D27 单元格中，申报是否有意将锡添加至贵公司的产品中</t>
  </si>
  <si>
    <t>在“申报”选项卡 D28 单元格中，申报是否有意将金添加至贵公司的产品中</t>
  </si>
  <si>
    <t>在“申报”选项卡 D29 单元格中，申报是否有意将钨添加至贵公司的产品中</t>
  </si>
  <si>
    <t>在“申报”选项卡 D32 单元格中，申报钽是否必须用于贵公司产品的生产中，并且包含在申报的成品内</t>
  </si>
  <si>
    <t>在“申报”选项卡 D33 单元格中，申报锡是否必须用于贵公司产品的生产中，并且包含在申报的成品内</t>
  </si>
  <si>
    <t>在“申报”选项卡 D34 单元格中，申报金是否必须用于贵公司产品的生产中，并且包含在申报的成品内</t>
  </si>
  <si>
    <t>在“申报”选项卡 D35 单元格中，申报钨是否必须用于贵公司产品的生产中，并且包含在申报的成品内</t>
  </si>
  <si>
    <t>在“申报”选项卡 D38 单元格中，申报在此调查回答里申报的产品范围内所用钽的原产地是否为刚果民主共和国或毗邻国家或地区</t>
  </si>
  <si>
    <t>在“申报”选项卡 D39 单元格中，申报在此调查回答里申报的产品范围内所用锡的原产地是否为刚果民主共和国或毗邻国家或地区</t>
  </si>
  <si>
    <t>在“申报”选项卡 D40 单元格中，申报在此调查回答里申报的产品范围内所用金的原产地是否为刚果民主共和国或毗邻国家或地区</t>
  </si>
  <si>
    <t>在“申报”选项卡 D41 单元格中，申报在此调查回答里申报的产品范围内所用钨的原产地是否为刚果民主共和国或毗邻国家或地区</t>
  </si>
  <si>
    <t>在“申报”选项卡 D75 单元格中，回答贵公司是否制定了负责任矿物采购政策</t>
  </si>
  <si>
    <t>在“申报”选项卡 D77 单元格中，回答贵公司是否在贵公司的网站上公开发布_x000D_
负责任矿产采购政策</t>
  </si>
  <si>
    <t xml:space="preserve">选择贵公司的申报范围。范围的选项为：_x000D_
A. 公司_x000D_
B. 产品（或产品列表）_x000D_
C. 用户自定义_x000D_
_x000D_
</t>
  </si>
  <si>
    <t xml:space="preserve">请注意贵公司完成此表格的日期_x000D_
日期必须以“日-月-年”的格式显示_x000D_
</t>
  </si>
  <si>
    <t>日本語 Japanese</t>
  </si>
  <si>
    <t>RMIウェブサイト： (www.responsiblemineralsinitiative.org)_x000D_
トレーニング、ガイダンス、報告テンプレート、責任ある鉱物保証プロセスプログラム適合製錬業者リスト</t>
  </si>
  <si>
    <t>始めに</t>
  </si>
  <si>
    <t>会社情報の記入（8～22行）に関する解説。回答は英語(半角)で入力してください。</t>
  </si>
  <si>
    <t xml:space="preserve">    注：(*)のある欄は回答必須項目です。</t>
  </si>
  <si>
    <t>1. 貴社の正式名称を記入してください。省略形は使わないでください。このフィールドでは、他の社名やDBAなどを追加することができます。</t>
  </si>
  <si>
    <t>2.  貴社の申告範囲を選択してください。範囲の選択肢は以下のとおりです:_x000D_
_x000D_
A.  Company-wide（全社）_x000D_
B. Product (or List of Products)（製品（又は製品リスト）_x000D_
C. User-Defined（ユーザー定義）_x000D_
_x000D_
「全社」の場合、申告には親会社が製造する製品又は製品素材全体が含まれます。ユーザーが企業レベルでの3TGデータを報告している場合は、このユーザーが製造する全製品に関する3TGデータを報告することになります。_x000D_
_x000D_
申告範囲に「製品（又は製品リスト）」を選択すると、製品リストのワークシートへのリンクが表示されます。この範囲を選択した場合は、本申告範囲に当てはまる製品のメーカー品目番号を製品リストシートB列に記入してください。製品リストシートC列へのメーカー品目説明の記入は任意です。_x000D_
_x000D_
申告範囲に「ユーザー定義」を選択した場合、ユーザーは3TGの開示が適用される範囲を記入する必要があります。ユーザー定義クラスでは、ユーザーは紛争金属の開示が適用される範囲を説明することが可能です。このクラスの範囲は、サプライヤーおよび調査の依頼主により合意された通り、テキストフィールドで定義されるべきです。本開示は、企業の特定の部門又は製品の種類に適用される場合があります。製品の種類とは、業界で認められる一般用語（例：コンデンサ）により説明できる製品群を意味します。このクラスを使用する場合、ユーザーは指定されたユーザー定義クラスの製品中に使用される3TGそれぞれに対する質問表に対する回答を提供するべきです。_x000D_
_x000D_
この欄は必須です。</t>
  </si>
  <si>
    <t>3.  貴社固有の識別番号又はコードを記入してください（DUNSナンバー、VATナンバー、顧客固有番号等）。</t>
  </si>
  <si>
    <t>4. 固有の識別番号又はコードの発行元を記入してください（「DUNS」「VAT」「顧客」等）。</t>
  </si>
  <si>
    <t>5. 貴社の住所を省略せずに記入してください（番地、市、州/都道府県、国、郵便番号） 。この欄は任意です。</t>
  </si>
  <si>
    <t>6. このテンプレートの回答データの内容に関して連絡先となる担当者の名前を記入してください。この欄は必須です。</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</si>
  <si>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欄は必須です。</t>
  </si>
  <si>
    <t>8. 連絡先電話番号を記入してください。この欄は必須です。</t>
  </si>
  <si>
    <t>9.申告内容の回答責任者の名前を記入してください。連絡先と異なる人でもかまいません。「同上」又は同様の表記は避けてください。この欄は必須です。</t>
  </si>
  <si>
    <t>10. 回答責任者の役職を記入してください。この欄は任意です。</t>
  </si>
  <si>
    <t>11.回答責任者の電子メール・アドレスを記入してください。電子メールが不可能な場合、「利用不可」又はn/aとしてください。空欄のままにするとフォームの実行時にエラーが発生する可能性があるため記入してください。この欄は必須です。</t>
  </si>
  <si>
    <t>12. 回答責任者の電話番号を記入してください。この欄は任意です。</t>
  </si>
  <si>
    <t>13. このテンプレートの作成日をDD-MMM-YYYY（例: 01-JAN-2012）の形式で記入してください。この欄は必須です。</t>
  </si>
  <si>
    <t>14. 例えば、ファイル名を「会社名-日付.xls」として保存します（日付はYYYY-MM-DDで記述）。</t>
  </si>
  <si>
    <t>これらの8つの質問は各金属に関する使用法、原産地、調達先を明確にするものです。質問は、法規制の適用性を判定できるように貴社の製品中への3TGの使用に関する情報を収集するために作られています。これらの質問への回答は、企業情報に関するセクションで選択した「申告範囲」が対象となります。このセクションでの質問への回答は、3TGに関する報告の適用性や完全性を判定するために使用できます。</t>
  </si>
  <si>
    <t>「No（いいえ）」という回答に対して、コメント欄に具体的な内容の記入を要求する企業もあります。</t>
  </si>
  <si>
    <t>2. この質問は、質問1の回答が「Yes（はい）」である場合には3TGそれぞれについて回答するものとします。これは2つある質問の2番目の質問で、3TGが製品の「機能性や生産にとって必要」か否かを判定する方法に関するSECの最終規則で規定されている紛争鉱物報告要件の範囲内に3TGが当てはまるか否かを判定するためにこの質問の回答は使用されます。この質問は、質問1の質問や回答と関連付けられています。この質問は、3TGがある程度完成品に残留している場合、3TG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3TGも含まれます。多くの場合、メーカーは製造過程中に3TGの削除又は消耗を促進しようと努めますが、ある程度の3TGが残留します。3TGが製造過程中に加えられた又は含まれたが、その製造過程の完了時に3TGが残留しないように完全に除去された場合、この質問の回答は「No（いいえ）」となります。_x000D_
_x000D_
この質問には、3TGそれぞれについて回答する必要があります。「Yes（はい）」又は「No（いいえ）」で必ず回答してください。この質問への回答は必須です。</t>
  </si>
  <si>
    <t>6. これは、企業が、この申告範囲内の製品に含まれる3TGを供給すると合理的に考えられる全ての直接サプライヤーから、紛争鉱物開示情報を受け取ったかどうかを判定する申告です。回答は、以下の中から選択してください。_x000D_
_x000D_
­ 100%_x000D_
­ 90%超_x000D_
­ 75%超_x000D_
- 50%超_x000D_
- 50%以下_x000D_
- なし_x000D_
_x000D_
_x000D_
この質問は、質問1と2の回答が「Yes（はい）」の金属については必須となります。　</t>
  </si>
  <si>
    <t>7. この質問は、サプライヤーがこの申告の対象となる3TGを供給する製錬業者を全て特定したと考えられる理由があるかどうかを検証します。この質問への回答は、「Yes（はい）」又は「No（いいえ）」で、コメントを伴う場合もあります（例：製錬業者のリスト）。この質問は、質問1と2の回答が「Yes（はい）」の金属については必須となります。</t>
  </si>
  <si>
    <t>8. この質問は、この申告の対象となる製品に含まれるあらゆる3TGを供給していると特定された全ての製錬業者が、この申告で報告されていることを検証します。この質問の回答は、「Yes（はい）」、「No（いいえ）」又は「Unknown（不明）」です（例：製錬業者のリスト）。この質問は、質問1と2の回答が「Yes（はい）」の金属については必須となります。</t>
  </si>
  <si>
    <t>回答を補足する必要がある場合は、備考欄に記入してください。</t>
  </si>
  <si>
    <t>質問A～Hの記入方法について（行75～89）。質問1と2の回答が「Yes（はい）」の金属については、AからHまでの質問は必須となります。　_x000D_
英語のみで回答してください。</t>
  </si>
  <si>
    <t>A. これは、会社が責任ある鉱物の調達方針を持っているかどうかを明らかにする申告です。「Yes（はい）」又は「No（いいえ）」で回答してください。コメントは、質問コメントフィールドに記入してください。_x000D_
_x000D_
この質問への回答は必須です。</t>
  </si>
  <si>
    <t>B.これは、会社のウェブサイト上で責任ある鉱物調達方針が入手可能かどうかを明らかにする申告です。「Yes（はい）」又は「No（いいえ）」で回答してください。「Yes（はい）」の場合は、ユーザーは、質問コメントフィールドにURLを記入してください。_x000D_
_x000D_
この質問への回答は必須です。</t>
  </si>
  <si>
    <t>C.これは、会社が自社の直接サプライヤーに対し、認証されたコンフリクトフリー製錬業者から３TGを調達することを要求するかどうかを判定するための申告です。「Yes（はい）」又は「No（いいえ）」で回答してください。コメントは、質問コメントフィールドに記入してください。_x000D_
_x000D_
この質問への回答は必須です。</t>
  </si>
  <si>
    <t>E.これは、会社がサプライヤーに対して紛争鉱物申告を記入するよう要求するかどうかを明らかにするための質問です。容認できる回答が以下に列挙されています。場合によっては、情報の収集に使用されるフォーマットを提供するための説明がさらに必要になることもあります。回答が「Yes（はい）」の場合、他のフォーマットを使用して、ユーザーは質問コメントフィールドにコメントを入力する必要があります。回答は、以下の中から選択してください。_x000D_
_x000D_
- はい、IPC-1755 [CMRTなど]に準拠する_x000D_
- はい、他のフォーマットを使用する（記述する）_x000D_
- いいえ_x000D_
_x000D_
この質問への回答は必須です。</t>
  </si>
  <si>
    <t>F.「Yes（はい）」又は「No（いいえ）」で回答してください。コメント欄では、アプローチに関する追加の情報を記入することができます。例：_x000D_
_x000D_
 「第三者監査」 - 独立した第三者機関が実施するサプライヤーのオンサイト監査。_x000D_
 「書類審査のみ」 - 独立した第三者機関又は社内担当者がサプライヤーから提出された記録・書類を審査する。_x000D_
 「内部監査」 - 社内担当者が実施するサプライヤーのオンサイト監査。_x000D_
_x000D_
この質問への回答は必須です。</t>
  </si>
  <si>
    <t>G.これは、会社の審査プロセスに是正措置管理が含まれているかどうかを明らかにするための質問です。「Yes（はい）」又は「No（いいえ）」で回答してください。コメントは、質問コメントフィールドに記入してください。_x000D_
_x000D_
この質問への回答は必須です。</t>
  </si>
  <si>
    <t>H.これは、会社がSEC規則、EU規則、またはその両方の対象となるかどうかを明らかにするための質問です。「Yes, with the SEC（はい、SEC規則の対象である）」、「Yes, with the EU（はい、EU規則の対象である）」、「Yes, with the EU （はい、SEC規則とEU規則の対象である）」又は「No（いいえ）」で回答してください。コメントは、質問コメントフィールドに記入してください。この質問への回答は必須です。SEC規制の詳細情報については、www.sec.govをご覧ください。EU規則の詳細情報については、https://eur-lex.europa.eu/legal-content/EN/TXT/PDF/?uri=CELEX:32017R0821&amp;from=ENをご覧ください。</t>
  </si>
  <si>
    <t>Smelter List（製錬業者リスト）シートの記入に関する解説_x000D_
回答は英語（半角）で入力してください。</t>
  </si>
  <si>
    <t>注：(*)のある欄は必須項目です。</t>
  </si>
  <si>
    <t>このテンプレートは、Smelter Look-up （製錬所検索）を使用して製錬所を識別することができます。Smelter Look-Up機能を利用するには、左から右へ順にB列とC列を記入する必要があります。_x000D_
金属/製錬所/国の組み合わせごとに別々の行を使用します。</t>
  </si>
  <si>
    <t>1. 製錬業者識別番号の入力列－製錬業者識別番号が分かる場合は、その番号をA列に入力してください（B列、C列、E列、F列、G列、I列、およびJ列は自動入力されます）。A列は自動入力されません。</t>
  </si>
  <si>
    <t>2. 金属(*) － ドロップダウンメニューを使用して、製錬業者情報を入力する該当金属を選択してください。この欄は必須です。</t>
  </si>
  <si>
    <t>3. Smelter Look-up（製錬所検索）（*） - ドロップダウンから選択します。ここに、テンプレート発行日時点の既知の製錬業者名が列記されています。製錬業者がここにない場合、「Smelter not listed（製錬業者が表に含まれていない）」を選択してください。これを選択すると、製錬業者名をＤ列に記入できるようになります。製錬業者の名前や所在地が分からない場合は、「Smelter not yet identified（製錬業者を特定していない）」を選択してください。これを選択すると、Ｄ列とE列には「Unknown（不明）」と自動入力されます。この欄は必須です。</t>
  </si>
  <si>
    <t>4. 製錬業者名(1)　－　C列で「Smelter not listed（製錬業者が表に含まれていない）」を選択した場合、製錬業者名を記入してください。C列で製錬業者名を選択した場合には、この欄は自動入力されます。この欄は必須です。</t>
  </si>
  <si>
    <t>5. 製錬業者所在地：国(*)　－　C列で製錬業者名を選択した場合には、この欄は自動入力されます。C列で「Smelter Not Listed（製錬業者が表に含まれていない）」を選択した場合、ドロップダウンメニューの中から、製錬業者の所在する国を選択してください。この欄は必須です。</t>
  </si>
  <si>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に結びつけることができます。</t>
  </si>
  <si>
    <t>7.製錬業者識別番号の発行元　－　これはF列に入力された製錬業者識別番号の発行元です。ドロップダウンボックスを使ってC列に製錬業者名を選択すると、この欄は自動入力されます。</t>
  </si>
  <si>
    <t>8.  製錬業者所在地：番地　－　製錬所の所在する番地を記入してください。この欄は任意記入欄です。</t>
  </si>
  <si>
    <t>9.  製錬業者所在地：市　－　製錬所の所在する市を記入してください。この欄は任意記入欄です。</t>
  </si>
  <si>
    <t>10.  製錬業者所在地： 州／県／省（該当する場合のみ回答）　－　製錬所の所在する州又は県を記入してください。この欄は任意記入欄です。</t>
  </si>
  <si>
    <t>12. 製錬業者連絡先電子メール　－　上記製錬施設連絡先担当者のメールアドレスを記入してください。_x000D_
例：John.Smith@SmelterXXX.com 　この欄を記入する前に、「製錬業者連絡先担当者名」の説明を確認してください。</t>
  </si>
  <si>
    <t xml:space="preserve">13. 鉱山名－この欄で企業は、精錬業者が使用している実際の鉱山を記載できます。判明している場合は実際の鉱山名を記入してください。精錬業者が原料の100%を再生利用品またはスクラップ起源から調達している場合は、鉱山名の代わりに「Recycled（再生利用品）」または「Scrap（スクラップ）」と記入し、P列に「Yes（はい）」と回答してください。_x000D_
_x000D_
この質問では「RCOI confirmed as per RMI（RMIにより確認されたRCOI）」と回答することもできます。_x000D_
</t>
  </si>
  <si>
    <t xml:space="preserve">14. 鉱山の場所（国名）－自由形式のテキスト欄で、企業は精錬業者が使用している鉱山の場所を記載できます。鉱山が所在する国名を記入してください。原産国が不明の場合は「Unknown（不明）」とお答えください。精錬業者が原料の100%をリサイクル業者またはスクラップサプライヤーから調達している場合は、原産国の代わりに「Recycled（リサイクル業者）」または「Scrap（スクラップサプライヤー）」と記入してください。この欄は任意です。_x000D_
_x000D_
この質問では「RCOI confirmed as per RMI（RMIにより確認されたRCOI）」と回答することもできます。_x000D_
</t>
  </si>
  <si>
    <t>15. 製錬所がリサイクル原料又はスクラップ原料からの製錬プロセスの投入量を単独で取得するかどうかを示します。この質問はオプションです。回答は、以下の中から選択してください。_x000D_
_x000D_
- はい_x000D_
- いいえ_x000D_
- わからない</t>
  </si>
  <si>
    <t>16. 備考　－　製錬業者に関するコメントがあれば備考欄に記述してください。例：製錬業者はYYY社に買収されている</t>
  </si>
  <si>
    <t xml:space="preserve">チェッカーシートは、テンプレートで要求されている情報がすべて記入されていることを確認するために使います。リアルタイムで更新され、テンプレート使用中いつでも確認できます。記入完了を確認するために使います。_x000D_
_x000D_
このシートを使い、要求された項目がすべて記入されているかどうかを確認してください（記入済みの項目は緑色になります）。すべて記入されていない場合、赤の項目を探してC列の「注意」を確認し、必要な作業をしてください。D列のURLを使って該当項目に直接アクセスして記入することもできます。_x000D_
</t>
  </si>
  <si>
    <t>利用規約</t>
  </si>
  <si>
    <t>責任ある鉱物保証プロセス（以下「プロセス」といいます）適合製錬業者リスト（以下「リスト」といいます）、紛争鉱物報告テンプレート等のプログラムテンプレートやツール（以下総称して「ツール」といいます）、ならびにここに提供されるあらゆる情報は、情報提供の目的のみに使用されるものであり、ここに明示される日付の時点の最新版です。リスト又はツールに不正確な点や脱落があった場合、それがいかなるものであれ、デラウェアの非株式会社であるレスポンシブル・ビジネス・アライアンス（以下「RBA」といいます）は、一切の責任を負わないものとします。リストの全部もしくは一部、あるいはツールを使用するかどうか、またどのように使用するかの決断は、ユーザー単独の自由裁量によって行われるものです。リスト又はツールの利用に際しては、事前にユーザー自身の法律顧問とともに当該リスト又はツールの精査を行うことが望まれます。リスト又はツールには法的助言は一切含まれていません。 リスト又はツールの利用は自由意思によるものです。</t>
  </si>
  <si>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めて（ただし必ずしもこれらに限定されない）、明示的であれ黙示的であれ、もしくはその他の方法であれ、取引もしくは慣習から生じるものであれ、いかなる性質のものであろうと、一切の保証を行わないものとします。</t>
  </si>
  <si>
    <t>適用される法律において許諾されてい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</si>
  <si>
    <t>リストやツールへのアクセス及びその利用を考慮して、ユーザーはここに、(a) RBAならびにその役員、理事、代理人、被雇用者、任意行為者、代表者、契約者、継承者、譲受人に対し、リストやツールによる、もしくはそれらを利用したことによる、又はそこから生じたり、生じた_x000D_
可能性がある、あるいはユーザー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ユーザーがリスト又はツールを利用したことによる、いかなる請求、訴訟、損失、請願、損害、判決、押収、強制執行に関しても免責の保証を与え、擁護し、責任を免除することに同意するものとします。</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</si>
  <si>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</si>
  <si>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リストもしくはツールへのアクセス、又はその利用によって、またそれを考慮して、ユーザーは前述の事項に同意するものとします。</t>
  </si>
  <si>
    <t>項目</t>
  </si>
  <si>
    <t>回答責任者</t>
  </si>
  <si>
    <t>紛争地域及び高リスク地域（CAHRA）</t>
  </si>
  <si>
    <t>紛争鉱物_x000D_
Conflict Mineral</t>
  </si>
  <si>
    <t>対象国</t>
  </si>
  <si>
    <t>申告範囲又はクラス</t>
  </si>
  <si>
    <t>ドッド・フランク・ウォール街改革及び消費者保護法（ドッド・フランク）_x000D_
Dodd-Frank</t>
  </si>
  <si>
    <t>コンゴ民主共和国（DRC）</t>
  </si>
  <si>
    <t>DRCコンフリクトフリー_x000D_
DRC Conflict-Free</t>
  </si>
  <si>
    <t>金精製業者（製錬業者）</t>
  </si>
  <si>
    <t>独立民間監査会社</t>
  </si>
  <si>
    <t>製品の機能に必要</t>
  </si>
  <si>
    <t>製品の生産に必要</t>
  </si>
  <si>
    <t>経済協力開発機構（OECD）</t>
  </si>
  <si>
    <t>製品</t>
  </si>
  <si>
    <t>再生利用品及びスクラップ起源_x000D_
Recycled and Scrap Sources</t>
  </si>
  <si>
    <t>責任ある鉱物保証プロセス（RMAP）_x000D_
Responsible Minerals Assurance Process</t>
  </si>
  <si>
    <t>責任ある鉱物イニシアチブ（RMI）_x000D_
Responsible Minerals Initiative (RMI)</t>
  </si>
  <si>
    <t xml:space="preserve">RMAP適合製錬業者リスト_x000D_
</t>
  </si>
  <si>
    <t>米国証券取引委員会（SEC）</t>
  </si>
  <si>
    <t>製錬業者_x000D_
Smelter</t>
  </si>
  <si>
    <t>製錬業者識別番号</t>
  </si>
  <si>
    <t>タンタル製錬業者_x000D_
Tantalum Smelter</t>
  </si>
  <si>
    <t>錫製錬業者_x000D_
Tin Smelter</t>
  </si>
  <si>
    <t>タングステン製錬業者_x000D_
Tungsten Smelter</t>
  </si>
  <si>
    <t>定義</t>
  </si>
  <si>
    <t>タンタル、錫、タングステン、金</t>
  </si>
  <si>
    <t>この欄は、申告内容の回答責任者を特定します。回答責任者は連絡先と異なる人でもかまいません。「同上」又は同様の表記は避けてください。</t>
  </si>
  <si>
    <t>2010年に制定された米国のドッド・フランク・ウォール街改革及び消費者保護に関する法(ドッドフランク法）の1502条(e)(4)に定義されているように、「紛争鉱物」とは_x000D_
(A) コロンバイト・タンタライト（コルタン）、錫石、金、鉄マンガン重石及びその派生物、もしくは、_x000D_
(B) コンゴ民主共和国や隣接国における紛争の資金源となっていると国務長官が判断したその他のあらゆる鉱物又はその派生物を意味する。_x000D_
（ http://www.sec.gov/about/laws/wallstreetreform-cpa.pdfを参照）</t>
  </si>
  <si>
    <t>このテンプレートの目的に鑑み、範囲とは報告を行う企業が提供する情報の適用範囲を示す。範囲には企業のサービスや製品全体が含まれる場合がある。また、企業の判断において、このテンプレートは、企業の特定の製品又は「ユーザー定義」を報告範囲として使用してもよい。「ユーザー定義」は、企業の事業部門又は製品カテゴリーを選択範囲として説明するために使用できる。</t>
  </si>
  <si>
    <t>2010年に制定された米国のドッド・フランク・ウォール街改革及び消費者保護に関する法「ドッド・フランク法」）の1502条 （http://www.sec.gov/about/laws/wallstreetreform-cpa.pdf）</t>
  </si>
  <si>
    <t>コンゴ民主共和国</t>
  </si>
  <si>
    <t>コンゴ民主共和国またはその隣接国の武装グループに直接又は間接的に資金提供又は利益供与する鉱物を含まない製品と定義される。出典：2010年に制定された米国のドッド・フランクウォール街改革及び消費者保護に関する法「ドッド・フランク法」）1502条 （http://www.sec.gov/about/laws/wallstreetreform-cpa.pdf）</t>
  </si>
  <si>
    <t>金精製業者とは、金及び純度の低い金含有物から純度99.5%以上の純金を生産する冶金業者である。この金属の詳しい説明は、次のRMAP監査手順を参照のこと。 http://www.responsiblemineralsinitiative.org/smelter-introduction/</t>
  </si>
  <si>
    <t>製錬所監査について、「独立第三者監査会社」とは、RMAP監査基準又は同等の監査手順を用い製錬業者の材料トレーサビリティを評価する能力がある民間組織である。中立性および公平性を保つために、こうした組織と監査チームのメンバーは、被監査者と利害の衝突があってはならない。</t>
  </si>
  <si>
    <t xml:space="preserve">IPC (www.IPC.org)は、イリノイ州バノックバーン を本拠地とするグローバルな業界団体で、設計、プリント基板製造、電子アセンブリ、試験などエレクトロニクス業界のあらゆる面にわたる3,400社の競争力向上および財政的成功のために尽力している。加盟企業主導の団体として、また業界規格、訓練、市場調査および公共政策支援のための主要な供給源として、IPCは、およそ2兆ドルに上る全世界のエレクトロニクス業界のニーズを満たすプログラムをサポートしている。IPCは他に、ニューメキシコ州タオス、ワシントンD.C.、スウェーデンのストックホルム、ロシアのモスクワ、インドのバンガロール、タイのバンコク、中国の上海、深川、成都、蘇州および北京に各拠点を持つ。_x000D_
</t>
  </si>
  <si>
    <t>このIPC規格は、サプライヤーとその顧客間で紛争鉱物データを交換する際の要件を規定している。ユーザーの幅広いニーズを満たすため、本規格は一つの申告が対象とする製品の範囲について柔軟に対応している。本基準は準拠ガイドではない。</t>
  </si>
  <si>
    <t xml:space="preserve">SECは、最終規則*においてこの表現の正式な定義をしていないが、ある程度の指導はしている。次の条件を満たす場合、紛争鉱物は製品の機能に必要であるとみなされる。1)製品又は製品内の部品に意図的に付加されており、自然発生的な副産物ではない、2)製品の一般的に期待される機能、用途又は目的に必要である、3)製品の主要目的が装飾であろうとなかろうと、飾りを目的として組み込まれている場合。_x000D_
_x000D_
注意：対象となるには、紛争鉱物が製品に含有されていなければならない。_x000D_
_x000D_
*(56296 Federal Register / Vol. 77, No. 177 / Wednesday, September 12, 2012/ Rules and Regulations)_x000D_
</t>
  </si>
  <si>
    <t xml:space="preserve">SECは、最終規則*においてこの表現の正式な定義をしていないが、ある程度の指導はしている。次の条件を満たす場合、紛争鉱物は製品の製造に必要であると判断される。1)製品の製造のために使用するツール、機械又は装置（コンピュータや電力線など）に含まれる場合を除き、製品の製造工程に意図的に含まれている、2)製品に含まれている（対象となるのは、製品に紛争鉱物が含まれていることが必須）、3)その製品にとって必要である。_x000D_
_x000D_
*(56296 Federal Register / Vol. 77, No. 177 / Wednesday, September 12, 2012/ Rules and Regulations)_x000D_
</t>
  </si>
  <si>
    <t>経済協力開発機構（Organization for Economic Co-operation and Development）</t>
  </si>
  <si>
    <t>企業の製品又は完成品とは、製造や生産の最終段階を終了し、流通又は顧客への販売が可能になっている材料や品目である。</t>
  </si>
  <si>
    <t>レスポンシブル・ビジネス・アライアンス（Responsible Business Alliance）（www.responsiblebusiness.org）</t>
  </si>
  <si>
    <t>再生利用品又はスクラップ起源とは、再生された最終消費者製品又は使用済み製品、又は製品製造中に作り出されたスクラップ加工金属のことである。再生された金属には、錫、タンタル、タングステン又は金の生産上、再生に適切な精製又は加工がなされた、過剰分、廃品、不良品及びスクラップの金属素材がある。加工の過程か未加工な鉱物又はその他の鉱石の副産物は、「再生利用品」の定義に含まれない。</t>
  </si>
  <si>
    <t>責任ある鉱物保証プロセス（RMAP）とは、鉱物の責任ある調達の検証を強化するために、RBAによって開発されたプログラムである。RMAPに関する詳しい情報は以下のサイトに掲載されている。(http://www.responsiblemineralsinitiative.org/responsible-minerals-assurance-process/)</t>
  </si>
  <si>
    <t>責任ある鉱物保証プロセス(RMAP)適合リストとは、責任ある鉱物イニシアチブ（RMI）のプログラムであるRMAP、又は責任あるジュエリー協議会 (Responsible Jewellry Council) やロンドン貴金属市場協会 (London Bullion Market Association) といった業界の同等のプログラムによる監査を通過し、それらの基準に適合すると認証された製錬・精製業者のリストです。製錬・精製業者がこのリストにない場合は、RMAP監査を完了していないか、又はRMAP基準に準拠していないかのどちらかです。_x000D_
_x000D_
RMAPに適合していることが検証済みの製錬・精製業者のリストは、www.responsiblemineralsinitiative.orgに掲載されています。</t>
  </si>
  <si>
    <t>米国証券取引委員会（U.S. Securities and Exchange Commision）（www.sec.gov）</t>
  </si>
  <si>
    <t>製錬・精製業者とは、鉱石、スラグ及び/又は再生利用品、スクラップを調達し、製錬金属又は金属中間生成物に加工する企業である。生産物には、純金属（純度99.5%以上）、粉末、インゴット、バー、結晶粒、酸化物又は塩等がある。「製錬業者」と「精製業者」という用語は、様々な出版物の中で区別しないで使用される。</t>
  </si>
  <si>
    <t xml:space="preserve">RMIは、サプライチェーンを構成する企業が製錬・精製業者として報告した企業に対し、固有の識別番号を割り当てる。これは、これらの企業がRMAP監査手順の定義する製錬・精製業者の特性を満たしていると検証されているか否かとは無関係である。_x000D_
</t>
  </si>
  <si>
    <t xml:space="preserve">タンタル(Ta)製錬業者とは、Ta中間生成物を直接販売、あるいはTa含有品（Ta粉末、_x000D_
Ta部品、Ta酸化物、合金、ワイヤー、焼結棒など）への更なる加工のために、Ta含有_x000D_
鉱石、スラグ又はスクラップ由来の二次材料を、Taの中間生成物又はその他のTa含有_x000D_
品に加工する企業と定義されている。この金属の詳しい説明は、RMAP監査手順書を参_x000D_
照：http://www.responsiblemineralsinitiative.org/smelter-introduction/_x000D_
</t>
  </si>
  <si>
    <t xml:space="preserve">一次（錫）製錬業者とは、金属錫を生産するために、錫含有鉱石、錫精鉱を加工する_x000D_
施設を一箇所以上所有している企業である。二次（錫）製錬業者とは、粗製錫又はそ_x000D_
れ以上の品度の高い錫又はハンダのような錫製品を生産するために、スクラップ由来_x000D_
の二次材料を、金属錫に還元できる施設を一箇所以上所有する企業である。RMAP監査_x000D_
手順書に参照される製錬業者は、上記のどれか1つ、もしくは両方に該当する場合が_x000D_
ある。この金属の詳細な説明については、RMAP監査手順書を参照：_x000D_
http://www.responsiblemineralsinitiative.org/smelter-introduction/_x000D_
</t>
  </si>
  <si>
    <t>タングステン（W）製錬業者は、W含有中間生成物を直接販売又はW粉末、W炭化物粉末などのW含有品への更なる加工のために、W鉱石（鉄マンガン重石、灰重石など）、W含有精鉱又はW含有スクラップ（二次材料）を、パラタングステン酸アンモニウム（APT）やメタタングステン酸アンモニウム（AMT）、フェロタングステン、酸化タングステン等のW含有中間生成物に加工する施設を一箇所以上所有する企業である。この金属に関する詳細な説明は、RMAP監査手順書を参照：http://www.responsiblemineralsinitiative.org/smelter-introduction/.</t>
  </si>
  <si>
    <t>この文書は製品に使用された錫、タンタル、タングステン、金の調達先情報を収集することを目的としています。</t>
  </si>
  <si>
    <t>必須項目は（*）で表示。各質問の回答方法については、「指示」タブを参照してください。</t>
  </si>
  <si>
    <t>会社情報</t>
  </si>
  <si>
    <t>会社名(*):</t>
  </si>
  <si>
    <t>申告範囲又はクラス(*)：</t>
  </si>
  <si>
    <t>申告範囲の説明：</t>
  </si>
  <si>
    <t>申告範囲の説明 (*):</t>
  </si>
  <si>
    <t>この申告に適用される製品は製品一覧表(Product List)のシートに移動して入力</t>
  </si>
  <si>
    <t>会社固有の識別番号:</t>
  </si>
  <si>
    <t>会社固有の識別番号の発行元</t>
  </si>
  <si>
    <t>住所:</t>
  </si>
  <si>
    <t>連絡先担当者名(*)</t>
  </si>
  <si>
    <t>連絡先担当者の電子メール(*)</t>
  </si>
  <si>
    <t>連絡先担当者の電話番号(*)</t>
  </si>
  <si>
    <t>回答責任者名(*)：</t>
  </si>
  <si>
    <t>回答責任者の役職:</t>
  </si>
  <si>
    <t>回答責任者の電子メール(*):</t>
  </si>
  <si>
    <t xml:space="preserve"> 記入日(*):</t>
  </si>
  <si>
    <t>上記の申告範囲にもとづいて、以下の1～8の質問にお答えください</t>
  </si>
  <si>
    <t>1）製品自体や製造過程で、3TGが意図的に添加又は使用されていますか？ （*）</t>
  </si>
  <si>
    <t>2）3TGは製品に残留していますか？</t>
  </si>
  <si>
    <t>3）貴社サプライチェーン内の製錬業者のいずれかが、対象国を3TGの原産地としていますか？（SEC用語。定義タブを参照）</t>
  </si>
  <si>
    <t>5)3TG（貴社の製品の機能性又は生産に必要なもの）は全て、再生利用品又はスクラップ起源から調達していますか？</t>
  </si>
  <si>
    <t>7)貴社のサプライチェーンに3TGを供給する製錬業者を全て特定しましたか？</t>
  </si>
  <si>
    <t>8)貴社は受領した該当する全ての製錬業者情報を、この申告で報告していますか？</t>
  </si>
  <si>
    <t>会社レベルで以下の質問にお答えください</t>
  </si>
  <si>
    <t>A. 責任ある鉱物調達方針を確定しましたか？</t>
  </si>
  <si>
    <t>B. その責任ある鉱物調達方針は貴社のホームページで閲覧できますか？（回答が「はい」の場合、その方針が掲載されているURLをコメント欄に記入する）</t>
  </si>
  <si>
    <t>E.貴社は、関連するサプライヤーの紛争鉱物調査を行っていますか？</t>
  </si>
  <si>
    <t>G. 貴社の検証プロセスには是正措置管理が含まれていますか？</t>
  </si>
  <si>
    <t>質問</t>
  </si>
  <si>
    <t>備考</t>
  </si>
  <si>
    <t>タンタル</t>
  </si>
  <si>
    <t>錫</t>
  </si>
  <si>
    <t>タングステン</t>
  </si>
  <si>
    <t>備考・添付書類</t>
  </si>
  <si>
    <t>はい</t>
  </si>
  <si>
    <t>いいえ</t>
  </si>
  <si>
    <t>不明</t>
  </si>
  <si>
    <t>90%超</t>
  </si>
  <si>
    <t>75%超</t>
  </si>
  <si>
    <t>50%超</t>
  </si>
  <si>
    <t>50%以下</t>
  </si>
  <si>
    <t>ゼロ</t>
  </si>
  <si>
    <t>はい、IPC-1755 [CMRTなど]に準拠する</t>
  </si>
  <si>
    <t>はい、他のフォーマットを使用する（記述する）</t>
  </si>
  <si>
    <t xml:space="preserve"> いいえ</t>
  </si>
  <si>
    <t>はい、SEC規則の対象である</t>
  </si>
  <si>
    <t>はい、EU規則の対象である</t>
  </si>
  <si>
    <t>はい、SEC規則とEU規則の対象である</t>
  </si>
  <si>
    <t>Smelter Look-Up（製錬所検索）（*）</t>
  </si>
  <si>
    <t>既知の別名</t>
  </si>
  <si>
    <t>標準的製錬業者名</t>
  </si>
  <si>
    <t>製錬施設所在地：国</t>
  </si>
  <si>
    <t>製錬所ID</t>
  </si>
  <si>
    <t>製錬業者識別番号の発行元</t>
  </si>
  <si>
    <t>製錬業者所在地：番地</t>
  </si>
  <si>
    <t>製錬業者所在地：市</t>
  </si>
  <si>
    <t>製錬施設所在地：州／県</t>
  </si>
  <si>
    <t>製錬業者識別番号の入力列</t>
  </si>
  <si>
    <t xml:space="preserve">_x000D_
製錬所名(1)_x000D_
</t>
  </si>
  <si>
    <t>製錬業者所在地：国(*)</t>
  </si>
  <si>
    <t>製錬業者連絡先担当者名</t>
  </si>
  <si>
    <t>製錬業者連絡先電子メール</t>
  </si>
  <si>
    <t>今後の対策案</t>
  </si>
  <si>
    <t>鉱山名を記入。再生利用品又はスクラップを調達した場合は「再生利用品」 又は「スクラップ」と記入</t>
  </si>
  <si>
    <t>鉱山の所在地（国）を記入。再生利用品又はスクラップを調達した場合は「再生利用品」 又は「スクラップ」と記入</t>
  </si>
  <si>
    <t>製錬業者の材料はすべて再生利用品又はスクラップ起源から調達されていますか？</t>
  </si>
  <si>
    <t>「RMAP適合製錬業者リスト」へのリンク</t>
  </si>
  <si>
    <t xml:space="preserve">開始するには_x000D_
</t>
  </si>
  <si>
    <t>顧客に書式を提出する前に、赤で表示されている必須項目について、すべて記入されているかを確認ください。</t>
  </si>
  <si>
    <t>未記入の必須項目があります</t>
  </si>
  <si>
    <t>必須項目</t>
  </si>
  <si>
    <t>注</t>
  </si>
  <si>
    <t>該当箇所へのリンク</t>
  </si>
  <si>
    <t>宣言]タブの[質問1と2をお答えください</t>
  </si>
  <si>
    <t>「Declaration（申告）」シートの申告範囲で「製品（又は製品リスト）」レベルを選択した場合のみ記入が必須となります</t>
  </si>
  <si>
    <t>製造者の製品番号(*)</t>
  </si>
  <si>
    <t>製造者の製品名</t>
  </si>
  <si>
    <t>御社の申告範囲を選択してください。範囲の選択肢は以下のとおりです。_x000D_
A. Company（会社）_x000D_
B. Product (or List of Products)（製品（又は製品リスト））_x000D_
C. User-Defined（ユーザー定義）</t>
  </si>
  <si>
    <t xml:space="preserve">この書類が作成された日付を記入してください_x000D_
日付はDD-MMM-YYYYという形式で記述します（例: 01-JAN-2012)_x000D_
</t>
  </si>
  <si>
    <t>기업 정보 입력 안내서(8~18줄)._x000D_
답변은 반드시 영어로 기입해야 합니다.</t>
  </si>
  <si>
    <t>여덟 가지 실사 질문(24~71행) 작성 지침._x000D_
답변은 영어로만 기입하십시오</t>
  </si>
  <si>
    <t>여덟 가지의 필수 질문 각각에 대해, 풀다운 메뉴를 이용하여 각 광물에 대한 답변을 선택하십시오. 이 섹션의 질문은 모든 3TG에 대해서 작성되어야 합니다. 특정 광물에 대한 질문 1 및 2의 답변이 긍정적일 경우, 해당 광물에 대한 후속 질문에 답변해야 하며 회사의 전체 실사 프로그램과 관련하여 다음 실사 질문(A ~ H)에도 답변을 제공해야 합니다.</t>
  </si>
  <si>
    <t>1. 이것은 3TG가 분쟁광물 보고 요건 범위 내에 있는지 여부를 판단하기 위한 두 개의 질문 중 첫 번째 질문입니다. 이 질문은 3TG가 제품의 “기능 또는 생산에 필요”한지 여부를 판단하는 것과 관련된 SEC의 최종 규칙에 기술된 지침을 따릅니다. SEC 지침은 해당 3TG가 일반적으로 기대되는 제품의 기능, 용도 또는 목적에 반드시 필요하지 않았을 경우 제품의 공급망에 속한 업체가 의도적으로 3TG를 해당 제품 또는 제품의 하위 구성요소 중 일부로 추가하지 않을 것이라는 추정 내용에 바탕을 두고 있습니다. 또한 이 지침은 3TG를 제품의 생산 과정에 의도적으로 포함시키지 않는 한, 3TG가 해당 제품의 생산에 필요하지 않는 것으로 추정합니다. 이 질문에 대한 답변은 강철 내의 주석과 같은 모든 미소량 오염 물질 또는 자연 발생 부산물을 배제하기 위한 것입니다. 이 질문은 각 3TG에 대해 답해야 합니다. _x000D_
_x000D_
이 질문은 귀사가 제조하거나 계약 제조한 제품에서 원료, 구성요소 또는 첨가제로서 분쟁광물(원료 및 구성요소 포함)의 사용 여부를 묻습니다. 원료, 구성요소, 첨가제, 연마제, 절삭 공구에서 나온 불순물은 본 설문조사의 범위가 아닙니다. _x000D_
_x000D_
이 질문은 각 3TG에 대해 답해야 합니다. 이 질문에 대한 유효한 답변은 "Yes" 또는 "No"입니다. 이 질문의 답변은 필수입니다</t>
  </si>
  <si>
    <t xml:space="preserve">2. 이 질문은 각 3TG에 대해 답해야 하며 각각 질문 1에 대한 답변은 "Yes"여야 합니다. 이 질문은 3TG가 제품의 기능 또는 생산에 필요한지 여부를 판단하는 것과 관련된 SEC의 최종 규칙에 기술된 바와 같이 3TG가 분쟁광물 보고 요건의 범위에 속하는지 여부를 판단하기 위한 두 개의 질문 중 두 번째입니다. 이 질문은 질문 1의 질문 및 답변과 관련되어 있습니다. 이 질문은 완제품에 소량의 3TG가 남는 제품의 제조 공정에 의도적으로 추가되거나 포함되는 3TG를 파악하기 위한 것입니다. 또한 3TG가 완제품의 일부가 되는 것을 의도하지 않았고 제품의 기능에 필요하지 않을 수도 있지만, 단지 제조 공정의 잔여물로 남아 있는 경우도 이에 해당합니다. 많은 경우에 제조업체는 제조 공정 중에 사용된 3TG가 사라지게 하거나 촉매로 사용할 수도 있습니다. 그러나, 소량의 3TG가 남을 수 있습니다. 3TG가 제조 공정 중에는 추가 또는 포함되지만 공정 완료 시에 3TG 잔여물이 완전히 제거되는 경우에는 이 질문에 "No"라고 답해야 합니다. _x000D_
_x000D_
이 질문은 각 3TG에 대해 답해야 합니다. 이 질문에 대한 유효한 답변은 "Yes" 또는 "No"입니다. 이 질문은 필수 사항입니다. </t>
  </si>
  <si>
    <t>질문 A. ~ H.(75 ~ 89행)의 답변 지침. 어떤 광물에 대한 질문 1의 답변이 “Yes”일 경우, 질문 A. ~ H.에 대한 답변은 필수입니다. _x000D_
답변은 영어로만 기입하십시오</t>
  </si>
  <si>
    <t xml:space="preserve">분쟁 및 고위험 지역의 책임있는 광물질 공급망을 위한 OECD 실사 안내서에서는 실사를 "기업이 인권을 존중하고 분쟁에 기여하지 않는 것을 보장하는 지속적이고, 주도적인 프로세스"라고 정의합니다. 실사는 귀사의 분쟁지역광물 구매 정책 중 필수적으로 반영되어야 합니다. 질문 A~H는 귀사의 광물질 구매 실사 활동을 평가하기 위해 제작되었습니다.   이질문에 대한 답변은 귀사의 활동 전체 범위를 표현하며, 회사의 정보 섹션에서 선택된 '선언 범위'의 제한을받지 않습니다.  </t>
  </si>
  <si>
    <t>F. 질문에 “Yes” 또는 “No”로 답변하십시오. 접근 방식에 대한 추가 정보는 의견란에 작성할 수 있습니다. 예를 들면, 다음과 같습니다. _x000D_
_x000D_
 “제3자 감사” - 귀사의 공급업체에 대해 독립된 제3자가 현장 감사 시행. _x000D_
 “문서만 검토” - 공급업체가 제출한 기록과 문서를 독립된 제3자 및/또는 귀사의 직원이 검토. _x000D_
 “내부 감사” - 귀사 공급자에 대해 귀사의 직원이 현장 감사 시행. _x000D_
_x000D_
이 질문의 답변은 필수입니다</t>
  </si>
  <si>
    <t>G. 이 질문은 회사의 검토 프로세스에 시정 조치 관리가 포함되어 있는지 여부를 공개하기 위한 것입니다. 이 질문에 대한 답은 "Yes" 또는 "No"여야 합니다. 추가 설명은 질문에 대한 의견 기재란에 기입하십시오. _x000D_
_x000D_
이 질문의 답변은 필수입니다</t>
  </si>
  <si>
    <t>H. 이 질문은 회사가 SEC 규칙, EU 규정, 또는 양쪽 모두의 적용 대상인지 여부를 공개하기 위한 것입니다. 이 질문에 대한 답변은 "예, SEC와 함께", "예, EU와 함께", "예, SEC 및 EU와 함께" 또는 "아니요"여야 합니다. 추가 설명은 질문에 대한 의견 기재란에 기입하십시오. 이 질문은 필수 사항입니다. SEC 규칙의 자세한 내용은 www.sec.gov를 참조하십시오. EU 규정에 대한 자세한 내용은 https://eur-lex.europa.eu/legal-content/EN/TXT/PDF/?uri=CELEX:32017R0821&amp;from=EN을 참조하십시오.</t>
  </si>
  <si>
    <t>제련소 리스트 답변 안내서. _x000D_
답변은 반드시 영어로 기입해야 합니다.</t>
  </si>
  <si>
    <t>이 템플릿에는 제련소를 식별할 수 있는 제련소 찾기 기능이 있습니다. 제련소 찾기 기능을 사용하려면 B 및 C열을 왼쪽에서 오른쪽으로 작성해야 합니다. _x000D_
각 광물/제련소/국가 조합에는 별도의 줄을 사용하십시오.</t>
  </si>
  <si>
    <t xml:space="preserve">1. 제련소 ID 입력 열 – 제련소 ID 번호를 아는 경우 A열에 번호를 입력합니다(B, C, E, F, G, I 및 J열은 자동으로 입력됨). A열은 자동으로 입력되지 않습니다. </t>
  </si>
  <si>
    <t xml:space="preserve">3. 제련소 찾기 (*) - 드롭다운에서 선택합니다. 이것은 템플릿 발표일을 기준으로 알려진 제련소 목록입니다. 제련소가 목록에 없으면 '제련소명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'모름(unknown)'으로 자동으로 입력됩니다. 이 기재란은 필수 사항입니다. </t>
  </si>
  <si>
    <t xml:space="preserve">13. 광산 이름 - 회사가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답하시오._x000D_
_x000D_
"RMI에 따라 확인된 RCOI"는 이 질문의 대답으로 인정될 수 있습니다. _x000D_
</t>
  </si>
  <si>
    <t xml:space="preserve">14. 광산(국가)의 위치 - 회사가 제련소에서 실제로 사용하는 광산을 기입할 수 있는 자유 형식의 문자열입니다. 광산이 위치한 국가를 기입하십시오. 원산국의 이름을 모르면 "Unknown"을 기입하십시오. 제련소 원료의 100%가 재활용 또는 폐자원에서 왔다면, 원산국에 "Recycled" 또는 "Scrap"을 기입하십시오. 이 영역은 선택사항입니다._x000D_
_x000D_
"RMI에 따라 확인된 RCOI"는 이 질문의 대답으로 인정될 수 있습니다. _x000D_
</t>
  </si>
  <si>
    <t>15. 제련소가 제련 공정에 필요한 물질을 재활용 또는 폐기 자원만 사용하여 조달하는지 표시합니다. 이 질문은 선택 사항입니다. 이 질문에 허용되는 답변은 다음과 같습니다. _x000D_
_x000D_
- Yes_x000D_
- No_x000D_
- Unknown</t>
  </si>
  <si>
    <t>확인지는 CMRT에 있는 모든 필요 정보가 완료되었는지를 확인하기 위해 사용됩니다. 이는 실시간으로 업데이트 되며 템플릿을 사용하는 동안 언제나 검토될 수 있읍니다. 이는 완료를 확인할 목적으로 사용됩니다._x000D_
_x000D_
이 평가지를 사용하기 위해, 모든 필요 영역이 완료되었는지를 확인하시오 (완료된 영역은 녹색으로 강조됩니다).  그렇지 않으면, 적색 영역을 보고, 필요한 일을 위해 Column C의 "Notes"를 검토하시오.</t>
  </si>
  <si>
    <t>RBA는 리스트 또는 어떤 툴에 대해서도 진술 또는 보장을 하지 않읍니다. 리스트와 툴들은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</si>
  <si>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리스트 및 툴로의 접속 및 사용에 대하여, 사용자는 (a) RBA 뿐만 아니라 각각의 임원, 이사, 대리인, 직원, 자원 봉사자, 대표자, 계약자, 승계인, 양수인에 대해 사용자가 리스트나 툴로부터 또는 이의 사용으로부터 생기거나 발생하여 RBA 뿐만 아니라 각각의 임원, 이사, 대리인, 직원, 자원 봉사자, 대표자, 계약자, 승계인, 양수인에게 가졌거나 가지고 있거나 혹은 할 수 있고, 해야 하거나 가지고 있거나 가지고 있다고 주장할 수 있는 모든 청구, 조치, 손실, 소송, 손해 배상, 판결, 부가금, 그리고 이행에 대해, 영구히 면책하는데 동의하며, (b) 사용자의 리스트나 툴의 사용으로부터 또는 사용으로 인해 생기거나 발생한 모든 청구, 조치, 손실, 소송, 손해 배상, 판결, 부가금, 그리고 이행에 대해 RBA 뿐만 아니라 각각의 임원, 이사, 대리인, 직원, 자원 봉사자, 대표자, 계약자, 승계인, 양수인을 면책하고, 방어하며, 해가 미치지 않도록 하는 데 동의합니다.</t>
  </si>
  <si>
    <t>책임 있는 광물 보증 프로세스(Responsible Minerals Assurance Process (RMAP))</t>
  </si>
  <si>
    <t>책임 있는 광물 이니셔티브(Responsible Minerals Initiative)</t>
  </si>
  <si>
    <t>RMAP 준수 제련소 리스트</t>
  </si>
  <si>
    <t>2010년 미국 제정법, 도드-프랭크 (“Dodd-Frank”) 금융 개혁 및 소비자 보호를 위한 법률, 1502(e)(4)조 정의에 의한바:_x000D_
"분쟁광물 (Conflict Mineral)"이란_x000D_
(A) columbite-tantalite (coltan), cassiterite, 금, wolframite 또는 그들의 유도체; 또는_x000D_
(B) 미국무장관에 의해 콩고 민주공화국 또는 인접국가의 무장단체에게 이익을 제공하는 것으로 결정된 광물 및 그의 유도체 (http://www.sec.gov/about/laws/wallstreetreform-cpa.pdf에 있음)</t>
  </si>
  <si>
    <t>2010년 미국 제정법, 도드프랭크 금융 개혁 및 소비자 보호를 위한 법률, 1502조(“Dodd-Frank”) _x000D_
http://www.sec.gov/about/laws/wallstreetreform-cpa.pdf</t>
  </si>
  <si>
    <t>콩고민주공화국이나 인접국가의 무장단체에게 직접 또는 간접적인 이익을 제공한 광물을 사용하지 않은 제품_x000D_
참조: 2010년 미국 제정법, 도드-프랭크 금융 개혁 및 소비자 보호를 위한 법률 제1502조 (http://www.sec.gov/about/laws/wallstreetreform-cpa.pdf)</t>
  </si>
  <si>
    <t>"의도적 첨가"는 보통 물질의 의도적 사용으로 알려집니다. 또는 이 경우 광물은, 지속된 출연이 특별한 성질, 모습 또는 품질을 공급하도록 요구하는 생산품의 배합이다._x000D_
_x000D_
SEC는 "intentionally added"를 최종 규정*에 정의하지 않았지만, 그 규정의 전문은 아래와 같이 말한다:  "부산물로 자연적으로 발생한 것이라기 보다 의도적으로 생겼다는 것은 분쟁 물질이 물품의 "기능 또는 생산에 필요"한지를 결정하는 중요한 요소라는데 동의한다. 이것은 분쟁 물질이 생산품에 포함되어 있는 한, 누가 고의적으로 분쟁 물질을 생산품에 넣었는지와 무관하게 진실이다. 분쟁물질이 생산품에 "필요한"지를 결정하는 것은 분쟁물질이 발행인에 의해 생산품에 직접적으로 더해졌는지 또는 발행인이 제3자로부터 받은 생산품의 구성품에 더해졌는지에 의해 의존해서는 않된다. 그 대신에 발행인은 생산품 전체에 대해 보고하고 필요조건을 준수하기 위해 공급자와 일해야만 한다. 그러므로 분쟁물질이 생산품에 "필요한"지를 결정하는데 있어, 발행인은, 분쟁물질이 제3자에 의해 제조된 생산품의 구성부부에 포함되었기 때문에, 그 분쟁 물질이 생산품에 유일할지라도, 그 생산품에 포함된 분쟁물질을 고려해야 한다."_x000D_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</si>
  <si>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기능성에 필요한 것으로 간주된다: 1) 의도적으로 제품 또는 제품의 구성물에 추가되고 자연적을 발생되는 부산물이 아님; 2) 제품의 일반적으로 예상되는 기능, 사용 또는 목적에 필요함; 및 3) 제품의 주 목적이 장식이나 치장이 아님에도 제품이 장식, 치장, 꾸밈의 목적에 포함됨._x000D_
_x000D_
NOTE: 분쟁광물은 해당되는 제품에 포함되어 있어야 한다._x000D_
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</si>
  <si>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제조에 필요한 것으로 간주된다: 1) 제품의 생산에 사용되는 도구나 기계 또는 장치 (컴퓨터나 전기선 등)에 포함되기 보다, 의도적으로 제품의 생산과정에 포함된 경우; 2) 제품에 포함된 경우 (해당 제품에 포함되어야 함); 및 3) 제품에 필요함._x000D_
_x000D_
*(56296 Federal Register / Vol. 77, No. 177 / Wednesday, September 12, 2012 / Rules and Regulations)</t>
  </si>
  <si>
    <t>책임감있는 비즈니스 연합(Responsible Business Alliance)_x000D_
www.responsiblebusiness.org</t>
  </si>
  <si>
    <t>RBA가 개발한 책임 있는 광물 보증 프로세스(RMAP)는 회사의 책임감 있는 광물 구매 역량 강화를  위한 프로세스임._x000D_
상세 내용은 아래 웹페이지에서 확인 가능하다._x000D_
http://www.responsiblemineralsinitiative.org/responsible-minerals-assurance-process/</t>
  </si>
  <si>
    <t>2008년에 책임감 있는 비니지스 연합의 회원에 의해 설립된 책임 있는 광물 이니셔티브는 공급망에서 분쟁물질 문제에 대해 설명하고자 하는 회사들에게 가장 활발하고 존경 받는 조직의 하나로 성장해 왔다.  열개의 다른 산업에서 360개 이상의 회사가 오늘날 RMI에 참가하고 있고, RMAP, CMRT, RCOI data와 분쟁 물질에 대한 여러 가이던스 문서들을 포함하는 다양한 방법과 자원에 기여하고 있다. 또한 RMI는 분쟁 물질에 대한 정기적인 워크샵을 운영하고 주요 민간 사회 조직과 정부의 정책개발과 토론에 기여함. 추가 정보는 http://www.responsiblemineralsinitiative.org.</t>
  </si>
  <si>
    <t xml:space="preserve">책임 있는 광물 보증 프로세스(RMAP) 준수 제련소 리스트는 RMAP, 책임 있는 광물 이니셔티브(RMI)의 프로그램 또는 산업계에서의 유사 프로그램(예를 들어 Responsible Jewellery Council 또는 London Bullion Market Association)을 통해 평가되고 절차를 준수하는지 평가된 제련소와 정제소의 공개 목록입니다. 제련소 또는 정제소가 이 목록에 있지 않다면, RMAP 평가를 완료하지 못했거나 RMAP 절차를 준수하지 않고 있다는 것입니다. _x000D_
_x000D_
RMAP를 준수하는 것으로 확인된 제련소 및 정제소 목록은 www.responsiblemineralsinitiative.org에서 찾을 수 있습니다. </t>
  </si>
  <si>
    <t>공급망의 구성원에 의해 제련소 또는 정제소로 보고된 회사에 RMI가 부여한 독자 ID 번호. RMAP 감사 절차에 정의된 제련소 또는 정제소의 성격에 부합하는 것으로 증명되는 것과 무관함.</t>
  </si>
  <si>
    <t>주요 [주석] 제련소는 주석 함유 원석 농축을 주석 금속으로 생산하기 위해 다루는 하나 이상의 시설을 가진 회사이다. 2차 [주석] 제련소는 원석 또는 고급 주석 또는 연납 같은 주석 재품의 생산을 위해 환원하여 2차 물질을 다루는 하나 이상의 시설을 갖고 있는 회사이다. 이러한 감사 절차 내에서  언급되는 제련소는 하나 또는 두 가지 형태의 사업 으로 운용될 수 있다. 이 금속에 대한 완전한 설명을 위해 RMAP 감사절차를 참조하시오: _x000D_
http://www.responsiblemineralsinitiative.org/smelter-introduction/.</t>
  </si>
  <si>
    <t>W 함유 원석 (중석과 회중석 같은), W 농축물, 또는 W 함유 폐물질 (2차 가공품)을 텅스텐 함유 매개 제품, 즉 Ammonium Para-Tungstate (APT), Ammonium Meta-Tungstate (AMT), 텅스텐철, 및 텅스텐 산화물로 직접판매 또는 W 함유 생산품 (W 분말 또는 W 산화 불말로) 처리하는 것을 위해 전환하는 하나 이상의 시설을 보유한 회사. 이 금속에 대한 완전한 설명을 위해 RMAP 감사절차를 참조하시오: _x000D_
http://www.responsiblemineralsinitiative.org/smelter-introduction/.</t>
  </si>
  <si>
    <t xml:space="preserve">필수 기재란은 별표(*)로 표시됩니다. 각 질문에 대한 답변 방법은 지침 탭을 참조하십시오. </t>
  </si>
  <si>
    <t>1) 3TG가 제품 또는 생산 공정에서 의도적으로 추가 또는 사용됩니까? (*)</t>
  </si>
  <si>
    <t>B. 책임 있는 광물 조달 정책이 귀하의 웹사이트에서 공개적으로 제공됩니까? (참고 - "Yes(예)"인 경우, 사용자는 의견 기재란에 URL을 기입해야 합니다.)</t>
  </si>
  <si>
    <t>D. 귀사는 책임 있는 조달에 대한 실사 조치를 시행했습니까?</t>
  </si>
  <si>
    <t>90% 이상</t>
  </si>
  <si>
    <t>75% 이상</t>
  </si>
  <si>
    <t>50% 이상</t>
  </si>
  <si>
    <t>50% 미만</t>
  </si>
  <si>
    <t>Yes, IPC-1755 준수[예: CMRT]</t>
  </si>
  <si>
    <t>Yes, 다른 형식 사용(설명 필수)</t>
  </si>
  <si>
    <t xml:space="preserve"> No</t>
  </si>
  <si>
    <t xml:space="preserve">다음 목록은 이 템플릿의 발표 시점을 기준으로 한 RMI의 최신 제련소 명칭/별칭 정보를 나타냅니다.   이 목록은 자주 업데이트되며, 최신 버전은 RMI 웹사이트(http://www.responsiblemineralsinitiative.org/responsible-minerals-assurance-process/exports/cmrt-export/)에서 참조할 수 있습니다.   이 목록에 제련소가 포함되어 있다고 해서 해당 제련소가 현재 책임 있는 광물 보증 프로세스 내에서 활동 중이거나 준수한다고 보장하는 것은 아닙니다. _x000D_
_x000D_
프로그램 내에서 활동 중이거나 그 범위를 준수하고 있는 가장 최근의 정확한 표준 제련소 명칭 목록은 RMI 웹사이트인 www.responsiblemineralsinitiative.org를 참조하십시오. _x000D_
_x000D_
B열에 포함된 명칭은 특정 제련소에 대한 공급망에 의해 일반적으로 인식 및 보고되는 회사명을 나타냅니다. 이러한 이름에는 이전의 회사명, 대체 명칭, 약어 또는 기타 다른 명칭이 포함될 수 있습니다. 이름이 RMI 표준 제련소 명칭이 아닐 수 있지만, 참조 이름은 제련소를 식별하는 데 도움이 되며 제련소 찾기의 C열에 나열되어 있습니다. _x000D_
_x000D_
C열은 ASCII 문자열로 표시되는 공식 표준 제련소 명칭의 목록입니다. 대다수 제련소들의 명칭이 두 열 모두 동일하지만, 일반 명칭이 표준 명칭과 다를 경우, 다른 명칭이 B열에 표기됩니다. </t>
  </si>
  <si>
    <t>제련소 찾기(*)</t>
  </si>
  <si>
    <t>책임 있는 광물 보증 프로세스 준수 제련소 리스트 링크</t>
  </si>
  <si>
    <t xml:space="preserve">시작하려면:_x000D_
</t>
  </si>
  <si>
    <t xml:space="preserve">_x000D_
옵션 A: 제련소 ID 번호를 아는 경우, A열에 번호를 입력하십시오(B, C, E, F, G, I 및 J열은 자동으로 입력됨). D열은 회색으로 비활성화됩니다. _x000D_
_x000D_
옵션 B:  금속 및 제련소 찾기 이름 조합이 있는 경우, 다음 단계를 수행합니다. _x000D_
단계 1. B열에서 금속을 선택합니다. _x000D_
단계 2. C열의 드롭다운 메뉴에서 선택합니다(조합이 바르지 않을 경우 적색이 나타남). _x000D_
_x000D_
옵션 C: 금속 및 제련소 이름 조합이 있는 경우, 다음 단계를 수행합니다. _x000D_
단계 1. B열에서 금속을 선택합니다. _x000D_
단계 2: 제련소 찾기 드롭다운에서 "제련소명 없음(Smelter Not Listed)"을 선택하고 D 및 E열을 작성합니다_x000D_
단계 3. H ~ Q열에 사용 가능한 모든 제련소 정보를 입력합니다. _x000D_
_x000D_
필수 기재란은 별표(*)로 표시됩니다. _x000D_
(1) 제련소 찾기 = "제련소명 없음(Smelter Not Listed)"인 경우에는 직접 입력해야 합니다_x000D_
_x000D_
참고: 옵션 A, B 및 C의 조합은 제련소 목록(Smelter List)을 작성하는 데 사용할 수도 있습니다. 자동으로 입력된 셀을 변경하지 마십시오. 제련소 찾기(Smelter Look-up) 탭의 모든 오류는 RMI(RMI@responsiblebusiness.org)에 보고해야 합니다. </t>
  </si>
  <si>
    <t>Site Internet du RMI: (www.responsiblemineralsinitiative.org) _x000D_
Formations, recommandations, modèles, liste des fonderies conformes au programme fonderie sans conflit</t>
  </si>
  <si>
    <t xml:space="preserve">Ce modèle de rapport sur les minerais de conflit (le modèle) est un modèle de rapport standardisé gratuit créé par la Responsible Business Alliance® (RBA®). Ce modèle facilite le transfert d’informations à travers la chaîne d’approvisionnement sur le pays d’origine du minerai et les fonderies et affineries utilisées, et soutient la conformité à la législation*. Ce modèle facilite également l’identification de nouvelles fonderies et affineries susceptibles de faire l’objet d’un audit via le programme des fonderies hors conflits (Responsible Minerals Assurance Process)**._x000D_
_x000D_
Le CMRT a été conçu pour que les sociétés en aval divulguent des informations sur leurs chaînes d’approvisionnement jusqu’à la fonderie, sans toutefois inclure cette dernière. Si vous exploitez une fonderie ou une affinerie 3TG, conformément aux protocoles RMAP, nous vous recommandons de saisir votre propre nom à l’onglet de la liste des fonderies._x000D_
_x000D_
Lorsque vous remplirez le formulaire, veillez à ce qu’aucune des entrées dans les cellules ne commence par « = » ou « #. »_x000D_
_x000D_
</t>
  </si>
  <si>
    <t>* En 2010, la loi américaine Dodd-Frank sur la réforme de Wall Street et la protection des consommateurs a été adoptée concernant les « minerais issus de conflits » provenant de la République Démocratique du Congo (RDC) ou des pays voisins. La SEC a publié les règles finales associées à la divulgation de l’origine des minerais issus de conflits par des entreprises américaines cotées en bourse (voir les règles sur le site http://www.sec.gov/rules/final/2012/34-67716.pdf). Les règles font référence aux directives de diligence raisonnable de l’OCDE pour un approvisionnement responsable en minéraux dans les zones touchées par des conflits et à haut risque, (http://www.oecd.org/daf/inv/mne/GuidanceEdition2.pdf), qui guident les fournisseurs pour l’établissement des politiques, des cadres de diligence raisonnable et des systèmes de gestion._x000D_
En 2017, le Règlement (UE) 2017/821 du Parlement européen et du Conseil européen du 17 mai 2017 a été adopté concernant les obligations de diligence raisonnable de la chaîne d’approvisionnement pour les importateurs d’étain, de tantale et de tungstène de l’Union, de leurs minéraux et de l’or, en provenance des zones touchées par des conflits et à haut risque (voir la réglementation à l’adresse https://eur-lex.europa.eu/legal-content/EN/TXT/PDF/?uri=OJ:L:2017:130:FULL&amp;from=EN)_x000D_
** Voir les informations sur la Responsible Minerals Initiative (Initiative pour les minerais responsables) (www.responsiblemineralsinitiative.org).</t>
  </si>
  <si>
    <t>2. Sélectionnez la portée de la déclaration de votre société. Les options de portée sont les suivantes :_x000D_
_x000D_
A. Pour l’ensemble de la société_x000D_
B. Produit (ou liste de produits)_x000D_
C. définie par l’utilisateur_x000D_
_x000D_
pour l’option « pour l’ensemble de la société », la déclaration englobe la totalité des produits de la société ou substances du produit fabriqué par la société mère. Si l’utilisateur déclare des données concernant des minerais de conflit à l’échelle de la société, il déclarera les données des minerais de conflit sur tous les produits qu’il fabrique._x000D_
_x000D_
Pour la sélection de la portée du produit (ou de la liste de produits), un lien vers l’onglet de la feuille de travail de liste des produits sera affiché. Si cette portée est sélectionnée, il est obligatoire de mentionner le numéro de produit du fabricant pour les produits couverts par cette déclaration dans la colonne B de la feuille de travail de liste des produits. Il n’est pas obligatoire de mentionner le nom de produits du fabricant dans la colonne C de la feuille de travail de liste de produits._x000D_
_x000D_
En sélectionnant la portée « définie par l’utilisateur », l’utilisateur doit décrire la portée applicable à la déclaration de métaux de conflit. La catégorie définie par l’utilisateur permet à un utilisateur de décrire la portée applicable à la déclaration de minerais de conflit. La portée de cette catégorie doit être définie dans une case de saisie, comme convenu entre le fournisseur et le demandeur. Cette déclaration peut s’appliquer à une division particulière de la société ou à une catégorie de produits. Une catégorie de produits est un groupe de produits qui peut être décrit par un terme générique reconnu à l’échelle sectorielle (par ex. les condensateurs). En utilisant cette catégorie, l’utilisateur fournira des réponses à la liste de demandes pour chacun des 3TG utilisés dans les produits de la catégorie définie par l’utilisateur._x000D_
_x000D_
Ce champ est obligatoire.</t>
  </si>
  <si>
    <t>12. Insérez le numéro de téléphone pour la personne donnant l’autorisation. Ce champ est facultatif.</t>
  </si>
  <si>
    <t>Ces huit questions définissent l’utilisation, l’origine et l’identification de la provenance de chacun des métaux. Les questions sont conçues pour recueillir des informations concernant l’utilisation des 3TG dans le(s) produit(s) de l’entreprise, afin de pouvoir déterminer l’application de la réglementation. Les réponses à ces questions doivent représenter le « Champ d’application de la déclaration » sélectionné dans la section des informations sur l’entreprise. Les réponses aux questions de cette section peuvent être utilisées pour déterminer l’application et l’exhaustivité de la déclaration 3TG.</t>
  </si>
  <si>
    <t>Pour chacune des huit questions requises, donnez une réponse pour chaque métal en utilisant les menus déroulants. Des réponses doivent être apportées aux questions de cette section pour chacun des 3TG. Si la réponse aux questions 1 et 2 est positive pour un métal donné, vous devez répondre aux questions suivantes pour ce métal, et aux questions suivantes sur la diligence raisonnable (A à H) en prenant en compte le programme global de diligence raisonnable de votre entreprise.</t>
  </si>
  <si>
    <t>1. Il s’agit de la première des deux questions pour lesquelles la réponse est utilisée pour déterminer si les 3TG sont concernés par les obligations de déclaration des minerais de conflit. Cette question est basée sur les instructions fournies par la SEC dans les règles définitives, pour déterminer si les 3TG sont ou non « indispensables au fonctionnement ou à la production » d’un produit.   Les instructions de la SEC sont basées sur la présomption qu’une société dans la chaîne d’approvisionnement d’un produit n’intégrerait pas volontairement de 3TG à ce produit ou à un quelconque de ses composants si les 3TG n’étaient pas indispensables pour la fonction, l’usage ou l’objet généralement attendu du produit. De même, les instructions supposent que les 3TG ne seraient pas nécessaires à la production d'un produit, à moins qu'ils n'aient été intégrés volontairement au processus de production de ce produit. La réponse à cette question sert à exclure la contamination en quantité infime ou la contamination naturelle par produit, par exemple dans le cas de l’étain dans l’acier. Vous devrez répondre à cette question pour chacun des 3TG._x000D_
_x000D_
Cette question a pour but de déterminer si des minerais de conflit sont utilisés comme matière première, composant ou additif dans un produit que vous fabriquez ou dont vous sous-traitez la fabrication (y compris les matières premières et les composants). Les impuretés provenant de matières premières, composants, additifs, abrasifs et outils de coupe ne relèvent pas de l’étude._x000D_
_x000D_
Vous devrez répondre à cette question pour chacun des 3TG. Les réponses valides à cette question sont « oui » ou « non ». Cette question est obligatoire.</t>
  </si>
  <si>
    <t xml:space="preserve">2. Vous devrez répondre à cette question pour chacun des 3TG dont la réponse à la question 1 est « oui ». Il s’agit de la deuxième des deux questions dont la réponse est utilisée pour déterminer si les 3TG sont concernés par l’obligation de déclaration des minerais de conflit, telle que décrite dans les règles définitives de la SEC servant à décider si un des 3TG est « indispensable au fonctionnement ou à la production » d’un produit. Cette question dépend de la question et de la réponse à la question 1. Cette question vise à identifier les 3TG ajoutés ou intégrés volontairement au processus de fabrication d’un produit, lorsqu’une certaine quantité de 3TG demeure dans le produit fini. Cela comprend les 3TG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3TG lors du processus de fabrication, mais une certaine quantité de 3TG demeure. Si les 3TG ajoutés ou intégrés au cours du processus de fabrication sont totalement éliminés de manière à ce qu'il n'en reste aucun à la fin du processus, la réponse à cette question est « non »._x000D_
_x000D_
Vous devrez répondre à cette question pour chacun des 3TG. Les réponses valides à cette question sont « oui » ou « non ». Cette question est obligatoire. </t>
  </si>
  <si>
    <t xml:space="preserve">5. Il s’agit d’une déclaration qui détermine si les 3TG contenues dans les produits, qui sont indispensables au fonctionnement de ce produit, proviennent de sources recyclées. _x000D_
_x000D_
La réponse à cette demande doit être « oui », « non » ou « inconnu ». Cette question est obligatoire pour un métal donné si la réponse à la question 1 et 2 est « oui » pour ce métal._x000D_
_x000D_
La réponse « oui » signifie que 100 % des 3TG proviennent de sources recyclées. La réponse « non » signifie que certains des 3TG ne proviennent pas de sources recyclées. La réponse « inconnu » signifie que l’utilisateur ne sait pas si 100 % des 3TG proviennent de sources recyclées. </t>
  </si>
  <si>
    <t>6. Il s’agit d’une question visant à déterminer si une société a reçu des déclarations de minerai de conflit, en provenance de tous les fournisseurs directs raisonnablement susceptibles de fournir des 3TG contenus dans les produits couverts par le champ d'application de cette déclaration. Les réponses possibles à cette question sont :_x000D_
_x000D_
– 100 %_x000D_
– Supérieur à 90 %_x000D_
– Supérieur à 75 %_x000D_
– Supérieur à 50 %_x000D_
– 50 % ou moins_x000D_
– Aucun_x000D_
_x000D_
_x000D_
Cette question est obligatoire pour un métal donné si la réponse à la question 1 et 2 est « oui » pour ce métal.</t>
  </si>
  <si>
    <t>Instructions pour les questions A à H (lignes 75 à 89). Les questions A à H sont obligatoires, si la réponse à la question 1 est « oui » pour un métal._x000D_
Répondez en ANGLAIS uniquement</t>
  </si>
  <si>
    <t>A. Cette déclaration permet de déterminer si une entreprise dispose d’une politique raisonnable d’approvisionnement en minerais. La réponse à cette question doit être « oui » ou « non ». Les commentaires doivent être saisis dans le champ dédié à la question. _x000D_
_x000D_
Cette question est obligatoire.</t>
  </si>
  <si>
    <t>B. Cette déclaration permet de déterminer si la politique raisonnable d’approvisionnement en minerais d’une entreprise est accessible sur son site Web. La réponse à cette question doit être « oui » ou « non ». Si la réponse est « oui », l’utilisateur doit indiquer l’URL dans le champ de commentaires de la question. _x000D_
_x000D_
Cette question est obligatoire.</t>
  </si>
  <si>
    <t>C. Il s’agit d’une déclaration visant à indiquer si une société impose à ses fournisseurs directs de s’approvisionner en 3TG auprès de fonderies validées, n'alimentant pas les conflits. La réponse à cette question doit être « oui » ou « non ». Les commentaires doivent être saisis dans le champ dédié à la question._x000D_
_x000D_
Cette question est obligatoire.</t>
  </si>
  <si>
    <t>E. Il s’agit d’une question visant à indiquer si une société impose à ses fournisseurs de remplir une déclaration au sujet des minerais de conflit.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:_x000D_
_x000D_
– Oui, conformément à IPC-1755 [par ex., CMRT]_x000D_
– Oui, avec un autre mode (donnez des explications)_x000D_
– Non_x000D_
_x000D_
Cette question est obligatoire.</t>
  </si>
  <si>
    <t>F. Veuillez répondre « oui » ou « non ». Vous pouvez détailler votre approche dans la section des commentaires. Exemples :_x000D_
_x000D_
 « Audit d'un tiers » : audits sur site de vos fournisseurs menés par des tiers indépendants.  _x000D_
 « Examen des documents uniquement » : examen des archives et documents du fournisseur par des tiers indépendants ou le personnel de votre société.   _x000D_
 « Audit interne » : audits sur site de vos fournisseurs menés par le personnel de votre société._x000D_
_x000D_
Cette question est obligatoire.</t>
  </si>
  <si>
    <t>G. Il s'agit d'une question qui permet d'indiquer si le processus d'examen de la société intègre la gestion des actions correctives. La réponse à cette question doit être « oui » ou « non ». Les commentaires doivent être saisis dans le champ dédié à la question. _x000D_
_x000D_
Cette question est obligatoire.</t>
  </si>
  <si>
    <t>H. Cette question permet d’indiquer si une entreprise est assujettie à la règle SEC,  la réglementation de l’UE, ou les deux La réponse à cette question sera « oui, avec la SEC », « oui, avec l’UE », « oui avec la SEC et l’UE » ou « non ». Les commentaires doivent être saisis dans le champ dédié à la question. Cette question est obligatoire. Pour en savoir plus sur la règle SEC, veuillez consulter le site www.sec.gov. Pour plus d’informations sur la réglementation de l’UE, veuillez consulter le site https://eur-lex.europa.eu/legal-content/EN/TXT/PDF/?uri=CELEX:32017R0821&amp;from=EN.</t>
  </si>
  <si>
    <t>Instructions pour compléter la liste des fonderies_x000D_
Merci de répondre en ANGLAIS uniquement</t>
  </si>
  <si>
    <t>Ce modèle permet l'identification de la fonderie à l'aide de la Recherche de fonderie. L'utilisation de cette fonctionnalité implique de renseigner les colonnes B et C dans l'ordre, et de gauche à droite._x000D_
Utilisez une ligne différente pour chaque combinaison métal/fonderie/pays.</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</si>
  <si>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P._x000D_
_x000D_
« Enquête à travers la chaîne d’approvisionnement (RCOI) confirmée conformément à la RMI » peut constituer une réponse acceptable à cette question._x000D_
</t>
  </si>
  <si>
    <t xml:space="preserve">14. Emplacement (pays) de la/des mine(s) – Ce champ de texte libre permet à une société de définir l’emplacement des mines exploitées par la fonderie. Veuillez saisir le pays de la/des mine(s). Si vous ne connaissez pas le pays d’origine, saisissez « Inconnu ». Si 100 % de la matière de base de la fonderie provient de sources recyclées ou de débris, saisissez « Recyclé » ou « Débris » à la place du pays d’origine. Ce champ est facultatif._x000D_
_x000D_
« Enquête à travers la chaîne d’approvisionnement (RCOI) confirmée conformément à la RMI » peut constituer une réponse acceptable à cette question._x000D_
</t>
  </si>
  <si>
    <t>15. Indique si la fonderie utilise uniquement des sources recyclées ou de débris pour ses procédés de fusion. Cette question est facultative. Les réponses possibles à cette question sont :_x000D_
_x000D_
– Oui_x000D_
– Non_x000D_
– Ne sais pas</t>
  </si>
  <si>
    <t>La feuille "Checker" permet de vérifier si toutes les informations requises dans le formulaire ont été complétées. Il est mis à jour en temps réel et peut être revu à tout moment pendant l'utilisation du formulaire. Elle est utilisée pour vérifier si les données sont complètes._x000D_
_x000D_
Utilisation de cette feuille: vérifier si tous les champs obligatoires ont été remplis (les champs remplis seront surlignés en vert). Sinon, chercher le(s) champ(s) rouge(s) et examiner les "Notes"  identifiant les actions requises dans la colonne "C". Vous pouvez utiliser l'URL dans la colonne "D" pour accéder directement au champ à compléter.</t>
  </si>
  <si>
    <t>Zone touchée par des conflits et à haut risque (CAHRA)</t>
  </si>
  <si>
    <t>Comme défini dans le "Dodd–Frank Wall Street Reform and Consumer Protection Act", Section 1502(e)(4), loi des Etats-Unis d'Amérique de 2010:_x000D_
MINERAI DE CONFLIT. - le terme "minerai de conflit" signifie:_x000D_
(A)columbite-tantalite (coltan), cassiterite, or, wolframite ou leur dérivés; _x000D_
ou_x000D_
(B) tout autre minerai ou ses dérivés déterminé par le Secrétaire d'Etat comme finançant un conflit en République Démocratique du Congo ou un pays frontalier._x000D_
(disponible a http://www.sec.gov/about/laws/wallstreetreform-cpa.pdf)</t>
  </si>
  <si>
    <t>_x000D_
Pays couvert (s) tel que défini dans le "Dodd–Frank Wall Street Reform and Consumer Protection Act", Section 1502(e)(4), loi des Etats-Unis d'Amérique de 2010: ces pays sont la République démocratique du Congo et les neuf pays avec lesquels elle partage une frontière internationalement reconnue: Angola, Burundi, République centrafricaine, République du Congo, Rwanda,  Sud Soudan, Tanzanie, Ouganda, Zambie.</t>
  </si>
  <si>
    <t>Loi Dodd-Frank des Etats-Unis d'Amérique de 2010 sur la Réforme  de Wall Street et la protection des consommateurs, Section 1502 ("Dodd-Frank")_x000D_
(http://www.sec.gov/about/laws/wallstreetreform-cpa.pdf)</t>
  </si>
  <si>
    <t>_x000D_
Les produits ne contenant pas de minerais qui  finançant ou bénéficiant directement ou indirectement à des groupes armés de la République Démocratique du Congo ou de pays frontaliers. Loi Dodd-Frank des Etats-Unis d'Amérique de 2010 sur la Réforme  de Wall Street et la protection des consommateurs, Section 1502 ("Dodd-Frank")_x000D_
(http://www.sec.gov/about/laws/wallstreetreform-cpa.pdf)</t>
  </si>
  <si>
    <t>"Ajouté intentionnellement" est communément admis comme l'utilisation délibérée d'une substance , ou dans ce cas d'un métal, dans la formulation d'un produit où la présence continue est souhaitable pour procurer/fournir une caractéristique, un aspect ou une qualité spécifique._x000D_
_x000D_
Bien que la SEC ne définisse pas l'expression "ajouté intentionnellement" dans la règle finale * , le préambule de la règle prévoit :_x000D_
" [ N] ous convenir que le fait d'être intentionnellement ajoutée , plutôt que d'être un sous-produit naturel est un facteur important pour déterminer si un minerai de conflit est ''nécessaire à la fonctionnalité ou à la production d'un produit''. Cela est vrai quelle que soit la personne qui ajoute intentionnellement le minerai de conflit dans le produit tant qu'il y est contenu. [D]éterminer si un minerai de conflit est considéré comme ''nécessaire'' à un produit ne devrait pas dépendre du fait que le minerai de conflit est ajouté directement au produit par l'entreprise émettrice ou s'il est ajouté dans un élément du produit que l'émetteur reçoit d'un tiers . Au lieu de cela , l'émetteur doit "rapporter sur la totalité du produit et  travailler avec ses fournisseurs pour se être conforme aux exigences". Par conséquent , pour déterminer si un minerai de conflit est ''nécessaire'' à un produit , l'émetteur doit prendre en compte tout minéral de conflit contenue dans son produit , même si ce minerai de conflit est uniquement dans le produit parce qu'il fait partie d'un composant du produit fabriqué par un tiers."_x000D_
*(56296 Federal Register / Vol. 77, No. 177 / Wednesday, September 12, 2012 / Rules and Regulations)</t>
  </si>
  <si>
    <t>La SEC ne fournit pas une définition formelle de cette expression dans la règle finale *, mais elle fournit des indications: Un minerai de conflit sera considéré comme nécessaire à la fonctionnalité d'un produit si il répond aux conditions suivantes: 1) il est ajouté intentionnellement au produit ou à l'un des composants du produit et n'est pas un sous-produit naturel; 2) il est nécessaire à la fonction attendue, l'utilisation ou le but du produit et 3) il est incorporé dans le produit à des fins d'ornementation, de décoration, ou d'embellissement, si le but principal du produit estl' ornementation ou la décoration._x000D_
_x000D_
NOTE: Le minerai de conflit doit être contenu dans le produit pour être nécessaire à la fonctionalité d'un produit._x000D_
_x000D_
*(56296 Federal Register / Vol. 77, No. 177 / Wednesday, September 12, 2012 / Rules and Regulations)</t>
  </si>
  <si>
    <t>La SEC ne fournit pas une définition formelle de cette expression dans la règle finale *, mais elle donne des indications: un minerai de conflit est considéré comme nécessaire à la production d'un produit lorsque: 1) il est intentionnellement inclus dans le le processus de production de produit, sans être inclus dans un outil, une machine ou  un équipement utilisé pour la fabrication du produit (tel qu'un ordinateur ou une ligne électrique); 2) il est inclus dans le produit (il DOIT être contenu dans le produit pour être nécessaire à la fabrication du produit ), et 3) il est nécessaire au produit._x000D_
_x000D_
*(56296 Federal Register / Vol. 77, No. 177 / Wednesday, September 12, 2012 / Rules and Regulations)</t>
  </si>
  <si>
    <t>Les champs obligatoires sont indiqués par un astérisque (*). Consultez l'onglet Instructions pour savoir comment répondre à chaque question.</t>
  </si>
  <si>
    <t>1) Des 3TG sont-ils intentionnellement ajoutés ou utilisés dans le(s) produit(s) ou les processus de production ? (*)</t>
  </si>
  <si>
    <t>2) Reste-t-il des 3TG dans le(s) produit(s) ? (*)</t>
  </si>
  <si>
    <t>4) L’une des fonderies de votre chaîne d’approvisionnement se fournit-elle en 3TG auprès de zones touchées par des conflits et à haut risque ?</t>
  </si>
  <si>
    <t>A. Avez-vous mis en place une politique d’approvisionnement en minerais responsable ?</t>
  </si>
  <si>
    <t>B. La politique d’approvisionnement en minerais responsable est-elle disponible publiquement sur votre site Web ? (Remarque – Si la réponse est « oui », l’utilisateur doit indiquer l’URL dans le champ des commentaires).</t>
  </si>
  <si>
    <t>D. Avez-vous mis en œuvre des mesures de diligence raisonnable pour un approvisionnement responsable ?</t>
  </si>
  <si>
    <t>50 % ou moins</t>
  </si>
  <si>
    <t>Oui, conformément à IPC-1755 [par ex., CMRT]</t>
  </si>
  <si>
    <t>Oui, par un autre mode (donnez des explications)</t>
  </si>
  <si>
    <t xml:space="preserve"> Non</t>
  </si>
  <si>
    <t>Oui, avec la SEC</t>
  </si>
  <si>
    <t>Oui, avec l’UE</t>
  </si>
  <si>
    <t>Oui, avec la SEC et l’UE</t>
  </si>
  <si>
    <t>Recherche de fonderie (*)</t>
  </si>
  <si>
    <t>Identifiant fonderie</t>
  </si>
  <si>
    <t>_x000D_
100% des produits utilisés par la fonderie proviennent-ils de produits recyclés, rebuts de production ou déchets de consommation?</t>
  </si>
  <si>
    <t>Répondez dans la cellule D75 de l’onglet Déclaration si votre entreprise est dotée d’une politique d’approvisionnement en minerais responsable.</t>
  </si>
  <si>
    <t>Répondez dans la cellule D77 de l’onglet Déclaration si votre entreprise a rendu publiquement disponible sur son site Web sa politique d’approvisionnement en minerais responsable.</t>
  </si>
  <si>
    <t>Sélectionnez la portée de la déclaration de votre société. Les options de portée sont les suivantes :_x000D_
A. Société_x000D_
B. Produit (ou liste de produits)_x000D_
C. Définie par l’utilisateur</t>
  </si>
  <si>
    <t xml:space="preserve">Website do RMI: (www.responsiblemineralsinitiative.org)_x000D_
Formação e guias de orientação, modelos, lista de fundições cumpridoras com a lista do Responsible Minerals Assurance Process._x000D_
</t>
  </si>
  <si>
    <t xml:space="preserve">Este Modelo de relatório de minerais de conflito (Modelo) é um modelo gratuito e padronizado de relatório, criado pela Responsible Minerals Initiative (RMI). O Modelo facilita a transferência de informações ao longo da cadeia de suprimentos sobre o país de origem de minerais, as fundições e refinarias que são utilizadas e cumprem com a legislação*. Além disso, o Modelo facilita a identificação de novas fundições e refinarias para que possam passar por uma auditoria no âmbito do Programa de fundições livres de conflito (Responsible Minerals Assurance Process, RMAP)**._x000D_
_x000D_
O CMRT foi desenvolvido para que empresas de extração divulguem informações sobre suas cadeias de suprimento, mas sem incluir a fundição.  Se você for uma fundição ou refinaria de minerais de conflito, de acordo com os protocolos do RMAP, recomendamos que insira seu nome na guia da lista de fundições._x000D_
_x000D_
Ao preencher o formulário, nenhuma das células deve ser iniciada com “=” ou “#”._x000D_
 </t>
  </si>
  <si>
    <t>* Em 2010, a Lei Dodd-Frank de Reforma do Mercado Financeiro e Proteção ao Consumidor (Dodd-Frank Wall Street Reform and Consumer Protection Act), dos EUA, foi aprovada em relação a “minerais oriundos de regiões em conflito” da República Democrática do Congo (RDC) ou países adjacentes. A SEC publicou as regras finais associadas à divulgação da fonte de minerais de conflito por empresas de capital aberto dos EUA (consulte as regras em http://www.sec.gov/rules/final/2012/34-67716.pdf). As regras fazem referência à Orientação de Diligência Devida da OCDE para Cadeias de Fornecimento Responsável de Minerais das Áreas Afetadas por Conflitos e de Alto Risco (http://www.oecd.org/daf/inv/mne/GuidanceEdition2.pdf), que orienta os fornecedores a estabelecer políticas, estruturas de diligência devida e sistemas de gestão._x000D_
Em 2017, a Regulamentação (UE) 2017/821 do Parlamento Europeu e do Conselho Europeu, de 17 de maio de 2017, foi aprovada em relação às obrigações de diligência devida na cadeia de suprimentos para importadores, na UE, de estanho, tântalo e tungstênio, seus minérios e ouro, originários de áreas afetadas por conflitos e de alto risco (consulte a regulamentação em https://eur-lex.europa.eu/legal-content/EN/TXT/PDF/?uri=OJ:L:2017:130:FULL&amp;from=EN)_x000D_
** Consulte as informações sobre a Iniciativa para Minerais Responsáveis (www.responsiblemineralsinitiative.org).</t>
  </si>
  <si>
    <t>2. Selecione o Âmbito da Declaração da sua empresa. As opções são:_x000D_
_x000D_
A. Toda a empresa_x000D_
B. Produto (ou Lista de produtos)_x000D_
C. Definido pelo utilizador _x000D_
_x000D_
Para “Toda a empresa”, a declaração engloba a totalidade dos produtos da empresa ou de substâncias contidas nos produtos produzidos pela empresa controladora. Se o utilizador está relatando dados de minerais de conflito no nível da empresa, ele estará relatando dados de minerais de conflito sobre todos os produtos por ela fabricados._x000D_
_x000D_
Para a seleção do âmbito de Produto (ou Lista de produtos), será exibido um link para a aba da folha de cálculo Lista de produtos. Se esse âmbito for escolhido, é obrigatório listar o Número do produto do fabricante abrangido no âmbito desta Declaração na coluna B da folha de cálculo da Lista de produtos. É opcional listar o Nome do produto do fabricante na coluna C da folha de cálculo da Lista de produtos._x000D_
_x000D_
Para a seleção do âmbito de “Definido pelo utilizador”, é obrigatório que o utilizador descreva o âmbito em que a divulgação dos minerais de conflito é aplicável. A classe definida pelo utilizador permite descrever o âmbito em que a divulgação dos minerais de conflito é aplicável. O âmbito dessa classe deverá ser definido em um campo de texto, conforme acordado pelo fornecedor e pelo requisitante. A divulgação pode se aplicar a uma divisão específica da empresa ou a uma categoria de produtos. Uma categoria de produtos é um grupo de produtos que podem ser descritos por um termo genérico reconhecido pelo setor (por ex.: capacitores). Quando utilizando essa classe, o utilizador deve fornecer respostas à lista de perguntas para cada mineral de conflito usado nos produtos da classe especificada definida pelo utilizador._x000D_
_x000D_
Este campo é obrigatório.</t>
  </si>
  <si>
    <t>Instruções para responder às oito perguntas sobre diligência devida (linhas 24 a 71)._x000D_
As respostas devem estar apenas em INGLÊS</t>
  </si>
  <si>
    <t>Estas oito perguntas definem a utilização, origem e a identificação das fontes para cada um dos metais. As perguntas foram criadas para coletar informações sobre o uso dos minerais de conflito no(s) produto(s) da empresa, para permitir a determinação da aplicabilidade regulatória. As respostas a essas perguntas devem representar o “Âmbito da Declaração” selecionado na seção de informações da empresa. As respostas às perguntas nessa seção podem ser utilizadas para determinar a aplicabilidade e integridade dos relatórios sobre minerais de conflito.</t>
  </si>
  <si>
    <t>Para cada uma das oito perguntas obrigatórias, forneça uma resposta para cada metal usando o menu de seleção disponível. As perguntas nessa seção devem ser respondidas para todos os minerais de conflito 3TG. Se as respostas para determinado metal às perguntas 1 e 2 forem positivas, as perguntas subsequentes devem ser respondidas para tal metal, e as seguintes perguntas de diligência devida (A a H) devem ser respondidas sobre o programa de diligência devida global da empresa.</t>
  </si>
  <si>
    <t>1. Esta é a primeira de duas perguntas para as quais a resposta é usada para determinar se o mineral de conflito está dentro do âmbito dos requisitos de relatórios sobre minerais de conflito.  Esta pergunta depende da orientação fornecida pela SEC com relação às regras finais relativas à determinação de um mineral de conflito ser “necessário para a funcionalidade ou produção” de um produto.   A orientação da SEC baseia-se no pressuposto de que uma empresa na cadeia de fornecimento de um produto não adicionaria intencionalmente um mineral de conflito a esse produto ou a qualquer dos subcomponentes de um produto, se tal mineral de conflito não fosse necessário para a função, a utilização ou o propósito geral esperado do produto.  Da mesma forma, a orientação supõe que um mineral de conflito não seria necessário para a produção de um produto, a não ser que fosse intencionalmente incluído no processo de produção daquele produto. A resposta a esta pergunta serve para excluir quaisquer contaminantes no nível de elemento-traço ou derivados naturalmente ocorrentes, tais como estanho em aço.  Esta pergunta deve ser respondida para cada mineral de conflito._x000D_
_x000D_
Esta pergunta questiona se algum mineral de conflito é utilizado como matéria-prima, componente ou aditivo de um produto que você fabrique ou cuja fabricação você contrate (incluindo matérias-primas e componentes). Impurezas de matérias-primas, componentes, aditivos, abrasivos e ferramentas de corte estão fora do escopo da pesquisa._x000D_
_x000D_
Esta pergunta deve ser respondida para cada mineral de conflito. Respostas válidas a esta pergunta são “sim” ou “não”. Esta pergunta é obrigatória.</t>
  </si>
  <si>
    <t xml:space="preserve">2. Esta pergunta deverá ser respondida para cada mineral de conflito sempre que a resposta à pergunta 1 for “sim”. Esta é a segunda de duas perguntas para as quais a resposta é utilizada para determinar se o mineral de conflito está dentro do âmbito dos requisitos de relatórios de minerais de conflito, conforme descrito nas regras finais da SEC relativas à determinação de que um mineral de conflito possa ser necessário para a funcionalidade ou produção de um produto.  Esta pergunta é dependente da pergunta e da resposta à pergunta 1. Esta pergunta destina-se a identificar minerais de conflito que são intencionalmente adicionados ou incluídos no processo de fabricação de um produto em que certa quantidade do mineral de conflito permanece no produto acabado.  Isto inclui minerais de conflito cuja intenção não era que fizesse fizessem parte do produto final, e podem não ser necessários à funcionalidade do produto, mas só estão presentes como resíduos do processo de fabricação.  Em muitos casos, o fabricante pode ter tentado remover ou facilitar o consumo do mineral de conflito durante o processo de fabricação; no entanto, certa quantidade do mineral de conflito ainda permanece.  Se o mineral de conflito, que foi adicionado ou incluído durante o processo de fabricação, tiver sido completamente removido de tal forma que nenhum dos minerais de conflito continue presente no término daquele processo, a resposta a esta pergunta seria não._x000D_
_x000D_
Esta pergunta deve ser respondida para cada mineral de conflito. Respostas válidas a esta pergunta são “sim” ou “não”. Esta pergunta é obrigatória. </t>
  </si>
  <si>
    <t xml:space="preserve">5. Esta é uma declaração que identifica se os minerais de conflito contidos no(s) produto(s) necessário(s) para a funcionalidade de tal(is) produto(s) são originários de fontes recicladas ou de sucata. _x000D_
_x000D_
A resposta a esta pergunta deverá ser “Sim”, “Não” ou “Desconhecido”. Esta pergunta é obrigatória para um metal específico se a resposta às perguntas 1 e 2 for “Sim” para esse metal._x000D_
_x000D_
Uma resposta “Sim” significa que 100% do mineral de conflito é originário de fontes de recicladas ou de sucata. Uma resposta “Não” significa que parte do mineral de conflito não é originária de fontes de recicladas ou de sucata. Uma resposta “Desconhecido” significa que o utilizador não sabe se 100% do mineral de conflito é originário de fontes de recicladas ou de sucata. </t>
  </si>
  <si>
    <t>6. Esta é uma pergunta que determina se uma empresa recebeu ou não informações referentes a minerais de conflito de todos os fornecedores diretos que creiam estar fornecendo minerais de conflito contidos nos produtos abrangidos pelo âmbito desta declaração. As respostas aceitáveis a esta pergunta são:_x000D_
_x000D_
­ 100%_x000D_
- Acima de 90%_x000D_
- Acima de 75%_x000D_
- Acima de 50%_x000D_
- 50% ou menos_x000D_
- Nenhuma_x000D_
_x000D_
_x000D_
Esta pergunta é obrigatória para um metal específico se a resposta à pergunta 1 e 2 for “sim” para aquele metal.</t>
  </si>
  <si>
    <t>Instruções para completar a pergunta A - H. (fileiras 75 a 89).  As perguntas A. a H. são obrigatórias se a resposta à pergunta 1 for “sim” para qualquer metal._x000D_
Dê as respostas somente em INGLÊS</t>
  </si>
  <si>
    <t>A. Esta é uma declaração para divulgar se a empresa tem uma política responsável para aquisição de minerais. A resposta a esta pergunta deverá ser “sim” ou “não”. Os comentários serão capturados em um campo de comentário à pergunta. _x000D_
_x000D_
Esta pergunta é obrigatória.</t>
  </si>
  <si>
    <t>C. Esta é uma declaração para determinar se uma empresa requer que seus fornecedores diretos tenham fontes de minerais de conflito validadas como fundições livres de conflitos. A resposta a esta pergunta deverá ser “sim” ou “não”. Os comentários serão capturados em um campo de comentário à pergunta._x000D_
_x000D_
Esta pergunta é obrigatória.</t>
  </si>
  <si>
    <t>E. Esta é uma pergunta para divulgar se uma empresa solicita a seu fornecedor que preencha uma declaração de minerais de conflito. As respostas aceitáveis estão listadas abaixo; em determinados casos podem ser requeridas mais explicações, isto é, para fornecer o formato usado para colher informações. Se a resposta for “sim”, o usuário, usando outro formato, deverá fazer um comentário em um campo de comentário à pergunta.  As respostas aceitáveis a esta pergunta são:_x000D_
_x000D_
- Sim, em conformidade com o IPC-1755 [por exemplo, CMRT]_x000D_
- Sim,usando outro formato (descrever)_x000D_
- Não_x000D_
_x000D_
Esta pergunta é obrigatória.</t>
  </si>
  <si>
    <t>F. Responda “sim” ou “não”.  Na seção “comentários”, você poderá prestar informações adicionais sobre sua abordagem. Os exemplos poderiam ser:_x000D_
_x000D_
 “Auditoria de terceiros” - auditorias no local de seus fornecedores, realizadas por terceiros independentes.  _x000D_
 “Somente revisão de documentação” - uma revisão de registros e documentação enviadas pelo fornecedor, realizada por terceiros independentes e/ou pessoal de sua empresa.   _x000D_
 “Auditoria interna” - auditorias no local de seus fornecedores, realizadas por pessoal da sua empresa._x000D_
_x000D_
Esta pergunta é obrigatória.</t>
  </si>
  <si>
    <t>G. Esta é uma pergunta para divulgar se o processo de revisão da empresa inclui gestão de ações corretivas. A resposta a esta pergunta deverá ser “sim” ou “não”. Os comentários serão capturados em um campo de comentário à pergunta. _x000D_
_x000D_
Esta pergunta é obrigatória.</t>
  </si>
  <si>
    <t>H. Esta é uma pergunta para divulgar se uma empresa está sujeita à regra da SEC, regulação da UE ou ambas. A resposta a esta pergunta será "sim, com a SEC", "sim, com a UE", "sim com a SEC e a UE" ou "não". Os comentários serão capturados em um campo de comentário à pergunta. Esta pergunta é obrigatória. Para mais informações sobre a regra da SEC, consulte www.sec.gov. Para obter mais informações sobre a regulamentação da UE, consulte https://eur-lex.europa.eu/legal-content/EN/TXT/PDF/?uri=CELEX:32017R0821&amp;from=EN.</t>
  </si>
  <si>
    <t>Instruções para completar a aba da Lista de Fundições._x000D_
Fornecer respostas somente em INGLÊS.</t>
  </si>
  <si>
    <t>Este modelo permite a identificação da fundição usando a Lista de Referência de Fundições. As colunas B e C devem ser completadas da esquerda para a direita, para que seja possível utilizar o recurso Exame da Fundição._x000D_
Utilize uma linha separada para cada combinação metal/fundição/país.</t>
  </si>
  <si>
    <t>2. Metal (*) - Utilize a lista do menu para selecionar o metal para o qual está a inserir a informação sobre a fundição. _x000D_
Este campo é obrigatório</t>
  </si>
  <si>
    <t>3. Lista de Referência de Fundições (*) - Selecionar no menu suspenso.  Essa é a lista de fundições conhecidas na data de divulgação do modelo.  Se a fundição não estiver listada, selecione "Fundição não listada".  Isso permitirá inserir o nome da fundição na coluna D. Se não souber o nome ou local da fundição, selecione "Fundição ainda não identificada".  Nessa opção, as colunas D e E serão preenchidas automaticamente com "desconhecida".  Este campo é obrigatório.</t>
  </si>
  <si>
    <t>15. Indica se a fundição obtém unicamente entradas para seu(s) processo(s) de fundição de fontes recicladas ou sucatas. Esta pergunta é opcional.  As respostas aceitáveis a esta pergunta são:_x000D_
_x000D_
- Sim_x000D_
- Não_x000D_
- Desconhecido</t>
  </si>
  <si>
    <t>A Aba "Verificação" é utilizada para verificar se toda a informação requerida no modelo está preenchida. A atualização é feita é tempo real e pode ser revista em qualquer altura ao longo do preenchimento do modelo. É utilizado para verificar o seu completo preenchimento._x000D_
_x000D_
Para usar esta folha de cálculo, verificar se todos os campos foram preenchidos (Os campos completos estarão destacados a verde). Caso contrário, procure os campos a vermelho e reveja as "Notas" na coluna C para ações requeridas. Podes  usar o URL na coluna D para aceder diretamente ao campo para preenchimento.</t>
  </si>
  <si>
    <t>A lista ("A Lista") de fundições cumpridoras do Programa de fundições Livres de Conflito -  Responsible Minerals Assurance Process( "O Programa"), assim como os modelos e ferramentas do programa, incluindo, sem limitações, Modelos de relatórios de Minerais de Conflito (Coletivamente - "Ferramentas"), e incluindo também, sem limitações, toda a informação neles fornecidos, são fornecidos apenas para fins informativos  e que são atuais à data apresentada. Qualquer imprecisão ou omissão na lista ou em qualquer ferramenta, não é da responsabilidade da Responsible Business Alliance, uma corporação não cotada de Delaware ("RBA")._x000D_
A determinação de como se deve usar ou se se deve usar parte ou totalidade da lista ou de qualquer outra ferramenta está apenas e absolutamente ao critério do utilizador. Antes de utilizar a lista ou  qualquer uma das ferramentas, deverá revê-la com o seu departamento de assessoria jurídica. Nenhuma parte da lista ou qualquer ferramenta constitui aconselhamento jurídico. A utilização da lista ou de qualquer outra ferramenta é voluntária.</t>
  </si>
  <si>
    <t>Área afetada por conflitos e de alto risco (CAHRA, Conflict-Affected and High-Risk Area)</t>
  </si>
  <si>
    <t>Como definido em 2010 pela legislação do Estados Unidos da América, no decreto de Reforma e Proteção do Consumidor Dodd-Frank Wall Street, Section 1502(e)(4):_x000D_
MINERAL DE CONFLITO-O termo "mineral de conflito" significa-_x000D_
(A) Columbite-tantalita (coltan), cassiterita, ouro, volfrâmio, ou o seus derivados; ou_x000D_
(B) qualquer outro mineral os ou seus derivados determinados pela Secretaria de Estado como financiando conflitos na República Democrática do Congo ou país adjacente. ( Disponível em http://www.sec.gov/about/laws/wallstreetreform-cpa.pdf)</t>
  </si>
  <si>
    <t>Legislação de 2010 dos Estados unidos da América, decreto de Reforma e Proteção do Consumidor Dodd-Frank Wall Street, Secção 1502 ("Dodd-Frank")_x000D_
(http://www.sec.gov/about/laws/wallstreetreform-cpa.pdf)</t>
  </si>
  <si>
    <t>Produtos que não contêm minerais que diretamente ou indiretamente financiam ou beneficiam grupos armados na república Democrática do Congo ou países vizinhos. Fonte: Legislação de 2010 dos Estados unidos da América, decreto de Reforma e Proteção do Consumidor Dodd-Frank Wall Street, Secção 1502._x000D_
(http://www.sec.gov/about/laws/wallstreetreform-cpa.pdf)</t>
  </si>
  <si>
    <t>A refinaria de ouro é uma operação metalúrgica que produz ouro fino com uma concentração de 99.5% ou superior a partir de ouro ou materiais com baixos conteúdos de ouro. Recorra ao protocolo de auditoria de RMAP para a descrição completa deste material:_x000D_
http://www.responsiblemineralsinitiative.org/smelter-introduction/.</t>
  </si>
  <si>
    <t xml:space="preserve">Adição intencional é comumente conhecido como o uso deliberado  de uma substância, ou neste caso metal, na formulação de um produto onde a sua presença continuada é desejada para obter uma característica específica, especto ou qualidade. _x000D_
_x000D_
Enquanto o SEC não define a frase "intencionalmente adicionado" na lei final*, o preâmbulo da lei diz: "Concordamos que ao ser adicionado intencionalmente, ao invés de ser um subproduto que ocorre naturalmente, é um fator significante para determinar se o mineral de conflito é "necessário à funcionalidade ou produção" de um produto. Isto é verdade independentemente de quem adicionou intencionalmente o mineral de conflito ao produto desde que esteja contido no próprio produto. Determinar se um mineral de conflito é considerado "necessário" a um produto não deveria depender do facto de um mineral de conflito ser adicionado diretamente ao produto pelo emissor ou se é adicionado a um componente do produto que o emissor recebe de um terceiro. Pelo contrário, o emissor deveria reportar  na totalidade do produto e trabalhar com os fornecedores para cumprir os requisitos'. Assim, ao determinar se um mineral de conflito é ou não "necessário" a um produto, o emissor deverá considerar qualquer mineral de conflito que esteja contido no seu produto, mesmo que o mineral de conflito esteja apenas no produto porque foi incluído como parte de um componente do produto que foi originalmente fabricado por terceiros."_x000D_
*(56296 Registo Federal/ Vol.77, Nº 177/ Quarta-Feira, 12 de Setembro, 2012/ Leis e Regulações_x000D_
_x000D_
_x000D_
_x000D_
</t>
  </si>
  <si>
    <t>O SEC não fornece uma definição formal desta frase na lei final*, no entanto fornece alguma orientação: Um mineral de conflito é considerado necessário à sua funcionalidade de um produto se vai de encontro ao seguinte: 1) está incluído intencionalmente  no processo de produção do produto, quer seja numa ferramenta, máquina, ou equipamento utilizado para produzir o produto (tais como computadores ou linhas de lata tensão); 2) Está incluído no produto (DEVE estar contido no produto para ser aplicável); e 3) é necessário ao produto._x000D_
_x000D_
*(56296 Registo Federal/ Vol.77, Nº 177/ Quarta-Feira, 12 de Setembro, 2012/ Leis e Regulações</t>
  </si>
  <si>
    <t xml:space="preserve">A Lista de fundições em conformidade com o Programa de fundições livres de conflito (Responsible Minerals Assurance Process, RMAP) é uma lista publicada de fundições e refinarias que foram alvo de uma avaliação pelo RMAP, um programa da Iniciativa Livre de Conflitos (Responsible Minerals Initiative, RMI) ou de um programa equivalente do setor (tal como o Responsible Jewellery Council ou a London Bullion Market Association), e foi validada como em conformidade com os protocolos. Se uma fundição ou refinaria não fizer parte da lista, ainda não passou pela avaliação pelo RMAP ou não cumpre o protocolo RMAP. _x000D_
_x000D_
A lista de fundições e refinarias que foram validadas como em conformidade com o RMAP pode ser encontrada em www.responsiblemineralsinitiative.org. </t>
  </si>
  <si>
    <t>Fundições Primárias de [Estanho] são empresas com uma ou mais unidades de tratamento de minério com estanho que contêm concentrados no minério de forma a produzir estanho metálico. Fundições secundárias de [Estanho] são empresas com uma ou mais unidades de tratamento de materiais secundários por redução para a produção de crude ou estanho de grau superior ou produtos de estanho tais como solda. Um fundição tal como referido no protocolo de auditoria pode operar quer num ou nos dois tipos de negócios. _x000D_
Para uma descrição completa, consulte o protocolo de auditoria do RMAP para este metal em: http://www.responsiblemineralsinitiative.org/smelter-introduction/.</t>
  </si>
  <si>
    <t>Campos obrigatórios estão marcados com um asterisco (*).  Consulte a guia “Instruções” para ver orientações sobre como responder a esta pergunta.</t>
  </si>
  <si>
    <t>1) Algum mineral de conflito foi intencionalmente acrescentado ou utilizado no(s) produto(s) ou no processo de produção? (*)</t>
  </si>
  <si>
    <t>4) Alguma das fundições em sua cadeia de suprimentos possui minerais oriundos de áreas afetadas por conflitos e de alto risco?</t>
  </si>
  <si>
    <t>A. Você estabeleceu uma política de aquisição responsável de minerais de conflito?</t>
  </si>
  <si>
    <t>B. Sua política de aquisição responsável de minerais está publicamente disponível em seu site? (Observação: em caso positivo, o usuário especificará o link em um campo de comentário da questão)</t>
  </si>
  <si>
    <t>D. Você implementou medidas de diligência devida para aquisição responsável?</t>
  </si>
  <si>
    <t>Acima de 90%</t>
  </si>
  <si>
    <t>Acima de 75%</t>
  </si>
  <si>
    <t>Acima de 50%</t>
  </si>
  <si>
    <t>50% ou menos</t>
  </si>
  <si>
    <t>Sim, em conformidade com o IPC-1755 [por exemplo, CMRT]</t>
  </si>
  <si>
    <t>Sim, usando outro formato (descrever)</t>
  </si>
  <si>
    <t xml:space="preserve"> Não</t>
  </si>
  <si>
    <t>Sim, com a SEC</t>
  </si>
  <si>
    <t>Sim, com a UE</t>
  </si>
  <si>
    <t>Sim, com a SEC e a UE</t>
  </si>
  <si>
    <t>Lista de Referência de Fundições (*)</t>
  </si>
  <si>
    <t>ID da Fundição</t>
  </si>
  <si>
    <t xml:space="preserve">Forneça um e-mail válido do representante autorizado da empresa na célula D20 da guia Declaração_x000D_
</t>
  </si>
  <si>
    <t>Responda se sua empresa tem uma política de aquisição responsável de minérios na célula D75 da guia Declaração</t>
  </si>
  <si>
    <t>Responda se sua empresa colocou sua política de aquisição responsável de minérios à disposição do público em seu site, na célula D77 da guia Declaração</t>
  </si>
  <si>
    <t>Selecione o Escopo da Declaração da sua empresa. As opções são:_x000D_
A. Empresa_x000D_
B. Produto (ou Lista de produtos)_x000D_
C. Definido pelo usuário</t>
  </si>
  <si>
    <t xml:space="preserve">Esta plantilla de informe de minerales en conflicto (la Plantilla) es un formato de reporte estandarizado y gratuito creado por Iniciativa de minerales responsables (Responsible Minerals Initiative, RMI). La Plantilla facilita la transferencia de información a través de la cadena de suministro con respecto al país de origen del mineral y las fundidoras y refinerías que se utilizan y apoyen el cumplimiento con la legislación*. La plantilla también facilita la identificación de nuevas fundidoras y refinerías que se someterían potencialmente a una auditoría por medio del Responsible Minerals Assurance Process (Programa de aseguramiento de minerales responsables) **._x000D_
_x000D_
 El CMRT fue diseñado por empresas comercializadoras para revelar información sobre sus cadenas de suministro hacia arriba, pero sin incluir a la fundidora.   Si usted es una fundidora o refinadora de 3TG, de acuerdo con los protocolos de RMAP, le recomendamos que ingrese su propio nombre en la pestaña de la lista de fundidoras. _x000D_
_x000D_
Al llenar el formulario, ninguno de los datos de las celdas debe empezar con "=" o "#". _x000D_
</t>
  </si>
  <si>
    <t>* En 2010, se aprobó la Ley Dodd-Frank de Reforma de Wall Street y Protección al Consumidor de los EE. UU. sobre “minerales conflictivos” provenientes de la República Democrática del Congo (RDC) o sus países limítrofes. La SEC publicó las reglas finales sobre la divulgación de la fuente de obtención de minerales conflictivos por parte de compañías que cotizan en bolsa de los EE. UU. (consulte las normas en http://www.sec.gov/rules/final/2012/34-67716.pdf). Las reglas hacen referencia a la Guía de Debida Diligencia de la OCDE para Cadenas de Suministro Responsables de Minerales en las Áreas de Conflicto o de Alto Riesgo (http://www.oecd.org/daf/inv/mne/GuidanceEdition2.pdf), que orienta a los proveedores para establecer políticas, marcos de diligencia debida y sistemas de gestión._x000D_
En 2017, se aprobó el Reglamento (UE) 2017/821 del Parlamento Europeo y del Consejo Europeo del 17 de mayo de 2017 respecto de las obligaciones de diligencia debida en la cadena de suministros para importadores en la UE de estaño, tantalio y tungsteno, sus menas y oro provenientes de áreas afectadas por conflictos y de alto riesgo (consulte la reglamentación en https://eur-lex.europa.eu/legal-content/EN/TXT/PDF/?uri=OJ:L:2017:130:FULL&amp;from=EN)_x000D_
** Consulte la información en el sitio de Responsible Minerals Initiative (Iniciativa de Minería Responsable) (www.responsiblemineralsinitiative.org).</t>
  </si>
  <si>
    <t>Instrucciones para completar las preguntas de la información de la compañía (renglones 8-22)._x000D_
Provea comentarios en INGLES solamente.</t>
  </si>
  <si>
    <t xml:space="preserve">2. Seleccione el Enfoque de la declaración de su compañía.  Las opciones para el enfoque son: _x000D_
_x000D_
A. En toda la empresa_x000D_
B. Producto (o Lista de productos)_x000D_
C. Definido por el usuario _x000D_
_x000D_
Para "En toda la empresa", la declaración acompaña la totalidad de los productos de una compañía o materiales de productos fabricados por la compañía matriz.  Si el usuario informa datos de minerales en conflicto a nivel de la compañía, se informarán datos de minerales en conflicto en todos los productos que fabrican. _x000D_
_x000D_
Para la selección de enfoque de Producto (o Lista de productos), se mostrará un enlace hacia la pestaña de la hoja de trabajo para la Lista de productos.  Si se selecciona este enfoque, es obligatorio enlistar el Número de producto del fabricante de los productos cubiertos en el enfoque de esta Declaración, en la Columna B de la hoja de trabajo de la Lista de productos.  Es opcional incluir el Nombre del producto del fabricante en la Columna C de la hoja de trabajo de la Lista de productos. _x000D_
_x000D_
Para la selección del enfoque "Definido por el usuario", es obligatorio que el usuario describa el enfoque en el que aplica la divulgación de los metales en conflicto.  La clase definida por el usuario permite que éste describa el enfoque en el que corresponde la divulgación de minerales en conflicto.  El enfoque de esta clase debe definirse en un campo de texto como lo acuerden el proveedor y el solicitante.  Esta divulgación puede corresponder a una división específica o a una categoría de productos de la compañía.  Una categoría de productos es un grupo de productos que pueden describirse con un término genérico reconocido en la industria (por ejemplo, capacitores).  Cuando se utilice esta clase, el usuario debe proporcionar las respuestas a la lista de preguntas para cada 3TG utilizado en los productos de la clase especificada definida por el usuario. _x000D_
_x000D_
Este campo es obligatorio. </t>
  </si>
  <si>
    <t>12. Inserte el número de teléfono de la persona que autoriza. Este campo es opcional.</t>
  </si>
  <si>
    <t>Instrucciones para completar las ocho preguntas sobre diligencia debida (filas 24 a 71)._x000D_
Responder en INGLÉS únicamente</t>
  </si>
  <si>
    <t>Estas ocho preguntas definen el uso, el origen y la identificación del abastecimiento de cada uno de los metales. Las preguntas están diseñadas para recopilar información sobre el uso de los minerales 3TG en los productos de la compañía a fin de determinar la aplicabilidad normativa. Las respuestas a estas preguntas representarán el “alcance de la declaración” seleccionado en la sección de información de la compañía. Las respuestas a las preguntas de esta sección pueden utilizarse para determinar la aplicabilidad y la integridad de los informes sobre los 3TG.</t>
  </si>
  <si>
    <t>En cada una de las ocho preguntas requeridas, proporcione una respuesta por cada metal utilizando las opciones del menú desplegable. Las preguntas de esta sección deben completarse para todos los 3TG. Si las respuestas a las preguntas 1 y 2 sobre un metal determinado son afirmativas, entonces deben completarse las preguntas subsiguientes sobre ese metal, y se deberán completar las siguientes preguntas de diligencia debida (A a H) sobre el programa general de diligencia debida de la compañía.</t>
  </si>
  <si>
    <t>1. Esta es la primera de dos preguntas cuya respuesta se usa para determinar si el 3TG se encuentra dentro del alcance de los requerimientos del informe de minerales en conflicto.  Esta pregunta depende de la guía suministrada por la SEC en las reglas finales para determinar si un 3TG es "necesario para la funcionalidad o fabricación" de un producto.   La guía de la SEC se basa en el supuesto de que una compañía en la cadena de suministro de un producto no añadiría intencionalmente un 3TG a ese producto o a cualquier sub-componente del producto si ese 3TG no fuera necesario para la función, uso o propósito generalmente esperados del producto.  Asimismo, la guía supone que el 3TG no sería necesario para la fabricación de un producto a menos que fuera incluido en el proceso de fabricación de dicho producto. La respuesta a esta pregunta sirve para excluir cualquier contaminante a nivel de trazas, o subproductos producidos naturalmente, como el estaño en el acero.  Se debe responder esta pregunta para cada 3TG._x000D_
_x000D_
Esta pregunta plantea si se usa algún mineral en conflicto como materia prima, componente o aditivo en algún producto que usted fabrique o cuya fabricación contrate (incluidas las materias primas y los componentes). Las impurezas de las materias primas, componentes, aditivos, abrasivos y herramientas de corte están fuera del alcance de la encuesta._x000D_
_x000D_
Se debe responder esta pregunta para cada 3TG. Las respuestas válidas para esta pregunta son "sí" o "no". Esta pregunta es obligatoria.</t>
  </si>
  <si>
    <t xml:space="preserve">2. Se debe responder esta pregunta para cada 3TG al cual la repuesta a la pregunta 1 sea "sí". Esta es la segunda de dos preguntas cuya respuesta se usa para determinar si el 3TG se encuentra dentro del enfoque de los requerimientos del informe de minerales en conflicto como se describe en las reglas finales de la SEC para determinar si un 3TG es necesario para la funcionalidad o fabricación de un producto.  Esta pregunta depende de la pregunta y respuesta de la Pregunta 1. Se pretende que este cuestionario identifique los 3TG que se utilizan intencionalmente en el proceso de fabricación de un producto y en donde cierta cantidad del 3TG permanece en el producto terminado.  Esto incluye 3TG que pudieran no haber sido diseñados para convertirse en parte del producto final y probablemente no sean necesarios para la funcionalidad del producto, sino que solo están presentes como residuos del proceso de fabricación.  En muchos casos, el fabricante pudo intentar eliminar o facilitar el consumo del 3TG durante el proceso de fabricación; sin embargo, cierta cantidad del 3TG sigue presente.  Si el 3TG, el cual se agrega o incluye durante el proceso de manufactura, se elimina completamente de manera que no quedan restos al concluir el proceso, entonces la respuesta a esta pregunta sería "no"._x000D_
_x000D_
Se debe responder esta pregunta para cada 3TG. Las respuestas válidas para esta pregunta son "sí" o "no". Esta pregunta es obligatoria. </t>
  </si>
  <si>
    <t xml:space="preserve">5.  Esta es una declaración que identifica si los 3TG contenidos en los productos necesarios para la funcionalidad del mismo se originan del reciclaje o de fuentes de residuos.  _x000D_
_x000D_
La respuesta a esta pregunta debe ser "sí", "no" o "desconocido". Esta pregunta es obligatoria para un metal específico si la respuesta a la Pregunta 1 y 2 es "sí" para ese metal. _x000D_
_x000D_
Un "sí" como respuesta significa que el 100% de los 3TG provienen del reciclaje o de las fuentes de residuos.  Un "no" como respuesta significa que algunos de los 3TG no provienen del reciclaje o de las fuentes de residuos.  La respuesta de "desconocido" significa que el usuario no sabe si el 100% de los 3TG proviene del reciclaje o de las fuentes de residuos.  </t>
  </si>
  <si>
    <t>6. Esta es una pregunta para determinar si una compañía ha recibido divulgaciones de minerales en conflicto de todos los proveedores directos que se piensa razonablemente que suministran 3TG contenido en los productos cubiertos en el alcance de esta declaración. Las respuestas permitidas para esta pregunta son:_x000D_
_x000D_
- 100 %_x000D_
- Más del 90% _x000D_
- Más del 75%_x000D_
- Más del 50%_x000D_
- 50% o menos_x000D_
- Ninguno_x000D_
_x000D_
_x000D_
Esta pregunta es obligatoria para un metal específico si la respuesta a la Pregunta 1 y 2 es "sí" para ese metal.</t>
  </si>
  <si>
    <t>Instrucciones para llenar las Preguntas A-H (renglones 75 - 89).  Las preguntas A. a la H. son obligatorias si la respuesta a la Pregunta 1 es "sí" para ese metal._x000D_
Responda a las preguntas en INGLÉS solamente</t>
  </si>
  <si>
    <t>A. Esta es una declaración para informar si una compañía cuenta con una política de abastecimiento responsable de minerales. La respuesta a esta pregunta debe ser "sí" o "no". Los comentarios deberán escribirse en el campo de comentarios de las preguntas. _x000D_
_x000D_
Esta pregunta es obligatoria.</t>
  </si>
  <si>
    <t>B. Esta es una declaración para informar si la política de abastecimiento responsable de minerales de una compañía está disponible en su sitio web. La respuesta a esta pregunta debe ser "sí" o "no". Si la respuesta es afirmativa, el usuario deberá especificar la URL en el campo de comentarios de la pregunta. _x000D_
_x000D_
Esta pregunta es obligatoria.</t>
  </si>
  <si>
    <t>C. Esta es una declaración para determinar si una compañía requiere que sus proveedores directos suministren minerales en conflicto de las fundidoras validadas sin conflicto. La respuesta a esta pregunta debe ser "sí" o "no". Los comentarios deberán llenarse en el campo de comentarios de dicha pregunta._x000D_
_x000D_
Esta pregunta es obligatoria.</t>
  </si>
  <si>
    <t>E. Esta es una pregunta para revelar si una compañía solicita a su proveedor que llene una declaración de minerales en conflicto. Las respuestas aceptables se enumeran a continuación, en ciertos casos pudiera solicitarse más información, p. ej., proporcionar el formulario utilizado para recabar la información. Si la respuesta es afirmativa, el usuario, en otro formato, deberá indicar comentarios en el campo de comentarios de la pregunta.  Las respuestas permitidas para esta pregunta son:_x000D_
_x000D_
- Sí, de conformidad con IPC-1755 [p. ej. CMRT]_x000D_
- Sí, a través de otro formulario (describa)_x000D_
- No_x000D_
_x000D_
Esta pregunta es obligatoria.</t>
  </si>
  <si>
    <t>F. Responda la pregunta con “Sí” o “No”.  En la sección de comentarios, indique comentarios adicionales sobre su enfoque. Algunos ejemplos pudieran ser:_x000D_
_x000D_
 “Auditoría por terceros” - auditorías in-situ de sus proveedores realizadas por terceros independientes.  _x000D_
 “Revisión de documentación solamente” - una revisión de registros y documentos presentados por el proveedor realizada por terceros independientes, o por personal de su compañía.   _x000D_
 “Auditoría interna” - auditorías in-situ de sus proveedores realizadas por personal de su compañía._x000D_
_x000D_
Esta pregunta es obligatoria.</t>
  </si>
  <si>
    <t>G. Esta pregunta revela si el proceso de revisión de la compañía incluye administración de acciones correctivas. La respuesta a esta pregunta debe ser "sí" o "no". Los comentarios deberán llenarse en el campo de comentarios de dicha pregunta. _x000D_
_x000D_
Esta pregunta es obligatoria.</t>
  </si>
  <si>
    <t>H. Esta es una pregunta para informar si una compañía está sujeta a la regla de la SEC, el reglamento de la UE, o ambos. La respuesta a esta pregunta deberá ser: "sí, de conformidad con la SEC"; "sí, de conformidad con la UE"; "sí, de conformidad con la SEC y la UE" o "no". Los comentarios deberán escribirse en el campo de comentarios de las preguntas. Esta pregunta es obligatoria. Para obtener más información sobre la regla de la SEC, consulte www.sec.gov. Para obtener más información sobre el reglamento de la UE, consulte https://eur-lex.europa.eu/legal-content/EN/TXT/PDF/?uri=CELEX:32017R0821&amp;from=EN.</t>
  </si>
  <si>
    <t xml:space="preserve">Instrucciones para completar el Tab de Lista de fundidores. Proporcione las respuestas en INGLES solamente_x000D_
 </t>
  </si>
  <si>
    <t>Esta plantilla permite la identificación de las fundidoras utilizando la búsqueda de Fundidoras. Las columnas B y C deben llenarse de izquierda a derecha para utilizar la función de búsqueda de Fundidoras._x000D_
Utilice un renglón separado para cada combinación metal/fundidora/país.</t>
  </si>
  <si>
    <t>2.- Metal (*)   -   Use el menú de opciones para seleccionar el metal para el cual estas capturando la información del fundidor. Este campo es obligatorio.</t>
  </si>
  <si>
    <t>3. Búsqueda de fundidoras(*): seleccione una opción de la lista desplegable.  Esta es la lista de fundidoras conocidas a la fecha de publicación de la plantilla.  Si la fundidora no aparece, seleccione la opción "Smelter Not Listed" (Fundidora no registrada).  Esto le permitirá ingresar el nombre de la fundidora en la columna D. Si no conoce el nombre ni la ubicación de la fundidora, seleccione la opción "Smelter Not Yet Identified" (Fundidora aún no identificada).  Si selecciona esta opción, las columnas D y E se llenarán automáticamente con la palabra "unknown" (desconocido).  Este campo es obligatorio.</t>
  </si>
  <si>
    <t xml:space="preserve">13. Nombre de la(s) mina(s) - Este campo permite que una compañía defina las minas que realmente está usando la fundidora.   Introduzca los nombres reales de las minas si los conoce.   Si el 100% de las materias primas de la fundidora provienen de fuentes recicladas o de sobrantes, ingrese "Recycled" (Reciclado) o "Scrap" (Sobrantes) en lugar del nombre de la mina y responda "Yes" (Sí) en la columna P._x000D_
_x000D_
 "RCOI confirmed as per RMI" (RCOI confirmado por RMI) puede ser una respuesta aceptable a esta pregunta. _x000D_
</t>
  </si>
  <si>
    <t xml:space="preserve">14. Ubicación (país) de la(s) mina(s) - Este es un campo de texto de formato libre que permite que una empresa defina la ubicación de las minas que está utilizando la fundidora.    Introduzca el país donde está(n) la(s) mina(s).   Si se desconoce el país de origen, introduzca "Unknown" (Desconocido).    Si el 100% de las materias primas de la fundidora provienen de fuentes recicladas o de sobrantes, ingrese "Recycled" (Reciclado) o "Scrap" (Sobrantes) en lugar del país de origen.   Este campo es opcional._x000D_
_x000D_
 "RCOI confirmed as per RMI" (RCOI confirmado por RMI) puede ser una respuesta aceptable a esta pregunta. _x000D_
</t>
  </si>
  <si>
    <t>15. Indica si la fundidora solamente obtiene insumos para sus procesos de fundido de fuentes de reciclado o desperdicios. Esta pregunta es opcional.  Las respuestas permitidas para esta pregunta son:_x000D_
_x000D_
- Sí_x000D_
- No_x000D_
- Desconocido</t>
  </si>
  <si>
    <t>El chequeo de la hoja de trabajo es usado para verificar si toda la información requerido en el templete esta completa. Se actualiza en tiempo real y puede ser revisada en cualquier instante mientras se usa el templete. Se usa para verificar si todo esta completo._x000D_
_x000D_
Para usar esta hoja, verifique que todos los campos requeridos estén completos ( los campos completos se marcaran en verde). Si no, busque los campos en rojo y revise las notas en la columna (C) para acciones requeridas. Puedes usar el URL en la Columna D para accesar directamente a completar el campo.</t>
  </si>
  <si>
    <t>Zona de conflicto y de alto riesgo (CAHRA)</t>
  </si>
  <si>
    <t>Como esta definido en la legislación de los Estados Unidos de 2010, en la reforma Dodd-Frank de Wall Street  y en la ley de protección al consumidor, Sección 1502(e)(4):_x000D_
MINERAL EN CONFLICTO.—El termino " mineral en conflicto" significa—_x000D_
(A) columbita-tantalita (coltan), cassiterita, oro, wolframio, o sus derivados,  or_x000D_
(B) Cualquier otro mineral o sus derivados determinados por la secretaria de estado que estén financiando un conflicto en la Republica Democrática del Congo o en países limítrofes._x000D_
(disponible en  http://www.sec.gov/about/laws/wallstreetreform-cpa.pdf)</t>
  </si>
  <si>
    <t xml:space="preserve">Intencionalmente añadido se conoce comúnmente como el uso deliberado de una sustancia, o en este caso del metal, en la formulación de un producto que se desea la presencia continua para proporcionar una característica , apariencia o cualidad determinada._x000D_
_x000D_
Mientras que la SEC no define la expresión " intencionalmente añadido" en la regla final * , el preámbulo de la norma establece :_x000D_
" [ Nosotros)  acordamos que siendo agregado intencionalmente , en lugar de ser un  subproducto que naturalmente ocurre , es un factor importante en la determinación de si un mineral conflictivo es '' necesario para la funcionalidad o la producción '' de un producto. Esto es cierto independientemente de quien  intencionalmente añadió el mineral de conflicto al producto , siempre y cuando está contenido en el producto . determinar si un mineral conflictivo se considera "necesario ''  a un producto de  no debe depender de si el mineral en conflicto se añade directamente al producto por parte del emisor o si se añade a un componente del producto que el emisor recibe de un tercero . En lugar de ello , el emisor debe " informar sobre la totalidad del producto  trabajar con los proveedores para cumplir con los requisitos".  Por lo tanto , para determinar si un mineral en conflicto es "necesario '' para un producto, un emisor debe tener en cuenta cualquier mineral en conflicto contenido en su producto , incluso si ese mineral en conflicto es sólo en el producto porque se incluyó como parte de un componente del producto que fue fabricado originalmente por un tercero "._x000D_
* (Registro Federal 56296 / Vol. . 77 , N º 177 / Miércoles, 12 de septiembre 2012 / Reglas y Regulaciones) _x000D_
</t>
  </si>
  <si>
    <t>La SEC no proporciona una definición formal de esta frase en la regla final *, sin embargo, puede servir de orientación: Un mineral en conflicto se considera necesario para su funcionalidad de un producto si cumple con lo siguiente: 1) se añade intencionalmente a el producto o cualquier componente del producto y no es un subproducto natural, 2) es necesario para la función general esperada del producto, el uso o propósito, y 3) se incorpora con el objeto de ornamentación, la decoración o embellecimiento, si el propósito principal del producto es la ornamentación o decoración. _x000D_
_x000D_
NOTA: El mineral en conflicto debe estar contenida en el producto para que aplique_x000D_
_x000D_
 * (Registro Federal 56296 / Vol.. 77, N º 177 / Miércoles, 12 de septiembre 2012 / Reglas y Regulaciones)</t>
  </si>
  <si>
    <t>La SEC no proporciona una definición formal de esta frase en la regla final *, sin embargo, puede servir de orientación: Un mineral conflicto se considera necesario para la producción de un producto, cuando: 1) se intencionalmente incluido en el proceso de producción del producto, con excepción de si se incluye en una herramienta, máquina o equipo utilizado para producir el producto (por ejemplo, computadoras o cables eléctricos), 2) que se incluye en el producto (debe estar contenido en el producto para ser aplicable) , y 3) es necesario para el producto._x000D_
_x000D_
_x000D_
 * (Registro Federal 56296 / Vol.. 77, N º 177 / Miércoles, 12 de septiembre 2012 / Reglas y Regulaciones)</t>
  </si>
  <si>
    <t xml:space="preserve">El Proceso de aseguramiento de minerales responsables (Responsible Minerals Assurance Process, RMAP) es una lista publicada de los fundidores y las refinerías que se han sometido a evaluación por medio del RMAP, un programa de la Iniciativa de Minerales Responsables (Responsible Minerals Initiative, RMI) o el programa equivalente de la industria (como el Consejo de Joyería Responsable o la Asociación del Mercado de Lingote de Londres) y que se ha validado para cumplir con los protocolos.  Si un fundidor o una refinería no está en la lista, no ha completado la evaluación del RMAP o no cumple con el protocolo del RMAP.  _x000D_
_x000D_
En www.responsiblemineralsinitiative.org se puede encontrar una lista de fundidores y refinerías que se han validado en cumplimiento con el RMAP.  </t>
  </si>
  <si>
    <t>Los campos obligatorios están marcados con un asterisco (*).  Consulte la pestaña de instrucciones para orientación sobre cómo responder a cada pregunta.</t>
  </si>
  <si>
    <t>1) ¿Se utiliza o añade, intencionalmente, el 3TG a su producto o procesos de fabricación? (*)</t>
  </si>
  <si>
    <t>4) ¿Alguno de los hornos de fundición de su cadena de suministros obtiene los 3TG de zonas de conflicto y de alto riesgo?</t>
  </si>
  <si>
    <t>A. ¿Cuenta con una política de abastecimiento responsable de minerales?</t>
  </si>
  <si>
    <t>B. ¿Su política de abastecimiento responsable de minerales está disponible públicamente en su sitio web? (Nota: Si la respuesta es afirmativa, el usuario deberá especificar la URL en el campo de comentarios).</t>
  </si>
  <si>
    <t>D. ¿Ha implementado medidas de diligencia debida para el abastecimiento responsable?</t>
  </si>
  <si>
    <t>Más del 90%</t>
  </si>
  <si>
    <t>Más del 75%</t>
  </si>
  <si>
    <t>Más del 50%</t>
  </si>
  <si>
    <t>50% o menos</t>
  </si>
  <si>
    <t>Sí, de conformidad con IPC-1755 [p. ej. CMRT]</t>
  </si>
  <si>
    <t>Sí, a través de otro formulario (describa)</t>
  </si>
  <si>
    <t>Sí, de conformidad con la SEC</t>
  </si>
  <si>
    <t>Sí, de conformidad con la UE</t>
  </si>
  <si>
    <t>Sí, de conformidad con la SEC y la UE</t>
  </si>
  <si>
    <t>Búsqueda de fundidora (*)</t>
  </si>
  <si>
    <t>Identificador de fundidora</t>
  </si>
  <si>
    <t>_x000D_
Opción A: Si conoce el número de identificación de la fundidora, ingréselo en la columna A (las columnas B, C, E, F, G, I y J se llenarán automáticamente); la columna D cambiará a color gris._x000D_
_x000D_
Opción B:  Si tiene un nombre combinado de metales y fundidoras, siga los pasos a continuación:_x000D_
Paso 1. Seleccione Metal en la columna B._x000D_
Paso 2. Seleccione una opción de la lista desplegable de la columna C (una combinación errónea activará el color ROJO)._x000D_
_x000D_
Opción C: Si tiene un nombre combinado de metales y fundidoras, siga los pasos a continuación:_x000D_
Paso 1. Seleccione Metal en la columna B._x000D_
Paso 2: Seleccione "Fundidora no está en la lista" en el menú desplegable y llene las columnas D y E_x000D_
Paso 3. Ingrese toda la información disponible sobre la fundidora en las columnas H a Q_x000D_
_x000D_
Los campos obligatorios están marcados con un asterisco (*)._x000D_
(1) Campo requerido para la búsqueda de fundidoras = "Fundidora no está en la lista"_x000D_
_x000D_
NOTA: Se puede usar una combinación de las Opciones A, B y C para completar la pestaña Lista de fundidoras.  No haga cambios en las celdas que se llenan automáticamente.  Todos los errores en la pestaña de búsqueda de fundidoras deberán reportarse a RMI enviando un correo electrónico a RMI@responsiblebusiness.org.</t>
  </si>
  <si>
    <t>Responda en la celda D75 de la pestaña Declaración, si su compañía cuenta con una política de abastecimiento responsable de minerales.</t>
  </si>
  <si>
    <t>Responda en la celda D77 de la pestaña Declaración, si su compañía publicó la política de abastecimiento responsable de minerales en su sitio web.</t>
  </si>
  <si>
    <t>Seleccione el Enfoque de la declaración de su compañía. Las opciones para el enfoque son:_x000D_
A. Compañía_x000D_
B. Producto (o lista de productos)_x000D_
C. Definido por el usuario</t>
  </si>
  <si>
    <t xml:space="preserve">Por favor anote la fecha en la cual esta forma se completo_x000D_
La fecha debe ser escrita en el formato internacional  DD-MMM-AAAA_x000D_
</t>
  </si>
  <si>
    <t>Estratti dal sito internet:_x000D_
(www.responsiblemineralsinitiative.org)_x000D_
Formazione, modelli, Domande  Frequenti (FAQs), lista delle fonderie conformi al Responsible Minerals Assurance Process (RMAP -  fonderie che certificano l'origine e la tracciabilità dei metalli provenienti da zone di conflitto o ad alto rischio)</t>
  </si>
  <si>
    <t>Il presente Modello per la segnalazione dei materiali di conflitto (Conflict Minerals Reporting, CMRT), in seguito “Modello”, è un documento standard e gratuito creato da Responsible Minerals Initiative ® (RMI®). Il Modello semplifica il trasferimento di informazioni della catena di fornitura relative al Paese d’origine del minerale e alle fonderie e raffinerie utilizzate, sostenendo la conformità alle normative*. Il Modello, inoltre, rende più semplice l’individuazione delle nuove fonderie e raffinerie potenzialmente soggette a verifica ai sensi del Responsible Minerals Assurance Process**._x000D_
_x000D_
Il CMRT è stato concepito per guidare le aziende nella comunicazione delle informazioni relative alle proprie filiere, fino alla fase che precede la fonderia. Se la vostra azienda è una fonderia o raffineria di metalli di conflitto, in base ai protocolli RMAP, vi consigliamo di inserire il vostro nome nel foglio con l’elenco delle fonderie._x000D_
_x000D_
Nel compilare il Modulo, non inserire mai i caratteri “=” o “#” all’inizio del testo di qualsiasi cella.</t>
  </si>
  <si>
    <t>* Nel 2010, il Dodd-Frank Wall Street Reform and Consumer Protection Act degli Stati Uniti è stato approvato per quanto riguarda i “minerali di conflitto” provenienti dalla Repubblica Democratica del Congo (RDC) o dai Paesi adiacenti. La SEC ha pubblicato le normative finali associate alla divulgazione della provenienza dei minerali di conflitto da parte delle società quotate in borsa degli Stati Uniti (consultare le normative all’indirizzo http://www.sec.gov/rules/final/2012/34-67716.pdf). Le normative fanno riferimento alle Linee guida dell’OCSE sul dovere di diligenza (due diligence) per una catena di approvvigionamento responsabile dei minerali provenienti da zone di conflitto ad alto rischio (http://www.oecd.org/daf/inv/mne/GuidanceEdition2.pdf), che guidano i fornitori nel definire politiche, quadri di due diligence e sistemi di gestione._x000D_
Nel 2017, il Regolamento (UE) 2017/821 del Parlamento europeo e del Consiglio europeo del 17 maggio 2017 è stato approvato in relazione agli obblighi in materia di dovere di diligenza (due diligence) nella catena di approvvigionamento per gli importatori dell’Unione di stagno, tantalio e tungsteno, dei loro minerali, e di oro, originari di zone di conflitto o ad alto rischio (vedere la normativa su https://eur-lex.europa.eu/legal-content/EN/TXT/PDF/?uri=OJ:L:2017:130:FULL&amp;from=EN)_x000D_
** Consultare le informazioni sulla Responsible Minerals Initiative (Iniziativa sui materiali responsabili) su www.responsiblemineralsinitiative.org.</t>
  </si>
  <si>
    <t>Istruzioni per il completamento della sezione INFORMAZIONI SULL'AZIENDA (righe 8-22)._x000D_
Siete pregati di rispondere unicamente in Inglese.</t>
  </si>
  <si>
    <t>2. Selezionare il perimetro di dichiarazione dell'Azienda.  Le opzioni per il perimetro sono:_x000D_
_x000D_
A. Perimetro aziendale_x000D_
 B. Prodotto (o lista dei prodotti)_x000D_
C. Definito dall'utilizzatore/utente_x000D_
_x000D_
Per "Perimetro aziendale", la dichiarazione si riferisce a tutti i prodotti della società o le sostanze prodotte dalla società madre.  Se l'utilizzatore comunica dati relativi a minerali di conflitto a livello aziendale, allora verranno comunicati dati relativi a minerali di conflitto per tutti i prodotti fabbricati._x000D_
_x000D_
Per Selezione del perimetro del prodotto (o Lista di prodotti) verrà visualizzato un link alla scheda del foglio di lavoro Lista prodotti. Se viene selezionato questo perimetro, è obbligatorio elencare il Codice del costruttore dei prodotti che rientrano nel Perimetro di questa dichiarazione alla Colonna B del foglio di lavoro Lista prodotti. È facoltativo indicare la Denominazione del costruttore del prodotto nella Colonna C del foglio di lavoro Lista prodotti._x000D_
_x000D_
Per la selezione del Perimetro di "Definito dall'utente/utilizzatore", è obbligatorio che l'utilizzatore descriva l'ambito a cui è applicabile la comunicazione dei metalli di conflitto. La categoria definita dall'utilizzatore/utente consente a questo di descrivere l'ambito a cui è applicabile la comunicazione relativa ai minerali di conflitto. Il perimetro di questa categoria deve essere definito in un campo di testo come concordato tra fornitore e richiedente. Questa comunicazione può applicarsi a una specifica divisione della società o categoria di prodotti. Una categoria di prodotti è un gruppo di prodotti che può essere descritto da un termine generico riconosciuto da un'industria (ad es. condensatori). Quando l'utilizzatore si avvale di questa categoria, deve indicare le risposte alla lista di quesiti per ciascun metallo di conflitto usato nei prodotti della specifica categoria definita dall'utilizzatore._x000D_
_x000D_
Questo campo è obbligatorio.</t>
  </si>
  <si>
    <t>12. Inserire il numero di telefono della persona che fornisce l’autorizzazione. Questo campo è facoltativo.</t>
  </si>
  <si>
    <t>Istruzioni per completare le otto domande sulla due diligence (righe 24 - 71)._x000D_
Le risposte devono essere fornite unicamente in lingua INGLESE</t>
  </si>
  <si>
    <t>Queste otto domande definiscono l’impiego, l’origine e l’identificazione dei fornitori per ciascuno dei metalli. Le domande hanno lo scopo di raccogliere informazioni sull'uso del metallo di conflitto nei prodotti della società per consentire la determinazione dell'applicabilità normativa. Le risposte alle domande devono essere rappresentative del "Perimetro della dichiarazione" selezionato nella sezione Informazioni sull'Azienda. Le risposte alle domande di questa sezione possono essere usate per determinare applicabilità e completezza del reporting del metallo di conflitto.</t>
  </si>
  <si>
    <t>Per ciascuna delle otto domande, si prega di fornire una risposta per ciascuno dei metalli usando il menu a tendina. Le domande di questa sezione devono essere completate per tutti i metalli di conflitto. Se la risposta per un determinato metallo alle domande 1 e 2 è positiva, è necessario completare le domande successive per quel metallo e anche le seguenti domande sulla due diligence (dalla A alla H) sul programma di due diligence globale della società.</t>
  </si>
  <si>
    <t xml:space="preserve">2. Questa domanda deve ottenere risposta per ciascun metallo di conflitto per cui è stata fornita la risposta "sì" alla domanda 1. Questa è la seconda di due domande la cui risposta viene usata per determinare se il metallo di conflitto rientra nell’ambito degli obblighi di comunicazione dei minerali di conflitto indicati nelle norme definitive della SEC sulla determinazione di un metallo di conflitto come necessario alla funzionalità o realizzazione di un prodotto.  Questa domanda dipende dalla risposta alla domanda 1. La domanda ha lo scopo di individuare i metalli di conflitto che vengono deliberatamente aggiunti o utilizzati nel processo di fabbricazione di un prodotto in cui rimangono residui dei metalli di conflitto nel prodotto finito.  È possibile che tra questi vi siano metalli di conflitto non destinati a diventare parte del prodotto finale e neanche probabilmente necessari alla funzionalità del prodotto, ma presenti unicamente come residui del processo di fabbricazione.  In molti casi, il fabbricante può aver tentato di rimuovere o di facilitare l’esaurimento del metallo di conflitto durante il processo di fabbricazione; tuttavia, sono rimasti residui del metallo di conflitto.  Qualora il metallo di conflitto aggiunto o utilizzato durante il processo di fabbricazione venisse completamente eliminato, non lasciandone traccia al termine del processo, la risposta a questa domanda dovrebbe essere no._x000D_
_x000D_
Questa domanda deve ottenere risposta per ciascun metallo di conflitto. Le risposte valide a questa domanda sono “sì” o “no”. Questa domanda è obbligatoria. </t>
  </si>
  <si>
    <t xml:space="preserve">5. Questa è una dichiarazione che identifica se i metalli di conflitto contenuti nel prodotto/i necessari per la funzionalità del prodotto/i provengono da fonti riciclate o di scarto._x000D_
_x000D_
La risposta a questa domanda può essere "sì", "no" o "sconosciuto". Questa domanda è obbligatoria per un metallo specifico se la risposta alla domanda 1 e 2 è "Sì" relativamente a quel metallo._x000D_
_x000D_
La risposta "sì" indica che il 100% del minerale di conflitto proviene da fonti riciclate o di scarto. La risposta "no" indica che parte del minerale di conflitto proviene da fonti riciclate o di scarto. La risposta "sconosciuto" indica che l'utilizzatore non sa se il 100% del minerale di conflitto proviene o meno da fonti riciclate o di scarto. </t>
  </si>
  <si>
    <t>6. Questa domanda serve a stabilire se una società ha ricevuto le dichiarazioni sui metalli di conflitto da tutti i fornitori diretti, ragionevolmente ritenuti fornitori di minerali di conflitto contenuti nei prodotti che rientrano nel campo di applicazione della dichiarazione. Le risposte a questa domanda sono:_x000D_
_x000D_
- 100%_x000D_
- Oltre il 90%_x000D_
- Oltre il 75%_x000D_
- Oltre il 50%_x000D_
- 50% o meno_x000D_
- Nessuna_x000D_
_x000D_
_x000D_
Questa domanda è obbligatoria per un metallo specifico se la risposta alla domanda 1 e 2 è "Sì" relativamente a quel metallo.</t>
  </si>
  <si>
    <t>7. Questa domanda verifica se il fornitore ha ragione di credere di aver identificato tutte le fonderie che forniscono metalli di conflitto nei prodotti inseriti nella presente dichiarazione. La risposta a questa domanda è "sì" o "no" con un commento in alcuni casi, ad esempio, elenco delle fonderie. _x000D_
_x000D_
Questa domanda è obbligatoria per un metallo specifico se la risposta alla domanda 1 e 2 è "Sì" relativamente a quel metallo.</t>
  </si>
  <si>
    <t>Istruzioni per il completamento delle domande A– H (righe 75 - 89).  Le domande dalla A. alla I. sono obbligatorie se la risposta alla domanda 1 è "Sì" per qualsiasi metallo._x000D_
Le risposte devono essere fornite unicamente in lingua INGLESE</t>
  </si>
  <si>
    <t>La guida OCDE sul dovere di diligenza per l'approvigionamento responsabile di minerali provenienti da zone di conflitto o ad alto rischio (Guida OCDE), definisce l'applicazione del "dovere di diligenza" come un "processo continuo, proattivo e reattivo, che permette alle aziende di assicurarsi di rispettare i diritti umani e di non contribuire ai conflitti". Il dovere di diligenza dovrebbe costituire parte integrante della strategia globale di approvigionamento conflict-free della vostra azienda._x000D_
Le domande da A a H sono formulate per verificare le attività messe in atto dalla vostra azienda relative al dovere di diligenza per l'approvigionamento conflict-free. Le risposte alle domende devono essere rappresentative del perimetro completo delle attività della vostra azienda e non devono riferirsi unicamente al "perimetro della dichiarazione" indicato nella sezione Informazioni sull'Azienda.</t>
  </si>
  <si>
    <t>A. Questa dichiarazione serve a comunicare se una società adotta una politica di approvvigionamento dei minerali responsabile. La risposta a questa domanda può essere “Sì” o “No”. I commenti devono essere inseriti nel campo commenti. _x000D_
_x000D_
Questa domanda è obbligatoria.</t>
  </si>
  <si>
    <t>B. Questa dichiarazione serve a comunicare se la politica di approvvigionamento dei minerali responsabile è disponibile sul sito Web della società. La risposta a questa domanda può essere “Sì” o “No”. Se la risposta è “Sì”, l’utente dovrà indicare l’URL nel campo commenti della domanda. _x000D_
_x000D_
Questa domanda è obbligatoria.</t>
  </si>
  <si>
    <t>C. Questa è una dichiarazione volta a determinare se una società impone ai propri fornitori diretti di approvvigionare i minerali di conflitto da fonderie verificate e libere da conflitti. La risposta a questa domanda può essere "sì" o "no". I commenti devono essere inseriti nel campo commenti._x000D_
_x000D_
Questa domanda è obbligatoria.</t>
  </si>
  <si>
    <t>E. Questa è una dichiarazione volta a comunicare se una società richiede al proprio fornitore di compilare una dichiarazione relativa ai minerali di conflitto. Le risposte accettate sono elencate in basso, ma in alcuni casi può essere necessario fornire ulteriori dettagli, ad esempio per indicare il formato utilizzato per la raccolta delle informazioni. Se la risposta è "Sì", l'utente dovrà inserire un commento nel campo commenti qualora utilizzi un formato diverso.  Le risposte a questa domanda sono:_x000D_
_x000D_
- Sì, in conformità con IPC-1755 [ad es., CMRT]_x000D_
- Sì, utilizzando un altro formato (descrivere)_x000D_
- No_x000D_
_x000D_
Questa domanda è obbligatoria.</t>
  </si>
  <si>
    <t>F. Si prega di rispondere “Sì” o “No”.  Nella sezione dei commenti, è possibile fornire ulteriori informazioni relative al proprio approccio. Alcuni esempi:_x000D_
_x000D_
 "Verifica di terze parti" - verifiche dei fornitori in loco condotte da terze parti indipendenti.  _x000D_
 "Analisi della sola documentazione" - verifica di registri e documenti presentati dal fornitore, condotta da terze parti indipendenti e dal personale della società.    _x000D_
 "Verifica interna" - verifiche dei fornitori in loco condotte dal personale della società._x000D_
_x000D_
Questa domanda è obbligatoria.</t>
  </si>
  <si>
    <t>G. Questa domanda è volta a comunicare se il processo di verifica della società prevede la gestione di azioni correttive.  La risposta a questa domanda può essere "sì" o "no". I commenti devono essere inseriti nel campo commenti._x000D_
_x000D_
Questa domanda è obbligatoria.</t>
  </si>
  <si>
    <t>H. Questa domanda serve a comunicare se la società è soggetta al regolamento della SEC, al regolamento UE o a entrambi. La risposta a questa domanda dovrà essere “Sì, con la SEC”, “Sì, con l’UE”, “Sì con la SEC e l’UE” o “No”. I commenti devono essere inseriti nel campo commenti. Questa domanda è obbligatoria. Per maggiori informazioni sul regolamento della SEC, visitare il sito www.sec.gov. Per ulteriori informazioni sul regolamento UE, consultare https://eur-lex.europa.eu/legal-content/EN/TXT/PDF/?uri=CELEX:32017R0821&amp;from=EN.</t>
  </si>
  <si>
    <t>Istruzioni per il completamento della lista delle fonderie._x000D_
Si prega di rispondere unicamente in IngleseIs</t>
  </si>
  <si>
    <t>Questo modello consente di identificare le fonderie tramite la Ricerca fonderia. Le colonne B e C devono essere completate da sinistra a destra per utilizzare la funzionalità di Ricerca fonderia._x000D_
Utilizzare una riga diversa per ciascuna combinazione di metallo/fonderia/paese.</t>
  </si>
  <si>
    <t xml:space="preserve">5. Localizzazione della fonderia (indirizzo) -  Indicare l'indirizzo della fonderia che tratta i minerali che entrano nella vostra filiera di fornitura. Si tratta della sede operativa della fonderia dove il minerale viene processato. Non inserire l'indirizzo della sede legale della fonderia.  _x000D_
</t>
  </si>
  <si>
    <t>11. Persona di riferimento per la Fonderia (Smelter Contact Name) – il modulo Conflict Minerals Report (CMRT) deve essere fatto circolare tra le aziende della catena di fornitura (Supply Chain) dell'azienda richiedente per assicurare (garantire) il rispetto della OECD Due Diligence Guidance for Responsible Supply Chains of Minerals from Conflict-Affected and High-Risk Areas per i minerali provenienti da zone di conflitto e ad alto rischio e il rispetto della U.S. Securities and Exchange Commission Final Rule sui minerali di conflitto._x000D_
_x000D_
Qualora il modello venisse fatto circolare in un paese in cui esistono leggi che proteggono le informazioni personali, la condivisione delle informazioni personali inserite nella CMRT potrebbe violare le relative norme (di tutela dell’informazione). In questi casi, si raccomanda alla società richiedente di prendere precauzioni, come l’ottenere il permesso della persona di riferimento per poter condividere le informazioni con altre aziende della filiera di fornitura quando si devono compilare le colonne relative a "Nome riferimento per la Fonderia (Smelter Contact Name)" e "indirizzo e-mail di riferimento per la fonderia (Smelter Contact Email)"._x000D_
_x000D_
Se avete l'autorizzazione to condividere questa informazione, per favore inserire il nome della persona di riferimento della fonderia con cui lavorate.</t>
  </si>
  <si>
    <t xml:space="preserve">13. Nome della/e miniera/e - Questo campo consente all’azienda di definire le miniere effettivamente utilizzate dalla fonderia. Se noti, inserire i nomi effettivi delle miniere. Se il 100% dei materiali utilizzati dalla fonderia deriva da attività di riciclaggio o materie di scarto, inserire “Riciclato” o “Scarto” al posto del nome della miniera e rispondere “Sì” nella colonna P._x000D_
_x000D_
“Conferma RCOI come da RMI” costituisce una risposta accettabile a questa domanda._x000D_
</t>
  </si>
  <si>
    <t xml:space="preserve">14. Luogo (Paese) della/e miniera/e - Questo è un campo di testo libero che consente all’azienda di specificare il luogo in cui si trovano le miniere utilizzate dalla fonderia. Inserire il Paese in cui si trova/no la/e miniera/e. Se il Paese di origine non è noto, inserire il termine “Sconosciuto”. Se il 100% dei materiali utilizzati dalla fonderia deriva da attività di riciclaggio o materie di scarto, inserire “Riciclato” o “Scarto” al posto del Paese di origine. Questo campo è facoltativo._x000D_
_x000D_
“Conferma RCOI come da RMI” costituisce una risposta accettabile a questa domanda._x000D_
</t>
  </si>
  <si>
    <t>15. Indica se i materiali utilizzati per il/i processo/i della fonderia derivano esclusivamente da fonti riciclate o di scarto. Questa domanda è facoltativa.  Le risposte a questa domanda sono:_x000D_
_x000D_
- Sì_x000D_
- No_x000D_
- Sconosciuto</t>
  </si>
  <si>
    <t xml:space="preserve"> Il foglio di lavoro "controllore" viene utilizzato per verificare se tutte le informazioni richieste nel modello sono state completate. E 'aggiornato in tempo reale e può essere rivisto in qualsiasi momento durante l'utilizzo del modello. Viene utilizzato per verificare il completamento._x000D_
_x000D_
Per utilizzare questa scheda, verificare che tutti i campi obbligatori siano stati completati (i campi completati saranno evidenziati in verde). In caso contrario, cercare il campo rosso e rivedere le "Note" nella colonna C con le azioni richieste. È possibile utilizzare l'URL nella colonna D per accedere direttamente al campo per il completamento.</t>
  </si>
  <si>
    <t>Zona di conflitto e ad alto rischio (CAHRA)</t>
  </si>
  <si>
    <t>Come definito dalla legge 2010 degli Stati Uniti d'America, la Riforma Dodd-Frank Wall Street e la Consumer Protection Act, Sezione 1502 (e) (4):_x000D_
MINERALI DI CONFLITTO. - il termine "minerale di confillo" significa -_x000D_
(A) Columbite-tantalite (coltan), cassiterite, oro, wolframite, o loro derivati; o_x000D_
(B) tutti gli altri minerali o loro derivati definiti dalla Segreteria di stato come finanziatori di un conflitto nella Rerpubblica Democratica del Congo o paesi confinanti (disponibile su http://www.sec.gov/about/laws/wallstreetreform-cpa.pdf</t>
  </si>
  <si>
    <t>Intenzionalmente aggiunto è comunemente noto come l'impiego deliberato di una sostanza, o in questo caso metallo, nella formulazione di un prodotto dove la sua presenza continua è voluta per garantire una specifica caratteristica, apparenza o qualità._x000D_
_x000D_
Mentre la SEC non definisce la frase "intenzionalmente aggiunto" nella legislazione finale *, il preambolo alla legislazione definisce:_x000D_
"[Noi] definiamo che essere intenzionalmente aggiunto, piuttosto che essere un sottoprodotto naturale è un fattore significativo nel determinare se un minerale di conflitto è "necessario alla funzionalità o produzione" di un prodotto. Ciò è corretto indipendentemente da chi ha intenzionalmente aggiunto il minerale di conflitto nel prodotto fin quando il minerale è contenuto nel prodotto.  Determinare se un minerale di conflitto è considerato "necessario" a un prodotto deve essere indipendente dal fatto che il minerale da conflitto sia stato aggiunto direttamente al prodotto dal dichiarante o sia stato aggiunto ad un componente del prodotto finito che il dicharante riceve da una parte terza. Invece, il dichiarante deve relazionare circa la totalità del prodotto e lavorare con i fornitori per ottemperare alle richieste. Tuttavia, nel determinare se un minerale di conflitto è necessario ad un prodotto, il dichiarante deve considerare ogni minerale di conflitto contenuto  nei propri prodotti, anche se tale minerale di conflitto è contenuto nel prodotto solo perchè è stato incluso nella parte di un componente del prodotto che è stato costruito originariamente da una parte terza._x000D_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</si>
  <si>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aggiunto al prodotto o a sue parti, e non è un sottoprodotto formatosi spontaneamente; 2) è incorporato a scopo di ornamento, decorazione, abbellimento, qualora lo scopo principale del prodotto sia ornamento o decorazione._x000D_
_x000D_
NOTA: il minerale di conflitto deve essere contenuto nel prodotto affinchè sia applicabile._x000D_
_x000D_
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</si>
  <si>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incluso nel processo di produzione del prodotto, diverso se è incluso in un utensile, macchinario  o attrezzatura utilizzata per produrre il prodotto (ad esempio computer o cavi elettrici), 2) è incluso nel prodotto (deve essere contenuto nel prodotto affinchè sia applicabile )  3) è necessario al prodotto._x000D_
_x000D_
_x000D_
*(56296 Federal Register / Vol. 77, No. 177 / Wednesday, September 12, 2012 / Rules and Regulations)</t>
  </si>
  <si>
    <t xml:space="preserve">Il processo RMAP è un processo sviluppato da RBA per aumentare la capacità delle aziende di verificare un approvigionamento responsabile dei metalli. Maggiori dettagli sul programma CFS sono disponibili: http://www.responsiblemineralsinitiative.org/responsible-minerals-assurance-process/._x000D_
</t>
  </si>
  <si>
    <t>La lista di fonderie conformi al Responsible Minerals Assurance Process (RMAP) è una lista pubblicata di fonderie e raffinerie che si sono sottoposte ad una valutazione attraverso il RMAP, un programma dell'iniziativa Responsible Minerals Initiative (RMI) o un programma equivalente dell'Industria (come il Consiglio per una gioielleria responsabile, o l'Associazione del mercato dei lingotti di Londra), ed è stato validato come conforme con i protocolli. Se una fonderia o raffineria non è indicata nella lista, o non ha completato la valutazione o non è conforme con il protocollo RMAP._x000D_
_x000D_
All'indirizzo www.responsiblemineralsinitiative.org. è possibile trovare una lista di fonderie e raffinerie che sono state validate in quanto conformi al RMAP.</t>
  </si>
  <si>
    <t>4) Qualcuna delle fonderie della catena di approvvigionamento si procura il materiale di conflitto da una zona di conflitto e ad alto rischio?</t>
  </si>
  <si>
    <t>A. È stata adottata una politica di approvvigionamento dei minerali responsabile?</t>
  </si>
  <si>
    <t>B. La politica di approvvigionamento dei minerali responsabile adottata è disponibile pubblicamente sul sito Web della società? (Nota: se la risposta e “Sì”, l’utente dovrà indicare l’URL nel campo commenti).</t>
  </si>
  <si>
    <t>D. Sono state implementate misure di due diligence per l’approvvigionamento responsabile?</t>
  </si>
  <si>
    <t xml:space="preserve"> No </t>
  </si>
  <si>
    <t>Sì, con la SEC</t>
  </si>
  <si>
    <t>Sì, con l’UE</t>
  </si>
  <si>
    <t>Sì, con la SEC e l’UE</t>
  </si>
  <si>
    <t xml:space="preserve">PER INIZIARE:_x000D_
_x000D_
</t>
  </si>
  <si>
    <t xml:space="preserve">Opzione A: Se si dispone del numero di identificazione della fonderia, immetterlo nella colonna A (le colonne B, C, E, F, G, I e J verranno popolate automaticamente); la colonna D sarà disabilitata. _x000D_
_x000D_
Opzione B: Se si dispone della combinazione di nomi per la ricerca del metallo e della fonderia, procedere come indicato di seguito: Fase 1. Selezionare il metallo nella colonna B Fase 2. Selezionare dal menu a tendina nella colonna C (una combinazione errata verrà visualizzata con il colore ROSSO) _x000D_
_x000D_
Opzione C: Se si dispone della combinazione di nomi per la ricerca del metallo e della fonderia, procedere come indicato di seguito: Fase 1. Selezionare il metallo nella colonna B Fase 2. Selezionare "Fonderia non elencata" nel menu a tendina della Ricerca fonderia e completare le colonne D &amp; E Fase 3. Inserire tutti i dati disponibili sulla fonderia nelle colonne da H a Q _x000D_
_x000D_
(*) I campi obbligatori sono contrassegnati con un asterisco. _x000D_
(1) Voce richiesta se la Ricerca fonderia = "Fonderia non elencata" _x000D_
_x000D_
NOTA: Per completare la scheda della lista delle fonderie è possibile utilizzare una combinazione delle Opzioni A e B. Non modificare le celle popolate automaticamente. Tutti gli errori presenti nella scheda Ricerca fonderia devono essere segnalati alla RMI tramite l’indirizzo e-mail RMI@responsiblebusiness.org. _x000D_
</t>
  </si>
  <si>
    <t>Rispondere se la propria società dispone di una politica di approvvigionamento dei minerali responsabile nella cella D75 della scheda Dichiarazione</t>
  </si>
  <si>
    <t>Rispondere se la propria società ha reso pubblicamente disponibile sul proprio sito Web la politica di approvvigionamento dei minerali responsabile nella cella D77 della scheda Dichiarazione</t>
  </si>
  <si>
    <t>Selezionare il perimetro di dichiarazione dell’Azienda. Le opzioni per il perimetro sono:_x000D_
A. Azienda_x000D_
B. Prodotto (o lista dei prodotti)_x000D_
C. Definito dall’utilizzatore/utente campi</t>
  </si>
  <si>
    <t>Türkçe</t>
  </si>
  <si>
    <t>RMI web sitesi: (www.responsiblemineralsinitiative.org)_x000D_
Eğitim ve kılavuzluk, şablon, İhtilafsız İzabe Tesisi Programı uyumlu izabe tesislerinin listesi</t>
  </si>
  <si>
    <t>Giriş</t>
  </si>
  <si>
    <t xml:space="preserve">Bu İhtilaf Konusu Madenler Raporlama Şablonu (Şablon), Sorumlu Maden Girişimi (RMI) tarafından geliştirilen ücretsiz, standardize bir raporlama şablonudur. Şablon, maden menşe ülkesi ve kullanılmakta olan izabe tesisleri ve rafinericilere ilişkin tedarik zinciri yoluyla bilginin transferini kolaylaştırır ve mevzuata* uyumu destekler. Şablon aynı zamanda Sorumlu Maden Güvence Prosesi** kapsamında denetime tâbi olma olasılığı bulunan yeni izabe tesisleri ve rafinerilerin tanımlanmasını da kolaylaştırmaktadır**._x000D_
_x000D_
CMRT, izabe tesisini içermeyen satış şirketlerinin tedarik zincirleri hakkındaki bilgileri açıklamaları için satış şirketlerine yönelik olarak tasarlanmıştır.  RMAP protokolleri doğrultusunda bir 3TG izabe tesisi veya rafinerici iseniz, izabe tesisi listesi sekmesine kendi adınızı girmenizi öneriyoruz._x000D_
_x000D_
Form doldurulduğunda, hücre girişlerinin hiçbiri "=" veya "#" ile başlamamalıdır._x000D_
</t>
  </si>
  <si>
    <t>* 2010 yılında, Demokratik Kongo Cumhuriyeti (DKC) veya komşu ülkeler kaynaklı “ihtilaf konusu madenler” ile ilgili ABD Dodd-Frank Wall Street Reformu ve Tüketiciyi Koruma Yasası çıkarıldı. SEC, ABD'de halka açık şirketler tarafından ihtilaf konusu madenlerin kaynağının açıklanmasıyla ilgili son kuralları yayınladı (http://www.sec.gov/rules/final/2012/34-67716.pdf adresindeki kurallara bakın). Kurallar, tedarikçilere politikalar, ayrıntılı inceleme çerçeveleri ve yönetim sistemleri oluşturma konusunda rehberlik eden Çatışmadan Etkilenen ve Yüksek Riskli Bölgelerden gelen Madenlerin Sorumlu Tedarik Zincirleri için OECD Ayrıntılı İnceleme Kılavuzu’nu, (http://www.oecd.org/daf/inv/mne/GuidanceEdition2.pdf), kaynak göstermektedir._x000D_
2017 yılında, Avrupa Parlamentosu ve Avrupa Konseyi, Birlik ithalatçıları için çatışmadan etkilenen ve yüksek riskli bölgelerden gelen kalay, tantal ve volfram ithalatçılarına, onların cevherlerine ve altınlarına yönelik tedarik zinciri durum ayrıntılı inceleme 17 Mayıs 2017 tarihli (AB) 2017/821 Yönetmeliği’ni geçirdi (bkz. https://eur-lex.europa.eu/legal-content/EN/TXT/PDF/?uri=OJ:L:2017:130:FULL&amp;from=EN)_x000D_
** Responsible Minerals Initiative (www.responsiblemineralsinitiative.org) ile ilgili bilgilere bakınız.</t>
  </si>
  <si>
    <t>Şirket Bilgi sorularının yanıtlanması için talimatlar (8 ila 22 arası satırlar)._x000D_
Açıklamaları yalnızca İNGİLİZCE olarak yapın</t>
  </si>
  <si>
    <t xml:space="preserve"> Not: (*) ile işaretlenmiş alanların doldurulması zorunludur. </t>
  </si>
  <si>
    <t>2. Şirketinizin Beyan Kapsamını seçin. Kapsam seçenekleri aşağıdaki gibidir:_x000D_
_x000D_
A. Şirket geneli_x000D_
B. Ürün (veya Ürün Listesi)_x000D_
C. Kullanıcı Tanımlı _x000D_
_x000D_
“Şirket geneli” seçeneklerinde, beyan bir şirketin tüm ürünlerini veya ana şirket tarafından üretilen ürün maddelerinin tamamını kapsar. Bu nedenle bir kullanıcının şirket düzeyinde 3TG verilerini bildirmesi, ürettikleri tüm maden ürünleri ile ilgili ihtilaf içeren maden verilerini bildirmesi anlamına gelecektir. _x000D_
_x000D_
Ürün (veya Ürün Listesi) kapsamı seçildiğinde, Ürün Listesi için çalışma sayfasına yönlendiren bir bağlantı görüntülenecektir. Bu kapsamın seçilmesi durumunda, Ürün Listesi çalışma sayfasının B Sütununda bu Beyan Kapsamındaki ürünlerin İmalatçı Ürün Numarasının da girilmesi gerekmektedir. İmalatçı Ürün Numarası, Ürün Listesi çalışma sayfasının C Sütununda da verilebilir._x000D_
_x000D_
“Kullanıcı Tanımlı” kapsamı seçildiğinde, kullanıcının 3TG açıklamasına karşılık gelen kapsamı açıklaması gerekmektedir. Bu tür bir kapsam tedarikçi tarafından bir metin alanında belirtilmeli ve müşteriler ya da belge alıcıları tarafından kolayca anlaşılabilecek biçimde olmalıdır. Örnek olarak, şirketler bilgileri netleştirmek adına bağlantı sunabilir._x000D_
_x000D_
Bu alanın doldurulması zorunludur.</t>
  </si>
  <si>
    <t>3. Şirketinizin benzersiz tanımlayıcı numarasını ya da kodunu girin (DUNS numarası, KDV numarası, müşteriye özgü tanımlayıcı, vs.)</t>
  </si>
  <si>
    <t xml:space="preserve">4. Benzersiz tanımlayıcı numarası veya kod için kaynağı girin ("DUNS", "VAT", "Müşteri", vs.). </t>
  </si>
  <si>
    <t>5. Şirketinizin açık adresini girin (cadde, şehir, eyalet, ülke, posta kodu). Bu alanın doldurulması isteğe bağlıdır.</t>
  </si>
  <si>
    <t>6. Beyan bilgilerinin içeriği ile ilgili olarak temasa geçilecek kişinin adını girin. Bu alanın doldurulması zorunludur.</t>
  </si>
  <si>
    <t>7. İrtibata geçilecek kişinin e-posta adresini girin. Bir e-posta adresinin bulunmadığı durumlarda “uygun değil” veya “yok” yazın. Alanın boş bırakılması formun gönderimi sırasında hata oluşmasına neden olabilir. Bu alanın doldurulması zorunludur.</t>
  </si>
  <si>
    <t>8. İrtibat kişisinin telefon numarasını girin. Bu alanın doldurulması zorunludur.</t>
  </si>
  <si>
    <t>9. Beyan bilgilerinin içeriğinden sorumlu kişinin adını girin. İzin yetkilisi, irtibat kişisinden farklı bir kişi olabilir. İzin yetkilisinin adı belirtilirken “aynı” gibi ifadelerin kullanılması doğru olmayacaktır. Bu alanın doldurulması zorunludur.</t>
  </si>
  <si>
    <t>10. İzin yetkilisinin unvanını girin. Bu alanın doldurulması isteğe bağlıdır.</t>
  </si>
  <si>
    <t>11. İzin yetkilisinin e-posta adresini girin. Bir e-posta adresinin bulunmadığı durumlarda “uygun değil” veya “yok” yazın. Alanın boş bırakılması formun gönderimi sırasında hata oluşmasına neden olabilir. Bu alanın doldurulması zorunludur.</t>
  </si>
  <si>
    <t>12. Yetki Veren kişinin telefon numarasını ekleyin. Bu alan isteğe bağlıdır.</t>
  </si>
  <si>
    <t>13. Lütfen GG-AAA-YYYY biçiminde bu formun Doldurulma Tarihini girin. Bu alanın doldurulması zorunludur.</t>
  </si>
  <si>
    <t xml:space="preserve">14. Örnek olarak, kullanıcı dosyayı sirketadi-tarih.xls (tarih YYYY-AA-GG) şeklinde kaydedebilir. </t>
  </si>
  <si>
    <t>Sekiz Ayrıntılı İnceleme Sorusunu (24 - 71 arası satırlar) tamamlamak için talimatlar._x000D_
Yanıtları yalnızca İNGİLİZCE olarak verin</t>
  </si>
  <si>
    <t>Bu sekiz soru, metallerin her birinin kullanım, menşe ve kaynak tanımlamasını belirtir. Sorular, yasal geçerliliğin belirlenmesine olanak tanımak için şirketin ürünlerinde 3TG kullanımı hakkında bilgi toplamak üzere tasarlanmıştır. Bu sorulara verilen cevaplar şirket bilgileri bölümünde seçilen 'Beyan Kapsamını' yansıtacaktır. Bu bölümdeki sorulara verilen cevaplar 3TG raporlamasının uygulanabilirliğini ve bütünlüğünü belirlemek için kullanılabilir.</t>
  </si>
  <si>
    <t>Zorunlu sekiz sorunun her birinde, açılır menü seçimlerini kullanarak her bir metal için bir yanıt verin. Bu bölümdeki sorular tüm 3TG'ler için doldurulmalıdır. Bir metal ile ilgili olarak soru 1 ve 2’ye olumlu yanıt verilmişse, bu metal için daha sonraki soruların ve şirketin genel durum tespiti programı hakkındaki soruların (A ile H arası) da yanıtlanması gerekmektedir.</t>
  </si>
  <si>
    <t>1. Bu, yanıtın 3TG'nin ihtilaf konusu maden raporlama gereksinimleri kapsamında olup olmadığını tespit etmek için kullanıldığı iki sorunun birincisidir.  Bu soru, bir 3TG bir ürüne ait “işlevsellik veya üretim için gerekliyse” tespite ilişkin son kurallarda SEC tarafından sağlanan rehberliğe dayanır.   SEC rehberliği, 3TG'nin ürünün genel olarak beklenen işlevi, kullanımı veya amacı için gerekli olmaması halinde, bir ürün için tedarik zincirindeki bir şirketin kasıtlı olarak söz konusu ürüne veya bir ürünün alt bileşenlerine bir 3TG eklemeyeceğine dair varsayıma dayanır.  Benzer şekilde rehberlik, bir 3TG'nin bir ürünün üretim sürecine kasten dahil edilmedikçe o ürünün üretimi için gerekli olmadığını varsayar. Bu soruya yönelik yanıt, çelikteki kalay gibi eser düzeydeki kirleticileri veya doğal olarak oluşan yan ürünleri kapsam dışı bırakmaya yarar.  Bu soru, her bir 3TG için yanıtlanacaktır._x000D_
_x000D_
Bu soru, herhangi bir ihtilaf konusu madenin hammadde, bileşen veya ürettiğiniz veya fason ürettirdiğiniz (hammadde ve bileşenler dahil) bir ürüne katkı olarak kullanılıp kullanılmadığını sorar. Hammaddeler, bileşenler, katkılar, aşındırıcılar ve kesme araçlarından kaynaklanan safsızlıklar bu anketin kapsamı dışındadır._x000D_
_x000D_
Bu soru, her bir 3TG için yanıtlanacaktır. Bu soruya yönelik yanıtlar “evet” veya “hayır”dır. Bu sorunun cevaplaması zorunludur.</t>
  </si>
  <si>
    <t>Bazı şirketler "Hayır" yanıtı için bir doğrulama gerektirebilir ve bu doğrulamanın Açıklama alanına girilmesi gerekmektedir.</t>
  </si>
  <si>
    <t>2. Bu soru, 1. soruya verilen her "evet" yanıtının her birinde her bir 3TG için yanıtlanacaktır. Bu, bir ürünün “ işlevselliği veya üretimi için bir 3TG'nin gerekli olup olmadığının” tespit edilmesine ilişkin SEC nihai kurallarında açıklanan şekilde, yanıtın 3TG'nin ihtilaf konusu maden raporlama gereksinimleri kapsamında olup olmadığını tespit etmek için kullanıldığı iki sorunun ikincisidir.  Bu soru, soruya ve 1. soruya verilen yanıta bağımlıdır. Bu soru, bitmiş üründe bir miktar 3TG'nin bulunduğu bir ürünün üretim sürecinde kasten eklenen veya dahil edilen 3TG'leri belirlemeyi amaçlamaktadır.  Bu son ürünün bir parçası olması amaçlanmayan ya da bunların “ürünün işlevselliği için gerekli” olduğu düşünülmeyen ancak imalat sürecinin kalıntıları olarak üründe mevcut bulunan 3TG'leri içerir.  Pek çok durumda, üretici üretim süreci esnasında 3TG'nin tüketimini sona erdirmeye veya kolaylaştırmaya çalışmış olabilir, ancak bir kısım 3TG kalır.  Üretim süreci esnasında eklenen veya dahil edilen 3TG'nin söz konusu süreçte tamamen kaldırılarak bu sürecin bitiminde hiçbir 3TG'nin kalmaması halinde bu sorunun yanıtı “hayır” olmalıdır._x000D_
_x000D_
Bu soru, her bir 3TG için yanıtlanacaktır. Bu soruya yönelik geçerli yanıtlar “evet” veya “hayır”dır. Bu sorunun cevaplaması zorunludur.</t>
  </si>
  <si>
    <t xml:space="preserve">5. Bu, ürünler içinde bulunan ve ürünün işlevselliği için gerekli 3TG'lerin bu geri dönüşüm veya hurda kaynaklardan gelip gelmediğinin beyanıdır. _x000D_
_x000D_
Bu soruya "evet", "hayır" ya da "bilinmiyor" şeklinde yanıt verilmelidir. 1. ve 2. soruya belirli bir metal için “Evet” yanıtı verilmişse, bu metal için bu soruya yanıt verilmesi zorunludur._x000D_
_x000D_
Bu soruya "Evet" yanıtı verilmesi, 3TG'lerin %100'ünün geri dönüşüm veya hurda kaynaklarından elde edildiği anlamına gelecektir. Bu soruya "Hayır" yanıtı verilmesi, 3TG'lerin bir kısmının geri dönüşüm veya hurda kaynaklarından elde edilmediği anlamına gelecektir. Bu soruya "Bilinmiyor"	yanıtı verilmesi, kullanıcının 3TG'nin %100'ünün geri dönüşüm veya hurda kaynaklarından elde edilip edilmediğini bilmediği anlamına gelecektir. </t>
  </si>
  <si>
    <t>6. Bu bir şirketin bu beyan kapsamındaki ürünlerde makul düzeyde 3TG sağladığına inanılan tüm doğrudan tedarikçilerin ihtilaf konusu maden açıklaması yapıp yapmadığının belirlenmesi yönünde bir sorudur. Bu soruya aşağıdaki şekillerde yanıt verilebilir:_x000D_
_x000D_
­ %100_x000D_
- %90'dan fazla_x000D_
- %75'ten fazla_x000D_
- %50'den fazla_x000D_
- %50 veya daha az_x000D_
- Hiçbiri_x000D_
_x000D_
_x000D_
1. ve 2. soruya belirli bir metal için "Evet" yanıtı verilmişse, bu metal için bu soruya yanıt verilmesi zorunludur.</t>
  </si>
  <si>
    <t>Yanıtlarınızı açıklamak için Açıklama bölümlerine gereken açıklamaları girin.</t>
  </si>
  <si>
    <t>A. - H. arası soruların yanıtlanması için talimatlar (75 ila 89 arası satırlar)  Herhangi bir metal için 1. soruya "Evet" yanıtı verilmişse, A. ile H. arası soruların yanıtlanması gerekmektedir._x000D_
Yanıtları yalnızca İNGİLİZCE olarak verin</t>
  </si>
  <si>
    <t>A. Bu beyan bir şirketin sorumlu maden kaynakları ile ilgili bir politikaya sahip olup olmadığını ifade eder. Bu soruya "evet" ya da "hayır" şeklinde yanıt verilmelidir. Yorumlar sorunun açıklama kısmında yansıtılmalıdır. _x000D_
_x000D_
Bu soru zorunludur.</t>
  </si>
  <si>
    <t>C. Bu, bir şirketin doğrudan tedarikçilerinin 3TG'leri doğrulanmış, ihtilaf konusu olmayan izabe tesislerinden temin edip etmediğinin belirlenmesini amaçlamaktadır. Bu soruya "evet" ya da "hayır" şeklinde yanıt verilmelidir. Yorumlar, sorunun açıklama kısmında yansıtılmalıdır._x000D_
_x000D_
Bu sorunun cevaplaması zorunludur.</t>
  </si>
  <si>
    <t>E. Bu soru bir şirketin tedarikçilerinden ihtilaf konusu maden beyanı doldurmalarını isteyip istemediğini tespit etmeyi amaçlamaktadır. Kabul edilebilir olan yanıtlar aşağıda listelenmiştir, belirli durumlarda bir açıklama (bilgi toplama biçimini açıklama gibi) gerekebilir. Yanıt, Evet ise kullanıcı diğer biçimi kullanarak açıklama kısmında bir yorumda bulunmalıdır.  Bu soruya aşağıdaki şekillerde yanıt verilebilir:_x000D_
_x000D_
- Evet, IPC-1755 [ör, CMRT] standardına uygun olarak_x000D_
- Evet, diğer biçimi kullanarak (açıklayın)_x000D_
- Hayır_x000D_
_x000D_
Bu soru zorunludur.</t>
  </si>
  <si>
    <t>F. Lütfen "Evet" veya "Hayır" şeklinde yanıt verin.  Açıklamalar bölümünde, yaklaşımınız ile ilgili ilave bilgiler girebilirsiniz. Örnekler şunları içerebilir:_x000D_
_x000D_
 "3. kişi denetimleri" - bağımsız üçüncü kişiler tarafından gerçekleştirilen tesis içi denetimler.  _x000D_
 "Yalnızca belgelendirme değerlendirmesi" - tedarikçinin verdiği kayıtların ve bağımsız üçüncü kişiler veya şirket personeliniz tarafından hazırlanan belgelerin değerlendirilmesi.   _x000D_
 "Kurum içi denetim" - şirket personelinizin tedarikçileriniz üzerinde yerinde gerçekleştirdiği denetimler._x000D_
_x000D_
Bu soru zorunludur.</t>
  </si>
  <si>
    <t>G. Bu soru şirketin değerlendirme sürecinin düzeltici eylem yönetimi içerip içermediğini açıklamak içindir. Bu soruya evet ya da hayır şeklinde yanıt verilmelidir. Yorumlar sorunun açıklama kısmında yansıtılmalıdır. _x000D_
_x000D_
Bu sorunun cevaplaması zorunludur.</t>
  </si>
  <si>
    <t>H. Bu soru şirketin SEC kuralına, AB düzenlemesine veya her ikisine birden tabi olup olmadığını ifade eder. Bu sorunun cevabı "evet, SEC ile", "evet, AB ile ", "evet, hem SEC hem AB ile" ya da "hayır" olmalıdır. Yorumlar sorunun açıklama kısmında yansıtılmalıdır. Bu soru zorunludur. SEC kuralı ile ilgili daha fazla bilgi için lütfen www.sec.gov adresine başvurun. AB düzenlemesi hakkında daha fazla bilgi için lütfen https://eur-lex.europa.eu/legal-content/EN/TXT/PDF/?uri=CELEX:32017R0821&amp;from=EN adresine başvurun.</t>
  </si>
  <si>
    <t>İzabe Tesisi Listesi Sekmesinin doldurulması ile ilgili talimatlar._x000D_
Yanıtları yalnızca İNGİLİZCE olarak verin</t>
  </si>
  <si>
    <t>Not: (*) ile işaretlenmiş sütunların doldurulması zorunludur</t>
  </si>
  <si>
    <t>Bu şablon, İzabe Tesisi Arama Listesi kullanılarak izabe tesisi tanımlanabilmesini sağlar. İzabe Tesisi Arama Listesi işlevinin kullanılabilmesi için B ve C sütunlarının soldan sağa doğru doldurulması gerekmektedir._x000D_
Her bir metal/izabe tesisi/ülke kombinasyonu için ayrı bir satır kullanın.</t>
  </si>
  <si>
    <t>3. İzabe Tesisi Arama Listesi (*) - Açılır menüden seçim yapın.  Bu, şablonun yayınlanma tarihi itibariyle bilinen izabe tesisi listesidir.  İzabe tesisi listelenmemişse, "İzabe Tesisi Listelenmemiş" ögesini seçin.  Bu, izabe tesisinin adını D sütununa girmenizi sağlayacaktır. İzabe tesisinin adını veya konumunu bilmiyorsanız, "İzabe Tesisi Henüz Tanımlanmamış" ögesini seçin.  Bu seçenek için, D ve E sütunları otomatik olarak "bilinmiyor" şeklinde doldurulur.  Bu alanın doldurulması zorunludur.</t>
  </si>
  <si>
    <t xml:space="preserve">13. Maden(ler)in Adı - Bu alan, şirketin izabe tesisi tarafından kullanılan gerçek madenleri sıralayabilmesi içindir.  Biliyorsanız, lütfen madenlerin gerçek adını girin.  İzabe tesisinin hammaddelerinin %100'ü geri dönüşüm veya hurda kaynaklarından geliyorsa, maden adı yerine "Geri Dönüştürülmüş" veya "Hurda" yazın ve P Sütununa "Evet" cevabı verin._x000D_
_x000D_
”RMI uyarınca onaylanan RCOI” bu soruya kabul edilebilir bir yanıt olabilir._x000D_
</t>
  </si>
  <si>
    <t xml:space="preserve">14. Maden(ler)in Konumu (Ülkesi) - Bu, bir şirketin, izabe tesisi tarafından kullanılan madenlerin konumunu tanımlayabilmesini sağlayan serbest metin girişine uygun bir alandır.   Lütfen maden(ler)in ülkesini girin.  Menşei ülke bilinmiyorsa, bu alana "Bilinmiyor" yazın.   İzabe tesisinin hammaddelerinin %100'ü geri dönüşüm veya hurda kaynaklarından geliyorsa, menşei ülke yerine "Geri Dönüştürülmüş" veya "Hurda" yazın.  Bu alan isteğe bağlıdır._x000D_
_x000D_
”RMI uyarınca onaylanan RCOI” bu soruya yönelik kabul edilebilir bir yanıt olabilir._x000D_
</t>
  </si>
  <si>
    <t>15. İzabe tesisinin, izabe süreçleri için girdileri yalnızca geri dönüşüm veya hurda kaynaklarından temin edip etmediğini belirtir. Bu soru isteğe bağlıdır.  Bu soruya aşağıdaki şekillerde yanıt verilebilir:_x000D_
_x000D_
- Evet_x000D_
- Hayır_x000D_
- Bilinmiyor</t>
  </si>
  <si>
    <t>16. Açıklamalar – İzabe tesisi ile ilgili açıklamaların girilmesi için serbest metin girişine uygun alan. Örnek: izabe tesisi YYY Şirketi tarafından alınıyor</t>
  </si>
  <si>
    <t>Kontrol çalışma sayfası, Şablondaki gerekli tüm bilgilerin doldurulduğunun doğrulanması için kullanılır. Bu sayfa gerçek zamanlı olarak güncellenir ve bu sayfayı Şablon kullanılırken dilediğiniz zaman inceleyebilirsiniz. Bu sayfa, tamamlama işlemini doğrulamak için kullanılır._x000D_
_x000D_
Bu sayfayı kullanmak için gerekli tüm alanların doldurulduğunu doğrulayın (doldurulan alanlar yeşil renkte vurgulanacaktır). Alanlar yeşil renkte vurgulanmadıysa, kırmızı renkli alan(lar)ı bulun ve gerekli eylemler için C Sütunundaki "Notlar" bölümünü inceleyin. Alanı doğrudan erişerek doldurmak için D Sütunundaki URL'yi kullanabilirsiniz.</t>
  </si>
  <si>
    <t>ŞARTLAR VE KOŞULLAR</t>
  </si>
  <si>
    <t>Bu Şartlar ve Koşulların herhangi bir kısmı ya da hükmünün yürürlükteki kanunlar kapsamında geçersiz veya uygulanamaz kılınması durumunda, bahsi geçen kısım işbu Şartlar ve Koşulların kalan hükmü veya bahsi geçen hükmün diğer kısımlarını etkilemeyecek şekilde geçersiz olacaktır.</t>
  </si>
  <si>
    <t xml:space="preserve">Listeye ya da herhangi bir Araca erişerek ya da bunları kullanarak, Kullanıcı yukarıdaki hususları kabul etmiş olacaktır. </t>
  </si>
  <si>
    <t>ÖĞE</t>
  </si>
  <si>
    <t>İzin Yetkilisi</t>
  </si>
  <si>
    <t>Çatışmadan Etkilenen ve Yüksek Riskli Bölge (CAHRA)</t>
  </si>
  <si>
    <t>TANIM</t>
  </si>
  <si>
    <t>Tantal, kalay, tungsten, altın</t>
  </si>
  <si>
    <t xml:space="preserve">Bu alan, beyanın içeriğinden sorumlu kişiyi tanımlama amacı taşır. İzin yetkilisi, irtibat kişisinden farklı bir kişi olabilir. İzin yetkilisinin adı belirtilirken “aynı” gibi ifadelerin kullanılması doğru olmayacaktır. </t>
  </si>
  <si>
    <t>2010 tarihli Amerika Birleşik Devletleri yasaları, Dodd-Frank Wall Street Reformu ve Tüketicinin Korunması Kanunu Bölüm 1502(e)(4) kapsamında tanımlanan şekliyle:_x000D_
İHTİLAF KONUSU MADEN—‘İhtilaf konusu maden’’ terimi —_x000D_
(A) kolumbit-tantalit (koltan), kasiterit, altın, volframit veya türevleri ya da _x000D_
(B) ABD Dışişleri Bakanlığı tarafından Demokratik Kongo Cumhuriyeti ya da komşu ülkelerindeki ihtilaflara finansman sağladığı belirlenen diğer madenler veya türevlerini kapsamaktadır. (http://www.sec.gov/about/laws/wallstreetreform-cpa.pdf adresinden ulaşılabilir)</t>
  </si>
  <si>
    <t>Kasten eklenmiş ifadesi, bir maddenin ya da bu durumda bir metalin, özel bir karakter, görünüm ya da özellik katmak amacıyla bir formülde kasti bir şekilde kullanılması olarak bilinir._x000D_
_x000D_
SEC “kasten eklenmiş” ifadesini nihai kurallarda* tam olarak kullanmıyor olsa da önsöz kısmında şu ifade yer alır:_x000D_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bulundurmalıdır._x000D_
*(56296 Federal Sicil / Sayı. 77, No. 177 / 12 Eylül 2012 Çarşamba / Kurallar ve Düzenlemeler)</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</si>
  <si>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olması._x000D_
_x000D_
NOT: Geçerli olması için ihtilaf konusu madenin ürünün içinde bulunması gerekmektedir._x000D_
_x000D_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</si>
  <si>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olması._x000D_
_x000D_
*(56296 Federal Sicil / Sayı. 77, No. 177 / 12 Eylül 2012 Çarşamba / Kurallar ve Düzenlemeler)_x000D_
</t>
  </si>
  <si>
    <t xml:space="preserve">Sorumlu Maden Güvence Prosesi (RMAP) Uyumlu İzabe Tesisi Listesi, Sorumlu Maden Girişiminin (RMI)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_x000D_
_x000D_
RMAP ile uyumlu olduğu doğrulanmış olan izabe tesisleri ve rafinerilerin listesine www.responsiblemineralsinitiative.org adresinden ulaşılabilir. </t>
  </si>
  <si>
    <t>Zorunlu alanların doldurulma düzeyini kontrol etmek için buraya tıklayın</t>
  </si>
  <si>
    <t>Bir (1) veya daha fazla zorunlu alanın doldurulması gerekiyor</t>
  </si>
  <si>
    <t>Şartlar ve Koşullara yönlendiren Bağlantı</t>
  </si>
  <si>
    <t>Bu belge, ürünlerde kullanılan kalay, tantal, tungsten ve altın hakkında kaynak bilgisi toplamayı amaçlamaktadır.</t>
  </si>
  <si>
    <t>Doldurulması zorunlu alanlar yıldız imi (*) ile gösterilmiştir.  Her bir soruya nasıl yanıt verileceği konusunda bilgi almak için talimatlar sekmesine başvurun.</t>
  </si>
  <si>
    <t>Şirket Bilgileri</t>
  </si>
  <si>
    <t>Şirket Adı (*):</t>
  </si>
  <si>
    <t>Beyan Kapsamı ya da Sınıfı (*):</t>
  </si>
  <si>
    <t>Kapsam Açıklaması:</t>
  </si>
  <si>
    <t>Kapsam Açıklaması: (*)</t>
  </si>
  <si>
    <t>Bu beyanın geçerli olduğu ürünleri girmek için Ürün Listesi sekmesine ilerleyin</t>
  </si>
  <si>
    <t>Bu beyanın geçerli olduğu ürünleri girmek için buraya tıklayın</t>
  </si>
  <si>
    <t>Şirket Benzersiz Kimlik Numarası:</t>
  </si>
  <si>
    <t>Şirket Benzersiz Kimlik Numarasını Belirleyen Kurum:</t>
  </si>
  <si>
    <t>Adres:</t>
  </si>
  <si>
    <t>İrtibat Kişisinin Adı (*):</t>
  </si>
  <si>
    <t>E-posta – İrtibat (*):</t>
  </si>
  <si>
    <t>Telefon – İrtibat (*):</t>
  </si>
  <si>
    <t>İzin Yetkilisi (*):</t>
  </si>
  <si>
    <t>Unvan - İzin Yetkilisi:</t>
  </si>
  <si>
    <t>E-posta - İzin Yetkilisi (*):</t>
  </si>
  <si>
    <t>Yürürlük Tarihi (*):</t>
  </si>
  <si>
    <t>1) Ürün(ler)de veya üretim sürecinde kasten eklenen veya kullanılan herhangi bir 3TG var mı? (*)</t>
  </si>
  <si>
    <t>4) Tedarik zincirinizdeki izabe tesislerinden herhangi birisi çatışmadan etkilenen ve yüksek riskli bölgelerden 3TG tedarik ediyor mu?</t>
  </si>
  <si>
    <t>Aşağıdaki Soruları Şirket Düzeyinde Yanıtlayın</t>
  </si>
  <si>
    <t>A. Sorumlu maden kaynakları ile ilgili bir politika oluşturdunuz mu?</t>
  </si>
  <si>
    <t>B. Sizin sorumlu maden kaynakları ile ilgili politikanız web sitenizde mevcut mu? (Not – Yanıt evet ise, kullanıcı, yorum alanına ilgili URL'yi eklemelidir.)</t>
  </si>
  <si>
    <t>D. Aşağıdaki sorumlu kaynak için ayrıntılı inceleme tedbirlerini uyguladınız mı?</t>
  </si>
  <si>
    <t>Yanıt</t>
  </si>
  <si>
    <t>Soru</t>
  </si>
  <si>
    <t>Açıklamalar</t>
  </si>
  <si>
    <t xml:space="preserve">Tantal </t>
  </si>
  <si>
    <t xml:space="preserve">Kalay </t>
  </si>
  <si>
    <t xml:space="preserve">Altın </t>
  </si>
  <si>
    <t xml:space="preserve">Tungsten </t>
  </si>
  <si>
    <t>Açıklamalar ve Ekler</t>
  </si>
  <si>
    <t>Evet</t>
  </si>
  <si>
    <t>Hayır</t>
  </si>
  <si>
    <t>Bilinmiyor</t>
  </si>
  <si>
    <t>%75'ten fazla</t>
  </si>
  <si>
    <t>%50'den fazla</t>
  </si>
  <si>
    <t>%50 veya daha az</t>
  </si>
  <si>
    <t>Hiçbiri</t>
  </si>
  <si>
    <t>Evet, IPC-1755 [ör, CMRT] standardına uygun olarak</t>
  </si>
  <si>
    <t>Evet, diğer biçimi kullanarak (açıklayın)</t>
  </si>
  <si>
    <t xml:space="preserve"> Hayır</t>
  </si>
  <si>
    <t>Evet, SEC ile</t>
  </si>
  <si>
    <t>Evet, AB ile</t>
  </si>
  <si>
    <t>Evet, SEC ve AB ile</t>
  </si>
  <si>
    <t>Aşağıdaki liste, RMI'nın şablonun yayın tarihi itibariyle en güncel izabe tesisi adı/rumuz bilgilerini içermektedir.  Bu liste sık sık güncellenmektedir ve listenin en güncel sürümü http://www.responsiblemineralsinitiative.org/responsible-minerals-assurance-process/exports/cmrt-export/ adresindeki RMI web sitesinden bulunabilir.  Bir izabe tesisinin bu listede yer alması, mevcut durumda Aktif olduğu ya da İhtilafsız İzabe Tesisi Programına Uyumlu olduğu anlamına GELMEZ._x000D_
_x000D_
Aktif veya Uyumlu standart izabe tesisi adlarının en güncel ve en doğru listesi için lütfen RMI web sitesine başvurun: www.responsiblemineralsinitiative.org _x000D_
_x000D_
B sütununda bulunan adlar, belirli bir izabe tesisi için tedarik zinciri tarafından sıklıkla tanınan ve bildirilen şirket adlarının listesini içerir. Bu adlar, eski şirket adları, alternatif adlar, kısaltmalar veya diğer değişik biçimleri kapsayabilir. Her ne kadar adlar RMI Standart İzabe Tesisi adı aynı olmasa da, İzabe Tesisi Arama Listesinde verilen adlar izabe tesisinin tanımlanması için faydalı olacaktır._x000D_
_x000D_
C sütunu, ASCII karakter kümesinde resmi standart izabe tesisi adlarının listesini içerir. İzabe tesislerinin büyük bir çoğunluğunda her iki sütunda da aynı değer görülecektir ancak genel adın standart addan farklı olduğu durumlar B sütununda belirtilmektedir.</t>
  </si>
  <si>
    <t>İzabe Tesisi Arama (*)</t>
  </si>
  <si>
    <t>Bilinen rumuz</t>
  </si>
  <si>
    <t>Standart İzabe Tesisi Adları</t>
  </si>
  <si>
    <t>İzabe Tesisi Konumu: Ülke</t>
  </si>
  <si>
    <t>İzabe Tesisi Kimliği</t>
  </si>
  <si>
    <t>İzabe Tesisi Tanımlama Numarası Kaynağı</t>
  </si>
  <si>
    <t xml:space="preserve">İzabe Tesisinin Bulunduğu Cadde </t>
  </si>
  <si>
    <t>İzabe Tesisinin Bulunduğu Şehir</t>
  </si>
  <si>
    <t>İzabe Tesisi Konumu: Eyalet/İl</t>
  </si>
  <si>
    <t>Metal  (*)</t>
  </si>
  <si>
    <t>İzabe Tesisinin Bulunduğu Ülke (*)</t>
  </si>
  <si>
    <t>İzabe Tesisi İrtibat Kişisinin Adı</t>
  </si>
  <si>
    <t>İzabe Tesisi İrtibat Kişisinin E-posta Adresi</t>
  </si>
  <si>
    <t>Sonrası için önerilen adımlar</t>
  </si>
  <si>
    <t>Maden(ler)in Adları veya geri dönüşüm ya da hurda kaynaklı ise “geri dönüştürülmüş” ya da “hurda” girdisi</t>
  </si>
  <si>
    <t>Maden(ler)in Konumu (Ülke) veya geri dönüşüm ya da hurda kaynaklı ise “geri dönüştürülmüş” ya da “hurda” girdisi</t>
  </si>
  <si>
    <t>İzabe tesisinin hammaddeleri %100 oranda geri dönüşüm veya hurda kaynaklarından mı geliyor?</t>
  </si>
  <si>
    <t>RMAP Uyumlu İzabe Tesisi Listesi bağlantısı</t>
  </si>
  <si>
    <t xml:space="preserve">BAŞLAMAK İÇİN:_x000D_
</t>
  </si>
  <si>
    <t>İzabe Tesisi Tanımlaması</t>
  </si>
  <si>
    <t>Müşterilerinize göndermeden önce tüm zorunlu alanların doldurulduğundan emin olun. Kırmızı renkle vurgulanmış olan satır öğelerinin bulunup bulunmadığını inceleyin.</t>
  </si>
  <si>
    <t>Doldurulması gereken zorunlu alanlar</t>
  </si>
  <si>
    <t>Zorunlu Alanlar</t>
  </si>
  <si>
    <t>Yanıt verildi</t>
  </si>
  <si>
    <t>Notlar</t>
  </si>
  <si>
    <t>Kaynağa giden köprü bağlantı</t>
  </si>
  <si>
    <t>İzabe Listesi sekmesinde herhangi bir izabe listesi adı verilmedi</t>
  </si>
  <si>
    <t>Şirketinizin adını Beyan sekmesi hücre D8'de belirtin.</t>
  </si>
  <si>
    <t>Beyan kapsamını Beyan sekmesi hücre D9'da belirtin.</t>
  </si>
  <si>
    <t>Kapsam açıklamasını Beyan sekmesi hücre D10'da belirtin.</t>
  </si>
  <si>
    <t>İrtibat kişisi adını Beyan sekmesi hücre D15'te belirtin.</t>
  </si>
  <si>
    <t>İrtibat kişisi telefon numarasını Beyan sekmesi hücre D17'de belirtin.</t>
  </si>
  <si>
    <t>Beyan sekmesinde, hücre D18'e yetkili şirket temsilcisinin adını ekleyin.</t>
  </si>
  <si>
    <t>Beyan sekmesi hücre D22'ye formun doldurulduğu tarihi girin.</t>
  </si>
  <si>
    <t>Tantalın ürünlerinize kasti olarak eklenip eklenmediğini Beyan sekmesi hücre D26'da belirtin.</t>
  </si>
  <si>
    <t>Kalayın ürünlerinize kasti olarak eklenip eklenmediğini Beyan sekmesi hücre D27'de belirtin.</t>
  </si>
  <si>
    <t>Altının ürünlerinize kasti olarak eklenip eklenmediğini Beyan sekmesi hücre D28'de belirtin.</t>
  </si>
  <si>
    <t>Tungstenin ürünlerinize kasti olarak eklenip eklenmediğini Beyan sekmesi hücre D29'da belirtin.</t>
  </si>
  <si>
    <t>Tantalın ürünlerinizin imalat için gerekli olup olmadığını ve son üründe bulunup bulunmadığını Beyan sekmesinde hücre D32'de belirtin.</t>
  </si>
  <si>
    <t>Kalayın ürünlerinizin imalat için gerekli olup olmadığını ve son üründe bulunup bulunmadığını Beyan sekmesinde hücre D33'te belirtin.</t>
  </si>
  <si>
    <t>Altının ürünlerinizin imalat için gerekli olup olmadığını ve son üründe bulunup bulunmadığını Beyan sekmesinde hücre D34'te belirtin.</t>
  </si>
  <si>
    <t>Tungstenin ürünlerinizin imalat için gerekli olup olmadığını ve son üründe bulunup bulunmadığını Beyan sekmesinde hücre D35'te belirtin.</t>
  </si>
  <si>
    <t>Bu anket yanıtlarında bildirilen ürünler kapsamında kullanılan Tantalın DKC veya komşu ülkelerinden edinilip edinilmediğini Beyan sekmesi hücre D38'de belirtin.</t>
  </si>
  <si>
    <t>Bu anket yanıtlarında bildirilen ürünler kapsamında kullanılan Kalayın DKC veya komşu ülkelerinden edinilip edinilmediğini Beyan sekmesi hücre D39'da belirtin.</t>
  </si>
  <si>
    <t>Bu anket yanıtlarında bildirilen ürünler kapsamında kullanılan Altının DKC veya komşu ülkelerinden edinilip edinilmediğini Beyan sekmesi hücre D40'da belirtin.</t>
  </si>
  <si>
    <t>Bu anket yanıtlarında bildirilen ürünler kapsamında kullanılan Tungstenin DKC veya komşu ülkelerinden edinilip edinilmediğini Beyan sekmesi hücre D41'de belirtin.</t>
  </si>
  <si>
    <t>Bu anket yanıtlarında bildirilen ürünler kapsamında kullanılan Tantalın geri dönüşüm veya hurda kaynaklarından edinilip edinilmediğini Beyan sekmesi hücre D44'te belirtin.</t>
  </si>
  <si>
    <t>Bu anket yanıtlarında bildirilen ürünler kapsamında kullanılan Kalayın geri dönüşüm veya hurda kaynaklarından edinilip edinilmediğini Beyan sekmesi hücre D45'te belirtin.</t>
  </si>
  <si>
    <t>Bu anket yanıtlarında bildirilen ürünler kapsamında kullanılan Altının geri dönüşüm veya hurda kaynaklarından edinilip edinilmediğini Beyan sekmesi hücre D46'da belirtin.</t>
  </si>
  <si>
    <t>Bu anket yanıtlarında bildirilen ürünler kapsamında kullanılan Tungstenin geri dönüşüm veya hurda kaynaklarından edinilip edinilmediğini Beyan sekmesi hücre D47'de belirtin.</t>
  </si>
  <si>
    <t>Tedarikçinin izabe tesisi bilgilerinin eksiksizliğini Beyan sekmesi, hücre D50'de belirtin.</t>
  </si>
  <si>
    <t>Tedarikçinin izabe tesisi bilgilerinin eksiksizliğini Beyan sekmesi, hücre D51'de belirtin.</t>
  </si>
  <si>
    <t>Tedarikçinin izabe tesisi bilgilerinin eksiksizliğini Beyan sekmesi, hücre D52'de belirtin.</t>
  </si>
  <si>
    <t>Tedarikçinin izabe tesisi bilgilerinin eksiksizliğini Beyan sekmesi, hücre D53'te belirtin.</t>
  </si>
  <si>
    <t>Bildirilen ürünler kapsamında, bu anket yanıtında tüm izabe tesisi adlarının verilip verilmediğini Beyan sekmesi hücre D56'da belirtin.</t>
  </si>
  <si>
    <t>Bildirilen ürünler kapsamında, bu anket yanıtında tüm izabe tesisi adlarının verilip verilmediğini Beyan sekmesi hücre D57'de belirtin.</t>
  </si>
  <si>
    <t>Bildirilen ürünler kapsamında, bu anket yanıtında tüm izabe tesisi adlarının verilip verilmediğini Beyan sekmesi hücre D58'de belirtin.</t>
  </si>
  <si>
    <t>Bildirilen ürünler kapsamında, bu anket yanıtında tüm izabe tesisi adlarının verilip verilmediğini Beyan sekmesi hücre D59'da belirtin.</t>
  </si>
  <si>
    <t>Tüm uygulanabilir Tantal izabe tesisi bilgilerinin verilip verilmediğini hücre D62'de belirtin</t>
  </si>
  <si>
    <t>Tüm uygulanabilir Kalay izabe tesisi bilgilerinin verilip verilmediğini hücre D63'te belirtin</t>
  </si>
  <si>
    <t>Tüm uygulanabilir Altın izabe tesisi bilgilerinin verilip verilmediğini hücre D64'te belirtin</t>
  </si>
  <si>
    <t>Tüm uygulanabilir Tungsten izabe tesisi bilgilerinin verilip verilmediğini hücre D65'te belirtin</t>
  </si>
  <si>
    <t>Şirketinizde bir sorumlu madenler kaynak politikası olup olmadığına Beyan sekmesi D75 hücresinde cevaplayın</t>
  </si>
  <si>
    <t>Şirketinizde web sitenizde herkese açık sorumlu madenler kaynak politikası oluşturulup oluşturulmadığına Beyan sekmesi D77 sekme hücresinde cevaplayın</t>
  </si>
  <si>
    <t>Tedarikçilerinizin izabe tesisi adı vermelerini şart koşup koşmadığınızı Beyan sekmesi hücre D81'de belirtin.</t>
  </si>
  <si>
    <t>Uygulanabilir ise, bu beyanın geçerli olduğu 1 veya daha fazla Ürün ya da Öğe Numarası sağlayın. Ürün Listesi sekmesine girmek için Beyan sekmesi hücre 6H1'den köprü bağlantı seçin</t>
  </si>
  <si>
    <t>İzabe Tesisi Listesi sekmesinde tedarik zincirine materyal katkısı sunan izabe tesislerinin listesini sağlayın</t>
  </si>
  <si>
    <t>İzabe Tesisi Listesi sekmesinde tedarik zincirine materyal katkısı sunan tantal izabe tesislerinin listesini sağlayın</t>
  </si>
  <si>
    <t>İzabe Tesisi Listesi sekmesinde tedarik zincirine materyal katkısı sunan kalay izabe tesislerinin listesini sağlayın</t>
  </si>
  <si>
    <t>İzabe Tesisi Listesi sekmesinde tedarik zincirine materyal katkısı sunan altın izabe tesislerinin listesini sağlayın</t>
  </si>
  <si>
    <t>İzabe Tesisi Listesi sekmesinde tedarik zincirine materyal katkısı sunan tungsten izabe tesislerinin listesini sağlayın</t>
  </si>
  <si>
    <t>Lütfen Beyan sekmesindeki 1. ve 2. Soruları yanıtlayın</t>
  </si>
  <si>
    <t>Yalnızca 'Beyan' çalışma sayfasında bildirim düzeyi olarak "Ürün (veya Ürün Listesi)" seçili olduğunda doldurulması gerekmektedir.</t>
  </si>
  <si>
    <t>İmalatçının Ürün Numarası (*)</t>
  </si>
  <si>
    <t>İmalatçının Ürün Adı</t>
  </si>
  <si>
    <t xml:space="preserve">Şirketinizin Beyan Kapsamını seçin. Kapsam seçenekleri aşağıdaki gibidir:_x000D_
A. Şirket_x000D_
B. Ürün (veya Ürün Listesi)_x000D_
C. Kullanıcı Tanımlı_x000D_
</t>
  </si>
  <si>
    <t>İrtibat kişisi için geçerli e-posta adresini buraya girin</t>
  </si>
  <si>
    <t>İzin yetkilisi için geçerli e-posta adresini buraya girin</t>
  </si>
  <si>
    <t xml:space="preserve">Lütfen şirketinizin bu formu doldurduğu tarihi not edin_x000D_
Tarih, uluslararası biçimde, GG-AAA-YYYY şeklinde yazılmalıdır_x000D_
</t>
  </si>
  <si>
    <t>Açılır menüden "Evet" veya "Hayır" yanıtını seçin</t>
  </si>
  <si>
    <t>Açılır menüden "Evet", "Hayır" veya "Bilinmiyor" yanıtını seçin</t>
  </si>
  <si>
    <t>Açılır menüden aşağıdaki yanıtlardan birini seçin: “Evet, %100”; “Hayır, ancak %75'ten fazla”; “Hayır, ancak %50'den fazla”; “Hayır, ancak %25'ten fazla”; “Hayır, ancak %25'ten fazla” veya “Hayır, ancak %25'ten az” veya “Hiçbiri”</t>
  </si>
  <si>
    <t>* 2010 trat das US-amerikanische Dodd-Frank-Gesetz zur Reform der Wall Street und zum Schutz der Verbraucher in Kraft, das Bestimmungen zu „Konfliktmineralien“ enthält, die aus der Demokratischen Republik Kongo (DR Kongo) oder angrenzenden Ländern stammen. Die SEC hat endgültige Regelungen in Bezug auf die Offenlegung der Quellen von Konfliktmineralien durch börsennotierte US-Unternehmen erlassen (siehe diese Regeln unter http://www.sec.gov/rules/final/2012/34-67716.pdf). Die Regeln zitieren die OECD-Leitsätze für die Erfüllung der Sorgfaltspflicht zu verantwortlichen Lieferketten von Mineralien aus von Konflikten betroffenen Gebieten und Hochrisiko-Regionen (http://www.oecd.org/daf/inv/mne/GuidanceEdition2.pdf), die Lieferanten bei der Erarbeitung von Grundsätzen, Rahmenwerken zur Sorgfaltspflicht und Managementsystemen anleiten.
2017 wurde die Verordnung (EU) 2017/821 des Europäischen Parlaments und des Rates vom 17. Mai 2017 bezüglich der Sorgfaltspflicht von Union-Importeuren für Zinn, Tantal und Wolfram, deren Erzen sowie Gold aus von Konflikten betroffenen und risikoreichen Gebieten verabschiedet (s. die Regelung unter https://eur-lex.europa.eu/legal-content/EN/TXT/PDF/?uri=OJ:L:2017:130:FULL&amp;from=EN)
** Siehe die Informationen zur Initiative Responsible Minerals (www.responsiblemineralsinitiative.org).</t>
  </si>
  <si>
    <t>*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t>
  </si>
  <si>
    <t>12. Fügen Sie die Telefonnummer der freigabeberechtigten Person ein. Das Ausfüllen dieses Feldes ist freiwillig.</t>
  </si>
  <si>
    <t>12. Insert the telephone number for the Authorizing person. This field is optional.</t>
  </si>
  <si>
    <t>Anweisungen zum Ausfüllen der acht Fragen zur Sorgfaltsprüfung (Zeilen 24 - 71).
Bitte geben Sie Ihre Antworten nur auf ENGLISCH</t>
  </si>
  <si>
    <t>Instructions for completing the eight Due Diligence Questions (rows 24 - 71).
Provide answers in ENGLISH only</t>
  </si>
  <si>
    <r>
      <rPr>
        <sz val="11"/>
        <rFont val="Calibri"/>
        <family val="2"/>
      </rPr>
      <t xml:space="preserve">2. Diese Frage muss für jedes 3TG-Mineral beantwortet werden. Die Antwort auf Frage 1 ist „Ja“. Dies ist die zweite von zwei Fragen, bei denen die Antwort zur Bestimmung verwendet wird, ob das 3TG-Mineral in den Umfang der Meldepflichten für Konfliktmineralien fällt, wie in den endgültigen Regeln der SEC hinsichtlich der Bestimmung, ob ein 3TG-Mineral „notwendig für die Funktionalität oder Herstellung“ eines Produktes ist, beschrieben wird.  Diese Frage ist abhängig von der Frage und der Antwort zu Frage 1. Diese Frage soll diejenigen 3TG-Mineralien identifizieren, die absichtlich im Herstellungsprozess eines Produktes enthalten sind oder verwendet werden, wobei eine bestimmte Menge von 3TG-Mineralien in dem Endprodukt zurückbleibt.  Dies beinhaltet 3TG-Mineralien,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die 3TG-Mineralien zu entfernen oder den Verbrauch derselben während des Herstellungsprozesses zu ermöglichen, jedoch bleibt eine bestimmte Menge der 3TG-Mineralien zurück.  Sollte das 3TG-Mineral, welches in den Fertigungsprozess aufgenommen wurde, vollständig entfernt werden, sodass am Ende des Prozesses keine 3TG-Rückstände mehr vorliegen, wäre die Antwort auf diese Frage „Nein“.
Diese Frage muss für jedes 3TG-Mineral beantwortet werden. Gültige Antworten auf diese Frage sind entweder „Ja“ oder „Nein“. Diese Frage muss beantwortet werden. </t>
    </r>
  </si>
  <si>
    <t>A. Diese Erklärung dient der Beurteilung, ob ein Unternehmen eine konfliktfreie Beschaffungsrichtlinie hat. Die Antwort auf diese Frage muss „Ja“ oder „Nein“ lauten. Anmerkungen sollten in einem Frage-/Kommentar-Feld festgehalten werden. 
Diese Frage muss beantwortet werden.</t>
  </si>
  <si>
    <t>A. This is a declaration to disclose whether a company has a responsible minerals sourcing policy. The answer to this question shall be "yes" or "no." Comments shall be captured in a question comment field. 
This question is mandatory.</t>
  </si>
  <si>
    <t>B. Diese Erklärung dient der Angabe, ob die konfliktfreie Beschaffungsrichtlinie für Mineralien des Unternehmens auf dessen Website verfügbar ist. Die Antwort auf diese Frage muss „Ja“ oder „Nein“ lauten. Wenn „Ja“, sollte der Benutzer die URL im Fragen-/Kommentarfeld angeben. 
Diese Frage muss beantwortet werden.</t>
  </si>
  <si>
    <t>B. This is a declaration to disclose whether a company’s responsible minerals sourcing policy is available on the company website. The answer to this question shall be "yes" or "no." If "Yes" the user shall specify the URL in a question comment field. 
This question is mandatory.</t>
  </si>
  <si>
    <t>H. Diese Frage dient der Angabe, ob ein Unternehmen in den Geltungsbereich der SEC-Regelungen, EU-Regelungen oder beides fällt. Die Antwort auf diese Frage lautet „ja, SEC“, „ja, EU“, „ja SEC und EU“ oder „nein“. Anmerkungen sollten in einem Frage-/Kommentar-Feld festgehalten werden. Diese Frage muss beantwortet werden. Weitere Informationen zur SEC-Regelung finden Sie unter www.sec.gov. Weitere Informationen zur EU-Verordnung finden Sie unter https://eur-lex.europa.eu/legal-content/EN/TXT/PDF/?uri=CELEX:32017R0821&amp;from=EN.</t>
  </si>
  <si>
    <t>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t>
  </si>
  <si>
    <t>Konflikt- und Hochrisikogebiete (CAHRA)</t>
  </si>
  <si>
    <r>
      <rPr>
        <sz val="11"/>
        <rFont val="Calibri"/>
        <family val="2"/>
      </rPr>
      <t>Pflichtfelder sind mit einem Sternchen (*) gekennzeichnet.  Im Tab „Instruktionen“ finden Sie eine Anleitung zur Beantwortung aller Fragen.</t>
    </r>
  </si>
  <si>
    <r>
      <rPr>
        <sz val="11"/>
        <rFont val="Calibri"/>
        <family val="2"/>
      </rPr>
      <t>1) Wird absichtlich ein 3TG-Mineral im Herstellungsprozess verwendet oder in das/die Produkt(e) aufgenommen? (*)</t>
    </r>
  </si>
  <si>
    <t>A. Have you established a responsible minerals sourcing policy?</t>
  </si>
  <si>
    <t>B. Is your responsible minerals sourcing policy publicly available on your website? (Note – If yes, the user shall specify the URL in the comment field.)</t>
  </si>
  <si>
    <r>
      <rPr>
        <sz val="11"/>
        <rFont val="Calibri"/>
        <family val="2"/>
      </rPr>
      <t>Größer als 90 %</t>
    </r>
  </si>
  <si>
    <r>
      <rPr>
        <sz val="11"/>
        <rFont val="Calibri"/>
        <family val="2"/>
      </rPr>
      <t>Größer als 75 %</t>
    </r>
  </si>
  <si>
    <r>
      <rPr>
        <sz val="11"/>
        <rFont val="Calibri"/>
        <family val="2"/>
      </rPr>
      <t>Größer als 50 %</t>
    </r>
  </si>
  <si>
    <r>
      <rPr>
        <sz val="11"/>
        <rFont val="Calibri"/>
        <family val="2"/>
      </rPr>
      <t>50 % oder weniger</t>
    </r>
  </si>
  <si>
    <r>
      <rPr>
        <sz val="11"/>
        <rFont val="Calibri"/>
        <family val="2"/>
      </rPr>
      <t>Ja, konform mit IPC-1755 [z. B. CMRT]</t>
    </r>
  </si>
  <si>
    <r>
      <rPr>
        <sz val="11"/>
        <rFont val="Calibri"/>
        <family val="2"/>
      </rPr>
      <t>Ja, unter Verwendung eines anderen Formats (bitte beschreiben)</t>
    </r>
  </si>
  <si>
    <r>
      <rPr>
        <sz val="7"/>
        <rFont val="Verdana"/>
        <family val="2"/>
      </rPr>
      <t xml:space="preserve"> </t>
    </r>
    <r>
      <rPr>
        <sz val="10"/>
        <rFont val="Verdana"/>
        <family val="2"/>
      </rPr>
      <t>Nein</t>
    </r>
  </si>
  <si>
    <t>Answer if your company has a responsible minerals sourcing policy on the Declaration tab cell D75</t>
  </si>
  <si>
    <t>Geben Sie in Zelle D77 der Erklärung an, ob Ihr Unternehmen Ihre Richtlinie zur konfliktfreien Mineralieneschaffung auf seiner Website öffentlich verfügbar gemacht hat</t>
  </si>
  <si>
    <t>Answer if your company has made your responsible minerals sourcing policy publically available on your website on the Declaration tab cell D77</t>
  </si>
  <si>
    <t>Diese acht Fragen definieren die Kennzeichnung der Verwendung, Herkunft und Beschaffungsquelle jedes der Metalle. Die Fragen sollen die Informationen über die Verwendung der 3TG-Mineralien im/in den Produkt(en) des Unternehmens erheben, damit die gesetzliche Anwendbarkeit bestimmt werden kann. Die Antworten auf diese Fragen sollen den „Erklärungsumfang“ widerspiegeln, der im Abschnitt über die Unternehmensinformationen ausgewählt worden ist. Die Antworten auf die Fragen in diesem Abschnitt können zur Bestimmung der Anwendbarkeit und Vollständigkeit des 3TG-Berichts verwendet werden.</t>
  </si>
  <si>
    <t>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t>
  </si>
  <si>
    <t>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t>
  </si>
  <si>
    <t>受冲突影响和高风险的地区是处于武装冲突状态的地区，脆弱的冲突后地区以及治理和安全薄弱或根本不存在的地区，例如失败的国家，广泛而系统地违反国际法的地区，包括侵犯人权行为。</t>
  </si>
  <si>
    <t xml:space="preserve">
분쟁에 영향을받는 지역과 위험이 높은 지역은 무력 충돌 지역, 취약한 분쟁 이후 지역, 실패한 국가와 같은 약하거나 존재하지 않는 거버넌스와 안보를 보이는 지역, 국제법의 광범위하고 체계적인 위반 인권 침해를 포함하여</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</si>
  <si>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t>
  </si>
  <si>
    <t>Les zones de conflit et à haut risque sont les zones en état de conflit armé, les zones fragiles post-conflit, ainsi que les zones où la gouvernance et la sécurité sont faibles ou inexistantes, comme les États défaillants et les violations généralisées et systématiques du droit international. , y compris les violations des droits de l'homme.</t>
  </si>
  <si>
    <t>Las áreas afectadas por conflictos y de alto riesgo son áreas en estado de conflicto armado, áreas frágiles posteriores al conflicto, así como áreas que son testigos de una gobernanza y seguridad débil o inexistente, como estados fallidos y violaciones generalizadas y sistemáticas del derecho internacional. , incluidos los abusos contra los derechos humanos.</t>
  </si>
  <si>
    <t>Áreas afetadas por conflitos e de alto risco são áreas em estado de conflito armado, áreas frágeis pós-conflito, bem como áreas que testemunham governança e segurança fracas ou inexistentes, como estados falidos, e violações generalizadas e sistemáticas do direito internacional , incluindo violações dos direitos humanos.</t>
  </si>
  <si>
    <t>Le aree colpite da conflitti e ad alto rischio sono aree in uno stato di conflitto armato, aree fragili postbelliche, nonché aree che testimoniano governance e sicurezza deboli o inesistenti, come gli stati falliti e violazioni diffuse e sistematiche del diritto internazionale , comprese le violazioni dei diritti umani.</t>
  </si>
  <si>
    <t>Çatışmadan etkilenen ve yüksek riskli alanlar, silahlı çatışma durumunda, kırılgan çatışma sonrası alanlarda olduğu gibi, başarısız devletler gibi zayıf veya var olmayan yönetişim ve güvenliğe ve uluslararası hukukun yaygın ve sistematik ihlallerine maruz kalan alanlardır. insan hakları ihlallerini de içermektedir.</t>
  </si>
  <si>
    <t>D. Haben Sie Sorgfaltspflichtmaßnahmen für die konfliktfreie Beschaffung in Kraft gesetzt?</t>
  </si>
  <si>
    <t>D. Have you implemented due diligence measures for responsible sourcing?</t>
  </si>
  <si>
    <t>Ja, mit der SEC</t>
  </si>
  <si>
    <t>Ja, mit der EU</t>
  </si>
  <si>
    <t>Ja, mit der SEC und der EU</t>
  </si>
  <si>
    <t>Answer if you require your direct suppliers to source from smelters whose due diligence practices have been validated by an independent third-party audit program, like the Responsible Minerals Assurance Process, on Declaration tab cell D79</t>
  </si>
  <si>
    <t>在“申报”选项卡 D79 单元格中，回答贵公司是否要求直接供应商开展采购的冶炼厂已经通过独立第三方审计计划（例如，负责任矿物审验流程）验证的尽职调查实践</t>
  </si>
  <si>
    <t>Répondez dans la cellule D79 de l’onglet Déclaration si vous exigez que vos fournisseurs directs s’approvisionnent auprès de fonderies dont les pratiques de diligence raisonnable ont été validées par un programme d’audit externe indépendant, tel que le Processus d’Assurance des Minerais Responsables.</t>
  </si>
  <si>
    <t>Responda se você exige que seus fornecedores diretos adquiram de fundições, cujas práticas de diligência devida foram validadas por um programa de auditoria independente, como o Processo de Certificação Responsável de Minérios, na célula D79 da guia Declaração</t>
  </si>
  <si>
    <t>Responda en la celda D79 de la pestaña Declaración, si exige que sus proveedores directos se abastezcan de hornos de fundición cuyas prácticas de diligencia debida hayan sido validadas por un programa de auditoría independiente de terceros, como el Responsible Minerals Assurance Process (Proceso de Garantía de Minería Responsable).</t>
  </si>
  <si>
    <t>Rispondere se si richiede ai propri diretti fornitori di approvvigionarsi da fonderie le cui procedure di due diligence siano state convalidate mediante un programma di verifica di terze parti indipendenti, come il processo di approvvigionamento responsabile dei minerali (Responsible Minerals Assurance Process, RMAP), nella cella D79 della scheda Dichiarazione</t>
  </si>
  <si>
    <t>Ayrıntılı inceleme uygulamaları, Sorumlu Madenler Güvence Süreci gibi bağımsız bir üçüncü taraf denetim programı tarafından onaylanan doğrudan tedarikçilerinizin izabe tesislerinden kaynak almasını istiyorsanız, Beyan sekmesi D79 hücresinde cevaplayın</t>
  </si>
  <si>
    <t>Answer if you have implemented due diligence measures for responsible sourcing on Declaration tab cell D81</t>
  </si>
  <si>
    <t>在“申报”选项卡 D81 单元格中，回答贵公司是否已实施负责任采购尽职调查措施</t>
  </si>
  <si>
    <t>Répondez dans la cellule D81 de l’onglet Déclaration si vous avez mis en œuvre des mesures de diligence raisonnable relatives à l’approvisionnement responsable.</t>
  </si>
  <si>
    <t>Responda se você implementou medidas de diligência devida para a aquisição responsável de minerais na célula D81 da guia Declaração</t>
  </si>
  <si>
    <t>Responda en la celda D81 de la pestaña Declaración, si ha implementado medidas de diligencia debida para el abastecimiento responsable.</t>
  </si>
  <si>
    <t>Rispondere se sono state implementate le misure di due diligence per l’approvvigionamento responsabile nella cella D81 della scheda Dichiarazione</t>
  </si>
  <si>
    <t>Ayrıntılı inceleme tedbirleri için sorumlu kaynak sağlamayı uyguladıysanız Beyan sekmesi D81 hücresinde cevaplayın</t>
  </si>
  <si>
    <t>Answer if you request your suppliers to fill out this Conflict Minerals Reporting Template on Declaration tab cell D83</t>
  </si>
  <si>
    <t>在“申报”选项卡 D83 单元格中，回答贵公司是否要求供应商填写此“冲突矿产报告模板”</t>
  </si>
  <si>
    <t>Répondez dans la cellule D83 de l'onglet Déclaration si vous demandez à vos fournisseurs de remplir ce modèle de rapport sur les minéraux en conflit</t>
  </si>
  <si>
    <t>Responda se você solicita a seus fornecedores que preencham este Modelo de relatório de minerais de conflito na célula D83 da guia Declaração</t>
  </si>
  <si>
    <t>Geben Sie in der Reiterzelle D83 der Erklärung an, ob Sie von Ihren Lieferanten verlangen, diese Vorlage zur Berichterstattung über Konfliktmineralien auszufüllen</t>
  </si>
  <si>
    <t>Responda si solicita que sus proveedores llenen esta plantilla de reporte de minerales en conflicto en la pestaña Declaration (Declaración), D83</t>
  </si>
  <si>
    <t>Rispondere se si richiede ai propri fornitori di completare il Modello del Rapporto sui Minerali del Conflitto nella cella D83 della scheda della Dichiarazione</t>
  </si>
  <si>
    <t>Tedarikçilerinizin bu İhtilaf Konusu Maden Raporlama Şablonunu doldurmasını şart koşup koşmadığınızı Beyan sekmesi hücre D83'da belirtin.</t>
  </si>
  <si>
    <t>Answer if you verify responses from your suppliers against your company's expectations on Declaration tab cell D85</t>
  </si>
  <si>
    <t>在“申报”选项卡 D85 单元格中，回答贵公司是否根据贵公司的期望来验证供应商的回答</t>
  </si>
  <si>
    <t>サプライヤーからの回答を御社の期待と照合させて検証する場合には、「申告」タブのD85セルに回答してください</t>
  </si>
  <si>
    <t>Répondez dans la cellule D85 de l'onglet Déclaration si vous validez les réponses de vos fournisseurs par rapport aux attentes de votre entreprise</t>
  </si>
  <si>
    <t>Responda se você verifica as respostas de seus fornecedores com relação às expectativas da sua empresa na célula D85 da guia Declaração</t>
  </si>
  <si>
    <t>Geben Sie in der Reiterzelle D85 der Erklärung an, ob Sie Antworten der Lieferanten auf die Anforderungen Ihres Unternehmens überprüfen</t>
  </si>
  <si>
    <t>Responda si verifica las respuestas de sus proveedores frente a las expectativas de su compañía en la pestaña Declaration (Declaración), celda D85</t>
  </si>
  <si>
    <t>Rispondere se si verificano le risposte dei propri fornitori rispetto alle aspettative della propria società nella cella D85 della scheda della Dichiarazione</t>
  </si>
  <si>
    <t>Tedarikçi yanıtlarını şirket beklentileri ile karşılaştırarak doğrulayıp doğrulamadığınızı Beyan sekmesi hücre D85'te belirtin.</t>
  </si>
  <si>
    <t>Answer if your verification process includes corrective action management on Declaration tab cell D87</t>
  </si>
  <si>
    <t>在“申报”选项卡 D87 单元格中，回答贵公司的验证流程是否包括纠正措施管理</t>
  </si>
  <si>
    <t>Répondez dans la cellule D87 de l'onglet Déclaration si votre processus de validation comprend des actions correctives de la part de la direction</t>
  </si>
  <si>
    <t>Responda se o seu processo de verificação inclui a gestão de ações corretivas na célula D87 da guia Declaração</t>
  </si>
  <si>
    <t>Geben Sie in der Reiterzelle D87 der Erklärung an, ob Ihr Prüfungsverfahren ein Abhilfemaßnahmen-Management umfasst</t>
  </si>
  <si>
    <t>Responda si su proceso de verificación incluye la gestión de medidas correctivas en la pestaña Declaration (Declaración), celda D87</t>
  </si>
  <si>
    <t>Rispondere se il proprio processo di verifica include la gestione di azioni correttive nella cella D87 della scheda della Dichiarazione</t>
  </si>
  <si>
    <t>Doğrulama sürecinizin düzeltici eylem yönetimini içerip içermediğini Beyan sekmesi hücre D87'te belirtin.</t>
  </si>
  <si>
    <t>Answer if you are subject to the SEC Disclosure requirement, the EU regulation or both on Declaration tab cell D89</t>
  </si>
  <si>
    <t>在“申报”选项卡 D89
单元格中，回答贵公司是否需要遵守 SEC 披露要求、欧盟条例
或者两者均需遵守</t>
  </si>
  <si>
    <t>Répondez dans la cellule D89 de l’onglet Déclaration si vous êtes soumis aux exigences de divulgation de la SEC, de la réglementation de l’UE ou des deux.</t>
  </si>
  <si>
    <t>Responda se você está sujeito à obrigação de divulgação na SEC, à regulação da UE ou a ambas na célula D89 da guia Declaração</t>
  </si>
  <si>
    <t>Geben Sie in Zelle D89 der Erklärung an, ob Sie der Offenlegungspflicht gegenüber der SEC, der EU-Regelung oder beiden unterliegen</t>
  </si>
  <si>
    <t>Responda en la celda D89 de la pestaña Declaración, si está sujeto al requisito de divulgación de la SEC, el reglamento de la UE o ambos.</t>
  </si>
  <si>
    <t>Rispondere se si è soggetti alla richiesta di Divulgazione della SEC, al regolamento UE o a entrambi nella cella D89 della scheda Dichiarazione</t>
  </si>
  <si>
    <t>SEC Bilgilendirme gerekliliğine, AB düzenlemesi veya her ikisine birden tabi iseniz Beyan sekmesi D89 hücresinde cevaplayın</t>
  </si>
  <si>
    <t>16. 注释 - 无格式限制的文字栏，可输入有关冶炼厂的任何意见。例如：冶炼厂正在被 YYY 公司收购</t>
  </si>
  <si>
    <t>2. 金属 (*) - 在下拉菜单中，选择正在输入信息的冶炼厂所提炼的金属。 此为必填字段。</t>
  </si>
  <si>
    <t>Declare if Tantalum used within the scope of products declared within this survey response originated from a conflict-affected and high-risk area on the Declaration tab cell D44</t>
  </si>
  <si>
    <t>在“申报”选项卡 D44 单元格中申报此调查回答中所申报产品范围内使用的钽的原产地是否为受冲突影响和高风险地区</t>
  </si>
  <si>
    <t>本調査回答で申告された製品範囲内で使用されるタンタルが紛争地域及び高リスクエリアを原産とする場合は、「申告」タブのD44セルに申告してください</t>
  </si>
  <si>
    <t>Déclarez si le tantale utilisé dans le champ d’application des produits déclarés dans cette réponse d’enquête provient d’une zone touchée par des conflits et à haut risque dans la cellule D44 de l’onglet Déclaration.</t>
  </si>
  <si>
    <t>Declare se o cobalto usado no escopo dos produtos declarados nesta resposta foi adquirido de uma área afetada por conflitos e de alto risco (CAHRA) na célula D44 da guia Declaração</t>
  </si>
  <si>
    <t>Geben Sie in Zelle D44 der Erklärung, ob innerhalb des Umfangs der in dieser Umfrage angegebenen Produkte verwendetes Tantal aus einem konfliktbetroffenen und risikoreichen Gebiet stammt</t>
  </si>
  <si>
    <t>Declare en la celda D44 de la pestaña Declaración, si el tantalio utilizado dentro del alcance de los productos declarados en esta respuesta del cuestionario proviene de un área de conflicto y de alto riesgo.</t>
  </si>
  <si>
    <t>Dichiarare se il tantalio utilizzato nell’ambito dei prodotti dichiarati all’interno di questa risposta del sondaggio ha origine da una zona di conflitto e ad alto rischio nella cella D44 della scheda Dichiarazione</t>
  </si>
  <si>
    <t>Bu anket yanıtında beyan edilen ürünler kapsamında kullanılan Tantal’ın çatışmadan etkilenen ve yüksek riskli bir bölgeden kaynaklanıp kaynaklanmadığını Beyan sekmesi D44 hücresinde beyan edin</t>
  </si>
  <si>
    <t>Declare if Tin used within the scope of products declared within this survey response originated from a conflict-affected and high-risk area on the Declaration tab cell D45</t>
  </si>
  <si>
    <t>在“申报”选项卡 D45 单元格中申报此调查回答中所申报产品范围内使用的锡的原产地是否为受冲突影响和高风险地区</t>
  </si>
  <si>
    <t>本調査回答で申告された製品範囲内で使用される錫が紛争地域及び高リスクエリアを原産とする場合は、「申告」タブのD45セルに申告してください</t>
  </si>
  <si>
    <t>Déclarez si l’étain utilisé dans le champ d’application des produits déclarés dans cette réponse d’enquête provient d’une zone touchée par des conflits et à haut risque dans la cellule D45 de l’onglet Déclaration.</t>
  </si>
  <si>
    <t xml:space="preserve">Declare se o estanho usado no escopo dos produtos declarados nesta resposta foi adquirido de uma área afetada por conflitos e de alto risco (CAHRA) na célula D45 da guia Declaração </t>
  </si>
  <si>
    <t>Geben Sie in Zelle D45 der Erklärung an, ob innerhalb des Umfangs der in dieser Umfrage angegebenen Produkte verwendetes Zinn aus einem konfliktbetroffenen und risikoreichen Gebiet stammt</t>
  </si>
  <si>
    <t>Declare en la celda D45 de la pestaña Declaración, si el estaño utilizado dentro del alcance de los productos declarados en esta respuesta del cuestionario proviene de un área de conflicto y de alto riesgo.</t>
  </si>
  <si>
    <t>Dichiarare se lo stagno utilizzato nell’ambito dei prodotti dichiarati all’interno di questa risposta del sondaggio ha origine da una zona di conflitto e ad alto rischio nella cella D45 della scheda Dichiarazione</t>
  </si>
  <si>
    <t>Bu anket yanıtında beyan edilen ürünler kapsamında kullanılan Kalay’ın çatışmadan etkilenen ve yüksek riskli bir bölgeden kaynaklanıp kaynaklanmadığını Beyan sekmesi D45 hücresinde beyan edin</t>
  </si>
  <si>
    <t>Bu anket yanıtında beyan edilen ürünler kapsamında kullanılan Kalay’ın çatışmadan etkilenen ve yüksek riskli bir bölgeden kaynaklanıp kaynaklanmadığını Beyan sekmesi B46 hücresinde beyan edin</t>
  </si>
  <si>
    <t>Dichiarare se l’oro utilizzato nell’ambito dei prodotti dichiarati all’interno di questa risposta del sondaggio ha origine da una zona di conflitto e ad alto rischio nella cella D46 della scheda Dichiarazione</t>
  </si>
  <si>
    <t>Declare en la celda D46 de la pestaña Declaración, si el oro utilizado dentro del alcance de los productos declarados en esta respuesta del cuestionario proviene de un área de conflicto y de alto riesgo.</t>
  </si>
  <si>
    <t>Geben Sie in Zelle D46 der Erklärung an, ob innerhalb des Umfangs der in dieser Umfrage angegebenen Produkte verwendetes Gold aus einem konfliktbetroffenen und risikoreichen Gebiet stammt</t>
  </si>
  <si>
    <t>Declare se o ouro usado no escopo dos produtos declarados nesta resposta foi adquirido de uma área afetada por conflitos e de alto risco (CAHRA) na célula D46 da guia Declaração</t>
  </si>
  <si>
    <t>Declare if Gold used within the scope of products declared within this survey response originated from a conflict-affected and high-risk area on the Declaration tab cell D46</t>
  </si>
  <si>
    <t>在“申报”选项卡 D46 单元格中申报此调查回答中所申报产品范围内使用的金的原产地是否为受冲突影响和高风险地区</t>
  </si>
  <si>
    <t>本調査回答で申告された製品範囲内で使用される金が紛争地域及び高リスクエリアを原産とする場合は、「申告」タブのD46セルに申告してください</t>
  </si>
  <si>
    <t>Déclarez si l’or utilisé dans le champ d’application des produits déclarés dans cette réponse d’enquête provient d’une zone touchée par des conflits et à haut risque dans la cellule D46 de l’onglet Déclaration.</t>
  </si>
  <si>
    <t>Declare if Tungsten used within the scope of products declared within this survey response originated from a conflict-affected and high-risk area on the Declaration tab cell D47</t>
  </si>
  <si>
    <t>在“申报”选项卡 D47 单元格中申报此调查回答中所申报产品范围内使用的钨的原产地是否为受冲突影响和高风险地区</t>
  </si>
  <si>
    <t>本調査回答で申告された製品範囲内で使用されるタングステンが紛争地域及び高リスクエリアを原産とする場合は、「申告」タブのD47セルに申告してください</t>
  </si>
  <si>
    <t>Déclarez si le tungstène utilisé dans le champ d’application des produits déclarés dans cette réponse d’enquête provient d’une zone touchée par des conflits et à haut risque dans la cellule D47 de l’onglet Déclaration.</t>
  </si>
  <si>
    <t xml:space="preserve">Declare se o tungstênio usado no escopo dos produtos declarados nesta resposta foi adquirido de uma área afetada por conflitos e de alto risco (CAHRA) na célula D47 da guia Declaração </t>
  </si>
  <si>
    <t>Geben Sie in Zelle D47 der Erklärung an, ob innerhalb des Umfangs der in dieser Umfrage angegebenen Produkte verwendetes Wolfram aus einem konfliktbetroffenen und risikoreichen Gebiet stammt</t>
  </si>
  <si>
    <t>Declare en la celda D47 de la pestaña Declaración, si el tungsteno utilizado dentro del alcance de los productos declarados en esta respuesta del cuestionario proviene de un área de conflicto y de alto riesgo.</t>
  </si>
  <si>
    <t>Dichiarare se il tungsteno utilizzato nell’ambito dei prodotti dichiarati all’interno di questa risposta del sondaggio ha origine da una zona di conflitto e ad alto rischio nella cella D47 della scheda Dichiarazione</t>
  </si>
  <si>
    <t>Bu anket yanıtında beyan edilen ürünler kapsamında kullanılan Volfram’ın çatışmadan etkilenen ve yüksek riskli bir bölgeden kaynaklanıp kaynaklanmadığını Beyan sekmesi D47 hücresinde beyan edin</t>
  </si>
  <si>
    <t xml:space="preserve">
オプションA：製錬業者識別番号が分かる場合は、その番号をA列に入力してください（B列、C列、E列、F列、G列、I列およびJ列は自動入力されます）。D列はグレー表示されます。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C列のドロップダウンメニューで製錬業者名を選択（組み合わせが間違っている場合は赤色で表示）
オプションC：金属と製錬業者名の組み合わせが分かる場合は、以下のステップを行ってください。
ステップ1. B列で金属を選択
ステップ2. Smelter Look-Up（製錬所検索）ドロップダウンで［Smelter Not Listed（製錬業者が表に含まれていない）］を選択し、D列とE列を記入します　
ステップ3. 入手可能なすべての製錬業者情報をH列～Q列に記入します
必須項目は（*）で表示。
（1）Smelter Look-up（製錬所検索）が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</si>
  <si>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
Option A : Si vous connaissez le numéro d’identification de la fonderie, saisissez-le dans la colonne A (les colonnes B, C, E, F, G, I et J seront remplies automatiquement) ; la colonne D sera grisée.
Option B : Si vous connaissez une combinaison de noms métal/fonderie figurant dans la Recherche de fonderie, effectuez les étapes suivantes :
Étape 1. Sélectionnez le métal dans la colonne B 
Étape 2. Sélectionnez dans la liste déroulante de la colonne C (une mauvaise combinaison déclenche la couleur ROUGE)
Option C : Si vous connaissez une combinaison métal/fonderie,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</si>
  <si>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 xml:space="preserve">
Opção A: Se souber o número de identificação de fundição, coloque-o na coluna A (as colunas B, C, E, F, G, I e J são de preenchimento automático); D estará bloqueada.
Opção B:  Se tiver uma combinação de nomes da Lista de Referência de Fundições e Metal, execute as seguintes etapas:
Etapa 1. Selecione Metal na coluna B
Etapa 2. Selecione da lista suspensa na coluna C (a combinação errada acionará a cor VERMELHA)
Opção C: Se tiver uma combinação de nomes de fundições e metal, conclua as seguintes etapas:
Etapa 1. Selecione Metal na coluna B
Etapa 2: Selecione “Fundição não faz parte da lista” no menu suspenso Lista de Referência de Fundições e complete as colunas D e E
Etapa 3. Digite todas as informações disponíveis da fundição nas colunas H até Q
(*) Os campos obrigatórios estão marcados com um asterisco.
(1) Entrada requerida quando a Lista de Referência de Fundições = “Fundição não faz parte da lista”
OBSERVAÇÃO: É possível usar uma combinação das Opções A, B e C para preencher a guia Lista de fundições.  Não altere as células de preenchimento automático.  Todos os erros na Lista de Referência de Fundições devem ser relatados à RMI pelo e-mail RMI@responsiblebusiness.org.</t>
  </si>
  <si>
    <t xml:space="preserve">
A Seçeneği: İzabe Tesisi Tanımlama Numarasını biliyorsanız, numarayı A sütununa (B, C, E, F, G, I ve J sütunları otomatik olarak doldurulur) girin; D sütunu açık gri olur.
B Seçeneği:  Metal ve İzabe Tesisi Arama Listesi ad kombinasyonuna sahipseniz, aşağıdaki adımları tamamlayın:
1. Adım: B sütununda Metal ögesini seçin
2. Adım: C sütunundaki açılır menüden seçim yapın (yanlış kombinasyonlar KIRMIZI renkle gösterilecektir)
C Seçeneği: Metal ve İzabe Tesisi Adı kombinasyonuna sahipseniz, aşağıdaki adımları tamamlayın:
1. Adım: B sütununda Metal ögesini seçin
2. Adım: İzabe Tesisi Arama açılır menüsünden "İzabe Tesisi Listelenmemiş"i seçin ve D ve E sütunlarını doldurun
3. Adım: Elinizdeki tüm izabe tesisi bilgilerini H ila Q sütunlarına girin
Doldurulması zorunlu alanlar yıldız imi (*) ile gösterilmiştir.
(1) İzabe Tesisi Arama = "İzabe Tesisi Listelenmemiş" olduğunda giriş gerekir
NOT: İzabe Tesisi Listesi sekmesini doldurmak için, A, B ve C seçeneklerinin bir kombinasyonu kullanılabilir.  Otomatik doldurulan hücreleri değiştirmeyin.  İzabe Tesisi Arama sekmesinde görülen tüm hatalar RMI@responsiblebusiness.org adresi yoluyla iletişim kurularak RMI'ya bildirilmelidir.</t>
  </si>
  <si>
    <t>Lien vers la liste des fonderies conformes au  programme RMAP ("RMAP Conformant Smelter List")</t>
  </si>
  <si>
    <t>Link para a "Lista de Fundições cumpridoras do RMI"</t>
  </si>
  <si>
    <t>Link zur "RMAP Conformant Smelter"- Liste</t>
  </si>
  <si>
    <t>Riferimento a "RMI Conformant Smelter List"</t>
  </si>
  <si>
    <t xml:space="preserve">13. Nome da(s) mina(s) – este campo permite que uma empresa defina as minas de fato utilizadas pela fundição.  Insira os nomes reais das minas, caso sejam do seu conhecimento.  Se 100% das matérias-primas da fundição forem provenientes de fontes recicladas ou sucata, insira “Reciclada” ou “Sucata” no local do nome da mina e responda “Sim” na coluna P.
“RCOI confirmado segundo a RMI” pode ser uma resposta aceitável para esta pergunta.
</t>
  </si>
  <si>
    <t xml:space="preserve">14. Localização (país) da(s) mina(s) – este é um campo de texto de livre preenchimento e permite que a empresa defina a localização das minas utilizadas pela fundição.   Insira o país da(s) mina(s).  Se o país de origem não for conhecido, insira “Desconhecido”.   Se 100% das matérias-primas forem provenientes de fontes recicladas ou sucata, insira “Reciclado” ou “Sucata” no local do país de origem.  Este campo é opcional.
“RCOI confirmado segundo a RMI” pode ser uma resposta aceitável para esta pergunta.
</t>
  </si>
  <si>
    <t>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t>
  </si>
  <si>
    <t>Um número único de identificação é atribuído pelo RMI às empresas que foram indicadas por membros da cadeia de fornecimento como fundições ou refinarias, quer tenha sido ou não verificado se cumprem os critérios  de fundições ou refinarias definidos na auditoria RMAP.</t>
  </si>
  <si>
    <t>Yes, in conformance with IPC1755 (e.g., CMRT)</t>
  </si>
  <si>
    <r>
      <rPr>
        <sz val="11"/>
        <color rgb="FF000000"/>
        <rFont val="Calibri"/>
        <family val="2"/>
      </rPr>
      <t>H. 贵公司是否需要提交年度冲突矿产披露？</t>
    </r>
  </si>
  <si>
    <t>H. 귀사는 매년 분쟁 광물 공개서를 제출해야 합니까?</t>
  </si>
  <si>
    <r>
      <rPr>
        <sz val="11"/>
        <color rgb="FF000000"/>
        <rFont val="Calibri"/>
        <family val="2"/>
      </rPr>
      <t>H. Votre société est-elle tenue de fournir une déclaration annuelle sur les minerais de conflit ?</t>
    </r>
  </si>
  <si>
    <t>H. Sua empresa é obrigada a registrar uma divulgação anual de minerais de conflito?</t>
  </si>
  <si>
    <r>
      <rPr>
        <sz val="11"/>
        <color rgb="FF000000"/>
        <rFont val="Calibri"/>
        <family val="2"/>
      </rPr>
      <t>H. Ist Ihr Unternehmen zu einer jährlichen Offenlegung der Konfliktmineralien verpflichtet?</t>
    </r>
  </si>
  <si>
    <t>H. ¿Está obligada su compañía a presentar una divulgación anual de minerales de conflicto?</t>
  </si>
  <si>
    <t>H. La società è tenuta a presentare una comunicazione annuale sui minerali di conflitto?</t>
  </si>
  <si>
    <t>H. Şirketinizin ihtilaf konusu madenler için her yıl bildirimde bulunması gerekiyor mu?</t>
  </si>
  <si>
    <t>D.貴社が責任ある鉱物調達に関するデュー・デリジェンス対策を実施しているかどうかを明らかにするために、「Yes（はい）」又は「No（いいえ）」で回答してください。この申告は、会社のデュー・デリジェンス対策の詳細を提供することを意図したものではなく、会社がデュー・・デリジェンス対策を実施していることを明らかにするためのものです。許容できるデュー・デリジェンス対策に関する諸事項は、要請者とサプライヤによって決定されるものとします。_x000D_
_x000D_
デュー・デリジェンス対策の例として、責任ある鉱物サプライチェーンを利用するよう、サプライヤーに対して御社の要望を伝え、契約にこれを盛り込むこと（可能な場合） 、サプライチェーンにおけるリスクの特定と評価、 特定されたリスクに対応するための戦略の立案と実施、 直接サプライヤーの責任ある鉱物調達ポリシーの順守状況を確認することなどがあります。これらのデュー・デリジェンス対策の例は、国際的に認められたOECDガイダンスに定めるガイドラインに沿ったものです。　  _x000D_
_x000D_
この質問への回答は必須です。</t>
  </si>
  <si>
    <t>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t>
  </si>
  <si>
    <t>D. Veuillez répondre « oui » ou « non » pour indiquer si votre entreprise a mis en œuvre des mesures de diligence raisonnable pour un approvisionnement responsable. Cette déclaration ne doit pas comporter le détail des mesures de diligence raisonnable de la société. Elle permet simplement de déclarer qu’une société a mis en œuvre des mesures de diligence raisonnable. Les différents aspects des mesures de diligence raisonnable acceptables doivent être déterminés par le fournisseur et le demandeur.
Les mesures de diligence raisonnable peuvent inclure, par exemple : l’indication aux fournisseurs et l’intégration dans les contrats (si possible) de vos attentes concernant une chaîne d’approvisionnement responsable en minerais ; l’identification et l’évaluation des risques de la chaîne d’approvisionnement ; la conception et la mise en œuvre d’une stratégie pour répondre aux risques identifiés ; la vérification de la conformité de votre fournisseur direct à la politique d'approvisionnement responsable en minéraux, etc.  Ces exemples de mesures de diligence raisonnable correspondent aux directives figurant dans les instructions mondialement reconnues de l’OCDE.
Cette question est obligatoire.</t>
  </si>
  <si>
    <t>D. Responda "sí" o "no" para informar si su empresa ha implementado medidas de diligencia debida para el abastecimiento responsable. Esta declaración no pretende proporcionar los detalles de las medidas de diligencia debida de una compañía, sino informar si las ha implementado. El solicitante y el proveedor determinarán los aspectos de las medidas de debida diligencia aceptables.
Algunos ejemplos de medidas de diligencia debida son: comunicar sus expectativas a los proveedores sobre la cadena de suministros responsable, e incorporarlas en los contratos (siempre que sea posible); identificar y evaluar riesgos en la cadena de suministros; diseñar e implementar una estrategia para responder a riesgos identificados; verificar el cumplimiento de su proveedor directo con la política responsable de abastecimiento de minerales, etc.  Estos ejemplos de medidas de diligencia debida son coherentes con las pautas incluidas en la Guía de la OCDE reconocida internacionalmente.
Esta pregunta es obligatoria.</t>
  </si>
  <si>
    <t>D. Şirketinizin sorumlu kaynak belirleme ayrıntılı inceleme tedbirlerini uygulayıp uygulamadığını ifade etmek için lütfen "evet" veya "hayır" biçiminde yanıt verin. Bu beyan, bir şirketin durum tespiti tedbirlerinin ayrıntılarını verme amacı taşımamaktadır, yalnızca durum tespiti tedbirlerinin uygulanıp uygulanmadığı ile ilgilidir. Kabul edilebilir durum tespiti tedbirlerinin özellikleri, talep eden kişi ve tedarikçi tarafından belirlenmelidir.
Ayrıntılı inceleme tedbirleri örnekleri şunları içerebilir: sorumlu maden tedarik zinciri ile ilgili beklentilerinizi iletme ve sözleşmelere dahil etme (mümkün olduğunda), tedarik zincirindeki riskleri tanımlama ve değerlendirme, tanımlanan risklere müdahale için bir strateji belirleme ve bu stratejiyi uygulamaya koyma, doğrudan tedarikçinizin ihtilaf içermeyen politikasına uyumunu doğrulama, vs.  Bu durum tespiti tedbirleri, uluslararası kapsamda tanınan OECD Kılavuzuna dahil kılavuz ilkelere uygun olmalıdır.
Bu soru zorunludur.</t>
  </si>
  <si>
    <t>D. Rispondere “Sì” o “No” per comunicare se la società ha implementato misure di due diligence per l’approvvigionamento dei minerali responsabile. Questa dichiarazione non intende fornire i dettagli delle misure di due diligence adottate dalla società, bensì comunicare unicamente l'eventuale implementazione delle stesse. Gli aspetti relativi all'ammissibilità delle misure di due diligence devono essere stabiliti dal richiedente e dal fornitore.
Alcuni esempi di misure di due diligence includono: comunicazione e indicazione nei contratti (laddove possibile) delle aspettative nei confronti dei fornitori in relazione all’utilizzo di una catena di approvvigionamento dei minerali responsabile; identificazione e valutazione dei rischi nella catena di approvvigionamento; realizzazione e implementazione di una strategia per la gestione di determinati rischi; verifica della conformità del proprio fornitore diretto alla  politica responsabile per l'approvvigionamento di minerali, ecc.  Questi esempi di misure di due diligence sono coerenti con le Linee guida dell’OCSE riconosciute a livello internazionale.
Questa domanda è obbligatoria.</t>
  </si>
  <si>
    <t>D. Responda “sim” ou “não” para divulgar se sua empresa implementou medidas de diligência devida a fontes responsáveis de minerais. Esta declaração não pretende prestar detalhes das medidas de diligência devida de uma empresa, mas que uma empresa implementou medidas de diligência devida. Os aspectos de medidas de diligência devida aceitáveis serão determinados pelo solicitante e pelo fornecedor.
Entre os exemplos de medidas de diligência devida podem estar: comunicar e incorporar nos contratos (quando possível) suas expectativas aos fornecedores sobre a cadeia de suprimentos responsável de minerais; identificar e avaliar riscos na cadeia de suprimentos; projetar e implementar uma estratégia para responder a riscos identificados; verificar a conformidade do seu política de fornecimento responsável de minerais, etc.  Esses exemplos de medidas de diligência devida são consistentes com as diretrizes incluídas na Orientação da OECD, reconhecidas internacionalmente.
Esta pergunta é obrigatória.</t>
  </si>
  <si>
    <t>IPC-1755責任ある鉱物調達データ交換規格</t>
  </si>
  <si>
    <t>IPC-1755 Responsible Minerals Data Exchange Standard</t>
  </si>
  <si>
    <t>IPC-1755 norme d'échange de données sur les mineraux responsables</t>
  </si>
  <si>
    <t>RBAのメンバーにより2008年に設立された責任ある鉱物イニシアチブは、サプライチェーンにおける紛争鉱物問題に取り組む企業が最も利用し尊重する組織のひとつに成長した。現在異なる10業種から360社以上の企業がRMIに参加し、RMAP、CMRT、合理的な原産国調査(RCOI)データおよび紛争鉱物調達に関するさまざまなガイダンス文書を含む幅広いツールおよびリソースを提供している。RMIは紛争鉱物問題の定期的なワークショップを実施し、政策展開に貢献し、主要な市民社会団体および政府とも協議を重ねている。詳細については以下を参照のこと。http://www.responsiblemineralsinitiative.org</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</si>
  <si>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</si>
  <si>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Fundada en 2008 por los miembros de la Alianza de negocios responsables, la Iniciativa de minerales responsables ha crecido hasta convertirse en uno de los recursos más utilizados y respetados para las empresas que abordan cuestiones de minerales de conflicto en sus cadenas de suministro. Más de 360 empresas de diez sectores diferentes participan en la RMI hoy, lo que contribuye a una serie de herramientas y recursos, incluyendo el Proceso de aseguramiento de minerales responsables, la plantilla de reporte para minerales conflictivos, Razonable  Encuesta de datos de país de origen y una serie de documentos de orientación sobre las fuentes de minerales conflictivos. La RMI también dirige talleres periódicos sobre temas de minerales de conflicto y contribuye al desarrollo de políticas y debates con las principales organizaciones de la sociedad civil y los gobiernos. Información adicional está disponible en http://www.responsiblemineralsinitiative.org.</t>
  </si>
  <si>
    <t>Fondata nel 2008 dai membri della dell'Responsible Business Alliance®(RBA®) e della Global e-Sustainability Initiative, la Iniziativa sui Minerali Responsabili (RMI) è cresciuta divenendo uan delle risorse più utilizzate  e rispettate per le aziende che affrontano la questione dei minerali da conflitto nella propria filiera di fornitura. Più di 360 compagnie di dieci diversi settori  partecipano al RMI attualmente, contribuendo a una serie di strumenti e risorse che includono il Responsible Minerals Assurance Process, il Modello di Segnalazione sui Conflict Minerals, i dati sull'indagine raglionevole sui Paesi di origine, e una serie di documenti di riferimento sulla fornitura di minarali di conflitto. La RMI gestisce anche regolarmente workshops sulla questione minarli fonte di conflitto e contribuisce allo sviluppo delle strategie e dibattiti con le organizzazioni che guidano la società civile e i governi. Ulteriori informazioni sono disponibili al http://www.responsiblemineralsinitiative.org.</t>
  </si>
  <si>
    <t>2008 yılında, Responsible Business Alliance üyeleri tarafından kurulan Sorumlu Maden Girişimi, şirketlerin tedarik zincirlerinde ihtilaf konusu madenler ile ilgili sorunlarla baş edebilmesi için en sık başvurulan ve en saygı duyulan kaynaklardan biri haline gelmiştir. Günümüzde yedi farklı sektörden, 360'nin üzerinde şirket RMI'ye katılmış durumdadır ve bu şirketler, Sorumlu Maden Güvence Prosesi, İhtilaf Konusu Maden Raporlama Şablonu, Makul Menşei Ülke Sorgulama verileri ile ihtilaf konusu maden kaynakları ile ilgili bir dizi kılavuz belgeyi de içeren birçok araç ve kaynağın gelişimine katkıda bulunmuştur. RMI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</si>
  <si>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以下の製錬業者リストは、このテンプレート発表時点で最新のRMIの製錬業者／別名の情報を表すものです。  このリストは頻繁に更新されます。最新版については、RMIウェブサイト（http://www.responsiblemineralsinitiative.org/responsible-minerals-assurance-process/exports/cmrt-export/）にてご確認ください。  このリストに製錬業者の名前が掲載されている場合であっても、それは責任ある鉱物保証プロセス（RMAP)内で現在Active又は適合しているという保証ではありません。_x000D_
_x000D_
最新版かつ正確な標準製錬業者（Active又は適合）リストについては、RMIウエブサイトを参照してください（www.responsiblemineralsinitiative.org）。_x000D_
_x000D_
B列に記載されている名前は、特定の製錬業者のサプライチェーンによって一般的に認められており、また報告されている会社名です。これらの名前には、旧社名、別名、省略形その他の変化形が含まれている可能性があります。その名前はRMI標準製錬所名ではないかもしれませんが、参照名は製錬所を特定するのに役立ちます。製錬所は、Smelter Look-up（製錬所検索）のC列に記載されています。_x000D_
_x000D_
C列は、ASCII文字セットで表す公式の標準製錬業者名のリストです。大多数の製錬業者の名前は両列で同じですが、一般名称が正式名と違う場合は、B列にその違いが注記されています。</t>
  </si>
  <si>
    <t xml:space="preserve">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http://www.responsiblemineralsinitiative.org/responsible-minerals-assurance-process/exports/cmrt-export/.  La présence d’une fonderie sur cette liste ne garantit PAS que celle-ci est actuellement active ou conforme au Processus d'Assurance Responsable des Minéraux (Responsible Minerals Assurance Process, RMAP).
Veuillez consulter le site Web de la RMI, www.responsiblemineralsinitiative.org,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 </t>
  </si>
  <si>
    <t xml:space="preserve">A lista a seguir representa as informações mais recentes da RMI sobre nomes/pseudônimos de fundições no momento da divulgação deste modelo.  Essa lista é atualizada frequentemente e a versão mais atual está disponível no site da RMII, http://www.responsiblemineralsinitiative.org/responsible-minerals-assurance-process/exports/cmrt-export/.  A presença de uma fundição aqui NÃO é uma garantia de que ela esteja atualmente Ativa ou Em conformidade com o Processo Responsável de Garantia de Minerais (Responsible Minerals Assurance Process, RMAP).
Consulte o site da RMI, www.responsiblemineralsinitiative.org, para obter a versão mais recente e precisa da lista de nomes padrão de fundições que estão Ativas ou em Conformidade. 
Os nomes na coluna B representam nomes de empresas normalmente reconhecidas e relatadas pela cadeia de suprimentos de uma fundição específica. Estes nomes podem incluir nomes antigos da empresa, nomes alternativos, abreviaturas ou outras variações. Embora os nomes possam não seguir o Nome de Fundição Padrão RMI, os nomes de referência são úteis para identificar a fundição, que está listada na coluna C da Lista de Referência de Fundições.
A coluna C é a lista dos nomes oficiais padrão de fundição, no conjunto de caracteres ASCII. A maioria das fundições terá a mesma entrada em ambas as colunas; no entanto, se o nome comum variar em relação ao nome padrão, a variação será indicada na coluna B. </t>
  </si>
  <si>
    <t xml:space="preserve">La siguiente lista representa la información de RMI actualizada del nombre/alias de la última fundidora a partir de la publicación de la plantilla.  Esta lista se actualiza con frecuencia, y la versión más reciente se encuentra en el sitio de RMI http://www.responsiblemineralsinitiative.org/responsible-minerals-assurance-process/exports/cmrt-export/.  La presencia de la fundidora en esta parte NO es una garantía de que actualmente se encuentre activa o en cumplimiento con el Proceso Responsable de Aseguramiento de Minerales.
Consulte la página de Internet de la RMI, www.responsiblemineralsinitiative.org., para obtener la lista más actual y exacta de los nombres de fundidoras estándares que se encuentran activas o en cumplimiento. 
Los nombres incluidos en la columna B representan nombres de compañías que son comúnmente reconocidas y reportadas por la cadena de suministros de una fundidora en particular. Dichos nombres pueden incluir los nombres anteriores de compañías, nombres alternos, abreviaturas u otras variaciones. Aun cuando los nombres pueden no ser los nombres RMI estándar de la fundidora, los nombres de referencia son útiles para identificar a la fundidora, la cual está en la columna C en la Lista de Referencia de Fundidores.
La columna C es la lista de los nombres oficiales estándar de fundidoras, en el conjunto de caracteres ASCII. La mayoría de las fundidoras tendrán la misma entrada en ambas columnas; sin embargo, si el nombre común varía del nombre estándar, la variación se observa en la Columna B. </t>
  </si>
  <si>
    <t xml:space="preserve">La seguente lista riporta i dati più recenti relativamente a nomi/alias di RMI a partire dalla pubblicazione di questo modello.  La lista viene aggiornata spesso e la versione più aggiornata è disponibile sul sito web di RMI http://www.responsiblemineralsinitiative.org/responsible-minerals-assurance-process/exports/cmrt-export/. La presenza di una fonderia NON è garanzia del fatto che essa sia attualmente attiva o conforme ai sensi del Responsible Minerals Assurance Process.
Prego fare riferimento al sito RMI (www.responsiblemineralsinitiative.org) per la versione più aggiornata e accurata dei nomi delle fonderie standard attive o conformi.
I nomi compresi nella colonna B rappresentano i nomi delle aziende che sono comunemente conosciute e segnalate dalla catena logistica per una fonderia specifica. Questi nomi possono includere i nomi di ex aziende, nomi alternativi, abbreviazioni o altre variazioni. Sebbene i nomi possano non essere i Nomi delle fonderie standard di RMI, i nomi di riferimento sono utili all’identificazione della fonderia, che è elencata nella colonna C della Ricerca fonderia.
La colonna C è un elenco dei nomi delle fonderie standard ufficiali, in caratteri ASCII. La maggioranza delle fonderie avrà lo stesso nome su entrambe le colonne, tuttavia se il nome comune varia rispetto al nome standard, la variazione è annotata nella colonna B. </t>
  </si>
  <si>
    <t>ドロップダウンメニューから、「100%（100%）」、「Greater than 90%(90%超）」「 Greater than 75%（75%超）」、「Greater than 50%（50%超）」、「50% or less（50%以下）」、又は「None（ゼロ）」を選択してください</t>
  </si>
  <si>
    <t>Dans le menu déroulant, choisir la réponse : Oui, 100%, Non mais &gt; 75%, Non mais &gt; 50%, Non mais &gt; 25%, Non mais , 25 % ou Non - Aucun</t>
  </si>
  <si>
    <t>Dalla presente lista, scegliete la risposta: Si, 100%, No ma non &gt; 75%, No ma non  &gt; 50%, No ma non  &gt; 25%, No ma non &lt; 25%, or No - niente</t>
  </si>
  <si>
    <t>UNITED KINGDOM OF GREAT BRITAIN AND NORTHERN IRELAND</t>
  </si>
  <si>
    <t>*2010年に、コンゴ民主共和国(DRC)又は隣接国原産の「紛争鉱物」に関する条項が含まれる、ドッド・フランクウォール街改革及び消費者保護に関する法が可決されました。これを受けて、米国証券取引委員会(SEC)は、米国の株式公開企業を対象とした、紛争鉱物調達先に関する開示規則を発行しました。_x000D_
（http://www.sec.gov/rules/final/2012/34-67716.pdfの規則を参照してください）この規則は、サプライヤーに方針、デュー・デリジェンスの枠組み及び管理システムの構築に関して指導する「OECD紛争地域及び高リスク地域からの鉱物の責任あるサプライチェーンのためのデュー・デリジェンス・ガイダンス(OECD Due Diligence Guidance for Responsible Supply Chains of Minerals from Conflict-Affected and High-Risk Areas)」（http://www.oecd.org/dataoecd/62/30/46740847.pdf）を参照しています。_x000D_
2017年に、紛争地域及び高リスク地域を原産とする錫、タンタル、タングステン、それらの鉱石、および金のEU輸入者のサプライチェーンデュー・デリジェンスの義務に関する欧州議会及び欧州理事会規則（EU）2017/821が2017年5月17日付けで可決されました。（規則についてはhttps://eur-lex.europa.eu/legal-content/EN/TXT/PDF/?uri=OJ:L:2017:130:FULL&amp;from=ENを参照してください）_x000D_
**　責任ある鉱物イニシアチブ（www.responsiblemineralsinitiative.org）の情報を参照してください。</t>
  </si>
  <si>
    <t>8つのデュー・デリジェンスに関する質問（24～71行）に対する解説。_x000D_
回答は英語（半角）で入力してください。</t>
  </si>
  <si>
    <t>8つの各質問には、各金属それぞれについてドロップダウンメニューから回答を選択してください。このセクションでの質問では、3TG全てについて記入する必要があります。ある金属に関する質問1と2への回答が「はい」の場合は、その金属についてそれ以降の質問にも記入し、貴社のデュー・デリジェンスプログラム全体に関する下記のデュー・デリジェンス関連の質問（A～H）にも回答する必要があります。</t>
  </si>
  <si>
    <t>「OECD紛争地域及び高リスク地域からの鉱物の責任あるサプライチェーンのためのデュー・デリジェンス・ガイダンス」では、「デュー・デリジェンス」を「企業が人権を尊重し、紛争に寄与しないことを確実とする、継続的、自主的、かつ状況に応じたプロセス」と定義しています。デュー・デリジェンスは御社のコンフリクトフリーの調達戦略全体の一部として不可欠なものであるはずです。次の質問A～Hはコンフリクトフリーの鉱物調達に関する御社のデュー・デリジェンス活動を分析評価するために設計されています。 これらの質問に対する回答は、御社全体の取組みを対象としており、企業情報に関するセクションで選定した「申告範囲」に限定するものではありません。</t>
  </si>
  <si>
    <t xml:space="preserve">
紛争地域及び高リスク地域とは、武力紛争の状態にある地域、紛争後の脆弱な地域、及び失敗国家や人権侵害を含む広範で組織的な国際法の違反といったガバナンスと安全保障が脆弱または存在しない地域です。</t>
  </si>
  <si>
    <t>ドッド・フランク法に制定された対象国はDRC及びDRCと国境を共有すると国際的に認められた9カ国と定義されている。9カ国とは、アンゴラ、ブルンディ、中央アフリカ共和国、コンゴ共和国、ルワンダ、南スーダン、タンザニア、ウガンダとザンビア。</t>
  </si>
  <si>
    <t>意図的な付加とは、通常、製品の特性、外観又は品質を保持するために、製品の製造において継続的に存在することが望まれる物質（この場合は金属）の計画的な使用として知られている。_x000D_
_x000D_
SECは最終規則*においては「意図的な付加」という表現を定義していないが、この規則の序文では次のように示されている。_x000D_
「我々は、製品による自然発生ではなく意図的に付加されるということは、紛争鉱物が製品の「機能又は製造に必要」であるかどうかを決定する上で重要な要素であると考える。これは製品に紛争鉱物が含まれている以上、意図的に付加したのが誰かにかかわらず、確かなことである。紛争鉱物が製品に「必要」であるとする判断は、SEC報告企業が紛争鉱物を製品に直接付加しているか、それとも第三者から調達した部品に紛争鉱物が使用されているかどうかによって決めるべきではない。SEC報告企業は「製品全体について報告し、要件を満たすためにサプライヤーと協力すべきである。したがって、紛争鉱物が製品に「必要」かどうかを判断する場合、その紛争鉱物が元来第三者が製造した製品の一部品として含まれている場合でも、SEC報告企業は自社製品に含まれるすべての紛争鉱物について検討する必要がある。」*(56296 Federal Register / Vol. 77, No. 177 / 2012年9月12日（水） / Rules and Regulations)</t>
  </si>
  <si>
    <t>4)貴社サプライチェーン内の製錬業者のいずれかが、紛争地域及び高リスク地域を3TGの原産地としていますか？</t>
  </si>
  <si>
    <t xml:space="preserve">C.  貴社は直接サプライヤーに対し、独立民間監査会社の監査プログラムによりデュー・デリジェンス業務が認証された製錬業者から3TGを調達することを要求していますか？ </t>
  </si>
  <si>
    <t>D. 責任ある鉱物調達のためのデュー・デリジェンス対策を実施していますか？</t>
  </si>
  <si>
    <t>F.サプライヤーからのデュー・デリジェンス情報を、貴社の期待を基に検証していますか？</t>
  </si>
  <si>
    <t>H.貴社は、紛争鉱物の開示情報を年1回提出する必要がありますか？</t>
  </si>
  <si>
    <t>本調査回答で申告された製品範囲内で使用されるタンタルが100％再生利用品又はスクラップ起源から調達されている場合は、「申告」タブのD44セルに申告してください</t>
  </si>
  <si>
    <t>本調査回答で申告された製品範囲内で使用される錫が100％再生利用品又はスクラップ起源から調達されている場合は、「申告」タブのD45セルに申告してください</t>
  </si>
  <si>
    <t>本調査回答で申告された製品範囲内で使用される金が100％再生利用品又はスクラップ起源から調達されている場合は、「申告」タブのD46セルに申告してください</t>
  </si>
  <si>
    <t>本調査回答で申告された製品範囲内で使用されるタングステンが100％再生利用品又はスクラップ起源から調達されている場合は、「申告」タブのD47セルに申告してください</t>
  </si>
  <si>
    <t>貴社に責任ある鉱物調達方針がある場合は、「申告」タブのD75セルに回答してください</t>
  </si>
  <si>
    <t>貴社の責任ある鉱物調達方針を御社ウェブサイトから入手できる場合は、「申告」タブのD77セルに回答してください</t>
  </si>
  <si>
    <t>貴社が直接サプライヤーに対し、責任ある鉱物保証プロセス等、独立した第三者監査プログラムによりデュー・デリジェンス業務が検証された鍛錬業者から調達することを要求する場合は、「申告」タブのD79に回答してください</t>
  </si>
  <si>
    <t>貴社が責任ある調達に関するデュー・デリジェンス対策を実施している場合は、「申告」タブのD81セルに回答してください</t>
  </si>
  <si>
    <t>貴社がサプライヤーに対し、この紛争鉱物報告テンプレートに記入するよう要請する場合は、「申告」タブのD83セルに回答してください</t>
  </si>
  <si>
    <t>貴社がサプライヤーに精錬業者名を要請する場合は、「申告」タブのD81セルに回答してください</t>
  </si>
  <si>
    <t>貴社の検証プロセスが是正措置の管理を含む場合は、「申告」タブのD87セルに回答してください</t>
  </si>
  <si>
    <t>貴社がSECの開示義務、EU規則、またはその両方の対象となっている場合は、「申告」タブのD89セルに回答してください</t>
  </si>
  <si>
    <t>定义</t>
  </si>
  <si>
    <t>物品</t>
  </si>
  <si>
    <t>授权人</t>
  </si>
  <si>
    <t>TÉRMINOS Y CONDICIONES</t>
  </si>
  <si>
    <t xml:space="preserve">This version incorporates a few changes to the smelter list as reflected in the Standard Smelter List as of February 19, 2021.  The latest version of the Standard Smelter List is available at: http://www.responsiblemineralsinitiative.org/responsible-minerals-assurance-process/exports/cmrt-export/. </t>
  </si>
  <si>
    <t>AKITA Seiren</t>
  </si>
  <si>
    <t>Alexy Metals</t>
  </si>
  <si>
    <t>CID003500</t>
  </si>
  <si>
    <t>Chemmanur Gold Refinery</t>
  </si>
  <si>
    <t>Shandong Gold Smelting Co., Ltd.</t>
  </si>
  <si>
    <t>Emerald Jewel Industry India Limited (Unit 1)</t>
  </si>
  <si>
    <t>CID003487</t>
  </si>
  <si>
    <t>Emerald Jewel Industry India Limited (Unit 2)</t>
  </si>
  <si>
    <t>CID003488</t>
  </si>
  <si>
    <t>Emerald Jewel Industry India Limited (Unit 3)</t>
  </si>
  <si>
    <t>CID003489</t>
  </si>
  <si>
    <t>Emerald Jewel Industry India Limited (Unit 4)</t>
  </si>
  <si>
    <t>CID003490</t>
  </si>
  <si>
    <t>JSC Novosibirsk Refinery</t>
  </si>
  <si>
    <t>Heraeus Germany GmbH Co. KG</t>
  </si>
  <si>
    <t>Industrial Refining Company</t>
  </si>
  <si>
    <t>K.A. Rasmussen</t>
  </si>
  <si>
    <t>CID003497</t>
  </si>
  <si>
    <t>Kosak Seiren</t>
  </si>
  <si>
    <t>MD Overseas</t>
  </si>
  <si>
    <t>CID003548</t>
  </si>
  <si>
    <t>Metal Concentrators SA (Pty) Ltd.</t>
  </si>
  <si>
    <t>CID003575</t>
  </si>
  <si>
    <t>Metallix Refining Inc.</t>
  </si>
  <si>
    <t>CID003557</t>
  </si>
  <si>
    <t>Shan Dong Huangjin</t>
  </si>
  <si>
    <t>shandong huangjin</t>
  </si>
  <si>
    <t>Shenzhen Zhonghenglong Real Industry Co., Ltd.</t>
  </si>
  <si>
    <t>CID002527</t>
  </si>
  <si>
    <t>WEEEREFINING</t>
  </si>
  <si>
    <t>CID003615</t>
  </si>
  <si>
    <t>XIMEI RESOURCES (GUANGDONG) LIMITED</t>
  </si>
  <si>
    <t>TANIOBIS Co., Ltd.</t>
  </si>
  <si>
    <t>TANIOBIS Japan Co., Ltd.</t>
  </si>
  <si>
    <t>TANIOBIS Smelting GmbH &amp; Co. KG</t>
  </si>
  <si>
    <t>TANIOBIS GmbH</t>
  </si>
  <si>
    <t>KEMET de Mexico</t>
  </si>
  <si>
    <t>Yancheng Jinye New Material Technology Co., Ltd.</t>
  </si>
  <si>
    <t>CID003583</t>
  </si>
  <si>
    <t>タニオビス・ジャパン株式会社</t>
  </si>
  <si>
    <t>CRM Fundicao De Metais E Comercio De Equipamentos Eletronicos Do Brasil Ltda</t>
  </si>
  <si>
    <t>CID003486</t>
  </si>
  <si>
    <t>CRM Fundição De Metais E Comércio De Equipamentos Eletrônicos Do Brasil Ltda</t>
  </si>
  <si>
    <t>CRM Synergies</t>
  </si>
  <si>
    <t>CID003524</t>
  </si>
  <si>
    <t>CV Nurjanah</t>
  </si>
  <si>
    <t>PT Aries Kencana Sejahtera</t>
  </si>
  <si>
    <t>CID000309</t>
  </si>
  <si>
    <t>CV Venus Inti Perkasa</t>
  </si>
  <si>
    <t>CID002455</t>
  </si>
  <si>
    <t>Fabrica Auricchio</t>
  </si>
  <si>
    <t>Fabrica Auricchio Industria e Comercio Ltda.</t>
  </si>
  <si>
    <t>CID003582</t>
  </si>
  <si>
    <t>Fábrica Auricchio</t>
  </si>
  <si>
    <t>Mining and processing tin-tungsten ore Giang Son - VQB Co., Ltd.</t>
  </si>
  <si>
    <t>VQB Mineral and Trading Group JSC</t>
  </si>
  <si>
    <t>CID002015</t>
  </si>
  <si>
    <t>Novosibirsk Processing Plant Ltd.</t>
  </si>
  <si>
    <t>CID001305</t>
  </si>
  <si>
    <t>PT Babel Surya Alam Lestari</t>
  </si>
  <si>
    <t>CID001406</t>
  </si>
  <si>
    <t>PT Menara Cipta Mulia</t>
  </si>
  <si>
    <t>CID002835</t>
  </si>
  <si>
    <t>PT Prima Timah Utama</t>
  </si>
  <si>
    <t>CID001458</t>
  </si>
  <si>
    <t>PT Rajawali Rimba Perkasa</t>
  </si>
  <si>
    <t>CID003381</t>
  </si>
  <si>
    <t>PT Stanindo Inti Perkasa</t>
  </si>
  <si>
    <t>CID001468</t>
  </si>
  <si>
    <t>PT Timah Nusantara</t>
  </si>
  <si>
    <t>CID001486</t>
  </si>
  <si>
    <t>PT Tinindo Inter Nusa</t>
  </si>
  <si>
    <t>CID001490</t>
  </si>
  <si>
    <t>Artek LLC</t>
  </si>
  <si>
    <t>CID003553</t>
  </si>
  <si>
    <t>China Molybdenum Tungsten Co., Ltd.</t>
  </si>
  <si>
    <t>Fujian Xinlu Tungsten</t>
  </si>
  <si>
    <t>CID003609</t>
  </si>
  <si>
    <t>Masan High-Tech Materials</t>
  </si>
  <si>
    <t>OOO “Technolom” 1</t>
  </si>
  <si>
    <t>CID003614</t>
  </si>
  <si>
    <t>OOO “Technolom” 2</t>
  </si>
  <si>
    <t>CID003612</t>
  </si>
  <si>
    <t>Mentor</t>
  </si>
  <si>
    <t>Coimbatore</t>
  </si>
  <si>
    <t>Hamar</t>
  </si>
  <si>
    <t>Rudrapur</t>
  </si>
  <si>
    <t>Greenville</t>
  </si>
  <si>
    <t>Shenzhen</t>
  </si>
  <si>
    <t>Ahmedab</t>
  </si>
  <si>
    <t>Yecheng City</t>
  </si>
  <si>
    <t>São José</t>
  </si>
  <si>
    <t>Pemali</t>
  </si>
  <si>
    <t>Pangkal Pinang</t>
  </si>
  <si>
    <t>Mogi das Cruzes</t>
  </si>
  <si>
    <t>Hanoi</t>
  </si>
  <si>
    <t>Badau</t>
  </si>
  <si>
    <t>Pangkalpinang</t>
  </si>
  <si>
    <t>Mentawak</t>
  </si>
  <si>
    <t>Tukak Sadai</t>
  </si>
  <si>
    <t>Tempilang</t>
  </si>
  <si>
    <t>Moscow</t>
  </si>
  <si>
    <t>Ramenskoe</t>
  </si>
  <si>
    <t>1. Dies ist die erste von zwei Fragen, bei denen die Antwort zur Bestimmung verwendet wird, ob das 3TG-Mineral in den Umfang der Meldepflichten für Konfliktmineralien fällt.  Diese Frage orientiert sich an der Anleitung der SEC in den endgültigen Regeln betreffend die Bestimmung, ob ein 3TG-Mineral „notwendig für die Funktionalität oder Herstellung“ eines Produktes ist.   Die SEC-Anleitung basiert auf der Annahme, dass ein Unternehmen in der Lieferkette für ein Produkt ein 3TG-Mineral nicht absichtlich diesem Produkt oder den Unterbestandteilen eines Produktes hinzufügen würde, wenn das 3TG-Mineral nicht für die allgemein erwartete Funktion, Verwendung oder Zwecksetzung des Produkts notwendig ist.  Genauso geht die Anleitung davon aus, dass ein 3TG-Mineral für die Herstellung eines Produktes nicht notwendig ist, sofern es nicht absichtlich in den Fertigungsprozess dieses Produktes aufgenommen wurde. Die Antwort auf diese Frage soll alle Kontaminantenrückstände oder natürlich vorkommenden Nebenprodukte, wie Zinn in Stahl, ausschließen.  Diese Frage muss für jedes 3TG-Mineral beantwortet werden.
Diese Frage zielt darauf ab, ob irgendwelche Konfliktmaterialien als Rohmaterialien, Komponenten oder Zusatzstoffe in einem Produkt verwendet werden, das sie herstellen oder zu deren Herstellung Sie sich vertraglich verpflichten (einschließlich Rohmaterialien und Komponenten). Unreinheiten bei Rohmaterialien, Komponenten, Zusatzstoffen, Schleifmitteln und Schneidewerkzeugen liegen außerhalb des Umfangs der Umfrage.
Diese Frage muss für jedes 3TG-Mineral beantwortet werden. Gültige Antworten auf diese Frage sind entweder „Ja“ oder „Nein“. Diese Frage muss beantwortet werden.</t>
  </si>
  <si>
    <t>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t>
  </si>
  <si>
    <t>해당국가(들)  Covered Country(ies)</t>
  </si>
  <si>
    <t>Italiano</t>
  </si>
  <si>
    <t>Smelter List - Tantalum</t>
  </si>
  <si>
    <t>8. Esta pergunta verifica se todas as fundições identificadas como fornecendo quaisquer dos minerais de conflito contidos nos produtos abrangidos pelo âmbito desta declaração foram reportados nesta declaração. A resposta a esta pergunta deverá ser “sim” ou “não”, com a adição de comentários em determinados casos, por exemplo, lista de fundições. Esta pergunta é obrigatória para um metal específico se a resposta às perguntas 1 e 2 for “sim” para esse metal.</t>
  </si>
  <si>
    <t>O SEC não fornece uma definição formal desta frase na lei final*, no entanto fornece alguma orientação: Um mineral de conflito é considerado necessário à sua funcionalidade de um produto se vai de encontro ao seguinte: 1) é adicionado intencionalmente ao produto ou qualquer componente do produto e não é um subproduto natural.; 2) É necessário à função geral esperada do produto, à sua utilização ou propósito; e 3) está incorporado com o objetivo de ornamentação, decoração, ou embelezamento, mesmo que o objetivo principal do produto seja mesmo0 esse, ornamentação ou decoração.
NOTA: O Mineral de conflito deve estar contido no produto para ser aplicável.
*(56296 Registo Federal/ Vol.77, Nº 177/ Quarta-Feira, 12 de Setembro, 2012/ Leis e Regulações</t>
  </si>
  <si>
    <t>RMI 웹사이트:  (www.responsiblemineralsinitiative.org) 교육, 안내 지침, 템플릿, 책임 있는 광물 보증 프로세스(Responsible Minerals Assurance Process)를 준수하는 제련소 리스트를 확인할 수 있습니다.</t>
  </si>
  <si>
    <t>* 2010년에 콩고 민주공화국(DRC) 또는 인접 국가에서 조달하는 “분쟁 광물”과 관련하여 미국 도드 프랭크 금융개혁 및 소비자 보호법이 통과되었습니다. SEC는 미국 상장 기업이 분쟁 광물 출처를 공개하는 것과 관련된 최종 규칙을 발표하였습니다(http://www.sec.gov/rules/final/2012/34-67716.pdf에 나와 있는 규칙 참고). 이 규칙은 분쟁 및 고위험 지역으로부터의 책임 있는 광물 공급망을 위한 OECD 실사 지침(http://www.oecd.org/daf/inv/mne/GuidanceEdition2.pdf)을 참조하며 이 지침은 공급업체들이 정책, 실사 체계 및 관리 시스템을 확립하도록 안내합니다._x000D_
2017년에는 분쟁 및 고위험 지역에서 조달하는 주석, 탄탈륨 및 텅스텐, 이에 해당하는 광석, 금을 수입하는 업체들에 대한 공급망 실사 의무와 관련하여 유럽 의회 및 유럽 이사회 규정(EU) 2017/821(2017년 5월 17일)이 통과되었습니다(https://eur-lex.europa.eu/legal-content/EN/TXT/PDF/?uri=OJ:L:2017:130:FULL&amp;from=EN에 나와 있는 규정 참고)._x000D_
** Responsible Minerals Initiative(www.responsiblemineralsinitiative.org)에 나와 있는 정보를 참고하십시오.</t>
  </si>
  <si>
    <t>2. 귀사의 선언 범위를 선택하십시오. 선언 범위의 선택사항은 다음과 같습니다._x000D_
_x000D_
A. 전사_x000D_
B. 제품(또는 제품 목록)_x000D_
C. 사용자 정의 _x000D_
_x000D_
"전사"를 선택할 경우, 이 선언는 회사의 제품 또는 모회사에 의해 생산된 제품의 구성물질 전체를 포함합니다. 사용자가 회사 수준에서 분쟁 광물 데이터를 보고하고 있는 경우, 회사가 제조하는 모든 제품에 대해 분쟁 광물 데이터를 보고하게 될 것입니다._x000D_
_x000D_
“제품(또는 제품의 목록)”을 선택하면, 제품 목록을 위한 작업지 탭의 링크가 나타납니다. 이 범위가 선택된다면 제품 목록의 칼럼 B에 있는 선언의 범위에서 다루어지는 제조자의 제품 번호를 열거해야 합니다. 제품 목록의 칼럼 C 에서 제조자의 제품명을 열거하는 것은 선택사항입니다._x000D_
_x000D_
"사용자 정의"를 선택하면, 사용자가 분쟁 광물 공개가 적용될 범위를 설명하는 것은 필수 사항입니다. 사용자 정의 등급을 통해 사용자는 분쟁 광물 공개가 적용되는 범위를 설명할 수 있습니다. 이 경우의 범위는 공급자에 의해 문서 영역(text field)에서 정의될 수 있고, 문서의 고객이나 수신인에 의해 쉽게 이해될 수 있어야 합니다.  예를들면, 보다 명확한 정보를 위해, 링크를 제공할수도 있습니다._x000D_
_x000D_
이 필드는 필수 사항입니다.</t>
  </si>
  <si>
    <t>9.  이 양식에 기입되는 정보를 책임질 수 있는 책임자의 성명을 기입하십시오.  이 책임자는 앞서 기입한 수신 담당자와 다른 개인일 수 있읍니다.  동일할 경우, 다시 성명을 기입하십시오. "Same" (동일) 또는 비슷한 용어는사용하지 마십시오.  이 필드는 필수입니다.</t>
  </si>
  <si>
    <t>10.  이 양식에 기입되는 정보를 책임질 수 있는 책임자 직함을 기입하십시오.   이 필드는 선택 사항입니다.</t>
  </si>
  <si>
    <t>11.   책임자의 이메일 주소를 기입하십시오. 혹 이메일 주소가 없는 경우, "not available" (없음) 또는 "N/A"를 기입하십시오.   이 필드는 필수입니다.</t>
  </si>
  <si>
    <t>다음의 여덟 가지 질문은 각 광물의 사용처, 원산지, 구매 정보를 파악합니다. 질문은 규제 적용 가능성의 결정을 감안하기 위해 회사의 제품에서 3TG의 사용에 대한 정보를 수집하도록 설계되어 있습니다. 이에 대한 답변은 "선언 범위" 항목에서 선택한 선언 범위에 대한 것입니다. 이 섹션의 질문에 대한 답변은 3TG 보고의 적용 가능성과 완전성을 결정하는데 사용될 수 있습니다.</t>
  </si>
  <si>
    <t xml:space="preserve">5. 이것은 해당 제품의 기능을 위해 필요한 제품에 포함된 3TG가 재활용이나 폐자원에서 나온 것인지 여부를 식별하는 선언입니다. _x000D_
_x000D_
이 질문에 대한 답은 "Yes", "No", 또는 "Unknown"이 되어야 합니다. 이 질문은 만일 특정 광물에 대한 질문1 및 질문2의 답이 그 광물에 대해 "Yes"라면 필수 사항입니다._x000D_
_x000D_
"Yes"는 3TG의 100%가 재활용이나 폐자원에서 나온 것임을 의미합니다. "No"는 3TG의 일부가 재활용이나 폐자원에서 나온 것이 아님을 의미합니다. "Unknown"은 3TG의 100%가 재활용이나 폐자원에서 나온 것인지 여부를 사용자가 알지 못함을 의미합니다. </t>
  </si>
  <si>
    <t xml:space="preserve">6. 이 질문은 다음 선언의 범위가 적용되는 제품에 포함된 3TG를 제공하고 있는 것으로 합리적으로 신뢰를 받고 있는 모든 직접 공급업체로부터 회사가 분쟁광물 공개를 받았는지 여부를 판단하기 위한 것입니다. 이 질문에 허용되는 답변은 다음과 같습니다. _x000D_
_x000D_
­ 100%_x000D_
- 90% 이상_x000D_
- 75% 이상_x000D_
- 50% 이상_x000D_
- 50% 미만_x000D_
- 없음_x000D_
_x000D_
_x000D_
이 질문은 특정 광물에 대한 질문1 및 질문2의 답이 해당 광물에 대해 "Yes"인 경우에 필수 사항입니다. </t>
  </si>
  <si>
    <t xml:space="preserve">7. 이 질문은 이 선언에 포함된 제품에 있는 3TG를 제공하는 모든 제련소를 공급업체가 식별했음을 신뢰할 이유가 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</si>
  <si>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 xml:space="preserve">8. 이 질문은 이 선언에 포함된 제품에 있는 3TG를 공급하는 모든 제련소가 이 선언에 보고되었는지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</si>
  <si>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A. 이 선언는 회사에 책임 있는 광물 조달 정책이 있는지 여부를 공개하기 위한 것입니다. 이 질문에 대한 답은 "Yes(예)" 또는 "No(아니요)"이어야 합니다. 추가 설명은 질문에 대한 의견 기재란에 기입하십시오._x000D_
_x000D_
이 질문은 필수 사항입니다.</t>
  </si>
  <si>
    <t>B. 이 선언는 회사의 책임 있는 광물 조달 정책이 회사 웹사이트에서 게시되어 있는지 여부를 공개하기 위한 것입니다. 이 질문에 대한 답은 "Yes(예)" 또는 "No(아니요)"이어야 합니다. 답변이 "Yes(예)"인 경우, 사용자는 질문에 대한 의견 기재란에 URL을 기입해야 합니다._x000D_
_x000D_
이 질문은 필수 사항입니다.</t>
  </si>
  <si>
    <t xml:space="preserve">C. 이 선언는 회사가 직접 공급업체에게 검증된 분쟁으로부터 자유로운 제련소에서 3TG를 조달하도록 요구하는지 여부를 판단하기 위한 것입니다. 이 질문에 대한 답은 "Yes" 또는 "No"여야 합니다. 추가 설명은 질문에 대한 의견 기재란에 기입하십시오. _x000D_
_x000D_
이 질문은 필수 사항입니다. </t>
  </si>
  <si>
    <t>D. 답변을 "Yes(예)" 또는 "No(아니요)"로 하여 귀사가 책임 있는 조달 실사 방안을 마련했는지 여부를 공개하십시오. 이 선언는 회사의 실사 방안에 대한 세부사항을 제공하기 위한 것이 아니라 단지 회사가 실사 방안을 마련해 놓았는지 여부를 확인하기 위한 것입니다. 용인되는 실사 방안의 내용은 요청자와 공급자에 의해 결정됩니다.
실사 방안의 예로는 책임 있는 광물 공급망에 있는 공급업체에 대한 기대치를 (가능한 경우) 논의하여 계약 내용에 추가했는지, 공급망에 대한 위험을 식별하고 평가했는지, 식별된 위험에 대한 대응 전략을 고안하고 시행했는지, 직접 공급업체가  분쟁으로부터 자유로운 조달 정책을 준수하는지 여부를 확인하는 것이 포함됩니다. 이러한 실사 방안의 예는 국제적으로 인정된 OECD 지침에 포함된 가이드라인을 따릅니다.
이 질문은 필수 사항입니다.</t>
  </si>
  <si>
    <t>E. 이 질문은 회사가 공급업체들에게 분쟁광물 선언서를 작성하도록 요구하는지 여부를 공개하기 위한 것입니다. 용인되는 답변은 아래에 나열되어 있으며 특정 경우에는 추가 설명이 필요할 수 있는데, 이는 정보를 수집하기 위해 사용된 형식을 제공하기 위한 것입니다. 답변이 "Yes"인 경우, 사용자가 다른 형식으로 질문에 대한 의견 기재란에 설명을 기입해야 합니다. 이 질문에 허용되는 답변은 다음과 같습니다. _x000D_
_x000D_
- Yes, IPC-1755 준수[예: CMRT]_x000D_
- Yes, 다른 형식 사용(설명 필수)_x000D_
- No_x000D_
_x000D_
이 질문의 답변은 필수입니다</t>
  </si>
  <si>
    <t xml:space="preserve">11. 제련소 담당자 이름 - CMRT는, OECD 분쟁 및과 고위험지역으로부터의 책임 있는 광물질 공급망 실사 가이던스와 분쟁 광물에 대한 미국 증권거래소 규정에 부합하는지를 확인하기 위해, 요청회사의 공급망에 있는 회사들 간에, 회람됩니다.
템플릿이 개인정보를 보호하는 법률이 있는 나라에서 회람된다면, CMRT에 있는 담당자 정보의 공유는 관련된 규정을 위반할 수 있읍니다. 그러므로, 요청회사는, "제련소 담당자 이름"과 "제련소 담당 이메일"을 완성할 때 공급망에 있는 회사와 관련 그 정보를 공유하기 위해, 담당자의 허락을 얻는 것과 같은 예방책을 마련하도록 권고합니다.
만일 이러한 정보를 공유하도록 허락을 얻는다면, 귀사가 일하고 있는 제련소 시설 담당자의 이름을 기입하십시요. </t>
  </si>
  <si>
    <t>책임자</t>
  </si>
  <si>
    <t>분쟁 및 고위험 지역(CAHRA)</t>
  </si>
  <si>
    <t>재활용 및 스크랩 광물  원료 Recycled and Scrap Sources</t>
  </si>
  <si>
    <t xml:space="preserve"> 이 양식에 기입되는 정보를 책임질 수 있는 책임자 성명을 기입하십시오.  이 책임자는  담당직원과 다른 개인일 수 있읍니다.  동일할 경우, "Same" (동일) 또는 비슷한 용어는사용하지 마십시오.  </t>
  </si>
  <si>
    <t>이 템플릿 목적 상, "선언 범위"는 선언 회사에서 제공하는 정보의 적용성을 나타냄. 이 범위는 회사의 서비스 및/또는 제품의 전체를 포괄하거나, 또는 회사 재량에 따라, 템플릿을 회사의 특정 제품 (들) 또는 "사용자 정의"로 사용할 수 있다. "사용자 정의"된 범위 선택이나 등급은 회사의 운영이나 제품 포트폴리오를 설명하는데 사용될 수 있다.</t>
  </si>
  <si>
    <t>이 IPC 표준은 공급자와 그 고객들 사이의 분쟁 광물 데이타를 교환하기 위한 조건들을 만든다. 사용자의 넓은 범위의 수요에 부응하고자, 이 표준은 단일의 선언에 의해 포함되는 생산품의 범위에서 유연성을 제공합니다. 이 표준은 준법 가이드가 아니다.</t>
  </si>
  <si>
    <t xml:space="preserve">이 선언이 적용되는 제품을 입력하려면 여기를 클릭하십시오. </t>
  </si>
  <si>
    <t>책임자 (*):</t>
  </si>
  <si>
    <t>책임자 직위:</t>
  </si>
  <si>
    <t>책임자 이메일 (*):</t>
  </si>
  <si>
    <t>책임자 전화번호:</t>
  </si>
  <si>
    <t>4) 귀사의 공급망에 있는 모든 제련소 중에 분쟁 및 고위험 지역에서 3TG를 조달하는 제련소가 있습니까?</t>
  </si>
  <si>
    <t>8) 귀사에서 받은 해당하는 모든 제련소 정보가 이 선언에서 보고되었습니까?</t>
  </si>
  <si>
    <t>A. 책임있는 광물 조달 정책을 수립 했습니까?</t>
  </si>
  <si>
    <t>예, SEC에 제출</t>
  </si>
  <si>
    <t>예, EU에 제출</t>
  </si>
  <si>
    <t>예, SEC 및 EU에 제출</t>
  </si>
  <si>
    <t>제련소의 공급 원료는 재활용 또는 스크랩 원료에서  100% 제공 되었습니까?</t>
  </si>
  <si>
    <t xml:space="preserve">선언(Declaration) 탭의 D8 셀에 회사 명칭을 제공하십시오. </t>
  </si>
  <si>
    <t xml:space="preserve">선언(Declaration) 탭의 D9 셀에서 선언 범위를 선택하십시오. </t>
  </si>
  <si>
    <t xml:space="preserve">선언(Declaration) 탭의 D10 셀에 범위 설명을 제공하십시오. </t>
  </si>
  <si>
    <t xml:space="preserve">선언(Declaration) 탭의 D15 셀에 담당자 이름을 제공하십시오. </t>
  </si>
  <si>
    <t xml:space="preserve">선언(Declaration) 탭의 D16 셀에 올바른 담당자 이메일을 입력하십시오. </t>
  </si>
  <si>
    <t xml:space="preserve">선언(Declaration) 탭의 D17 셀에 담당자 전화 번호를 제공하십시오. </t>
  </si>
  <si>
    <t xml:space="preserve">선언(Declaration) 탭의 D18 셀에 회사 대표 정보책임 담당자 이름을 제공하십시오. </t>
  </si>
  <si>
    <t xml:space="preserve">선언(Declaration) 탭의 D20 셀에 인가된 회사 대표의 올바른 이메일을 입력하십시오. </t>
  </si>
  <si>
    <t xml:space="preserve">선언(Declaration) 탭의 D22 셀에 양식이 작성된 날짜를 제공하십시오. </t>
  </si>
  <si>
    <t xml:space="preserve">선언(Declaration) 탭의 D26 셀에 탄탈륨이 의도적으로 귀사 제품에 추가되어 있는지 여부를 선언하십시오. </t>
  </si>
  <si>
    <t xml:space="preserve">선언(Declaration) 탭의 D27 셀에 주석이 의도적으로 귀사 제품에 추가되어 있는지 여부를 선언하십시오. </t>
  </si>
  <si>
    <t xml:space="preserve">선언(Declaration) 탭의 D28 셀에 금이 의도적으로 귀사 제품에 추가되어 있는지 여부를 선언하십시오. </t>
  </si>
  <si>
    <t xml:space="preserve">선언(Declaration) 탭의 D29 셀에 텅스텐이 의도적으로 귀사 제품에 추가되어 있는지 여부를 선언하십시오. </t>
  </si>
  <si>
    <t xml:space="preserve">선언(Declaration) 탭의 D32 셀에 탄탈륨이 귀사의 제품 생산에 필요하고 선언된 완제품 내에 포함되어 있는지 여부를 선언하십시오. </t>
  </si>
  <si>
    <t xml:space="preserve">선언(Declaration) 탭의 D33 셀에 주석이 귀사의 제품 생산에 필요하고 선언된 완제품 내에 포함되어 있는지 여부를 선언하십시오. </t>
  </si>
  <si>
    <t xml:space="preserve">선언(Declaration) 탭의 D34 셀에 금이 귀사의 제품 생산에 필요하고 선언된 완제품 내에 포함되어 있는지 여부를 선언하십시오. </t>
  </si>
  <si>
    <t xml:space="preserve">선언(Declaration) 탭의 D35 셀에 텅스텐이 귀사의 제품 생산에 필요하고 선언된 완제품 내에 포함되어 있는지 여부를 선언하십시오. </t>
  </si>
  <si>
    <t xml:space="preserve">선언(Declaration) 탭의 D38 셀에 이 설문조사의 응답내용 내에서 선언된 제품 범위 내에 사용된 탄탈륨이 콩고공화국이나 그 인접국가로부터 유래된 것인지 여부를 선언하십시오. </t>
  </si>
  <si>
    <t xml:space="preserve">선언(Declaration) 탭의 D39 셀에 이 설문조사의 응답내용 내에서 선언된 제품 범위 내에 사용된 주석이 콩고공화국이나 그 인접국가로부터 유래된 것인지 여부를 선언하십시오. </t>
  </si>
  <si>
    <t xml:space="preserve">선언(Declaration) 탭의 D40 셀에 이 설문조사의 응답내용 내에서 선언된 제품 범위 내에 사용된 금이 콩고공화국이나 그 인접국가로부터 유래된 것인지 여부를 선언하십시오. </t>
  </si>
  <si>
    <t xml:space="preserve">선언(Declaration) 탭의 D41 셀에 이 설문조사의 응답내용 내에서 선언된 제품 범위 내에 사용된 텅스텐이 콩고공화국이나 그 인접국가로부터 유래된 것인지 여부를 선언하십시오. </t>
  </si>
  <si>
    <t>본 설문조사 응답에서 선언된 제품의 범위 내에서 사용된 탄탈륨이 분쟁 및 고위험 지역에서 유래되었는지 여부를 선언(Declaration) 탭의 D44 셀에서 선언하십시오.</t>
  </si>
  <si>
    <t>본 설문조사 응답에서 선언된 제품의 범위 내에서 사용된 주석이 분쟁 및 고위험 지역에서 유래되었는지 여부를 선언(Declaration) 탭의 D45 셀에서 선언하십시오.</t>
  </si>
  <si>
    <t>본 설문조사 응답에서 선언된 제품의 범위 내에서 사용된 금이 분쟁 및 고위험 지역에서 유래되었는지 여부를 선언(Declaration) 탭의 D46 셀에서 선언하십시오.</t>
  </si>
  <si>
    <t>설문조사 응답에서 선언된 제품의 범위 내에서 사용된 텅스텐이 분쟁 및 고위험 지역에서 유래되었는지 여부를 선언(Declaration) 탭의 D47 셀에서 선언하십시오.</t>
  </si>
  <si>
    <t xml:space="preserve">선언(Declaration) 탭의 D44 셀에 이 설문조사의 응답내용 내에서 선언된 제품 범위 내에 사용된 탄탈륨이 전적으로 재활용이나 폐자원에서 나온 것인지 여부를 선언하십시오. </t>
  </si>
  <si>
    <t xml:space="preserve">선언(Declaration) 탭의 D45 셀에 이 설문조사의 응답내용 내에서 선언된 제품 범위 내에 사용된 주석이 전적으로 재활용이나 폐자원에서 나온 것인지 여부를 선언하십시오. </t>
  </si>
  <si>
    <t xml:space="preserve">선언(Declaration) 탭의 D46 셀에 이 설문조사의 응답내용 내에서 선언된 제품 범위 내에 사용된 금이 전적으로 재활용이나 폐자원에서 나온 것인지 여부를 선언하십시오. </t>
  </si>
  <si>
    <t xml:space="preserve">선언(Declaration) 탭의 D47 셀에 이 설문조사의 응답내용 내에서 선언된 제품 범위 내에 사용된 텅스텐이 전적으로 재활용이나 폐자원에서 나온 것인지 여부를 선언하십시오. </t>
  </si>
  <si>
    <t xml:space="preserve">선언(Declaration) 탭의 D50 셀에 공급업체의 제련소 정보에 대한 완전성 비율(%)을 제공하십시오. </t>
  </si>
  <si>
    <t xml:space="preserve">선언(Declaration) 탭의 D51 셀에 공급업체의 제련소 정보에 대한 완전성 비율(%)을 제공하십시오. </t>
  </si>
  <si>
    <t xml:space="preserve">선언(Declaration) 탭의 D52 셀에 공급업체의 제련소 정보에 대한 완전성 비율(%)을 제공하십시오. </t>
  </si>
  <si>
    <t xml:space="preserve">선언(Declaration) 탭의 D53 셀에 공급업체의 제련소 정보에 대한 완전성 비율(%)을 제공하십시오. </t>
  </si>
  <si>
    <t xml:space="preserve">선언(Declaration) 탭의 D56 셀에 이 설문조사 응답내용에 선언된 제품 범위에 해당하는 모든 제련소 명칭이 제공되었는지 여부를 선언하십시오. </t>
  </si>
  <si>
    <t xml:space="preserve">선언(Declaration) 탭의 D57 셀에 이 설문조사 응답내용에 선언된 제품 범위에 해당하는 모든 제련소 명칭이 제공되었는지 여부를 선언하십시오. </t>
  </si>
  <si>
    <t xml:space="preserve">선언(Declaration) 탭의 D58 셀에 이 설문조사 응답내용에 선언된 제품 범위에 해당하는 모든 제련소 명칭이 제공되었는지 여부를 선언하십시오. </t>
  </si>
  <si>
    <t xml:space="preserve">선언(Declaration) 탭의 D59 셀에 이 설문조사 응답내용에 선언된 제품 범위에 해당하는 모든 제련소 명칭이 제공되었는지 여부를 선언하십시오. </t>
  </si>
  <si>
    <t xml:space="preserve">선언(Declaration) 탭의 D62 셀에 탄탈륨 제련소에 대한 모든 해당 정보가 제공되었는지 여부를 선언하십시오. </t>
  </si>
  <si>
    <t xml:space="preserve">선언(Declaration) 탭의 D63 셀에 주석 제련소에 대한 모든 해당 정보가 제공되었는지 여부를 선언하십시오. </t>
  </si>
  <si>
    <t xml:space="preserve">선언(Declaration) 탭의 D64 셀에 금 제련소에 대한 모든 해당 정보가 제공되었는지 여부를 선언하십시오. </t>
  </si>
  <si>
    <t xml:space="preserve">선언(Declaration) 탭의 D65 셀에 텅스텐 제련소에 대한 모든 해당 정보가 제공되었는지 여부를 선언하십시오. </t>
  </si>
  <si>
    <t>선언(Declaration) 탭의 D75 셀에 귀사가 책임 있는 광물 구매 정책(DRC conflict-free sourcing policy)을 보유하고 있는지 여부를 답변하십시오.</t>
  </si>
  <si>
    <t>선언(Declaration) 탭의 D77 셀에 귀사가 귀사의 웹사이트에서 책임 있는 광물 구매 정책(DRC conflict-free sourcing policy)을 공개하고 있는지 여부를 답변하십시오.</t>
  </si>
  <si>
    <t xml:space="preserve">질문 B에 "예(Yes)"라고 답할 경우, 선언(Declaration) 워크시트의 G77 셀에 URL을 입력하십시오. URL 형식은 "www.companyname.com"이 되어야 합니다. </t>
  </si>
  <si>
    <t>선언(Declaration) 탭의 D79 셀에 귀사가 직접 공급업체에게 독립된 제3자 감사 프로그램(예: 책임 있는 광물 보증 프로세스)의 실사를 확인받은 제련소에서 구매하기를 요구하고 있는지 여부를 답변하십시오.</t>
  </si>
  <si>
    <t>선언(Declaration) 탭의 D81 셀에 귀사가 책임 있는 구매에 대한 실사 조치를 수행했는지 여부를 답변하십시오.</t>
  </si>
  <si>
    <t xml:space="preserve">선언(Declaration) 탭의 D83 셀에 귀사의 공급업체가 이 분쟁광물 보고 템플릿(Conflict Minerals Reporting Template)을 작성하도록 귀사에서 요청하는지 여부를 답변하십시오. </t>
  </si>
  <si>
    <t xml:space="preserve">선언(Declaration) 탭의 D81 셀에 귀사의 공급업체로부터 제련소 명칭을 요청하는지 여부를 답변하십시오. </t>
  </si>
  <si>
    <t xml:space="preserve">선언(Declaration) 탭의 D85 셀에 귀사의 기대사항과 비교해 귀사의 공급업체로부터의 응답내용을 확인하는지 여부를 답변하십시오. </t>
  </si>
  <si>
    <t xml:space="preserve">선언(Declaration) 탭의 D87 셀에 귀사의 확인 프로세스에 시정 조치 관리가 포함되어 있는지 여부를 답변하십시오. </t>
  </si>
  <si>
    <t>선언(Declaration) 탭의 D89 셀에 귀사가 SEC 공개 요건, EU 규정 또는 양쪽 모두를 따라야 하는지 답변하십시오.</t>
  </si>
  <si>
    <t xml:space="preserve">해당할 경우, 이 선언가 적용되는 1개 이상의 제품이나 항목 번호를 제공하십시오. 선언(Declaration) 탭에서 6H1 셀의 하이퍼링크를 선택하여 제품 목록(Product List) 탭으로 갑니다. </t>
  </si>
  <si>
    <t xml:space="preserve">귀사의 선언 범위를 선택하십시오. 선언 범위의 선택사항은 다음과 같습니다. _x000D_
A. 회사_x000D_
B. 제품(또는 제품 목록)_x000D_
C. 사용자 정의_x000D_
</t>
  </si>
  <si>
    <t>책임자 이메일 주소를 기입하시오.</t>
  </si>
  <si>
    <r>
      <t>1. これは2つある質問の1つ目の質問であり、3TGが紛争鉱物報告要件の範囲内に当てはまるか否かを判定するために使用されます。この質問は、3TGが製品の「機能性又は生産にとって必要」か否かを判定する方法に関する最終規則においてSECが提供したガイダンスに基づくものです。SECガイダンスでは、その3TGが一般に予想される製品の機能、使用又は目的に必要ではない場合には、製品のサプライチェーン内に存在する企業は3TGをその製品又は製品の部品に意図的に</t>
    </r>
    <r>
      <rPr>
        <sz val="11"/>
        <rFont val="Calibri"/>
        <family val="2"/>
        <scheme val="minor"/>
      </rPr>
      <t>添</t>
    </r>
    <r>
      <rPr>
        <sz val="10"/>
        <rFont val="Verdana"/>
        <family val="2"/>
      </rPr>
      <t>加しないという前提を、その根拠においています。同様に、このガイダンスでは、3TGがその製品の生産プロセスに意図的に含まれていない限り、製品の生産に必要ではないことを前提にしています。この質問に回答することにより、鋼中のスズといった微量の汚染物質や自然発生的な副産物は排除することができます。この質問には、3TGそれぞれについて回答する必要があります。
この質問では、貴社が製造する又は委託製造する製品（原材料および部品を含む）の原材料、部品、又は添加物に紛争鉱物が使用されているのか否かをお伺いします。原材料、部品、添加物、研磨剤および切削工具からの不純物は本調査の範囲外です。
この質問には、3TGそれぞれについて回答する必要があります。この質問には、「Yes（はい）」又は「No（いいえ）」で回答してください。この質問への回答は必須です。</t>
    </r>
  </si>
  <si>
    <t>意図的な添加</t>
  </si>
  <si>
    <t>Diese Vorlage für den Konfliktmineralien-Bericht (Vorlage) ist eine kostenlose, standardisierte Berichtsvorlage, die durch die Responsible Minerals Initiative (RMI) erstellt wurde. Die Vorlage erleichtert die Übertragung von Informationen über die Versorgungskette in Bezug auf das Mineral, Ursprungsland sowie Schmelzhütten und Raffinerien, die verwendet werden, und unterstützt die Einhaltung der Gesetzgebung*. Die Vorlage vereinfacht die Feststellung von neuen Schmelzhütten und Raffinerien, die über den Responsible Minerals Assurance Process** möglicherweise einer Prüfung unterzogen werden.
Das CMRT wurde für nachgelagerte Unternehmen konzipiert, um Informationen über ihre Versorgungsketten bis hin zur (aber nicht einschließlich) Schmelzhütte offenzulegen. Wenn Sie eine 3TG-Schmelzhütte oder eine Raffinerie in Übereinstimmung mit den RMAP-Protokollen sind, empfehlen wir Ihnen, Ihren eigenen Namen in den Schmelzhüttenliste-Tab einzutragen.
Beim Ausfüllen des Formulars, sollte keine der Zeilen mit „=“ oder „#“ beginnen.</t>
  </si>
  <si>
    <t>Geben Sie bei jeder der acht obligatorischen Fragen eine Antwort für jedes Metall an, indem Sie eine Auswahl aus dem Pull-down-Menü treffen. Die Fragen in diesem Abschnitt müssen für alle 3TG beantwortet werden. Falls die Antwort auf die Fragen 1 und 2 für das jeweilige Metall positiv ist, müssen die nachfolgenden Fragen für dieses Metall sowie die folgenden Sorgfaltspflichts-Fragen (A bis H) zum allgemeinen Sorgfaltspflichts-Programm des Unternehmens beantwortet werden.</t>
  </si>
  <si>
    <t xml:space="preserve">Die OECD Sorgfaltspflichts Richtlinie für verantwortliche Lieferketten von Mineralien aus mit Konflikten und hohem Risiko betroffen Gebieten (OECD Richtlinie) definiert "Due Diligence" als "einen kontinuierlichen, pro-aktiven und re-aktiven Prozess, mit dem Firmen sicherstellen können, dass sie Menschenrechte respektieren und nicht zu Konflikten beitragen". Due Diligence sollte ein fester Teil ihrer konfliktfreien Beschaffungsstrategie sein. 
Fragen A. bis H. betreffen die Beurteilung ihrer konfliktfreien Mineralienbeschaffungs- Sorgfaltspflichts- Aktivitäten. Die Antworten auf diese Fragen sollen den gesamten Bereich Ihrer Firmenaktivitäten abdecken und sich nicht nur auf den Bereich des "Erklärungsbereiches" (wie in der Firmeninformation ausgewählt) beschränken. </t>
  </si>
  <si>
    <t>C. Diese Erklärung dient der Bestimmung, ob ein Unternehmen verlangt, dass seine direkten Lieferanten 3TG-Mineralien aus bestätigt konfliktfreien Schmelzhütten beschaffen. Die Antwort auf diese Frage muss „Ja“ oder „Nein“ lauten. Anmerkungen sollten in einem Frage/Kommentar-Feld festgehalten werden.
Diese Frage muss beantwortet werden.</t>
  </si>
  <si>
    <t>D. Bitte antworten Sie mit „Ja“ oder „Nein“, um anzugeben, ob Ihr Unternehmen Sorgfaltspflichts-Maßnahmen für die konfliktfreie Beschaffung von Konfliktmineralien verwendet. Diese Erklärung dient nicht dazu, Details zu den Sorgfaltsmaßnahmen eines Unternehmens zu liefern – es geht lediglich darum, ob das Unternehmen solche Maßnahmen in Kraft gesetzt hat. Die genaue Beschaffenheit angemessener Sorgfaltsmaßnahmen muss vom Antragsteller und vom Lieferanten bestimmt werden.
Beispiele für Due-Diligence-Maßnahmen (Sorgfaltspflichtsmaßnahmen) sind unter anderem: Erwartungen an Lieferanten innerhalb der Lieferkette für konfliktfreie Mineralien kommunizieren und (wenn möglich) in Verträge aufnehmen; Risiken in der Lieferkette angeben und bewerten; eine Strategie zur Handhabung der ermittelten Risiken entwickeln und umsetzen; die verantwortungsvolle Beschaffungspolitik für Mineralien Ihrer direkten Lieferanten entsprechend deren Richtlinie verifizieren, etc.  Diese Maßnahmenbeispiele zur Erfüllung der Sorgfaltspflicht stimmen mit den Leitlinien überein, die in der international anerkannten OECD-Leitlinie zur Sorgfaltspflicht enthalten sind.
Diese Frage muss beantwortet werden.</t>
  </si>
  <si>
    <t>Diese Vorlage ermöglicht die Identifikation einer Schmelzhütte anhand der Schmelzhüttensuche. Spalten B und C müssen in der richtigen Reihenfolge von links nach rechts ausgefüllt werden, um die Schmelzhüttensuchfunktion nutzen zu können.
Verwenden Sie eine separate Reihe für jede Metall/Schmelzhütte/Land-Kombination.</t>
  </si>
  <si>
    <t>1. Eingabespalte Schmelzhüttenidentifizierung – Wenn Sie die Schmelzhüttenidentifizierungsnummer kennen, geben Sie die Nummer in Spalte A ein (Spalten B, C, E, F, G, I und J füllen sich automatisch aus).  Spalte A füllt sich nicht automatisch aus.</t>
  </si>
  <si>
    <t>2.  Metall ( * ) - Verwenden Sie das Pull-down-Menü, um das Metall auszuwählen,  für welches Sie Informationen über die Schmelzhütte eingeben. Dies ist ein Pflichteingabefeld.</t>
  </si>
  <si>
    <t>3. Schmelzhüttensuche (*) – Aus Drop-down-Menü auswählen.  Das ist die Liste der bekannten Schmelzhütten zum Veröffentlichungsdatum der Vorlage.  Falls die Schmelzhütte nicht auf der Liste ist, wählen Sie „Smelter not listed“ aus.  Dies erlaubt Ihnen, den Namen der Schmelzhütte in Spalte D einzugeben. Falls Sie den Namen oder den Standort der Schmelzhütte nicht kennen, wählen Sie „Smelter not yet identified“ aus.  Für diese Option füllen sich die Spalten D und E automatisch z. B. zu „unbekannt“ aus.  Dieses Feld muss ausgefüllt werden.</t>
  </si>
  <si>
    <t>4. Schmelzhütten Name ( 1 ) - Füllen Sie den Namen der Schmelzhütte in Spalte C ein, wenn Sie "Smelter not listed" ausgewählt haben.  Dieses Feld wird automatisch ausgefüllt, wenn eine Schmelzhütte in Spalte C ausgewählt wurde. Dies ist ein Pflichteingabefeld.</t>
  </si>
  <si>
    <t>5. Schmelzhütten Land ( * ) -  Dieses Feld wird automatisch ausgefüllt, wenn eine Schmelzhütte in Spalte C ausgewählt ist. Wenn Sie "Smelter not listed" ausgewählt haben, benutzen Sie bitte das Pull-down Menü, um das Herkunftsland der Schmelzhütte auszuwählen. Dies ist ein Pflichteingabefeld.</t>
  </si>
  <si>
    <t>6. Schmelzhütten Identifikation - Dies ist eine eindeutige ID, welche nach einem festgelegten Identifikations System einer Schmelzhütte oder Raffenerie zugewiesen ist. Es ist davon auszugehen, dass mehrere Namen oder Decknamen für die Bezeichnung einer einzigen Aluminiumhütte oder Walzwerk verwendet werden und daher mehrere Namen oder Decknamen mit einer einzigen "Smelter-ID" verbunden sein können.</t>
  </si>
  <si>
    <t>7. Quelle der Schmelzhütten Identifikationsnummer - das ist die Quelle der Schmelzhütte, welche  in der Spalte F eingegeben wurde. Wenn eine Schmelzhütte aus der Drop-down Box in Spalte C ausgewählt wurde, dann wird dieses Feld automatisch aufgefüllt werden.</t>
  </si>
  <si>
    <t>8. Straße der Schmelzhütte – Geben Sie den Straßennamen des Schmelzhüttenstandortes an. Das Ausfüllen dieses Feldes ist freiwillig.</t>
  </si>
  <si>
    <t>9. Ort der Schmelzhütte – Geben Sie den Namen des Ortes an, in dem sich die Schmelzhütte befindet. Das Ausfüllen dieses Feldes ist freiwillig.</t>
  </si>
  <si>
    <t>10. Standort der Schmelzhütte: Ggf. Bundesland/Region/Provinz – Geben Sie das Bundesland oder die Region/Provinz des Schmelzhüttenstandortes an. Das Ausfüllen dieses Feldes ist freiwillig.</t>
  </si>
  <si>
    <t>11. Schmelzhütten-Ansprechpartner - Das Konflikt Mineralien Berichtsformblatt (CMRT) zirkulierte zwischen den Unternehmen der Lieferkette des antragstellenden Unternehmen, zur Gewährleistung der Einhaltung der OECD-Sorgfaltspflichts-Leitfaden für verantwortungsvolle Lieferketten von Konfliktmineralien betroffenen Bereichen mit hohem Risiko und der US-amerikanischen Securities and Exchange Commission Final Rule von Konfliktmineralien.
Wenn die Vorlage in einem Land zirkuliert, in dem Gesetze zum Schutz persönlicher Informationen existieren, können persönliche Kontaktinformationen in der CMRT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</si>
  <si>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12. Schmelzhütten Kontakt-E-Mail - Tragen Sie die E-mail Adresse des Ansprechpartners der Schmelzhütte ein. Zum Beispiel:   John.Smith@SmelterXXX.com. Lesen Sie bitte die Anweisungen für die Eingabe des Ansprechpartners vor der Eingabe des Kontakt Namens.</t>
  </si>
  <si>
    <t>13. Name der Mine(n) – Dieses Feld ermöglicht es einem Unternehmen, die aktuellen Minen zu bestimmen, die durch die Schmelzhütten verwendet werden. Bitte geben Sie, falls bekannt, die Namen der aktuellen Minen an. Falls 100 % des Rohmaterials der Schmelzhütten aus wiederverwerteten oder Ausschussressourcen resultiert, tragen Sie anstelle des Namens der Mine „wiederverwertet“ oder „Ausschuss“ ein und geben Sie in Spalte P die Antwort „Ja“.
„RCOI-bestätigt gemäß RMI“ kann eine akzeptable Antwort auf die Frage sein.</t>
  </si>
  <si>
    <t>14. Standort (Land) der Mine(n) – Dies ist ein Textfeld mit freier Texteingabe, das es einem Unternehmen ermöglicht, den Standort der Minen zu definieren, die durch die Schmelzhütten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t>
  </si>
  <si>
    <t>15. Zeigt an, ob die Schmelzhütte seine Materialien für seine(n) Schmelzprozess(e) ausschließlich aus Recycling oder Schrott bezieht. Diese Frage ist optional.  Erlaubte Antworten auf diese Frage sind:
- Ja
- Nein
- Unbekannt</t>
  </si>
  <si>
    <t>Zinn, Tantal, Wolfram, Gold</t>
  </si>
  <si>
    <t>In Bezug auf Schmelzhütten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</si>
  <si>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Eine Tantal Schmelzhütte (auch bekannt als ein Verarbeiter) ist definiert als ein Unternehmen, das Ta-haltige Erze, Konzentrate, Schlacken oder sekundäre Materialien in Tantal Zwischenprodukte oder in ein anderes Tantal mit Produkten für den direkten Verkauf oder zur Weiterverarbeitung in Ta-Produkte wie zum Beispiel Ta-Pulver, Ta-Komponenten, Ta-Oxide, Legierungen, Kabel, gesinterte Stangen etc. umwandeln. Hier finden Sie  für das RMAP-Auditprotokoll eine vollständige Beschreibung für dieses Metall: http://www.responsiblemineralsinitiative.org/smelter-introduction/.</t>
  </si>
  <si>
    <t>Primäre [Zinn] Schmelzhütten sind Unternehmen mit einer oder mehreren Einrichtungen zur Verarbeitung von Zinn aus Erzkonzentraten, um Zinn herzustellen. Sekundärschmelzhütten sind Unternehmen, die sekundäre Materialien zur Herstellung von rohem oder vollständig raffiniertem Zinn, Zinnprodukte oder Lötzinn verarbeiten. Eine Schmelzhütte bezogen auf diesen Auditberichts kann entweder als eine oder als beide Arten von Unternehmen poduzieren. Hier finden Sie  für das RMAP-Auditprotokoll eine vollständige Beschreibung für dieses Metall: http://www.responsiblemineralsinitiative.org/smelter-introduction/.</t>
  </si>
  <si>
    <t>3) Beschaffen Schmelzhütten in Ihrer Lieferkette das 3TG-Mineral aus den umfassten Ländern? (SEC-Begriff, siehe Definitions-Tab)</t>
  </si>
  <si>
    <t>4) Beziehen Schmelzhütten in Ihrer Lieferkette ihre 3TG aus von Konflikten betroffenen und risikoreichen Gebieten?</t>
  </si>
  <si>
    <t>A. Haben Sie eine konfliktfreie Beschaffungsrichtlinie für Mineralien erstellt?</t>
  </si>
  <si>
    <t>B. Ist Ihre konfliktfreie Beschaffungsrichtlinie für Mineralien auf Ihrer Website einsehbar? (Hinweis - Wenn „Ja“, sollte der Benutzer die URL im Anmerkungsfeld angeben.)</t>
  </si>
  <si>
    <t>C. Verlangen Sie von Ihren direkten Lieferanten, das 3TG-Mineral ausschließlich von Schmelzhütten zu beziehen, deren Sorgfaltspflichts-Praktiken von einer unabhängigen Instanz überprüft wurden?</t>
  </si>
  <si>
    <t>F. Überprüfen Sie die Sorgfaltspflichts-Informationen, die Sie von ihren Lieferanten erhalten, anhand der Erwartungen Ihres Unternehmens?</t>
  </si>
  <si>
    <t>Schmelzhüttensuche (*)</t>
  </si>
  <si>
    <t>Schmelzhütten-ID</t>
  </si>
  <si>
    <t xml:space="preserve">Eingabespalte Schmelzhüttenidentifizierungsnummer </t>
  </si>
  <si>
    <t>Schmelzhüttenname (1)</t>
  </si>
  <si>
    <t>Keine Schmelzhüttemnamen auf dem Reiter „Schmelzhüttenliste“ bereitgestellt</t>
  </si>
  <si>
    <t>Geben Sie den Vollständigkeitsgrad der Schmelzhütteninformationen des Anbieters in Prozent in der Reiterzelle D50 der Erklärung an</t>
  </si>
  <si>
    <t>Geben Sie den Vollständigkeitsgrad der Schmelzhütteninformationen des Anbieters in Prozent in der Reiterzelle D51 der Erklärung an</t>
  </si>
  <si>
    <t>Geben Sie den Vollständigkeitsgrad der Schmelzhütteninformationen des Anbieters in Prozent in der Reiterzelle D52 der Erklärung an</t>
  </si>
  <si>
    <t>Geben Sie den Vollständigkeitsgrad der Schmelzhütteninformationen des Anbieters in Prozent in der Reiterzelle D53 der Erklärung an</t>
  </si>
  <si>
    <t xml:space="preserve">Geben Sie in der Reiterzelle D56 der Erklärung an, ob alle Schmelzhüttennamen in der Antwort auf diese Umfrage im Umfang der angegebenen Produkte zur Verfügung gestellt worden sind </t>
  </si>
  <si>
    <t xml:space="preserve">Geben Sie in der Reiterzelle D57 der Erklärung an, ob alle Schmelzhüttennamen in der Antwort auf diese Umfrage im Umfang der angegebenen Produkte zur Verfügung gestellt worden sind </t>
  </si>
  <si>
    <t xml:space="preserve">Geben Sie in der Reiterzelle D58 der Erklärung an, ob alle Schmelzhüttennamen in der Antwort auf diese Umfrage im Umfang der angegebenen Produkte zur Verfügung gestellt worden sind </t>
  </si>
  <si>
    <t xml:space="preserve">Geben Sie in der Reiterzelle D59 der Erklärung an, ob alle Schmelzhüttennamen in der Antwort auf diese Umfrage im Umfang der angegebenen Produkte zur Verfügung gestellt worden sind  </t>
  </si>
  <si>
    <t xml:space="preserve">Geben Sie in der Reiterzelle D62 der Erklärung an, ob alle Informationen über Tantalum-Schmelzhütten zur Verfügung gestellt worden sind </t>
  </si>
  <si>
    <t xml:space="preserve">Geben Sie in der Reiterzelle D63 der Erklärung an, ob alle Informationen über Zinn-Schmelzhütten zur Verfügung gestellt worden sind </t>
  </si>
  <si>
    <t>Geben Sie in der Reiterzelle D64 der Erklärung an, ob alle Informationen über Gold-Schmelzhütten zur Verfügung gestellt worden sind</t>
  </si>
  <si>
    <t xml:space="preserve">Geben Sie in der Reiterzelle D65 der Erklärung an, ob alle Informationen über Tungsten-Schmelzhütten zur Verfügung gestellt worden sind </t>
  </si>
  <si>
    <t>Geben Sie in Zelle D75 der Erklärung an, ob Ihr Unternehmen Ihre Richtlinie zur konfliktfreien Mineralienbeschaffung auf seiner Website öffentlich verfügbar gemacht hat</t>
  </si>
  <si>
    <t>Geben Sie in Zelle D79 der Erklärung an, ob Sie von Ihren direkten Lieferanten verlangen, bei Schmelzhütten einzukaufen, deren Due-Diligence-Praktiken von unabhängigen Prüfungsprogramm Dritter überprüft worden sind</t>
  </si>
  <si>
    <t>Geben Sie in der Reiterzelle D81 der Erklärung an, ob Sie von Ihren Lieferanten Namen von Schmelzhütten verlangen</t>
  </si>
  <si>
    <t xml:space="preserve">Geben Sie im Reiter „Smelter List“ eine Liste von Schmelzhütten ein, die Material für die Lieferkette beitragen  </t>
  </si>
  <si>
    <t xml:space="preserve">Geben Sie im Reiter „Smelter List“ eine Liste von Tantalum-Schmelzhütten ein, die Material für die Lieferkette beitragen </t>
  </si>
  <si>
    <t xml:space="preserve">Geben Sie im Reiter „Smelter List“ eine Liste von Zinn-Schmelzhütten ein, die Material für die Lieferkette beitragen    </t>
  </si>
  <si>
    <t xml:space="preserve">Geben Sie im Reiter „Smelter List“ eine Liste von Gold-Schmelzhütten ein, die Material für die Lieferkette beitragen  </t>
  </si>
  <si>
    <t xml:space="preserve">Geben Sie im Reiter „Smelter List“ eine Liste von Tungsten-Schmelzhütten ein, die Material für die Lieferkette beitragen  </t>
  </si>
  <si>
    <t>Brunei dan Muara</t>
  </si>
  <si>
    <t>Boneiru</t>
  </si>
  <si>
    <t>Taiwan Sheng (see also separate country code entry under TW)</t>
  </si>
  <si>
    <t>Xianggang Tebiexingzhengqu (see also separate country code entry under HK)</t>
  </si>
  <si>
    <t>Macao SAR (see also separate country code entry under MO)</t>
  </si>
  <si>
    <t>Macau SAR (see also separate country code entry under MO)</t>
  </si>
  <si>
    <t>Aomen Tebiexingzhengqu (see also separate country code entry under MO)</t>
  </si>
  <si>
    <t>Frýdek-Místek</t>
  </si>
  <si>
    <t>Praha, Hlavní město</t>
  </si>
  <si>
    <t>Armagh City, Banbridge and Craigavon</t>
  </si>
  <si>
    <t>Derry City and Strabane</t>
  </si>
  <si>
    <t>GH-AF</t>
  </si>
  <si>
    <t>Ahafo</t>
  </si>
  <si>
    <t>GH-BE</t>
  </si>
  <si>
    <t>Bono East</t>
  </si>
  <si>
    <t>GH-BO</t>
  </si>
  <si>
    <t>Bono</t>
  </si>
  <si>
    <t>GH-NE</t>
  </si>
  <si>
    <t>GH-OT</t>
  </si>
  <si>
    <t>Oti</t>
  </si>
  <si>
    <t>GH-SV</t>
  </si>
  <si>
    <t>Savannah</t>
  </si>
  <si>
    <t>GH-WN</t>
  </si>
  <si>
    <t>Western North</t>
  </si>
  <si>
    <t>Pelopónnisos</t>
  </si>
  <si>
    <t>Vóreio Aigaío</t>
  </si>
  <si>
    <t>Nótio Aigaío</t>
  </si>
  <si>
    <t>IN-LA</t>
  </si>
  <si>
    <t>Friuli Venezia Giulia</t>
  </si>
  <si>
    <t>IT-SD</t>
  </si>
  <si>
    <t>Sud Sardegna</t>
  </si>
  <si>
    <t>Fès-Meknès</t>
  </si>
  <si>
    <t>ME-24</t>
  </si>
  <si>
    <t>Tuzi</t>
  </si>
  <si>
    <t>MK-101</t>
  </si>
  <si>
    <t>MK-102</t>
  </si>
  <si>
    <t>MK-103</t>
  </si>
  <si>
    <t>MK-104</t>
  </si>
  <si>
    <t>MK-105</t>
  </si>
  <si>
    <t>MK-106</t>
  </si>
  <si>
    <t>MK-107</t>
  </si>
  <si>
    <t>MK-108</t>
  </si>
  <si>
    <t>MK-109</t>
  </si>
  <si>
    <t>MK-201</t>
  </si>
  <si>
    <t>MK-202</t>
  </si>
  <si>
    <t>MK-203</t>
  </si>
  <si>
    <t>MK-204</t>
  </si>
  <si>
    <t>MK-205</t>
  </si>
  <si>
    <t>MK-206</t>
  </si>
  <si>
    <t>MK-207</t>
  </si>
  <si>
    <t>MK-208</t>
  </si>
  <si>
    <t>MK-209</t>
  </si>
  <si>
    <t>MK-210</t>
  </si>
  <si>
    <t>MK-211</t>
  </si>
  <si>
    <t>MK-301</t>
  </si>
  <si>
    <t>MK-303</t>
  </si>
  <si>
    <t>MK-304</t>
  </si>
  <si>
    <t>Debrca</t>
  </si>
  <si>
    <t>MK-307</t>
  </si>
  <si>
    <t>MK-308</t>
  </si>
  <si>
    <t>MK-310</t>
  </si>
  <si>
    <t>MK-311</t>
  </si>
  <si>
    <t>MK-312</t>
  </si>
  <si>
    <t>MK-313</t>
  </si>
  <si>
    <t>MK-401</t>
  </si>
  <si>
    <t>MK-402</t>
  </si>
  <si>
    <t>MK-403</t>
  </si>
  <si>
    <t>MK-404</t>
  </si>
  <si>
    <t>MK-405</t>
  </si>
  <si>
    <t>MK-406</t>
  </si>
  <si>
    <t>MK-407</t>
  </si>
  <si>
    <t>MK-408</t>
  </si>
  <si>
    <t>MK-409</t>
  </si>
  <si>
    <t>MK-410</t>
  </si>
  <si>
    <t>MK-501</t>
  </si>
  <si>
    <t>MK-502</t>
  </si>
  <si>
    <t>MK-503</t>
  </si>
  <si>
    <t>MK-504</t>
  </si>
  <si>
    <t>MK-505</t>
  </si>
  <si>
    <t>MK-506</t>
  </si>
  <si>
    <t>MK-507</t>
  </si>
  <si>
    <t>MK-508</t>
  </si>
  <si>
    <t>MK-509</t>
  </si>
  <si>
    <t>MK-601</t>
  </si>
  <si>
    <t>MK-602</t>
  </si>
  <si>
    <t>MK-603</t>
  </si>
  <si>
    <t>MK-604</t>
  </si>
  <si>
    <t>MK-605</t>
  </si>
  <si>
    <t>MK-606</t>
  </si>
  <si>
    <t>MK-607</t>
  </si>
  <si>
    <t>Mavrovo i Rostuše</t>
  </si>
  <si>
    <t>MK-608</t>
  </si>
  <si>
    <t>MK-609</t>
  </si>
  <si>
    <t>MK-701</t>
  </si>
  <si>
    <t>MK-702</t>
  </si>
  <si>
    <t>MK-703</t>
  </si>
  <si>
    <t>MK-704</t>
  </si>
  <si>
    <t>MK-705</t>
  </si>
  <si>
    <t>MK-706</t>
  </si>
  <si>
    <t>MK-801</t>
  </si>
  <si>
    <t>Aerodrom †</t>
  </si>
  <si>
    <t>MK-802</t>
  </si>
  <si>
    <t>MK-803</t>
  </si>
  <si>
    <t>Butel †</t>
  </si>
  <si>
    <t>MK-804</t>
  </si>
  <si>
    <t>Gazi Baba †</t>
  </si>
  <si>
    <t>MK-805</t>
  </si>
  <si>
    <t>Gjorče Petrov †</t>
  </si>
  <si>
    <t>MK-806</t>
  </si>
  <si>
    <t>MK-807</t>
  </si>
  <si>
    <t>MK-808</t>
  </si>
  <si>
    <t>Karpoš †</t>
  </si>
  <si>
    <t>MK-809</t>
  </si>
  <si>
    <t>Kisela Voda †</t>
  </si>
  <si>
    <t>MK-810</t>
  </si>
  <si>
    <t>MK-811</t>
  </si>
  <si>
    <t>Saraj †</t>
  </si>
  <si>
    <t>MK-812</t>
  </si>
  <si>
    <t>MK-813</t>
  </si>
  <si>
    <t>MK-814</t>
  </si>
  <si>
    <t>Centar †</t>
  </si>
  <si>
    <t>MK-815</t>
  </si>
  <si>
    <t>Čair †</t>
  </si>
  <si>
    <t>MK-816</t>
  </si>
  <si>
    <t>Čučer-Sandevo</t>
  </si>
  <si>
    <t>MK-817</t>
  </si>
  <si>
    <t>Šuto Orizari †</t>
  </si>
  <si>
    <t>NO-50</t>
  </si>
  <si>
    <t>ZA-GP</t>
  </si>
  <si>
    <t>ZA-KZN</t>
  </si>
  <si>
    <t>ABC Refinery Pty Ltd.</t>
  </si>
  <si>
    <t>CID002920</t>
  </si>
  <si>
    <t>Marrickville</t>
  </si>
  <si>
    <t>Agosi AG</t>
  </si>
  <si>
    <t>Albino Mountinho Lda.</t>
  </si>
  <si>
    <t>CID002760</t>
  </si>
  <si>
    <t>Gondomar</t>
  </si>
  <si>
    <t>Mahārāshtra</t>
  </si>
  <si>
    <t>Dongwu Gold Group</t>
  </si>
  <si>
    <t>CID003663</t>
  </si>
  <si>
    <t>Suzhou City</t>
  </si>
  <si>
    <t>Fujhara Refinery</t>
  </si>
  <si>
    <t>GGC Gujrat Gold Centre Pvt. Ltd.</t>
  </si>
  <si>
    <t>Gold by Gold Colombia</t>
  </si>
  <si>
    <t>CID003641</t>
  </si>
  <si>
    <t>Medellín</t>
  </si>
  <si>
    <t>Kempton Park</t>
  </si>
  <si>
    <t>Nohon Material Corporation</t>
  </si>
  <si>
    <t>Shenzhen CuiLu Gold Co., Ltd.</t>
  </si>
  <si>
    <t>CID002750</t>
  </si>
  <si>
    <t>Super Dragon Technology Co., Ltd.</t>
  </si>
  <si>
    <t>CID001810</t>
  </si>
  <si>
    <t>Ubro-Union of Brazilian Refiners</t>
  </si>
  <si>
    <t>Tourville-les-Ifs</t>
  </si>
  <si>
    <t>5D Production OU</t>
  </si>
  <si>
    <t>CID003926</t>
  </si>
  <si>
    <t>Tallinn</t>
  </si>
  <si>
    <t>5D Production OÜ</t>
  </si>
  <si>
    <t>AMG Brasil</t>
  </si>
  <si>
    <t>RFH Yancheng Jinye New Material Technology Co., Ltd.</t>
  </si>
  <si>
    <t>Brand IMLI</t>
  </si>
  <si>
    <t>PT Bukit Timah</t>
  </si>
  <si>
    <t>CID001428</t>
  </si>
  <si>
    <t>Tin Smelting Branch of Yunnan Tin Co., Ltd.</t>
  </si>
  <si>
    <t>DS Myanmar</t>
  </si>
  <si>
    <t>CID003831</t>
  </si>
  <si>
    <t>Hulterworth Smelter</t>
  </si>
  <si>
    <t>Ikuno Tin Smelter</t>
  </si>
  <si>
    <t>Indra Eramulti Logam</t>
  </si>
  <si>
    <t>PT Babel Inti Perkasa</t>
  </si>
  <si>
    <t>CID001402</t>
  </si>
  <si>
    <t>Lintang</t>
  </si>
  <si>
    <t>PT Belitung Industri Sejahtera</t>
  </si>
  <si>
    <t>CID001421</t>
  </si>
  <si>
    <t>PT Cipta Persada Mulia</t>
  </si>
  <si>
    <t>CID002696</t>
  </si>
  <si>
    <t>Batam</t>
  </si>
  <si>
    <t>PT Indora Ermulti</t>
  </si>
  <si>
    <t>PT Indra Eramult Logam Industri</t>
  </si>
  <si>
    <t>PT Panca Mega Persada</t>
  </si>
  <si>
    <t>CID001457</t>
  </si>
  <si>
    <t>PT Putera Sarana Shakti (PT PSS)</t>
  </si>
  <si>
    <t>CID003868</t>
  </si>
  <si>
    <t>PT Sariwiguna Binasentosa</t>
  </si>
  <si>
    <t>CID001463</t>
  </si>
  <si>
    <t>CID002816</t>
  </si>
  <si>
    <t>PT Tirus Putra Mandiri</t>
  </si>
  <si>
    <t>CID002478</t>
  </si>
  <si>
    <t>Bogor</t>
  </si>
  <si>
    <t>PT Tommy Utama</t>
  </si>
  <si>
    <t>CID001493</t>
  </si>
  <si>
    <t>Sumping Desa Batu Peyu</t>
  </si>
  <si>
    <t>云南锡业股份有限公司锡业分公司</t>
  </si>
  <si>
    <t>Jingmen Dewei GEM Tungsten Resources Recycling Co., Ltd.</t>
  </si>
  <si>
    <t>HANNAE FOR T Co., Ltd.</t>
  </si>
  <si>
    <t>CID003978</t>
  </si>
  <si>
    <t>Dangjin-si</t>
  </si>
  <si>
    <t>LLC Vostok</t>
  </si>
  <si>
    <t>CID003643</t>
  </si>
  <si>
    <t>Kostroma</t>
  </si>
  <si>
    <t>YUDU ANSHENG TUNGSTEN CO., LTD.</t>
  </si>
  <si>
    <t>CID003662</t>
  </si>
  <si>
    <t>Ganzhou City</t>
  </si>
  <si>
    <t xml:space="preserve">This version incorporates a few changes to the smelter list as reflected in the Standard Smelter List as of February 24, 2022.  The latest version of the Standard Smelter List is available at: http://www.responsiblemineralsinitiative.org/responsible-minerals-assurance-process/exports/cmrt-export/. </t>
  </si>
  <si>
    <t>1. Corrections to all bugs and errors
2. Updates to Smelter Reference List and Standard Smelter List
3. Translation improvements</t>
  </si>
  <si>
    <t>5.  これは、製品の機能性に必要であるためにその製品中に含まれる3TGが、再生利用品又はスクラップ起源から調達されているかどうかを示す申告です。
「Yes（はい）」「No（いいえ）」又は「Unknown（不明）」で回答してください。この質問は、質問1と2の回答が「Yes（はい）」の金属については必須となります。
「Yes（はい）」とは、紛争金属の全てを再生利用品又はスクラップ起源から調達していることを意味します。「No（いいえ）」とは、3TGの一部は再生利用品又はスクラップ起源から調達していないことを意味します。「Unknown（不明）」とは、3TGの全てが再生利用品又はスクラップ起源から調達されているかどうかをユーザーが把握していないことを意味します。</t>
  </si>
  <si>
    <t>2008 yılında, Responsible Business Alliance ve Küresel e-Sürdürülebilirlik Girişimi üyeleri tarafından kurulan İhtilafsız Kaynak Edinme Girişimi, şirketlerin tedarik zincirlerinde ihtilaf konusu madenler ile ilgili sorunlarla baş edebilmesi için en sık başvurulan ve en saygı duyulan kaynaklardan biri haline gelmiştir. Günümüzde yedi farklı sektörden, 150'nin üzerinde şirket CFSI'ye katılmış durumdadır ve bu şirketler, İhtilafsız İzabe Tesisi Programı, İhtilaf Konusu Maden Raporlama Şablonu, Makul Menşei Ülke Sorgulama verileri ile ihtilaf konusu maden kaynakları ile ilgili bir dizi kılavuz belgeyi de içeren birçok araç ve kaynağın gelişimine katkıda bulunmuştur. CFSI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</si>
  <si>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 xml:space="preserve">İhtilafsız İzabe Tesisi Programı (RMAP) Uyumlu İzabe Tesisi Listesi, İhtilafsız Kaynak Edinme Girişiminin (CFSI)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www.responsiblemineralsinitiative.org adresinden ulaşılabilir. </t>
  </si>
  <si>
    <t>Fondée en 2008 par des membres de la Responsible Business Alliance, l'Initiative pour des fonderies sans conflit est devenue l'une des ressources les plus utilisées pour les entreprises traitant des  minerais de conflit dans leurs chaînes d'approvisionnement. A ce jour, plus de 360 entreprises de dix secteurs industriels différents participent au RMI, contribuant à une gamme d'outils et de ressources, y compris le Programme de fonderie sans conflit, le formulaire de déclaration des minerais de conflit, les données sur la recherche raisonnable du pays d'origine et une série de lignes directrices sur l'approvisionnement des minerais de conflit. Le RMI organise également régulièrement des ateliers sur les questions des minerais de conflit et contribue à l'élaboration des politiques et aux débats avec les principales organisations de la société civile et les gouvernements. Des informations complémentaires sont disponibles à http://www.responsiblemineralsinitiative.org.</t>
  </si>
  <si>
    <t xml:space="preserve">La liste des fonderies conformes au Programme des fonderies hors conflits (Responsible Minerals Assurance Process, RMAP) est une liste publiée des fonderies et affineurs qui ont suivi une évaluation par l’intermédiaire du RMAP, un programme de l’Initiative d’approvisionnement hors conflits (Responsible Minerals Initiative, RMI) ou un programme sectoriel équivalent (notamment le Responsible Jewellery Council ou la London Bullion Market Association) et ont été validés pour leur conformité aux protocoles. Si une fonderie ou un affineur n’est pas sur la liste, c’est soit parce qu’il n’a pas rempli d’évaluation RMAP, soit parce qu’il n’est pas conforme au protocole RMAP. _x000D_
_x000D_
Une liste des fonderies et affineurs qui ont été validés pour leur conformité au RMAP est disponible sur www.responsiblemineralsinitiative.org. </t>
  </si>
  <si>
    <t>8. Esta pregunta confirma que todas las fundidoras identificadas que suministran cualquiera de los 3TG contenidos en los productos cubiertos en el enfoque de esta declaración han sido reportadas en esta declaración. La respuesta a esta pregunta debe ser "sí" o "no", seguido de un comentario en algunos casos; por ejemplo, una lista de fundidoras. Esta pregunta es obligatoria para un metal específico si la respuesta a la Pregunta 1 y 2 es "sí" para ese metal.</t>
  </si>
  <si>
    <t>1. Corrections to checker tab errors</t>
  </si>
  <si>
    <t>1. Minor revisions to correct reported issues including those related to “Product List” tab.</t>
  </si>
  <si>
    <t>1. Minor revisions to correct reported issues including those related to “Smelter List” tab.</t>
  </si>
  <si>
    <t>Coimpa Industrial LTDA</t>
  </si>
  <si>
    <t>CID004010</t>
  </si>
  <si>
    <t>MKS PAMP SA</t>
  </si>
  <si>
    <t>Sam Precious Metals</t>
  </si>
  <si>
    <t>CID003666</t>
  </si>
  <si>
    <t>Geneva</t>
  </si>
  <si>
    <t>Materion Newton Inc.</t>
  </si>
  <si>
    <t>PowerX Ltd.</t>
  </si>
  <si>
    <t>CID004054</t>
  </si>
  <si>
    <t>Aurubis Beerse</t>
  </si>
  <si>
    <t>Aurubis Berango</t>
  </si>
  <si>
    <t>CV Ayi Jaya</t>
  </si>
  <si>
    <t>CID002570</t>
  </si>
  <si>
    <t>CV Serumpun Sebalai</t>
  </si>
  <si>
    <t>PT Premium Tin Indonesia</t>
  </si>
  <si>
    <t>CID000313</t>
  </si>
  <si>
    <t>Mining Minerals Resources SARL</t>
  </si>
  <si>
    <t>CID004065</t>
  </si>
  <si>
    <t>Novosibirsk Tin Combine</t>
  </si>
  <si>
    <t>PT Bangka Prima Tin</t>
  </si>
  <si>
    <t>CID002776</t>
  </si>
  <si>
    <t>PT Bangka Tin Industry</t>
  </si>
  <si>
    <t>CID001419</t>
  </si>
  <si>
    <t>Pangkalan Baru</t>
  </si>
  <si>
    <t>Lubumbashi</t>
  </si>
  <si>
    <t>Air Mesu</t>
  </si>
  <si>
    <t>Belitung</t>
  </si>
  <si>
    <t>Hunan Shizhuyuan Nonferrous Metals Co., Ltd. Chenzhou Tungsten Products Branch</t>
  </si>
  <si>
    <t>DONGKUK INDUSTRIES CO., LTD.</t>
  </si>
  <si>
    <t>CID004060</t>
  </si>
  <si>
    <t>Fujian Xinlu Tungsten Co., Ltd.</t>
  </si>
  <si>
    <t>Hubei Green Tungsten Co., Ltd.</t>
  </si>
  <si>
    <t>Hunan Jintai New Material Co., Ltd.</t>
  </si>
  <si>
    <t>Nam Viet Cromit Joint Stock Company</t>
  </si>
  <si>
    <t>CID004034</t>
  </si>
  <si>
    <t>Nan Viet Ferrochrome Co., Ltd.</t>
  </si>
  <si>
    <t>Tungsten Vietnam Joint Stock Company</t>
  </si>
  <si>
    <t>CID003993</t>
  </si>
  <si>
    <t>Gyeongju-si</t>
  </si>
  <si>
    <t>Song Cong</t>
  </si>
  <si>
    <t>Trieu Son</t>
  </si>
  <si>
    <t>Manaus</t>
  </si>
  <si>
    <t>© 2023 Responsible Minerals Initiative. All rights reserved.</t>
  </si>
  <si>
    <t>© 2023 Responsible Minerals Initiative。保留所有权利。</t>
  </si>
  <si>
    <t>© 2023 Sorumlu Mineral Girişimi. Tüm hakları saklıdır.</t>
  </si>
  <si>
    <t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t>
  </si>
  <si>
    <t>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t>
  </si>
  <si>
    <t xml:space="preserve">This version incorporates a few changes to the smelter list as reflected in the Standard Smelter List as of March 20, 2023.  The latest version of the Standard Smelter List is available at: http://www.responsiblemineralsinitiative.org/responsible-minerals-assurance-process/exports/cmrt-export/. </t>
  </si>
  <si>
    <t>Chandīgarh</t>
  </si>
  <si>
    <t>IN-DH</t>
  </si>
  <si>
    <t>Dādra and Nagar Haveli and Damān and Diu</t>
  </si>
  <si>
    <t>Jammu and Kashmīr</t>
  </si>
  <si>
    <t>Ladākh</t>
  </si>
  <si>
    <t>Arunāchal Pradesh</t>
  </si>
  <si>
    <t>Bihār</t>
  </si>
  <si>
    <t>Chhattīsgarh</t>
  </si>
  <si>
    <t>Gujarāt</t>
  </si>
  <si>
    <t>Himāchal Pradesh</t>
  </si>
  <si>
    <t>Haryāna</t>
  </si>
  <si>
    <t>Jhārkhand</t>
  </si>
  <si>
    <t>Karnātaka</t>
  </si>
  <si>
    <t>Meghālaya</t>
  </si>
  <si>
    <t>Nāgāland</t>
  </si>
  <si>
    <t>Rājasthān</t>
  </si>
  <si>
    <t>Telangāna</t>
  </si>
  <si>
    <t>Tamil Nādu</t>
  </si>
  <si>
    <t>Uttarākhand</t>
  </si>
  <si>
    <t>Innlandet</t>
  </si>
  <si>
    <t>EE-296</t>
  </si>
  <si>
    <t>Keila</t>
  </si>
  <si>
    <t>EE-424</t>
  </si>
  <si>
    <t>Loksa</t>
  </si>
  <si>
    <t>EE-446</t>
  </si>
  <si>
    <t>Maardu</t>
  </si>
  <si>
    <t>EE-784</t>
  </si>
  <si>
    <t>EE-141</t>
  </si>
  <si>
    <t>Anija</t>
  </si>
  <si>
    <t>EE-198</t>
  </si>
  <si>
    <t>Harku</t>
  </si>
  <si>
    <t>EE-245</t>
  </si>
  <si>
    <t>Jõelähtme</t>
  </si>
  <si>
    <t>EE-305</t>
  </si>
  <si>
    <t>Kiili</t>
  </si>
  <si>
    <t>EE-338</t>
  </si>
  <si>
    <t>Kose</t>
  </si>
  <si>
    <t>EE-353</t>
  </si>
  <si>
    <t>Kuusalu</t>
  </si>
  <si>
    <t>EE-431</t>
  </si>
  <si>
    <t>Lääne-Harju</t>
  </si>
  <si>
    <t>EE-651</t>
  </si>
  <si>
    <t>Raasiku</t>
  </si>
  <si>
    <t>EE-653</t>
  </si>
  <si>
    <t>Rae</t>
  </si>
  <si>
    <t>EE-719</t>
  </si>
  <si>
    <t>Saku</t>
  </si>
  <si>
    <t>EE-726</t>
  </si>
  <si>
    <t>Saue</t>
  </si>
  <si>
    <t>EE-890</t>
  </si>
  <si>
    <t>Viimsi</t>
  </si>
  <si>
    <t>EE-205</t>
  </si>
  <si>
    <t>EE-45</t>
  </si>
  <si>
    <t>EE-321</t>
  </si>
  <si>
    <t>Kohtla-Järve</t>
  </si>
  <si>
    <t>EE-511</t>
  </si>
  <si>
    <t>Narva</t>
  </si>
  <si>
    <t>EE-514</t>
  </si>
  <si>
    <t>Narva-Jõesuu</t>
  </si>
  <si>
    <t>EE-735</t>
  </si>
  <si>
    <t>EE-130</t>
  </si>
  <si>
    <t>Alutaguse</t>
  </si>
  <si>
    <t>EE-251</t>
  </si>
  <si>
    <t>Jõhvi</t>
  </si>
  <si>
    <t>EE-442</t>
  </si>
  <si>
    <t>Lüganuse</t>
  </si>
  <si>
    <t>EE-803</t>
  </si>
  <si>
    <t>Toila</t>
  </si>
  <si>
    <t>EE-50</t>
  </si>
  <si>
    <t>EE-247</t>
  </si>
  <si>
    <t>Jõgeva</t>
  </si>
  <si>
    <t>EE-486</t>
  </si>
  <si>
    <t>Mustvee</t>
  </si>
  <si>
    <t>EE-618</t>
  </si>
  <si>
    <t>Põltsamaa</t>
  </si>
  <si>
    <t>EE-52</t>
  </si>
  <si>
    <t>EE-567</t>
  </si>
  <si>
    <t>Paide</t>
  </si>
  <si>
    <t>EE-255</t>
  </si>
  <si>
    <t>Järva</t>
  </si>
  <si>
    <t>EE-834</t>
  </si>
  <si>
    <t>Türi</t>
  </si>
  <si>
    <t>EE-56</t>
  </si>
  <si>
    <t>EE-184</t>
  </si>
  <si>
    <t>Haapsalu</t>
  </si>
  <si>
    <t>EE-441</t>
  </si>
  <si>
    <t>Lääne-Nigula</t>
  </si>
  <si>
    <t>EE-907</t>
  </si>
  <si>
    <t>Vormsi</t>
  </si>
  <si>
    <t>EE-60</t>
  </si>
  <si>
    <t>EE-663</t>
  </si>
  <si>
    <t>Rakvere</t>
  </si>
  <si>
    <t>EE-191</t>
  </si>
  <si>
    <t>Haljala</t>
  </si>
  <si>
    <t>EE-272</t>
  </si>
  <si>
    <t>Kadrina</t>
  </si>
  <si>
    <t>EE-661</t>
  </si>
  <si>
    <t>EE-792</t>
  </si>
  <si>
    <t>Tapa</t>
  </si>
  <si>
    <t>EE-901</t>
  </si>
  <si>
    <t>Vinni</t>
  </si>
  <si>
    <t>EE-903</t>
  </si>
  <si>
    <t>Viru-Nigula</t>
  </si>
  <si>
    <t>EE-928</t>
  </si>
  <si>
    <t>Väike-Maarja</t>
  </si>
  <si>
    <t>EE-64</t>
  </si>
  <si>
    <t>EE-284</t>
  </si>
  <si>
    <t>Kanepi</t>
  </si>
  <si>
    <t>EE-622</t>
  </si>
  <si>
    <t>Põlva</t>
  </si>
  <si>
    <t>EE-708</t>
  </si>
  <si>
    <t>Räpina</t>
  </si>
  <si>
    <t>EE-68</t>
  </si>
  <si>
    <t>EE-624</t>
  </si>
  <si>
    <t>Pärnu</t>
  </si>
  <si>
    <t>EE-214</t>
  </si>
  <si>
    <t>Häädemeeste</t>
  </si>
  <si>
    <t>EE-303</t>
  </si>
  <si>
    <t>Kihnu</t>
  </si>
  <si>
    <t>EE-430</t>
  </si>
  <si>
    <t>Lääneranna</t>
  </si>
  <si>
    <t>EE-638</t>
  </si>
  <si>
    <t>Põhja-Pärnumaa</t>
  </si>
  <si>
    <t>EE-712</t>
  </si>
  <si>
    <t>Saarde</t>
  </si>
  <si>
    <t>EE-809</t>
  </si>
  <si>
    <t>Tori</t>
  </si>
  <si>
    <t>EE-71</t>
  </si>
  <si>
    <t>EE-293</t>
  </si>
  <si>
    <t>Kehtna</t>
  </si>
  <si>
    <t>EE-317</t>
  </si>
  <si>
    <t>Kohila</t>
  </si>
  <si>
    <t>EE-503</t>
  </si>
  <si>
    <t>Märjamaa</t>
  </si>
  <si>
    <t>EE-668</t>
  </si>
  <si>
    <t>Rapla</t>
  </si>
  <si>
    <t>EE-478</t>
  </si>
  <si>
    <t>Muhu</t>
  </si>
  <si>
    <t>EE-689</t>
  </si>
  <si>
    <t>Ruhnu</t>
  </si>
  <si>
    <t>EE-714</t>
  </si>
  <si>
    <t>EE-79</t>
  </si>
  <si>
    <t>EE-793</t>
  </si>
  <si>
    <t>Tartu</t>
  </si>
  <si>
    <t>EE-171</t>
  </si>
  <si>
    <t>Elva</t>
  </si>
  <si>
    <t>EE-283</t>
  </si>
  <si>
    <t>Kambja</t>
  </si>
  <si>
    <t>EE-291</t>
  </si>
  <si>
    <t>Kastre</t>
  </si>
  <si>
    <t>EE-432</t>
  </si>
  <si>
    <t>Luunja</t>
  </si>
  <si>
    <t>EE-528</t>
  </si>
  <si>
    <t>Nõo</t>
  </si>
  <si>
    <t>EE-586</t>
  </si>
  <si>
    <t>Peipsiääre</t>
  </si>
  <si>
    <t>EE-796</t>
  </si>
  <si>
    <t>EE-81</t>
  </si>
  <si>
    <t>EE-557</t>
  </si>
  <si>
    <t>Otepää</t>
  </si>
  <si>
    <t>EE-824</t>
  </si>
  <si>
    <t>Tõrva</t>
  </si>
  <si>
    <t>EE-855</t>
  </si>
  <si>
    <t>Valga</t>
  </si>
  <si>
    <t>EE-897</t>
  </si>
  <si>
    <t>Viljandi</t>
  </si>
  <si>
    <t>EE-480</t>
  </si>
  <si>
    <t>Mulgi</t>
  </si>
  <si>
    <t>EE-615</t>
  </si>
  <si>
    <t>Põhja-Sakala</t>
  </si>
  <si>
    <t>EE-899</t>
  </si>
  <si>
    <t>EE-87</t>
  </si>
  <si>
    <t>EE-919</t>
  </si>
  <si>
    <t>Võru</t>
  </si>
  <si>
    <t>EE-142</t>
  </si>
  <si>
    <t>Antsla</t>
  </si>
  <si>
    <t>EE-698</t>
  </si>
  <si>
    <t>Rõuge</t>
  </si>
  <si>
    <t>EE-732</t>
  </si>
  <si>
    <t>Setomaa</t>
  </si>
  <si>
    <t>EE-917</t>
  </si>
  <si>
    <t>NO-30</t>
  </si>
  <si>
    <t>Viken</t>
  </si>
  <si>
    <t>NO-34</t>
  </si>
  <si>
    <t>NO-38</t>
  </si>
  <si>
    <t>Vestfold og Telemark</t>
  </si>
  <si>
    <t>NO-42</t>
  </si>
  <si>
    <t>Agder</t>
  </si>
  <si>
    <t>NO-46</t>
  </si>
  <si>
    <t>Vestland</t>
  </si>
  <si>
    <t>NO-54</t>
  </si>
  <si>
    <t>Troms og Finnmark</t>
  </si>
  <si>
    <t xml:space="preserve">11. 冶炼厂联系人名称 - 冲突矿产报告模板 (CMRT) 在所要求到的申报人的供应链中各间公司统一使用, 确保各公司都符合经济合作与发展组织来自受冲突影响和高风险区域的矿石的负责任供应链的尽职调查指南的要求，并符合美国证劵交易所就冲突矿产问题公布的最终规则。
如果在统一使用此报告模板中，所在国家或地区有保护个人信息的法律法规，填写个人联系信息会有可能触犯法律法规，则建议申报公司在填写“冶炼厂联系人姓名”和“冶炼厂联系人电子邮件”列时，先确保联系人本人同意公开其联系信息。                                   。
如果申报人已获得公开联系信息的授权信息，请输入与之合作的冶炼厂之联系人姓名。 </t>
  </si>
  <si>
    <t>3. 这是要申报存在于一种产品或多种产品中的 3TG 之任何部分的源产地是刚果民主共和国或其毗邻国家或地区（请指明）。如果供应链中的任何冶炼厂从所指明的国家或地区进行采购，则对此问题的回答应为“是”，即使该等冶炼厂位于 RMI 合规冶炼厂和精炼厂列表中。有关更多信息，请参见 RMI 的冲突矿产尽职调查指南：http://www.responsiblemineralsinitiative.org/additional-training-and-resources/guidance-documents/。
以“是”、“否”或“未知”来回答此问题。如果回答“是”，则建议在注释部分提供证明。
如果问题 1 和问题 2 就特定金属的回答为“是”，必须为该金属回答此问题。</t>
  </si>
  <si>
    <t xml:space="preserve">11. 製錬業者連絡先担当者名　－　 紛争鉱物報告テンプレート(CMRT)は、OECD紛争地域および高リスク地域からの鉱物のサプライチェーンに関するデュー・ディリジェンスガイダンスおよび紛争鉱物に関する米証券取引員会の最終規則のコンプライアンスを目的に、調査企業のサプライチェーンを構成する企業の間を流通します。個人情報保護法のある国で使用される可能性がある場合は、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
この情報を共有する許可を得た場合、貴社が連絡をとっている製錬業者担当者名を記入してください。
</t>
  </si>
  <si>
    <t xml:space="preserve">この紛争鉱物報告テンプレート（テンプレート）は、責任ある鉱物イニシアチブ（RMI）が作成した、無料の標準報告テンプレートです。このテンプレートは鉱物の原産国と、使用される製錬・精製業者に関しサプライチェーンを通して情報を収集することを円滑にし、法律のコンプライアンスを支援します*。このテンプレートは、責任ある鉱物保証プロセスの監査を受けることにつながる可能性のある、新たな製錬・精製業者の特定もサポートします**。
CMRTは、下流企業が（精錬業者までの）サプライチェーンに関する情報を開示するために、こうした企業向けに考案されたものです。3TG精錬業者または精製業者の場合は、RMAPプロトコルに従い精製業者リストタブに貴社名を記入することをお勧めします。
同書に記入する際、セルへの記入内容が「=」または「#」で始まることはできません。
</t>
  </si>
  <si>
    <t>4. 这是要申报一种产品或多种产品中 3TG 的任何部分的原产地是受冲突影响和高风险地区 (CAHRA)。
如果供应链中的任何冶炼厂从目标国家或 CAHRA 进行采购，则对此问题的答复应为“是”，即使该等冶炼厂被列入 RMI 合规冶炼厂和精炼厂名单。有关更多信息，请在此处查看 RMI 的冲突矿产尽职调查指南：http://www.responsiblemineralsinitiative.org/training-and-resources/publications-and-guidance/。
以“是”、“否”或“不知道”来答复此问题。如果回答“是”，则建议在注释部分提供证明。如果对问题 1 和 2 就特定金属的答复为“是”，必须针对该金属回答此问题。</t>
  </si>
  <si>
    <t>3. これは、1つ又は複数の製品に含まれている3TGの一部がコンゴ民主共和国又は隣接国（対象国）から調達されていることの申告です。サプライチェーンのいずれかの製錬所がこのような対象国から調達している場合、この製錬所がRMI適合の製錬所および精製業者リストに記載されていても、この質問に対する回答は「Yes（はい）」となります。詳細については、RMIの紛争鉱物に関するデュー・ディリジェンス・ガイダンスを参照してください。http://www.responsiblemineralsinitiative.org/training-and-resources/publications-and-guidance/
この質問には、「Yes（はい）」「No（いいえ）」又は「Unknown（不明）」で回答してください。「Yes（はい）」と回答した場合は、コメント欄に具体的に記入することをお勧めします。
この質問は、質問1と2の回答が「Yes（はい）」の金属については必須となります。</t>
  </si>
  <si>
    <t>4. これは、1つ又は複数の製品に含まれている3TGの一部が紛争地域及び高リスク地域（CAHRA）から調達されていることの申告です。
サプライチェーンのいずれかの製錬所が対象国又は紛争地域及び高リスク地域 CAHRAから調達している場合、この製錬所がRMI適合の製錬所および精製業者リストに記載されていても、この質問に対する回答は「Yes（はい）」となりますhttp://www.responsiblemineralsinitiative.org/training-and-resources/publications-and-guidance/
この質問には、「Yes（はい）」「No（いいえ）」又は「Unknown（不明）」で回答してください。「Yes（はい）」と回答した場合は、コメント欄に具体的に記入することをお勧めします。この質問は、質問1と2の回答が「Yes（はい）」の金属については必須となります。</t>
  </si>
  <si>
    <t xml:space="preserve">본 분쟁 광물 보고 템플릿(템플릿)은 책임 있는 광물 이니셔티브(Responsible Minerals Initiative (RMI))가 만든 표준화된 무료 보고 템플릿입니다. 템플릿은 광물 원산국 및 사용하는 제련소 및 정제소와 관련된 공급망을 통해 정보의 빠른 전달을 촉진하고 법규 준수*에도 도움이 됩니다. 또한 템플릿은 책임 있는 광물 보증 프로세스**를 통해 잠재적으로 감사를 받게 될 신규 제련소 및 정제소를 식별하는 데 편리함을 제공합니다.
CMRT는 다운스트림 회사가 제련소를 배제한 상태에서 최대한으로 회사의 공급망에 대한 정보를 공개하도록 설계되었습니다. 귀사가 RMAP 규약에 따라 3TG 제련소나 정제소에 해당하는 경우, 제련소 목록 탭에 귀사의 이름을 입력하길 권장합니다.
양식에 기입할 때, 어떤 셀에도 "=" 또는 "#"으로 시작하는 내용이 없어야 합니다. 
</t>
  </si>
  <si>
    <t xml:space="preserve">3. 이것은 한 제품이나 여러 제품들에 포함된 3TG의 일정 부분이 콩고공화국이나 그 인접국가(적용 국가들)로부터 유래된 것인지에 대한 신고입니다. 공급망에 있는 제련소가 적용 국가에서 조달하는 경우, 심지어 이러한 제련소가 RMI를 준수하는 제련소 및 정련소 목록에 있는 경우라도 이 질문에 "Yes"라고 답해야 합니다. 자세한 내용은 RMI의 분쟁광물에 대한 실사 지침(http://www.responsiblemineralsinitiative.org/training-and-resources/publications-and-guidance/)을 참조하십시오. 
이 질문에 대한 답변은 "Yes", "No" 또는 "Unknown(모름)"이어야 합니다. 답변이 "Yes"인 경우, 비고란에 구체적인 내용을 입력하길 권장합니다.
이 질문은 만일 특정 광물에 대한 질문1 및 질문2의 답이 그 광물에 대해 "Yes"라면 필수 사항입니다. </t>
  </si>
  <si>
    <t>4. 이것은 한 제품이나 여러 제품들에 포함된 3TG의 일정 부분이 분쟁 및 고위험 지역(CAHRA)으로부터 유래된 것인지에 대한 선언입니다.
공급망에 있는 제련소가 대상 국가 이나CAHRA에서 조달하는 경우, 심지어 이러한 제련소가 RMI를 준수하는 제련소 및 정련소 목록에 있는 경우라도 이 질문에 "Yes(예)"라고 답해야 합니다. 자세한 내용은 RMI의 분쟁 광물에 대한 실사 지침(http://www.responsiblemineralsinitiative.org/training-and-resources/publications-and-guidance/)을 참조하십시오.
이 질문에 대한 답변은 “Yes(예)”, “No(아니요)” 또는 “Unknown(모름)”이어야 합니다. 답변이 "Yes"인 경우, 비고란에 구체적인 내용을 입력하길 권장합니다. 이 질문은 특정 광물에 대한 질문 1 및 2의 답이 해당 광물에 대해 "Yes(예)"인 경우에 필수 사항입니다.</t>
  </si>
  <si>
    <t>11 Nom du contact de la fonderie -  Le formulaire de déclaration des minerais de conflit (CMRT) est distribué aux entreprises de la chaîne d'approvisionnement de l'entreprise demandeuse pour assurer la conformité au guide de l'OCDE sur le devoir de diligence pour des chaînes d’approvisionnement responsables en minerais provenant de zones de conflit ou à haut risque et à la règle finale sur les minerais du conflit de la 'Securities and Exchange Commission' des Etats-Unis.
Si le formulaire est utilisé dans un pays où existent des lois sur la protection des données personnelles, partager le nom d'un contact dans le CMRT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
Si vous avez l'autorisation de partager cette information, merci de remplir le nom du contact avec lequel vous avez communiqué dans la fonderie.</t>
  </si>
  <si>
    <t xml:space="preserve">3. Il s’agit d’une déclaration selon laquelle une partie des 3TG contenue dans un ou plusieurs produits provient de la RDC ou d’un pays limitrophe (les pays couverts). La réponse à cette question doit être « oui » si une fonderie de la chaîne d’approvisionnement se fournit auprès des pays concernés, même si elle figure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 oui », « non » ou « ne sais pas ». Il est recommandé de justifier une réponse « Oui » dans la section commentaires.
Cette question est obligatoire pour un métal donné si la réponse aux questions 1 et 2 est « Oui » pour ce métal. </t>
  </si>
  <si>
    <t>4. Ceci est une déclaration indiquant qu’une partie des 3TG contenue dans un produit ou plusieurs produits provient des zones touchées par des conflits et à haut risque (conflict-affected and high-risk area, CAHRAs).
La réponse à cette question doit être « oui » si une fonderie de la chaîne d’approvisionnement s’approvisionne auprès des pays couverts ou des zones touchées par des conflits et des zones à haut risque, même si ces fonderies figurent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oui, non ou ne sais pas. Il est recommandé de justifier une réponse « Oui » dans la section commentaires. Cette question est obligatoire pour un métal donné si la réponse aux questions 1 et 2 est « oui » pour ce métal.</t>
  </si>
  <si>
    <t>11. Nome do Contacto na Fundição - O Modelo de relatório de Minerais de conflito (CMRT) irá circular entre companhias na requisitante cadeia de fornecimento da empresa de forma a assegurar o cumprimento com o Guia da OCDE para diligências devidas para Cadeias responsáveis de Minerais de áreas de Alto Risco afetadas por conflitos e com as regras finais sobre minerais de conflito da comissão "U.S. Securities and Exchange Comission"
Se o modelo circula num país onde existem leis que protegem informação pessoal, a partilha de informação  de contactos pessoais no CMRT poderá violar essas regulações. Assim, é recomendado que a companhia que requisita a informação tome precauções tais como a obtenção de permissão da pessoa de contato para a partilha da informação com outras empresas na cadeia de fornecimento aquando do preenchimento das colunas de "Nome de contacto na Fundição" e "E-mail de contacto na Fundição".
Se tiver permissão para a partilha desta informação, por favor preencha o nome da pessoa de contacto da unidade de fundição com quem trabalhou.</t>
  </si>
  <si>
    <t xml:space="preserve">3. Esta é uma declaração de que qualquer parte dos minerais de conflito contidos em um produto ou em vários produtos tem origem na RDC ou em países vizinhos (países abrangidos). A resposta a esta questão deve ser “sim” se qualquer empresa de fundição da cadeia de suprimentos tiver como fonte os países cobertos,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 </t>
  </si>
  <si>
    <t>4. Esta é uma declaração de que qualquer parte dos minerais de conflito contida em um produto ou em vários produtos se origina de uma área afetada por conflitos e de alto risco (CAHRA).
A resposta a esta questão deve ser “sim” se qualquer empresa de fundição na cadeia de suprimentos tiver como fonte os países cobertos ou uma área afetada por conflitos e de alto risco,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t>
  </si>
  <si>
    <t xml:space="preserve">3. Dies ist eine Erklärung dahingehend, dass jedwede Menge der in einem Produkt oder in mehreren Produkten enthaltenen 3TG-Mineralien aus der Demokratischen Republik Kongo oder benachbarten Ländern stammt (umfasste Länder). Die Antwort auf diese Frage sollte „Ja“ sein, wenn eine Schmelzerei in der Lieferkette in den aufgeführten Ländern einkauft, selbst wenn diese Schmelzereien auf der Liste der RFI-konformen Schmelzereien und Raffinerien stehen.  Weitere Informationen finden Sie im Due-Diligence-Leitfaden der RMI unter http://www.responsiblemineralsinitiative.org/training-and-resources/publications-and-guidance/.
Die Antwort auf diese Frage muss „Ja“ oder „Nein“ oder „Unbekannt“ lauten. Es wird empfohlen, Begründen Sie eine „Ja“-Antwort im Kommentarabschnitt.
Diese Frage muss für das jeweilige Metall beantwortet werden, wenn die Fragen 1 oder 2 für dieses Metall mit „Ja“ beantwortet wurden. </t>
  </si>
  <si>
    <t>4. Dies ist eine Erklärung dahingehend, dass irgendein Teil der in einem Produkt oder mehreren Produkten enthaltenen 3TGs aus von Konflikten betroffenen und risikoreichen Gebieten (CAHRAs) stammt. 
Die Antwort auf diese Frage sollte „Ja“ sein, wenn eine Schmelzhütte in der Lieferkette in den umfasste Länder oder Konflikten betroffenen und risikoreichen Gebieten einkauft, selbst wenn diese Schmelzereien auf der Liste der RMI-konformen Schmelzhütten und Raffinerien stehen. Weitere Informationen finden Sie im Sorgfaltspflichts-Leitfaden der RMI unter http://www.responsiblemineralsinitiative.org/training-and-resources/publications-and-guidance/. 
Die Antwort auf diese Frage muss „Ja“, „Nein“ oder „Unbekannt“ lauten. Es wird empfohlen, Begründen Sie eine „Ja“-Antwort im Kommentarabschnitt. Diese Frage muss für das jeweilige Metall beantwortet werden, wenn die Fragen 1 und 2 für dieses Metall mit „Ja“ beantwortet wurden.</t>
  </si>
  <si>
    <t>11. Nombre del contacto del fundidor - El templete de reporte de minerales conflictivos (CMRT) circula entre las compañías para requerir a la cadena de suministros de la empresa para asegurar el cumplimiento con la guía de diligencia de cuidado del al OCDE para una cadena de suministro responsable de minerales de áreas afectadas y áreas de alto riesgo y las reglas finales de SEC de Estados Unidos en relación a minerales en conflicto.
Si el templete circula en un país donde las leyes sobre protección a la información personal existen. Compartir información de contacto personal en el CMRT puede violar regulaciones relacionadas.  Por lo tanto, se recomienda que la compañía que requiera tome precauciones tales como obtener el permiso de la persona contacto para compartir la información con otras compañías en la cadena de suministro al momento de completar las columnas " Nombre contacto del fundidor" y "Email del contacto del fundidor".
Si tienes el permiso para compartir la información, por favor captura el nombre  de la persona contacto  de la planta  del fundidor con quien haya trabajado.</t>
  </si>
  <si>
    <t xml:space="preserve">3. Esta es una declaración de que una parte de los 3TG contenida en un producto o varios productos proviene de la RDC o de un país limítrofe (países cubiertos). La respuesta a esta pregunta debe ser "sí" si algún horno de fundición en la cadena de suministros se abastece de los países cubiertos,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 respuesta a las preguntas 1 y 2 sobre ese metal es afirmativa. </t>
  </si>
  <si>
    <t>4. Esta es una declaración de que una parte de los 3TG contenida en un producto o varios productos proviene de zonas de conflicto y de alto riesgo (CAHRA). 
La respuesta a esta pregunta debe ser “sí” si algún horno de fundición en la cadena de suministros se abastece de países cubiertos o las CAHRA,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las respuestas a las preguntas 1 y 2 sobre ese metal son afirmativas.</t>
  </si>
  <si>
    <t xml:space="preserve">3. Questa è una dichiarazione che qualsiasi parte dei metalli di conflitto contenuta in uno o più prodotti deriva dalla RDC o Paesi limitrofi (Paesi interessati). La risposta a questa domanda deve essere “Sì” nel caso in cui qualsiasi fonderia della catena di approvvigionamento si rifornisca di materie prime dai Paesi interessati,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 </t>
  </si>
  <si>
    <t>4. Questa è una dichiarazione attestante che qualsiasi parte di metalli di conflitto contenuta in un prodotto o in più prodotti proviene da una zona di conflitto e ad alto rischio (Conflict-Affected and High-Risk Area, CAHRA). 
La risposta a questa domanda deve essere “Sì” nel caso in cui qualsiasi fonderia della catena di approvvigionamento si rifornisca da paesi interessati o una CAHRA,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t>
  </si>
  <si>
    <t>11. İzabe Tesisi İrtibat Kişisi Adı – İhtilaf Konusu Maden Raporlama Şablonu (CMRT), talep eden şirketin tedarik zincirindeki şirketler arasında gezdirilerek İhtilaftan Etkilenen ya da Yüksek Riskli Alanlardan elde edilen Madenlerin Sorumlu Tedarik Zinciri için OECD Durum Tespiti Kılavuzu ve ABD Menkul Kıymetler ve Döviz Komisyonu ihtilaf konusu madenler ile ilgili Nihai Kurallarına uyumluluğu sağlamayı amaçlar. 
Şablonun, kişisel bilgileri koruyan kanunların yürürlükte olduğu ülkelere iletilmesi durumunda, CMRT'de kişisel bilgilerin paylaşılması ilgili düzenlemeleri ihlal edebilir. Bu nedenle, talep edilen şirketin, "İzabe Tesisi İrtibat Kişisi Adı" ve "İzabe Tesisi İrtibat Kişisi E-postası" alanlarını doldururken, ilgili kişiden bu bilgilerin tedarik zincirindeki diğer şirketler ile paylaşılması yönünde izin alması önerilir.
Bu bilgiyi paylaşma izniniz varsa, lütfen birlikte çalıştığınız İzabe Tesisi İrtibat Kişisinin adını girin.</t>
  </si>
  <si>
    <t xml:space="preserve">3. Bu, bir ya da birden fazla ürün içinde bulunan 3TG'lerin herhangi bir kısmının DRC veya komşu ülkelerinden (kapsam dahilindeki ülkelerden) geldiğine dair bir beyandır. Tedarik zincirindeki herhangi bir izabe tesisinin kapsam dahilindeki ülkelerden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 </t>
  </si>
  <si>
    <t>4. Bu, bir üründe veya birden fazla üründe yer alan 3TG’lerin herhangi bir bölümünün çatışmalardan etkilenen ve yüksek riskli bölgelerden (CAHRA’lar) kaynaklandığı hakkında bir beyandır.
Tedarik zincirindeki herhangi bir izabe tesisinin kapsam dahilindeki ülkelerden veya CAHRA’lardan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t>
  </si>
  <si>
    <t>1. Corrections to all bugs and errors
2. Updates to tips on the Instructions tabs
3. Enhancements which do not conflict with IPC-1755
a. Update to ISO short names for countries, states / provinces
4. Updates to Smelter Reference List and Standard Smelter List</t>
  </si>
  <si>
    <t>matching_key</t>
  </si>
  <si>
    <t>1. Minor revisions to correct reported issues including those related to “Declaration", "Smelter List", and "Smelter Look-up" tabs.</t>
  </si>
  <si>
    <t xml:space="preserve">This version incorporates a few changes to the smelter list as reflected in the Standard Smelter List as of February 28, 2024.  The latest version of the Standard Smelter List is available at: https://www.responsiblemineralsinitiative.org/facilities-lists/smelter-reference-lists-export/. </t>
  </si>
  <si>
    <t>1. Corrections to all bugs and errors
2. Updates to highlighting on the Smelter List tabs.
3. Updates to Smelter Reference List and Standard Smelter List</t>
  </si>
  <si>
    <t>© 2024 Responsible Minerals Initiative. All rights reserved.</t>
  </si>
  <si>
    <t>Revision 6.4 April 26, 2024</t>
  </si>
  <si>
    <t>Revision 6.4
April 26, 2024</t>
  </si>
  <si>
    <t>Attero Recycling Pvt Ltd</t>
  </si>
  <si>
    <t>CID004697</t>
  </si>
  <si>
    <t>Bhagwanpur, Roorkee</t>
  </si>
  <si>
    <t>Boliden Ronnskar</t>
  </si>
  <si>
    <t>Chala One Plant</t>
  </si>
  <si>
    <t>Inca One (Chala One Plant)</t>
  </si>
  <si>
    <t>CID004704</t>
  </si>
  <si>
    <t>Chala One S.A.C.</t>
  </si>
  <si>
    <t>Elite Industech Co., Ltd.</t>
  </si>
  <si>
    <t>CID004755</t>
  </si>
  <si>
    <t>Kaohsiung City</t>
  </si>
  <si>
    <t>EMC Green Group S.A.</t>
  </si>
  <si>
    <t>Inca One (Koricancha Plant)</t>
  </si>
  <si>
    <t>CID004705</t>
  </si>
  <si>
    <t>Acarí</t>
  </si>
  <si>
    <t>GG Refinery Ltd.</t>
  </si>
  <si>
    <t>CID004506</t>
  </si>
  <si>
    <t>Bomba Mbili</t>
  </si>
  <si>
    <t>Hong Kong SAR</t>
  </si>
  <si>
    <t>Impala Refineries – Base Metals Refinery (BMR)</t>
  </si>
  <si>
    <t>CID004604</t>
  </si>
  <si>
    <t>Springs</t>
  </si>
  <si>
    <t>Impala Refineries – Platinum Metals Refinery (PMR)</t>
  </si>
  <si>
    <t>CID004714</t>
  </si>
  <si>
    <t>Impala Rustenburg</t>
  </si>
  <si>
    <t>CID004610</t>
  </si>
  <si>
    <t>Rustenburg</t>
  </si>
  <si>
    <t>Kochi daiicihi Yamaminami plant</t>
  </si>
  <si>
    <t>Seoul</t>
  </si>
  <si>
    <t>Kori Plant</t>
  </si>
  <si>
    <t>LS MnM Inc.</t>
  </si>
  <si>
    <t>Uttarakhand</t>
  </si>
  <si>
    <t>NOBLE METAL SERVICES</t>
  </si>
  <si>
    <t>CID003690</t>
  </si>
  <si>
    <t>Cranston</t>
  </si>
  <si>
    <t>SHENZHEN JINJUNWEI RESOURCE COMPREHENSIVE DEVELOPMENT CO., LTD.</t>
  </si>
  <si>
    <t>CID004435</t>
  </si>
  <si>
    <t>Yilida Resources Technology Co., Ltd.</t>
  </si>
  <si>
    <t>Conghua Tantalum and Niobium Smeltry</t>
  </si>
  <si>
    <t>Guangdong Rising Rare Metals-EO Materials Ltd.</t>
  </si>
  <si>
    <t>CID000291</t>
  </si>
  <si>
    <t>Lincolnton</t>
  </si>
  <si>
    <t>Hitachi Ohmiya-shi</t>
  </si>
  <si>
    <t>Bugesera District</t>
  </si>
  <si>
    <t>CV Tiga Sekawan</t>
  </si>
  <si>
    <t>PT Rajehan Ariq</t>
  </si>
  <si>
    <t>CID002593</t>
  </si>
  <si>
    <t>Global Advanced Metals Greenbushes Pty Ltd.</t>
  </si>
  <si>
    <t>CID004754</t>
  </si>
  <si>
    <t>HuiChang Hill Tin Industry Co., Ltd.</t>
  </si>
  <si>
    <t>CID002844</t>
  </si>
  <si>
    <t>Longnan Chuangyue Environmental Protection Technology Development Co., Ltd</t>
  </si>
  <si>
    <t>CID004796</t>
  </si>
  <si>
    <t>Ma'anshan Weitai Tin Co., Ltd.</t>
  </si>
  <si>
    <t>CID003379</t>
  </si>
  <si>
    <t>Malaysia Smelting Corporation Berhad (Port Klang)</t>
  </si>
  <si>
    <t>CID004434</t>
  </si>
  <si>
    <t>PT Mitra Graha Raya</t>
  </si>
  <si>
    <t>CID004685</t>
  </si>
  <si>
    <t>PT Sukses Inti Makmur (SIM)</t>
  </si>
  <si>
    <t>RIKAYAA GREENTECH PRIVATE LIMITED</t>
  </si>
  <si>
    <t>CID004692</t>
  </si>
  <si>
    <t>Takehara PVD Materials Plant / PVD Materials Division of MITSUI MINING &amp; SMELTING CO., LTD.</t>
  </si>
  <si>
    <t>CID004403</t>
  </si>
  <si>
    <t>Woodcross Smelting Company Limited</t>
  </si>
  <si>
    <t>CID004724</t>
  </si>
  <si>
    <t>Greenbushes</t>
  </si>
  <si>
    <t>Asago</t>
  </si>
  <si>
    <t>Maanshan</t>
  </si>
  <si>
    <t>Port Klang</t>
  </si>
  <si>
    <t>Kabupaten Bangka</t>
  </si>
  <si>
    <t>Baddi</t>
  </si>
  <si>
    <t>Global Tungsten &amp; Powders LLC</t>
  </si>
  <si>
    <t>Kenee Mining Corporation Vietnam</t>
  </si>
  <si>
    <t>CID004619</t>
  </si>
  <si>
    <t>Lianyou Resources Co., Ltd.</t>
  </si>
  <si>
    <t>CID004397</t>
  </si>
  <si>
    <t>MALAMET SMELTING SDN. BHD.</t>
  </si>
  <si>
    <t>CID004056</t>
  </si>
  <si>
    <t>Philippine Bonway Manufacturing Industrial Corporation</t>
  </si>
  <si>
    <t>CID004797</t>
  </si>
  <si>
    <t>Philippine Carreytech Metal Corp.</t>
  </si>
  <si>
    <t>CID004438</t>
  </si>
  <si>
    <t>Shinwon Tungsten (Fujian Shanghang) Co., Ltd.</t>
  </si>
  <si>
    <t>CID004430</t>
  </si>
  <si>
    <t>Song Cau Town</t>
  </si>
  <si>
    <t>Wujie</t>
  </si>
  <si>
    <t>Kuala Lumpur</t>
  </si>
  <si>
    <t>Wen Shan</t>
  </si>
  <si>
    <t>San Simon</t>
  </si>
  <si>
    <t>IN-UK</t>
  </si>
  <si>
    <t>IN-TS</t>
  </si>
  <si>
    <t>IN-CG</t>
  </si>
  <si>
    <t>IN-OD</t>
  </si>
  <si>
    <t>VLSI Solution Oy</t>
  </si>
  <si>
    <t>FI08803668</t>
  </si>
  <si>
    <t>Hermiankatu 8 G, FI-33720 Tampere, Finland</t>
  </si>
  <si>
    <t>Jori Simpanen</t>
  </si>
  <si>
    <t>prod@vlsi.fi</t>
  </si>
  <si>
    <t xml:space="preserve"> +358 50 462 3200</t>
  </si>
  <si>
    <t>Teppo Karema</t>
  </si>
  <si>
    <t>CEO</t>
  </si>
  <si>
    <t>sales@vlsi.fi</t>
  </si>
  <si>
    <t>FAB_1 = Yes</t>
  </si>
  <si>
    <t>FAB_1: "Smelters that are in FAB_1’s supply chain are not located in high-risk countries, some of these smelters source 3TG from covered countries. All smelters in FAB_1 supply chain are RMAP conformant”.</t>
  </si>
  <si>
    <t>100%</t>
  </si>
  <si>
    <t>http://www.vlsi.fi/fileadmin/quality/Conflict_Minerals_Elimination_Statement_2018.pdf</t>
  </si>
  <si>
    <t>FAB_1</t>
  </si>
  <si>
    <t>Assy_D</t>
  </si>
  <si>
    <t>FAB_2 = No, FAB_1 = Yes: "Smelters that are in FAB_1’s supply chain are not located in high-risk countries, some of these smelters source 3TG from covered countries. All smelters in FAB_1 supply chain are RMAP conformant”.</t>
  </si>
  <si>
    <t>FAB_2 = FAB_1 = Yes: "Smelters that are in FAB_1’s supply chain are not located in high-risk countries, some of these smelters source 3TG from covered countries. All smelters in FAB_1 supply chain are RMAP conformant”.</t>
  </si>
  <si>
    <t>FAB_1 = FAB_2 = Yes</t>
  </si>
  <si>
    <t>FAB_1, FAB_2</t>
  </si>
  <si>
    <t>FAB_1 = FAB_2 = No,      Assy_D =  Assy_E = Yes.</t>
  </si>
  <si>
    <t>FAB_1 = FAB_2 = Yes,      Assy_D = Assy_E = No</t>
  </si>
  <si>
    <t>FAB_1 = Yes,                    FAB_2 = Assy_D = Assy_E = No</t>
  </si>
  <si>
    <t>Assy_D = Assy_E = Yes.   Assy_E: "Malaysia Smelting Corporation (MSC)：CID001105  /  Thaisarco：CID001898   sources tin from the DRC or an adjoining country. However, both of them are CFS compliant smelter. At the date of issue, all of smelters used are certified as conflict-free by RMI."</t>
  </si>
  <si>
    <t>Assy_D = Greater than 90%,  Assy_E = 100%</t>
  </si>
  <si>
    <t>FAB_1 = Yes with the SEC,      FAB_2 = Assy_D = Assy_E = No.</t>
  </si>
  <si>
    <t>Assy_D, Assy_E: "Solder BALL_SENJU"</t>
  </si>
  <si>
    <t>Assy_D,  Assy_E: "Solder BALL_Redsun"</t>
  </si>
  <si>
    <t>Assy_E: "Solder BALL_Redsun"</t>
  </si>
  <si>
    <t>Assy_E: "Conflict Free Smelter(Wire_MKE)"</t>
  </si>
  <si>
    <t>Assy_E: "Solder BALL_SENJU"</t>
  </si>
  <si>
    <t>Assy_E: "Substrate_FAS"</t>
  </si>
</sst>
</file>

<file path=xl/styles.xml><?xml version="1.0" encoding="utf-8"?>
<styleSheet xmlns="http://schemas.openxmlformats.org/spreadsheetml/2006/main">
  <numFmts count="17">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409]mmmm\ d\,\ yyyy;@"/>
    <numFmt numFmtId="165" formatCode="[$-409]d\-mmm\-yyyy;@"/>
    <numFmt numFmtId="166" formatCode="0.0"/>
    <numFmt numFmtId="167" formatCode="_-&quot;$&quot;* #,##0_-;\-&quot;$&quot;* #,##0_-;_-&quot;$&quot;* &quot;-&quot;_-;_-@_-"/>
    <numFmt numFmtId="168" formatCode="_-* #,##0_-;\-* #,##0_-;_-* &quot;-&quot;_-;_-@_-"/>
    <numFmt numFmtId="169" formatCode="_-&quot;$&quot;* #,##0.00_-;\-&quot;$&quot;* #,##0.00_-;_-&quot;$&quot;* &quot;-&quot;??_-;_-@_-"/>
    <numFmt numFmtId="170" formatCode="_-* #,##0.00_-;\-* #,##0.00_-;_-* &quot;-&quot;??_-;_-@_-"/>
    <numFmt numFmtId="171" formatCode="_-* #,##0\ &quot;€&quot;_-;\-* #,##0\ &quot;€&quot;_-;_-* &quot;-&quot;\ &quot;€&quot;_-;_-@_-"/>
    <numFmt numFmtId="172" formatCode="_-* #,##0\ _€_-;\-* #,##0\ _€_-;_-* &quot;-&quot;\ _€_-;_-@_-"/>
    <numFmt numFmtId="173" formatCode="_-* #,##0.00\ &quot;€&quot;_-;\-* #,##0.00\ &quot;€&quot;_-;_-* &quot;-&quot;??\ &quot;€&quot;_-;_-@_-"/>
    <numFmt numFmtId="174" formatCode="_-* #,##0.00\ _€_-;\-* #,##0.00\ _€_-;_-* &quot;-&quot;??\ _€_-;_-@_-"/>
    <numFmt numFmtId="175" formatCode="_-&quot;€&quot;\ * #,##0_-;\-&quot;€&quot;\ * #,##0_-;_-&quot;€&quot;\ * &quot;-&quot;_-;_-@_-"/>
    <numFmt numFmtId="176" formatCode="_-&quot;€&quot;\ * #,##0.00_-;\-&quot;€&quot;\ * #,##0.00_-;_-&quot;€&quot;\ * &quot;-&quot;??_-;_-@_-"/>
  </numFmts>
  <fonts count="97">
    <font>
      <sz val="10"/>
      <name val="Verdana"/>
      <family val="2"/>
    </font>
    <font>
      <sz val="11"/>
      <color theme="1"/>
      <name val="Calibri"/>
      <family val="2"/>
      <scheme val="minor"/>
    </font>
    <font>
      <sz val="10"/>
      <color theme="1"/>
      <name val="Arial"/>
      <family val="2"/>
    </font>
    <font>
      <sz val="10"/>
      <color indexed="9"/>
      <name val="Arial"/>
      <family val="2"/>
    </font>
    <font>
      <b/>
      <sz val="12"/>
      <name val="Verdana"/>
      <family val="2"/>
    </font>
    <font>
      <sz val="12"/>
      <name val="Verdana"/>
      <family val="2"/>
    </font>
    <font>
      <sz val="8"/>
      <name val="Verdana"/>
      <family val="2"/>
    </font>
    <font>
      <sz val="10"/>
      <color indexed="8"/>
      <name val="Arial"/>
      <family val="2"/>
    </font>
    <font>
      <u/>
      <sz val="7.5"/>
      <color indexed="12"/>
      <name val="Verdana"/>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8"/>
      <name val="Arial"/>
      <family val="2"/>
    </font>
    <font>
      <sz val="9"/>
      <name val="Verdana"/>
      <family val="2"/>
    </font>
    <font>
      <b/>
      <sz val="6"/>
      <name val="Arial"/>
      <family val="2"/>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b/>
      <sz val="6"/>
      <color indexed="8"/>
      <name val="Arial"/>
      <family val="2"/>
    </font>
    <font>
      <sz val="10"/>
      <color indexed="10"/>
      <name val="Verdana"/>
      <family val="2"/>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charset val="128"/>
    </font>
    <font>
      <sz val="11"/>
      <name val="Arial"/>
      <family val="2"/>
    </font>
    <font>
      <b/>
      <sz val="9"/>
      <name val="Verdana"/>
      <family val="2"/>
    </font>
    <font>
      <sz val="11"/>
      <name val="Verdana"/>
      <family val="2"/>
    </font>
    <font>
      <sz val="7"/>
      <name val="Verdana"/>
      <family val="2"/>
    </font>
    <font>
      <sz val="11"/>
      <color theme="1"/>
      <name val="Calibri"/>
      <family val="3"/>
      <charset val="128"/>
      <scheme val="minor"/>
    </font>
    <font>
      <sz val="11"/>
      <color theme="0"/>
      <name val="Calibri"/>
      <family val="3"/>
      <charset val="128"/>
      <scheme val="minor"/>
    </font>
    <font>
      <sz val="11"/>
      <color rgb="FF9C0006"/>
      <name val="ＭＳ Ｐゴシック"/>
      <family val="3"/>
      <charset val="128"/>
    </font>
    <font>
      <sz val="11"/>
      <color rgb="FF9C0006"/>
      <name val="Calibri"/>
      <family val="3"/>
      <charset val="128"/>
      <scheme val="minor"/>
    </font>
    <font>
      <b/>
      <sz val="11"/>
      <color rgb="FFFA7D00"/>
      <name val="Calibri"/>
      <family val="3"/>
      <charset val="128"/>
      <scheme val="minor"/>
    </font>
    <font>
      <b/>
      <sz val="11"/>
      <color theme="0"/>
      <name val="Calibri"/>
      <family val="3"/>
      <charset val="128"/>
      <scheme val="minor"/>
    </font>
    <font>
      <i/>
      <sz val="11"/>
      <color rgb="FF7F7F7F"/>
      <name val="Calibri"/>
      <family val="3"/>
      <charset val="128"/>
      <scheme val="minor"/>
    </font>
    <font>
      <sz val="11"/>
      <color rgb="FF006100"/>
      <name val="Calibri"/>
      <family val="3"/>
      <charset val="128"/>
      <scheme val="minor"/>
    </font>
    <font>
      <b/>
      <sz val="15"/>
      <color theme="3"/>
      <name val="Calibri"/>
      <family val="3"/>
      <charset val="128"/>
      <scheme val="minor"/>
    </font>
    <font>
      <b/>
      <sz val="13"/>
      <color theme="3"/>
      <name val="Calibri"/>
      <family val="3"/>
      <charset val="128"/>
      <scheme val="minor"/>
    </font>
    <font>
      <b/>
      <sz val="11"/>
      <color theme="3"/>
      <name val="Calibri"/>
      <family val="3"/>
      <charset val="128"/>
      <scheme val="minor"/>
    </font>
    <font>
      <u/>
      <sz val="10"/>
      <color theme="10"/>
      <name val="Arial"/>
      <family val="2"/>
    </font>
    <font>
      <u/>
      <sz val="11"/>
      <color theme="10"/>
      <name val="Calibri"/>
      <family val="3"/>
      <charset val="128"/>
      <scheme val="minor"/>
    </font>
    <font>
      <u/>
      <sz val="12"/>
      <color theme="10"/>
      <name val="Calibri"/>
      <family val="3"/>
      <charset val="128"/>
      <scheme val="minor"/>
    </font>
    <font>
      <sz val="11"/>
      <color rgb="FF3F3F76"/>
      <name val="Calibri"/>
      <family val="3"/>
      <charset val="128"/>
      <scheme val="minor"/>
    </font>
    <font>
      <sz val="11"/>
      <color rgb="FFFA7D00"/>
      <name val="Calibri"/>
      <family val="3"/>
      <charset val="128"/>
      <scheme val="minor"/>
    </font>
    <font>
      <sz val="11"/>
      <color rgb="FF9C6500"/>
      <name val="Calibri"/>
      <family val="3"/>
      <charset val="128"/>
      <scheme val="minor"/>
    </font>
    <font>
      <sz val="10"/>
      <color theme="1"/>
      <name val="ＭＳ Ｐゴシック"/>
      <family val="3"/>
      <charset val="128"/>
    </font>
    <font>
      <sz val="11"/>
      <color theme="1"/>
      <name val="ＭＳ Ｐゴシック"/>
      <family val="3"/>
      <charset val="128"/>
    </font>
    <font>
      <sz val="12"/>
      <color theme="1"/>
      <name val="Calibri"/>
      <family val="3"/>
      <charset val="128"/>
      <scheme val="minor"/>
    </font>
    <font>
      <b/>
      <sz val="11"/>
      <color rgb="FF3F3F3F"/>
      <name val="Calibri"/>
      <family val="3"/>
      <charset val="128"/>
      <scheme val="minor"/>
    </font>
    <font>
      <sz val="18"/>
      <color theme="3"/>
      <name val="Cambria"/>
      <family val="3"/>
      <charset val="128"/>
      <scheme val="major"/>
    </font>
    <font>
      <b/>
      <sz val="11"/>
      <color theme="1"/>
      <name val="Calibri"/>
      <family val="3"/>
      <charset val="128"/>
      <scheme val="minor"/>
    </font>
    <font>
      <sz val="11"/>
      <color rgb="FFFF0000"/>
      <name val="Calibri"/>
      <family val="3"/>
      <charset val="128"/>
      <scheme val="minor"/>
    </font>
    <font>
      <sz val="10"/>
      <color theme="1"/>
      <name val="Verdana"/>
      <family val="2"/>
    </font>
    <font>
      <sz val="10"/>
      <color theme="0" tint="-0.34995574816125979"/>
      <name val="Verdana"/>
      <family val="2"/>
    </font>
    <font>
      <sz val="11"/>
      <name val="Calibri"/>
      <family val="3"/>
      <charset val="128"/>
      <scheme val="minor"/>
    </font>
    <font>
      <sz val="10"/>
      <color rgb="FFFF0000"/>
      <name val="Verdana"/>
      <family val="2"/>
    </font>
    <font>
      <u/>
      <sz val="10"/>
      <color indexed="12"/>
      <name val="Cambria"/>
      <family val="3"/>
      <charset val="128"/>
      <scheme val="major"/>
    </font>
    <font>
      <sz val="10"/>
      <name val="Cambria"/>
      <family val="3"/>
      <charset val="128"/>
      <scheme val="major"/>
    </font>
    <font>
      <u/>
      <sz val="12"/>
      <color indexed="12"/>
      <name val="Cambria"/>
      <family val="3"/>
      <charset val="128"/>
      <scheme val="major"/>
    </font>
    <font>
      <sz val="12"/>
      <name val="Cambria"/>
      <family val="3"/>
      <charset val="128"/>
      <scheme val="major"/>
    </font>
    <font>
      <sz val="11"/>
      <name val="MS PGothic"/>
      <family val="2"/>
    </font>
    <font>
      <sz val="11"/>
      <name val="돋움"/>
      <family val="3"/>
      <charset val="129"/>
    </font>
    <font>
      <b/>
      <sz val="12"/>
      <color rgb="FF0000FF"/>
      <name val="Verdana"/>
      <family val="2"/>
    </font>
    <font>
      <sz val="10"/>
      <name val="Verdana"/>
      <family val="2"/>
    </font>
    <font>
      <sz val="11"/>
      <name val="맑은 고딕"/>
      <family val="2"/>
      <charset val="129"/>
    </font>
    <font>
      <sz val="11"/>
      <name val="Calibri1"/>
      <family val="2"/>
    </font>
    <font>
      <sz val="12"/>
      <name val="Calibri"/>
      <family val="3"/>
      <charset val="128"/>
      <scheme val="minor"/>
    </font>
    <font>
      <sz val="12"/>
      <name val="Arial"/>
      <family val="2"/>
    </font>
    <font>
      <sz val="11"/>
      <name val="ＭＳ Ｐゴシック"/>
      <family val="2"/>
    </font>
    <font>
      <sz val="11"/>
      <color rgb="FF000000"/>
      <name val="Calibri"/>
      <family val="2"/>
    </font>
    <font>
      <sz val="11"/>
      <name val="Calibri"/>
      <family val="2"/>
      <scheme val="minor"/>
    </font>
    <font>
      <b/>
      <sz val="8"/>
      <name val="Cambria"/>
      <family val="1"/>
    </font>
    <font>
      <u/>
      <sz val="12"/>
      <color theme="10"/>
      <name val="Cambria"/>
      <family val="1"/>
    </font>
  </fonts>
  <fills count="37">
    <fill>
      <patternFill patternType="none"/>
    </fill>
    <fill>
      <patternFill patternType="gray125"/>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indexed="65"/>
        <bgColor indexed="64"/>
      </patternFill>
    </fill>
    <fill>
      <patternFill patternType="solid">
        <fgColor indexed="47"/>
        <bgColor indexed="64"/>
      </patternFill>
    </fill>
    <fill>
      <patternFill patternType="darkUp"/>
    </fill>
    <fill>
      <patternFill patternType="solid">
        <fgColor theme="0"/>
        <bgColor indexed="64"/>
      </patternFill>
    </fill>
  </fills>
  <borders count="68">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indexed="56"/>
      </top>
      <bottom style="thin">
        <color indexed="56"/>
      </bottom>
      <diagonal/>
    </border>
    <border>
      <left style="thin">
        <color auto="1"/>
      </left>
      <right style="thin">
        <color auto="1"/>
      </right>
      <top/>
      <bottom style="thin">
        <color auto="1"/>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style="thick">
        <color indexed="56"/>
      </left>
      <right/>
      <top/>
      <bottom style="thick">
        <color indexed="56"/>
      </bottom>
      <diagonal/>
    </border>
    <border>
      <left/>
      <right style="thin">
        <color indexed="56"/>
      </right>
      <top/>
      <bottom/>
      <diagonal/>
    </border>
    <border>
      <left style="thin">
        <color indexed="56"/>
      </left>
      <right/>
      <top/>
      <bottom style="thin">
        <color indexed="56"/>
      </bottom>
      <diagonal/>
    </border>
    <border>
      <left style="thin">
        <color auto="1"/>
      </left>
      <right style="thin">
        <color auto="1"/>
      </right>
      <top style="dashed">
        <color auto="1"/>
      </top>
      <bottom style="dashed">
        <color auto="1"/>
      </bottom>
      <diagonal/>
    </border>
    <border>
      <left style="thin">
        <color auto="1"/>
      </left>
      <right style="thin">
        <color auto="1"/>
      </right>
      <top style="thin">
        <color auto="1"/>
      </top>
      <bottom style="dashed">
        <color auto="1"/>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auto="1"/>
      </right>
      <top style="thin">
        <color auto="1"/>
      </top>
      <bottom/>
      <diagonal/>
    </border>
    <border>
      <left style="thick">
        <color indexed="56"/>
      </left>
      <right style="thin">
        <color auto="1"/>
      </right>
      <top/>
      <bottom/>
      <diagonal/>
    </border>
    <border>
      <left/>
      <right/>
      <top/>
      <bottom style="thin">
        <color indexed="9"/>
      </bottom>
      <diagonal/>
    </border>
    <border>
      <left style="thin">
        <color indexed="56"/>
      </left>
      <right style="thin">
        <color indexed="56"/>
      </right>
      <top style="thin">
        <color indexed="56"/>
      </top>
      <bottom/>
      <diagonal/>
    </border>
    <border>
      <left style="thin">
        <color auto="1"/>
      </left>
      <right style="thin">
        <color auto="1"/>
      </right>
      <top style="dashed">
        <color auto="1"/>
      </top>
      <bottom style="thin">
        <color auto="1"/>
      </bottom>
      <diagonal/>
    </border>
    <border>
      <left/>
      <right style="thick">
        <color auto="1"/>
      </right>
      <top/>
      <bottom style="thin">
        <color indexed="9"/>
      </bottom>
      <diagonal/>
    </border>
    <border>
      <left/>
      <right/>
      <top/>
      <bottom style="thick">
        <color indexed="56"/>
      </bottom>
      <diagonal/>
    </border>
    <border>
      <left/>
      <right/>
      <top style="thick">
        <color auto="1"/>
      </top>
      <bottom/>
      <diagonal/>
    </border>
    <border>
      <left/>
      <right style="thick">
        <color auto="1"/>
      </right>
      <top style="thick">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right style="thin">
        <color indexed="56"/>
      </right>
      <top style="thin">
        <color indexed="56"/>
      </top>
      <bottom/>
      <diagonal/>
    </border>
    <border>
      <left/>
      <right style="thick">
        <color auto="1"/>
      </right>
      <top/>
      <bottom/>
      <diagonal/>
    </border>
    <border>
      <left style="thick">
        <color auto="1"/>
      </left>
      <right/>
      <top style="thick">
        <color auto="1"/>
      </top>
      <bottom/>
      <diagonal/>
    </border>
    <border>
      <left style="thin">
        <color auto="1"/>
      </left>
      <right style="thick">
        <color auto="1"/>
      </right>
      <top style="thin">
        <color auto="1"/>
      </top>
      <bottom style="thin">
        <color auto="1"/>
      </bottom>
      <diagonal/>
    </border>
    <border>
      <left/>
      <right/>
      <top/>
      <bottom style="thin">
        <color auto="1"/>
      </bottom>
      <diagonal/>
    </border>
    <border>
      <left style="thin">
        <color indexed="56"/>
      </left>
      <right/>
      <top style="thin">
        <color indexed="56"/>
      </top>
      <bottom style="thin">
        <color indexed="56"/>
      </bottom>
      <diagonal/>
    </border>
    <border>
      <left/>
      <right style="thin">
        <color indexed="56"/>
      </right>
      <top/>
      <bottom style="thin">
        <color indexed="56"/>
      </bottom>
      <diagonal/>
    </border>
    <border>
      <left style="thin">
        <color indexed="56"/>
      </left>
      <right/>
      <top style="thin">
        <color indexed="56"/>
      </top>
      <bottom/>
      <diagonal/>
    </border>
    <border>
      <left/>
      <right/>
      <top style="thin">
        <color indexed="56"/>
      </top>
      <bottom style="thick">
        <color indexed="56"/>
      </bottom>
      <diagonal/>
    </border>
    <border>
      <left style="thin">
        <color auto="1"/>
      </left>
      <right/>
      <top style="thin">
        <color auto="1"/>
      </top>
      <bottom style="thin">
        <color auto="1"/>
      </bottom>
      <diagonal/>
    </border>
    <border>
      <left style="thick">
        <color auto="1"/>
      </left>
      <right style="thin">
        <color auto="1"/>
      </right>
      <top style="thin">
        <color auto="1"/>
      </top>
      <bottom style="thin">
        <color auto="1"/>
      </bottom>
      <diagonal/>
    </border>
    <border>
      <left style="thin">
        <color auto="1"/>
      </left>
      <right style="thin">
        <color auto="1"/>
      </right>
      <top style="thin">
        <color indexed="56"/>
      </top>
      <bottom style="thin">
        <color auto="1"/>
      </bottom>
      <diagonal/>
    </border>
    <border>
      <left/>
      <right style="thin">
        <color indexed="56"/>
      </right>
      <top style="thin">
        <color indexed="56"/>
      </top>
      <bottom style="thin">
        <color auto="1"/>
      </bottom>
      <diagonal/>
    </border>
    <border>
      <left style="thin">
        <color indexed="56"/>
      </left>
      <right style="thin">
        <color indexed="56"/>
      </right>
      <top style="thin">
        <color indexed="56"/>
      </top>
      <bottom style="thin">
        <color auto="1"/>
      </bottom>
      <diagonal/>
    </border>
    <border>
      <left style="thin">
        <color indexed="56"/>
      </left>
      <right style="thin">
        <color auto="1"/>
      </right>
      <top style="thin">
        <color indexed="56"/>
      </top>
      <bottom style="thin">
        <color auto="1"/>
      </bottom>
      <diagonal/>
    </border>
  </borders>
  <cellStyleXfs count="593">
    <xf numFmtId="0" fontId="0" fillId="0" borderId="0"/>
    <xf numFmtId="0" fontId="52" fillId="2" borderId="0" applyNumberFormat="0" applyBorder="0" applyAlignment="0" applyProtection="0"/>
    <xf numFmtId="0" fontId="52" fillId="3" borderId="0" applyNumberFormat="0" applyBorder="0" applyAlignment="0" applyProtection="0"/>
    <xf numFmtId="0" fontId="52" fillId="4" borderId="0" applyNumberFormat="0" applyBorder="0" applyAlignment="0" applyProtection="0"/>
    <xf numFmtId="0" fontId="52" fillId="5" borderId="0" applyNumberFormat="0" applyBorder="0" applyAlignment="0" applyProtection="0"/>
    <xf numFmtId="0" fontId="52" fillId="6" borderId="0" applyNumberFormat="0" applyBorder="0" applyAlignment="0" applyProtection="0"/>
    <xf numFmtId="0" fontId="52" fillId="7" borderId="0" applyNumberFormat="0" applyBorder="0" applyAlignment="0" applyProtection="0"/>
    <xf numFmtId="0" fontId="52" fillId="8" borderId="0" applyNumberFormat="0" applyBorder="0" applyAlignment="0" applyProtection="0"/>
    <xf numFmtId="0" fontId="52" fillId="9" borderId="0" applyNumberFormat="0" applyBorder="0" applyAlignment="0" applyProtection="0"/>
    <xf numFmtId="0" fontId="52" fillId="10" borderId="0" applyNumberFormat="0" applyBorder="0" applyAlignment="0" applyProtection="0"/>
    <xf numFmtId="0" fontId="52" fillId="11" borderId="0" applyNumberFormat="0" applyBorder="0" applyAlignment="0" applyProtection="0"/>
    <xf numFmtId="0" fontId="52" fillId="12" borderId="0" applyNumberFormat="0" applyBorder="0" applyAlignment="0" applyProtection="0"/>
    <xf numFmtId="0" fontId="52" fillId="13" borderId="0" applyNumberFormat="0" applyBorder="0" applyAlignment="0" applyProtection="0"/>
    <xf numFmtId="0" fontId="53" fillId="14" borderId="0" applyNumberFormat="0" applyBorder="0" applyAlignment="0" applyProtection="0"/>
    <xf numFmtId="0" fontId="53" fillId="15" borderId="0" applyNumberFormat="0" applyBorder="0" applyAlignment="0" applyProtection="0"/>
    <xf numFmtId="0" fontId="53" fillId="16" borderId="0" applyNumberFormat="0" applyBorder="0" applyAlignment="0" applyProtection="0"/>
    <xf numFmtId="0" fontId="53" fillId="17" borderId="0" applyNumberFormat="0" applyBorder="0" applyAlignment="0" applyProtection="0"/>
    <xf numFmtId="0" fontId="53" fillId="18" borderId="0" applyNumberFormat="0" applyBorder="0" applyAlignment="0" applyProtection="0"/>
    <xf numFmtId="0" fontId="53" fillId="19" borderId="0" applyNumberFormat="0" applyBorder="0" applyAlignment="0" applyProtection="0"/>
    <xf numFmtId="0" fontId="53" fillId="20" borderId="0" applyNumberFormat="0" applyBorder="0" applyAlignment="0" applyProtection="0"/>
    <xf numFmtId="0" fontId="53" fillId="21" borderId="0" applyNumberFormat="0" applyBorder="0" applyAlignment="0" applyProtection="0"/>
    <xf numFmtId="0" fontId="53" fillId="22" borderId="0" applyNumberFormat="0" applyBorder="0" applyAlignment="0" applyProtection="0"/>
    <xf numFmtId="0" fontId="53" fillId="23" borderId="0" applyNumberFormat="0" applyBorder="0" applyAlignment="0" applyProtection="0"/>
    <xf numFmtId="0" fontId="53" fillId="24" borderId="0" applyNumberFormat="0" applyBorder="0" applyAlignment="0" applyProtection="0"/>
    <xf numFmtId="0" fontId="53" fillId="25" borderId="0" applyNumberFormat="0" applyBorder="0" applyAlignment="0" applyProtection="0"/>
    <xf numFmtId="0" fontId="54" fillId="26" borderId="0" applyNumberFormat="0" applyBorder="0" applyAlignment="0" applyProtection="0"/>
    <xf numFmtId="0" fontId="55" fillId="26" borderId="0" applyNumberFormat="0" applyBorder="0" applyAlignment="0" applyProtection="0"/>
    <xf numFmtId="0" fontId="56" fillId="27" borderId="1" applyNumberFormat="0" applyAlignment="0" applyProtection="0"/>
    <xf numFmtId="0" fontId="57" fillId="28" borderId="2" applyNumberFormat="0" applyAlignment="0" applyProtection="0"/>
    <xf numFmtId="41"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2" fontId="10" fillId="0" borderId="0" applyFont="0" applyFill="0" applyBorder="0" applyAlignment="0" applyProtection="0"/>
    <xf numFmtId="167" fontId="10" fillId="0" borderId="0" applyFont="0" applyFill="0" applyBorder="0" applyAlignment="0" applyProtection="0"/>
    <xf numFmtId="171" fontId="10" fillId="0" borderId="0" applyFont="0" applyFill="0" applyBorder="0" applyAlignment="0" applyProtection="0"/>
    <xf numFmtId="175"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64" fontId="87" fillId="0" borderId="0"/>
    <xf numFmtId="0" fontId="58" fillId="0" borderId="0" applyNumberFormat="0" applyFill="0" applyBorder="0" applyAlignment="0" applyProtection="0"/>
    <xf numFmtId="0" fontId="59" fillId="29" borderId="0" applyNumberFormat="0" applyBorder="0" applyAlignment="0" applyProtection="0"/>
    <xf numFmtId="0" fontId="60" fillId="0" borderId="3" applyNumberFormat="0" applyFill="0" applyAlignment="0" applyProtection="0"/>
    <xf numFmtId="0" fontId="61" fillId="0" borderId="4" applyNumberFormat="0" applyFill="0" applyAlignment="0" applyProtection="0"/>
    <xf numFmtId="0" fontId="62" fillId="0" borderId="5" applyNumberFormat="0" applyFill="0" applyAlignment="0" applyProtection="0"/>
    <xf numFmtId="0" fontId="62" fillId="0" borderId="0" applyNumberFormat="0" applyFill="0" applyBorder="0" applyAlignment="0" applyProtection="0"/>
    <xf numFmtId="0" fontId="8" fillId="0" borderId="0" applyNumberFormat="0" applyFill="0" applyBorder="0">
      <protection locked="0"/>
    </xf>
    <xf numFmtId="0" fontId="63" fillId="0" borderId="0" applyNumberFormat="0" applyFill="0" applyBorder="0" applyAlignment="0" applyProtection="0"/>
    <xf numFmtId="0" fontId="64" fillId="0" borderId="0" applyNumberFormat="0" applyFill="0" applyBorder="0" applyAlignment="0" applyProtection="0"/>
    <xf numFmtId="0" fontId="63" fillId="0" borderId="0" applyNumberFormat="0" applyFill="0" applyBorder="0">
      <protection locked="0"/>
    </xf>
    <xf numFmtId="0" fontId="63" fillId="0" borderId="0" applyNumberFormat="0" applyFill="0" applyBorder="0">
      <protection locked="0"/>
    </xf>
    <xf numFmtId="0" fontId="65" fillId="0" borderId="0" applyNumberFormat="0" applyFill="0" applyBorder="0" applyAlignment="0" applyProtection="0"/>
    <xf numFmtId="0" fontId="8" fillId="0" borderId="0" applyNumberFormat="0" applyFill="0" applyBorder="0">
      <protection locked="0"/>
    </xf>
    <xf numFmtId="0" fontId="96" fillId="0" borderId="0" applyNumberFormat="0" applyFill="0" applyBorder="0">
      <protection locked="0"/>
    </xf>
    <xf numFmtId="0" fontId="66" fillId="30" borderId="1" applyNumberFormat="0" applyAlignment="0" applyProtection="0"/>
    <xf numFmtId="0" fontId="67" fillId="0" borderId="6" applyNumberFormat="0" applyFill="0" applyAlignment="0" applyProtection="0"/>
    <xf numFmtId="0" fontId="68" fillId="31" borderId="0" applyNumberFormat="0" applyBorder="0" applyAlignment="0" applyProtection="0"/>
    <xf numFmtId="164" fontId="2" fillId="0" borderId="0"/>
    <xf numFmtId="0" fontId="87" fillId="0" borderId="0"/>
    <xf numFmtId="0" fontId="87" fillId="0" borderId="0"/>
    <xf numFmtId="164" fontId="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2" fillId="0" borderId="0"/>
    <xf numFmtId="0" fontId="2" fillId="0" borderId="0"/>
    <xf numFmtId="0" fontId="2" fillId="0" borderId="0"/>
    <xf numFmtId="164" fontId="2" fillId="0" borderId="0"/>
    <xf numFmtId="0" fontId="7" fillId="0" borderId="0"/>
    <xf numFmtId="164" fontId="87" fillId="0" borderId="0"/>
    <xf numFmtId="0" fontId="52" fillId="0" borderId="0"/>
    <xf numFmtId="0" fontId="52" fillId="0" borderId="0"/>
    <xf numFmtId="164" fontId="7" fillId="0" borderId="0"/>
    <xf numFmtId="0" fontId="52" fillId="0" borderId="0"/>
    <xf numFmtId="0" fontId="7" fillId="0" borderId="0"/>
    <xf numFmtId="0" fontId="52" fillId="0" borderId="0"/>
    <xf numFmtId="0" fontId="69" fillId="0" borderId="0">
      <alignment vertical="center"/>
    </xf>
    <xf numFmtId="164" fontId="2" fillId="0" borderId="0"/>
    <xf numFmtId="0" fontId="70" fillId="0" borderId="0"/>
    <xf numFmtId="0" fontId="52" fillId="0" borderId="0"/>
    <xf numFmtId="0" fontId="87" fillId="0" borderId="0"/>
    <xf numFmtId="0" fontId="70" fillId="0" borderId="0"/>
    <xf numFmtId="0" fontId="52" fillId="0" borderId="0"/>
    <xf numFmtId="0" fontId="52" fillId="0" borderId="0"/>
    <xf numFmtId="0" fontId="52" fillId="0" borderId="0"/>
    <xf numFmtId="0" fontId="52" fillId="0" borderId="0"/>
    <xf numFmtId="0" fontId="52" fillId="0" borderId="0"/>
    <xf numFmtId="0" fontId="87" fillId="0" borderId="0"/>
    <xf numFmtId="0" fontId="52" fillId="0" borderId="0"/>
    <xf numFmtId="0" fontId="87" fillId="0" borderId="0"/>
    <xf numFmtId="0" fontId="52"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70" fillId="0" borderId="0"/>
    <xf numFmtId="0" fontId="70" fillId="0" borderId="0"/>
    <xf numFmtId="0" fontId="52"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52" fillId="0" borderId="0"/>
    <xf numFmtId="0" fontId="52" fillId="0" borderId="0"/>
    <xf numFmtId="164" fontId="2" fillId="0" borderId="0"/>
    <xf numFmtId="164" fontId="2" fillId="0" borderId="0"/>
    <xf numFmtId="0" fontId="71" fillId="0" borderId="0"/>
    <xf numFmtId="0" fontId="87" fillId="0" borderId="0"/>
    <xf numFmtId="0" fontId="10" fillId="0" borderId="0"/>
    <xf numFmtId="0" fontId="52" fillId="32" borderId="7" applyNumberFormat="0" applyFont="0" applyAlignment="0" applyProtection="0"/>
    <xf numFmtId="0" fontId="72" fillId="27" borderId="8" applyNumberFormat="0" applyAlignment="0" applyProtection="0"/>
    <xf numFmtId="9" fontId="10" fillId="0" borderId="0" applyFont="0" applyFill="0" applyBorder="0" applyAlignment="0" applyProtection="0"/>
    <xf numFmtId="0" fontId="87"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2" fillId="0" borderId="0"/>
    <xf numFmtId="0" fontId="73" fillId="0" borderId="0" applyNumberFormat="0" applyFill="0" applyBorder="0" applyAlignment="0" applyProtection="0"/>
    <xf numFmtId="0" fontId="74" fillId="0" borderId="9" applyNumberFormat="0" applyFill="0" applyAlignment="0" applyProtection="0"/>
    <xf numFmtId="0" fontId="75" fillId="0" borderId="0" applyNumberFormat="0" applyFill="0" applyBorder="0" applyAlignment="0" applyProtection="0"/>
    <xf numFmtId="164" fontId="10" fillId="0" borderId="0"/>
    <xf numFmtId="0" fontId="87" fillId="0" borderId="0"/>
    <xf numFmtId="0" fontId="87" fillId="0" borderId="0"/>
    <xf numFmtId="0" fontId="87" fillId="0" borderId="0"/>
    <xf numFmtId="164" fontId="87" fillId="0" borderId="0"/>
    <xf numFmtId="0" fontId="1" fillId="0" borderId="0"/>
  </cellStyleXfs>
  <cellXfs count="399">
    <xf numFmtId="0" fontId="0" fillId="0" borderId="0" xfId="0"/>
    <xf numFmtId="0" fontId="15" fillId="33" borderId="10" xfId="0" applyFont="1" applyFill="1" applyBorder="1" applyAlignment="1">
      <alignment horizontal="center" vertical="center"/>
    </xf>
    <xf numFmtId="0" fontId="23" fillId="33" borderId="11" xfId="570" applyFont="1" applyFill="1" applyBorder="1" applyAlignment="1">
      <alignment horizontal="center" vertical="top" wrapText="1"/>
    </xf>
    <xf numFmtId="0" fontId="0" fillId="33" borderId="0" xfId="0" applyFill="1"/>
    <xf numFmtId="0" fontId="11" fillId="33" borderId="0" xfId="0" applyFont="1" applyFill="1" applyAlignment="1">
      <alignment horizontal="center" vertical="center"/>
    </xf>
    <xf numFmtId="0" fontId="9" fillId="33" borderId="0" xfId="0" applyFont="1" applyFill="1"/>
    <xf numFmtId="0" fontId="14" fillId="33" borderId="0" xfId="0" applyFont="1" applyFill="1" applyAlignment="1">
      <alignment horizontal="center" vertical="center" wrapText="1"/>
    </xf>
    <xf numFmtId="0" fontId="0" fillId="33" borderId="12" xfId="0" applyFill="1" applyBorder="1" applyAlignment="1">
      <alignment vertical="top" wrapText="1"/>
    </xf>
    <xf numFmtId="0" fontId="0" fillId="33" borderId="13" xfId="0" applyFill="1" applyBorder="1" applyAlignment="1">
      <alignment vertical="top" wrapText="1"/>
    </xf>
    <xf numFmtId="0" fontId="0" fillId="33" borderId="14" xfId="0" applyFill="1" applyBorder="1"/>
    <xf numFmtId="0" fontId="11" fillId="33" borderId="0" xfId="0" applyFont="1" applyFill="1" applyAlignment="1">
      <alignment vertical="center"/>
    </xf>
    <xf numFmtId="0" fontId="17" fillId="33" borderId="0" xfId="0" applyFont="1" applyFill="1" applyAlignment="1">
      <alignment horizontal="left" wrapText="1"/>
    </xf>
    <xf numFmtId="0" fontId="15" fillId="33" borderId="0" xfId="0" applyFont="1" applyFill="1" applyAlignment="1">
      <alignment vertical="center"/>
    </xf>
    <xf numFmtId="0" fontId="15" fillId="33" borderId="0" xfId="0" applyFont="1" applyFill="1" applyAlignment="1">
      <alignment horizontal="center" vertical="center"/>
    </xf>
    <xf numFmtId="0" fontId="0" fillId="33" borderId="0" xfId="0" applyFill="1" applyAlignment="1">
      <alignment vertical="top"/>
    </xf>
    <xf numFmtId="0" fontId="9" fillId="33" borderId="0" xfId="0" applyFont="1" applyFill="1" applyProtection="1">
      <protection hidden="1"/>
    </xf>
    <xf numFmtId="0" fontId="11" fillId="33" borderId="0" xfId="0" applyFont="1" applyFill="1" applyAlignment="1" applyProtection="1">
      <alignment horizontal="center" vertical="top"/>
      <protection hidden="1"/>
    </xf>
    <xf numFmtId="0" fontId="11" fillId="33" borderId="0" xfId="0" applyFont="1" applyFill="1" applyAlignment="1" applyProtection="1">
      <alignment vertical="center"/>
      <protection hidden="1"/>
    </xf>
    <xf numFmtId="0" fontId="15" fillId="33" borderId="0" xfId="0" applyFont="1" applyFill="1" applyAlignment="1" applyProtection="1">
      <alignment horizontal="left" wrapText="1"/>
      <protection hidden="1"/>
    </xf>
    <xf numFmtId="0" fontId="0" fillId="0" borderId="0" xfId="0" applyProtection="1">
      <protection hidden="1"/>
    </xf>
    <xf numFmtId="0" fontId="0" fillId="0" borderId="0" xfId="0" applyAlignment="1" applyProtection="1">
      <alignment wrapText="1"/>
      <protection hidden="1"/>
    </xf>
    <xf numFmtId="0" fontId="0" fillId="33" borderId="0" xfId="0" applyFill="1" applyProtection="1">
      <protection hidden="1"/>
    </xf>
    <xf numFmtId="0" fontId="14" fillId="33" borderId="0" xfId="0" applyFont="1" applyFill="1" applyAlignment="1" applyProtection="1">
      <alignment horizontal="right" vertical="center"/>
      <protection hidden="1"/>
    </xf>
    <xf numFmtId="0" fontId="11" fillId="33" borderId="15" xfId="0" applyFont="1" applyFill="1" applyBorder="1" applyAlignment="1" applyProtection="1">
      <alignment vertical="center" wrapText="1"/>
      <protection hidden="1"/>
    </xf>
    <xf numFmtId="0" fontId="11" fillId="33" borderId="16" xfId="0" applyFont="1" applyFill="1" applyBorder="1" applyAlignment="1" applyProtection="1">
      <alignment vertical="center" wrapText="1"/>
      <protection hidden="1"/>
    </xf>
    <xf numFmtId="0" fontId="0" fillId="33" borderId="16" xfId="0" applyFill="1" applyBorder="1" applyAlignment="1">
      <alignment horizontal="center"/>
    </xf>
    <xf numFmtId="0" fontId="0" fillId="33" borderId="17" xfId="0" applyFill="1" applyBorder="1" applyAlignment="1">
      <alignment horizontal="center"/>
    </xf>
    <xf numFmtId="0" fontId="23" fillId="33" borderId="18" xfId="570" applyFont="1" applyFill="1" applyBorder="1" applyAlignment="1">
      <alignment vertical="top" wrapText="1"/>
    </xf>
    <xf numFmtId="164" fontId="23" fillId="33" borderId="18" xfId="570" applyNumberFormat="1" applyFont="1" applyFill="1" applyBorder="1" applyAlignment="1">
      <alignment horizontal="center" vertical="top" wrapText="1"/>
    </xf>
    <xf numFmtId="0" fontId="11" fillId="33" borderId="0" xfId="0" applyFont="1" applyFill="1" applyAlignment="1">
      <alignment horizontal="left"/>
    </xf>
    <xf numFmtId="0" fontId="14" fillId="33" borderId="0" xfId="0" applyFont="1" applyFill="1" applyAlignment="1">
      <alignment horizontal="left"/>
    </xf>
    <xf numFmtId="0" fontId="35" fillId="33" borderId="19" xfId="570" applyFont="1" applyFill="1" applyBorder="1" applyAlignment="1">
      <alignment horizontal="center" vertical="center" wrapText="1"/>
    </xf>
    <xf numFmtId="0" fontId="35" fillId="33" borderId="20" xfId="570" applyFont="1" applyFill="1" applyBorder="1" applyAlignment="1">
      <alignment horizontal="center" vertical="center" wrapText="1"/>
    </xf>
    <xf numFmtId="0" fontId="0" fillId="33" borderId="19" xfId="0" applyFill="1" applyBorder="1"/>
    <xf numFmtId="0" fontId="0" fillId="33" borderId="15" xfId="0" applyFill="1" applyBorder="1" applyAlignment="1">
      <alignment vertical="top" wrapText="1"/>
    </xf>
    <xf numFmtId="0" fontId="11" fillId="33" borderId="21" xfId="0" applyFont="1" applyFill="1" applyBorder="1" applyAlignment="1">
      <alignment vertical="center"/>
    </xf>
    <xf numFmtId="0" fontId="3" fillId="33" borderId="16" xfId="0" applyFont="1" applyFill="1" applyBorder="1" applyAlignment="1">
      <alignment vertical="center"/>
    </xf>
    <xf numFmtId="0" fontId="18" fillId="33" borderId="22" xfId="0" applyFont="1" applyFill="1" applyBorder="1" applyAlignment="1" applyProtection="1">
      <alignment horizontal="center" vertical="center"/>
      <protection locked="0" hidden="1"/>
    </xf>
    <xf numFmtId="0" fontId="11" fillId="33" borderId="23" xfId="0" applyFont="1" applyFill="1" applyBorder="1" applyAlignment="1">
      <alignment vertical="center"/>
    </xf>
    <xf numFmtId="0" fontId="3" fillId="33" borderId="24" xfId="0" applyFont="1" applyFill="1" applyBorder="1" applyAlignment="1">
      <alignment vertical="center"/>
    </xf>
    <xf numFmtId="0" fontId="14" fillId="33" borderId="22" xfId="0" applyFont="1" applyFill="1" applyBorder="1" applyAlignment="1" applyProtection="1">
      <alignment horizontal="right" vertical="center"/>
      <protection hidden="1"/>
    </xf>
    <xf numFmtId="0" fontId="11" fillId="33" borderId="15" xfId="0" applyFont="1" applyFill="1" applyBorder="1" applyAlignment="1">
      <alignment vertical="center"/>
    </xf>
    <xf numFmtId="0" fontId="11" fillId="33" borderId="25" xfId="0" applyFont="1" applyFill="1" applyBorder="1" applyAlignment="1">
      <alignment vertical="center"/>
    </xf>
    <xf numFmtId="0" fontId="3" fillId="33" borderId="26" xfId="0" applyFont="1" applyFill="1" applyBorder="1" applyAlignment="1">
      <alignment vertical="center"/>
    </xf>
    <xf numFmtId="0" fontId="14" fillId="33" borderId="27" xfId="0" applyFont="1" applyFill="1" applyBorder="1" applyAlignment="1" applyProtection="1">
      <alignment wrapText="1"/>
      <protection hidden="1"/>
    </xf>
    <xf numFmtId="0" fontId="0" fillId="34" borderId="19" xfId="0" applyFill="1" applyBorder="1"/>
    <xf numFmtId="0" fontId="14" fillId="33" borderId="28" xfId="0" applyFont="1" applyFill="1" applyBorder="1" applyAlignment="1" applyProtection="1">
      <alignment horizontal="right" vertical="center"/>
      <protection hidden="1"/>
    </xf>
    <xf numFmtId="0" fontId="28" fillId="33" borderId="0" xfId="0" applyFont="1" applyFill="1" applyAlignment="1">
      <alignment horizontal="right" vertical="center"/>
    </xf>
    <xf numFmtId="0" fontId="29" fillId="33" borderId="0" xfId="0" applyFont="1" applyFill="1" applyAlignment="1">
      <alignment vertical="center"/>
    </xf>
    <xf numFmtId="0" fontId="11" fillId="33" borderId="29" xfId="0" applyFont="1" applyFill="1" applyBorder="1" applyAlignment="1">
      <alignment vertical="center"/>
    </xf>
    <xf numFmtId="0" fontId="29" fillId="33" borderId="27" xfId="0" applyFont="1" applyFill="1" applyBorder="1" applyAlignment="1">
      <alignment vertical="center"/>
    </xf>
    <xf numFmtId="0" fontId="11" fillId="33" borderId="30" xfId="0" applyFont="1" applyFill="1" applyBorder="1" applyAlignment="1">
      <alignment vertical="center"/>
    </xf>
    <xf numFmtId="2" fontId="14" fillId="33" borderId="10" xfId="0" applyNumberFormat="1" applyFont="1" applyFill="1" applyBorder="1" applyAlignment="1" applyProtection="1">
      <alignment horizontal="left" wrapText="1"/>
      <protection hidden="1"/>
    </xf>
    <xf numFmtId="0" fontId="14" fillId="33" borderId="28" xfId="0" applyFont="1" applyFill="1" applyBorder="1" applyAlignment="1" applyProtection="1">
      <alignment horizontal="left"/>
      <protection hidden="1"/>
    </xf>
    <xf numFmtId="0" fontId="15" fillId="33" borderId="10" xfId="0" applyFont="1" applyFill="1" applyBorder="1" applyAlignment="1">
      <alignment horizontal="left" vertical="center"/>
    </xf>
    <xf numFmtId="0" fontId="3" fillId="33" borderId="31" xfId="0" applyFont="1" applyFill="1" applyBorder="1" applyAlignment="1">
      <alignment vertical="center"/>
    </xf>
    <xf numFmtId="0" fontId="15" fillId="33" borderId="22" xfId="0" applyFont="1" applyFill="1" applyBorder="1" applyAlignment="1" applyProtection="1">
      <alignment vertical="center" wrapText="1"/>
      <protection hidden="1"/>
    </xf>
    <xf numFmtId="0" fontId="15" fillId="33" borderId="21" xfId="0" applyFont="1" applyFill="1" applyBorder="1" applyAlignment="1">
      <alignment vertical="center"/>
    </xf>
    <xf numFmtId="0" fontId="15" fillId="33" borderId="10" xfId="0" applyFont="1" applyFill="1" applyBorder="1" applyAlignment="1" applyProtection="1">
      <alignment vertical="center" wrapText="1"/>
      <protection hidden="1"/>
    </xf>
    <xf numFmtId="2" fontId="16" fillId="33" borderId="10" xfId="0" applyNumberFormat="1" applyFont="1" applyFill="1" applyBorder="1" applyAlignment="1" applyProtection="1">
      <alignment horizontal="left" wrapText="1"/>
      <protection hidden="1"/>
    </xf>
    <xf numFmtId="0" fontId="15" fillId="33" borderId="10" xfId="0" applyFont="1" applyFill="1" applyBorder="1" applyAlignment="1">
      <alignment vertical="center"/>
    </xf>
    <xf numFmtId="0" fontId="15" fillId="33" borderId="10" xfId="0" applyFont="1" applyFill="1" applyBorder="1" applyAlignment="1" applyProtection="1">
      <alignment horizontal="center" vertical="center" wrapText="1"/>
      <protection hidden="1"/>
    </xf>
    <xf numFmtId="0" fontId="3" fillId="33" borderId="17" xfId="0" applyFont="1" applyFill="1" applyBorder="1" applyAlignment="1">
      <alignment vertical="center"/>
    </xf>
    <xf numFmtId="0" fontId="4" fillId="33" borderId="22" xfId="0" applyFont="1" applyFill="1" applyBorder="1" applyAlignment="1" applyProtection="1">
      <alignment horizontal="left" vertical="top" wrapText="1"/>
      <protection hidden="1"/>
    </xf>
    <xf numFmtId="0" fontId="9" fillId="0" borderId="0" xfId="589" applyFont="1"/>
    <xf numFmtId="0" fontId="87" fillId="0" borderId="0" xfId="589"/>
    <xf numFmtId="0" fontId="20" fillId="0" borderId="0" xfId="487" applyFont="1" applyFill="1" applyAlignment="1" applyProtection="1">
      <alignment horizontal="center"/>
      <protection hidden="1"/>
    </xf>
    <xf numFmtId="0" fontId="20" fillId="0" borderId="0" xfId="487" applyFont="1" applyFill="1" applyAlignment="1" applyProtection="1">
      <alignment horizontal="center" wrapText="1"/>
      <protection hidden="1"/>
    </xf>
    <xf numFmtId="0" fontId="4" fillId="0" borderId="0" xfId="0" applyFont="1" applyAlignment="1" applyProtection="1">
      <alignment horizontal="center"/>
      <protection hidden="1"/>
    </xf>
    <xf numFmtId="0" fontId="24" fillId="0" borderId="0" xfId="0" applyFont="1" applyProtection="1">
      <protection hidden="1"/>
    </xf>
    <xf numFmtId="3" fontId="0" fillId="34" borderId="0" xfId="0" applyNumberFormat="1" applyFill="1" applyProtection="1">
      <protection hidden="1"/>
    </xf>
    <xf numFmtId="0" fontId="0" fillId="34" borderId="0" xfId="0" applyFill="1" applyProtection="1">
      <protection hidden="1"/>
    </xf>
    <xf numFmtId="0" fontId="14" fillId="33" borderId="27" xfId="0" applyFont="1" applyFill="1" applyBorder="1" applyAlignment="1" applyProtection="1">
      <alignment horizontal="center" wrapText="1"/>
      <protection hidden="1"/>
    </xf>
    <xf numFmtId="0" fontId="14" fillId="33" borderId="29" xfId="0" applyFont="1" applyFill="1" applyBorder="1" applyAlignment="1" applyProtection="1">
      <alignment horizontal="right" vertical="center"/>
      <protection hidden="1"/>
    </xf>
    <xf numFmtId="0" fontId="0" fillId="33" borderId="15" xfId="0" applyFill="1" applyBorder="1"/>
    <xf numFmtId="0" fontId="0" fillId="33" borderId="32" xfId="0" applyFill="1" applyBorder="1"/>
    <xf numFmtId="0" fontId="11" fillId="33" borderId="33" xfId="0" applyFont="1" applyFill="1" applyBorder="1" applyAlignment="1" applyProtection="1">
      <alignment vertical="center"/>
      <protection hidden="1"/>
    </xf>
    <xf numFmtId="0" fontId="11" fillId="33" borderId="21" xfId="0" applyFont="1" applyFill="1" applyBorder="1" applyAlignment="1" applyProtection="1">
      <alignment vertical="center"/>
      <protection hidden="1"/>
    </xf>
    <xf numFmtId="0" fontId="11" fillId="33" borderId="34" xfId="0" applyFont="1" applyFill="1" applyBorder="1" applyAlignment="1" applyProtection="1">
      <alignment vertical="center"/>
      <protection hidden="1"/>
    </xf>
    <xf numFmtId="0" fontId="14" fillId="33" borderId="0" xfId="0" applyFont="1" applyFill="1" applyAlignment="1" applyProtection="1">
      <alignment wrapText="1"/>
      <protection hidden="1"/>
    </xf>
    <xf numFmtId="0" fontId="11" fillId="33" borderId="0" xfId="0" applyFont="1" applyFill="1" applyAlignment="1" applyProtection="1">
      <alignment horizontal="left" vertical="center"/>
      <protection hidden="1"/>
    </xf>
    <xf numFmtId="2" fontId="14" fillId="33" borderId="28" xfId="0" applyNumberFormat="1" applyFont="1" applyFill="1" applyBorder="1" applyAlignment="1" applyProtection="1">
      <alignment horizontal="left" vertical="center" wrapText="1"/>
      <protection hidden="1"/>
    </xf>
    <xf numFmtId="0" fontId="15" fillId="33" borderId="10" xfId="0" applyFont="1" applyFill="1" applyBorder="1" applyAlignment="1" applyProtection="1">
      <alignment horizontal="left" vertical="center"/>
      <protection hidden="1"/>
    </xf>
    <xf numFmtId="0" fontId="17" fillId="33" borderId="27" xfId="0" applyFont="1" applyFill="1" applyBorder="1" applyAlignment="1" applyProtection="1">
      <alignment horizontal="left" vertical="center" wrapText="1"/>
      <protection hidden="1"/>
    </xf>
    <xf numFmtId="0" fontId="28" fillId="33" borderId="0" xfId="0" applyFont="1" applyFill="1" applyAlignment="1" applyProtection="1">
      <alignment horizontal="right" vertical="center"/>
      <protection hidden="1"/>
    </xf>
    <xf numFmtId="0" fontId="15" fillId="33" borderId="28" xfId="0" applyFont="1" applyFill="1" applyBorder="1" applyAlignment="1" applyProtection="1">
      <alignment horizontal="center" vertical="center"/>
      <protection hidden="1"/>
    </xf>
    <xf numFmtId="0" fontId="15" fillId="33" borderId="28" xfId="0" applyFont="1" applyFill="1" applyBorder="1" applyAlignment="1" applyProtection="1">
      <alignment horizontal="left" vertical="center"/>
      <protection hidden="1"/>
    </xf>
    <xf numFmtId="0" fontId="15" fillId="33" borderId="0" xfId="0" applyFont="1" applyFill="1" applyAlignment="1" applyProtection="1">
      <alignment horizontal="center" vertical="center"/>
      <protection hidden="1"/>
    </xf>
    <xf numFmtId="0" fontId="15" fillId="33" borderId="0" xfId="0" applyFont="1" applyFill="1" applyAlignment="1" applyProtection="1">
      <alignment horizontal="left" vertical="center"/>
      <protection hidden="1"/>
    </xf>
    <xf numFmtId="0" fontId="0" fillId="0" borderId="19" xfId="0" applyBorder="1" applyAlignment="1" applyProtection="1">
      <alignment horizontal="left" vertical="center" wrapText="1"/>
      <protection hidden="1"/>
    </xf>
    <xf numFmtId="0" fontId="0" fillId="0" borderId="19" xfId="0" applyBorder="1" applyAlignment="1" applyProtection="1">
      <alignment horizontal="left" vertical="center"/>
      <protection hidden="1"/>
    </xf>
    <xf numFmtId="165" fontId="0" fillId="0" borderId="19" xfId="0" applyNumberFormat="1" applyBorder="1" applyAlignment="1" applyProtection="1">
      <alignment horizontal="left" vertical="center" wrapText="1"/>
      <protection hidden="1"/>
    </xf>
    <xf numFmtId="0" fontId="0" fillId="1" borderId="19" xfId="0" applyFill="1" applyBorder="1" applyAlignment="1" applyProtection="1">
      <alignment horizontal="left" vertical="center" wrapText="1"/>
      <protection hidden="1"/>
    </xf>
    <xf numFmtId="1" fontId="0" fillId="0" borderId="0" xfId="0" applyNumberFormat="1" applyProtection="1">
      <protection hidden="1"/>
    </xf>
    <xf numFmtId="1" fontId="0" fillId="34" borderId="0" xfId="0" applyNumberFormat="1" applyFill="1" applyProtection="1">
      <protection hidden="1"/>
    </xf>
    <xf numFmtId="0" fontId="8" fillId="0" borderId="19" xfId="487" applyBorder="1" applyAlignment="1" applyProtection="1">
      <alignment vertical="center" wrapText="1"/>
      <protection hidden="1"/>
    </xf>
    <xf numFmtId="0" fontId="0" fillId="1" borderId="19" xfId="0" applyFill="1" applyBorder="1" applyAlignment="1" applyProtection="1">
      <alignment vertical="center" wrapText="1"/>
      <protection hidden="1"/>
    </xf>
    <xf numFmtId="0" fontId="8" fillId="0" borderId="19" xfId="487" applyFill="1" applyBorder="1" applyAlignment="1" applyProtection="1">
      <alignment vertical="center" wrapText="1"/>
      <protection hidden="1"/>
    </xf>
    <xf numFmtId="0" fontId="15" fillId="33" borderId="22" xfId="0" applyFont="1" applyFill="1" applyBorder="1" applyAlignment="1" applyProtection="1">
      <alignment horizontal="left" vertical="center" wrapText="1"/>
      <protection locked="0"/>
    </xf>
    <xf numFmtId="0" fontId="33" fillId="0" borderId="0" xfId="0" applyFont="1" applyAlignment="1" applyProtection="1">
      <alignment vertical="center" wrapText="1"/>
      <protection hidden="1"/>
    </xf>
    <xf numFmtId="0" fontId="5" fillId="0" borderId="0" xfId="0" applyFont="1" applyAlignment="1">
      <alignment wrapText="1"/>
    </xf>
    <xf numFmtId="0" fontId="5" fillId="0" borderId="0" xfId="0" applyFont="1"/>
    <xf numFmtId="0" fontId="4" fillId="0" borderId="35" xfId="0" applyFont="1" applyBorder="1" applyAlignment="1" applyProtection="1">
      <alignment vertical="center" wrapText="1"/>
      <protection hidden="1"/>
    </xf>
    <xf numFmtId="0" fontId="20" fillId="0" borderId="35" xfId="487" applyFont="1" applyBorder="1" applyAlignment="1" applyProtection="1">
      <alignment horizontal="center"/>
      <protection hidden="1"/>
    </xf>
    <xf numFmtId="0" fontId="4" fillId="0" borderId="36" xfId="0" applyFont="1" applyBorder="1" applyAlignment="1" applyProtection="1">
      <alignment vertical="center" wrapText="1"/>
      <protection hidden="1"/>
    </xf>
    <xf numFmtId="0" fontId="31" fillId="0" borderId="35" xfId="0" applyFont="1" applyBorder="1" applyAlignment="1" applyProtection="1">
      <alignment vertical="center" wrapText="1"/>
      <protection hidden="1"/>
    </xf>
    <xf numFmtId="0" fontId="5" fillId="35" borderId="35" xfId="0" applyFont="1" applyFill="1" applyBorder="1" applyAlignment="1" applyProtection="1">
      <alignment wrapText="1"/>
      <protection hidden="1"/>
    </xf>
    <xf numFmtId="0" fontId="5" fillId="35" borderId="35" xfId="0" applyFont="1" applyFill="1" applyBorder="1" applyProtection="1">
      <protection hidden="1"/>
    </xf>
    <xf numFmtId="0" fontId="0" fillId="0" borderId="0" xfId="0" applyAlignment="1">
      <alignment wrapText="1"/>
    </xf>
    <xf numFmtId="0" fontId="0" fillId="0" borderId="0" xfId="0" applyAlignment="1">
      <alignment vertical="top"/>
    </xf>
    <xf numFmtId="0" fontId="27" fillId="0" borderId="0" xfId="0" applyFont="1" applyAlignment="1">
      <alignment horizontal="center" wrapText="1"/>
    </xf>
    <xf numFmtId="0" fontId="5" fillId="0" borderId="15" xfId="0" applyFont="1" applyBorder="1" applyAlignment="1">
      <alignment wrapText="1"/>
    </xf>
    <xf numFmtId="0" fontId="0" fillId="0" borderId="0" xfId="0" applyAlignment="1">
      <alignment vertical="top" wrapText="1"/>
    </xf>
    <xf numFmtId="0" fontId="5" fillId="0" borderId="15" xfId="0" applyFont="1" applyBorder="1" applyAlignment="1">
      <alignment vertical="top" wrapText="1"/>
    </xf>
    <xf numFmtId="0" fontId="4" fillId="0" borderId="0" xfId="0" applyFont="1" applyAlignment="1">
      <alignment wrapText="1"/>
    </xf>
    <xf numFmtId="0" fontId="5" fillId="0" borderId="0" xfId="0" applyFont="1" applyAlignment="1">
      <alignment horizontal="center" wrapText="1"/>
    </xf>
    <xf numFmtId="0" fontId="27" fillId="0" borderId="15" xfId="0" applyFont="1" applyBorder="1" applyAlignment="1">
      <alignment wrapText="1"/>
    </xf>
    <xf numFmtId="0" fontId="30" fillId="0" borderId="0" xfId="0" applyFont="1" applyAlignment="1">
      <alignment horizontal="right" wrapText="1"/>
    </xf>
    <xf numFmtId="0" fontId="32" fillId="33" borderId="14" xfId="0" applyFont="1" applyFill="1" applyBorder="1" applyAlignment="1" applyProtection="1">
      <alignment horizontal="center" vertical="center" wrapText="1"/>
      <protection hidden="1"/>
    </xf>
    <xf numFmtId="0" fontId="37" fillId="0" borderId="0" xfId="0" applyFont="1" applyAlignment="1" applyProtection="1">
      <alignment horizontal="center" wrapText="1"/>
      <protection hidden="1"/>
    </xf>
    <xf numFmtId="0" fontId="11" fillId="33" borderId="0" xfId="0" applyFont="1" applyFill="1" applyAlignment="1" applyProtection="1">
      <alignment horizontal="center" vertical="center" wrapText="1"/>
      <protection hidden="1"/>
    </xf>
    <xf numFmtId="0" fontId="8" fillId="0" borderId="0" xfId="487" applyFill="1" applyAlignment="1" applyProtection="1">
      <alignment horizontal="center"/>
      <protection hidden="1"/>
    </xf>
    <xf numFmtId="0" fontId="38" fillId="33" borderId="33" xfId="487" applyFont="1" applyFill="1" applyBorder="1" applyAlignment="1" applyProtection="1">
      <alignment horizontal="left" vertical="center"/>
      <protection hidden="1"/>
    </xf>
    <xf numFmtId="0" fontId="39" fillId="33" borderId="0" xfId="487" applyFont="1" applyFill="1" applyAlignment="1" applyProtection="1">
      <alignment vertical="center"/>
    </xf>
    <xf numFmtId="0" fontId="39" fillId="33" borderId="0" xfId="487" applyFont="1" applyFill="1" applyBorder="1" applyAlignment="1" applyProtection="1">
      <alignment horizontal="center" vertical="center"/>
      <protection hidden="1"/>
    </xf>
    <xf numFmtId="0" fontId="40" fillId="0" borderId="27" xfId="487" applyFont="1" applyFill="1" applyBorder="1" applyAlignment="1" applyProtection="1">
      <alignment horizontal="center"/>
      <protection hidden="1"/>
    </xf>
    <xf numFmtId="0" fontId="42" fillId="33" borderId="38" xfId="0" applyFont="1" applyFill="1" applyBorder="1" applyAlignment="1" applyProtection="1">
      <alignment horizontal="center" vertical="center" wrapText="1"/>
      <protection hidden="1"/>
    </xf>
    <xf numFmtId="0" fontId="42" fillId="33" borderId="0" xfId="0" applyFont="1" applyFill="1" applyAlignment="1" applyProtection="1">
      <alignment horizontal="center" vertical="center" wrapText="1"/>
      <protection hidden="1"/>
    </xf>
    <xf numFmtId="0" fontId="11" fillId="33" borderId="39" xfId="0" applyFont="1" applyFill="1" applyBorder="1" applyAlignment="1" applyProtection="1">
      <alignment vertical="center" wrapText="1"/>
      <protection locked="0"/>
    </xf>
    <xf numFmtId="0" fontId="11" fillId="33" borderId="40" xfId="0" applyFont="1" applyFill="1" applyBorder="1" applyAlignment="1" applyProtection="1">
      <alignment vertical="center" wrapText="1"/>
      <protection locked="0"/>
    </xf>
    <xf numFmtId="0" fontId="11" fillId="33" borderId="32" xfId="0" applyFont="1" applyFill="1" applyBorder="1" applyAlignment="1" applyProtection="1">
      <alignment vertical="center" wrapText="1"/>
      <protection locked="0"/>
    </xf>
    <xf numFmtId="0" fontId="14" fillId="33" borderId="15" xfId="0" applyFont="1" applyFill="1" applyBorder="1" applyAlignment="1" applyProtection="1">
      <alignment horizontal="center" wrapText="1"/>
      <protection locked="0"/>
    </xf>
    <xf numFmtId="0" fontId="14" fillId="33" borderId="41" xfId="0" applyFont="1" applyFill="1" applyBorder="1" applyAlignment="1" applyProtection="1">
      <alignment horizontal="center" wrapText="1"/>
      <protection hidden="1"/>
    </xf>
    <xf numFmtId="0" fontId="11" fillId="33" borderId="38" xfId="0" applyFont="1" applyFill="1" applyBorder="1" applyAlignment="1" applyProtection="1">
      <alignment vertical="center"/>
      <protection hidden="1"/>
    </xf>
    <xf numFmtId="0" fontId="34" fillId="33" borderId="15" xfId="0" applyFont="1" applyFill="1" applyBorder="1" applyAlignment="1">
      <alignment vertical="top" wrapText="1"/>
    </xf>
    <xf numFmtId="0" fontId="18" fillId="33" borderId="29" xfId="0" applyFont="1" applyFill="1" applyBorder="1" applyAlignment="1" applyProtection="1">
      <alignment horizontal="right" wrapText="1"/>
      <protection hidden="1"/>
    </xf>
    <xf numFmtId="0" fontId="12" fillId="33" borderId="42" xfId="0" applyFont="1" applyFill="1" applyBorder="1" applyAlignment="1">
      <alignment vertical="center" wrapText="1"/>
    </xf>
    <xf numFmtId="0" fontId="4" fillId="33" borderId="22" xfId="0" applyFont="1" applyFill="1" applyBorder="1" applyAlignment="1" applyProtection="1">
      <alignment horizontal="left" wrapText="1"/>
      <protection hidden="1"/>
    </xf>
    <xf numFmtId="0" fontId="49" fillId="0" borderId="0" xfId="0" applyFont="1" applyAlignment="1" applyProtection="1">
      <alignment horizontal="right" wrapText="1"/>
      <protection hidden="1"/>
    </xf>
    <xf numFmtId="0" fontId="4" fillId="0" borderId="43" xfId="0" applyFont="1" applyBorder="1" applyAlignment="1" applyProtection="1">
      <alignment horizontal="center"/>
      <protection hidden="1"/>
    </xf>
    <xf numFmtId="0" fontId="36" fillId="0" borderId="0" xfId="0" applyFont="1" applyProtection="1">
      <protection hidden="1"/>
    </xf>
    <xf numFmtId="2" fontId="23" fillId="33" borderId="11" xfId="570" applyNumberFormat="1" applyFont="1" applyFill="1" applyBorder="1" applyAlignment="1">
      <alignment horizontal="center" vertical="top" wrapText="1"/>
    </xf>
    <xf numFmtId="0" fontId="23" fillId="33" borderId="18" xfId="570" applyFont="1" applyFill="1" applyBorder="1" applyAlignment="1">
      <alignment horizontal="center" vertical="top" wrapText="1"/>
    </xf>
    <xf numFmtId="0" fontId="47" fillId="0" borderId="0" xfId="0" applyFont="1" applyAlignment="1">
      <alignment vertical="top" wrapText="1"/>
    </xf>
    <xf numFmtId="0" fontId="14" fillId="33" borderId="41" xfId="0" applyFont="1" applyFill="1" applyBorder="1" applyAlignment="1" applyProtection="1">
      <alignment horizontal="center" vertical="center" wrapText="1"/>
      <protection hidden="1"/>
    </xf>
    <xf numFmtId="0" fontId="14" fillId="33" borderId="44" xfId="0" applyFont="1" applyFill="1" applyBorder="1" applyAlignment="1" applyProtection="1">
      <alignment horizontal="center" vertical="center" wrapText="1"/>
      <protection hidden="1"/>
    </xf>
    <xf numFmtId="0" fontId="4" fillId="0" borderId="35" xfId="0" applyFont="1" applyBorder="1" applyAlignment="1" applyProtection="1">
      <alignment vertical="top" wrapText="1"/>
      <protection hidden="1"/>
    </xf>
    <xf numFmtId="0" fontId="46" fillId="0" borderId="0" xfId="0" applyFont="1"/>
    <xf numFmtId="0" fontId="0" fillId="36" borderId="0" xfId="0" applyFill="1" applyProtection="1">
      <protection hidden="1"/>
    </xf>
    <xf numFmtId="0" fontId="23" fillId="0" borderId="19" xfId="0" applyFont="1" applyBorder="1" applyAlignment="1">
      <alignment vertical="top" wrapText="1"/>
    </xf>
    <xf numFmtId="166" fontId="23" fillId="33" borderId="11" xfId="570" applyNumberFormat="1" applyFont="1" applyFill="1" applyBorder="1" applyAlignment="1">
      <alignment horizontal="center" vertical="top" wrapText="1"/>
    </xf>
    <xf numFmtId="1" fontId="37" fillId="0" borderId="0" xfId="0" applyNumberFormat="1" applyFont="1" applyAlignment="1" applyProtection="1">
      <alignment horizontal="center" vertical="center" wrapText="1"/>
      <protection hidden="1"/>
    </xf>
    <xf numFmtId="0" fontId="36" fillId="0" borderId="0" xfId="0" applyFont="1" applyAlignment="1" applyProtection="1">
      <alignment horizontal="center" vertical="center" wrapText="1"/>
      <protection hidden="1"/>
    </xf>
    <xf numFmtId="0" fontId="0" fillId="0" borderId="45" xfId="0" applyBorder="1"/>
    <xf numFmtId="0" fontId="76" fillId="11" borderId="0" xfId="0" applyFont="1" applyFill="1" applyProtection="1">
      <protection hidden="1"/>
    </xf>
    <xf numFmtId="0" fontId="50" fillId="0" borderId="0" xfId="0" applyFont="1" applyAlignment="1">
      <alignment vertical="top" wrapText="1"/>
    </xf>
    <xf numFmtId="0" fontId="4" fillId="36" borderId="35" xfId="0" applyFont="1" applyFill="1" applyBorder="1" applyAlignment="1" applyProtection="1">
      <alignment vertical="center" wrapText="1"/>
      <protection hidden="1"/>
    </xf>
    <xf numFmtId="0" fontId="11" fillId="33" borderId="46" xfId="0" applyFont="1" applyFill="1" applyBorder="1" applyAlignment="1" applyProtection="1">
      <alignment horizontal="center" vertical="center" wrapText="1"/>
      <protection hidden="1"/>
    </xf>
    <xf numFmtId="0" fontId="11" fillId="33" borderId="47"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2" fontId="23" fillId="33" borderId="19" xfId="570" applyNumberFormat="1" applyFont="1" applyFill="1" applyBorder="1" applyAlignment="1">
      <alignment horizontal="center" vertical="top" wrapText="1"/>
    </xf>
    <xf numFmtId="164" fontId="23" fillId="33" borderId="19" xfId="570" applyNumberFormat="1" applyFont="1" applyFill="1" applyBorder="1" applyAlignment="1">
      <alignment horizontal="center" vertical="top" wrapText="1"/>
    </xf>
    <xf numFmtId="0" fontId="77" fillId="36" borderId="19" xfId="0" applyFont="1" applyFill="1" applyBorder="1" applyAlignment="1" applyProtection="1">
      <alignment horizontal="left" vertical="center" wrapText="1"/>
      <protection hidden="1"/>
    </xf>
    <xf numFmtId="0" fontId="23" fillId="33" borderId="18" xfId="570" applyFont="1" applyFill="1" applyBorder="1" applyAlignment="1">
      <alignment vertical="center" wrapText="1"/>
    </xf>
    <xf numFmtId="0" fontId="23" fillId="33" borderId="48" xfId="570" applyFont="1" applyFill="1" applyBorder="1" applyAlignment="1">
      <alignment vertical="top" wrapText="1"/>
    </xf>
    <xf numFmtId="0" fontId="23" fillId="33" borderId="49" xfId="570" applyFont="1" applyFill="1" applyBorder="1" applyAlignment="1">
      <alignment vertical="top" wrapText="1"/>
    </xf>
    <xf numFmtId="0" fontId="6" fillId="0" borderId="11" xfId="0" applyFont="1" applyBorder="1" applyAlignment="1">
      <alignment wrapText="1"/>
    </xf>
    <xf numFmtId="0" fontId="23" fillId="33" borderId="18" xfId="570" applyFont="1" applyFill="1" applyBorder="1" applyAlignment="1">
      <alignment horizontal="left" vertical="top" wrapText="1"/>
    </xf>
    <xf numFmtId="0" fontId="6" fillId="0" borderId="18" xfId="0" applyFont="1" applyBorder="1" applyAlignment="1">
      <alignment vertical="top" wrapText="1"/>
    </xf>
    <xf numFmtId="0" fontId="23" fillId="33" borderId="19" xfId="570" applyFont="1" applyFill="1" applyBorder="1" applyAlignment="1">
      <alignment vertical="top" wrapText="1"/>
    </xf>
    <xf numFmtId="0" fontId="44" fillId="33" borderId="50" xfId="0" applyFont="1" applyFill="1" applyBorder="1" applyAlignment="1" applyProtection="1">
      <alignment horizontal="center" vertical="center" wrapText="1"/>
      <protection hidden="1"/>
    </xf>
    <xf numFmtId="0" fontId="44" fillId="0" borderId="51" xfId="0" applyFont="1" applyBorder="1" applyAlignment="1" applyProtection="1">
      <alignment horizontal="center" vertical="center" wrapText="1"/>
      <protection hidden="1"/>
    </xf>
    <xf numFmtId="0" fontId="33" fillId="0" borderId="52" xfId="0" applyFont="1" applyBorder="1" applyAlignment="1" applyProtection="1">
      <alignment vertical="center" wrapText="1"/>
      <protection hidden="1"/>
    </xf>
    <xf numFmtId="0" fontId="50" fillId="0" borderId="0" xfId="0" applyFont="1" applyAlignment="1">
      <alignment horizontal="left" vertical="top" wrapText="1"/>
    </xf>
    <xf numFmtId="164" fontId="0" fillId="33" borderId="13" xfId="0" applyNumberFormat="1" applyFill="1" applyBorder="1" applyAlignment="1">
      <alignment vertical="top" wrapText="1"/>
    </xf>
    <xf numFmtId="164" fontId="0" fillId="33" borderId="0" xfId="0" applyNumberFormat="1" applyFill="1"/>
    <xf numFmtId="164" fontId="9" fillId="33" borderId="0" xfId="0" applyNumberFormat="1" applyFont="1" applyFill="1"/>
    <xf numFmtId="164" fontId="14" fillId="33" borderId="0" xfId="0" applyNumberFormat="1" applyFont="1" applyFill="1" applyAlignment="1">
      <alignment horizontal="center" vertical="center" wrapText="1"/>
    </xf>
    <xf numFmtId="164" fontId="11" fillId="33" borderId="0" xfId="0" applyNumberFormat="1" applyFont="1" applyFill="1" applyAlignment="1">
      <alignment horizontal="center" vertical="center"/>
    </xf>
    <xf numFmtId="164" fontId="25" fillId="33" borderId="20" xfId="570" applyNumberFormat="1" applyFont="1" applyFill="1" applyBorder="1" applyAlignment="1">
      <alignment horizontal="center" vertical="center" wrapText="1"/>
    </xf>
    <xf numFmtId="164" fontId="0" fillId="0" borderId="0" xfId="0" applyNumberFormat="1"/>
    <xf numFmtId="0" fontId="0" fillId="33" borderId="19" xfId="0" applyFill="1" applyBorder="1" applyAlignment="1" applyProtection="1">
      <alignment horizontal="left" vertical="center" wrapText="1"/>
      <protection locked="0"/>
    </xf>
    <xf numFmtId="0" fontId="0" fillId="0" borderId="48" xfId="0" applyBorder="1" applyAlignment="1" applyProtection="1">
      <alignment horizontal="left" vertical="center" wrapText="1"/>
      <protection locked="0" hidden="1"/>
    </xf>
    <xf numFmtId="0" fontId="0" fillId="33" borderId="53"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xf>
    <xf numFmtId="0" fontId="0" fillId="0" borderId="19" xfId="0" applyBorder="1" applyAlignment="1" applyProtection="1">
      <alignment vertical="center" wrapText="1"/>
      <protection locked="0" hidden="1"/>
    </xf>
    <xf numFmtId="0" fontId="12" fillId="0" borderId="52" xfId="0" applyFont="1" applyBorder="1" applyAlignment="1" applyProtection="1">
      <alignment vertical="center" wrapText="1"/>
      <protection hidden="1"/>
    </xf>
    <xf numFmtId="9" fontId="15" fillId="33" borderId="22" xfId="0" applyNumberFormat="1" applyFont="1" applyFill="1" applyBorder="1" applyAlignment="1" applyProtection="1">
      <alignment horizontal="left" vertical="center" wrapText="1"/>
      <protection hidden="1"/>
    </xf>
    <xf numFmtId="0" fontId="0" fillId="0" borderId="0" xfId="0" applyAlignment="1">
      <alignment vertical="center"/>
    </xf>
    <xf numFmtId="0" fontId="0" fillId="0" borderId="0" xfId="0" applyAlignment="1">
      <alignment horizontal="center" vertical="center"/>
    </xf>
    <xf numFmtId="0" fontId="9" fillId="0" borderId="0" xfId="0" applyFont="1" applyAlignment="1" applyProtection="1">
      <alignment horizontal="center" vertical="center" wrapText="1"/>
      <protection hidden="1"/>
    </xf>
    <xf numFmtId="0" fontId="0" fillId="0" borderId="0" xfId="0" applyAlignment="1" applyProtection="1">
      <alignment vertical="center"/>
      <protection hidden="1"/>
    </xf>
    <xf numFmtId="0" fontId="11" fillId="33" borderId="28" xfId="0" applyFont="1" applyFill="1" applyBorder="1" applyAlignment="1" applyProtection="1">
      <alignment vertical="center" wrapText="1"/>
      <protection hidden="1"/>
    </xf>
    <xf numFmtId="0" fontId="11" fillId="33" borderId="53" xfId="0" applyFont="1" applyFill="1" applyBorder="1" applyAlignment="1" applyProtection="1">
      <alignment vertical="center" wrapText="1"/>
      <protection hidden="1"/>
    </xf>
    <xf numFmtId="0" fontId="41" fillId="33" borderId="0" xfId="487" applyFont="1" applyFill="1" applyBorder="1" applyAlignment="1" applyProtection="1">
      <alignment horizontal="center" vertical="center" wrapText="1"/>
      <protection hidden="1"/>
    </xf>
    <xf numFmtId="0" fontId="11" fillId="33" borderId="54" xfId="0" applyFont="1" applyFill="1" applyBorder="1" applyAlignment="1" applyProtection="1">
      <alignment vertical="center" wrapText="1"/>
      <protection hidden="1"/>
    </xf>
    <xf numFmtId="0" fontId="11" fillId="33" borderId="0" xfId="0" applyFont="1" applyFill="1" applyAlignment="1" applyProtection="1">
      <alignment vertical="center" wrapText="1"/>
      <protection hidden="1"/>
    </xf>
    <xf numFmtId="0" fontId="43" fillId="33" borderId="0" xfId="0" applyFont="1" applyFill="1" applyAlignment="1" applyProtection="1">
      <alignment horizontal="center" vertical="center" wrapText="1"/>
      <protection hidden="1"/>
    </xf>
    <xf numFmtId="0" fontId="14" fillId="33" borderId="54" xfId="0" applyFont="1" applyFill="1" applyBorder="1" applyAlignment="1" applyProtection="1">
      <alignment horizontal="center" vertical="center" wrapText="1"/>
      <protection hidden="1"/>
    </xf>
    <xf numFmtId="0" fontId="11" fillId="0" borderId="0" xfId="0" applyFont="1" applyAlignment="1" applyProtection="1">
      <alignment horizontal="center" vertical="center" wrapText="1"/>
      <protection hidden="1"/>
    </xf>
    <xf numFmtId="0" fontId="26" fillId="0" borderId="0" xfId="0" applyFont="1" applyAlignment="1" applyProtection="1">
      <alignment vertical="center" wrapText="1"/>
      <protection locked="0"/>
    </xf>
    <xf numFmtId="166" fontId="23" fillId="33" borderId="19" xfId="570" applyNumberFormat="1" applyFont="1" applyFill="1" applyBorder="1" applyAlignment="1">
      <alignment horizontal="center" vertical="top" wrapText="1"/>
    </xf>
    <xf numFmtId="0" fontId="5" fillId="0" borderId="35" xfId="0" applyFont="1" applyBorder="1" applyAlignment="1" applyProtection="1">
      <alignment vertical="top" wrapText="1"/>
      <protection hidden="1"/>
    </xf>
    <xf numFmtId="9" fontId="78" fillId="0" borderId="0" xfId="0" applyNumberFormat="1" applyFont="1" applyAlignment="1">
      <alignment horizontal="left" vertical="top" wrapText="1"/>
    </xf>
    <xf numFmtId="0" fontId="0" fillId="0" borderId="0" xfId="0" applyAlignment="1">
      <alignment horizontal="justify" vertical="top"/>
    </xf>
    <xf numFmtId="0" fontId="0" fillId="0" borderId="0" xfId="0" applyAlignment="1">
      <alignment horizontal="left" vertical="top" wrapText="1"/>
    </xf>
    <xf numFmtId="0" fontId="50" fillId="0" borderId="0" xfId="0" applyFont="1" applyAlignment="1" applyProtection="1">
      <alignment vertical="top" wrapText="1"/>
      <protection hidden="1"/>
    </xf>
    <xf numFmtId="0" fontId="48" fillId="0" borderId="0" xfId="0" applyFont="1" applyAlignment="1">
      <alignment vertical="top" wrapText="1"/>
    </xf>
    <xf numFmtId="49" fontId="0" fillId="0" borderId="0" xfId="0" applyNumberFormat="1"/>
    <xf numFmtId="0" fontId="46" fillId="0" borderId="0" xfId="0" applyFont="1" applyAlignment="1">
      <alignment vertical="top" wrapText="1"/>
    </xf>
    <xf numFmtId="9" fontId="46" fillId="0" borderId="0" xfId="0" applyNumberFormat="1" applyFont="1" applyAlignment="1">
      <alignment horizontal="left" vertical="top" wrapText="1"/>
    </xf>
    <xf numFmtId="9" fontId="0" fillId="0" borderId="0" xfId="0" applyNumberFormat="1" applyAlignment="1">
      <alignment horizontal="left" vertical="top" wrapText="1"/>
    </xf>
    <xf numFmtId="0" fontId="50" fillId="36" borderId="19" xfId="0" applyFont="1" applyFill="1" applyBorder="1" applyAlignment="1">
      <alignment vertical="center" wrapText="1"/>
    </xf>
    <xf numFmtId="0" fontId="50" fillId="36" borderId="19" xfId="502" applyFont="1" applyFill="1" applyBorder="1" applyAlignment="1">
      <alignment vertical="center" wrapText="1"/>
    </xf>
    <xf numFmtId="9" fontId="0" fillId="36" borderId="19" xfId="0" applyNumberFormat="1" applyFill="1" applyBorder="1" applyAlignment="1">
      <alignment vertical="center" wrapText="1"/>
    </xf>
    <xf numFmtId="0" fontId="14" fillId="33" borderId="0" xfId="0" applyFont="1" applyFill="1" applyAlignment="1" applyProtection="1">
      <alignment horizontal="center" vertical="center" wrapText="1"/>
      <protection hidden="1"/>
    </xf>
    <xf numFmtId="0" fontId="15" fillId="33" borderId="10" xfId="0" applyFont="1" applyFill="1" applyBorder="1" applyAlignment="1">
      <alignment vertical="center" wrapText="1"/>
    </xf>
    <xf numFmtId="0" fontId="14" fillId="33" borderId="38" xfId="0" applyFont="1" applyFill="1" applyBorder="1" applyAlignment="1">
      <alignment wrapText="1"/>
    </xf>
    <xf numFmtId="0" fontId="39" fillId="33" borderId="0" xfId="487" applyFont="1" applyFill="1" applyBorder="1" applyAlignment="1" applyProtection="1">
      <alignment vertical="center" wrapText="1"/>
    </xf>
    <xf numFmtId="0" fontId="0" fillId="33" borderId="55" xfId="0" applyFill="1" applyBorder="1" applyAlignment="1" applyProtection="1">
      <alignment vertical="center" wrapText="1"/>
      <protection hidden="1"/>
    </xf>
    <xf numFmtId="0" fontId="0" fillId="0" borderId="0" xfId="0" applyAlignment="1" applyProtection="1">
      <alignment vertical="center" wrapText="1"/>
      <protection hidden="1"/>
    </xf>
    <xf numFmtId="0" fontId="11" fillId="33" borderId="27" xfId="0" applyFont="1" applyFill="1" applyBorder="1" applyAlignment="1" applyProtection="1">
      <alignment vertical="center" wrapText="1"/>
      <protection hidden="1"/>
    </xf>
    <xf numFmtId="0" fontId="0" fillId="34" borderId="0" xfId="0" applyFill="1" applyAlignment="1" applyProtection="1">
      <alignment vertical="center" wrapText="1"/>
      <protection hidden="1"/>
    </xf>
    <xf numFmtId="0" fontId="0" fillId="0" borderId="19" xfId="0" applyBorder="1" applyAlignment="1" applyProtection="1">
      <alignment vertical="center" wrapText="1"/>
      <protection locked="0"/>
    </xf>
    <xf numFmtId="0" fontId="0" fillId="0" borderId="56" xfId="0" applyBorder="1" applyAlignment="1" applyProtection="1">
      <alignment vertical="center" wrapText="1"/>
      <protection locked="0"/>
    </xf>
    <xf numFmtId="0" fontId="0" fillId="34" borderId="0" xfId="0" applyFill="1" applyAlignment="1" applyProtection="1">
      <alignment vertical="center" wrapText="1"/>
      <protection locked="0"/>
    </xf>
    <xf numFmtId="0" fontId="0" fillId="0" borderId="0" xfId="0" applyAlignment="1" applyProtection="1">
      <alignment vertical="center" wrapText="1"/>
      <protection locked="0"/>
    </xf>
    <xf numFmtId="0" fontId="79" fillId="0" borderId="0" xfId="0" applyFont="1" applyAlignment="1" applyProtection="1">
      <alignment vertical="center" wrapText="1"/>
      <protection locked="0"/>
    </xf>
    <xf numFmtId="0" fontId="0" fillId="0" borderId="0" xfId="0" applyAlignment="1">
      <alignment vertical="center" wrapText="1"/>
    </xf>
    <xf numFmtId="0" fontId="0" fillId="0" borderId="48" xfId="0" applyBorder="1" applyAlignment="1" applyProtection="1">
      <alignment horizontal="left" vertical="center" wrapText="1"/>
      <protection locked="0"/>
    </xf>
    <xf numFmtId="49" fontId="0" fillId="0" borderId="0" xfId="0" applyNumberFormat="1" applyAlignment="1">
      <alignment vertical="center"/>
    </xf>
    <xf numFmtId="0" fontId="84" fillId="0" borderId="0" xfId="0" applyFont="1" applyAlignment="1">
      <alignment vertical="top" wrapText="1"/>
    </xf>
    <xf numFmtId="0" fontId="0" fillId="36" borderId="19" xfId="0" applyFill="1" applyBorder="1" applyAlignment="1">
      <alignment vertical="center" wrapText="1"/>
    </xf>
    <xf numFmtId="0" fontId="46" fillId="0" borderId="0" xfId="502" applyFont="1" applyAlignment="1">
      <alignment horizontal="left" vertical="top" wrapText="1"/>
    </xf>
    <xf numFmtId="0" fontId="24" fillId="36" borderId="19" xfId="0" applyFont="1" applyFill="1" applyBorder="1" applyAlignment="1">
      <alignment vertical="center" wrapText="1"/>
    </xf>
    <xf numFmtId="0" fontId="15" fillId="33" borderId="22" xfId="0" applyFont="1" applyFill="1" applyBorder="1" applyAlignment="1" applyProtection="1">
      <alignment horizontal="left" vertical="center" wrapText="1"/>
      <protection hidden="1"/>
    </xf>
    <xf numFmtId="0" fontId="86" fillId="0" borderId="35" xfId="0" applyFont="1" applyBorder="1" applyAlignment="1" applyProtection="1">
      <alignment vertical="center" wrapText="1"/>
      <protection hidden="1"/>
    </xf>
    <xf numFmtId="164" fontId="50" fillId="0" borderId="0" xfId="480" applyFont="1" applyAlignment="1">
      <alignment horizontal="left" vertical="top" wrapText="1"/>
    </xf>
    <xf numFmtId="164" fontId="46" fillId="0" borderId="0" xfId="480" applyFont="1" applyAlignment="1">
      <alignment vertical="top" wrapText="1"/>
    </xf>
    <xf numFmtId="0" fontId="78" fillId="0" borderId="0" xfId="502" applyFont="1" applyAlignment="1">
      <alignment horizontal="left" vertical="top" wrapText="1"/>
    </xf>
    <xf numFmtId="0" fontId="46" fillId="0" borderId="0" xfId="0" applyFont="1" applyAlignment="1">
      <alignment horizontal="left" vertical="top" wrapText="1"/>
    </xf>
    <xf numFmtId="0" fontId="46" fillId="0" borderId="0" xfId="569" applyFont="1" applyAlignment="1">
      <alignment vertical="top" wrapText="1"/>
    </xf>
    <xf numFmtId="164" fontId="50" fillId="0" borderId="0" xfId="480" applyFont="1" applyAlignment="1">
      <alignment vertical="top" wrapText="1"/>
    </xf>
    <xf numFmtId="9" fontId="89" fillId="0" borderId="0" xfId="480" applyNumberFormat="1" applyFont="1" applyAlignment="1">
      <alignment horizontal="left" vertical="top" wrapText="1"/>
    </xf>
    <xf numFmtId="0" fontId="78" fillId="0" borderId="0" xfId="502" applyFont="1" applyAlignment="1">
      <alignment horizontal="justify" vertical="top"/>
    </xf>
    <xf numFmtId="0" fontId="46" fillId="0" borderId="0" xfId="502" applyFont="1" applyAlignment="1">
      <alignment horizontal="justify" vertical="top"/>
    </xf>
    <xf numFmtId="0" fontId="46" fillId="0" borderId="0" xfId="0" applyFont="1" applyAlignment="1">
      <alignment horizontal="left" vertical="top"/>
    </xf>
    <xf numFmtId="0" fontId="89" fillId="0" borderId="0" xfId="502" applyFont="1" applyAlignment="1">
      <alignment horizontal="justify" vertical="top"/>
    </xf>
    <xf numFmtId="0" fontId="51" fillId="0" borderId="0" xfId="502" applyFont="1" applyAlignment="1">
      <alignment horizontal="left" vertical="top" wrapText="1"/>
    </xf>
    <xf numFmtId="0" fontId="89" fillId="0" borderId="0" xfId="502" applyFont="1" applyAlignment="1">
      <alignment horizontal="left" vertical="top" wrapText="1"/>
    </xf>
    <xf numFmtId="0" fontId="90" fillId="0" borderId="0" xfId="502" applyFont="1" applyAlignment="1">
      <alignment vertical="top" wrapText="1"/>
    </xf>
    <xf numFmtId="0" fontId="78" fillId="0" borderId="0" xfId="502" applyFont="1" applyAlignment="1">
      <alignment vertical="top" wrapText="1"/>
    </xf>
    <xf numFmtId="0" fontId="91" fillId="0" borderId="0" xfId="0" applyFont="1"/>
    <xf numFmtId="164" fontId="50" fillId="0" borderId="0" xfId="480" applyFont="1" applyAlignment="1" applyProtection="1">
      <alignment horizontal="left" vertical="top" wrapText="1"/>
      <protection hidden="1"/>
    </xf>
    <xf numFmtId="0" fontId="92" fillId="0" borderId="0" xfId="527" applyFont="1" applyAlignment="1">
      <alignment horizontal="left" vertical="top" wrapText="1"/>
    </xf>
    <xf numFmtId="164" fontId="0" fillId="0" borderId="0" xfId="480" applyFont="1"/>
    <xf numFmtId="0" fontId="0" fillId="36" borderId="19" xfId="0" applyFill="1" applyBorder="1" applyAlignment="1">
      <alignment vertical="top" wrapText="1"/>
    </xf>
    <xf numFmtId="0" fontId="50" fillId="36" borderId="19" xfId="0" applyFont="1" applyFill="1" applyBorder="1" applyAlignment="1">
      <alignment vertical="top" wrapText="1"/>
    </xf>
    <xf numFmtId="0" fontId="50" fillId="36" borderId="19" xfId="502" applyFont="1" applyFill="1" applyBorder="1" applyAlignment="1">
      <alignment vertical="top" wrapText="1"/>
    </xf>
    <xf numFmtId="0" fontId="8" fillId="0" borderId="19" xfId="487" applyFill="1" applyBorder="1" applyAlignment="1">
      <alignment vertical="center"/>
      <protection locked="0"/>
    </xf>
    <xf numFmtId="0" fontId="8" fillId="0" borderId="19" xfId="487" applyBorder="1" applyAlignment="1">
      <alignment vertical="center"/>
      <protection locked="0"/>
    </xf>
    <xf numFmtId="49" fontId="0" fillId="0" borderId="19" xfId="0" applyNumberFormat="1" applyBorder="1" applyProtection="1">
      <protection locked="0"/>
    </xf>
    <xf numFmtId="0" fontId="1" fillId="0" borderId="0" xfId="592" applyAlignment="1">
      <alignment vertical="top" wrapText="1"/>
    </xf>
    <xf numFmtId="0" fontId="50" fillId="0" borderId="0" xfId="502" applyFont="1" applyAlignment="1">
      <alignment horizontal="left" vertical="top" wrapText="1"/>
    </xf>
    <xf numFmtId="0" fontId="50" fillId="0" borderId="0" xfId="502" applyFont="1" applyAlignment="1">
      <alignment horizontal="justify" vertical="top"/>
    </xf>
    <xf numFmtId="0" fontId="50" fillId="0" borderId="0" xfId="506" applyFont="1" applyAlignment="1">
      <alignment horizontal="left" vertical="top" wrapText="1"/>
    </xf>
    <xf numFmtId="0" fontId="14" fillId="33" borderId="27" xfId="0" applyFont="1" applyFill="1" applyBorder="1" applyAlignment="1" applyProtection="1">
      <alignment horizontal="left" wrapText="1"/>
      <protection hidden="1"/>
    </xf>
    <xf numFmtId="9" fontId="0" fillId="0" borderId="19" xfId="0" applyNumberFormat="1" applyBorder="1" applyAlignment="1" applyProtection="1">
      <alignment horizontal="left" vertical="center" wrapText="1"/>
      <protection hidden="1"/>
    </xf>
    <xf numFmtId="0" fontId="88" fillId="0" borderId="0" xfId="507" applyFont="1" applyAlignment="1">
      <alignment horizontal="left" vertical="top" wrapText="1"/>
    </xf>
    <xf numFmtId="0" fontId="46" fillId="0" borderId="0" xfId="507" applyFont="1" applyAlignment="1">
      <alignment horizontal="left" vertical="top" wrapText="1"/>
    </xf>
    <xf numFmtId="0" fontId="85" fillId="0" borderId="0" xfId="0" applyFont="1" applyAlignment="1">
      <alignment vertical="top" wrapText="1"/>
    </xf>
    <xf numFmtId="0" fontId="47" fillId="0" borderId="0" xfId="527" applyFont="1" applyAlignment="1">
      <alignment vertical="top" wrapText="1"/>
    </xf>
    <xf numFmtId="49" fontId="0" fillId="0" borderId="19" xfId="0" applyNumberFormat="1" applyBorder="1" applyAlignment="1" applyProtection="1">
      <alignment horizontal="left" vertical="center" wrapText="1"/>
      <protection hidden="1"/>
    </xf>
    <xf numFmtId="49" fontId="15" fillId="33" borderId="37" xfId="0" applyNumberFormat="1" applyFont="1" applyFill="1" applyBorder="1" applyAlignment="1" applyProtection="1">
      <alignment horizontal="left" vertical="center" wrapText="1"/>
      <protection locked="0"/>
    </xf>
    <xf numFmtId="164" fontId="23" fillId="0" borderId="19" xfId="570" applyNumberFormat="1" applyFont="1" applyBorder="1" applyAlignment="1">
      <alignment horizontal="center" vertical="top" wrapText="1"/>
    </xf>
    <xf numFmtId="0" fontId="11" fillId="33" borderId="16" xfId="0" applyFont="1" applyFill="1" applyBorder="1" applyAlignment="1" applyProtection="1">
      <alignment vertical="center" wrapText="1"/>
      <protection locked="0"/>
    </xf>
    <xf numFmtId="0" fontId="0" fillId="0" borderId="0" xfId="0" applyProtection="1">
      <protection locked="0"/>
    </xf>
    <xf numFmtId="0" fontId="0" fillId="33" borderId="0" xfId="0" applyFill="1" applyProtection="1">
      <protection locked="0"/>
    </xf>
    <xf numFmtId="0" fontId="11" fillId="33" borderId="17" xfId="0" applyFont="1" applyFill="1" applyBorder="1" applyAlignment="1" applyProtection="1">
      <alignment vertical="center" wrapText="1"/>
      <protection locked="0"/>
    </xf>
    <xf numFmtId="49" fontId="0" fillId="0" borderId="0" xfId="0" applyNumberFormat="1" applyProtection="1">
      <protection locked="0"/>
    </xf>
    <xf numFmtId="0" fontId="34" fillId="0" borderId="0" xfId="0" applyFont="1" applyProtection="1">
      <protection locked="0"/>
    </xf>
    <xf numFmtId="0" fontId="0" fillId="0" borderId="19" xfId="0" applyBorder="1"/>
    <xf numFmtId="0" fontId="0" fillId="0" borderId="0" xfId="0" applyAlignment="1">
      <alignment horizontal="left" vertical="center"/>
    </xf>
    <xf numFmtId="0" fontId="0" fillId="33" borderId="20" xfId="0" applyFill="1" applyBorder="1" applyAlignment="1" applyProtection="1">
      <alignment horizontal="left" vertical="center" wrapText="1"/>
      <protection locked="0"/>
    </xf>
    <xf numFmtId="0" fontId="0" fillId="0" borderId="62" xfId="0" applyBorder="1" applyAlignment="1" applyProtection="1">
      <alignment vertical="center" wrapText="1"/>
      <protection locked="0"/>
    </xf>
    <xf numFmtId="0" fontId="0" fillId="0" borderId="19" xfId="0" applyBorder="1" applyAlignment="1" applyProtection="1">
      <alignment horizontal="left" vertical="center" wrapText="1"/>
      <protection locked="0" hidden="1"/>
    </xf>
    <xf numFmtId="0" fontId="0" fillId="0" borderId="63" xfId="0" applyBorder="1" applyAlignment="1" applyProtection="1">
      <alignment horizontal="left" vertical="center" wrapText="1"/>
      <protection locked="0" hidden="1"/>
    </xf>
    <xf numFmtId="0" fontId="0" fillId="33" borderId="64" xfId="0" applyFill="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33" borderId="65" xfId="0" applyFill="1" applyBorder="1" applyAlignment="1" applyProtection="1">
      <alignment horizontal="left" vertical="center" wrapText="1"/>
      <protection locked="0" hidden="1"/>
    </xf>
    <xf numFmtId="0" fontId="0" fillId="33" borderId="66" xfId="0" applyFill="1" applyBorder="1" applyAlignment="1" applyProtection="1">
      <alignment horizontal="left" vertical="center" wrapText="1"/>
      <protection locked="0" hidden="1"/>
    </xf>
    <xf numFmtId="0" fontId="0" fillId="33" borderId="67" xfId="0" applyFill="1" applyBorder="1" applyAlignment="1" applyProtection="1">
      <alignment horizontal="left" vertical="center" wrapText="1"/>
      <protection locked="0" hidden="1"/>
    </xf>
    <xf numFmtId="2" fontId="23" fillId="33" borderId="48" xfId="570" applyNumberFormat="1" applyFont="1" applyFill="1" applyBorder="1" applyAlignment="1">
      <alignment horizontal="center" vertical="top" wrapText="1"/>
    </xf>
    <xf numFmtId="2" fontId="23" fillId="33" borderId="49" xfId="570" applyNumberFormat="1" applyFont="1" applyFill="1" applyBorder="1" applyAlignment="1">
      <alignment horizontal="center" vertical="top" wrapText="1"/>
    </xf>
    <xf numFmtId="2" fontId="23" fillId="33" borderId="11" xfId="570" applyNumberFormat="1" applyFont="1" applyFill="1" applyBorder="1" applyAlignment="1">
      <alignment horizontal="center" vertical="top" wrapText="1"/>
    </xf>
    <xf numFmtId="0" fontId="23" fillId="0" borderId="48" xfId="570" applyFont="1" applyBorder="1" applyAlignment="1">
      <alignment horizontal="center" vertical="top" wrapText="1"/>
    </xf>
    <xf numFmtId="0" fontId="23" fillId="0" borderId="49" xfId="570" applyFont="1" applyBorder="1" applyAlignment="1">
      <alignment horizontal="center" vertical="top" wrapText="1"/>
    </xf>
    <xf numFmtId="0" fontId="23" fillId="0" borderId="11" xfId="570" applyFont="1" applyBorder="1" applyAlignment="1">
      <alignment horizontal="center" vertical="top" wrapText="1"/>
    </xf>
    <xf numFmtId="164" fontId="23" fillId="0" borderId="48" xfId="570" applyNumberFormat="1" applyFont="1" applyBorder="1" applyAlignment="1">
      <alignment horizontal="center" vertical="top" wrapText="1"/>
    </xf>
    <xf numFmtId="164" fontId="23" fillId="0" borderId="49" xfId="570" applyNumberFormat="1" applyFont="1" applyBorder="1" applyAlignment="1">
      <alignment horizontal="center" vertical="top" wrapText="1"/>
    </xf>
    <xf numFmtId="164" fontId="23" fillId="0" borderId="11" xfId="570" applyNumberFormat="1" applyFont="1" applyBorder="1" applyAlignment="1">
      <alignment horizontal="center" vertical="top" wrapText="1"/>
    </xf>
    <xf numFmtId="0" fontId="23" fillId="33" borderId="48" xfId="570" applyFont="1" applyFill="1" applyBorder="1" applyAlignment="1">
      <alignment horizontal="left" vertical="top" wrapText="1"/>
    </xf>
    <xf numFmtId="0" fontId="23" fillId="33" borderId="49" xfId="570" applyFont="1" applyFill="1" applyBorder="1" applyAlignment="1">
      <alignment horizontal="left" vertical="top" wrapText="1"/>
    </xf>
    <xf numFmtId="0" fontId="23" fillId="33" borderId="11" xfId="570" applyFont="1" applyFill="1" applyBorder="1" applyAlignment="1">
      <alignment horizontal="left" vertical="top" wrapText="1"/>
    </xf>
    <xf numFmtId="0" fontId="12" fillId="33" borderId="15" xfId="0" applyFont="1" applyFill="1" applyBorder="1" applyAlignment="1">
      <alignment horizontal="center" vertical="center" wrapText="1"/>
    </xf>
    <xf numFmtId="0" fontId="12" fillId="33" borderId="32" xfId="0" applyFont="1" applyFill="1" applyBorder="1" applyAlignment="1">
      <alignment horizontal="center" vertical="center" wrapText="1"/>
    </xf>
    <xf numFmtId="0" fontId="6" fillId="33" borderId="45" xfId="0" applyFont="1" applyFill="1" applyBorder="1" applyAlignment="1">
      <alignment horizontal="center"/>
    </xf>
    <xf numFmtId="0" fontId="9" fillId="33" borderId="0" xfId="0" applyFont="1" applyFill="1" applyAlignment="1">
      <alignment horizontal="center"/>
    </xf>
    <xf numFmtId="0" fontId="24" fillId="33" borderId="0" xfId="0" applyFont="1" applyFill="1" applyAlignment="1">
      <alignment horizontal="center" vertical="center" wrapText="1"/>
    </xf>
    <xf numFmtId="0" fontId="24" fillId="33" borderId="57" xfId="0" applyFont="1" applyFill="1" applyBorder="1" applyAlignment="1">
      <alignment horizontal="center" vertical="center" wrapText="1"/>
    </xf>
    <xf numFmtId="0" fontId="23" fillId="33" borderId="48" xfId="570" applyFont="1" applyFill="1" applyBorder="1" applyAlignment="1">
      <alignment horizontal="center" vertical="top" wrapText="1"/>
    </xf>
    <xf numFmtId="0" fontId="23" fillId="33" borderId="49" xfId="570" applyFont="1" applyFill="1" applyBorder="1" applyAlignment="1">
      <alignment horizontal="center" vertical="top" wrapText="1"/>
    </xf>
    <xf numFmtId="0" fontId="23" fillId="33" borderId="11" xfId="570" applyFont="1" applyFill="1" applyBorder="1" applyAlignment="1">
      <alignment horizontal="center" vertical="top" wrapText="1"/>
    </xf>
    <xf numFmtId="164" fontId="23" fillId="33" borderId="48" xfId="570" applyNumberFormat="1" applyFont="1" applyFill="1" applyBorder="1" applyAlignment="1">
      <alignment horizontal="center" vertical="top" wrapText="1"/>
    </xf>
    <xf numFmtId="164" fontId="23" fillId="33" borderId="49" xfId="570" applyNumberFormat="1" applyFont="1" applyFill="1" applyBorder="1" applyAlignment="1">
      <alignment horizontal="center" vertical="top" wrapText="1"/>
    </xf>
    <xf numFmtId="164" fontId="23" fillId="33" borderId="11" xfId="570" applyNumberFormat="1" applyFont="1" applyFill="1" applyBorder="1" applyAlignment="1">
      <alignment horizontal="center" vertical="top" wrapText="1"/>
    </xf>
    <xf numFmtId="0" fontId="0" fillId="33" borderId="12" xfId="0" applyFill="1" applyBorder="1" applyAlignment="1">
      <alignment horizontal="center"/>
    </xf>
    <xf numFmtId="0" fontId="0" fillId="33" borderId="13" xfId="0" applyFill="1" applyBorder="1" applyAlignment="1">
      <alignment horizontal="center"/>
    </xf>
    <xf numFmtId="0" fontId="0" fillId="33" borderId="14" xfId="0" applyFill="1" applyBorder="1" applyAlignment="1">
      <alignment horizontal="center"/>
    </xf>
    <xf numFmtId="0" fontId="0" fillId="33" borderId="28" xfId="0" applyFill="1" applyBorder="1" applyAlignment="1" applyProtection="1">
      <alignment horizontal="center"/>
      <protection hidden="1"/>
    </xf>
    <xf numFmtId="0" fontId="0" fillId="33" borderId="16" xfId="0" applyFill="1" applyBorder="1" applyAlignment="1">
      <alignment horizontal="center"/>
    </xf>
    <xf numFmtId="0" fontId="0" fillId="33" borderId="17" xfId="0" applyFill="1" applyBorder="1" applyAlignment="1">
      <alignment horizontal="center"/>
    </xf>
    <xf numFmtId="49" fontId="15" fillId="0" borderId="58" xfId="0" applyNumberFormat="1" applyFont="1" applyBorder="1" applyAlignment="1" applyProtection="1">
      <alignment horizontal="left" vertical="center" wrapText="1"/>
      <protection locked="0"/>
    </xf>
    <xf numFmtId="49" fontId="15" fillId="0" borderId="10" xfId="0" applyNumberFormat="1" applyFont="1" applyBorder="1" applyAlignment="1" applyProtection="1">
      <alignment horizontal="left" vertical="center" wrapText="1"/>
      <protection locked="0"/>
    </xf>
    <xf numFmtId="49" fontId="15" fillId="0" borderId="37" xfId="0" applyNumberFormat="1" applyFont="1" applyBorder="1" applyAlignment="1" applyProtection="1">
      <alignment horizontal="left" vertical="center" wrapText="1"/>
      <protection locked="0"/>
    </xf>
    <xf numFmtId="0" fontId="15" fillId="33" borderId="58" xfId="0" applyFont="1" applyFill="1" applyBorder="1" applyAlignment="1" applyProtection="1">
      <alignment horizontal="left" vertical="center"/>
      <protection locked="0"/>
    </xf>
    <xf numFmtId="0" fontId="15" fillId="33" borderId="37" xfId="0" applyFont="1" applyFill="1" applyBorder="1" applyAlignment="1" applyProtection="1">
      <alignment horizontal="left" vertical="center"/>
      <protection locked="0"/>
    </xf>
    <xf numFmtId="165" fontId="14" fillId="33" borderId="34" xfId="0" applyNumberFormat="1" applyFont="1" applyFill="1" applyBorder="1" applyAlignment="1" applyProtection="1">
      <alignment horizontal="center" wrapText="1"/>
      <protection locked="0"/>
    </xf>
    <xf numFmtId="165" fontId="14" fillId="33" borderId="59" xfId="0" applyNumberFormat="1" applyFont="1" applyFill="1" applyBorder="1" applyAlignment="1" applyProtection="1">
      <alignment horizontal="center" wrapText="1"/>
      <protection locked="0"/>
    </xf>
    <xf numFmtId="0" fontId="14" fillId="33" borderId="27" xfId="0" applyFont="1" applyFill="1" applyBorder="1" applyAlignment="1" applyProtection="1">
      <alignment horizontal="center" wrapText="1"/>
      <protection hidden="1"/>
    </xf>
    <xf numFmtId="0" fontId="14" fillId="33" borderId="27" xfId="0" applyFont="1" applyFill="1" applyBorder="1" applyAlignment="1" applyProtection="1">
      <alignment horizontal="left" wrapText="1"/>
      <protection hidden="1"/>
    </xf>
    <xf numFmtId="0" fontId="15" fillId="0" borderId="58" xfId="0" applyFont="1" applyBorder="1" applyAlignment="1" applyProtection="1">
      <alignment horizontal="left" vertical="center"/>
      <protection locked="0"/>
    </xf>
    <xf numFmtId="0" fontId="15" fillId="0" borderId="37" xfId="0" applyFont="1" applyBorder="1" applyAlignment="1" applyProtection="1">
      <alignment horizontal="left" vertical="center"/>
      <protection locked="0"/>
    </xf>
    <xf numFmtId="0" fontId="11" fillId="33" borderId="58" xfId="0" applyFont="1" applyFill="1" applyBorder="1" applyAlignment="1" applyProtection="1">
      <alignment horizontal="left" vertical="center" wrapText="1"/>
      <protection locked="0"/>
    </xf>
    <xf numFmtId="0" fontId="11" fillId="33" borderId="10" xfId="0" applyFont="1" applyFill="1" applyBorder="1" applyAlignment="1" applyProtection="1">
      <alignment horizontal="left" vertical="center" wrapText="1"/>
      <protection locked="0"/>
    </xf>
    <xf numFmtId="0" fontId="11" fillId="33" borderId="37" xfId="0" applyFont="1" applyFill="1" applyBorder="1" applyAlignment="1" applyProtection="1">
      <alignment horizontal="left" vertical="center" wrapText="1"/>
      <protection locked="0"/>
    </xf>
    <xf numFmtId="0" fontId="14" fillId="33" borderId="10" xfId="0" applyFont="1" applyFill="1" applyBorder="1" applyAlignment="1" applyProtection="1">
      <alignment horizontal="left" wrapText="1"/>
      <protection hidden="1"/>
    </xf>
    <xf numFmtId="0" fontId="80" fillId="33" borderId="58" xfId="487" applyFont="1" applyFill="1" applyBorder="1" applyAlignment="1">
      <alignment horizontal="left" vertical="center" wrapText="1"/>
      <protection locked="0"/>
    </xf>
    <xf numFmtId="0" fontId="81" fillId="33" borderId="10" xfId="0" applyFont="1" applyFill="1" applyBorder="1" applyAlignment="1" applyProtection="1">
      <alignment horizontal="left" vertical="center" wrapText="1"/>
      <protection locked="0"/>
    </xf>
    <xf numFmtId="0" fontId="81" fillId="33" borderId="37" xfId="0" applyFont="1" applyFill="1" applyBorder="1" applyAlignment="1" applyProtection="1">
      <alignment horizontal="left" vertical="center" wrapText="1"/>
      <protection locked="0"/>
    </xf>
    <xf numFmtId="0" fontId="0" fillId="33" borderId="12" xfId="0" applyFill="1" applyBorder="1" applyAlignment="1">
      <alignment horizontal="center" vertical="top" wrapText="1"/>
    </xf>
    <xf numFmtId="0" fontId="0" fillId="33" borderId="13" xfId="0" applyFill="1" applyBorder="1" applyAlignment="1">
      <alignment horizontal="center" vertical="top" wrapText="1"/>
    </xf>
    <xf numFmtId="0" fontId="0" fillId="33" borderId="14" xfId="0" applyFill="1" applyBorder="1" applyAlignment="1">
      <alignment horizontal="center" vertical="top" wrapText="1"/>
    </xf>
    <xf numFmtId="0" fontId="13" fillId="33" borderId="58" xfId="0" applyFont="1" applyFill="1" applyBorder="1" applyAlignment="1" applyProtection="1">
      <alignment horizontal="center" vertical="center"/>
      <protection hidden="1"/>
    </xf>
    <xf numFmtId="0" fontId="13" fillId="33" borderId="10" xfId="0" applyFont="1" applyFill="1" applyBorder="1" applyAlignment="1" applyProtection="1">
      <alignment horizontal="center" vertical="center"/>
      <protection hidden="1"/>
    </xf>
    <xf numFmtId="0" fontId="13" fillId="33" borderId="37" xfId="0" applyFont="1" applyFill="1" applyBorder="1" applyAlignment="1" applyProtection="1">
      <alignment horizontal="center" vertical="center"/>
      <protection hidden="1"/>
    </xf>
    <xf numFmtId="49" fontId="15" fillId="33" borderId="34" xfId="0" applyNumberFormat="1" applyFont="1" applyFill="1" applyBorder="1" applyAlignment="1" applyProtection="1">
      <alignment horizontal="left" vertical="center" wrapText="1"/>
      <protection locked="0"/>
    </xf>
    <xf numFmtId="49" fontId="15" fillId="33" borderId="27" xfId="0" applyNumberFormat="1" applyFont="1" applyFill="1" applyBorder="1" applyAlignment="1" applyProtection="1">
      <alignment horizontal="left" vertical="center" wrapText="1"/>
      <protection locked="0"/>
    </xf>
    <xf numFmtId="49" fontId="15" fillId="33" borderId="59" xfId="0" applyNumberFormat="1" applyFont="1" applyFill="1" applyBorder="1" applyAlignment="1" applyProtection="1">
      <alignment horizontal="left" vertical="center" wrapText="1"/>
      <protection locked="0"/>
    </xf>
    <xf numFmtId="49" fontId="15" fillId="33" borderId="58" xfId="0" applyNumberFormat="1" applyFont="1" applyFill="1" applyBorder="1" applyAlignment="1" applyProtection="1">
      <alignment horizontal="left" vertical="center" wrapText="1"/>
      <protection locked="0"/>
    </xf>
    <xf numFmtId="49" fontId="15" fillId="33" borderId="10" xfId="0" applyNumberFormat="1" applyFont="1" applyFill="1" applyBorder="1" applyAlignment="1" applyProtection="1">
      <alignment horizontal="left" vertical="center" wrapText="1"/>
      <protection locked="0"/>
    </xf>
    <xf numFmtId="49" fontId="15" fillId="33" borderId="37" xfId="0" applyNumberFormat="1" applyFont="1" applyFill="1" applyBorder="1" applyAlignment="1" applyProtection="1">
      <alignment horizontal="left" vertical="center" wrapText="1"/>
      <protection locked="0"/>
    </xf>
    <xf numFmtId="0" fontId="14" fillId="33" borderId="0" xfId="0" applyFont="1" applyFill="1" applyAlignment="1" applyProtection="1">
      <alignment horizontal="center" vertical="center" wrapText="1"/>
      <protection hidden="1"/>
    </xf>
    <xf numFmtId="0" fontId="15" fillId="33" borderId="60" xfId="0" applyFont="1" applyFill="1" applyBorder="1" applyAlignment="1" applyProtection="1">
      <alignment horizontal="left" vertical="center" wrapText="1"/>
      <protection locked="0"/>
    </xf>
    <xf numFmtId="0" fontId="15" fillId="33" borderId="28" xfId="0" applyFont="1" applyFill="1" applyBorder="1" applyAlignment="1" applyProtection="1">
      <alignment horizontal="left" vertical="center" wrapText="1"/>
      <protection locked="0"/>
    </xf>
    <xf numFmtId="0" fontId="15" fillId="33" borderId="53" xfId="0" applyFont="1" applyFill="1" applyBorder="1" applyAlignment="1" applyProtection="1">
      <alignment horizontal="left" vertical="center" wrapText="1"/>
      <protection locked="0"/>
    </xf>
    <xf numFmtId="0" fontId="22" fillId="0" borderId="28" xfId="487" applyFont="1" applyFill="1" applyBorder="1" applyAlignment="1" applyProtection="1">
      <alignment horizontal="center" vertical="center" wrapText="1"/>
      <protection hidden="1"/>
    </xf>
    <xf numFmtId="0" fontId="22" fillId="33" borderId="0" xfId="487" applyFont="1" applyFill="1" applyBorder="1" applyAlignment="1">
      <alignment horizontal="center"/>
      <protection locked="0"/>
    </xf>
    <xf numFmtId="49" fontId="83" fillId="33" borderId="58" xfId="487" applyNumberFormat="1" applyFont="1" applyFill="1" applyBorder="1" applyAlignment="1">
      <alignment horizontal="left" vertical="center" wrapText="1"/>
      <protection locked="0"/>
    </xf>
    <xf numFmtId="49" fontId="83" fillId="33" borderId="10" xfId="487" applyNumberFormat="1" applyFont="1" applyFill="1" applyBorder="1" applyAlignment="1">
      <alignment horizontal="left" vertical="center" wrapText="1"/>
      <protection locked="0"/>
    </xf>
    <xf numFmtId="49" fontId="83" fillId="33" borderId="37" xfId="487" applyNumberFormat="1" applyFont="1" applyFill="1" applyBorder="1" applyAlignment="1">
      <alignment horizontal="left" vertical="center" wrapText="1"/>
      <protection locked="0"/>
    </xf>
    <xf numFmtId="0" fontId="14" fillId="33" borderId="27" xfId="0" applyFont="1" applyFill="1" applyBorder="1" applyAlignment="1" applyProtection="1">
      <alignment horizontal="center" vertical="top" wrapText="1"/>
      <protection hidden="1"/>
    </xf>
    <xf numFmtId="0" fontId="14" fillId="33" borderId="42" xfId="0" applyFont="1" applyFill="1" applyBorder="1" applyAlignment="1" applyProtection="1">
      <alignment horizontal="right" vertical="center"/>
      <protection hidden="1"/>
    </xf>
    <xf numFmtId="0" fontId="14" fillId="33" borderId="29" xfId="0" applyFont="1" applyFill="1" applyBorder="1" applyAlignment="1" applyProtection="1">
      <alignment horizontal="right" vertical="center"/>
      <protection hidden="1"/>
    </xf>
    <xf numFmtId="49" fontId="82" fillId="33" borderId="58" xfId="487" applyNumberFormat="1" applyFont="1" applyFill="1" applyBorder="1" applyAlignment="1">
      <alignment horizontal="left" vertical="center" wrapText="1"/>
      <protection locked="0"/>
    </xf>
    <xf numFmtId="49" fontId="83" fillId="33" borderId="10" xfId="0" applyNumberFormat="1" applyFont="1" applyFill="1" applyBorder="1" applyAlignment="1" applyProtection="1">
      <alignment horizontal="left" vertical="center" wrapText="1"/>
      <protection locked="0"/>
    </xf>
    <xf numFmtId="49" fontId="83" fillId="33" borderId="37" xfId="0" applyNumberFormat="1" applyFont="1" applyFill="1" applyBorder="1" applyAlignment="1" applyProtection="1">
      <alignment horizontal="left" vertical="center" wrapText="1"/>
      <protection locked="0"/>
    </xf>
    <xf numFmtId="9" fontId="15" fillId="33" borderId="58" xfId="0" applyNumberFormat="1" applyFont="1" applyFill="1" applyBorder="1" applyAlignment="1" applyProtection="1">
      <alignment horizontal="left" vertical="center"/>
      <protection locked="0"/>
    </xf>
    <xf numFmtId="9" fontId="15" fillId="33" borderId="37" xfId="0" applyNumberFormat="1" applyFont="1" applyFill="1" applyBorder="1" applyAlignment="1" applyProtection="1">
      <alignment horizontal="left" vertical="center"/>
      <protection locked="0"/>
    </xf>
    <xf numFmtId="0" fontId="82" fillId="0" borderId="34" xfId="487" applyFont="1" applyFill="1" applyBorder="1" applyAlignment="1" applyProtection="1">
      <alignment horizontal="left" vertical="center" wrapText="1"/>
    </xf>
    <xf numFmtId="0" fontId="82" fillId="0" borderId="27" xfId="487" applyFont="1" applyFill="1" applyBorder="1" applyAlignment="1" applyProtection="1">
      <alignment horizontal="left" vertical="center" wrapText="1"/>
    </xf>
    <xf numFmtId="0" fontId="82" fillId="0" borderId="59" xfId="487" applyFont="1" applyFill="1" applyBorder="1" applyAlignment="1" applyProtection="1">
      <alignment horizontal="left" vertical="center" wrapText="1"/>
    </xf>
    <xf numFmtId="0" fontId="21" fillId="0" borderId="27" xfId="487" applyFont="1" applyFill="1" applyBorder="1" applyAlignment="1" applyProtection="1">
      <alignment horizontal="center"/>
      <protection hidden="1"/>
    </xf>
    <xf numFmtId="0" fontId="19" fillId="0" borderId="27" xfId="487" applyFont="1" applyFill="1" applyBorder="1" applyAlignment="1" applyProtection="1">
      <alignment horizontal="center" wrapText="1"/>
      <protection hidden="1"/>
    </xf>
    <xf numFmtId="0" fontId="17" fillId="33" borderId="0" xfId="0" applyFont="1" applyFill="1" applyAlignment="1">
      <alignment horizontal="center" wrapText="1"/>
    </xf>
    <xf numFmtId="0" fontId="17" fillId="33" borderId="32" xfId="0" applyFont="1" applyFill="1" applyBorder="1" applyAlignment="1" applyProtection="1">
      <alignment horizontal="center" vertical="center"/>
      <protection hidden="1"/>
    </xf>
    <xf numFmtId="0" fontId="17" fillId="33" borderId="45" xfId="0" applyFont="1" applyFill="1" applyBorder="1" applyAlignment="1" applyProtection="1">
      <alignment horizontal="center" vertical="center"/>
      <protection hidden="1"/>
    </xf>
    <xf numFmtId="0" fontId="22" fillId="0" borderId="0" xfId="487" applyFont="1" applyFill="1" applyBorder="1" applyAlignment="1" applyProtection="1">
      <alignment horizontal="center" vertical="center" wrapText="1"/>
      <protection hidden="1"/>
    </xf>
    <xf numFmtId="0" fontId="15" fillId="33" borderId="58" xfId="0" applyFont="1" applyFill="1" applyBorder="1" applyAlignment="1" applyProtection="1">
      <alignment horizontal="left" vertical="center" wrapText="1"/>
      <protection locked="0"/>
    </xf>
    <xf numFmtId="0" fontId="15" fillId="33" borderId="37" xfId="0" applyFont="1" applyFill="1" applyBorder="1" applyAlignment="1" applyProtection="1">
      <alignment horizontal="left" vertical="center" wrapText="1"/>
      <protection locked="0"/>
    </xf>
    <xf numFmtId="0" fontId="15" fillId="33" borderId="10" xfId="0" applyFont="1" applyFill="1" applyBorder="1" applyAlignment="1">
      <alignment horizontal="center" vertical="center"/>
    </xf>
    <xf numFmtId="0" fontId="11" fillId="33" borderId="10" xfId="0" applyFont="1" applyFill="1" applyBorder="1" applyAlignment="1">
      <alignment horizontal="left" vertical="center" wrapText="1"/>
    </xf>
    <xf numFmtId="0" fontId="15" fillId="0" borderId="58" xfId="0" applyFont="1" applyBorder="1" applyAlignment="1" applyProtection="1">
      <alignment horizontal="left" wrapText="1"/>
      <protection locked="0"/>
    </xf>
    <xf numFmtId="0" fontId="15" fillId="0" borderId="10" xfId="0" applyFont="1" applyBorder="1" applyAlignment="1" applyProtection="1">
      <alignment horizontal="left" wrapText="1"/>
      <protection locked="0"/>
    </xf>
    <xf numFmtId="0" fontId="15" fillId="0" borderId="37" xfId="0" applyFont="1" applyBorder="1" applyAlignment="1" applyProtection="1">
      <alignment horizontal="left" wrapText="1"/>
      <protection locked="0"/>
    </xf>
    <xf numFmtId="0" fontId="9" fillId="33" borderId="27" xfId="0" applyFont="1" applyFill="1" applyBorder="1" applyAlignment="1" applyProtection="1">
      <alignment horizontal="center" wrapText="1"/>
      <protection hidden="1"/>
    </xf>
    <xf numFmtId="0" fontId="45" fillId="33" borderId="38" xfId="487" applyFont="1" applyFill="1" applyBorder="1" applyAlignment="1" applyProtection="1">
      <alignment horizontal="center" vertical="center" wrapText="1"/>
      <protection hidden="1"/>
    </xf>
    <xf numFmtId="0" fontId="45" fillId="33" borderId="0" xfId="487" applyFont="1" applyFill="1" applyBorder="1" applyAlignment="1" applyProtection="1">
      <alignment horizontal="center" vertical="center" wrapText="1"/>
      <protection hidden="1"/>
    </xf>
    <xf numFmtId="0" fontId="95" fillId="0" borderId="57" xfId="0" applyFont="1" applyBorder="1" applyAlignment="1" applyProtection="1">
      <alignment horizontal="left" vertical="center" wrapText="1"/>
      <protection hidden="1"/>
    </xf>
    <xf numFmtId="0" fontId="11" fillId="33" borderId="27" xfId="0" applyFont="1" applyFill="1" applyBorder="1" applyAlignment="1" applyProtection="1">
      <alignment horizontal="center" vertical="center" wrapText="1"/>
      <protection hidden="1"/>
    </xf>
    <xf numFmtId="0" fontId="11" fillId="33" borderId="59" xfId="0" applyFont="1" applyFill="1" applyBorder="1" applyAlignment="1" applyProtection="1">
      <alignment horizontal="center" vertical="center" wrapText="1"/>
      <protection hidden="1"/>
    </xf>
    <xf numFmtId="0" fontId="0" fillId="0" borderId="0" xfId="0" applyAlignment="1" applyProtection="1">
      <alignment horizontal="center" wrapText="1"/>
      <protection hidden="1"/>
    </xf>
    <xf numFmtId="0" fontId="19" fillId="33" borderId="0" xfId="487" applyFont="1" applyFill="1" applyBorder="1" applyAlignment="1">
      <alignment horizontal="center" vertical="center"/>
      <protection locked="0"/>
    </xf>
    <xf numFmtId="0" fontId="32" fillId="33" borderId="12" xfId="0" applyFont="1" applyFill="1" applyBorder="1" applyAlignment="1" applyProtection="1">
      <alignment horizontal="center" vertical="center" wrapText="1"/>
      <protection hidden="1"/>
    </xf>
    <xf numFmtId="0" fontId="0" fillId="0" borderId="13" xfId="0" applyBorder="1" applyAlignment="1">
      <alignment horizontal="center" vertical="center" wrapText="1"/>
    </xf>
    <xf numFmtId="0" fontId="6" fillId="33" borderId="61" xfId="0" applyFont="1" applyFill="1" applyBorder="1" applyAlignment="1" applyProtection="1">
      <alignment horizontal="center" wrapText="1"/>
      <protection locked="0"/>
    </xf>
    <xf numFmtId="0" fontId="0" fillId="0" borderId="0" xfId="0" applyAlignment="1" applyProtection="1">
      <alignment horizontal="left" vertical="center" wrapText="1"/>
      <protection hidden="1"/>
    </xf>
    <xf numFmtId="0" fontId="0" fillId="0" borderId="0" xfId="0" applyAlignment="1">
      <alignment horizontal="center" vertical="center"/>
    </xf>
  </cellXfs>
  <cellStyles count="593">
    <cellStyle name="20% - Accent1 2" xfId="1"/>
    <cellStyle name="20% - Accent2 2" xfId="2"/>
    <cellStyle name="20% - Accent3 2" xfId="3"/>
    <cellStyle name="20% - Accent4 2" xfId="4"/>
    <cellStyle name="20% - Accent5 2" xfId="5"/>
    <cellStyle name="20% - Accent6 2" xfId="6"/>
    <cellStyle name="40% - Accent1 2" xfId="7"/>
    <cellStyle name="40% - Accent2 2" xfId="8"/>
    <cellStyle name="40% - Accent3 2" xfId="9"/>
    <cellStyle name="40% - Accent4 2" xfId="10"/>
    <cellStyle name="40% - Accent5 2" xfId="11"/>
    <cellStyle name="40% - Accent6 2" xfId="12"/>
    <cellStyle name="60% - Accent1 2" xfId="13"/>
    <cellStyle name="60% - Accent2 2" xfId="14"/>
    <cellStyle name="60% - Accent3 2" xfId="15"/>
    <cellStyle name="60% - Accent4 2" xfId="16"/>
    <cellStyle name="60% - Accent5 2" xfId="17"/>
    <cellStyle name="60% - Accent6 2" xfId="18"/>
    <cellStyle name="Accent1 2" xfId="19"/>
    <cellStyle name="Accent2 2" xfId="20"/>
    <cellStyle name="Accent3 2" xfId="21"/>
    <cellStyle name="Accent4 2" xfId="22"/>
    <cellStyle name="Accent5 2" xfId="23"/>
    <cellStyle name="Accent6 2" xfId="24"/>
    <cellStyle name="Bad 2" xfId="25"/>
    <cellStyle name="Bad 3" xfId="26"/>
    <cellStyle name="Calculation 2" xfId="27"/>
    <cellStyle name="Check Cell 2" xfId="28"/>
    <cellStyle name="Comma [0] 2" xfId="29"/>
    <cellStyle name="Comma [0] 3" xfId="30"/>
    <cellStyle name="Comma [0] 4" xfId="31"/>
    <cellStyle name="Comma 10" xfId="32"/>
    <cellStyle name="Comma 100" xfId="33"/>
    <cellStyle name="Comma 101" xfId="34"/>
    <cellStyle name="Comma 102" xfId="35"/>
    <cellStyle name="Comma 103" xfId="36"/>
    <cellStyle name="Comma 104" xfId="37"/>
    <cellStyle name="Comma 105" xfId="38"/>
    <cellStyle name="Comma 106" xfId="39"/>
    <cellStyle name="Comma 107" xfId="40"/>
    <cellStyle name="Comma 108" xfId="41"/>
    <cellStyle name="Comma 109" xfId="42"/>
    <cellStyle name="Comma 11" xfId="43"/>
    <cellStyle name="Comma 110" xfId="44"/>
    <cellStyle name="Comma 111" xfId="45"/>
    <cellStyle name="Comma 112" xfId="46"/>
    <cellStyle name="Comma 113" xfId="47"/>
    <cellStyle name="Comma 114" xfId="48"/>
    <cellStyle name="Comma 115" xfId="49"/>
    <cellStyle name="Comma 116" xfId="50"/>
    <cellStyle name="Comma 117" xfId="51"/>
    <cellStyle name="Comma 118" xfId="52"/>
    <cellStyle name="Comma 119" xfId="53"/>
    <cellStyle name="Comma 12" xfId="54"/>
    <cellStyle name="Comma 120" xfId="55"/>
    <cellStyle name="Comma 121" xfId="56"/>
    <cellStyle name="Comma 122" xfId="57"/>
    <cellStyle name="Comma 123" xfId="58"/>
    <cellStyle name="Comma 124" xfId="59"/>
    <cellStyle name="Comma 125" xfId="60"/>
    <cellStyle name="Comma 126" xfId="61"/>
    <cellStyle name="Comma 127" xfId="62"/>
    <cellStyle name="Comma 128" xfId="63"/>
    <cellStyle name="Comma 129" xfId="64"/>
    <cellStyle name="Comma 13" xfId="65"/>
    <cellStyle name="Comma 130" xfId="66"/>
    <cellStyle name="Comma 131" xfId="67"/>
    <cellStyle name="Comma 132" xfId="68"/>
    <cellStyle name="Comma 133" xfId="69"/>
    <cellStyle name="Comma 134" xfId="70"/>
    <cellStyle name="Comma 135" xfId="71"/>
    <cellStyle name="Comma 136" xfId="72"/>
    <cellStyle name="Comma 137" xfId="73"/>
    <cellStyle name="Comma 138" xfId="74"/>
    <cellStyle name="Comma 139" xfId="75"/>
    <cellStyle name="Comma 14" xfId="76"/>
    <cellStyle name="Comma 140" xfId="77"/>
    <cellStyle name="Comma 141" xfId="78"/>
    <cellStyle name="Comma 142" xfId="79"/>
    <cellStyle name="Comma 143" xfId="80"/>
    <cellStyle name="Comma 144" xfId="81"/>
    <cellStyle name="Comma 145" xfId="82"/>
    <cellStyle name="Comma 146" xfId="83"/>
    <cellStyle name="Comma 147" xfId="84"/>
    <cellStyle name="Comma 148" xfId="85"/>
    <cellStyle name="Comma 149" xfId="86"/>
    <cellStyle name="Comma 15" xfId="87"/>
    <cellStyle name="Comma 150" xfId="88"/>
    <cellStyle name="Comma 151" xfId="89"/>
    <cellStyle name="Comma 152" xfId="90"/>
    <cellStyle name="Comma 153" xfId="91"/>
    <cellStyle name="Comma 154" xfId="92"/>
    <cellStyle name="Comma 155" xfId="93"/>
    <cellStyle name="Comma 156" xfId="94"/>
    <cellStyle name="Comma 157" xfId="95"/>
    <cellStyle name="Comma 158" xfId="96"/>
    <cellStyle name="Comma 159" xfId="97"/>
    <cellStyle name="Comma 16" xfId="98"/>
    <cellStyle name="Comma 160" xfId="99"/>
    <cellStyle name="Comma 161" xfId="100"/>
    <cellStyle name="Comma 162" xfId="101"/>
    <cellStyle name="Comma 163" xfId="102"/>
    <cellStyle name="Comma 164" xfId="103"/>
    <cellStyle name="Comma 165" xfId="104"/>
    <cellStyle name="Comma 166" xfId="105"/>
    <cellStyle name="Comma 167" xfId="106"/>
    <cellStyle name="Comma 168" xfId="107"/>
    <cellStyle name="Comma 169" xfId="108"/>
    <cellStyle name="Comma 17" xfId="109"/>
    <cellStyle name="Comma 170" xfId="110"/>
    <cellStyle name="Comma 171" xfId="111"/>
    <cellStyle name="Comma 172" xfId="112"/>
    <cellStyle name="Comma 173" xfId="113"/>
    <cellStyle name="Comma 174" xfId="114"/>
    <cellStyle name="Comma 175" xfId="115"/>
    <cellStyle name="Comma 176" xfId="116"/>
    <cellStyle name="Comma 177" xfId="117"/>
    <cellStyle name="Comma 178" xfId="118"/>
    <cellStyle name="Comma 179" xfId="119"/>
    <cellStyle name="Comma 18" xfId="120"/>
    <cellStyle name="Comma 180" xfId="121"/>
    <cellStyle name="Comma 181" xfId="122"/>
    <cellStyle name="Comma 182" xfId="123"/>
    <cellStyle name="Comma 183" xfId="124"/>
    <cellStyle name="Comma 184" xfId="125"/>
    <cellStyle name="Comma 185" xfId="126"/>
    <cellStyle name="Comma 186" xfId="127"/>
    <cellStyle name="Comma 187" xfId="128"/>
    <cellStyle name="Comma 188" xfId="129"/>
    <cellStyle name="Comma 189" xfId="130"/>
    <cellStyle name="Comma 19" xfId="131"/>
    <cellStyle name="Comma 190" xfId="132"/>
    <cellStyle name="Comma 191" xfId="133"/>
    <cellStyle name="Comma 192" xfId="134"/>
    <cellStyle name="Comma 193" xfId="135"/>
    <cellStyle name="Comma 194" xfId="136"/>
    <cellStyle name="Comma 195" xfId="137"/>
    <cellStyle name="Comma 196" xfId="138"/>
    <cellStyle name="Comma 197" xfId="139"/>
    <cellStyle name="Comma 198" xfId="140"/>
    <cellStyle name="Comma 199" xfId="141"/>
    <cellStyle name="Comma 2" xfId="142"/>
    <cellStyle name="Comma 20" xfId="143"/>
    <cellStyle name="Comma 200" xfId="144"/>
    <cellStyle name="Comma 201" xfId="145"/>
    <cellStyle name="Comma 202" xfId="146"/>
    <cellStyle name="Comma 203" xfId="147"/>
    <cellStyle name="Comma 204" xfId="148"/>
    <cellStyle name="Comma 205" xfId="149"/>
    <cellStyle name="Comma 206" xfId="150"/>
    <cellStyle name="Comma 207" xfId="151"/>
    <cellStyle name="Comma 208" xfId="152"/>
    <cellStyle name="Comma 209" xfId="153"/>
    <cellStyle name="Comma 21" xfId="154"/>
    <cellStyle name="Comma 210" xfId="155"/>
    <cellStyle name="Comma 211" xfId="156"/>
    <cellStyle name="Comma 212" xfId="157"/>
    <cellStyle name="Comma 213" xfId="158"/>
    <cellStyle name="Comma 214" xfId="159"/>
    <cellStyle name="Comma 215" xfId="160"/>
    <cellStyle name="Comma 216" xfId="161"/>
    <cellStyle name="Comma 217" xfId="162"/>
    <cellStyle name="Comma 218" xfId="163"/>
    <cellStyle name="Comma 219" xfId="164"/>
    <cellStyle name="Comma 22" xfId="165"/>
    <cellStyle name="Comma 220" xfId="166"/>
    <cellStyle name="Comma 221" xfId="167"/>
    <cellStyle name="Comma 222" xfId="168"/>
    <cellStyle name="Comma 223" xfId="169"/>
    <cellStyle name="Comma 23" xfId="170"/>
    <cellStyle name="Comma 24" xfId="171"/>
    <cellStyle name="Comma 25" xfId="172"/>
    <cellStyle name="Comma 26" xfId="173"/>
    <cellStyle name="Comma 27" xfId="174"/>
    <cellStyle name="Comma 28" xfId="175"/>
    <cellStyle name="Comma 29" xfId="176"/>
    <cellStyle name="Comma 3" xfId="177"/>
    <cellStyle name="Comma 30" xfId="178"/>
    <cellStyle name="Comma 31" xfId="179"/>
    <cellStyle name="Comma 32" xfId="180"/>
    <cellStyle name="Comma 33" xfId="181"/>
    <cellStyle name="Comma 34" xfId="182"/>
    <cellStyle name="Comma 35" xfId="183"/>
    <cellStyle name="Comma 36" xfId="184"/>
    <cellStyle name="Comma 37" xfId="185"/>
    <cellStyle name="Comma 38" xfId="186"/>
    <cellStyle name="Comma 39" xfId="187"/>
    <cellStyle name="Comma 4" xfId="188"/>
    <cellStyle name="Comma 40" xfId="189"/>
    <cellStyle name="Comma 41" xfId="190"/>
    <cellStyle name="Comma 42" xfId="191"/>
    <cellStyle name="Comma 43" xfId="192"/>
    <cellStyle name="Comma 44" xfId="193"/>
    <cellStyle name="Comma 45" xfId="194"/>
    <cellStyle name="Comma 46" xfId="195"/>
    <cellStyle name="Comma 47" xfId="196"/>
    <cellStyle name="Comma 48" xfId="197"/>
    <cellStyle name="Comma 49" xfId="198"/>
    <cellStyle name="Comma 5" xfId="199"/>
    <cellStyle name="Comma 50" xfId="200"/>
    <cellStyle name="Comma 51" xfId="201"/>
    <cellStyle name="Comma 52" xfId="202"/>
    <cellStyle name="Comma 53" xfId="203"/>
    <cellStyle name="Comma 54" xfId="204"/>
    <cellStyle name="Comma 55" xfId="205"/>
    <cellStyle name="Comma 56" xfId="206"/>
    <cellStyle name="Comma 57" xfId="207"/>
    <cellStyle name="Comma 58" xfId="208"/>
    <cellStyle name="Comma 59" xfId="209"/>
    <cellStyle name="Comma 6" xfId="210"/>
    <cellStyle name="Comma 60" xfId="211"/>
    <cellStyle name="Comma 61" xfId="212"/>
    <cellStyle name="Comma 62" xfId="213"/>
    <cellStyle name="Comma 63" xfId="214"/>
    <cellStyle name="Comma 64" xfId="215"/>
    <cellStyle name="Comma 65" xfId="216"/>
    <cellStyle name="Comma 66" xfId="217"/>
    <cellStyle name="Comma 67" xfId="218"/>
    <cellStyle name="Comma 68" xfId="219"/>
    <cellStyle name="Comma 69" xfId="220"/>
    <cellStyle name="Comma 7" xfId="221"/>
    <cellStyle name="Comma 70" xfId="222"/>
    <cellStyle name="Comma 71" xfId="223"/>
    <cellStyle name="Comma 72" xfId="224"/>
    <cellStyle name="Comma 73" xfId="225"/>
    <cellStyle name="Comma 74" xfId="226"/>
    <cellStyle name="Comma 75" xfId="227"/>
    <cellStyle name="Comma 76" xfId="228"/>
    <cellStyle name="Comma 77" xfId="229"/>
    <cellStyle name="Comma 78" xfId="230"/>
    <cellStyle name="Comma 79" xfId="231"/>
    <cellStyle name="Comma 8" xfId="232"/>
    <cellStyle name="Comma 80" xfId="233"/>
    <cellStyle name="Comma 81" xfId="234"/>
    <cellStyle name="Comma 82" xfId="235"/>
    <cellStyle name="Comma 83" xfId="236"/>
    <cellStyle name="Comma 84" xfId="237"/>
    <cellStyle name="Comma 85" xfId="238"/>
    <cellStyle name="Comma 86" xfId="239"/>
    <cellStyle name="Comma 87" xfId="240"/>
    <cellStyle name="Comma 88" xfId="241"/>
    <cellStyle name="Comma 89" xfId="242"/>
    <cellStyle name="Comma 9" xfId="243"/>
    <cellStyle name="Comma 90" xfId="244"/>
    <cellStyle name="Comma 91" xfId="245"/>
    <cellStyle name="Comma 92" xfId="246"/>
    <cellStyle name="Comma 93" xfId="247"/>
    <cellStyle name="Comma 94" xfId="248"/>
    <cellStyle name="Comma 95" xfId="249"/>
    <cellStyle name="Comma 96" xfId="250"/>
    <cellStyle name="Comma 97" xfId="251"/>
    <cellStyle name="Comma 98" xfId="252"/>
    <cellStyle name="Comma 99" xfId="253"/>
    <cellStyle name="Currency [0] 2" xfId="254"/>
    <cellStyle name="Currency [0] 3" xfId="255"/>
    <cellStyle name="Currency [0] 4" xfId="256"/>
    <cellStyle name="Currency [0] 5" xfId="257"/>
    <cellStyle name="Currency 10" xfId="258"/>
    <cellStyle name="Currency 100" xfId="259"/>
    <cellStyle name="Currency 101" xfId="260"/>
    <cellStyle name="Currency 102" xfId="261"/>
    <cellStyle name="Currency 103" xfId="262"/>
    <cellStyle name="Currency 104" xfId="263"/>
    <cellStyle name="Currency 105" xfId="264"/>
    <cellStyle name="Currency 106" xfId="265"/>
    <cellStyle name="Currency 107" xfId="266"/>
    <cellStyle name="Currency 108" xfId="267"/>
    <cellStyle name="Currency 109" xfId="268"/>
    <cellStyle name="Currency 11" xfId="269"/>
    <cellStyle name="Currency 110" xfId="270"/>
    <cellStyle name="Currency 111" xfId="271"/>
    <cellStyle name="Currency 112" xfId="272"/>
    <cellStyle name="Currency 113" xfId="273"/>
    <cellStyle name="Currency 114" xfId="274"/>
    <cellStyle name="Currency 115" xfId="275"/>
    <cellStyle name="Currency 116" xfId="276"/>
    <cellStyle name="Currency 117" xfId="277"/>
    <cellStyle name="Currency 118" xfId="278"/>
    <cellStyle name="Currency 119" xfId="279"/>
    <cellStyle name="Currency 12" xfId="280"/>
    <cellStyle name="Currency 120" xfId="281"/>
    <cellStyle name="Currency 121" xfId="282"/>
    <cellStyle name="Currency 122" xfId="283"/>
    <cellStyle name="Currency 123" xfId="284"/>
    <cellStyle name="Currency 124" xfId="285"/>
    <cellStyle name="Currency 125" xfId="286"/>
    <cellStyle name="Currency 126" xfId="287"/>
    <cellStyle name="Currency 127" xfId="288"/>
    <cellStyle name="Currency 128" xfId="289"/>
    <cellStyle name="Currency 129" xfId="290"/>
    <cellStyle name="Currency 13" xfId="291"/>
    <cellStyle name="Currency 130" xfId="292"/>
    <cellStyle name="Currency 131" xfId="293"/>
    <cellStyle name="Currency 132" xfId="294"/>
    <cellStyle name="Currency 133" xfId="295"/>
    <cellStyle name="Currency 134" xfId="296"/>
    <cellStyle name="Currency 135" xfId="297"/>
    <cellStyle name="Currency 136" xfId="298"/>
    <cellStyle name="Currency 137" xfId="299"/>
    <cellStyle name="Currency 138" xfId="300"/>
    <cellStyle name="Currency 139" xfId="301"/>
    <cellStyle name="Currency 14" xfId="302"/>
    <cellStyle name="Currency 140" xfId="303"/>
    <cellStyle name="Currency 141" xfId="304"/>
    <cellStyle name="Currency 142" xfId="305"/>
    <cellStyle name="Currency 143" xfId="306"/>
    <cellStyle name="Currency 144" xfId="307"/>
    <cellStyle name="Currency 145" xfId="308"/>
    <cellStyle name="Currency 146" xfId="309"/>
    <cellStyle name="Currency 147" xfId="310"/>
    <cellStyle name="Currency 148" xfId="311"/>
    <cellStyle name="Currency 149" xfId="312"/>
    <cellStyle name="Currency 15" xfId="313"/>
    <cellStyle name="Currency 150" xfId="314"/>
    <cellStyle name="Currency 151" xfId="315"/>
    <cellStyle name="Currency 152" xfId="316"/>
    <cellStyle name="Currency 153" xfId="317"/>
    <cellStyle name="Currency 154" xfId="318"/>
    <cellStyle name="Currency 155" xfId="319"/>
    <cellStyle name="Currency 156" xfId="320"/>
    <cellStyle name="Currency 157" xfId="321"/>
    <cellStyle name="Currency 158" xfId="322"/>
    <cellStyle name="Currency 159" xfId="323"/>
    <cellStyle name="Currency 16" xfId="324"/>
    <cellStyle name="Currency 160" xfId="325"/>
    <cellStyle name="Currency 161" xfId="326"/>
    <cellStyle name="Currency 162" xfId="327"/>
    <cellStyle name="Currency 163" xfId="328"/>
    <cellStyle name="Currency 164" xfId="329"/>
    <cellStyle name="Currency 165" xfId="330"/>
    <cellStyle name="Currency 166" xfId="331"/>
    <cellStyle name="Currency 167" xfId="332"/>
    <cellStyle name="Currency 168" xfId="333"/>
    <cellStyle name="Currency 169" xfId="334"/>
    <cellStyle name="Currency 17" xfId="335"/>
    <cellStyle name="Currency 170" xfId="336"/>
    <cellStyle name="Currency 171" xfId="337"/>
    <cellStyle name="Currency 172" xfId="338"/>
    <cellStyle name="Currency 173" xfId="339"/>
    <cellStyle name="Currency 174" xfId="340"/>
    <cellStyle name="Currency 175" xfId="341"/>
    <cellStyle name="Currency 176" xfId="342"/>
    <cellStyle name="Currency 177" xfId="343"/>
    <cellStyle name="Currency 178" xfId="344"/>
    <cellStyle name="Currency 179" xfId="345"/>
    <cellStyle name="Currency 18" xfId="346"/>
    <cellStyle name="Currency 180" xfId="347"/>
    <cellStyle name="Currency 181" xfId="348"/>
    <cellStyle name="Currency 182" xfId="349"/>
    <cellStyle name="Currency 183" xfId="350"/>
    <cellStyle name="Currency 184" xfId="351"/>
    <cellStyle name="Currency 185" xfId="352"/>
    <cellStyle name="Currency 186" xfId="353"/>
    <cellStyle name="Currency 187" xfId="354"/>
    <cellStyle name="Currency 188" xfId="355"/>
    <cellStyle name="Currency 189" xfId="356"/>
    <cellStyle name="Currency 19" xfId="357"/>
    <cellStyle name="Currency 190" xfId="358"/>
    <cellStyle name="Currency 191" xfId="359"/>
    <cellStyle name="Currency 192" xfId="360"/>
    <cellStyle name="Currency 193" xfId="361"/>
    <cellStyle name="Currency 194" xfId="362"/>
    <cellStyle name="Currency 195" xfId="363"/>
    <cellStyle name="Currency 196" xfId="364"/>
    <cellStyle name="Currency 197" xfId="365"/>
    <cellStyle name="Currency 198" xfId="366"/>
    <cellStyle name="Currency 199" xfId="367"/>
    <cellStyle name="Currency 2" xfId="368"/>
    <cellStyle name="Currency 20" xfId="369"/>
    <cellStyle name="Currency 200" xfId="370"/>
    <cellStyle name="Currency 201" xfId="371"/>
    <cellStyle name="Currency 202" xfId="372"/>
    <cellStyle name="Currency 203" xfId="373"/>
    <cellStyle name="Currency 204" xfId="374"/>
    <cellStyle name="Currency 205" xfId="375"/>
    <cellStyle name="Currency 206" xfId="376"/>
    <cellStyle name="Currency 207" xfId="377"/>
    <cellStyle name="Currency 208" xfId="378"/>
    <cellStyle name="Currency 209" xfId="379"/>
    <cellStyle name="Currency 21" xfId="380"/>
    <cellStyle name="Currency 210" xfId="381"/>
    <cellStyle name="Currency 211" xfId="382"/>
    <cellStyle name="Currency 212" xfId="383"/>
    <cellStyle name="Currency 213" xfId="384"/>
    <cellStyle name="Currency 214" xfId="385"/>
    <cellStyle name="Currency 215" xfId="386"/>
    <cellStyle name="Currency 216" xfId="387"/>
    <cellStyle name="Currency 217" xfId="388"/>
    <cellStyle name="Currency 218" xfId="389"/>
    <cellStyle name="Currency 219" xfId="390"/>
    <cellStyle name="Currency 22" xfId="391"/>
    <cellStyle name="Currency 220" xfId="392"/>
    <cellStyle name="Currency 221" xfId="393"/>
    <cellStyle name="Currency 222" xfId="394"/>
    <cellStyle name="Currency 223" xfId="395"/>
    <cellStyle name="Currency 23" xfId="396"/>
    <cellStyle name="Currency 24" xfId="397"/>
    <cellStyle name="Currency 25" xfId="398"/>
    <cellStyle name="Currency 26" xfId="399"/>
    <cellStyle name="Currency 27" xfId="400"/>
    <cellStyle name="Currency 28" xfId="401"/>
    <cellStyle name="Currency 29" xfId="402"/>
    <cellStyle name="Currency 3" xfId="403"/>
    <cellStyle name="Currency 30" xfId="404"/>
    <cellStyle name="Currency 31" xfId="405"/>
    <cellStyle name="Currency 32" xfId="406"/>
    <cellStyle name="Currency 33" xfId="407"/>
    <cellStyle name="Currency 34" xfId="408"/>
    <cellStyle name="Currency 35" xfId="409"/>
    <cellStyle name="Currency 36" xfId="410"/>
    <cellStyle name="Currency 37" xfId="411"/>
    <cellStyle name="Currency 38" xfId="412"/>
    <cellStyle name="Currency 39" xfId="413"/>
    <cellStyle name="Currency 4" xfId="414"/>
    <cellStyle name="Currency 40" xfId="415"/>
    <cellStyle name="Currency 41" xfId="416"/>
    <cellStyle name="Currency 42" xfId="417"/>
    <cellStyle name="Currency 43" xfId="418"/>
    <cellStyle name="Currency 44" xfId="419"/>
    <cellStyle name="Currency 45" xfId="420"/>
    <cellStyle name="Currency 46" xfId="421"/>
    <cellStyle name="Currency 47" xfId="422"/>
    <cellStyle name="Currency 48" xfId="423"/>
    <cellStyle name="Currency 49" xfId="424"/>
    <cellStyle name="Currency 5" xfId="425"/>
    <cellStyle name="Currency 50" xfId="426"/>
    <cellStyle name="Currency 51" xfId="427"/>
    <cellStyle name="Currency 52" xfId="428"/>
    <cellStyle name="Currency 53" xfId="429"/>
    <cellStyle name="Currency 54" xfId="430"/>
    <cellStyle name="Currency 55" xfId="431"/>
    <cellStyle name="Currency 56" xfId="432"/>
    <cellStyle name="Currency 57" xfId="433"/>
    <cellStyle name="Currency 58" xfId="434"/>
    <cellStyle name="Currency 59" xfId="435"/>
    <cellStyle name="Currency 6" xfId="436"/>
    <cellStyle name="Currency 60" xfId="437"/>
    <cellStyle name="Currency 61" xfId="438"/>
    <cellStyle name="Currency 62" xfId="439"/>
    <cellStyle name="Currency 63" xfId="440"/>
    <cellStyle name="Currency 64" xfId="441"/>
    <cellStyle name="Currency 65" xfId="442"/>
    <cellStyle name="Currency 66" xfId="443"/>
    <cellStyle name="Currency 67" xfId="444"/>
    <cellStyle name="Currency 68" xfId="445"/>
    <cellStyle name="Currency 69" xfId="446"/>
    <cellStyle name="Currency 7" xfId="447"/>
    <cellStyle name="Currency 70" xfId="448"/>
    <cellStyle name="Currency 71" xfId="449"/>
    <cellStyle name="Currency 72" xfId="450"/>
    <cellStyle name="Currency 73" xfId="451"/>
    <cellStyle name="Currency 74" xfId="452"/>
    <cellStyle name="Currency 75" xfId="453"/>
    <cellStyle name="Currency 76" xfId="454"/>
    <cellStyle name="Currency 77" xfId="455"/>
    <cellStyle name="Currency 78" xfId="456"/>
    <cellStyle name="Currency 79" xfId="457"/>
    <cellStyle name="Currency 8" xfId="458"/>
    <cellStyle name="Currency 80" xfId="459"/>
    <cellStyle name="Currency 81" xfId="460"/>
    <cellStyle name="Currency 82" xfId="461"/>
    <cellStyle name="Currency 83" xfId="462"/>
    <cellStyle name="Currency 84" xfId="463"/>
    <cellStyle name="Currency 85" xfId="464"/>
    <cellStyle name="Currency 86" xfId="465"/>
    <cellStyle name="Currency 87" xfId="466"/>
    <cellStyle name="Currency 88" xfId="467"/>
    <cellStyle name="Currency 89" xfId="468"/>
    <cellStyle name="Currency 9" xfId="469"/>
    <cellStyle name="Currency 90" xfId="470"/>
    <cellStyle name="Currency 91" xfId="471"/>
    <cellStyle name="Currency 92" xfId="472"/>
    <cellStyle name="Currency 93" xfId="473"/>
    <cellStyle name="Currency 94" xfId="474"/>
    <cellStyle name="Currency 95" xfId="475"/>
    <cellStyle name="Currency 96" xfId="476"/>
    <cellStyle name="Currency 97" xfId="477"/>
    <cellStyle name="Currency 98" xfId="478"/>
    <cellStyle name="Currency 99" xfId="479"/>
    <cellStyle name="Excel Built-in Normal" xfId="480"/>
    <cellStyle name="Explanatory Text 2" xfId="481"/>
    <cellStyle name="Good 2" xfId="482"/>
    <cellStyle name="Heading 1 2" xfId="483"/>
    <cellStyle name="Heading 2 2" xfId="484"/>
    <cellStyle name="Heading 3 2" xfId="485"/>
    <cellStyle name="Heading 4 2" xfId="486"/>
    <cellStyle name="Hyperlink" xfId="487" builtinId="8"/>
    <cellStyle name="Hyperlink 2" xfId="488"/>
    <cellStyle name="Hyperlink 3" xfId="489"/>
    <cellStyle name="Hyperlink 4" xfId="490"/>
    <cellStyle name="Hyperlink 5" xfId="491"/>
    <cellStyle name="Hyperlink 5 2" xfId="492"/>
    <cellStyle name="Hyperlink 6" xfId="493"/>
    <cellStyle name="Hyperlink 7" xfId="494"/>
    <cellStyle name="Input 2" xfId="495"/>
    <cellStyle name="Linked Cell 2" xfId="496"/>
    <cellStyle name="Neutral 2" xfId="497"/>
    <cellStyle name="Normal" xfId="0" builtinId="0"/>
    <cellStyle name="Normal 10" xfId="498"/>
    <cellStyle name="Normal 100" xfId="499"/>
    <cellStyle name="Normal 118" xfId="500"/>
    <cellStyle name="Normal 12" xfId="501"/>
    <cellStyle name="Normal 13" xfId="502"/>
    <cellStyle name="Normal 13 2" xfId="503"/>
    <cellStyle name="Normal 13 2 2" xfId="504"/>
    <cellStyle name="Normal 13 2 2 2" xfId="505"/>
    <cellStyle name="Normal 13 2 2 2 2" xfId="506"/>
    <cellStyle name="Normal 13 2 2 2 3" xfId="507"/>
    <cellStyle name="Normal 13 2 3" xfId="508"/>
    <cellStyle name="Normal 13 3" xfId="509"/>
    <cellStyle name="Normal 13 3 2" xfId="510"/>
    <cellStyle name="Normal 13 4" xfId="511"/>
    <cellStyle name="Normal 13 6" xfId="512"/>
    <cellStyle name="Normal 15" xfId="513"/>
    <cellStyle name="Normal 16" xfId="514"/>
    <cellStyle name="Normal 17" xfId="515"/>
    <cellStyle name="Normal 19" xfId="516"/>
    <cellStyle name="Normal 2" xfId="517"/>
    <cellStyle name="Normal 2 2" xfId="518"/>
    <cellStyle name="Normal 2 2 2" xfId="519"/>
    <cellStyle name="Normal 2 2 3" xfId="520"/>
    <cellStyle name="Normal 2 3" xfId="521"/>
    <cellStyle name="Normal 2 3 2" xfId="522"/>
    <cellStyle name="Normal 2 4" xfId="523"/>
    <cellStyle name="Normal 2 4 2" xfId="524"/>
    <cellStyle name="Normal 2 5" xfId="525"/>
    <cellStyle name="Normal 23" xfId="526"/>
    <cellStyle name="Normal 3" xfId="527"/>
    <cellStyle name="Normal 3 2" xfId="528"/>
    <cellStyle name="Normal 3 2 11" xfId="529"/>
    <cellStyle name="Normal 3 3" xfId="530"/>
    <cellStyle name="Normal 3 4" xfId="531"/>
    <cellStyle name="Normal 3 8" xfId="532"/>
    <cellStyle name="Normal 3 8 2" xfId="533"/>
    <cellStyle name="Normal 3 8 2 2" xfId="534"/>
    <cellStyle name="Normal 3 8 3" xfId="535"/>
    <cellStyle name="Normal 4" xfId="536"/>
    <cellStyle name="Normal 4 2" xfId="537"/>
    <cellStyle name="Normal 4 3" xfId="538"/>
    <cellStyle name="Normal 4 4" xfId="539"/>
    <cellStyle name="Normal 416" xfId="540"/>
    <cellStyle name="Normal 417" xfId="541"/>
    <cellStyle name="Normal 428" xfId="542"/>
    <cellStyle name="Normal 429" xfId="543"/>
    <cellStyle name="Normal 486" xfId="544"/>
    <cellStyle name="Normal 487" xfId="545"/>
    <cellStyle name="Normal 489" xfId="546"/>
    <cellStyle name="Normal 490" xfId="547"/>
    <cellStyle name="Normal 5" xfId="548"/>
    <cellStyle name="Normal 5 2" xfId="549"/>
    <cellStyle name="Normal 5 3" xfId="550"/>
    <cellStyle name="Normal 506" xfId="551"/>
    <cellStyle name="Normal 516" xfId="552"/>
    <cellStyle name="Normal 517" xfId="553"/>
    <cellStyle name="Normal 53" xfId="554"/>
    <cellStyle name="Normal 54" xfId="555"/>
    <cellStyle name="Normal 542" xfId="556"/>
    <cellStyle name="Normal 543" xfId="557"/>
    <cellStyle name="Normal 544" xfId="558"/>
    <cellStyle name="Normal 547" xfId="559"/>
    <cellStyle name="Normal 548" xfId="560"/>
    <cellStyle name="Normal 550" xfId="561"/>
    <cellStyle name="Normal 571" xfId="562"/>
    <cellStyle name="Normal 572" xfId="563"/>
    <cellStyle name="Normal 6" xfId="564"/>
    <cellStyle name="Normal 6 2" xfId="565"/>
    <cellStyle name="Normal 6 3" xfId="566"/>
    <cellStyle name="Normal 7" xfId="567"/>
    <cellStyle name="Normal 7 2" xfId="568"/>
    <cellStyle name="Normal 8" xfId="569"/>
    <cellStyle name="Normal 9" xfId="592"/>
    <cellStyle name="Normal_Sheet1" xfId="570"/>
    <cellStyle name="Note 2" xfId="571"/>
    <cellStyle name="Output 2" xfId="572"/>
    <cellStyle name="Percent 2" xfId="573"/>
    <cellStyle name="Standard 3" xfId="574"/>
    <cellStyle name="Standard 4" xfId="575"/>
    <cellStyle name="Standard 4 2" xfId="576"/>
    <cellStyle name="Standard 4 2 2" xfId="577"/>
    <cellStyle name="Standard 4 2 2 2" xfId="578"/>
    <cellStyle name="Standard 4 2 3" xfId="579"/>
    <cellStyle name="Standard 4 3" xfId="580"/>
    <cellStyle name="Standard 4 3 2" xfId="581"/>
    <cellStyle name="Standard 4 4" xfId="582"/>
    <cellStyle name="Standard 6" xfId="583"/>
    <cellStyle name="Title 2" xfId="584"/>
    <cellStyle name="Total 2" xfId="585"/>
    <cellStyle name="Warning Text 2" xfId="586"/>
    <cellStyle name="표준 2" xfId="587"/>
    <cellStyle name="一般 7" xfId="588"/>
    <cellStyle name="標準 2" xfId="589"/>
    <cellStyle name="標準 2 2" xfId="590"/>
    <cellStyle name="標準 2 3" xfId="591"/>
  </cellStyles>
  <dxfs count="80">
    <dxf>
      <fill>
        <patternFill>
          <bgColor rgb="FFFF0000"/>
        </patternFill>
      </fill>
    </dxf>
    <dxf>
      <font>
        <color indexed="9"/>
      </font>
    </dxf>
    <dxf>
      <font>
        <strike val="0"/>
        <color theme="0" tint="-0.14993743705557422"/>
      </font>
      <fill>
        <patternFill>
          <bgColor theme="0"/>
        </patternFill>
      </fill>
    </dxf>
    <dxf>
      <fill>
        <patternFill>
          <bgColor rgb="FFFF0000"/>
        </patternFill>
      </fill>
    </dxf>
    <dxf>
      <font>
        <color auto="1"/>
      </font>
      <fill>
        <patternFill>
          <bgColor indexed="50"/>
        </patternFill>
      </fill>
    </dxf>
    <dxf>
      <font>
        <strike val="0"/>
        <color indexed="22"/>
      </font>
      <fill>
        <patternFill patternType="none"/>
      </fill>
    </dxf>
    <dxf>
      <fill>
        <patternFill>
          <bgColor rgb="FFFF0000"/>
        </patternFill>
      </fill>
    </dxf>
    <dxf>
      <font>
        <color auto="1"/>
      </font>
      <fill>
        <patternFill>
          <bgColor indexed="50"/>
        </patternFill>
      </fill>
    </dxf>
    <dxf>
      <font>
        <strike val="0"/>
        <color theme="0" tint="-4.9958800012207406E-2"/>
      </font>
      <fill>
        <patternFill patternType="none"/>
      </fill>
    </dxf>
    <dxf>
      <font>
        <color auto="1"/>
      </font>
      <fill>
        <patternFill>
          <bgColor rgb="FFFF0000"/>
        </patternFill>
      </fill>
    </dxf>
    <dxf>
      <font>
        <color auto="1"/>
      </font>
      <fill>
        <patternFill>
          <bgColor indexed="50"/>
        </patternFill>
      </fill>
    </dxf>
    <dxf>
      <font>
        <strike val="0"/>
        <color indexed="22"/>
      </font>
      <fill>
        <patternFill patternType="none"/>
      </fill>
    </dxf>
    <dxf>
      <font>
        <color indexed="10"/>
      </font>
    </dxf>
    <dxf>
      <fill>
        <patternFill>
          <bgColor rgb="FFFF0000"/>
        </patternFill>
      </fill>
    </dxf>
    <dxf>
      <font>
        <color auto="1"/>
      </font>
      <fill>
        <patternFill>
          <bgColor indexed="10"/>
        </patternFill>
      </fill>
    </dxf>
    <dxf>
      <fill>
        <patternFill>
          <bgColor rgb="FFFFFF00"/>
        </patternFill>
      </fill>
    </dxf>
    <dxf>
      <font>
        <color auto="1"/>
      </font>
      <fill>
        <patternFill>
          <bgColor indexed="10"/>
        </patternFill>
      </fill>
    </dxf>
    <dxf>
      <fill>
        <patternFill>
          <bgColor rgb="FFFFFF00"/>
        </patternFill>
      </fill>
    </dxf>
    <dxf>
      <fill>
        <patternFill>
          <bgColor theme="0" tint="-0.34995574816125979"/>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5F5F5F"/>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indexed="23"/>
        </patternFill>
      </fill>
    </dxf>
    <dxf>
      <fill>
        <patternFill>
          <bgColor theme="0" tint="-0.49995422223578601"/>
        </patternFill>
      </fill>
    </dxf>
    <dxf>
      <fill>
        <patternFill>
          <bgColor rgb="FFFFFF00"/>
        </patternFill>
      </fill>
    </dxf>
    <dxf>
      <fill>
        <patternFill patternType="solid">
          <fgColor theme="1" tint="0.49995422223578601"/>
          <bgColor theme="0" tint="-0.49995422223578601"/>
        </patternFill>
      </fill>
    </dxf>
    <dxf>
      <fill>
        <patternFill>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rgb="FFFFFF00"/>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3419475</xdr:colOff>
      <xdr:row>1</xdr:row>
      <xdr:rowOff>44450</xdr:rowOff>
    </xdr:from>
    <xdr:to>
      <xdr:col>6</xdr:col>
      <xdr:colOff>0</xdr:colOff>
      <xdr:row>6</xdr:row>
      <xdr:rowOff>59690</xdr:rowOff>
    </xdr:to>
    <xdr:pic>
      <xdr:nvPicPr>
        <xdr:cNvPr id="5" name="Picture 4">
          <a:extLst>
            <a:ext uri="{FF2B5EF4-FFF2-40B4-BE49-F238E27FC236}">
              <a16:creationId xmlns:a16="http://schemas.microsoft.com/office/drawing/2014/main" xmlns=""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xmlns="" val="0"/>
            </a:ext>
          </a:extLst>
        </a:blip>
        <a:stretch>
          <a:fillRect/>
        </a:stretch>
      </xdr:blipFill>
      <xdr:spPr bwMode="auto">
        <a:xfrm>
          <a:off x="9334500" y="225425"/>
          <a:ext cx="990600" cy="88773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10429875</xdr:colOff>
      <xdr:row>0</xdr:row>
      <xdr:rowOff>0</xdr:rowOff>
    </xdr:from>
    <xdr:to>
      <xdr:col>1</xdr:col>
      <xdr:colOff>0</xdr:colOff>
      <xdr:row>1</xdr:row>
      <xdr:rowOff>1270</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xmlns="" val="0"/>
            </a:ext>
          </a:extLst>
        </a:blip>
        <a:stretch>
          <a:fillRect/>
        </a:stretch>
      </xdr:blipFill>
      <xdr:spPr bwMode="auto">
        <a:xfrm>
          <a:off x="10429875" y="0"/>
          <a:ext cx="1371600" cy="127762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7715250</xdr:colOff>
      <xdr:row>1</xdr:row>
      <xdr:rowOff>8731</xdr:rowOff>
    </xdr:from>
    <xdr:to>
      <xdr:col>3</xdr:col>
      <xdr:colOff>0</xdr:colOff>
      <xdr:row>2</xdr:row>
      <xdr:rowOff>22701</xdr:rowOff>
    </xdr:to>
    <xdr:pic>
      <xdr:nvPicPr>
        <xdr:cNvPr id="3" name="Picture 2">
          <a:extLst>
            <a:ext uri="{FF2B5EF4-FFF2-40B4-BE49-F238E27FC236}">
              <a16:creationId xmlns:a16="http://schemas.microsoft.com/office/drawing/2014/main" xmlns=""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xmlns="" val="0"/>
            </a:ext>
          </a:extLst>
        </a:blip>
        <a:stretch>
          <a:fillRect/>
        </a:stretch>
      </xdr:blipFill>
      <xdr:spPr bwMode="auto">
        <a:xfrm>
          <a:off x="10788650" y="186531"/>
          <a:ext cx="1003300" cy="92138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258536</xdr:colOff>
      <xdr:row>1</xdr:row>
      <xdr:rowOff>231321</xdr:rowOff>
    </xdr:from>
    <xdr:to>
      <xdr:col>1</xdr:col>
      <xdr:colOff>2384516</xdr:colOff>
      <xdr:row>2</xdr:row>
      <xdr:rowOff>1350463</xdr:rowOff>
    </xdr:to>
    <xdr:pic>
      <xdr:nvPicPr>
        <xdr:cNvPr id="4" name="Picture 3">
          <a:extLst>
            <a:ext uri="{FF2B5EF4-FFF2-40B4-BE49-F238E27FC236}">
              <a16:creationId xmlns:a16="http://schemas.microsoft.com/office/drawing/2014/main" xmlns="" id="{00000000-0008-0000-0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xmlns="" val="0"/>
            </a:ext>
          </a:extLst>
        </a:blip>
        <a:stretch>
          <a:fillRect/>
        </a:stretch>
      </xdr:blipFill>
      <xdr:spPr bwMode="auto">
        <a:xfrm>
          <a:off x="381000" y="428625"/>
          <a:ext cx="2133600" cy="216217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281940</xdr:colOff>
      <xdr:row>0</xdr:row>
      <xdr:rowOff>134389</xdr:rowOff>
    </xdr:from>
    <xdr:to>
      <xdr:col>7</xdr:col>
      <xdr:colOff>1813386</xdr:colOff>
      <xdr:row>2</xdr:row>
      <xdr:rowOff>968490</xdr:rowOff>
    </xdr:to>
    <xdr:pic>
      <xdr:nvPicPr>
        <xdr:cNvPr id="4" name="Picture 3">
          <a:extLst>
            <a:ext uri="{FF2B5EF4-FFF2-40B4-BE49-F238E27FC236}">
              <a16:creationId xmlns:a16="http://schemas.microsoft.com/office/drawing/2014/main" xmlns="" id="{00000000-0008-0000-04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xmlns="" val="0"/>
            </a:ext>
          </a:extLst>
        </a:blip>
        <a:stretch>
          <a:fillRect/>
        </a:stretch>
      </xdr:blipFill>
      <xdr:spPr bwMode="auto">
        <a:xfrm>
          <a:off x="12580620" y="134389"/>
          <a:ext cx="1540971" cy="1380836"/>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15</xdr:col>
      <xdr:colOff>56243</xdr:colOff>
      <xdr:row>2</xdr:row>
      <xdr:rowOff>170180</xdr:rowOff>
    </xdr:to>
    <xdr:pic>
      <xdr:nvPicPr>
        <xdr:cNvPr id="3" name="Picture 2">
          <a:extLst>
            <a:ext uri="{FF2B5EF4-FFF2-40B4-BE49-F238E27FC236}">
              <a16:creationId xmlns:a16="http://schemas.microsoft.com/office/drawing/2014/main" xmlns="" id="{00000000-0008-0000-0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xmlns="" val="0"/>
            </a:ext>
          </a:extLst>
        </a:blip>
        <a:stretch>
          <a:fillRect/>
        </a:stretch>
      </xdr:blipFill>
      <xdr:spPr bwMode="auto">
        <a:xfrm>
          <a:off x="11249025" y="0"/>
          <a:ext cx="657225" cy="74295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163286</xdr:colOff>
      <xdr:row>0</xdr:row>
      <xdr:rowOff>353786</xdr:rowOff>
    </xdr:from>
    <xdr:to>
      <xdr:col>1</xdr:col>
      <xdr:colOff>430167</xdr:colOff>
      <xdr:row>3</xdr:row>
      <xdr:rowOff>102961</xdr:rowOff>
    </xdr:to>
    <xdr:pic>
      <xdr:nvPicPr>
        <xdr:cNvPr id="4" name="Picture 3">
          <a:extLst>
            <a:ext uri="{FF2B5EF4-FFF2-40B4-BE49-F238E27FC236}">
              <a16:creationId xmlns:a16="http://schemas.microsoft.com/office/drawing/2014/main" xmlns="" id="{00000000-0008-0000-06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xmlns="" val="0"/>
            </a:ext>
          </a:extLst>
        </a:blip>
        <a:stretch>
          <a:fillRect/>
        </a:stretch>
      </xdr:blipFill>
      <xdr:spPr bwMode="auto">
        <a:xfrm>
          <a:off x="161925" y="352425"/>
          <a:ext cx="476250" cy="51435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4.xml.rels><?xml version="1.0" encoding="UTF-8" standalone="yes"?>
<Relationships xmlns="http://schemas.openxmlformats.org/package/2006/relationships"><Relationship Id="rId3" Type="http://schemas.openxmlformats.org/officeDocument/2006/relationships/hyperlink" Target="mailto:prod@vlsi.fi" TargetMode="External"/><Relationship Id="rId7" Type="http://schemas.openxmlformats.org/officeDocument/2006/relationships/drawing" Target="../drawings/drawing4.x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printerSettings" Target="../printerSettings/printerSettings10.bin"/><Relationship Id="rId5" Type="http://schemas.openxmlformats.org/officeDocument/2006/relationships/hyperlink" Target="http://www.vlsi.fi/fileadmin/quality/Conflict_Minerals_Elimination_Statement_2018.pdf" TargetMode="External"/><Relationship Id="rId4" Type="http://schemas.openxmlformats.org/officeDocument/2006/relationships/hyperlink" Target="mailto:sales@vlsi.fi" TargetMode="Externa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www.responsiblemineralsinitiative.org/conformant-smelter-refiner-lists/" TargetMode="External"/><Relationship Id="rId1" Type="http://schemas.openxmlformats.org/officeDocument/2006/relationships/printerSettings" Target="../printerSettings/printerSettings11.bin"/><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sheetPr codeName="Sheet11">
    <pageSetUpPr fitToPage="1"/>
  </sheetPr>
  <dimension ref="A1:G60"/>
  <sheetViews>
    <sheetView showGridLines="0" topLeftCell="A2" workbookViewId="0">
      <pane xSplit="1" ySplit="11" topLeftCell="B57" activePane="bottomRight" state="frozen"/>
      <selection activeCell="A4" sqref="A4"/>
      <selection pane="topRight" activeCell="A4" sqref="A4"/>
      <selection pane="bottomLeft" activeCell="A4" sqref="A4"/>
      <selection pane="bottomRight" activeCell="B58" sqref="B58"/>
    </sheetView>
  </sheetViews>
  <sheetFormatPr defaultColWidth="9" defaultRowHeight="12.75"/>
  <cols>
    <col min="1" max="1" width="0.875" customWidth="1"/>
    <col min="2" max="2" width="8" customWidth="1"/>
    <col min="3" max="3" width="8.625" customWidth="1"/>
    <col min="4" max="4" width="13" style="180" customWidth="1"/>
    <col min="5" max="5" width="42.375" customWidth="1"/>
    <col min="6" max="6" width="53.375" customWidth="1"/>
    <col min="7" max="7" width="0.875" customWidth="1"/>
  </cols>
  <sheetData>
    <row r="1" spans="1:7" ht="13.5" thickTop="1">
      <c r="A1" s="7"/>
      <c r="B1" s="8"/>
      <c r="C1" s="8"/>
      <c r="D1" s="174"/>
      <c r="E1" s="8"/>
      <c r="F1" s="8"/>
      <c r="G1" s="9"/>
    </row>
    <row r="2" spans="1:7">
      <c r="A2" s="305"/>
      <c r="B2" s="5" t="s">
        <v>837</v>
      </c>
      <c r="C2" s="3"/>
      <c r="D2" s="175"/>
      <c r="E2" s="3"/>
      <c r="F2" s="3"/>
      <c r="G2" s="25"/>
    </row>
    <row r="3" spans="1:7">
      <c r="A3" s="305"/>
      <c r="B3" s="3" t="s">
        <v>829</v>
      </c>
      <c r="C3" s="5"/>
      <c r="D3" s="176"/>
      <c r="E3" s="3"/>
      <c r="F3" s="5"/>
      <c r="G3" s="25"/>
    </row>
    <row r="4" spans="1:7" ht="15.75">
      <c r="A4" s="305"/>
      <c r="B4" s="30" t="s">
        <v>839</v>
      </c>
      <c r="C4" s="6"/>
      <c r="D4" s="177"/>
      <c r="E4" s="3"/>
      <c r="F4" s="6"/>
      <c r="G4" s="25"/>
    </row>
    <row r="5" spans="1:7">
      <c r="A5" s="305"/>
      <c r="B5" s="29" t="s">
        <v>1030</v>
      </c>
      <c r="C5" s="4"/>
      <c r="D5" s="178"/>
      <c r="E5" s="3"/>
      <c r="F5" s="4"/>
      <c r="G5" s="25"/>
    </row>
    <row r="6" spans="1:7">
      <c r="A6" s="305"/>
      <c r="B6" s="3"/>
      <c r="C6" s="3"/>
      <c r="D6" s="175"/>
      <c r="E6" s="3"/>
      <c r="F6" s="3"/>
      <c r="G6" s="25"/>
    </row>
    <row r="7" spans="1:7">
      <c r="A7" s="305"/>
      <c r="B7" s="3"/>
      <c r="C7" s="3"/>
      <c r="D7" s="175"/>
      <c r="E7" s="3"/>
      <c r="F7" s="3"/>
      <c r="G7" s="25"/>
    </row>
    <row r="8" spans="1:7">
      <c r="A8" s="305"/>
      <c r="B8" s="3"/>
      <c r="C8" s="3"/>
      <c r="D8" s="175"/>
      <c r="E8" s="3"/>
      <c r="F8" s="3"/>
      <c r="G8" s="25"/>
    </row>
    <row r="9" spans="1:7">
      <c r="A9" s="305"/>
      <c r="B9" s="308" t="s">
        <v>840</v>
      </c>
      <c r="C9" s="308"/>
      <c r="D9" s="308"/>
      <c r="E9" s="308"/>
      <c r="F9" s="308"/>
      <c r="G9" s="25"/>
    </row>
    <row r="10" spans="1:7" ht="27" customHeight="1">
      <c r="A10" s="305"/>
      <c r="B10" s="309" t="s">
        <v>434</v>
      </c>
      <c r="C10" s="309"/>
      <c r="D10" s="309"/>
      <c r="E10" s="309"/>
      <c r="F10" s="309"/>
      <c r="G10" s="25"/>
    </row>
    <row r="11" spans="1:7" ht="27" customHeight="1">
      <c r="A11" s="305"/>
      <c r="B11" s="310"/>
      <c r="C11" s="310"/>
      <c r="D11" s="310"/>
      <c r="E11" s="310"/>
      <c r="F11" s="310"/>
      <c r="G11" s="25"/>
    </row>
    <row r="12" spans="1:7">
      <c r="A12" s="305"/>
      <c r="B12" s="31" t="s">
        <v>838</v>
      </c>
      <c r="C12" s="32" t="s">
        <v>841</v>
      </c>
      <c r="D12" s="179" t="s">
        <v>842</v>
      </c>
      <c r="E12" s="32" t="s">
        <v>608</v>
      </c>
      <c r="F12" s="32" t="s">
        <v>609</v>
      </c>
      <c r="G12" s="25"/>
    </row>
    <row r="13" spans="1:7" ht="33.75">
      <c r="A13" s="305"/>
      <c r="B13" s="2">
        <v>1</v>
      </c>
      <c r="C13" s="27" t="s">
        <v>1078</v>
      </c>
      <c r="D13" s="28" t="s">
        <v>866</v>
      </c>
      <c r="E13" s="163" t="s">
        <v>843</v>
      </c>
      <c r="F13" s="163"/>
      <c r="G13" s="25"/>
    </row>
    <row r="14" spans="1:7" ht="33.75">
      <c r="A14" s="305"/>
      <c r="B14" s="2">
        <v>2</v>
      </c>
      <c r="C14" s="27" t="s">
        <v>1078</v>
      </c>
      <c r="D14" s="28" t="s">
        <v>1015</v>
      </c>
      <c r="E14" s="163" t="s">
        <v>526</v>
      </c>
      <c r="F14" s="163" t="s">
        <v>527</v>
      </c>
      <c r="G14" s="25"/>
    </row>
    <row r="15" spans="1:7" ht="89.1" customHeight="1">
      <c r="A15" s="305"/>
      <c r="B15" s="311">
        <v>2.0099999999999998</v>
      </c>
      <c r="C15" s="302" t="s">
        <v>1078</v>
      </c>
      <c r="D15" s="314" t="s">
        <v>2229</v>
      </c>
      <c r="E15" s="164" t="s">
        <v>610</v>
      </c>
      <c r="F15" s="164" t="s">
        <v>613</v>
      </c>
      <c r="G15" s="25"/>
    </row>
    <row r="16" spans="1:7" ht="99" customHeight="1">
      <c r="A16" s="305"/>
      <c r="B16" s="312"/>
      <c r="C16" s="303"/>
      <c r="D16" s="315"/>
      <c r="E16" s="165"/>
      <c r="F16" s="165" t="s">
        <v>611</v>
      </c>
      <c r="G16" s="25"/>
    </row>
    <row r="17" spans="1:7" ht="63" customHeight="1">
      <c r="A17" s="305"/>
      <c r="B17" s="313"/>
      <c r="C17" s="304"/>
      <c r="D17" s="316"/>
      <c r="E17" s="27"/>
      <c r="F17" s="27" t="s">
        <v>612</v>
      </c>
      <c r="G17" s="25"/>
    </row>
    <row r="18" spans="1:7" ht="117" customHeight="1">
      <c r="A18" s="305"/>
      <c r="B18" s="311">
        <v>2.02</v>
      </c>
      <c r="C18" s="302" t="s">
        <v>1078</v>
      </c>
      <c r="D18" s="314" t="s">
        <v>2230</v>
      </c>
      <c r="E18" s="164" t="s">
        <v>435</v>
      </c>
      <c r="F18" s="164" t="s">
        <v>521</v>
      </c>
      <c r="G18" s="25"/>
    </row>
    <row r="19" spans="1:7" ht="71.099999999999994" customHeight="1">
      <c r="A19" s="305"/>
      <c r="B19" s="312"/>
      <c r="C19" s="303"/>
      <c r="D19" s="315"/>
      <c r="E19" s="165" t="s">
        <v>525</v>
      </c>
      <c r="F19" s="165" t="s">
        <v>436</v>
      </c>
      <c r="G19" s="25"/>
    </row>
    <row r="20" spans="1:7" ht="90.75" customHeight="1">
      <c r="A20" s="305"/>
      <c r="B20" s="312"/>
      <c r="C20" s="303"/>
      <c r="D20" s="315"/>
      <c r="E20" s="165"/>
      <c r="F20" s="165" t="s">
        <v>615</v>
      </c>
      <c r="G20" s="25"/>
    </row>
    <row r="21" spans="1:7" ht="74.25" customHeight="1">
      <c r="A21" s="305"/>
      <c r="B21" s="313"/>
      <c r="C21" s="304"/>
      <c r="D21" s="316"/>
      <c r="E21" s="27"/>
      <c r="F21" s="27" t="s">
        <v>614</v>
      </c>
      <c r="G21" s="25"/>
    </row>
    <row r="22" spans="1:7" ht="90" customHeight="1">
      <c r="A22" s="305"/>
      <c r="B22" s="296">
        <v>2.0299999999999998</v>
      </c>
      <c r="C22" s="296" t="s">
        <v>812</v>
      </c>
      <c r="D22" s="299" t="s">
        <v>2231</v>
      </c>
      <c r="E22" s="302" t="s">
        <v>433</v>
      </c>
      <c r="F22" s="164" t="s">
        <v>456</v>
      </c>
      <c r="G22" s="25"/>
    </row>
    <row r="23" spans="1:7" ht="109.5" customHeight="1">
      <c r="A23" s="305"/>
      <c r="B23" s="297"/>
      <c r="C23" s="297"/>
      <c r="D23" s="300"/>
      <c r="E23" s="303"/>
      <c r="F23" s="165" t="s">
        <v>813</v>
      </c>
      <c r="G23" s="25"/>
    </row>
    <row r="24" spans="1:7" ht="74.25" customHeight="1">
      <c r="A24" s="305"/>
      <c r="B24" s="298"/>
      <c r="C24" s="298"/>
      <c r="D24" s="301"/>
      <c r="E24" s="304"/>
      <c r="F24" s="27" t="s">
        <v>432</v>
      </c>
      <c r="G24" s="25"/>
    </row>
    <row r="25" spans="1:7" ht="72" customHeight="1">
      <c r="A25" s="305"/>
      <c r="B25" s="2" t="s">
        <v>454</v>
      </c>
      <c r="C25" s="27" t="s">
        <v>455</v>
      </c>
      <c r="D25" s="28" t="s">
        <v>2232</v>
      </c>
      <c r="E25" s="27" t="s">
        <v>2227</v>
      </c>
      <c r="F25" s="27" t="s">
        <v>457</v>
      </c>
      <c r="G25" s="25"/>
    </row>
    <row r="26" spans="1:7" ht="98.1" customHeight="1">
      <c r="A26" s="305"/>
      <c r="B26" s="293">
        <v>3</v>
      </c>
      <c r="C26" s="311" t="s">
        <v>67</v>
      </c>
      <c r="D26" s="314" t="s">
        <v>2233</v>
      </c>
      <c r="E26" s="302" t="s">
        <v>0</v>
      </c>
      <c r="F26" s="164" t="s">
        <v>61</v>
      </c>
      <c r="G26" s="25"/>
    </row>
    <row r="27" spans="1:7" ht="90" customHeight="1">
      <c r="A27" s="305"/>
      <c r="B27" s="294"/>
      <c r="C27" s="312"/>
      <c r="D27" s="315"/>
      <c r="E27" s="303"/>
      <c r="F27" s="165" t="s">
        <v>56</v>
      </c>
      <c r="G27" s="25"/>
    </row>
    <row r="28" spans="1:7" ht="19.350000000000001" customHeight="1">
      <c r="A28" s="305"/>
      <c r="B28" s="294"/>
      <c r="C28" s="312"/>
      <c r="D28" s="315"/>
      <c r="E28" s="303"/>
      <c r="F28" s="165" t="s">
        <v>57</v>
      </c>
      <c r="G28" s="25"/>
    </row>
    <row r="29" spans="1:7" ht="74.45" customHeight="1">
      <c r="A29" s="305"/>
      <c r="B29" s="294"/>
      <c r="C29" s="312"/>
      <c r="D29" s="315"/>
      <c r="E29" s="303"/>
      <c r="F29" s="165" t="s">
        <v>58</v>
      </c>
      <c r="G29" s="25"/>
    </row>
    <row r="30" spans="1:7" ht="62.45" customHeight="1">
      <c r="A30" s="305"/>
      <c r="B30" s="294"/>
      <c r="C30" s="312"/>
      <c r="D30" s="315"/>
      <c r="E30" s="303"/>
      <c r="F30" s="165" t="s">
        <v>59</v>
      </c>
      <c r="G30" s="25"/>
    </row>
    <row r="31" spans="1:7" ht="81" customHeight="1">
      <c r="A31" s="305"/>
      <c r="B31" s="294"/>
      <c r="C31" s="312"/>
      <c r="D31" s="315"/>
      <c r="E31" s="303"/>
      <c r="F31" s="165" t="s">
        <v>60</v>
      </c>
      <c r="G31" s="25"/>
    </row>
    <row r="32" spans="1:7" ht="48.75" customHeight="1">
      <c r="A32" s="305"/>
      <c r="B32" s="294"/>
      <c r="C32" s="312"/>
      <c r="D32" s="315"/>
      <c r="E32" s="303"/>
      <c r="F32" s="165" t="s">
        <v>63</v>
      </c>
      <c r="G32" s="25"/>
    </row>
    <row r="33" spans="1:7" ht="98.45" customHeight="1">
      <c r="A33" s="305"/>
      <c r="B33" s="294"/>
      <c r="C33" s="312"/>
      <c r="D33" s="315"/>
      <c r="E33" s="303"/>
      <c r="F33" s="165" t="s">
        <v>62</v>
      </c>
      <c r="G33" s="25"/>
    </row>
    <row r="34" spans="1:7" ht="89.1" customHeight="1">
      <c r="A34" s="305"/>
      <c r="B34" s="294"/>
      <c r="C34" s="312"/>
      <c r="D34" s="315"/>
      <c r="E34" s="303"/>
      <c r="F34" s="165" t="s">
        <v>64</v>
      </c>
      <c r="G34" s="25"/>
    </row>
    <row r="35" spans="1:7" ht="29.1" customHeight="1">
      <c r="A35" s="305"/>
      <c r="B35" s="294"/>
      <c r="C35" s="312"/>
      <c r="D35" s="315"/>
      <c r="E35" s="303"/>
      <c r="F35" s="165" t="s">
        <v>65</v>
      </c>
      <c r="G35" s="25"/>
    </row>
    <row r="36" spans="1:7" ht="126.75">
      <c r="A36" s="305"/>
      <c r="B36" s="295"/>
      <c r="C36" s="313"/>
      <c r="D36" s="316"/>
      <c r="E36" s="304"/>
      <c r="F36" s="166" t="s">
        <v>66</v>
      </c>
      <c r="G36" s="25"/>
    </row>
    <row r="37" spans="1:7" ht="112.5">
      <c r="A37" s="305"/>
      <c r="B37" s="141">
        <v>3.01</v>
      </c>
      <c r="C37" s="142" t="s">
        <v>67</v>
      </c>
      <c r="D37" s="28" t="s">
        <v>2234</v>
      </c>
      <c r="E37" s="167" t="s">
        <v>1316</v>
      </c>
      <c r="F37" s="168" t="s">
        <v>1420</v>
      </c>
      <c r="G37" s="25"/>
    </row>
    <row r="38" spans="1:7" ht="101.25">
      <c r="A38" s="305"/>
      <c r="B38" s="141">
        <v>3.02</v>
      </c>
      <c r="C38" s="142" t="s">
        <v>1349</v>
      </c>
      <c r="D38" s="28" t="s">
        <v>2235</v>
      </c>
      <c r="E38" s="167" t="s">
        <v>1364</v>
      </c>
      <c r="F38" s="168" t="s">
        <v>1421</v>
      </c>
      <c r="G38" s="25"/>
    </row>
    <row r="39" spans="1:7" ht="101.25">
      <c r="A39" s="305"/>
      <c r="B39" s="150">
        <v>4</v>
      </c>
      <c r="C39" s="149" t="s">
        <v>1517</v>
      </c>
      <c r="D39" s="28" t="s">
        <v>2236</v>
      </c>
      <c r="E39" s="27" t="s">
        <v>2182</v>
      </c>
      <c r="F39" s="27" t="s">
        <v>1518</v>
      </c>
      <c r="G39" s="25"/>
    </row>
    <row r="40" spans="1:7" ht="56.25">
      <c r="A40" s="305"/>
      <c r="B40" s="141">
        <v>4.01</v>
      </c>
      <c r="C40" s="149" t="s">
        <v>1517</v>
      </c>
      <c r="D40" s="28" t="s">
        <v>2238</v>
      </c>
      <c r="E40" s="27" t="s">
        <v>2194</v>
      </c>
      <c r="F40" s="27" t="s">
        <v>2198</v>
      </c>
      <c r="G40" s="25"/>
    </row>
    <row r="41" spans="1:7" ht="56.25">
      <c r="A41" s="305"/>
      <c r="B41" s="141" t="s">
        <v>2225</v>
      </c>
      <c r="C41" s="149" t="s">
        <v>1517</v>
      </c>
      <c r="D41" s="28" t="s">
        <v>2237</v>
      </c>
      <c r="E41" s="27" t="s">
        <v>2228</v>
      </c>
      <c r="F41" s="27" t="s">
        <v>2226</v>
      </c>
      <c r="G41" s="25"/>
    </row>
    <row r="42" spans="1:7" ht="56.25">
      <c r="A42" s="305"/>
      <c r="B42" s="141" t="s">
        <v>2259</v>
      </c>
      <c r="C42" s="149" t="s">
        <v>1517</v>
      </c>
      <c r="D42" s="28" t="s">
        <v>2264</v>
      </c>
      <c r="E42" s="27" t="s">
        <v>2227</v>
      </c>
      <c r="F42" s="27" t="s">
        <v>2260</v>
      </c>
      <c r="G42" s="25"/>
    </row>
    <row r="43" spans="1:7" ht="123.75">
      <c r="A43" s="305"/>
      <c r="B43" s="160">
        <v>4.0999999999999996</v>
      </c>
      <c r="C43" s="149" t="s">
        <v>2263</v>
      </c>
      <c r="D43" s="161">
        <v>42867</v>
      </c>
      <c r="E43" s="169" t="s">
        <v>2266</v>
      </c>
      <c r="F43" s="27" t="s">
        <v>2265</v>
      </c>
      <c r="G43" s="25"/>
    </row>
    <row r="44" spans="1:7" ht="78.75">
      <c r="A44" s="305"/>
      <c r="B44" s="160">
        <v>4.2</v>
      </c>
      <c r="C44" s="149" t="s">
        <v>2263</v>
      </c>
      <c r="D44" s="161">
        <v>42704</v>
      </c>
      <c r="E44" s="169" t="s">
        <v>2462</v>
      </c>
      <c r="F44" s="27" t="s">
        <v>2437</v>
      </c>
      <c r="G44" s="25"/>
    </row>
    <row r="45" spans="1:7" ht="157.5">
      <c r="A45" s="305"/>
      <c r="B45" s="202">
        <v>5</v>
      </c>
      <c r="C45" s="149" t="s">
        <v>2263</v>
      </c>
      <c r="D45" s="161">
        <v>42867</v>
      </c>
      <c r="E45" s="169" t="s">
        <v>12683</v>
      </c>
      <c r="F45" s="27" t="s">
        <v>12405</v>
      </c>
      <c r="G45" s="25"/>
    </row>
    <row r="46" spans="1:7" ht="45">
      <c r="A46" s="305"/>
      <c r="B46" s="160">
        <v>5.01</v>
      </c>
      <c r="C46" s="149" t="s">
        <v>2263</v>
      </c>
      <c r="D46" s="161">
        <v>42907</v>
      </c>
      <c r="E46" s="169" t="s">
        <v>15484</v>
      </c>
      <c r="F46" s="27" t="s">
        <v>12405</v>
      </c>
      <c r="G46" s="25"/>
    </row>
    <row r="47" spans="1:7" ht="67.5">
      <c r="A47" s="305"/>
      <c r="B47" s="160">
        <v>5.0999999999999996</v>
      </c>
      <c r="C47" s="149" t="s">
        <v>2263</v>
      </c>
      <c r="D47" s="161">
        <v>43070</v>
      </c>
      <c r="E47" s="169" t="s">
        <v>12893</v>
      </c>
      <c r="F47" s="27" t="s">
        <v>12894</v>
      </c>
      <c r="G47" s="25"/>
    </row>
    <row r="48" spans="1:7" ht="56.25">
      <c r="A48" s="305"/>
      <c r="B48" s="160">
        <v>5.1100000000000003</v>
      </c>
      <c r="C48" s="149" t="s">
        <v>13129</v>
      </c>
      <c r="D48" s="161">
        <v>43217</v>
      </c>
      <c r="E48" s="169" t="s">
        <v>13255</v>
      </c>
      <c r="F48" s="27" t="s">
        <v>13163</v>
      </c>
      <c r="G48" s="25"/>
    </row>
    <row r="49" spans="1:7" ht="56.25">
      <c r="A49" s="305"/>
      <c r="B49" s="160">
        <v>5.12</v>
      </c>
      <c r="C49" s="149" t="s">
        <v>13129</v>
      </c>
      <c r="D49" s="161">
        <v>43581</v>
      </c>
      <c r="E49" s="169" t="s">
        <v>13255</v>
      </c>
      <c r="F49" s="27" t="s">
        <v>13807</v>
      </c>
      <c r="G49" s="25"/>
    </row>
    <row r="50" spans="1:7" ht="78.75">
      <c r="A50" s="305"/>
      <c r="B50" s="202">
        <v>6</v>
      </c>
      <c r="C50" s="149" t="s">
        <v>13129</v>
      </c>
      <c r="D50" s="161">
        <v>43964</v>
      </c>
      <c r="E50" s="169" t="s">
        <v>14020</v>
      </c>
      <c r="F50" s="27" t="s">
        <v>13810</v>
      </c>
      <c r="G50" s="25"/>
    </row>
    <row r="51" spans="1:7" ht="45">
      <c r="A51" s="305"/>
      <c r="B51" s="160">
        <v>6.01</v>
      </c>
      <c r="C51" s="149" t="s">
        <v>13129</v>
      </c>
      <c r="D51" s="161">
        <v>43970</v>
      </c>
      <c r="E51" s="169" t="s">
        <v>15485</v>
      </c>
      <c r="F51" s="169" t="s">
        <v>13810</v>
      </c>
      <c r="G51" s="25"/>
    </row>
    <row r="52" spans="1:7" ht="45">
      <c r="A52" s="305"/>
      <c r="B52" s="160">
        <v>6.1</v>
      </c>
      <c r="C52" s="149" t="s">
        <v>13129</v>
      </c>
      <c r="D52" s="161">
        <v>44314</v>
      </c>
      <c r="E52" s="169" t="s">
        <v>15477</v>
      </c>
      <c r="F52" s="169" t="s">
        <v>15015</v>
      </c>
      <c r="G52" s="25"/>
    </row>
    <row r="53" spans="1:7" ht="45">
      <c r="A53" s="305"/>
      <c r="B53" s="160">
        <v>6.2</v>
      </c>
      <c r="C53" s="149" t="s">
        <v>13129</v>
      </c>
      <c r="D53" s="161">
        <v>44678</v>
      </c>
      <c r="E53" s="169" t="s">
        <v>15477</v>
      </c>
      <c r="F53" s="169" t="s">
        <v>15476</v>
      </c>
      <c r="G53" s="25"/>
    </row>
    <row r="54" spans="1:7" ht="45">
      <c r="A54" s="305"/>
      <c r="B54" s="160">
        <v>6.21</v>
      </c>
      <c r="C54" s="149" t="s">
        <v>13129</v>
      </c>
      <c r="D54" s="161">
        <v>44687</v>
      </c>
      <c r="E54" s="169" t="s">
        <v>15486</v>
      </c>
      <c r="F54" s="169" t="s">
        <v>15476</v>
      </c>
      <c r="G54" s="25"/>
    </row>
    <row r="55" spans="1:7" ht="45">
      <c r="A55" s="305"/>
      <c r="B55" s="160">
        <v>6.22</v>
      </c>
      <c r="C55" s="149" t="s">
        <v>13129</v>
      </c>
      <c r="D55" s="275">
        <v>44692</v>
      </c>
      <c r="E55" s="169" t="s">
        <v>15485</v>
      </c>
      <c r="F55" s="169" t="s">
        <v>15476</v>
      </c>
      <c r="G55" s="25"/>
    </row>
    <row r="56" spans="1:7" ht="56.25">
      <c r="A56" s="305"/>
      <c r="B56" s="202">
        <v>6.3</v>
      </c>
      <c r="C56" s="149" t="s">
        <v>13129</v>
      </c>
      <c r="D56" s="275">
        <v>45051</v>
      </c>
      <c r="E56" s="169" t="s">
        <v>15753</v>
      </c>
      <c r="F56" s="169" t="s">
        <v>15534</v>
      </c>
      <c r="G56" s="25"/>
    </row>
    <row r="57" spans="1:7" ht="45">
      <c r="A57" s="305"/>
      <c r="B57" s="160">
        <v>6.31</v>
      </c>
      <c r="C57" s="149" t="s">
        <v>13129</v>
      </c>
      <c r="D57" s="275">
        <v>45072</v>
      </c>
      <c r="E57" s="169" t="s">
        <v>15755</v>
      </c>
      <c r="F57" s="169" t="s">
        <v>15534</v>
      </c>
      <c r="G57" s="25"/>
    </row>
    <row r="58" spans="1:7" ht="44.45" customHeight="1">
      <c r="A58" s="305"/>
      <c r="B58" s="202">
        <v>6.4</v>
      </c>
      <c r="C58" s="149" t="s">
        <v>13129</v>
      </c>
      <c r="D58" s="275">
        <v>45408</v>
      </c>
      <c r="E58" s="169" t="s">
        <v>15757</v>
      </c>
      <c r="F58" s="169" t="s">
        <v>15756</v>
      </c>
      <c r="G58" s="25"/>
    </row>
    <row r="59" spans="1:7" ht="13.5" thickBot="1">
      <c r="A59" s="306"/>
      <c r="B59" s="307" t="str">
        <f ca="1">OFFSET(L!$C$1,MATCH("General"&amp;"Cpy",L!$A:$A,0)-1,SL,,)</f>
        <v>© 2024 Responsible Minerals Initiative. All rights reserved.</v>
      </c>
      <c r="C59" s="307"/>
      <c r="D59" s="307"/>
      <c r="E59" s="307"/>
      <c r="F59" s="307"/>
      <c r="G59" s="26"/>
    </row>
    <row r="60" spans="1:7" ht="13.5" thickTop="1"/>
  </sheetData>
  <sheetProtection sheet="1" formatRows="0" insertHyperlinks="0"/>
  <customSheetViews>
    <customSheetView guid="{51531B83-BDD7-4890-A744-04812A317369}" showGridLines="0" fitToPage="1" topLeftCell="A2">
      <pane xSplit="1" ySplit="11" topLeftCell="B47" activePane="bottomRight" state="frozen"/>
      <selection pane="bottomRight" activeCell="E48" sqref="E48"/>
      <pageMargins left="0.70866141732283472" right="0.70866141732283472" top="0.74803149606299213" bottom="0.74803149606299213" header="0.31496062992125984" footer="0.31496062992125984"/>
      <pageSetup scale="56" orientation="portrait" r:id="rId1"/>
    </customSheetView>
    <customSheetView guid="{81CF54B1-70AB-4A68-BB72-21925B5D4874}" state="hidden">
      <selection activeCell="E26" sqref="E26"/>
      <pageMargins left="0.7" right="0.7" top="0.75" bottom="0.75" header="0.3" footer="0.3"/>
      <pageSetup orientation="portrait" r:id="rId2"/>
    </customSheetView>
  </customSheetViews>
  <mergeCells count="18">
    <mergeCell ref="A2:A59"/>
    <mergeCell ref="B59:F59"/>
    <mergeCell ref="B9:F9"/>
    <mergeCell ref="B10:F11"/>
    <mergeCell ref="B15:B17"/>
    <mergeCell ref="C15:C17"/>
    <mergeCell ref="D15:D17"/>
    <mergeCell ref="B18:B21"/>
    <mergeCell ref="C18:C21"/>
    <mergeCell ref="D18:D21"/>
    <mergeCell ref="E26:E36"/>
    <mergeCell ref="D26:D36"/>
    <mergeCell ref="C26:C36"/>
    <mergeCell ref="B26:B36"/>
    <mergeCell ref="B22:B24"/>
    <mergeCell ref="C22:C24"/>
    <mergeCell ref="D22:D24"/>
    <mergeCell ref="E22:E24"/>
  </mergeCells>
  <pageMargins left="0.70866141732283472" right="0.70866141732283472" top="0.74803149606299213" bottom="0.74803149606299213" header="0.31496062992125984" footer="0.31496062992125984"/>
  <pageSetup scale="56" orientation="portrait" r:id="rId3"/>
  <drawing r:id="rId4"/>
</worksheet>
</file>

<file path=xl/worksheets/sheet2.xml><?xml version="1.0" encoding="utf-8"?>
<worksheet xmlns="http://schemas.openxmlformats.org/spreadsheetml/2006/main" xmlns:r="http://schemas.openxmlformats.org/officeDocument/2006/relationships">
  <sheetPr codeName="Sheet2">
    <pageSetUpPr fitToPage="1"/>
  </sheetPr>
  <dimension ref="A1:B77"/>
  <sheetViews>
    <sheetView showGridLines="0" zoomScalePageLayoutView="60" workbookViewId="0">
      <selection activeCell="A9" sqref="A9"/>
    </sheetView>
  </sheetViews>
  <sheetFormatPr defaultColWidth="8.875" defaultRowHeight="12.75"/>
  <cols>
    <col min="1" max="1" width="143" customWidth="1"/>
    <col min="2" max="2" width="3" customWidth="1"/>
  </cols>
  <sheetData>
    <row r="1" spans="1:2" ht="100.5" customHeight="1">
      <c r="A1" s="104" t="str">
        <f ca="1">OFFSET(L!$C$1,MATCH("Instructions"&amp;ADDRESS(ROW(),COLUMN(),4),L!$A:$A,0)-1,SL,,)</f>
        <v>RMI website: (www.responsiblemineralsinitiative.org)
Training and guidance, template, Responsible Minerals Assurance Process conformant smelter list.</v>
      </c>
      <c r="B1" s="100" t="s">
        <v>438</v>
      </c>
    </row>
    <row r="2" spans="1:2" ht="30">
      <c r="A2" s="105" t="str">
        <f ca="1">OFFSET(L!$C$1,MATCH("Instructions"&amp;ADDRESS(ROW(),COLUMN(),4),L!$A:$A,0)-1,SL,,)</f>
        <v>Introduction</v>
      </c>
      <c r="B2" s="100" t="s">
        <v>1292</v>
      </c>
    </row>
    <row r="3" spans="1:2" ht="165">
      <c r="A3" s="102" t="str">
        <f ca="1">OFFSET(L!$C$1,MATCH("Instructions"&amp;ADDRESS(ROW(),COLUMN(),4),L!$A:$A,0)-1,SL,,)</f>
        <v>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v>
      </c>
      <c r="B3" s="100" t="s">
        <v>1293</v>
      </c>
    </row>
    <row r="4" spans="1:2" ht="222.6" customHeight="1">
      <c r="A4" s="102" t="str">
        <f ca="1">OFFSET(L!$C$1,MATCH("Instructions"&amp;ADDRESS(ROW(),COLUMN(),4),L!$A:$A,0)-1,SL,,)</f>
        <v>*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v>
      </c>
      <c r="B4" s="100" t="s">
        <v>1299</v>
      </c>
    </row>
    <row r="5" spans="1:2" ht="15">
      <c r="A5" s="106"/>
      <c r="B5" s="100"/>
    </row>
    <row r="6" spans="1:2" ht="30">
      <c r="A6" s="105" t="str">
        <f ca="1">OFFSET(L!$C$1,MATCH("Instructions"&amp;ADDRESS(ROW(),COLUMN(),4),L!$A:$A,0)-1,SL,,)</f>
        <v>Instructions for completing Company Information questions (rows 8 - 22).
Provide comments in ENGLISH only</v>
      </c>
      <c r="B6" s="100" t="s">
        <v>1292</v>
      </c>
    </row>
    <row r="7" spans="1:2" ht="15">
      <c r="A7" s="237" t="str">
        <f ca="1">OFFSET(L!$C$1,MATCH("Instructions"&amp;ADDRESS(ROW(),COLUMN(),4),L!$A:$A,0)-1,SL,,)</f>
        <v xml:space="preserve">Note:  Entries with (*) are mandatory fields. </v>
      </c>
      <c r="B7" s="100"/>
    </row>
    <row r="8" spans="1:2" ht="30">
      <c r="A8" s="102" t="str">
        <f ca="1">OFFSET(L!$C$1,MATCH("Instructions"&amp;ADDRESS(ROW(),COLUMN(),4),L!$A:$A,0)-1,SL,,)</f>
        <v>1. Insert your company's Legal Name.  Please do not use abbreviations. In this field you have the option to add other commercial names, DBAs, etc.</v>
      </c>
      <c r="B8" s="100"/>
    </row>
    <row r="9" spans="1:2" ht="405.6" customHeight="1">
      <c r="A9" s="146"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3TG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3TG disclosure is applicable. The scope of this class shall be defined in a text field by the supplier and should be easily understood by customers or the receivers of the document. As an example, companies may provide a link to clarifying information.
This field is mandatory.</v>
      </c>
      <c r="B9" s="100" t="s">
        <v>1291</v>
      </c>
    </row>
    <row r="10" spans="1:2" ht="36" customHeight="1">
      <c r="A10" s="102" t="str">
        <f ca="1">OFFSET(L!$C$1,MATCH("Instructions"&amp;ADDRESS(ROW(),COLUMN(),4),L!$A:$A,0)-1,SL,,)</f>
        <v>3. Insert your company’s unique identifier number or code (DUNS number, VAT number, customer-specific identifier, etc.)</v>
      </c>
      <c r="B10" s="100"/>
    </row>
    <row r="11" spans="1:2" ht="35.25" customHeight="1">
      <c r="A11" s="102" t="str">
        <f ca="1">OFFSET(L!$C$1,MATCH("Instructions"&amp;ADDRESS(ROW(),COLUMN(),4),L!$A:$A,0)-1,SL,,)</f>
        <v xml:space="preserve">4. Insert the source for the unique identifier number or code ("DUNS", "VAT", "Customer", etc).  </v>
      </c>
      <c r="B11" s="100"/>
    </row>
    <row r="12" spans="1:2" ht="30">
      <c r="A12" s="102" t="str">
        <f ca="1">OFFSET(L!$C$1,MATCH("Instructions"&amp;ADDRESS(ROW(),COLUMN(),4),L!$A:$A,0)-1,SL,,)</f>
        <v>5. Insert your full company address (street, city, state, country, postal code).  This field is optional.</v>
      </c>
      <c r="B12" s="100" t="s">
        <v>1292</v>
      </c>
    </row>
    <row r="13" spans="1:2" ht="33.75" customHeight="1">
      <c r="A13" s="102" t="str">
        <f ca="1">OFFSET(L!$C$1,MATCH("Instructions"&amp;ADDRESS(ROW(),COLUMN(),4),L!$A:$A,0)-1,SL,,)</f>
        <v>6. Insert the name of the person to contact regarding the contents of the declaration information. This field is mandatory.</v>
      </c>
      <c r="B13" s="100"/>
    </row>
    <row r="14" spans="1:2" ht="30">
      <c r="A14" s="102" t="str">
        <f ca="1">OFFSET(L!$C$1,MATCH("Instructions"&amp;ADDRESS(ROW(),COLUMN(),4),L!$A:$A,0)-1,SL,,)</f>
        <v>7. Insert the email address of the contact person.  If an email address is not available, state ‘‘not available’’ or ‘‘n/a.’’ A blank field may cause an error in form implementation.  This field is mandatory.</v>
      </c>
      <c r="B14" s="100"/>
    </row>
    <row r="15" spans="1:2" ht="25.5" customHeight="1">
      <c r="A15" s="102" t="str">
        <f ca="1">OFFSET(L!$C$1,MATCH("Instructions"&amp;ADDRESS(ROW(),COLUMN(),4),L!$A:$A,0)-1,SL,,)</f>
        <v>8. Insert the telephone number for the contact. This field is mandatory.</v>
      </c>
      <c r="B15" s="100"/>
    </row>
    <row r="16" spans="1:2" ht="45">
      <c r="A16" s="102" t="str">
        <f ca="1">OFFSET(L!$C$1,MATCH("Instructions"&amp;ADDRESS(ROW(),COLUMN(),4),L!$A:$A,0)-1,SL,,)</f>
        <v>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6" s="100"/>
    </row>
    <row r="17" spans="1:2" ht="15">
      <c r="A17" s="102" t="str">
        <f ca="1">OFFSET(L!$C$1,MATCH("Instructions"&amp;ADDRESS(ROW(),COLUMN(),4),L!$A:$A,0)-1,SL,,)</f>
        <v>10. Insert the title for the Authorizing person. This field is optional.</v>
      </c>
      <c r="B17" s="100"/>
    </row>
    <row r="18" spans="1:2" ht="30">
      <c r="A18" s="102" t="str">
        <f ca="1">OFFSET(L!$C$1,MATCH("Instructions"&amp;ADDRESS(ROW(),COLUMN(),4),L!$A:$A,0)-1,SL,,)</f>
        <v>11. Insert the email address of the Authorizing person.  If an email address is not available, state ‘‘not available’’ or ‘‘n/a.’’ A blank field may cause an error in form implementation.  This field is mandatory.</v>
      </c>
      <c r="B18" s="100"/>
    </row>
    <row r="19" spans="1:2" ht="15">
      <c r="A19" s="102" t="str">
        <f ca="1">OFFSET(L!$C$1,MATCH("Instructions"&amp;ADDRESS(ROW(),COLUMN(),4),L!$A:$A,0)-1,SL,,)</f>
        <v>12. Insert the telephone number for the Authorizing person. This field is optional.</v>
      </c>
      <c r="B19" s="100"/>
    </row>
    <row r="20" spans="1:2" ht="33.75" customHeight="1">
      <c r="A20" s="102" t="str">
        <f ca="1">OFFSET(L!$C$1,MATCH("Instructions"&amp;ADDRESS(ROW(),COLUMN(),4),L!$A:$A,0)-1,SL,,)</f>
        <v>13. Please enter the Date of Completion for this form using the format DD-MMM-YYYY.  This field is mandatory.</v>
      </c>
      <c r="B20" s="100"/>
    </row>
    <row r="21" spans="1:2" ht="30">
      <c r="A21" s="102" t="str">
        <f ca="1">OFFSET(L!$C$1,MATCH("Instructions"&amp;ADDRESS(ROW(),COLUMN(),4),L!$A:$A,0)-1,SL,,)</f>
        <v xml:space="preserve">14. As an example, the user may save the file name as:  companyname-date.xls (date as YYYY-MM-DD).  </v>
      </c>
      <c r="B21" s="100" t="s">
        <v>1292</v>
      </c>
    </row>
    <row r="22" spans="1:2" ht="15">
      <c r="A22" s="106"/>
      <c r="B22" s="100"/>
    </row>
    <row r="23" spans="1:2" ht="30">
      <c r="A23" s="105" t="str">
        <f ca="1">OFFSET(L!$C$1,MATCH("Instructions"&amp;ADDRESS(ROW(),COLUMN(),4),L!$A:$A,0)-1,SL,,)</f>
        <v>Instructions for completing the eight Due Diligence Questions (rows 24 - 71).
Provide answers in ENGLISH only</v>
      </c>
      <c r="B23" s="100" t="s">
        <v>1292</v>
      </c>
    </row>
    <row r="24" spans="1:2" ht="80.45" customHeight="1">
      <c r="A24" s="102" t="str">
        <f ca="1">OFFSET(L!$C$1,MATCH("Instructions"&amp;ADDRESS(ROW(),COLUMN(),4),L!$A:$A,0)-1,SL,,)</f>
        <v>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v>
      </c>
      <c r="B24" s="100" t="s">
        <v>1295</v>
      </c>
    </row>
    <row r="25" spans="1:2" ht="72" customHeight="1">
      <c r="A25" s="102" t="str">
        <f ca="1">OFFSET(L!$C$1,MATCH("Instructions"&amp;ADDRESS(ROW(),COLUMN(),4),L!$A:$A,0)-1,SL,,)</f>
        <v>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v>
      </c>
      <c r="B25" s="100" t="s">
        <v>1292</v>
      </c>
    </row>
    <row r="26" spans="1:2" ht="280.7" customHeight="1">
      <c r="A26" s="102" t="str">
        <f ca="1">OFFSET(L!$C$1,MATCH("Instructions"&amp;ADDRESS(ROW(),COLUMN(),4),L!$A:$A,0)-1,SL,,)</f>
        <v>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v>
      </c>
      <c r="B26" s="100" t="s">
        <v>1292</v>
      </c>
    </row>
    <row r="27" spans="1:2" ht="30">
      <c r="A27" s="102" t="str">
        <f ca="1">OFFSET(L!$C$1,MATCH("Instructions"&amp;ADDRESS(ROW(),COLUMN(),4),L!$A:$A,0)-1,SL,,)</f>
        <v>Some companies may require substantiation for a "No" answer that should be entered into the Comment Field.</v>
      </c>
      <c r="B27" s="100" t="s">
        <v>1292</v>
      </c>
    </row>
    <row r="28" spans="1:2" ht="247.5" customHeight="1">
      <c r="A28" s="102" t="str">
        <f ca="1">OFFSET(L!$C$1,MATCH("Instructions"&amp;ADDRESS(ROW(),COLUMN(),4),L!$A:$A,0)-1,SL,,)</f>
        <v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v>
      </c>
      <c r="B28" s="100"/>
    </row>
    <row r="29" spans="1:2" ht="157.35" customHeight="1">
      <c r="A29" s="102" t="str">
        <f ca="1">OFFSET(L!$C$1,MATCH("Instructions"&amp;ADDRESS(ROW(),COLUMN(),4),L!$A:$A,0)-1,SL,,)</f>
        <v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v>
      </c>
      <c r="B29" s="100" t="s">
        <v>1292</v>
      </c>
    </row>
    <row r="30" spans="1:2" ht="181.7" customHeight="1">
      <c r="A30" s="102" t="str">
        <f ca="1">OFFSET(L!$C$1,MATCH("Instructions"&amp;ADDRESS(ROW(),COLUMN(),4),L!$A:$A,0)-1,SL,,)</f>
        <v>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v>
      </c>
      <c r="B30" s="100"/>
    </row>
    <row r="31" spans="1:2" ht="135">
      <c r="A31" s="102" t="str">
        <f ca="1">OFFSET(L!$C$1,MATCH("Instructions"&amp;ADDRESS(ROW(),COLUMN(),4),L!$A:$A,0)-1,SL,,)</f>
        <v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v>
      </c>
      <c r="B31" s="100" t="s">
        <v>1292</v>
      </c>
    </row>
    <row r="32" spans="1:2" ht="234.6" customHeight="1">
      <c r="A32" s="102" t="str">
        <f ca="1">OFFSET(L!$C$1,MATCH("Instructions"&amp;ADDRESS(ROW(),COLUMN(),4),L!$A:$A,0)-1,SL,,)</f>
        <v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v>
      </c>
      <c r="B32" s="100" t="s">
        <v>1295</v>
      </c>
    </row>
    <row r="33" spans="1:2" ht="75">
      <c r="A33" s="102" t="str">
        <f ca="1">OFFSET(L!$C$1,MATCH("Instructions"&amp;ADDRESS(ROW(),COLUMN(),4),L!$A:$A,0)-1,SL,,)</f>
        <v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v>
      </c>
      <c r="B33" s="100"/>
    </row>
    <row r="34" spans="1:2" ht="60">
      <c r="A34" s="102" t="str">
        <f ca="1">OFFSET(L!$C$1,MATCH("Instructions"&amp;ADDRESS(ROW(),COLUMN(),4),L!$A:$A,0)-1,SL,,)</f>
        <v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v>
      </c>
      <c r="B34" s="100" t="s">
        <v>1292</v>
      </c>
    </row>
    <row r="35" spans="1:2" ht="21" customHeight="1">
      <c r="A35" s="102" t="str">
        <f ca="1">OFFSET(L!$C$1,MATCH("Instructions"&amp;ADDRESS(ROW(),COLUMN(),4),L!$A:$A,0)-1,SL,,)</f>
        <v>Provide comments in the Comment sections as required to clarify your responses.</v>
      </c>
      <c r="B35" s="100"/>
    </row>
    <row r="36" spans="1:2" ht="15">
      <c r="A36" s="106"/>
      <c r="B36" s="100"/>
    </row>
    <row r="37" spans="1:2" ht="45">
      <c r="A37" s="105" t="str">
        <f ca="1">OFFSET(L!$C$1,MATCH("Instructions"&amp;ADDRESS(ROW(),COLUMN(),4),L!$A:$A,0)-1,SL,,)</f>
        <v>Instructions for completing Questions A. – H. (rows 75 - 89).  Questions A. through H. are mandatory if the both of responses to Question 1 and 2 are “Yes” for any metal.
Provide answers in ENGLISH only</v>
      </c>
      <c r="B37" s="100" t="s">
        <v>1292</v>
      </c>
    </row>
    <row r="38" spans="1:2" ht="135">
      <c r="A38" s="102"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v>
      </c>
      <c r="B38" s="100" t="s">
        <v>1294</v>
      </c>
    </row>
    <row r="39" spans="1:2" ht="60">
      <c r="A39" s="102" t="str">
        <f ca="1">OFFSET(L!$C$1,MATCH("Instructions"&amp;ADDRESS(ROW(),COLUMN(),4),L!$A:$A,0)-1,SL,,)</f>
        <v>A. This is a declaration to disclose whether a company has a responsible minerals sourcing policy. The answer to this question shall be "yes" or "no." Comments shall be captured in a question comment field. 
This question is mandatory.</v>
      </c>
      <c r="B39" s="100"/>
    </row>
    <row r="40" spans="1:2" ht="65.45" customHeight="1">
      <c r="A40" s="102" t="str">
        <f ca="1">OFFSET(L!$C$1,MATCH("Instructions"&amp;ADDRESS(ROW(),COLUMN(),4),L!$A:$A,0)-1,SL,,)</f>
        <v>B. This is a declaration to disclose whether a company’s responsible minerals sourcing policy is available on the company website. The answer to this question shall be "yes" or "no." If "Yes" the user shall specify the URL in a question comment field. 
This question is mandatory.</v>
      </c>
      <c r="B40" s="100"/>
    </row>
    <row r="41" spans="1:2" ht="75">
      <c r="A41" s="102" t="str">
        <f ca="1">OFFSET(L!$C$1,MATCH("Instructions"&amp;ADDRESS(ROW(),COLUMN(),4),L!$A:$A,0)-1,SL,,)</f>
        <v>C. This is a declaration to determine whether a company requires their direct suppliers to source 3TG from validated smelters. The answer to this question shall be "yes" or "no." Comments should be captured in a question comment field.
This question is mandatory.</v>
      </c>
      <c r="B41" s="100" t="s">
        <v>1297</v>
      </c>
    </row>
    <row r="42" spans="1:2" ht="180">
      <c r="A42" s="102" t="str">
        <f ca="1">OFFSET(L!$C$1,MATCH("Instructions"&amp;ADDRESS(ROW(),COLUMN(),4),L!$A:$A,0)-1,SL,,)</f>
        <v>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v>
      </c>
      <c r="B42" s="100" t="s">
        <v>1295</v>
      </c>
    </row>
    <row r="43" spans="1:2" ht="150">
      <c r="A43" s="102" t="str">
        <f ca="1">OFFSET(L!$C$1,MATCH("Instructions"&amp;ADDRESS(ROW(),COLUMN(),4),L!$A:$A,0)-1,SL,,)</f>
        <v>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v>
      </c>
      <c r="B43" s="100" t="s">
        <v>1296</v>
      </c>
    </row>
    <row r="44" spans="1:2" ht="135">
      <c r="A44" s="102" t="str">
        <f ca="1">OFFSET(L!$C$1,MATCH("Instructions"&amp;ADDRESS(ROW(),COLUMN(),4),L!$A:$A,0)-1,SL,,)</f>
        <v>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v>
      </c>
      <c r="B44" s="100" t="s">
        <v>1292</v>
      </c>
    </row>
    <row r="45" spans="1:2" ht="120">
      <c r="A45" s="102" t="str">
        <f ca="1">OFFSET(L!$C$1,MATCH("Instructions"&amp;ADDRESS(ROW(),COLUMN(),4),L!$A:$A,0)-1,SL,,)</f>
        <v>G. This is a question to disclose whether a company’s review process includes corrective action management. The answer to this question shall be "yes" or "no." Comments shall be captured in a question comment field. 
This question is mandatory.</v>
      </c>
      <c r="B45" s="100" t="s">
        <v>1293</v>
      </c>
    </row>
    <row r="46" spans="1:2" ht="85.5" customHeight="1">
      <c r="A46" s="102" t="str">
        <f ca="1">OFFSET(L!$C$1,MATCH("Instructions"&amp;ADDRESS(ROW(),COLUMN(),4),L!$A:$A,0)-1,SL,,)</f>
        <v>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v>
      </c>
      <c r="B46" s="100" t="s">
        <v>1292</v>
      </c>
    </row>
    <row r="47" spans="1:2" ht="15">
      <c r="A47" s="106"/>
      <c r="B47" s="100"/>
    </row>
    <row r="48" spans="1:2" ht="30">
      <c r="A48" s="105" t="str">
        <f ca="1">OFFSET(L!$C$1,MATCH("Instructions"&amp;ADDRESS(ROW(),COLUMN(),4),L!$A:$A,0)-1,SL,,)</f>
        <v>Instructions for completing the Smelter List Tab.
Provide answers in ENGLISH only</v>
      </c>
      <c r="B48" s="100" t="s">
        <v>1292</v>
      </c>
    </row>
    <row r="49" spans="1:2" ht="22.5" customHeight="1">
      <c r="A49" s="237" t="str">
        <f ca="1">OFFSET(L!$C$1,MATCH("Instructions"&amp;ADDRESS(ROW(),COLUMN(),4),L!$A:$A,0)-1,SL,,)</f>
        <v>Note:  Columns with (*) are mandatory fields</v>
      </c>
      <c r="B49" s="100"/>
    </row>
    <row r="50" spans="1:2" ht="60">
      <c r="A50" s="102" t="str">
        <f ca="1">OFFSET(L!$C$1,MATCH("Instructions"&amp;ADDRESS(ROW(),COLUMN(),4),L!$A:$A,0)-1,SL,,)</f>
        <v>This template allows for smelter identification using the Smelter Look-up.  Columns B, and C must be completed in order from left to right to utilize the Smelter Look-up feature.
Use a separate line for each metal/smelter/country combination.</v>
      </c>
      <c r="B50" s="100" t="s">
        <v>1291</v>
      </c>
    </row>
    <row r="51" spans="1:2" ht="51" customHeight="1">
      <c r="A51" s="102" t="str">
        <f ca="1">OFFSET(L!$C$1,MATCH("Instructions"&amp;ADDRESS(ROW(),COLUMN(),4),L!$A:$A,0)-1,SL,,)</f>
        <v>1. Smelter Identification Input Column - If you know the Smelter Identification Number, input the number in Column A (columns B, C, E, F, G, I, and J will auto-populate).  Column A does not autopopulate.</v>
      </c>
      <c r="B51" s="100" t="s">
        <v>1292</v>
      </c>
    </row>
    <row r="52" spans="1:2" ht="44.45" customHeight="1">
      <c r="A52" s="102" t="str">
        <f ca="1">OFFSET(L!$C$1,MATCH("Instructions"&amp;ADDRESS(ROW(),COLUMN(),4),L!$A:$A,0)-1,SL,,)</f>
        <v>2. Metal (*)   -   Use the pull down menu to select the metal for which you are entering smelter information.  This field is mandatory.</v>
      </c>
      <c r="B52" s="100"/>
    </row>
    <row r="53" spans="1:2" ht="78.95" customHeight="1">
      <c r="A53" s="156"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3" s="100" t="s">
        <v>1292</v>
      </c>
    </row>
    <row r="54" spans="1:2" ht="60">
      <c r="A54" s="102" t="str">
        <f ca="1">OFFSET(L!$C$1,MATCH("Instructions"&amp;ADDRESS(ROW(),COLUMN(),4),L!$A:$A,0)-1,SL,,)</f>
        <v>4. Smelter Name (1)- Fill in smelter name if you selected "Smelter Not Listed" in column C.  This field will auto-populate when a smelter name in selected in Column C.  This field is mandatory.</v>
      </c>
      <c r="B54" s="100" t="s">
        <v>1291</v>
      </c>
    </row>
    <row r="55" spans="1:2" ht="75">
      <c r="A55" s="102"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5" s="100" t="s">
        <v>1297</v>
      </c>
    </row>
    <row r="56" spans="1:2" ht="60">
      <c r="A56" s="102"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6" s="100" t="s">
        <v>1291</v>
      </c>
    </row>
    <row r="57" spans="1:2" ht="60">
      <c r="A57" s="102" t="str">
        <f ca="1">OFFSET(L!$C$1,MATCH("Instructions"&amp;ADDRESS(ROW(),COLUMN(),4),L!$A:$A,0)-1,SL,,)</f>
        <v xml:space="preserve">7. Source of Smelter Identification Number - This is the source of the Smelter Identification Number entered in Column F.  If a smelter name was selected in Column C using the dropdown box, this field will auto-populate. </v>
      </c>
      <c r="B57" s="100" t="s">
        <v>1291</v>
      </c>
    </row>
    <row r="58" spans="1:2" ht="60">
      <c r="A58" s="102" t="str">
        <f ca="1">OFFSET(L!$C$1,MATCH("Instructions"&amp;ADDRESS(ROW(),COLUMN(),4),L!$A:$A,0)-1,SL,,)</f>
        <v>8. Smelter Street -  Provide the street name on which the smelter is located. This field is optional.</v>
      </c>
      <c r="B58" s="100" t="s">
        <v>1291</v>
      </c>
    </row>
    <row r="59" spans="1:2" ht="30">
      <c r="A59" s="102" t="str">
        <f ca="1">OFFSET(L!$C$1,MATCH("Instructions"&amp;ADDRESS(ROW(),COLUMN(),4),L!$A:$A,0)-1,SL,,)</f>
        <v>9. Smelter City – Provide the city name of where the smelter is located. This field is optional.</v>
      </c>
      <c r="B59" s="100" t="s">
        <v>1292</v>
      </c>
    </row>
    <row r="60" spans="1:2" ht="45" customHeight="1">
      <c r="A60" s="102" t="str">
        <f ca="1">OFFSET(L!$C$1,MATCH("Instructions"&amp;ADDRESS(ROW(),COLUMN(),4),L!$A:$A,0)-1,SL,,)</f>
        <v>10. Smelter Location: State/Province, if applicable – Provide the state or province where the smelter is located. This field is optional.</v>
      </c>
      <c r="B60" s="100" t="s">
        <v>1295</v>
      </c>
    </row>
    <row r="61" spans="1:2" ht="180">
      <c r="A61" s="102" t="str">
        <f ca="1">OFFSET(L!$C$1,MATCH("Instructions"&amp;ADDRESS(ROW(),COLUMN(),4),L!$A:$A,0)-1,SL,,)</f>
        <v>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61" s="100" t="s">
        <v>1295</v>
      </c>
    </row>
    <row r="62" spans="1:2" ht="60">
      <c r="A62" s="102"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62" s="100" t="s">
        <v>1291</v>
      </c>
    </row>
    <row r="63" spans="1:2" ht="125.45" customHeight="1">
      <c r="A63" s="102"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v>
      </c>
      <c r="B63" s="100" t="s">
        <v>1291</v>
      </c>
    </row>
    <row r="64" spans="1:2" ht="136.35" customHeight="1">
      <c r="A64" s="102"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v>
      </c>
      <c r="B64" s="100"/>
    </row>
    <row r="65" spans="1:2" ht="90">
      <c r="A65" s="102" t="str">
        <f ca="1">OFFSET(L!$C$1,MATCH("Instructions"&amp;ADDRESS(ROW(),COLUMN(),4),L!$A:$A,0)-1,SL,,)</f>
        <v>15. Indicates whether the smelter solely obtains inputs for its smelting process(es) from recycled or scrap sources. This question is optional.  Permissible responses to this question are:
- Yes
- No
- Unknown</v>
      </c>
      <c r="B65" s="100"/>
    </row>
    <row r="66" spans="1:2" ht="110.25" customHeight="1">
      <c r="A66" s="102" t="str">
        <f ca="1">OFFSET(L!$C$1,MATCH("Instructions"&amp;ADDRESS(ROW(),COLUMN(),4),L!$A:$A,0)-1,SL,,)</f>
        <v>16. Comments – free form text field to enter any comments concerning the smelter.  Example: smelter is being acquired by Company YYY</v>
      </c>
      <c r="B66" s="100"/>
    </row>
    <row r="67" spans="1:2" ht="15">
      <c r="A67" s="107"/>
      <c r="B67" s="100"/>
    </row>
    <row r="68" spans="1:2" ht="34.5" customHeight="1">
      <c r="A68" s="105" t="str">
        <f ca="1">OFFSET(L!$C$1,MATCH("Instructions"&amp;ADDRESS(ROW(),COLUMN(),4),L!$A:$A,0)-1,SL,,)</f>
        <v>TERMS AND CONDITIONS</v>
      </c>
      <c r="B68" s="100"/>
    </row>
    <row r="69" spans="1:2" ht="15">
      <c r="A69" s="107"/>
      <c r="B69" s="100"/>
    </row>
    <row r="70" spans="1:2" ht="80.45" customHeight="1">
      <c r="A70" s="105" t="str">
        <f ca="1">OFFSET(L!$C$1,MATCH("Instructions"&amp;ADDRESS(ROW(),COLUMN(),4),L!$A:$A,0)-1,SL,,)</f>
        <v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v>
      </c>
      <c r="B70" s="100" t="s">
        <v>1292</v>
      </c>
    </row>
    <row r="71" spans="1:2" ht="93.6" customHeight="1">
      <c r="A71" s="237" t="str">
        <f ca="1">OFFSET(L!$C$1,MATCH("Instructions"&amp;ADDRESS(ROW(),COLUMN(),4),L!$A:$A,0)-1,SL,,)</f>
        <v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71" s="100" t="s">
        <v>1298</v>
      </c>
    </row>
    <row r="72" spans="1:2" ht="155.44999999999999" customHeight="1">
      <c r="A72" s="237" t="str">
        <f ca="1">OFFSET(L!$C$1,MATCH("Instructions"&amp;ADDRESS(ROW(),COLUMN(),4),L!$A:$A,0)-1,SL,,)</f>
        <v>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v>
      </c>
      <c r="B72" s="100" t="s">
        <v>1296</v>
      </c>
    </row>
    <row r="73" spans="1:2" ht="75">
      <c r="A73" s="237"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73" s="100" t="s">
        <v>1297</v>
      </c>
    </row>
    <row r="74" spans="1:2" ht="30">
      <c r="A74" s="102"/>
      <c r="B74" s="100" t="s">
        <v>437</v>
      </c>
    </row>
    <row r="75" spans="1:2" ht="15">
      <c r="A75" s="102" t="str">
        <f ca="1">OFFSET(L!$C$1,MATCH("General"&amp;"Cpy",L!$A:$A,0)-1,SL,,)</f>
        <v>© 2024 Responsible Minerals Initiative. All rights reserved.</v>
      </c>
      <c r="B75" s="101"/>
    </row>
    <row r="76" spans="1:2" ht="15">
      <c r="A76" s="103" t="s">
        <v>1025</v>
      </c>
      <c r="B76" s="101"/>
    </row>
    <row r="77" spans="1:2" ht="15.75" thickBot="1">
      <c r="A77" s="139" t="s">
        <v>15759</v>
      </c>
    </row>
  </sheetData>
  <sheetProtection sheet="1" formatRows="0" insertHyperlinks="0"/>
  <customSheetViews>
    <customSheetView guid="{51531B83-BDD7-4890-A744-04812A317369}" scale="60" showGridLines="0" fitToPage="1">
      <pageMargins left="0.70866141732283472" right="0.70866141732283472" top="0.74803149606299213" bottom="0.74803149606299213" header="0.31496062992125984" footer="0.31496062992125984"/>
      <printOptions gridLines="1"/>
      <pageSetup fitToHeight="3" orientation="portrait" r:id="rId1"/>
      <headerFooter>
        <oddFooter>&amp;C&amp;P / &amp;N ページ</oddFooter>
      </headerFooter>
    </customSheetView>
    <customSheetView guid="{81CF54B1-70AB-4A68-BB72-21925B5D4874}" hiddenColumns="1">
      <selection activeCell="C3" sqref="C3:G3"/>
      <pageMargins left="0.7" right="0.7" top="0.75" bottom="0.75" header="0.3" footer="0.3"/>
      <pageSetup orientation="portrait"/>
    </customSheetView>
  </customSheetViews>
  <hyperlinks>
    <hyperlink ref="A76" location="Declaration!A1" display="Return to declaration tab"/>
  </hyperlinks>
  <printOptions gridLines="1"/>
  <pageMargins left="0.70866141732283472" right="0.70866141732283472" top="0.74803149606299213" bottom="0.74803149606299213" header="0.31496062992125984" footer="0.31496062992125984"/>
  <pageSetup fitToHeight="3" orientation="portrait" r:id="rId2"/>
  <headerFooter>
    <oddFooter>&amp;C&amp;P / &amp;N ページ</oddFooter>
  </headerFooter>
  <drawing r:id="rId3"/>
</worksheet>
</file>

<file path=xl/worksheets/sheet3.xml><?xml version="1.0" encoding="utf-8"?>
<worksheet xmlns="http://schemas.openxmlformats.org/spreadsheetml/2006/main" xmlns:r="http://schemas.openxmlformats.org/officeDocument/2006/relationships">
  <sheetPr codeName="Sheet3">
    <pageSetUpPr fitToPage="1"/>
  </sheetPr>
  <dimension ref="A1:E34"/>
  <sheetViews>
    <sheetView showGridLines="0" zoomScaleNormal="100" zoomScalePageLayoutView="80" workbookViewId="0">
      <pane ySplit="2" topLeftCell="A3" activePane="bottomLeft" state="frozen"/>
      <selection activeCell="A4" sqref="A4"/>
      <selection pane="bottomLeft" sqref="A1:D1"/>
    </sheetView>
  </sheetViews>
  <sheetFormatPr defaultColWidth="8.875" defaultRowHeight="12.75"/>
  <cols>
    <col min="1" max="1" width="1.625" customWidth="1"/>
    <col min="2" max="2" width="35.625" customWidth="1"/>
    <col min="3" max="3" width="105.625" customWidth="1"/>
    <col min="4" max="5" width="1.625" customWidth="1"/>
    <col min="6" max="6" width="4.625" customWidth="1"/>
    <col min="7" max="7" width="4.875" customWidth="1"/>
  </cols>
  <sheetData>
    <row r="1" spans="1:5" ht="13.5" thickTop="1">
      <c r="A1" s="317"/>
      <c r="B1" s="318"/>
      <c r="C1" s="318"/>
      <c r="D1" s="319"/>
    </row>
    <row r="2" spans="1:5" ht="71.25" customHeight="1">
      <c r="A2" s="74"/>
      <c r="B2" s="137" t="str">
        <f ca="1">OFFSET(L!$C$1,MATCH("Definitions"&amp;ADDRESS(ROW(),COLUMN(),4),L!$A:$A,0)-1,SL,,)</f>
        <v>ITEM</v>
      </c>
      <c r="C2" s="137" t="str">
        <f ca="1">OFFSET(L!$C$1,MATCH("Definitions"&amp;ADDRESS(ROW(),COLUMN(),4),L!$A:$A,0)-1,SL,,)</f>
        <v>DEFINITION</v>
      </c>
      <c r="D2" s="321"/>
      <c r="E2" s="101"/>
    </row>
    <row r="3" spans="1:5" ht="63.95" customHeight="1">
      <c r="A3" s="74"/>
      <c r="B3" s="63" t="str">
        <f ca="1">OFFSET(L!$C$1,MATCH("Definitions"&amp;ADDRESS(ROW(),COLUMN(),4),L!$A:$A,0)-1,SL,,)</f>
        <v>3TG</v>
      </c>
      <c r="C3" s="63" t="str">
        <f ca="1">OFFSET(L!$C$1,MATCH("Definitions"&amp;ADDRESS(ROW(),COLUMN(),4),L!$A:$A,0)-1,SL,,)</f>
        <v>Tantalum, tin, tungsten, gold</v>
      </c>
      <c r="D3" s="321"/>
      <c r="E3" s="100" t="s">
        <v>1300</v>
      </c>
    </row>
    <row r="4" spans="1:5" ht="63.75" customHeight="1">
      <c r="A4" s="74"/>
      <c r="B4" s="63" t="str">
        <f ca="1">OFFSET(L!$C$1,MATCH("Definitions"&amp;ADDRESS(ROW(),COLUMN(),4),L!$A:$A,0)-1,SL,,)</f>
        <v>Authorizer</v>
      </c>
      <c r="C4" s="63"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4" s="321"/>
      <c r="E4" s="100"/>
    </row>
    <row r="5" spans="1:5" ht="60">
      <c r="A5" s="74"/>
      <c r="B5" s="63" t="str">
        <f ca="1">OFFSET(L!$C$1,MATCH("Definitions"&amp;ADDRESS(ROW(),COLUMN(),4),L!$A:$A,0)-1,SL,,)</f>
        <v>Conflict-Affected and High-Risk Area (CAHRA)</v>
      </c>
      <c r="C5" s="63" t="str">
        <f ca="1">OFFSET(L!$C$1,MATCH("Definitions"&amp;ADDRESS(ROW(),COLUMN(),4),L!$A:$A,0)-1,SL,,)</f>
        <v>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v>
      </c>
      <c r="D5" s="321"/>
      <c r="E5" s="100"/>
    </row>
    <row r="6" spans="1:5" ht="151.35" customHeight="1">
      <c r="A6" s="74"/>
      <c r="B6" s="63" t="str">
        <f ca="1">OFFSET(L!$C$1,MATCH("Definitions"&amp;ADDRESS(ROW(),COLUMN(),4),L!$A:$A,0)-1,SL,,)</f>
        <v>Conflict Mineral</v>
      </c>
      <c r="C6" s="63" t="str">
        <f ca="1">OFFSET(L!$C$1,MATCH("Definitions"&amp;ADDRESS(ROW(),COLUMN(),4),L!$A:$A,0)-1,SL,,)</f>
        <v>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v>
      </c>
      <c r="D6" s="321"/>
      <c r="E6" s="100" t="s">
        <v>1301</v>
      </c>
    </row>
    <row r="7" spans="1:5" ht="105.6" customHeight="1">
      <c r="A7" s="74"/>
      <c r="B7" s="63" t="str">
        <f ca="1">OFFSET(L!$C$1,MATCH("Definitions"&amp;ADDRESS(ROW(),COLUMN(),4),L!$A:$A,0)-1,SL,,)</f>
        <v>Covered Country(ies)</v>
      </c>
      <c r="C7" s="63" t="str">
        <f ca="1">OFFSET(L!$C$1,MATCH("Definitions"&amp;ADDRESS(ROW(),COLUMN(),4),L!$A:$A,0)-1,SL,,)</f>
        <v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v>
      </c>
      <c r="D7" s="321"/>
      <c r="E7" s="100" t="s">
        <v>1301</v>
      </c>
    </row>
    <row r="8" spans="1:5" ht="135">
      <c r="A8" s="74"/>
      <c r="B8" s="63" t="str">
        <f ca="1">OFFSET(L!$C$1,MATCH("Definitions"&amp;ADDRESS(ROW(),COLUMN(),4),L!$A:$A,0)-1,SL,,)</f>
        <v>Declaration Scope or Class</v>
      </c>
      <c r="C8" s="63"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8" s="321"/>
      <c r="E8" s="100" t="s">
        <v>1304</v>
      </c>
    </row>
    <row r="9" spans="1:5" ht="60">
      <c r="A9" s="74"/>
      <c r="B9" s="63" t="str">
        <f ca="1">OFFSET(L!$C$1,MATCH("Definitions"&amp;ADDRESS(ROW(),COLUMN(),4),L!$A:$A,0)-1,SL,,)</f>
        <v>Dodd-Frank</v>
      </c>
      <c r="C9" s="63" t="str">
        <f ca="1">OFFSET(L!$C$1,MATCH("Definitions"&amp;ADDRESS(ROW(),COLUMN(),4),L!$A:$A,0)-1,SL,,)</f>
        <v>2010 United States legislation, Dodd-Frank Wall Street Reform and Consumer Protection Act, Section 1502 (“Dodd-Frank”) (http://www.sec.gov/about/laws/wallstreetreform-cpa.pdf)</v>
      </c>
      <c r="D9" s="321"/>
      <c r="E9" s="100" t="s">
        <v>1301</v>
      </c>
    </row>
    <row r="10" spans="1:5" ht="45">
      <c r="A10" s="74"/>
      <c r="B10" s="63" t="str">
        <f ca="1">OFFSET(L!$C$1,MATCH("Definitions"&amp;ADDRESS(ROW(),COLUMN(),4),L!$A:$A,0)-1,SL,,)</f>
        <v>DRC</v>
      </c>
      <c r="C10" s="63" t="str">
        <f ca="1">OFFSET(L!$C$1,MATCH("Definitions"&amp;ADDRESS(ROW(),COLUMN(),4),L!$A:$A,0)-1,SL,,)</f>
        <v>Democratic Republic of Congo</v>
      </c>
      <c r="D10" s="321"/>
      <c r="E10" s="100" t="s">
        <v>1300</v>
      </c>
    </row>
    <row r="11" spans="1:5" ht="60" hidden="1">
      <c r="A11" s="74"/>
      <c r="B11" s="63" t="str">
        <f ca="1">OFFSET(L!$C$1,MATCH("Definitions"&amp;ADDRESS(ROW(),COLUMN(),4),L!$A:$A,0)-1,SL,,)</f>
        <v>DRC conflict-free</v>
      </c>
      <c r="C11" s="63" t="str">
        <f ca="1">OFFSET(L!$C$1,MATCH("Definitions"&amp;ADDRESS(ROW(),COLUMN(),4),L!$A:$A,0)-1,SL,,)</f>
        <v>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v>
      </c>
      <c r="D11" s="321"/>
      <c r="E11" s="100" t="s">
        <v>1300</v>
      </c>
    </row>
    <row r="12" spans="1:5" ht="60">
      <c r="A12" s="74"/>
      <c r="B12" s="63" t="str">
        <f ca="1">OFFSET(L!$C$1,MATCH("Definitions"&amp;ADDRESS(ROW(),COLUMN(),4),L!$A:$A,0)-1,SL,,)</f>
        <v>Gold (Au) refiner (smelter)</v>
      </c>
      <c r="C12" s="63" t="str">
        <f ca="1">OFFSET(L!$C$1,MATCH("Definitions"&amp;ADDRESS(ROW(),COLUMN(),4),L!$A:$A,0)-1,SL,,)</f>
        <v>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v>
      </c>
      <c r="D12" s="321"/>
      <c r="E12" s="100" t="s">
        <v>1300</v>
      </c>
    </row>
    <row r="13" spans="1:5" ht="107.25" customHeight="1">
      <c r="A13" s="74"/>
      <c r="B13" s="63" t="str">
        <f ca="1">OFFSET(L!$C$1,MATCH("Definitions"&amp;ADDRESS(ROW(),COLUMN(),4),L!$A:$A,0)-1,SL,,)</f>
        <v>Independent Third-Party Audit Firm</v>
      </c>
      <c r="C13" s="63" t="str">
        <f ca="1">OFFSET(L!$C$1,MATCH("Definitions"&amp;ADDRESS(ROW(),COLUMN(),4),L!$A:$A,0)-1,SL,,)</f>
        <v>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v>
      </c>
      <c r="D13" s="321"/>
      <c r="E13" s="100" t="s">
        <v>1302</v>
      </c>
    </row>
    <row r="14" spans="1:5" ht="240">
      <c r="A14" s="74"/>
      <c r="B14" s="63" t="str">
        <f ca="1">OFFSET(L!$C$1,MATCH("Definitions"&amp;ADDRESS(ROW(),COLUMN(),4),L!$A:$A,0)-1,SL,,)</f>
        <v>Intentionally added</v>
      </c>
      <c r="C14" s="63" t="str">
        <f ca="1">OFFSET(L!$C$1,MATCH("Definitions"&amp;ADDRESS(ROW(),COLUMN(),4),L!$A:$A,0)-1,SL,,)</f>
        <v>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v>
      </c>
      <c r="D14" s="321"/>
      <c r="E14" s="100" t="s">
        <v>1300</v>
      </c>
    </row>
    <row r="15" spans="1:5" ht="135">
      <c r="A15" s="74"/>
      <c r="B15" s="63" t="str">
        <f ca="1">OFFSET(L!$C$1,MATCH("Definitions"&amp;ADDRESS(ROW(),COLUMN(),4),L!$A:$A,0)-1,SL,,)</f>
        <v>IPC</v>
      </c>
      <c r="C15" s="63" t="str">
        <f ca="1">OFFSET(L!$C$1,MATCH("Definitions"&amp;ADDRESS(ROW(),COLUMN(),4),L!$A:$A,0)-1,SL,,)</f>
        <v>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v>
      </c>
      <c r="D15" s="321"/>
      <c r="E15" s="100" t="s">
        <v>1300</v>
      </c>
    </row>
    <row r="16" spans="1:5" ht="60">
      <c r="A16" s="74"/>
      <c r="B16" s="63" t="str">
        <f ca="1">OFFSET(L!$C$1,MATCH("Definitions"&amp;ADDRESS(ROW(),COLUMN(),4),L!$A:$A,0)-1,SL,,)</f>
        <v>IPC-1755 Responsible Sourcing of Minerals Data Exchange Standard</v>
      </c>
      <c r="C16" s="63" t="str">
        <f ca="1">OFFSET(L!$C$1,MATCH("Definitions"&amp;ADDRESS(ROW(),COLUMN(),4),L!$A:$A,0)-1,SL,,)</f>
        <v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v>
      </c>
      <c r="D16" s="321"/>
      <c r="E16" s="100" t="s">
        <v>1300</v>
      </c>
    </row>
    <row r="17" spans="1:5" ht="180">
      <c r="A17" s="74"/>
      <c r="B17" s="63" t="str">
        <f ca="1">OFFSET(L!$C$1,MATCH("Definitions"&amp;ADDRESS(ROW(),COLUMN(),4),L!$A:$A,0)-1,SL,,)</f>
        <v>Necessary for the Functionality of a Product</v>
      </c>
      <c r="C17" s="63" t="str">
        <f ca="1">OFFSET(L!$C$1,MATCH("Definitions"&amp;ADDRESS(ROW(),COLUMN(),4),L!$A:$A,0)-1,SL,,)</f>
        <v>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v>
      </c>
      <c r="D17" s="321"/>
      <c r="E17" s="100" t="s">
        <v>1300</v>
      </c>
    </row>
    <row r="18" spans="1:5" ht="150">
      <c r="A18" s="74"/>
      <c r="B18" s="63" t="str">
        <f ca="1">OFFSET(L!$C$1,MATCH("Definitions"&amp;ADDRESS(ROW(),COLUMN(),4),L!$A:$A,0)-1,SL,,)</f>
        <v>Necessary for the Production of a Product</v>
      </c>
      <c r="C18" s="63" t="str">
        <f ca="1">OFFSET(L!$C$1,MATCH("Definitions"&amp;ADDRESS(ROW(),COLUMN(),4),L!$A:$A,0)-1,SL,,)</f>
        <v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v>
      </c>
      <c r="D18" s="321"/>
      <c r="E18" s="100" t="s">
        <v>1300</v>
      </c>
    </row>
    <row r="19" spans="1:5" ht="15">
      <c r="A19" s="74"/>
      <c r="B19" s="63" t="str">
        <f ca="1">OFFSET(L!$C$1,MATCH("Definitions"&amp;ADDRESS(ROW(),COLUMN(),4),L!$A:$A,0)-1,SL,,)</f>
        <v>OECD</v>
      </c>
      <c r="C19" s="63" t="str">
        <f ca="1">OFFSET(L!$C$1,MATCH("Definitions"&amp;ADDRESS(ROW(),COLUMN(),4),L!$A:$A,0)-1,SL,,)</f>
        <v>Organisation for Economic Co-operation and Development</v>
      </c>
      <c r="D19" s="321"/>
      <c r="E19" s="100"/>
    </row>
    <row r="20" spans="1:5" ht="45">
      <c r="A20" s="74"/>
      <c r="B20" s="63" t="str">
        <f ca="1">OFFSET(L!$C$1,MATCH("Definitions"&amp;ADDRESS(ROW(),COLUMN(),4),L!$A:$A,0)-1,SL,,)</f>
        <v>Product</v>
      </c>
      <c r="C20" s="63" t="str">
        <f ca="1">OFFSET(L!$C$1,MATCH("Definitions"&amp;ADDRESS(ROW(),COLUMN(),4),L!$A:$A,0)-1,SL,,)</f>
        <v>A company’s Product or Finished good is a material or item which has completed the final stage of manufacturing and/or processing and is available for distribution or sale to customers.</v>
      </c>
      <c r="D20" s="321"/>
      <c r="E20" s="100"/>
    </row>
    <row r="21" spans="1:5" ht="15">
      <c r="A21" s="74"/>
      <c r="B21" s="63" t="str">
        <f ca="1">OFFSET(L!$C$1,MATCH("Definitions"&amp;ADDRESS(ROW(),COLUMN(),4),L!$A:$A,0)-1,SL,,)</f>
        <v>RBA</v>
      </c>
      <c r="C21" s="63" t="str">
        <f ca="1">OFFSET(L!$C$1,MATCH("Definitions"&amp;ADDRESS(ROW(),COLUMN(),4),L!$A:$A,0)-1,SL,,)</f>
        <v>Responsible Business Alliance (www.responsiblebusiness.org)</v>
      </c>
      <c r="D21" s="321"/>
      <c r="E21" s="100"/>
    </row>
    <row r="22" spans="1:5" ht="106.5" customHeight="1">
      <c r="A22" s="74"/>
      <c r="B22" s="63" t="str">
        <f ca="1">OFFSET(L!$C$1,MATCH("Definitions"&amp;ADDRESS(ROW(),COLUMN(),4),L!$A:$A,0)-1,SL,,)</f>
        <v>Recycled or Scrap Sources</v>
      </c>
      <c r="C22" s="63" t="str">
        <f ca="1">OFFSET(L!$C$1,MATCH("Definitions"&amp;ADDRESS(ROW(),COLUMN(),4),L!$A:$A,0)-1,SL,,)</f>
        <v>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v>
      </c>
      <c r="D22" s="321"/>
      <c r="E22" s="100"/>
    </row>
    <row r="23" spans="1:5" ht="60">
      <c r="A23" s="74"/>
      <c r="B23" s="63" t="str">
        <f ca="1">OFFSET(L!$C$1,MATCH("Definitions"&amp;ADDRESS(ROW(),COLUMN(),4),L!$A:$A,0)-1,SL,,)</f>
        <v>Responsible Minerals Assurance Process (RMAP)</v>
      </c>
      <c r="C23" s="63" t="str">
        <f ca="1">OFFSET(L!$C$1,MATCH("Definitions"&amp;ADDRESS(ROW(),COLUMN(),4),L!$A:$A,0)-1,SL,,)</f>
        <v>The Responsible Minerals Assurance Process (RMAP) is a process developed by the RBA to enhance company capability to verify the responsible sourcing of metals. Further details of the RMAP can be found here: http://www.responsiblemineralsinitiative.org/responsible-minerals-assurance-process/.</v>
      </c>
      <c r="D23" s="321"/>
      <c r="E23" s="100"/>
    </row>
    <row r="24" spans="1:5" ht="168" customHeight="1">
      <c r="A24" s="74"/>
      <c r="B24" s="63" t="str">
        <f ca="1">OFFSET(L!$C$1,MATCH("Definitions"&amp;ADDRESS(ROW(),COLUMN(),4),L!$A:$A,0)-1,SL,,)</f>
        <v>Responsible Minerals Initiative</v>
      </c>
      <c r="C24" s="63" t="str">
        <f ca="1">OFFSET(L!$C$1,MATCH("Definitions"&amp;ADDRESS(ROW(),COLUMN(),4),L!$A:$A,0)-1,SL,,)</f>
        <v>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v>
      </c>
      <c r="D24" s="321"/>
      <c r="E24" s="100"/>
    </row>
    <row r="25" spans="1:5" ht="177.6" customHeight="1">
      <c r="A25" s="74"/>
      <c r="B25" s="63" t="str">
        <f ca="1">OFFSET(L!$C$1,MATCH("Definitions"&amp;ADDRESS(ROW(),COLUMN(),4),L!$A:$A,0)-1,SL,,)</f>
        <v>RMAP Conformant Smelter List</v>
      </c>
      <c r="C25" s="63" t="str">
        <f ca="1">OFFSET(L!$C$1,MATCH("Definitions"&amp;ADDRESS(ROW(),COLUMN(),4),L!$A:$A,0)-1,SL,,)</f>
        <v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v>
      </c>
      <c r="D25" s="321"/>
      <c r="E25" s="100" t="s">
        <v>1300</v>
      </c>
    </row>
    <row r="26" spans="1:5" ht="75">
      <c r="A26" s="74"/>
      <c r="B26" s="63" t="str">
        <f ca="1">OFFSET(L!$C$1,MATCH("Definitions"&amp;ADDRESS(ROW(),COLUMN(),4),L!$A:$A,0)-1,SL,,)</f>
        <v>SEC</v>
      </c>
      <c r="C26" s="63" t="str">
        <f ca="1">OFFSET(L!$C$1,MATCH("Definitions"&amp;ADDRESS(ROW(),COLUMN(),4),L!$A:$A,0)-1,SL,,)</f>
        <v>U.S. Securities and Exchange Commission (www.sec.gov)</v>
      </c>
      <c r="D26" s="321"/>
      <c r="E26" s="100" t="s">
        <v>1302</v>
      </c>
    </row>
    <row r="27" spans="1:5" ht="75">
      <c r="A27" s="74"/>
      <c r="B27" s="63" t="str">
        <f ca="1">OFFSET(L!$C$1,MATCH("Definitions"&amp;ADDRESS(ROW(),COLUMN(),4),L!$A:$A,0)-1,SL,,)</f>
        <v>Smelter</v>
      </c>
      <c r="C27" s="63" t="str">
        <f ca="1">OFFSET(L!$C$1,MATCH("Definitions"&amp;ADDRESS(ROW(),COLUMN(),4),L!$A:$A,0)-1,SL,,)</f>
        <v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v>
      </c>
      <c r="D27" s="321"/>
      <c r="E27" s="100" t="s">
        <v>1300</v>
      </c>
    </row>
    <row r="28" spans="1:5" ht="60">
      <c r="A28" s="74"/>
      <c r="B28" s="63" t="str">
        <f ca="1">OFFSET(L!$C$1,MATCH("Definitions"&amp;ADDRESS(ROW(),COLUMN(),4),L!$A:$A,0)-1,SL,,)</f>
        <v>Smelter Identification Number</v>
      </c>
      <c r="C28" s="63"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audit protocols.</v>
      </c>
      <c r="D28" s="321"/>
      <c r="E28" s="100" t="s">
        <v>1301</v>
      </c>
    </row>
    <row r="29" spans="1:5" ht="90">
      <c r="A29" s="74"/>
      <c r="B29" s="63" t="str">
        <f ca="1">OFFSET(L!$C$1,MATCH("Definitions"&amp;ADDRESS(ROW(),COLUMN(),4),L!$A:$A,0)-1,SL,,)</f>
        <v>Tantalum (Ta) smelter</v>
      </c>
      <c r="C29" s="63" t="str">
        <f ca="1">OFFSET(L!$C$1,MATCH("Definitions"&amp;ADDRESS(ROW(),COLUMN(),4),L!$A:$A,0)-1,SL,,)</f>
        <v>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v>
      </c>
      <c r="D29" s="321"/>
      <c r="E29" s="100" t="s">
        <v>1302</v>
      </c>
    </row>
    <row r="30" spans="1:5" ht="151.69999999999999" customHeight="1">
      <c r="A30" s="74"/>
      <c r="B30" s="63" t="str">
        <f ca="1">OFFSET(L!$C$1,MATCH("Definitions"&amp;ADDRESS(ROW(),COLUMN(),4),L!$A:$A,0)-1,SL,,)</f>
        <v>Tin (Sn) smelter</v>
      </c>
      <c r="C30" s="63" t="str">
        <f ca="1">OFFSET(L!$C$1,MATCH("Definitions"&amp;ADDRESS(ROW(),COLUMN(),4),L!$A:$A,0)-1,SL,,)</f>
        <v>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v>
      </c>
      <c r="D30" s="321"/>
      <c r="E30" s="100" t="s">
        <v>1303</v>
      </c>
    </row>
    <row r="31" spans="1:5" ht="137.1" customHeight="1">
      <c r="A31" s="74"/>
      <c r="B31" s="63" t="str">
        <f ca="1">OFFSET(L!$C$1,MATCH("Definitions"&amp;ADDRESS(ROW(),COLUMN(),4),L!$A:$A,0)-1,SL,,)</f>
        <v>Tungsten (W) smelter</v>
      </c>
      <c r="C31" s="63" t="str">
        <f ca="1">OFFSET(L!$C$1,MATCH("Definitions"&amp;ADDRESS(ROW(),COLUMN(),4),L!$A:$A,0)-1,SL,,)</f>
        <v>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v>
      </c>
      <c r="D31" s="321"/>
      <c r="E31" s="100"/>
    </row>
    <row r="32" spans="1:5" ht="15">
      <c r="A32" s="74"/>
      <c r="B32" s="320" t="str">
        <f ca="1">OFFSET(L!$C$1,MATCH("General"&amp;"Cpy",L!$A:$A,0)-1,SL,,)</f>
        <v>© 2024 Responsible Minerals Initiative. All rights reserved.</v>
      </c>
      <c r="C32" s="320"/>
      <c r="D32" s="321"/>
      <c r="E32" s="100"/>
    </row>
    <row r="33" spans="1:4" ht="13.5" thickBot="1">
      <c r="A33" s="75"/>
      <c r="B33" s="153"/>
      <c r="C33" s="153"/>
      <c r="D33" s="322"/>
    </row>
    <row r="34" spans="1:4" ht="13.5" thickTop="1"/>
  </sheetData>
  <sheetProtection sheet="1" formatRows="0"/>
  <customSheetViews>
    <customSheetView guid="{51531B83-BDD7-4890-A744-04812A317369}" scale="80" showGridLines="0" fitToPage="1">
      <pane ySplit="2" topLeftCell="A10" activePane="bottomLeft" state="frozen"/>
      <selection pane="bottomLeft" activeCell="C13" sqref="C13"/>
      <pageMargins left="0.70866141732283472" right="0.70866141732283472" top="0.74803149606299213" bottom="0.74803149606299213" header="0.31496062992125984" footer="0.31496062992125984"/>
      <pageSetup scale="50" orientation="portrait" r:id="rId1"/>
    </customSheetView>
    <customSheetView guid="{81CF54B1-70AB-4A68-BB72-21925B5D4874}" hiddenColumns="1">
      <selection activeCell="F3" sqref="F3:J3"/>
      <pageMargins left="0.7" right="0.7" top="0.75" bottom="0.75" header="0.3" footer="0.3"/>
      <pageSetup orientation="portrait"/>
    </customSheetView>
  </customSheetViews>
  <mergeCells count="3">
    <mergeCell ref="A1:D1"/>
    <mergeCell ref="B32:C32"/>
    <mergeCell ref="D2:D33"/>
  </mergeCells>
  <pageMargins left="0.70866141732283472" right="0.70866141732283472" top="0.74803149606299213" bottom="0.74803149606299213" header="0.31496062992125984" footer="0.31496062992125984"/>
  <pageSetup scale="50" orientation="portrait" r:id="rId2"/>
  <drawing r:id="rId3"/>
</worksheet>
</file>

<file path=xl/worksheets/sheet4.xml><?xml version="1.0" encoding="utf-8"?>
<worksheet xmlns="http://schemas.openxmlformats.org/spreadsheetml/2006/main" xmlns:r="http://schemas.openxmlformats.org/officeDocument/2006/relationships">
  <sheetPr codeName="Sheet4">
    <tabColor rgb="FF92D050"/>
    <pageSetUpPr fitToPage="1"/>
  </sheetPr>
  <dimension ref="A1:AH119"/>
  <sheetViews>
    <sheetView showGridLines="0" showZeros="0" tabSelected="1" zoomScalePageLayoutView="70" workbookViewId="0">
      <selection activeCell="D10" sqref="D10:J10"/>
    </sheetView>
  </sheetViews>
  <sheetFormatPr defaultColWidth="8.875" defaultRowHeight="12.75"/>
  <cols>
    <col min="1" max="1" width="1.875" customWidth="1"/>
    <col min="2" max="2" width="83.125" customWidth="1"/>
    <col min="3" max="3" width="1.625" customWidth="1"/>
    <col min="4" max="5" width="16.625" customWidth="1"/>
    <col min="6" max="6" width="1.625" customWidth="1"/>
    <col min="7" max="9" width="16.625" customWidth="1"/>
    <col min="10" max="10" width="17.875" customWidth="1"/>
    <col min="11" max="11" width="1.625" customWidth="1"/>
    <col min="12" max="12" width="3.625" hidden="1" customWidth="1"/>
    <col min="13" max="15" width="4.875" hidden="1" customWidth="1"/>
    <col min="16" max="24" width="9.125" hidden="1" customWidth="1"/>
    <col min="25" max="25" width="0" hidden="1" customWidth="1"/>
  </cols>
  <sheetData>
    <row r="1" spans="1:34" ht="15.75" thickTop="1">
      <c r="A1" s="341"/>
      <c r="B1" s="342"/>
      <c r="C1" s="342"/>
      <c r="D1" s="342"/>
      <c r="E1" s="342"/>
      <c r="F1" s="342"/>
      <c r="G1" s="342"/>
      <c r="H1" s="342"/>
      <c r="I1" s="342"/>
      <c r="J1" s="342"/>
      <c r="K1" s="343"/>
      <c r="L1" s="100"/>
      <c r="P1" s="3"/>
      <c r="Q1" s="3"/>
      <c r="R1" s="3"/>
      <c r="S1" s="3"/>
      <c r="T1" s="3"/>
      <c r="U1" s="3"/>
      <c r="V1" s="3"/>
      <c r="W1" s="3"/>
      <c r="X1" s="3"/>
      <c r="Y1" s="3"/>
      <c r="Z1" s="3"/>
      <c r="AA1" s="3"/>
      <c r="AB1" s="3"/>
      <c r="AC1" s="3"/>
      <c r="AD1" s="3"/>
      <c r="AE1" s="3"/>
      <c r="AF1" s="3"/>
      <c r="AG1" s="3"/>
      <c r="AH1" s="3"/>
    </row>
    <row r="2" spans="1:34" ht="82.35" customHeight="1">
      <c r="A2" s="34"/>
      <c r="B2" s="136"/>
      <c r="C2" s="35"/>
      <c r="D2" s="344" t="str">
        <f ca="1">OFFSET(L!$C$1,MATCH("Declaration"&amp;ADDRESS(ROW(),COLUMN(),4),L!$A:$A,0)-1,SL,,)</f>
        <v>Conflict Minerals Reporting Template (CMRT)</v>
      </c>
      <c r="E2" s="345"/>
      <c r="F2" s="345"/>
      <c r="G2" s="345"/>
      <c r="H2" s="345"/>
      <c r="I2" s="345"/>
      <c r="J2" s="346"/>
      <c r="K2" s="36"/>
      <c r="L2" s="114"/>
      <c r="N2" s="108"/>
      <c r="O2" s="108"/>
      <c r="P2" s="3"/>
      <c r="Q2" s="3"/>
      <c r="R2" s="3"/>
      <c r="S2" s="3"/>
      <c r="T2" s="3"/>
      <c r="U2" s="3"/>
      <c r="V2" s="3"/>
      <c r="W2" s="3"/>
      <c r="X2" s="3"/>
      <c r="Y2" s="3"/>
      <c r="Z2" s="3"/>
      <c r="AA2" s="3"/>
      <c r="AB2" s="3"/>
      <c r="AC2" s="3"/>
      <c r="AD2" s="3"/>
      <c r="AE2" s="3"/>
      <c r="AF2" s="3"/>
      <c r="AG2" s="3"/>
      <c r="AH2" s="3"/>
    </row>
    <row r="3" spans="1:34" ht="139.5" customHeight="1">
      <c r="A3" s="34"/>
      <c r="B3" s="135" t="s">
        <v>2411</v>
      </c>
      <c r="C3" s="15"/>
      <c r="D3" s="37" t="s">
        <v>851</v>
      </c>
      <c r="E3" s="3"/>
      <c r="F3" s="357"/>
      <c r="G3" s="357"/>
      <c r="H3" s="357"/>
      <c r="I3" s="152"/>
      <c r="J3" s="138" t="s">
        <v>15760</v>
      </c>
      <c r="K3" s="36"/>
      <c r="L3" s="100"/>
      <c r="P3" s="45">
        <f>MATCH($D$3,LN,0)</f>
        <v>1</v>
      </c>
    </row>
    <row r="4" spans="1:34" ht="15.75">
      <c r="A4" s="34"/>
      <c r="B4" s="353" t="str">
        <f ca="1">OFFSET(L!$C$1,MATCH("Declaration"&amp;ADDRESS(ROW(),COLUMN(),4),L!$A:$A,0)-1,SL,,)</f>
        <v>The purpose of this document is to collect sourcing information on tin, tantalum, tungsten and gold used in products</v>
      </c>
      <c r="C4" s="353"/>
      <c r="D4" s="353"/>
      <c r="E4" s="353"/>
      <c r="F4" s="353"/>
      <c r="G4" s="353"/>
      <c r="H4" s="353"/>
      <c r="I4" s="358" t="str">
        <f ca="1">OFFSET(L!$C$1,MATCH("Declaration"&amp;ADDRESS(ROW(),COLUMN(),4),L!$A:$A,0)-1,SL,,)</f>
        <v>Link to Terms &amp; Conditions</v>
      </c>
      <c r="J4" s="358"/>
      <c r="K4" s="36"/>
      <c r="L4" s="115"/>
      <c r="P4" s="3"/>
      <c r="Q4" s="3"/>
      <c r="R4" s="3"/>
      <c r="S4" s="3"/>
      <c r="T4" s="3"/>
      <c r="U4" s="3"/>
      <c r="V4" s="3"/>
      <c r="W4" s="3"/>
      <c r="X4" s="3"/>
      <c r="Y4" s="3"/>
      <c r="Z4" s="3"/>
      <c r="AA4" s="3"/>
      <c r="AB4" s="3"/>
      <c r="AC4" s="3"/>
      <c r="AD4" s="3"/>
      <c r="AE4" s="3"/>
      <c r="AF4" s="3"/>
      <c r="AG4" s="3"/>
      <c r="AH4" s="3"/>
    </row>
    <row r="5" spans="1:34" ht="15">
      <c r="A5" s="134" t="str">
        <f>LEFT(D9,1)</f>
        <v>A</v>
      </c>
      <c r="B5" s="16"/>
      <c r="C5" s="16"/>
      <c r="D5" s="16"/>
      <c r="E5" s="16"/>
      <c r="F5" s="16"/>
      <c r="G5" s="16"/>
      <c r="H5" s="16"/>
      <c r="I5" s="16"/>
      <c r="J5" s="16"/>
      <c r="K5" s="36"/>
      <c r="L5" s="115"/>
      <c r="M5" s="109"/>
      <c r="N5" s="109"/>
      <c r="O5" s="109"/>
      <c r="P5" s="14"/>
      <c r="Q5" s="14"/>
      <c r="R5" s="14"/>
      <c r="S5" s="14"/>
      <c r="T5" s="14"/>
      <c r="U5" s="14"/>
      <c r="V5" s="14"/>
      <c r="W5" s="14"/>
      <c r="X5" s="14"/>
      <c r="Y5" s="14"/>
      <c r="Z5" s="14"/>
      <c r="AA5" s="14"/>
      <c r="AB5" s="14"/>
      <c r="AC5" s="14"/>
      <c r="AD5" s="14"/>
      <c r="AE5" s="14"/>
      <c r="AF5" s="14"/>
      <c r="AG5" s="14"/>
      <c r="AH5" s="14"/>
    </row>
    <row r="6" spans="1:34" ht="30">
      <c r="A6" s="34"/>
      <c r="B6" s="353" t="str">
        <f ca="1">OFFSET(L!$C$1,MATCH("Declaration"&amp;ADDRESS(ROW(),COLUMN(),4),L!$A:$A,0)-1,SL,,)</f>
        <v>Mandatory fields are noted with an asterisk (*).  Consult the instructions tab for guidance on how to answer each question.</v>
      </c>
      <c r="C6" s="353"/>
      <c r="D6" s="353"/>
      <c r="E6" s="353"/>
      <c r="F6" s="353"/>
      <c r="G6" s="353"/>
      <c r="H6" s="353"/>
      <c r="I6" s="353"/>
      <c r="J6" s="353"/>
      <c r="K6" s="36"/>
      <c r="L6" s="115" t="s">
        <v>439</v>
      </c>
      <c r="P6" s="3"/>
      <c r="Q6" s="3"/>
      <c r="R6" s="3"/>
      <c r="S6" s="3"/>
      <c r="T6" s="3"/>
      <c r="U6" s="3"/>
      <c r="V6" s="3"/>
      <c r="W6" s="3"/>
      <c r="X6" s="3"/>
      <c r="Y6" s="3"/>
      <c r="Z6" s="3"/>
      <c r="AA6" s="3"/>
      <c r="AB6" s="3"/>
      <c r="AC6" s="3"/>
      <c r="AD6" s="3"/>
      <c r="AE6" s="3"/>
      <c r="AF6" s="3"/>
      <c r="AG6" s="3"/>
      <c r="AH6" s="3"/>
    </row>
    <row r="7" spans="1:34" ht="36.950000000000003" customHeight="1">
      <c r="A7" s="34"/>
      <c r="B7" s="362" t="str">
        <f ca="1">OFFSET(L!$C$1,MATCH("Declaration"&amp;ADDRESS(ROW(),COLUMN(),4),L!$A:$A,0)-1,SL,,)</f>
        <v>Company Information</v>
      </c>
      <c r="C7" s="362"/>
      <c r="D7" s="362"/>
      <c r="E7" s="362"/>
      <c r="F7" s="362"/>
      <c r="G7" s="362"/>
      <c r="H7" s="362"/>
      <c r="I7" s="362"/>
      <c r="J7" s="362"/>
      <c r="K7" s="36"/>
      <c r="L7" s="115"/>
      <c r="P7" s="3"/>
      <c r="Q7" s="3"/>
      <c r="R7" s="3"/>
      <c r="S7" s="3"/>
      <c r="T7" s="3"/>
      <c r="U7" s="3"/>
      <c r="V7" s="3"/>
      <c r="W7" s="3"/>
      <c r="X7" s="3"/>
      <c r="Y7" s="3"/>
      <c r="Z7" s="3"/>
      <c r="AA7" s="3"/>
      <c r="AB7" s="3"/>
      <c r="AC7" s="3"/>
      <c r="AD7" s="3"/>
      <c r="AE7" s="3"/>
      <c r="AF7" s="3"/>
      <c r="AG7" s="3"/>
      <c r="AH7" s="3"/>
    </row>
    <row r="8" spans="1:34" ht="15.75">
      <c r="A8" s="38"/>
      <c r="B8" s="73" t="str">
        <f ca="1">OFFSET(L!$C$1,MATCH("Declaration"&amp;ADDRESS(ROW(),COLUMN(),4),L!$A:$A,0)-1,SL,,)</f>
        <v>Company Name (*):</v>
      </c>
      <c r="C8" s="76"/>
      <c r="D8" s="347" t="s">
        <v>15855</v>
      </c>
      <c r="E8" s="348"/>
      <c r="F8" s="348"/>
      <c r="G8" s="348"/>
      <c r="H8" s="348"/>
      <c r="I8" s="348"/>
      <c r="J8" s="349"/>
      <c r="K8" s="39"/>
      <c r="L8" s="115"/>
      <c r="P8" s="3"/>
      <c r="Q8" s="3"/>
      <c r="R8" s="3"/>
      <c r="S8" s="3"/>
      <c r="T8" s="3"/>
      <c r="U8" s="3"/>
      <c r="V8" s="3"/>
      <c r="W8" s="3"/>
      <c r="X8" s="3"/>
      <c r="Y8" s="3"/>
      <c r="Z8" s="3"/>
      <c r="AA8" s="3"/>
      <c r="AB8" s="3"/>
      <c r="AC8" s="3"/>
      <c r="AD8" s="3"/>
      <c r="AE8" s="3"/>
      <c r="AF8" s="3"/>
      <c r="AG8" s="3"/>
      <c r="AH8" s="3"/>
    </row>
    <row r="9" spans="1:34" ht="15.75">
      <c r="A9" s="38"/>
      <c r="B9" s="73" t="str">
        <f ca="1">OFFSET(L!$C$1,MATCH("Declaration"&amp;ADDRESS(ROW(),COLUMN(),4),L!$A:$A,0)-1,SL,,)</f>
        <v>Declaration Scope or Class (*):</v>
      </c>
      <c r="C9" s="76"/>
      <c r="D9" s="359" t="s">
        <v>490</v>
      </c>
      <c r="E9" s="360"/>
      <c r="F9" s="360"/>
      <c r="G9" s="361"/>
      <c r="H9" s="217"/>
      <c r="I9" s="217"/>
      <c r="J9" s="217"/>
      <c r="K9" s="36"/>
      <c r="L9" s="115"/>
      <c r="P9" s="45" t="s">
        <v>490</v>
      </c>
      <c r="Q9" s="45" t="s">
        <v>491</v>
      </c>
      <c r="R9" s="45" t="s">
        <v>492</v>
      </c>
      <c r="S9" s="45"/>
      <c r="T9" s="33"/>
      <c r="U9" s="3"/>
      <c r="V9" s="3"/>
      <c r="W9" s="3"/>
      <c r="X9" s="3"/>
      <c r="Y9" s="3"/>
      <c r="Z9" s="3"/>
      <c r="AA9" s="3"/>
      <c r="AB9" s="3"/>
      <c r="AC9" s="3"/>
      <c r="AD9" s="3"/>
      <c r="AE9" s="3"/>
      <c r="AF9" s="3"/>
      <c r="AG9" s="3"/>
      <c r="AH9" s="3"/>
    </row>
    <row r="10" spans="1:34" ht="32.450000000000003" customHeight="1">
      <c r="A10" s="38"/>
      <c r="B10" s="363" t="str">
        <f ca="1">OFFSET(L!$C$1,MATCH("Declaration"&amp;ADDRESS(ROW(),COLUMN(),4)&amp;LEFT($D$9,1),L!$A:$A,0)-1,SL,,)</f>
        <v>Description of Scope:</v>
      </c>
      <c r="C10" s="122"/>
      <c r="D10" s="354"/>
      <c r="E10" s="355"/>
      <c r="F10" s="355"/>
      <c r="G10" s="355"/>
      <c r="H10" s="355"/>
      <c r="I10" s="355"/>
      <c r="J10" s="356"/>
      <c r="K10" s="36"/>
      <c r="L10" s="115"/>
      <c r="Q10" s="3"/>
      <c r="R10" s="3"/>
      <c r="S10" s="3"/>
      <c r="T10" s="3"/>
      <c r="U10" s="3"/>
      <c r="V10" s="3"/>
      <c r="W10" s="3"/>
      <c r="X10" s="3"/>
      <c r="Y10" s="3"/>
      <c r="Z10" s="3"/>
      <c r="AA10" s="3"/>
      <c r="AB10" s="3"/>
      <c r="AC10" s="3"/>
      <c r="AD10" s="3"/>
      <c r="AE10" s="3"/>
      <c r="AF10" s="3"/>
      <c r="AG10" s="3"/>
      <c r="AH10" s="3"/>
    </row>
    <row r="11" spans="1:34" ht="15.75">
      <c r="A11" s="38"/>
      <c r="B11" s="364"/>
      <c r="C11" s="122"/>
      <c r="D11" s="370" t="str">
        <f ca="1">IF(D9=Q9,OFFSET(L!$C$1,MATCH("Declaration"&amp;ADDRESS(ROW(),COLUMN(),4),L!$A:$A,0)-1,SL,,),"")</f>
        <v/>
      </c>
      <c r="E11" s="371"/>
      <c r="F11" s="371"/>
      <c r="G11" s="371"/>
      <c r="H11" s="371"/>
      <c r="I11" s="371"/>
      <c r="J11" s="372"/>
      <c r="K11" s="36"/>
      <c r="L11" s="115"/>
      <c r="Q11" s="3"/>
      <c r="R11" s="3"/>
      <c r="S11" s="3"/>
      <c r="T11" s="3"/>
      <c r="U11" s="3"/>
      <c r="V11" s="3"/>
      <c r="W11" s="3"/>
      <c r="X11" s="3"/>
      <c r="Y11" s="3"/>
      <c r="Z11" s="3"/>
      <c r="AA11" s="3"/>
      <c r="AB11" s="3"/>
      <c r="AC11" s="3"/>
      <c r="AD11" s="3"/>
      <c r="AE11" s="3"/>
      <c r="AF11" s="3"/>
      <c r="AG11" s="3"/>
      <c r="AH11" s="3"/>
    </row>
    <row r="12" spans="1:34" ht="15.75">
      <c r="A12" s="38"/>
      <c r="B12" s="40" t="str">
        <f ca="1">OFFSET(L!$C$1,MATCH("Declaration"&amp;ADDRESS(ROW(),COLUMN(),4),L!$A:$A,0)-1,SL,,)</f>
        <v>Company Unique ID:</v>
      </c>
      <c r="C12" s="77"/>
      <c r="D12" s="350" t="s">
        <v>15856</v>
      </c>
      <c r="E12" s="351"/>
      <c r="F12" s="351"/>
      <c r="G12" s="351"/>
      <c r="H12" s="351"/>
      <c r="I12" s="351"/>
      <c r="J12" s="352"/>
      <c r="K12" s="36"/>
      <c r="L12" s="115"/>
      <c r="Q12" s="3"/>
      <c r="R12" s="3"/>
      <c r="S12" s="3"/>
      <c r="T12" s="3"/>
      <c r="U12" s="3"/>
      <c r="V12" s="3"/>
      <c r="W12" s="3"/>
      <c r="X12" s="3"/>
      <c r="Y12" s="3"/>
      <c r="Z12" s="3"/>
      <c r="AA12" s="3"/>
      <c r="AB12" s="3"/>
      <c r="AC12" s="3"/>
      <c r="AD12" s="3"/>
      <c r="AE12" s="3"/>
      <c r="AF12" s="3"/>
      <c r="AG12" s="3"/>
      <c r="AH12" s="3"/>
    </row>
    <row r="13" spans="1:34" ht="15.75">
      <c r="A13" s="38"/>
      <c r="B13" s="40" t="str">
        <f ca="1">OFFSET(L!$C$1,MATCH("Declaration"&amp;ADDRESS(ROW(),COLUMN(),4),L!$A:$A,0)-1,SL,,)</f>
        <v>Company Unique ID Authority:</v>
      </c>
      <c r="C13" s="77"/>
      <c r="D13" s="350"/>
      <c r="E13" s="351"/>
      <c r="F13" s="351"/>
      <c r="G13" s="351"/>
      <c r="H13" s="351"/>
      <c r="I13" s="351"/>
      <c r="J13" s="352"/>
      <c r="K13" s="36"/>
      <c r="L13" s="115"/>
      <c r="Q13" s="3"/>
      <c r="R13" s="3"/>
      <c r="S13" s="3"/>
      <c r="T13" s="3"/>
      <c r="U13" s="3"/>
      <c r="V13" s="3"/>
      <c r="W13" s="3"/>
      <c r="X13" s="3"/>
      <c r="Y13" s="3"/>
      <c r="Z13" s="3"/>
      <c r="AA13" s="3"/>
      <c r="AB13" s="3"/>
      <c r="AC13" s="3"/>
      <c r="AD13" s="3"/>
      <c r="AE13" s="3"/>
      <c r="AF13" s="3"/>
      <c r="AG13" s="3"/>
      <c r="AH13" s="3"/>
    </row>
    <row r="14" spans="1:34" ht="15.75">
      <c r="A14" s="38"/>
      <c r="B14" s="40" t="str">
        <f ca="1">OFFSET(L!$C$1,MATCH("Declaration"&amp;ADDRESS(ROW(),COLUMN(),4),L!$A:$A,0)-1,SL,,)</f>
        <v>Address:</v>
      </c>
      <c r="C14" s="77"/>
      <c r="D14" s="350" t="s">
        <v>15857</v>
      </c>
      <c r="E14" s="351"/>
      <c r="F14" s="351"/>
      <c r="G14" s="351"/>
      <c r="H14" s="351"/>
      <c r="I14" s="351"/>
      <c r="J14" s="352"/>
      <c r="K14" s="36"/>
      <c r="L14" s="115"/>
      <c r="Q14" s="3"/>
      <c r="R14" s="3"/>
      <c r="S14" s="3"/>
      <c r="T14" s="3"/>
      <c r="U14" s="3"/>
      <c r="V14" s="3"/>
      <c r="W14" s="3"/>
      <c r="X14" s="3"/>
      <c r="Y14" s="3"/>
      <c r="Z14" s="3"/>
      <c r="AA14" s="3"/>
      <c r="AB14" s="3"/>
      <c r="AC14" s="3"/>
      <c r="AD14" s="3"/>
      <c r="AE14" s="3"/>
      <c r="AF14" s="3"/>
      <c r="AG14" s="3"/>
      <c r="AH14" s="3"/>
    </row>
    <row r="15" spans="1:34" ht="15.75">
      <c r="A15" s="38"/>
      <c r="B15" s="40" t="str">
        <f ca="1">OFFSET(L!$C$1,MATCH("Declaration"&amp;ADDRESS(ROW(),COLUMN(),4),L!$A:$A,0)-1,SL,,)</f>
        <v>Contact Name (*):</v>
      </c>
      <c r="C15" s="77"/>
      <c r="D15" s="350" t="s">
        <v>15858</v>
      </c>
      <c r="E15" s="351"/>
      <c r="F15" s="351"/>
      <c r="G15" s="351"/>
      <c r="H15" s="351"/>
      <c r="I15" s="351"/>
      <c r="J15" s="352"/>
      <c r="K15" s="36"/>
      <c r="L15" s="115"/>
      <c r="Q15" s="3"/>
      <c r="R15" s="3"/>
      <c r="S15" s="3"/>
      <c r="T15" s="3"/>
      <c r="U15" s="3"/>
      <c r="V15" s="3"/>
      <c r="W15" s="3"/>
      <c r="X15" s="3"/>
      <c r="Y15" s="3"/>
      <c r="Z15" s="3"/>
      <c r="AA15" s="3"/>
      <c r="AB15" s="3"/>
      <c r="AC15" s="3"/>
      <c r="AD15" s="3"/>
      <c r="AE15" s="3"/>
      <c r="AF15" s="3"/>
      <c r="AG15" s="3"/>
      <c r="AH15" s="3"/>
    </row>
    <row r="16" spans="1:34" ht="15.75">
      <c r="A16" s="38"/>
      <c r="B16" s="40" t="str">
        <f ca="1">OFFSET(L!$C$1,MATCH("Declaration"&amp;ADDRESS(ROW(),COLUMN(),4),L!$A:$A,0)-1,SL,,)</f>
        <v>Email – Contact (*):</v>
      </c>
      <c r="C16" s="77"/>
      <c r="D16" s="365" t="s">
        <v>15859</v>
      </c>
      <c r="E16" s="366"/>
      <c r="F16" s="366"/>
      <c r="G16" s="366"/>
      <c r="H16" s="366"/>
      <c r="I16" s="366"/>
      <c r="J16" s="367"/>
      <c r="K16" s="36"/>
      <c r="L16" s="115"/>
      <c r="Q16" s="3"/>
      <c r="R16" s="3"/>
      <c r="S16" s="3"/>
      <c r="T16" s="3"/>
      <c r="U16" s="3"/>
      <c r="V16" s="3"/>
      <c r="W16" s="3"/>
      <c r="X16" s="3"/>
      <c r="Y16" s="3"/>
      <c r="Z16" s="3"/>
      <c r="AA16" s="3"/>
      <c r="AB16" s="3"/>
      <c r="AC16" s="3"/>
      <c r="AD16" s="3"/>
      <c r="AE16" s="3"/>
      <c r="AF16" s="3"/>
      <c r="AG16" s="3"/>
      <c r="AH16" s="3"/>
    </row>
    <row r="17" spans="1:34" ht="15.75">
      <c r="A17" s="38"/>
      <c r="B17" s="40" t="str">
        <f ca="1">OFFSET(L!$C$1,MATCH("Declaration"&amp;ADDRESS(ROW(),COLUMN(),4),L!$A:$A,0)-1,SL,,)</f>
        <v>Phone – Contact (*):</v>
      </c>
      <c r="C17" s="77"/>
      <c r="D17" s="350" t="s">
        <v>15860</v>
      </c>
      <c r="E17" s="351"/>
      <c r="F17" s="351"/>
      <c r="G17" s="351"/>
      <c r="H17" s="351"/>
      <c r="I17" s="351"/>
      <c r="J17" s="352"/>
      <c r="K17" s="36"/>
      <c r="L17" s="115"/>
      <c r="Q17" s="3"/>
      <c r="R17" s="3"/>
      <c r="S17" s="3"/>
      <c r="T17" s="3"/>
      <c r="U17" s="3"/>
      <c r="V17" s="3"/>
      <c r="W17" s="3"/>
      <c r="X17" s="3"/>
      <c r="Y17" s="3"/>
      <c r="Z17" s="3"/>
      <c r="AA17" s="3"/>
      <c r="AB17" s="3"/>
      <c r="AC17" s="3"/>
      <c r="AD17" s="3"/>
      <c r="AE17" s="3"/>
      <c r="AF17" s="3"/>
      <c r="AG17" s="3"/>
      <c r="AH17" s="3"/>
    </row>
    <row r="18" spans="1:34" ht="22.5">
      <c r="A18" s="38"/>
      <c r="B18" s="40" t="str">
        <f ca="1">OFFSET(L!$C$1,MATCH("Declaration"&amp;ADDRESS(ROW(),COLUMN(),4),L!$A:$A,0)-1,SL,,)</f>
        <v>Authorizer (*):</v>
      </c>
      <c r="C18" s="77"/>
      <c r="D18" s="383" t="s">
        <v>15861</v>
      </c>
      <c r="E18" s="384"/>
      <c r="F18" s="384"/>
      <c r="G18" s="384"/>
      <c r="H18" s="384"/>
      <c r="I18" s="384"/>
      <c r="J18" s="385"/>
      <c r="K18" s="36"/>
      <c r="L18" s="110"/>
      <c r="Q18" s="3"/>
      <c r="R18" s="3"/>
      <c r="S18" s="3"/>
      <c r="T18" s="3"/>
      <c r="U18" s="3"/>
      <c r="V18" s="3"/>
      <c r="W18" s="3"/>
      <c r="X18" s="3"/>
      <c r="Y18" s="3"/>
      <c r="Z18" s="3"/>
      <c r="AA18" s="3"/>
      <c r="AB18" s="3"/>
      <c r="AC18" s="3"/>
      <c r="AD18" s="3"/>
      <c r="AE18" s="3"/>
      <c r="AF18" s="3"/>
      <c r="AG18" s="3"/>
      <c r="AH18" s="3"/>
    </row>
    <row r="19" spans="1:34" ht="22.5">
      <c r="A19" s="38"/>
      <c r="B19" s="40" t="str">
        <f ca="1">OFFSET(L!$C$1,MATCH("Declaration"&amp;ADDRESS(ROW(),COLUMN(),4),L!$A:$A,0)-1,SL,,)</f>
        <v>Title - Authorizer:</v>
      </c>
      <c r="C19" s="77"/>
      <c r="D19" s="350" t="s">
        <v>15862</v>
      </c>
      <c r="E19" s="351"/>
      <c r="F19" s="351"/>
      <c r="G19" s="351"/>
      <c r="H19" s="351"/>
      <c r="I19" s="351"/>
      <c r="J19" s="352"/>
      <c r="K19" s="36"/>
      <c r="L19" s="110"/>
      <c r="P19" s="3"/>
      <c r="Q19" s="3"/>
      <c r="R19" s="3"/>
      <c r="S19" s="3"/>
      <c r="T19" s="3"/>
      <c r="U19" s="3"/>
      <c r="V19" s="3"/>
      <c r="W19" s="3"/>
      <c r="X19" s="3"/>
      <c r="Y19" s="3"/>
      <c r="Z19" s="3"/>
      <c r="AA19" s="3"/>
      <c r="AB19" s="3"/>
      <c r="AC19" s="3"/>
      <c r="AD19" s="3"/>
      <c r="AE19" s="3"/>
      <c r="AF19" s="3"/>
      <c r="AG19" s="3"/>
      <c r="AH19" s="3"/>
    </row>
    <row r="20" spans="1:34" ht="22.5">
      <c r="A20" s="38"/>
      <c r="B20" s="40" t="str">
        <f ca="1">OFFSET(L!$C$1,MATCH("Declaration"&amp;ADDRESS(ROW(),COLUMN(),4),L!$A:$A,0)-1,SL,,)</f>
        <v>Email - Authorizer (*):</v>
      </c>
      <c r="C20" s="77"/>
      <c r="D20" s="365" t="s">
        <v>15863</v>
      </c>
      <c r="E20" s="366"/>
      <c r="F20" s="366"/>
      <c r="G20" s="366"/>
      <c r="H20" s="366"/>
      <c r="I20" s="366"/>
      <c r="J20" s="367"/>
      <c r="K20" s="36"/>
      <c r="L20" s="110"/>
      <c r="P20" s="3"/>
      <c r="Q20" s="3"/>
      <c r="R20" s="3"/>
      <c r="S20" s="3"/>
      <c r="T20" s="3"/>
      <c r="U20" s="3"/>
      <c r="V20" s="3"/>
      <c r="W20" s="3"/>
      <c r="X20" s="3"/>
      <c r="Y20" s="3"/>
      <c r="Z20" s="3"/>
      <c r="AA20" s="3"/>
      <c r="AB20" s="3"/>
      <c r="AC20" s="3"/>
      <c r="AD20" s="3"/>
      <c r="AE20" s="3"/>
      <c r="AF20" s="3"/>
      <c r="AG20" s="3"/>
      <c r="AH20" s="3"/>
    </row>
    <row r="21" spans="1:34" ht="15.75">
      <c r="A21" s="38"/>
      <c r="B21" s="40" t="str">
        <f ca="1">OFFSET(L!$C$1,MATCH("Declaration"&amp;ADDRESS(ROW(),COLUMN(),4),L!$A:$A,0)-1,SL,,)</f>
        <v>Phone - Authorizer:</v>
      </c>
      <c r="C21" s="133"/>
      <c r="D21" s="323" t="s">
        <v>15860</v>
      </c>
      <c r="E21" s="324"/>
      <c r="F21" s="324"/>
      <c r="G21" s="324"/>
      <c r="H21" s="324"/>
      <c r="I21" s="324"/>
      <c r="J21" s="325"/>
      <c r="K21" s="36"/>
      <c r="L21" s="115"/>
      <c r="P21" s="3"/>
      <c r="Q21" s="3"/>
      <c r="R21" s="3"/>
      <c r="S21" s="3"/>
      <c r="T21" s="3"/>
      <c r="U21" s="3"/>
      <c r="V21" s="3"/>
      <c r="W21" s="3"/>
      <c r="X21" s="3"/>
      <c r="Y21" s="3"/>
      <c r="Z21" s="3"/>
      <c r="AA21" s="3"/>
      <c r="AB21" s="3"/>
      <c r="AC21" s="3"/>
      <c r="AD21" s="3"/>
      <c r="AE21" s="3"/>
      <c r="AF21" s="3"/>
      <c r="AG21" s="3"/>
      <c r="AH21" s="3"/>
    </row>
    <row r="22" spans="1:34" ht="18">
      <c r="A22" s="38"/>
      <c r="B22" s="40" t="str">
        <f ca="1">OFFSET(L!$C$1,MATCH("Declaration"&amp;ADDRESS(ROW(),COLUMN(),4),L!$A:$A,0)-1,SL,,)</f>
        <v>Effective Date (*):</v>
      </c>
      <c r="C22" s="78"/>
      <c r="D22" s="328">
        <v>45569</v>
      </c>
      <c r="E22" s="329"/>
      <c r="F22" s="218"/>
      <c r="G22" s="219"/>
      <c r="H22" s="219"/>
      <c r="I22" s="219"/>
      <c r="J22" s="219"/>
      <c r="K22" s="36"/>
      <c r="L22" s="100"/>
      <c r="P22" s="3"/>
      <c r="Q22" s="3"/>
      <c r="R22" s="3"/>
      <c r="S22" s="3"/>
      <c r="T22" s="3"/>
      <c r="U22" s="3"/>
      <c r="V22" s="3"/>
      <c r="W22" s="3"/>
      <c r="X22" s="3"/>
      <c r="Y22" s="3"/>
      <c r="Z22" s="3"/>
      <c r="AA22" s="3"/>
      <c r="AB22" s="3"/>
      <c r="AC22" s="3"/>
      <c r="AD22" s="3"/>
      <c r="AE22" s="3"/>
      <c r="AF22" s="3"/>
      <c r="AG22" s="3"/>
      <c r="AH22" s="3"/>
    </row>
    <row r="23" spans="1:34" ht="18">
      <c r="A23" s="41"/>
      <c r="B23" s="79"/>
      <c r="C23" s="17"/>
      <c r="D23" s="375"/>
      <c r="E23" s="375"/>
      <c r="F23" s="11"/>
      <c r="G23" s="123"/>
      <c r="H23" s="123"/>
      <c r="I23" s="123"/>
      <c r="J23" s="123"/>
      <c r="K23" s="36"/>
      <c r="L23" s="111"/>
      <c r="P23" s="3"/>
      <c r="Q23" s="3"/>
      <c r="R23" s="3"/>
      <c r="S23" s="3"/>
      <c r="T23" s="3"/>
      <c r="U23" s="3"/>
      <c r="V23" s="3"/>
      <c r="W23" s="3"/>
      <c r="X23" s="3"/>
      <c r="Y23" s="3"/>
      <c r="Z23" s="3"/>
      <c r="AA23" s="3"/>
      <c r="AB23" s="3"/>
      <c r="AC23" s="3"/>
      <c r="AD23" s="3"/>
      <c r="AE23" s="3"/>
      <c r="AF23" s="3"/>
      <c r="AG23" s="3"/>
      <c r="AH23" s="3"/>
    </row>
    <row r="24" spans="1:34" ht="15.75">
      <c r="A24" s="42"/>
      <c r="B24" s="330" t="str">
        <f ca="1">OFFSET(L!$C$1,MATCH("Declaration"&amp;ADDRESS(ROW(),COLUMN(),4),L!$A:$A,0)-1,SL,,)</f>
        <v>Answer the following questions 1 - 8 based on the declaration scope indicated above</v>
      </c>
      <c r="C24" s="330"/>
      <c r="D24" s="330"/>
      <c r="E24" s="330"/>
      <c r="F24" s="330"/>
      <c r="G24" s="330"/>
      <c r="H24" s="330"/>
      <c r="I24" s="330"/>
      <c r="J24" s="330"/>
      <c r="K24" s="43"/>
      <c r="L24" s="111"/>
      <c r="P24" s="3"/>
      <c r="Q24" s="3"/>
      <c r="R24" s="3"/>
      <c r="S24" s="3"/>
      <c r="T24" s="3"/>
      <c r="U24" s="3"/>
      <c r="V24" s="3"/>
      <c r="W24" s="3"/>
      <c r="X24" s="3"/>
      <c r="Y24" s="3"/>
      <c r="Z24" s="3"/>
      <c r="AA24" s="3"/>
      <c r="AB24" s="3"/>
      <c r="AC24" s="3"/>
      <c r="AD24" s="3"/>
      <c r="AE24" s="3"/>
      <c r="AF24" s="3"/>
      <c r="AG24" s="3"/>
      <c r="AH24" s="3"/>
    </row>
    <row r="25" spans="1:34" ht="48.6" customHeight="1">
      <c r="A25" s="41"/>
      <c r="B25" s="44" t="str">
        <f ca="1">OFFSET(L!$C$1,MATCH("Declaration"&amp;ADDRESS(ROW(),COLUMN(),4),L!$A:$A,0)-1,SL,,)</f>
        <v>1) Is any 3TG intentionally added or used in the product(s) or in the production process? (*)</v>
      </c>
      <c r="C25" s="17"/>
      <c r="D25" s="337" t="str">
        <f ca="1">OFFSET(L!$C$1,MATCH("Declaration"&amp;ADDRESS(ROW(),COLUMN(),4),L!$A:$A,0)-1,SL,,)</f>
        <v>Answer</v>
      </c>
      <c r="E25" s="337"/>
      <c r="F25" s="18"/>
      <c r="G25" s="44" t="str">
        <f ca="1">OFFSET(L!$C$1,MATCH("Declaration"&amp;ADDRESS(ROW(),COLUMN(),4),L!$A:$A,0)-1,SL,,)</f>
        <v>Comments</v>
      </c>
      <c r="H25" s="44"/>
      <c r="I25" s="44"/>
      <c r="J25" s="83"/>
      <c r="K25" s="36"/>
      <c r="L25" s="111" t="s">
        <v>1229</v>
      </c>
      <c r="P25" s="3"/>
      <c r="Q25" s="3"/>
      <c r="R25" s="3"/>
      <c r="S25" s="3"/>
      <c r="T25" s="3"/>
      <c r="U25" s="3"/>
      <c r="V25" s="3"/>
      <c r="W25" s="3"/>
      <c r="X25" s="3"/>
      <c r="Y25" s="3"/>
      <c r="Z25" s="3"/>
      <c r="AA25" s="3"/>
      <c r="AB25" s="3"/>
      <c r="AC25" s="3"/>
      <c r="AD25" s="3"/>
      <c r="AE25" s="3"/>
      <c r="AF25" s="3"/>
      <c r="AG25" s="3"/>
      <c r="AH25" s="3"/>
    </row>
    <row r="26" spans="1:34" ht="22.5">
      <c r="A26" s="41"/>
      <c r="B26" s="40" t="str">
        <f ca="1">OFFSET(L!$C$1,MATCH("Declaration"&amp;ADDRESS(ROW(),COLUMN(),4),L!$A:$A,0)-1,SL,,)&amp;P26</f>
        <v>Tantalum  (*)</v>
      </c>
      <c r="C26" s="35"/>
      <c r="D26" s="326" t="s">
        <v>484</v>
      </c>
      <c r="E26" s="327"/>
      <c r="F26" s="12"/>
      <c r="G26" s="334" t="s">
        <v>15876</v>
      </c>
      <c r="H26" s="335"/>
      <c r="I26" s="335"/>
      <c r="J26" s="336"/>
      <c r="K26" s="36"/>
      <c r="L26" s="116"/>
      <c r="P26" s="45" t="str">
        <f>IF(D$26="No","","(*)")</f>
        <v>(*)</v>
      </c>
      <c r="R26" s="3"/>
      <c r="S26" s="3"/>
      <c r="T26" s="3"/>
      <c r="U26" s="3"/>
      <c r="V26" s="3"/>
      <c r="W26" s="3"/>
      <c r="X26" s="3"/>
      <c r="Y26" s="3"/>
      <c r="Z26" s="3"/>
      <c r="AA26" s="3"/>
      <c r="AB26" s="3"/>
      <c r="AC26" s="3"/>
      <c r="AD26" s="3"/>
      <c r="AE26" s="3"/>
      <c r="AF26" s="3"/>
      <c r="AG26" s="3"/>
      <c r="AH26" s="3"/>
    </row>
    <row r="27" spans="1:34" ht="22.5">
      <c r="A27" s="41"/>
      <c r="B27" s="40" t="str">
        <f ca="1">OFFSET(L!$C$1,MATCH("Declaration"&amp;ADDRESS(ROW(),COLUMN(),4),L!$A:$A,0)-1,SL,,)&amp;P27</f>
        <v>Tin  (*)</v>
      </c>
      <c r="C27" s="35"/>
      <c r="D27" s="326" t="s">
        <v>484</v>
      </c>
      <c r="E27" s="327"/>
      <c r="F27" s="12"/>
      <c r="G27" s="334" t="s">
        <v>15874</v>
      </c>
      <c r="H27" s="335"/>
      <c r="I27" s="335"/>
      <c r="J27" s="336"/>
      <c r="K27" s="36"/>
      <c r="L27" s="116"/>
      <c r="P27" s="45" t="str">
        <f>IF(D$27="No","","(*)")</f>
        <v>(*)</v>
      </c>
      <c r="R27" s="3"/>
      <c r="S27" s="3"/>
      <c r="T27" s="3"/>
      <c r="U27" s="3"/>
      <c r="V27" s="3"/>
      <c r="W27" s="3"/>
      <c r="X27" s="3"/>
      <c r="Y27" s="3"/>
      <c r="Z27" s="3"/>
      <c r="AA27" s="3"/>
      <c r="AB27" s="3"/>
      <c r="AC27" s="3"/>
      <c r="AD27" s="3"/>
      <c r="AE27" s="3"/>
      <c r="AF27" s="3"/>
      <c r="AG27" s="3"/>
      <c r="AH27" s="3"/>
    </row>
    <row r="28" spans="1:34" ht="22.5">
      <c r="A28" s="41"/>
      <c r="B28" s="40" t="str">
        <f ca="1">OFFSET(L!$C$1,MATCH("Declaration"&amp;ADDRESS(ROW(),COLUMN(),4),L!$A:$A,0)-1,SL,,)&amp;P28</f>
        <v>Gold  (*)</v>
      </c>
      <c r="C28" s="35"/>
      <c r="D28" s="326" t="s">
        <v>484</v>
      </c>
      <c r="E28" s="327"/>
      <c r="F28" s="12"/>
      <c r="G28" s="334" t="s">
        <v>15874</v>
      </c>
      <c r="H28" s="335"/>
      <c r="I28" s="335"/>
      <c r="J28" s="336"/>
      <c r="K28" s="36"/>
      <c r="L28" s="116"/>
      <c r="P28" s="45" t="str">
        <f>IF(D$28="No","","(*)")</f>
        <v>(*)</v>
      </c>
      <c r="R28" s="3"/>
      <c r="S28" s="3"/>
      <c r="T28" s="3"/>
      <c r="U28" s="3"/>
      <c r="V28" s="3"/>
      <c r="W28" s="3"/>
      <c r="X28" s="3"/>
      <c r="Y28" s="3"/>
      <c r="Z28" s="3"/>
      <c r="AA28" s="3"/>
      <c r="AB28" s="3"/>
      <c r="AC28" s="3"/>
      <c r="AD28" s="3"/>
      <c r="AE28" s="3"/>
      <c r="AF28" s="3"/>
      <c r="AG28" s="3"/>
      <c r="AH28" s="3"/>
    </row>
    <row r="29" spans="1:34" ht="22.5">
      <c r="A29" s="41"/>
      <c r="B29" s="40" t="str">
        <f ca="1">OFFSET(L!$C$1,MATCH("Declaration"&amp;ADDRESS(ROW(),COLUMN(),4),L!$A:$A,0)-1,SL,,)&amp;P29</f>
        <v>Tungsten  (*)</v>
      </c>
      <c r="C29" s="35"/>
      <c r="D29" s="326" t="s">
        <v>484</v>
      </c>
      <c r="E29" s="327"/>
      <c r="F29" s="12"/>
      <c r="G29" s="334" t="s">
        <v>15875</v>
      </c>
      <c r="H29" s="335"/>
      <c r="I29" s="335"/>
      <c r="J29" s="336"/>
      <c r="K29" s="36"/>
      <c r="L29" s="116"/>
      <c r="P29" s="45" t="str">
        <f>IF(D$29="No","","(*)")</f>
        <v>(*)</v>
      </c>
      <c r="R29" s="3"/>
      <c r="S29" s="3"/>
      <c r="T29" s="3"/>
      <c r="U29" s="3"/>
      <c r="V29" s="3"/>
      <c r="W29" s="3"/>
      <c r="X29" s="3"/>
      <c r="Y29" s="3"/>
      <c r="Z29" s="3"/>
      <c r="AA29" s="3"/>
      <c r="AB29" s="3"/>
      <c r="AC29" s="3"/>
      <c r="AD29" s="3"/>
      <c r="AE29" s="3"/>
      <c r="AF29" s="3"/>
      <c r="AG29" s="3"/>
      <c r="AH29" s="3"/>
    </row>
    <row r="30" spans="1:34" ht="18">
      <c r="A30" s="41"/>
      <c r="B30" s="46"/>
      <c r="C30" s="10"/>
      <c r="D30" s="46"/>
      <c r="E30" s="46"/>
      <c r="F30" s="22"/>
      <c r="G30" s="46"/>
      <c r="H30" s="124"/>
      <c r="I30" s="124"/>
      <c r="J30" s="124"/>
      <c r="K30" s="36"/>
      <c r="L30" s="111"/>
      <c r="R30" s="3"/>
      <c r="S30" s="3"/>
      <c r="T30" s="3"/>
      <c r="U30" s="3"/>
      <c r="V30" s="3"/>
      <c r="W30" s="3"/>
      <c r="X30" s="3"/>
      <c r="Y30" s="3"/>
      <c r="Z30" s="3"/>
      <c r="AA30" s="3"/>
      <c r="AB30" s="3"/>
      <c r="AC30" s="3"/>
      <c r="AD30" s="3"/>
      <c r="AE30" s="3"/>
      <c r="AF30" s="3"/>
      <c r="AG30" s="3"/>
      <c r="AH30" s="3"/>
    </row>
    <row r="31" spans="1:34" ht="48.6" customHeight="1">
      <c r="A31" s="41"/>
      <c r="B31" s="44" t="str">
        <f ca="1">OFFSET(L!$C$1,MATCH("Declaration"&amp;ADDRESS(ROW(),COLUMN(),4),L!$A:$A,0)-1,SL,,)&amp;Q$37</f>
        <v>2) Does any 3TG remain in the product(s)? (*)</v>
      </c>
      <c r="C31" s="10"/>
      <c r="D31" s="331" t="str">
        <f ca="1">D25</f>
        <v>Answer</v>
      </c>
      <c r="E31" s="331"/>
      <c r="F31" s="18"/>
      <c r="G31" s="44" t="str">
        <f ca="1">G25</f>
        <v>Comments</v>
      </c>
      <c r="H31" s="44"/>
      <c r="I31" s="44"/>
      <c r="J31" s="83"/>
      <c r="K31" s="36"/>
      <c r="L31" s="111" t="s">
        <v>1231</v>
      </c>
      <c r="P31" s="45">
        <f>COUNTIF(D$26:D$29,"No")</f>
        <v>0</v>
      </c>
      <c r="Q31" s="45" t="str">
        <f>IF(P31=4,""," (*)")</f>
        <v xml:space="preserve"> (*)</v>
      </c>
      <c r="R31" s="3"/>
      <c r="S31" s="3"/>
      <c r="T31" s="3"/>
      <c r="U31" s="3"/>
      <c r="V31" s="3"/>
      <c r="W31" s="3"/>
      <c r="X31" s="3"/>
      <c r="Y31" s="3"/>
      <c r="Z31" s="3"/>
      <c r="AA31" s="3"/>
      <c r="AB31" s="3"/>
      <c r="AC31" s="3"/>
      <c r="AD31" s="3"/>
      <c r="AE31" s="3"/>
      <c r="AF31" s="3"/>
      <c r="AG31" s="3"/>
      <c r="AH31" s="3"/>
    </row>
    <row r="32" spans="1:34" ht="43.5" customHeight="1">
      <c r="A32" s="41"/>
      <c r="B32" s="40" t="str">
        <f ca="1">B26</f>
        <v>Tantalum  (*)</v>
      </c>
      <c r="C32" s="10"/>
      <c r="D32" s="332" t="s">
        <v>484</v>
      </c>
      <c r="E32" s="333"/>
      <c r="F32" s="47"/>
      <c r="G32" s="334" t="s">
        <v>15865</v>
      </c>
      <c r="H32" s="335"/>
      <c r="I32" s="335"/>
      <c r="J32" s="336"/>
      <c r="K32" s="36"/>
      <c r="L32" s="116"/>
      <c r="P32" s="45" t="str">
        <f>IF(D$32="No","","(*)")</f>
        <v>(*)</v>
      </c>
      <c r="Q32" s="3"/>
      <c r="R32" s="3"/>
      <c r="S32" s="3"/>
      <c r="T32" s="3"/>
      <c r="U32" s="3"/>
      <c r="V32" s="3"/>
      <c r="W32" s="3"/>
      <c r="X32" s="3"/>
      <c r="Y32" s="3"/>
      <c r="Z32" s="3"/>
      <c r="AA32" s="3"/>
      <c r="AB32" s="3"/>
      <c r="AC32" s="3"/>
      <c r="AD32" s="3"/>
      <c r="AE32" s="3"/>
      <c r="AF32" s="3"/>
      <c r="AG32" s="3"/>
      <c r="AH32" s="3"/>
    </row>
    <row r="33" spans="1:34" ht="22.5">
      <c r="A33" s="41"/>
      <c r="B33" s="40" t="str">
        <f ca="1">B27</f>
        <v>Tin  (*)</v>
      </c>
      <c r="C33" s="10"/>
      <c r="D33" s="326" t="s">
        <v>484</v>
      </c>
      <c r="E33" s="327"/>
      <c r="F33" s="47"/>
      <c r="G33" s="334"/>
      <c r="H33" s="335"/>
      <c r="I33" s="335"/>
      <c r="J33" s="336"/>
      <c r="K33" s="36"/>
      <c r="L33" s="116"/>
      <c r="P33" s="45" t="str">
        <f>IF(D$33="No","","(*)")</f>
        <v>(*)</v>
      </c>
      <c r="Q33" s="3"/>
      <c r="R33" s="3"/>
      <c r="S33" s="3"/>
      <c r="T33" s="3"/>
      <c r="U33" s="3"/>
      <c r="V33" s="3"/>
      <c r="W33" s="3"/>
      <c r="X33" s="3"/>
      <c r="Y33" s="3"/>
      <c r="Z33" s="3"/>
      <c r="AA33" s="3"/>
      <c r="AB33" s="3"/>
      <c r="AC33" s="3"/>
      <c r="AD33" s="3"/>
      <c r="AE33" s="3"/>
      <c r="AF33" s="3"/>
      <c r="AG33" s="3"/>
      <c r="AH33" s="3"/>
    </row>
    <row r="34" spans="1:34" ht="22.5">
      <c r="A34" s="41"/>
      <c r="B34" s="40" t="str">
        <f ca="1">B28</f>
        <v>Gold  (*)</v>
      </c>
      <c r="C34" s="10"/>
      <c r="D34" s="326" t="s">
        <v>484</v>
      </c>
      <c r="E34" s="327"/>
      <c r="F34" s="47"/>
      <c r="G34" s="334"/>
      <c r="H34" s="335"/>
      <c r="I34" s="335"/>
      <c r="J34" s="336"/>
      <c r="K34" s="36"/>
      <c r="L34" s="116"/>
      <c r="P34" s="45" t="str">
        <f>IF(D$34="No","","(*)")</f>
        <v>(*)</v>
      </c>
      <c r="Q34" s="3"/>
      <c r="R34" s="3"/>
      <c r="S34" s="3"/>
      <c r="T34" s="3"/>
      <c r="U34" s="3"/>
      <c r="V34" s="3"/>
      <c r="W34" s="3"/>
      <c r="X34" s="3"/>
      <c r="Y34" s="3"/>
      <c r="Z34" s="3"/>
      <c r="AA34" s="3"/>
      <c r="AB34" s="3"/>
      <c r="AC34" s="3"/>
      <c r="AD34" s="3"/>
      <c r="AE34" s="3"/>
      <c r="AF34" s="3"/>
      <c r="AG34" s="3"/>
      <c r="AH34" s="3"/>
    </row>
    <row r="35" spans="1:34" ht="43.5" customHeight="1">
      <c r="A35" s="41"/>
      <c r="B35" s="40" t="str">
        <f ca="1">B29</f>
        <v>Tungsten  (*)</v>
      </c>
      <c r="C35" s="10"/>
      <c r="D35" s="326" t="s">
        <v>484</v>
      </c>
      <c r="E35" s="327"/>
      <c r="F35" s="47"/>
      <c r="G35" s="334" t="s">
        <v>15871</v>
      </c>
      <c r="H35" s="335"/>
      <c r="I35" s="335"/>
      <c r="J35" s="336"/>
      <c r="K35" s="36"/>
      <c r="L35" s="116"/>
      <c r="P35" s="45" t="str">
        <f>IF(D$35="No","","(*)")</f>
        <v>(*)</v>
      </c>
      <c r="Q35" s="3"/>
      <c r="R35" s="3"/>
      <c r="S35" s="3"/>
      <c r="T35" s="3"/>
      <c r="U35" s="3"/>
      <c r="V35" s="3"/>
      <c r="W35" s="3"/>
      <c r="X35" s="3"/>
      <c r="Y35" s="3"/>
      <c r="Z35" s="3"/>
      <c r="AA35" s="3"/>
      <c r="AB35" s="3"/>
      <c r="AC35" s="3"/>
      <c r="AD35" s="3"/>
      <c r="AE35" s="3"/>
      <c r="AF35" s="3"/>
      <c r="AG35" s="3"/>
      <c r="AH35" s="3"/>
    </row>
    <row r="36" spans="1:34" ht="18">
      <c r="A36" s="41"/>
      <c r="B36" s="22"/>
      <c r="C36" s="10"/>
      <c r="D36" s="22"/>
      <c r="E36" s="22"/>
      <c r="F36" s="84"/>
      <c r="G36" s="22"/>
      <c r="H36" s="124"/>
      <c r="I36" s="124"/>
      <c r="J36" s="124"/>
      <c r="K36" s="36"/>
      <c r="L36" s="111"/>
      <c r="P36" s="3"/>
      <c r="Q36" s="3"/>
      <c r="R36" s="3"/>
      <c r="S36" s="3"/>
      <c r="T36" s="3"/>
      <c r="U36" s="3"/>
      <c r="V36" s="3"/>
      <c r="W36" s="3"/>
      <c r="X36" s="3"/>
      <c r="Y36" s="3"/>
      <c r="Z36" s="3"/>
      <c r="AA36" s="3"/>
      <c r="AB36" s="3"/>
      <c r="AC36" s="3"/>
      <c r="AD36" s="3"/>
      <c r="AE36" s="3"/>
      <c r="AF36" s="3"/>
      <c r="AG36" s="3"/>
      <c r="AH36" s="3"/>
    </row>
    <row r="37" spans="1:34" ht="48.6" customHeight="1">
      <c r="A37" s="41"/>
      <c r="B37" s="44" t="str">
        <f ca="1">OFFSET(L!$C$1,MATCH("Declaration"&amp;ADDRESS(ROW(),COLUMN(),4),L!$A:$A,0)-1,SL,,)&amp;Q$37</f>
        <v>3) Do any of the smelters in your supply chain source the 3TG from the covered countries? (SEC term, see definitions tab) (*)</v>
      </c>
      <c r="C37" s="10"/>
      <c r="D37" s="331" t="str">
        <f ca="1">D25</f>
        <v>Answer</v>
      </c>
      <c r="E37" s="331"/>
      <c r="F37" s="18"/>
      <c r="G37" s="44" t="str">
        <f ca="1">G25</f>
        <v>Comments</v>
      </c>
      <c r="H37" s="374"/>
      <c r="I37" s="374"/>
      <c r="J37" s="374"/>
      <c r="K37" s="36"/>
      <c r="L37" s="111" t="s">
        <v>1231</v>
      </c>
      <c r="P37" s="45">
        <f>COUNTIF(D$26:D$29,"No")+COUNTIF(D$32:D$35,"No")</f>
        <v>0</v>
      </c>
      <c r="Q37" s="45" t="str">
        <f>IF(P37&gt;3,""," (*)")</f>
        <v xml:space="preserve"> (*)</v>
      </c>
      <c r="R37" s="3"/>
      <c r="S37" s="3"/>
      <c r="T37" s="3"/>
      <c r="U37" s="3"/>
      <c r="V37" s="3"/>
      <c r="W37" s="3"/>
      <c r="X37" s="3"/>
      <c r="Y37" s="3"/>
      <c r="Z37" s="3"/>
      <c r="AA37" s="3"/>
      <c r="AB37" s="3"/>
      <c r="AC37" s="3"/>
      <c r="AD37" s="3"/>
      <c r="AE37" s="3"/>
      <c r="AF37" s="3"/>
      <c r="AG37" s="3"/>
      <c r="AH37" s="3"/>
    </row>
    <row r="38" spans="1:34" ht="43.5" customHeight="1">
      <c r="A38" s="41"/>
      <c r="B38" s="40" t="str">
        <f ca="1">OFFSET(L!$C$1,MATCH("Declaration"&amp;ADDRESS(ROW(),COLUMN(),4),L!$A:$A,0)-1,SL,,)&amp;P38</f>
        <v>Tantalum  (*)</v>
      </c>
      <c r="C38" s="10"/>
      <c r="D38" s="326" t="s">
        <v>484</v>
      </c>
      <c r="E38" s="327"/>
      <c r="F38" s="47"/>
      <c r="G38" s="334" t="s">
        <v>15865</v>
      </c>
      <c r="H38" s="335"/>
      <c r="I38" s="335"/>
      <c r="J38" s="336"/>
      <c r="K38" s="36"/>
      <c r="L38" s="116"/>
      <c r="P38" s="45" t="str">
        <f>IF((OR(D$26="No",D$32="No")),"","(*)")</f>
        <v>(*)</v>
      </c>
      <c r="Q38" s="3"/>
      <c r="R38" s="3"/>
      <c r="S38" s="3"/>
      <c r="T38" s="3"/>
      <c r="U38" s="3"/>
      <c r="V38" s="3"/>
      <c r="W38" s="3"/>
      <c r="X38" s="3"/>
      <c r="Y38" s="3"/>
      <c r="Z38" s="3"/>
      <c r="AA38" s="3"/>
      <c r="AB38" s="3"/>
      <c r="AC38" s="3"/>
      <c r="AD38" s="3"/>
      <c r="AE38" s="3"/>
      <c r="AF38" s="3"/>
      <c r="AG38" s="3"/>
    </row>
    <row r="39" spans="1:34" ht="55.5" customHeight="1">
      <c r="A39" s="41"/>
      <c r="B39" s="40" t="str">
        <f ca="1">OFFSET(L!$C$1,MATCH("Declaration"&amp;ADDRESS(ROW(),COLUMN(),4),L!$A:$A,0)-1,SL,,)&amp;P39</f>
        <v>Tin  (*)</v>
      </c>
      <c r="C39" s="10"/>
      <c r="D39" s="326" t="s">
        <v>484</v>
      </c>
      <c r="E39" s="327"/>
      <c r="F39" s="47"/>
      <c r="G39" s="334" t="s">
        <v>15877</v>
      </c>
      <c r="H39" s="335"/>
      <c r="I39" s="335"/>
      <c r="J39" s="336"/>
      <c r="K39" s="36"/>
      <c r="L39" s="116"/>
      <c r="P39" s="45" t="str">
        <f>IF((OR(D$27="No",D$33="No")),"","(*)")</f>
        <v>(*)</v>
      </c>
      <c r="Q39" s="3"/>
      <c r="R39" s="3"/>
      <c r="S39" s="3"/>
      <c r="T39" s="3"/>
      <c r="U39" s="3"/>
      <c r="V39" s="3"/>
      <c r="W39" s="3"/>
      <c r="X39" s="3"/>
      <c r="Y39" s="3"/>
      <c r="Z39" s="3"/>
      <c r="AA39" s="3"/>
      <c r="AB39" s="3"/>
      <c r="AC39" s="3"/>
      <c r="AD39" s="3"/>
      <c r="AE39" s="3"/>
      <c r="AF39" s="3"/>
      <c r="AG39" s="3"/>
    </row>
    <row r="40" spans="1:34" ht="22.5">
      <c r="A40" s="41"/>
      <c r="B40" s="40" t="str">
        <f ca="1">OFFSET(L!$C$1,MATCH("Declaration"&amp;ADDRESS(ROW(),COLUMN(),4),L!$A:$A,0)-1,SL,,)&amp;P40</f>
        <v>Gold  (*)</v>
      </c>
      <c r="C40" s="10"/>
      <c r="D40" s="326" t="s">
        <v>485</v>
      </c>
      <c r="E40" s="327"/>
      <c r="F40" s="47"/>
      <c r="G40" s="334"/>
      <c r="H40" s="335"/>
      <c r="I40" s="335"/>
      <c r="J40" s="336"/>
      <c r="K40" s="36"/>
      <c r="L40" s="116"/>
      <c r="P40" s="45" t="str">
        <f>IF((OR(D$28="No",D$34="No")),"","(*)")</f>
        <v>(*)</v>
      </c>
      <c r="Q40" s="3"/>
      <c r="R40" s="3"/>
      <c r="S40" s="3"/>
      <c r="T40" s="3"/>
      <c r="U40" s="3"/>
      <c r="V40" s="3"/>
      <c r="W40" s="3"/>
      <c r="X40" s="3"/>
      <c r="Y40" s="3"/>
      <c r="Z40" s="3"/>
      <c r="AA40" s="3"/>
      <c r="AB40" s="3"/>
      <c r="AC40" s="3"/>
      <c r="AD40" s="3"/>
      <c r="AE40" s="3"/>
      <c r="AF40" s="3"/>
      <c r="AG40" s="3"/>
    </row>
    <row r="41" spans="1:34" ht="43.5" customHeight="1">
      <c r="A41" s="41"/>
      <c r="B41" s="40" t="str">
        <f ca="1">OFFSET(L!$C$1,MATCH("Declaration"&amp;ADDRESS(ROW(),COLUMN(),4),L!$A:$A,0)-1,SL,,)&amp;P41</f>
        <v>Tungsten  (*)</v>
      </c>
      <c r="C41" s="10"/>
      <c r="D41" s="326" t="s">
        <v>484</v>
      </c>
      <c r="E41" s="327"/>
      <c r="F41" s="47"/>
      <c r="G41" s="334" t="s">
        <v>15870</v>
      </c>
      <c r="H41" s="335"/>
      <c r="I41" s="335"/>
      <c r="J41" s="336"/>
      <c r="K41" s="36"/>
      <c r="L41" s="116"/>
      <c r="P41" s="45" t="str">
        <f>IF((OR(D$29="No",D$35="No")),"","(*)")</f>
        <v>(*)</v>
      </c>
      <c r="Q41" s="3"/>
      <c r="R41" s="3"/>
      <c r="S41" s="3"/>
      <c r="T41" s="3"/>
      <c r="U41" s="3"/>
      <c r="V41" s="3"/>
      <c r="W41" s="3"/>
      <c r="X41" s="3"/>
      <c r="Y41" s="3"/>
      <c r="Z41" s="3"/>
      <c r="AA41" s="3"/>
      <c r="AB41" s="3"/>
      <c r="AC41" s="3"/>
      <c r="AD41" s="3"/>
      <c r="AE41" s="3"/>
      <c r="AF41" s="3"/>
      <c r="AG41" s="3"/>
    </row>
    <row r="42" spans="1:34" ht="18">
      <c r="A42" s="41"/>
      <c r="B42" s="22"/>
      <c r="C42" s="10"/>
      <c r="D42" s="22"/>
      <c r="E42" s="22"/>
      <c r="F42" s="84"/>
      <c r="G42" s="22"/>
      <c r="H42" s="124"/>
      <c r="I42" s="124"/>
      <c r="J42" s="124"/>
      <c r="K42" s="36"/>
      <c r="L42" s="111"/>
      <c r="Q42" s="3"/>
      <c r="R42" s="3"/>
      <c r="S42" s="3"/>
      <c r="T42" s="3"/>
      <c r="U42" s="3"/>
      <c r="V42" s="3"/>
      <c r="W42" s="3"/>
      <c r="X42" s="3"/>
      <c r="Y42" s="3"/>
      <c r="Z42" s="3"/>
      <c r="AA42" s="3"/>
      <c r="AB42" s="3"/>
      <c r="AC42" s="3"/>
      <c r="AD42" s="3"/>
      <c r="AE42" s="3"/>
      <c r="AF42" s="3"/>
      <c r="AG42" s="3"/>
      <c r="AH42" s="3"/>
    </row>
    <row r="43" spans="1:34" ht="48.6" customHeight="1">
      <c r="A43" s="41"/>
      <c r="B43" s="44" t="str">
        <f ca="1">OFFSET(L!$C$1,MATCH("Declaration"&amp;ADDRESS(ROW(),COLUMN(),4),L!$A:$A,0)-1,SL,,)&amp;Q$37</f>
        <v>4) Do any of the smelters in your supply chain source the 3TG from conflict-affected and high-risk areas? (*)</v>
      </c>
      <c r="C43" s="10"/>
      <c r="D43" s="331" t="str">
        <f ca="1">D25</f>
        <v>Answer</v>
      </c>
      <c r="E43" s="331"/>
      <c r="F43" s="18"/>
      <c r="G43" s="44" t="str">
        <f ca="1">G25</f>
        <v>Comments</v>
      </c>
      <c r="H43" s="44"/>
      <c r="I43" s="44"/>
      <c r="J43" s="83"/>
      <c r="K43" s="36"/>
      <c r="L43" s="111"/>
      <c r="P43" s="45">
        <f>COUNTIF(D$26:D$29,"No")+COUNTIF(D$32:D$35,"No")</f>
        <v>0</v>
      </c>
      <c r="Q43" s="45" t="str">
        <f>IF(P43&gt;3,""," (*)")</f>
        <v xml:space="preserve"> (*)</v>
      </c>
      <c r="R43" s="3"/>
      <c r="S43" s="3"/>
      <c r="T43" s="3"/>
      <c r="U43" s="3"/>
      <c r="V43" s="3"/>
      <c r="W43" s="3"/>
      <c r="X43" s="3"/>
      <c r="Y43" s="3"/>
      <c r="Z43" s="3"/>
      <c r="AA43" s="3"/>
      <c r="AB43" s="3"/>
      <c r="AC43" s="3"/>
      <c r="AD43" s="3"/>
      <c r="AE43" s="3"/>
      <c r="AF43" s="3"/>
      <c r="AG43" s="3"/>
      <c r="AH43" s="3"/>
    </row>
    <row r="44" spans="1:34" ht="43.5" customHeight="1">
      <c r="A44" s="41"/>
      <c r="B44" s="40" t="str">
        <f ca="1">OFFSET(L!$C$1,MATCH("Declaration"&amp;ADDRESS(ROW(),COLUMN(),4),L!$A:$A,0)-1,SL,,)&amp;P44</f>
        <v>Tantalum  (*)</v>
      </c>
      <c r="C44" s="10"/>
      <c r="D44" s="326" t="s">
        <v>484</v>
      </c>
      <c r="E44" s="327"/>
      <c r="F44" s="47"/>
      <c r="G44" s="334" t="s">
        <v>15865</v>
      </c>
      <c r="H44" s="335"/>
      <c r="I44" s="335"/>
      <c r="J44" s="336"/>
      <c r="K44" s="36"/>
      <c r="L44" s="111"/>
      <c r="P44" s="45" t="str">
        <f>IF((OR(D$26="No",D$32="No")),"","(*)")</f>
        <v>(*)</v>
      </c>
      <c r="Q44" s="3"/>
      <c r="R44" s="3"/>
      <c r="S44" s="3"/>
      <c r="T44" s="3"/>
      <c r="U44" s="3"/>
      <c r="V44" s="3"/>
      <c r="W44" s="3"/>
      <c r="X44" s="3"/>
      <c r="Y44" s="3"/>
      <c r="Z44" s="3"/>
      <c r="AA44" s="3"/>
      <c r="AB44" s="3"/>
      <c r="AC44" s="3"/>
      <c r="AD44" s="3"/>
      <c r="AE44" s="3"/>
      <c r="AF44" s="3"/>
      <c r="AG44" s="3"/>
      <c r="AH44" s="3"/>
    </row>
    <row r="45" spans="1:34" ht="60.75" customHeight="1">
      <c r="A45" s="41"/>
      <c r="B45" s="40" t="str">
        <f ca="1">OFFSET(L!$C$1,MATCH("Declaration"&amp;ADDRESS(ROW(),COLUMN(),4),L!$A:$A,0)-1,SL,,)&amp;P45</f>
        <v>Tin  (*)</v>
      </c>
      <c r="C45" s="10"/>
      <c r="D45" s="326" t="s">
        <v>484</v>
      </c>
      <c r="E45" s="327"/>
      <c r="F45" s="47"/>
      <c r="G45" s="334" t="s">
        <v>15877</v>
      </c>
      <c r="H45" s="335"/>
      <c r="I45" s="335"/>
      <c r="J45" s="336"/>
      <c r="K45" s="36"/>
      <c r="L45" s="111"/>
      <c r="P45" s="45" t="str">
        <f>IF((OR(D$27="No",D$33="No")),"","(*)")</f>
        <v>(*)</v>
      </c>
      <c r="Q45" s="3"/>
      <c r="R45" s="3"/>
      <c r="S45" s="3"/>
      <c r="T45" s="3"/>
      <c r="U45" s="3"/>
      <c r="V45" s="3"/>
      <c r="W45" s="3"/>
      <c r="X45" s="3"/>
      <c r="Y45" s="3"/>
      <c r="Z45" s="3"/>
      <c r="AA45" s="3"/>
      <c r="AB45" s="3"/>
      <c r="AC45" s="3"/>
      <c r="AD45" s="3"/>
      <c r="AE45" s="3"/>
      <c r="AF45" s="3"/>
      <c r="AG45" s="3"/>
      <c r="AH45" s="3"/>
    </row>
    <row r="46" spans="1:34" ht="22.5" customHeight="1">
      <c r="A46" s="41"/>
      <c r="B46" s="40" t="str">
        <f ca="1">OFFSET(L!$C$1,MATCH("Declaration"&amp;ADDRESS(ROW(),COLUMN(),4),L!$A:$A,0)-1,SL,,)&amp;P46</f>
        <v>Gold  (*)</v>
      </c>
      <c r="C46" s="10"/>
      <c r="D46" s="326" t="s">
        <v>485</v>
      </c>
      <c r="E46" s="327"/>
      <c r="F46" s="47"/>
      <c r="G46" s="334"/>
      <c r="H46" s="335"/>
      <c r="I46" s="335"/>
      <c r="J46" s="336"/>
      <c r="K46" s="36"/>
      <c r="L46" s="111"/>
      <c r="P46" s="45" t="str">
        <f>IF((OR(D$28="No",D$34="No")),"","(*)")</f>
        <v>(*)</v>
      </c>
      <c r="Q46" s="3"/>
      <c r="R46" s="3"/>
      <c r="S46" s="3"/>
      <c r="T46" s="3"/>
      <c r="U46" s="3"/>
      <c r="V46" s="3"/>
      <c r="W46" s="3"/>
      <c r="X46" s="3"/>
      <c r="Y46" s="3"/>
      <c r="Z46" s="3"/>
      <c r="AA46" s="3"/>
      <c r="AB46" s="3"/>
      <c r="AC46" s="3"/>
      <c r="AD46" s="3"/>
      <c r="AE46" s="3"/>
      <c r="AF46" s="3"/>
      <c r="AG46" s="3"/>
      <c r="AH46" s="3"/>
    </row>
    <row r="47" spans="1:34" ht="43.5" customHeight="1">
      <c r="A47" s="41"/>
      <c r="B47" s="40" t="str">
        <f ca="1">OFFSET(L!$C$1,MATCH("Declaration"&amp;ADDRESS(ROW(),COLUMN(),4),L!$A:$A,0)-1,SL,,)&amp;P47</f>
        <v>Tungsten  (*)</v>
      </c>
      <c r="C47" s="10"/>
      <c r="D47" s="326" t="s">
        <v>484</v>
      </c>
      <c r="E47" s="327"/>
      <c r="F47" s="47"/>
      <c r="G47" s="334" t="s">
        <v>15870</v>
      </c>
      <c r="H47" s="335"/>
      <c r="I47" s="335"/>
      <c r="J47" s="336"/>
      <c r="K47" s="36"/>
      <c r="L47" s="111"/>
      <c r="P47" s="45" t="str">
        <f>IF((OR(D$29="No",D$35="No")),"","(*)")</f>
        <v>(*)</v>
      </c>
      <c r="Q47" s="3"/>
      <c r="R47" s="3"/>
      <c r="S47" s="3"/>
      <c r="T47" s="3"/>
      <c r="U47" s="3"/>
      <c r="V47" s="3"/>
      <c r="W47" s="3"/>
      <c r="X47" s="3"/>
      <c r="Y47" s="3"/>
      <c r="Z47" s="3"/>
      <c r="AA47" s="3"/>
      <c r="AB47" s="3"/>
      <c r="AC47" s="3"/>
      <c r="AD47" s="3"/>
      <c r="AE47" s="3"/>
      <c r="AF47" s="3"/>
      <c r="AG47" s="3"/>
      <c r="AH47" s="3"/>
    </row>
    <row r="48" spans="1:34" ht="23.1" customHeight="1">
      <c r="A48" s="41"/>
      <c r="B48" s="22"/>
      <c r="C48" s="10"/>
      <c r="D48" s="22"/>
      <c r="E48" s="22"/>
      <c r="F48" s="84"/>
      <c r="G48" s="22"/>
      <c r="H48" s="124"/>
      <c r="I48" s="124"/>
      <c r="J48" s="124"/>
      <c r="K48" s="36"/>
      <c r="L48" s="111"/>
      <c r="R48" s="3"/>
      <c r="S48" s="3"/>
      <c r="T48" s="3"/>
      <c r="U48" s="3"/>
      <c r="V48" s="3"/>
      <c r="W48" s="3"/>
      <c r="X48" s="3"/>
      <c r="Y48" s="3"/>
      <c r="Z48" s="3"/>
      <c r="AA48" s="3"/>
      <c r="AB48" s="3"/>
      <c r="AC48" s="3"/>
      <c r="AD48" s="3"/>
      <c r="AE48" s="3"/>
      <c r="AF48" s="3"/>
      <c r="AG48" s="3"/>
      <c r="AH48" s="3"/>
    </row>
    <row r="49" spans="1:34" ht="48.6" customHeight="1">
      <c r="A49" s="41"/>
      <c r="B49" s="44" t="str">
        <f ca="1">OFFSET(L!$C$1,MATCH("Declaration"&amp;ADDRESS(ROW(),COLUMN(),4),L!$A:$A,0)-1,SL,,)&amp;Q$37</f>
        <v>5) Does 100 percent of the 3TG (necessary to the functionality or production of your products) originate from recycled or scrap sources?  (*)</v>
      </c>
      <c r="C49" s="10"/>
      <c r="D49" s="331" t="str">
        <f ca="1">D25</f>
        <v>Answer</v>
      </c>
      <c r="E49" s="331"/>
      <c r="F49" s="18"/>
      <c r="G49" s="44" t="str">
        <f ca="1">G25</f>
        <v>Comments</v>
      </c>
      <c r="H49" s="44"/>
      <c r="I49" s="44"/>
      <c r="J49" s="83"/>
      <c r="K49" s="36"/>
      <c r="L49" s="111" t="s">
        <v>1230</v>
      </c>
      <c r="P49" s="3"/>
      <c r="Q49" s="3"/>
      <c r="R49" s="3"/>
      <c r="S49" s="3"/>
      <c r="T49" s="3"/>
      <c r="U49" s="3"/>
      <c r="V49" s="3"/>
      <c r="W49" s="3"/>
      <c r="X49" s="3"/>
      <c r="Y49" s="3"/>
      <c r="Z49" s="3"/>
      <c r="AA49" s="3"/>
      <c r="AB49" s="3"/>
      <c r="AC49" s="3"/>
      <c r="AD49" s="3"/>
      <c r="AE49" s="3"/>
      <c r="AF49" s="3"/>
      <c r="AG49" s="3"/>
      <c r="AH49" s="3"/>
    </row>
    <row r="50" spans="1:34" ht="22.5">
      <c r="A50" s="41"/>
      <c r="B50" s="40" t="str">
        <f ca="1">B38</f>
        <v>Tantalum  (*)</v>
      </c>
      <c r="C50" s="10"/>
      <c r="D50" s="326" t="s">
        <v>485</v>
      </c>
      <c r="E50" s="327"/>
      <c r="F50" s="47"/>
      <c r="G50" s="334"/>
      <c r="H50" s="335"/>
      <c r="I50" s="335"/>
      <c r="J50" s="336"/>
      <c r="K50" s="36"/>
      <c r="L50" s="116"/>
      <c r="P50" s="3"/>
      <c r="Q50" s="3"/>
      <c r="R50" s="3"/>
      <c r="S50" s="3"/>
      <c r="T50" s="3"/>
      <c r="U50" s="3"/>
      <c r="V50" s="3"/>
      <c r="W50" s="3"/>
      <c r="X50" s="3"/>
      <c r="Y50" s="3"/>
      <c r="Z50" s="3"/>
      <c r="AA50" s="3"/>
      <c r="AB50" s="3"/>
      <c r="AC50" s="3"/>
      <c r="AD50" s="3"/>
      <c r="AE50" s="3"/>
      <c r="AF50" s="3"/>
      <c r="AG50" s="3"/>
      <c r="AH50" s="3"/>
    </row>
    <row r="51" spans="1:34" ht="22.5">
      <c r="A51" s="41"/>
      <c r="B51" s="40" t="str">
        <f ca="1">B39</f>
        <v>Tin  (*)</v>
      </c>
      <c r="C51" s="10"/>
      <c r="D51" s="326" t="s">
        <v>485</v>
      </c>
      <c r="E51" s="327"/>
      <c r="F51" s="47"/>
      <c r="G51" s="334"/>
      <c r="H51" s="335"/>
      <c r="I51" s="335"/>
      <c r="J51" s="336"/>
      <c r="K51" s="36"/>
      <c r="L51" s="116"/>
      <c r="P51" s="3"/>
      <c r="Q51" s="3"/>
      <c r="R51" s="3"/>
      <c r="S51" s="3"/>
      <c r="T51" s="3"/>
      <c r="U51" s="3"/>
      <c r="V51" s="3"/>
      <c r="W51" s="3"/>
      <c r="X51" s="3"/>
      <c r="Y51" s="3"/>
      <c r="Z51" s="3"/>
      <c r="AA51" s="3"/>
      <c r="AB51" s="3"/>
      <c r="AC51" s="3"/>
      <c r="AD51" s="3"/>
      <c r="AE51" s="3"/>
      <c r="AF51" s="3"/>
      <c r="AG51" s="3"/>
      <c r="AH51" s="3"/>
    </row>
    <row r="52" spans="1:34" ht="22.5">
      <c r="A52" s="41"/>
      <c r="B52" s="40" t="str">
        <f ca="1">B40</f>
        <v>Gold  (*)</v>
      </c>
      <c r="C52" s="10"/>
      <c r="D52" s="326" t="s">
        <v>485</v>
      </c>
      <c r="E52" s="327"/>
      <c r="F52" s="47"/>
      <c r="G52" s="334"/>
      <c r="H52" s="335"/>
      <c r="I52" s="335"/>
      <c r="J52" s="336"/>
      <c r="K52" s="36"/>
      <c r="L52" s="116"/>
      <c r="P52" s="3"/>
      <c r="Q52" s="3"/>
      <c r="R52" s="3"/>
      <c r="S52" s="3"/>
      <c r="T52" s="3"/>
      <c r="U52" s="3"/>
      <c r="V52" s="3"/>
      <c r="W52" s="3"/>
      <c r="X52" s="3"/>
      <c r="Y52" s="3"/>
      <c r="Z52" s="3"/>
      <c r="AA52" s="3"/>
      <c r="AB52" s="3"/>
      <c r="AC52" s="3"/>
      <c r="AD52" s="3"/>
      <c r="AE52" s="3"/>
      <c r="AF52" s="3"/>
      <c r="AG52" s="3"/>
      <c r="AH52" s="3"/>
    </row>
    <row r="53" spans="1:34" ht="22.5">
      <c r="A53" s="41"/>
      <c r="B53" s="40" t="str">
        <f ca="1">B41</f>
        <v>Tungsten  (*)</v>
      </c>
      <c r="C53" s="10"/>
      <c r="D53" s="326" t="s">
        <v>485</v>
      </c>
      <c r="E53" s="327"/>
      <c r="F53" s="47"/>
      <c r="G53" s="334"/>
      <c r="H53" s="335"/>
      <c r="I53" s="335"/>
      <c r="J53" s="336"/>
      <c r="K53" s="36"/>
      <c r="L53" s="116"/>
      <c r="P53" s="3"/>
      <c r="Q53" s="3"/>
      <c r="R53" s="3"/>
      <c r="S53" s="3"/>
      <c r="T53" s="3"/>
      <c r="U53" s="3"/>
      <c r="V53" s="3"/>
      <c r="W53" s="3"/>
      <c r="X53" s="3"/>
      <c r="Y53" s="3"/>
      <c r="Z53" s="3"/>
      <c r="AA53" s="3"/>
      <c r="AB53" s="3"/>
      <c r="AC53" s="3"/>
      <c r="AD53" s="3"/>
      <c r="AE53" s="3"/>
      <c r="AF53" s="3"/>
      <c r="AG53" s="3"/>
      <c r="AH53" s="3"/>
    </row>
    <row r="54" spans="1:34" ht="18">
      <c r="A54" s="41"/>
      <c r="B54" s="22"/>
      <c r="C54" s="10"/>
      <c r="D54" s="22"/>
      <c r="E54" s="22"/>
      <c r="F54" s="84"/>
      <c r="G54" s="22"/>
      <c r="H54" s="124"/>
      <c r="I54" s="124"/>
      <c r="J54" s="124"/>
      <c r="K54" s="36"/>
      <c r="L54" s="111"/>
      <c r="P54" s="3"/>
      <c r="Q54" s="3"/>
      <c r="R54" s="3"/>
      <c r="S54" s="3"/>
      <c r="T54" s="3"/>
      <c r="U54" s="3"/>
      <c r="V54" s="3"/>
      <c r="W54" s="3"/>
      <c r="X54" s="3"/>
      <c r="Y54" s="3"/>
      <c r="Z54" s="3"/>
      <c r="AA54" s="3"/>
      <c r="AB54" s="3"/>
      <c r="AC54" s="3"/>
      <c r="AD54" s="3"/>
      <c r="AE54" s="3"/>
      <c r="AF54" s="3"/>
      <c r="AG54" s="3"/>
      <c r="AH54" s="3"/>
    </row>
    <row r="55" spans="1:34" ht="48.6" customHeight="1">
      <c r="A55" s="41"/>
      <c r="B55" s="267" t="str">
        <f ca="1">OFFSET(L!$C$1,MATCH("Declaration"&amp;ADDRESS(ROW(),COLUMN(),4),L!$A:$A,0)-1,SL,,)&amp;Q$37</f>
        <v>6) What percentage of relevant suppliers have provided a response to your supply chain survey?  (*)</v>
      </c>
      <c r="C55" s="10"/>
      <c r="D55" s="331" t="str">
        <f ca="1">D25</f>
        <v>Answer</v>
      </c>
      <c r="E55" s="331"/>
      <c r="F55" s="18"/>
      <c r="G55" s="44" t="str">
        <f ca="1">G25</f>
        <v>Comments</v>
      </c>
      <c r="H55" s="125"/>
      <c r="I55" s="125"/>
      <c r="J55" s="125"/>
      <c r="K55" s="36"/>
      <c r="L55" s="111" t="s">
        <v>1231</v>
      </c>
      <c r="P55" s="3"/>
      <c r="Q55" s="3"/>
      <c r="R55" s="3"/>
      <c r="S55" s="3"/>
      <c r="T55" s="3"/>
      <c r="U55" s="3"/>
      <c r="V55" s="3"/>
      <c r="W55" s="3"/>
      <c r="X55" s="3"/>
      <c r="Y55" s="3"/>
      <c r="Z55" s="3"/>
      <c r="AA55" s="3"/>
      <c r="AB55" s="3"/>
      <c r="AC55" s="3"/>
      <c r="AD55" s="3"/>
      <c r="AE55" s="3"/>
      <c r="AF55" s="3"/>
      <c r="AG55" s="3"/>
      <c r="AH55" s="3"/>
    </row>
    <row r="56" spans="1:34" ht="22.5">
      <c r="A56" s="41"/>
      <c r="B56" s="40" t="str">
        <f ca="1">B38</f>
        <v>Tantalum  (*)</v>
      </c>
      <c r="C56" s="35"/>
      <c r="D56" s="368" t="s">
        <v>15866</v>
      </c>
      <c r="E56" s="369"/>
      <c r="F56" s="47"/>
      <c r="G56" s="334"/>
      <c r="H56" s="335"/>
      <c r="I56" s="335"/>
      <c r="J56" s="336"/>
      <c r="K56" s="36"/>
      <c r="L56" s="116"/>
      <c r="P56" s="3"/>
      <c r="Q56" s="3"/>
      <c r="R56" s="3"/>
      <c r="S56" s="3"/>
      <c r="T56" s="3"/>
      <c r="U56" s="3"/>
      <c r="V56" s="3"/>
      <c r="W56" s="3"/>
      <c r="X56" s="3"/>
      <c r="Y56" s="3"/>
      <c r="Z56" s="3"/>
      <c r="AA56" s="3"/>
      <c r="AB56" s="3"/>
      <c r="AC56" s="3"/>
      <c r="AD56" s="3"/>
      <c r="AE56" s="3"/>
      <c r="AF56" s="3"/>
      <c r="AG56" s="3"/>
      <c r="AH56" s="3"/>
    </row>
    <row r="57" spans="1:34" ht="22.5">
      <c r="A57" s="41"/>
      <c r="B57" s="40" t="str">
        <f ca="1">B39</f>
        <v>Tin  (*)</v>
      </c>
      <c r="C57" s="35"/>
      <c r="D57" s="368" t="s">
        <v>2463</v>
      </c>
      <c r="E57" s="369"/>
      <c r="F57" s="47"/>
      <c r="G57" s="334" t="s">
        <v>15878</v>
      </c>
      <c r="H57" s="335"/>
      <c r="I57" s="335"/>
      <c r="J57" s="336"/>
      <c r="K57" s="36"/>
      <c r="L57" s="116"/>
      <c r="P57" s="3"/>
      <c r="Q57" s="3"/>
      <c r="R57" s="3"/>
      <c r="S57" s="3"/>
      <c r="T57" s="3"/>
      <c r="U57" s="3"/>
      <c r="V57" s="3"/>
      <c r="W57" s="3"/>
      <c r="X57" s="3"/>
      <c r="Y57" s="3"/>
      <c r="Z57" s="3"/>
      <c r="AA57" s="3"/>
      <c r="AB57" s="3"/>
      <c r="AC57" s="3"/>
      <c r="AD57" s="3"/>
      <c r="AE57" s="3"/>
      <c r="AF57" s="3"/>
      <c r="AG57" s="3"/>
      <c r="AH57" s="3"/>
    </row>
    <row r="58" spans="1:34" ht="22.5" customHeight="1">
      <c r="A58" s="41"/>
      <c r="B58" s="40" t="str">
        <f ca="1">B40</f>
        <v>Gold  (*)</v>
      </c>
      <c r="C58" s="35"/>
      <c r="D58" s="368" t="s">
        <v>2463</v>
      </c>
      <c r="E58" s="369"/>
      <c r="F58" s="47"/>
      <c r="G58" s="334" t="s">
        <v>15878</v>
      </c>
      <c r="H58" s="335"/>
      <c r="I58" s="335"/>
      <c r="J58" s="336"/>
      <c r="K58" s="36"/>
      <c r="L58" s="116"/>
      <c r="P58" s="3"/>
      <c r="Q58" s="3"/>
      <c r="R58" s="3"/>
      <c r="S58" s="3"/>
      <c r="T58" s="3"/>
      <c r="U58" s="3"/>
      <c r="V58" s="3"/>
      <c r="W58" s="3"/>
      <c r="X58" s="3"/>
      <c r="Y58" s="3"/>
      <c r="Z58" s="3"/>
      <c r="AA58" s="3"/>
      <c r="AB58" s="3"/>
      <c r="AC58" s="3"/>
      <c r="AD58" s="3"/>
      <c r="AE58" s="3"/>
      <c r="AF58" s="3"/>
      <c r="AG58" s="3"/>
      <c r="AH58" s="3"/>
    </row>
    <row r="59" spans="1:34" ht="22.5">
      <c r="A59" s="41"/>
      <c r="B59" s="40" t="str">
        <f ca="1">B41</f>
        <v>Tungsten  (*)</v>
      </c>
      <c r="C59" s="35"/>
      <c r="D59" s="368" t="s">
        <v>15866</v>
      </c>
      <c r="E59" s="369"/>
      <c r="F59" s="47"/>
      <c r="G59" s="334"/>
      <c r="H59" s="335"/>
      <c r="I59" s="335"/>
      <c r="J59" s="336"/>
      <c r="K59" s="36"/>
      <c r="L59" s="116"/>
      <c r="P59" s="3"/>
      <c r="Q59" s="3"/>
      <c r="R59" s="3"/>
      <c r="S59" s="3"/>
      <c r="T59" s="3"/>
      <c r="U59" s="3"/>
      <c r="V59" s="3"/>
      <c r="W59" s="3"/>
      <c r="X59" s="3"/>
      <c r="Y59" s="3"/>
      <c r="Z59" s="3"/>
      <c r="AA59" s="3"/>
      <c r="AB59" s="3"/>
      <c r="AC59" s="3"/>
      <c r="AD59" s="3"/>
      <c r="AE59" s="3"/>
      <c r="AF59" s="3"/>
      <c r="AG59" s="3"/>
      <c r="AH59" s="3"/>
    </row>
    <row r="60" spans="1:34" ht="15.75">
      <c r="A60" s="41"/>
      <c r="B60" s="46"/>
      <c r="C60" s="10"/>
      <c r="D60" s="85"/>
      <c r="E60" s="85"/>
      <c r="F60" s="84"/>
      <c r="G60" s="86"/>
      <c r="H60" s="86"/>
      <c r="I60" s="86"/>
      <c r="J60" s="86"/>
      <c r="K60" s="36"/>
      <c r="L60" s="111"/>
      <c r="M60" s="112"/>
      <c r="P60" s="3"/>
      <c r="Q60" s="3"/>
      <c r="R60" s="3"/>
      <c r="S60" s="3"/>
      <c r="T60" s="3"/>
      <c r="U60" s="3"/>
      <c r="V60" s="3"/>
      <c r="W60" s="3"/>
      <c r="X60" s="3"/>
      <c r="Y60" s="3"/>
      <c r="Z60" s="3"/>
      <c r="AA60" s="3"/>
      <c r="AB60" s="3"/>
      <c r="AC60" s="3"/>
      <c r="AD60" s="3"/>
      <c r="AE60" s="3"/>
      <c r="AF60" s="3"/>
      <c r="AG60" s="3"/>
      <c r="AH60" s="3"/>
    </row>
    <row r="61" spans="1:34" ht="48.6" customHeight="1">
      <c r="A61" s="41"/>
      <c r="B61" s="267" t="str">
        <f ca="1">OFFSET(L!$C$1,MATCH("Declaration"&amp;ADDRESS(ROW(),COLUMN(),4),L!$A:$A,0)-1,SL,,)&amp;Q$37</f>
        <v>7) Have you identified all of the smelters supplying the 3TG to your supply chain?  (*)</v>
      </c>
      <c r="C61" s="10"/>
      <c r="D61" s="331" t="str">
        <f ca="1">D25</f>
        <v>Answer</v>
      </c>
      <c r="E61" s="331"/>
      <c r="F61" s="18"/>
      <c r="G61" s="44" t="str">
        <f ca="1">G25</f>
        <v>Comments</v>
      </c>
      <c r="H61" s="373"/>
      <c r="I61" s="373"/>
      <c r="J61" s="373"/>
      <c r="K61" s="36"/>
      <c r="L61" s="111" t="s">
        <v>1229</v>
      </c>
      <c r="M61" s="112"/>
      <c r="P61" s="3"/>
      <c r="Q61" s="3"/>
      <c r="R61" s="3"/>
      <c r="S61" s="3"/>
      <c r="T61" s="3"/>
      <c r="U61" s="3"/>
      <c r="V61" s="3"/>
      <c r="W61" s="3"/>
      <c r="X61" s="3"/>
      <c r="Y61" s="3"/>
      <c r="Z61" s="3"/>
      <c r="AA61" s="3"/>
      <c r="AB61" s="3"/>
      <c r="AC61" s="3"/>
      <c r="AD61" s="3"/>
      <c r="AE61" s="3"/>
      <c r="AF61" s="3"/>
      <c r="AG61" s="3"/>
      <c r="AH61" s="3"/>
    </row>
    <row r="62" spans="1:34" ht="22.5">
      <c r="A62" s="41"/>
      <c r="B62" s="40" t="str">
        <f ca="1">B38</f>
        <v>Tantalum  (*)</v>
      </c>
      <c r="C62" s="10"/>
      <c r="D62" s="332" t="s">
        <v>484</v>
      </c>
      <c r="E62" s="333"/>
      <c r="F62" s="47"/>
      <c r="G62" s="334" t="s">
        <v>15864</v>
      </c>
      <c r="H62" s="335"/>
      <c r="I62" s="335"/>
      <c r="J62" s="336"/>
      <c r="K62" s="36"/>
      <c r="L62" s="116"/>
      <c r="P62" s="3"/>
      <c r="Q62" s="3"/>
      <c r="R62" s="3"/>
      <c r="S62" s="3"/>
      <c r="T62" s="3"/>
      <c r="U62" s="3"/>
      <c r="V62" s="3"/>
      <c r="W62" s="3"/>
      <c r="X62" s="3"/>
      <c r="Y62" s="3"/>
      <c r="Z62" s="3"/>
      <c r="AA62" s="3"/>
      <c r="AB62" s="3"/>
      <c r="AC62" s="3"/>
      <c r="AD62" s="3"/>
      <c r="AE62" s="3"/>
      <c r="AF62" s="3"/>
      <c r="AG62" s="3"/>
      <c r="AH62" s="3"/>
    </row>
    <row r="63" spans="1:34" ht="22.5">
      <c r="A63" s="41"/>
      <c r="B63" s="40" t="str">
        <f ca="1">B39</f>
        <v>Tin  (*)</v>
      </c>
      <c r="C63" s="10"/>
      <c r="D63" s="326" t="s">
        <v>484</v>
      </c>
      <c r="E63" s="327"/>
      <c r="F63" s="47"/>
      <c r="G63" s="334"/>
      <c r="H63" s="335"/>
      <c r="I63" s="335"/>
      <c r="J63" s="336"/>
      <c r="K63" s="36"/>
      <c r="L63" s="116"/>
      <c r="P63" s="3"/>
      <c r="Q63" s="3"/>
      <c r="R63" s="3"/>
      <c r="S63" s="3"/>
      <c r="T63" s="3"/>
      <c r="U63" s="3"/>
      <c r="V63" s="3"/>
      <c r="W63" s="3"/>
      <c r="X63" s="3"/>
      <c r="Y63" s="3"/>
      <c r="Z63" s="3"/>
      <c r="AA63" s="3"/>
      <c r="AB63" s="3"/>
      <c r="AC63" s="3"/>
      <c r="AD63" s="3"/>
      <c r="AE63" s="3"/>
      <c r="AF63" s="3"/>
      <c r="AG63" s="3"/>
      <c r="AH63" s="3"/>
    </row>
    <row r="64" spans="1:34" ht="22.5">
      <c r="A64" s="41"/>
      <c r="B64" s="40" t="str">
        <f ca="1">B40</f>
        <v>Gold  (*)</v>
      </c>
      <c r="C64" s="10"/>
      <c r="D64" s="326" t="s">
        <v>484</v>
      </c>
      <c r="E64" s="327"/>
      <c r="F64" s="47"/>
      <c r="G64" s="334"/>
      <c r="H64" s="335"/>
      <c r="I64" s="335"/>
      <c r="J64" s="336"/>
      <c r="K64" s="36"/>
      <c r="L64" s="116"/>
      <c r="P64" s="3"/>
      <c r="Q64" s="3"/>
      <c r="R64" s="3"/>
      <c r="S64" s="3"/>
      <c r="T64" s="3"/>
      <c r="U64" s="3"/>
      <c r="V64" s="3"/>
      <c r="W64" s="3"/>
      <c r="X64" s="3"/>
      <c r="Y64" s="3"/>
      <c r="Z64" s="3"/>
      <c r="AA64" s="3"/>
      <c r="AB64" s="3"/>
      <c r="AC64" s="3"/>
      <c r="AD64" s="3"/>
      <c r="AE64" s="3"/>
      <c r="AF64" s="3"/>
      <c r="AG64" s="3"/>
      <c r="AH64" s="3"/>
    </row>
    <row r="65" spans="1:34" ht="22.5">
      <c r="A65" s="41"/>
      <c r="B65" s="40" t="str">
        <f ca="1">B41</f>
        <v>Tungsten  (*)</v>
      </c>
      <c r="C65" s="10"/>
      <c r="D65" s="326" t="s">
        <v>484</v>
      </c>
      <c r="E65" s="327"/>
      <c r="F65" s="47"/>
      <c r="G65" s="334" t="s">
        <v>15872</v>
      </c>
      <c r="H65" s="335"/>
      <c r="I65" s="335"/>
      <c r="J65" s="336"/>
      <c r="K65" s="36"/>
      <c r="L65" s="116"/>
      <c r="P65" s="3"/>
      <c r="Q65" s="3"/>
      <c r="R65" s="3"/>
      <c r="S65" s="3"/>
      <c r="T65" s="3"/>
      <c r="U65" s="3"/>
      <c r="V65" s="3"/>
      <c r="W65" s="3"/>
      <c r="X65" s="3"/>
      <c r="Y65" s="3"/>
      <c r="Z65" s="3"/>
      <c r="AA65" s="3"/>
      <c r="AB65" s="3"/>
      <c r="AC65" s="3"/>
      <c r="AD65" s="3"/>
      <c r="AE65" s="3"/>
      <c r="AF65" s="3"/>
      <c r="AG65" s="3"/>
      <c r="AH65" s="3"/>
    </row>
    <row r="66" spans="1:34" ht="15.75">
      <c r="A66" s="41"/>
      <c r="B66" s="22"/>
      <c r="C66" s="10"/>
      <c r="D66" s="87"/>
      <c r="E66" s="87"/>
      <c r="F66" s="84"/>
      <c r="G66" s="88"/>
      <c r="H66" s="88"/>
      <c r="I66" s="88"/>
      <c r="J66" s="88"/>
      <c r="K66" s="36"/>
      <c r="L66" s="111"/>
      <c r="M66" s="112"/>
      <c r="P66" s="3"/>
      <c r="Q66" s="3"/>
      <c r="R66" s="3"/>
      <c r="S66" s="3"/>
      <c r="T66" s="3"/>
      <c r="U66" s="3"/>
      <c r="V66" s="3"/>
      <c r="W66" s="3"/>
      <c r="X66" s="3"/>
      <c r="Y66" s="3"/>
      <c r="Z66" s="3"/>
      <c r="AA66" s="3"/>
      <c r="AB66" s="3"/>
      <c r="AC66" s="3"/>
      <c r="AD66" s="3"/>
      <c r="AE66" s="3"/>
      <c r="AF66" s="3"/>
      <c r="AG66" s="3"/>
      <c r="AH66" s="3"/>
    </row>
    <row r="67" spans="1:34" ht="48.6" customHeight="1">
      <c r="A67" s="41"/>
      <c r="B67" s="44" t="str">
        <f ca="1">OFFSET(L!$C$1,MATCH("Declaration"&amp;ADDRESS(ROW(),COLUMN(),4),L!$A:$A,0)-1,SL,,)&amp;Q$37</f>
        <v>8) Has all applicable smelter information received by your company been reported in this declaration?  (*)</v>
      </c>
      <c r="C67" s="10"/>
      <c r="D67" s="331" t="str">
        <f ca="1">D25</f>
        <v>Answer</v>
      </c>
      <c r="E67" s="331"/>
      <c r="F67" s="18"/>
      <c r="G67" s="44" t="str">
        <f ca="1">G25</f>
        <v>Comments</v>
      </c>
      <c r="H67" s="373" t="str">
        <f>IF(Q75="(*)","Click here to enter smelter names","")</f>
        <v/>
      </c>
      <c r="I67" s="373"/>
      <c r="J67" s="373"/>
      <c r="K67" s="36"/>
      <c r="L67" s="111" t="s">
        <v>1229</v>
      </c>
      <c r="M67" s="112"/>
      <c r="P67" s="3"/>
      <c r="Q67" s="3"/>
      <c r="R67" s="3"/>
      <c r="S67" s="3"/>
      <c r="T67" s="3"/>
      <c r="U67" s="3"/>
      <c r="V67" s="3"/>
      <c r="W67" s="3"/>
      <c r="X67" s="3"/>
      <c r="Y67" s="3"/>
      <c r="Z67" s="3"/>
      <c r="AA67" s="3"/>
      <c r="AB67" s="3"/>
      <c r="AC67" s="3"/>
      <c r="AD67" s="3"/>
      <c r="AE67" s="3"/>
      <c r="AF67" s="3"/>
      <c r="AG67" s="3"/>
      <c r="AH67" s="3"/>
    </row>
    <row r="68" spans="1:34" ht="22.5">
      <c r="A68" s="41"/>
      <c r="B68" s="40" t="str">
        <f ca="1">B38</f>
        <v>Tantalum  (*)</v>
      </c>
      <c r="C68" s="35"/>
      <c r="D68" s="326" t="s">
        <v>484</v>
      </c>
      <c r="E68" s="327"/>
      <c r="F68" s="48"/>
      <c r="G68" s="334" t="s">
        <v>15864</v>
      </c>
      <c r="H68" s="335"/>
      <c r="I68" s="335"/>
      <c r="J68" s="336"/>
      <c r="K68" s="36"/>
      <c r="L68" s="116"/>
      <c r="P68" s="3"/>
      <c r="Q68" s="3"/>
      <c r="R68" s="3"/>
      <c r="S68" s="3"/>
      <c r="T68" s="3"/>
      <c r="U68" s="3"/>
      <c r="V68" s="3"/>
      <c r="W68" s="3"/>
      <c r="X68" s="3"/>
      <c r="Y68" s="3"/>
      <c r="Z68" s="3"/>
      <c r="AA68" s="3"/>
      <c r="AB68" s="3"/>
      <c r="AC68" s="3"/>
      <c r="AD68" s="3"/>
      <c r="AE68" s="3"/>
      <c r="AF68" s="3"/>
      <c r="AG68" s="3"/>
      <c r="AH68" s="3"/>
    </row>
    <row r="69" spans="1:34" ht="22.5">
      <c r="A69" s="41"/>
      <c r="B69" s="40" t="str">
        <f ca="1">B39</f>
        <v>Tin  (*)</v>
      </c>
      <c r="C69" s="35"/>
      <c r="D69" s="326" t="s">
        <v>484</v>
      </c>
      <c r="E69" s="327"/>
      <c r="F69" s="48"/>
      <c r="G69" s="334"/>
      <c r="H69" s="335"/>
      <c r="I69" s="335"/>
      <c r="J69" s="336"/>
      <c r="K69" s="36"/>
      <c r="L69" s="116"/>
      <c r="P69" s="3"/>
      <c r="Q69" s="3"/>
      <c r="R69" s="3"/>
      <c r="S69" s="3"/>
      <c r="T69" s="3"/>
      <c r="U69" s="3"/>
      <c r="V69" s="3"/>
      <c r="W69" s="3"/>
      <c r="X69" s="3"/>
      <c r="Y69" s="3"/>
      <c r="Z69" s="3"/>
      <c r="AA69" s="3"/>
      <c r="AB69" s="3"/>
      <c r="AC69" s="3"/>
      <c r="AD69" s="3"/>
      <c r="AE69" s="3"/>
      <c r="AF69" s="3"/>
      <c r="AG69" s="3"/>
      <c r="AH69" s="3"/>
    </row>
    <row r="70" spans="1:34" ht="22.5">
      <c r="A70" s="41"/>
      <c r="B70" s="40" t="str">
        <f ca="1">B40</f>
        <v>Gold  (*)</v>
      </c>
      <c r="C70" s="35"/>
      <c r="D70" s="326" t="s">
        <v>484</v>
      </c>
      <c r="E70" s="327"/>
      <c r="F70" s="48"/>
      <c r="G70" s="334"/>
      <c r="H70" s="335"/>
      <c r="I70" s="335"/>
      <c r="J70" s="336"/>
      <c r="K70" s="36"/>
      <c r="L70" s="116"/>
      <c r="P70" s="3"/>
      <c r="Q70" s="3"/>
      <c r="R70" s="3"/>
      <c r="S70" s="3"/>
      <c r="T70" s="3"/>
      <c r="U70" s="3"/>
      <c r="V70" s="3"/>
      <c r="W70" s="3"/>
      <c r="X70" s="3"/>
      <c r="Y70" s="3"/>
      <c r="Z70" s="3"/>
      <c r="AA70" s="3"/>
      <c r="AB70" s="3"/>
      <c r="AC70" s="3"/>
      <c r="AD70" s="3"/>
      <c r="AE70" s="3"/>
      <c r="AF70" s="3"/>
      <c r="AG70" s="3"/>
      <c r="AH70" s="3"/>
    </row>
    <row r="71" spans="1:34" ht="22.5">
      <c r="A71" s="38"/>
      <c r="B71" s="40" t="str">
        <f ca="1">B41</f>
        <v>Tungsten  (*)</v>
      </c>
      <c r="C71" s="49"/>
      <c r="D71" s="326" t="s">
        <v>484</v>
      </c>
      <c r="E71" s="327"/>
      <c r="F71" s="50"/>
      <c r="G71" s="334" t="s">
        <v>15872</v>
      </c>
      <c r="H71" s="335"/>
      <c r="I71" s="335"/>
      <c r="J71" s="336"/>
      <c r="K71" s="39"/>
      <c r="L71" s="117"/>
      <c r="P71" s="3"/>
      <c r="Q71" s="3"/>
      <c r="R71" s="3"/>
      <c r="S71" s="3"/>
      <c r="T71" s="3"/>
      <c r="U71" s="3"/>
      <c r="V71" s="3"/>
      <c r="W71" s="3"/>
      <c r="X71" s="3"/>
      <c r="Y71" s="3"/>
      <c r="Z71" s="3"/>
      <c r="AA71" s="3"/>
      <c r="AB71" s="3"/>
      <c r="AC71" s="3"/>
      <c r="AD71" s="3"/>
      <c r="AE71" s="3"/>
      <c r="AF71" s="3"/>
      <c r="AG71" s="3"/>
      <c r="AH71" s="3"/>
    </row>
    <row r="72" spans="1:34" ht="15">
      <c r="A72" s="41"/>
      <c r="B72" s="17"/>
      <c r="C72" s="17"/>
      <c r="D72" s="17"/>
      <c r="E72" s="17"/>
      <c r="F72" s="17"/>
      <c r="G72" s="80"/>
      <c r="H72" s="80"/>
      <c r="I72" s="80"/>
      <c r="J72" s="80"/>
      <c r="K72" s="36"/>
      <c r="L72" s="100"/>
      <c r="P72" s="3"/>
      <c r="Q72" s="3"/>
      <c r="R72" s="3"/>
      <c r="S72" s="3"/>
      <c r="T72" s="3"/>
      <c r="U72" s="3"/>
      <c r="V72" s="3"/>
      <c r="W72" s="3"/>
      <c r="X72" s="3"/>
      <c r="Y72" s="3"/>
      <c r="Z72" s="3"/>
      <c r="AA72" s="3"/>
      <c r="AB72" s="3"/>
      <c r="AC72" s="3"/>
      <c r="AD72" s="3"/>
      <c r="AE72" s="3"/>
      <c r="AF72" s="3"/>
      <c r="AG72" s="3"/>
      <c r="AH72" s="3"/>
    </row>
    <row r="73" spans="1:34" ht="15">
      <c r="A73" s="41"/>
      <c r="B73" s="386" t="str">
        <f ca="1">OFFSET(L!$C$1,MATCH("Declaration"&amp;ADDRESS(ROW(),COLUMN(),4),L!$A:$A,0)-1,SL,,)</f>
        <v>Answer the Following Questions at a Company Level</v>
      </c>
      <c r="C73" s="386"/>
      <c r="D73" s="386"/>
      <c r="E73" s="386"/>
      <c r="F73" s="386"/>
      <c r="G73" s="386"/>
      <c r="H73" s="386"/>
      <c r="I73" s="386"/>
      <c r="J73" s="386"/>
      <c r="K73" s="36"/>
      <c r="L73" s="100"/>
      <c r="P73" s="3"/>
      <c r="Q73" s="3"/>
      <c r="R73" s="3"/>
      <c r="S73" s="3"/>
      <c r="T73" s="3"/>
      <c r="U73" s="3"/>
      <c r="V73" s="3"/>
      <c r="W73" s="3"/>
      <c r="X73" s="3"/>
      <c r="Y73" s="3"/>
      <c r="Z73" s="3"/>
      <c r="AA73" s="3"/>
      <c r="AB73" s="3"/>
      <c r="AC73" s="3"/>
      <c r="AD73" s="3"/>
      <c r="AE73" s="3"/>
      <c r="AF73" s="3"/>
      <c r="AG73" s="3"/>
      <c r="AH73" s="3"/>
    </row>
    <row r="74" spans="1:34" ht="15.75">
      <c r="A74" s="51"/>
      <c r="B74" s="52" t="str">
        <f ca="1">OFFSET(L!$C$1,MATCH("Declaration"&amp;ADDRESS(ROW(),COLUMN(),4),L!$A:$A,0)-1,SL,,)</f>
        <v>Question</v>
      </c>
      <c r="C74" s="81"/>
      <c r="D74" s="337" t="str">
        <f ca="1">D25</f>
        <v>Answer</v>
      </c>
      <c r="E74" s="337"/>
      <c r="F74" s="53"/>
      <c r="G74" s="337" t="str">
        <f ca="1">G25</f>
        <v>Comments</v>
      </c>
      <c r="H74" s="337" t="e">
        <f>HLOOKUP(SL,LT,$O74,0)</f>
        <v>#NAME?</v>
      </c>
      <c r="I74" s="337" t="e">
        <f>HLOOKUP(SL,LT,$O74,0)</f>
        <v>#NAME?</v>
      </c>
      <c r="J74" s="82"/>
      <c r="K74" s="55"/>
      <c r="L74" s="113"/>
      <c r="M74" s="112"/>
      <c r="P74" s="3"/>
      <c r="Q74" s="3"/>
      <c r="R74" s="3"/>
      <c r="S74" s="3"/>
      <c r="T74" s="3"/>
      <c r="U74" s="3"/>
      <c r="V74" s="3"/>
      <c r="W74" s="3"/>
      <c r="X74" s="3"/>
      <c r="Y74" s="3"/>
      <c r="Z74" s="3"/>
      <c r="AA74" s="3"/>
      <c r="AB74" s="3"/>
      <c r="AC74" s="3"/>
      <c r="AD74" s="3"/>
      <c r="AE74" s="3"/>
      <c r="AF74" s="3"/>
      <c r="AG74" s="3"/>
      <c r="AH74" s="3"/>
    </row>
    <row r="75" spans="1:34" ht="30">
      <c r="A75" s="41"/>
      <c r="B75" s="56" t="str">
        <f ca="1">OFFSET(L!$C$1,MATCH("Declaration"&amp;ADDRESS(ROW(),COLUMN(),4),L!$A:$A,0)-1,SL,,)&amp;$Q$37</f>
        <v>A. Have you established a responsible minerals sourcing policy? (*)</v>
      </c>
      <c r="C75" s="57"/>
      <c r="D75" s="326" t="s">
        <v>484</v>
      </c>
      <c r="E75" s="327"/>
      <c r="F75" s="57"/>
      <c r="G75" s="334"/>
      <c r="H75" s="335"/>
      <c r="I75" s="335"/>
      <c r="J75" s="336"/>
      <c r="K75" s="36"/>
      <c r="L75" s="113" t="s">
        <v>1230</v>
      </c>
      <c r="M75" s="112"/>
      <c r="P75" s="3"/>
      <c r="Q75" s="3"/>
      <c r="R75" s="3"/>
      <c r="S75" s="3"/>
      <c r="T75" s="3"/>
      <c r="U75" s="3"/>
      <c r="V75" s="3"/>
      <c r="W75" s="3"/>
      <c r="X75" s="3"/>
      <c r="Y75" s="3"/>
      <c r="Z75" s="3"/>
      <c r="AA75" s="3"/>
      <c r="AB75" s="3"/>
      <c r="AC75" s="3"/>
      <c r="AD75" s="3"/>
      <c r="AE75" s="3"/>
      <c r="AF75" s="3"/>
      <c r="AG75" s="3"/>
      <c r="AH75" s="3"/>
    </row>
    <row r="76" spans="1:34" ht="15.75">
      <c r="A76" s="41"/>
      <c r="B76" s="58"/>
      <c r="C76" s="12"/>
      <c r="D76" s="1"/>
      <c r="E76" s="1"/>
      <c r="F76" s="12"/>
      <c r="G76" s="381"/>
      <c r="H76" s="381"/>
      <c r="I76" s="381"/>
      <c r="J76" s="381"/>
      <c r="K76" s="36"/>
      <c r="L76" s="113"/>
      <c r="M76" s="112"/>
      <c r="P76" s="3"/>
      <c r="Q76" s="3"/>
      <c r="R76" s="3"/>
      <c r="S76" s="3"/>
      <c r="T76" s="3"/>
      <c r="U76" s="3"/>
      <c r="V76" s="3"/>
      <c r="W76" s="3"/>
      <c r="X76" s="3"/>
      <c r="Y76" s="3"/>
      <c r="Z76" s="3"/>
      <c r="AA76" s="3"/>
      <c r="AB76" s="3"/>
      <c r="AC76" s="3"/>
      <c r="AD76" s="3"/>
      <c r="AE76" s="3"/>
      <c r="AF76" s="3"/>
      <c r="AG76" s="3"/>
      <c r="AH76" s="3"/>
    </row>
    <row r="77" spans="1:34" ht="49.35" customHeight="1">
      <c r="A77" s="41"/>
      <c r="B77" s="56" t="str">
        <f ca="1">OFFSET(L!$C$1,MATCH("Declaration"&amp;ADDRESS(ROW(),COLUMN(),4),L!$A:$A,0)-1,SL,,)&amp;$Q$37</f>
        <v>B. Is your responsible minerals sourcing policy publicly available on your website? (Note – If yes, the user shall specify the URL in the comment field.) (*)</v>
      </c>
      <c r="C77" s="57"/>
      <c r="D77" s="326" t="s">
        <v>484</v>
      </c>
      <c r="E77" s="327"/>
      <c r="F77" s="57"/>
      <c r="G77" s="338" t="s">
        <v>15867</v>
      </c>
      <c r="H77" s="339"/>
      <c r="I77" s="339"/>
      <c r="J77" s="340"/>
      <c r="K77" s="36"/>
      <c r="L77" s="113" t="s">
        <v>1231</v>
      </c>
      <c r="M77" s="112"/>
      <c r="P77" s="3"/>
      <c r="Q77" s="3"/>
      <c r="R77" s="3"/>
      <c r="S77" s="3"/>
      <c r="T77" s="3"/>
      <c r="U77" s="3"/>
      <c r="V77" s="3"/>
      <c r="W77" s="3"/>
      <c r="X77" s="3"/>
      <c r="Y77" s="3"/>
      <c r="Z77" s="3"/>
      <c r="AA77" s="3"/>
      <c r="AB77" s="3"/>
      <c r="AC77" s="3"/>
      <c r="AD77" s="3"/>
      <c r="AE77" s="3"/>
      <c r="AF77" s="3"/>
      <c r="AG77" s="3"/>
      <c r="AH77" s="3"/>
    </row>
    <row r="78" spans="1:34" ht="15.75">
      <c r="A78" s="41"/>
      <c r="B78" s="58"/>
      <c r="C78" s="12"/>
      <c r="D78" s="1"/>
      <c r="E78" s="1"/>
      <c r="F78" s="12"/>
      <c r="G78" s="54"/>
      <c r="H78" s="54"/>
      <c r="I78" s="54"/>
      <c r="J78" s="54"/>
      <c r="K78" s="36"/>
      <c r="L78" s="113"/>
      <c r="M78" s="112"/>
      <c r="P78" s="3"/>
      <c r="Q78" s="3"/>
      <c r="R78" s="3"/>
      <c r="S78" s="3"/>
      <c r="T78" s="3"/>
      <c r="U78" s="3"/>
      <c r="V78" s="3"/>
      <c r="W78" s="3"/>
      <c r="X78" s="3"/>
      <c r="Y78" s="3"/>
      <c r="Z78" s="3"/>
      <c r="AA78" s="3"/>
      <c r="AB78" s="3"/>
      <c r="AC78" s="3"/>
      <c r="AD78" s="3"/>
      <c r="AE78" s="3"/>
      <c r="AF78" s="3"/>
      <c r="AG78" s="3"/>
      <c r="AH78" s="3"/>
    </row>
    <row r="79" spans="1:34" ht="52.5" customHeight="1">
      <c r="A79" s="41"/>
      <c r="B79" s="56" t="str">
        <f ca="1">OFFSET(L!$C$1,MATCH("Declaration"&amp;ADDRESS(ROW(),COLUMN(),4),L!$A:$A,0)-1,SL,,)&amp;$Q$37</f>
        <v>C. Do you require your direct suppliers to source the 3TG from smelters whose due diligence practices have been validated by an independent third party audit program? (*)</v>
      </c>
      <c r="C79" s="57"/>
      <c r="D79" s="326" t="s">
        <v>484</v>
      </c>
      <c r="E79" s="327"/>
      <c r="F79" s="57"/>
      <c r="G79" s="334"/>
      <c r="H79" s="335"/>
      <c r="I79" s="335"/>
      <c r="J79" s="336"/>
      <c r="K79" s="36"/>
      <c r="L79" s="113" t="s">
        <v>1231</v>
      </c>
      <c r="M79" s="112"/>
      <c r="P79" s="3"/>
      <c r="Q79" s="3"/>
      <c r="R79" s="3"/>
      <c r="S79" s="3"/>
      <c r="T79" s="3"/>
      <c r="U79" s="3"/>
      <c r="V79" s="3"/>
      <c r="W79" s="3"/>
      <c r="X79" s="3"/>
      <c r="Y79" s="3"/>
      <c r="Z79" s="3"/>
      <c r="AA79" s="3"/>
      <c r="AB79" s="3"/>
      <c r="AC79" s="3"/>
      <c r="AD79" s="3"/>
      <c r="AE79" s="3"/>
      <c r="AF79" s="3"/>
      <c r="AG79" s="3"/>
      <c r="AH79" s="3"/>
    </row>
    <row r="80" spans="1:34" ht="15.75">
      <c r="A80" s="41"/>
      <c r="B80" s="58"/>
      <c r="C80" s="12"/>
      <c r="D80" s="1"/>
      <c r="E80" s="1"/>
      <c r="F80" s="12"/>
      <c r="G80" s="54"/>
      <c r="H80" s="54"/>
      <c r="I80" s="54"/>
      <c r="J80" s="54"/>
      <c r="K80" s="36"/>
      <c r="L80" s="113"/>
      <c r="M80" s="112"/>
      <c r="P80" s="3"/>
      <c r="Q80" s="3"/>
      <c r="R80" s="3"/>
      <c r="S80" s="3"/>
      <c r="T80" s="3"/>
      <c r="U80" s="3"/>
      <c r="V80" s="3"/>
      <c r="W80" s="3"/>
      <c r="X80" s="3"/>
      <c r="Y80" s="3"/>
      <c r="Z80" s="3"/>
      <c r="AA80" s="3"/>
      <c r="AB80" s="3"/>
      <c r="AC80" s="3"/>
      <c r="AD80" s="3"/>
      <c r="AE80" s="3"/>
      <c r="AF80" s="3"/>
      <c r="AG80" s="3"/>
      <c r="AH80" s="3"/>
    </row>
    <row r="81" spans="1:34" ht="48" customHeight="1">
      <c r="A81" s="41"/>
      <c r="B81" s="56" t="str">
        <f ca="1">OFFSET(L!$C$1,MATCH("Declaration"&amp;ADDRESS(ROW(),COLUMN(),4),L!$A:$A,0)-1,SL,,)&amp;$Q$37</f>
        <v>D. Have you implemented due diligence measures for responsible sourcing? (*)</v>
      </c>
      <c r="C81" s="57"/>
      <c r="D81" s="326" t="s">
        <v>484</v>
      </c>
      <c r="E81" s="327"/>
      <c r="F81" s="57"/>
      <c r="G81" s="334"/>
      <c r="H81" s="335"/>
      <c r="I81" s="335"/>
      <c r="J81" s="336"/>
      <c r="K81" s="36"/>
      <c r="L81" s="113" t="s">
        <v>1290</v>
      </c>
      <c r="M81" s="112"/>
      <c r="P81" s="3"/>
      <c r="Q81" s="3"/>
      <c r="R81" s="3"/>
      <c r="S81" s="3"/>
      <c r="T81" s="3"/>
      <c r="U81" s="3"/>
      <c r="V81" s="3"/>
      <c r="W81" s="3"/>
      <c r="X81" s="3"/>
      <c r="Y81" s="3"/>
      <c r="Z81" s="3"/>
      <c r="AA81" s="3"/>
      <c r="AB81" s="3"/>
      <c r="AC81" s="3"/>
      <c r="AD81" s="3"/>
      <c r="AE81" s="3"/>
      <c r="AF81" s="3"/>
      <c r="AG81" s="3"/>
      <c r="AH81" s="3"/>
    </row>
    <row r="82" spans="1:34" ht="15.75">
      <c r="A82" s="41"/>
      <c r="B82" s="59"/>
      <c r="C82" s="12"/>
      <c r="D82" s="60"/>
      <c r="E82" s="60"/>
      <c r="F82" s="12"/>
      <c r="G82" s="54"/>
      <c r="H82" s="54"/>
      <c r="I82" s="54"/>
      <c r="J82" s="54"/>
      <c r="K82" s="36"/>
      <c r="L82" s="113"/>
      <c r="M82" s="112"/>
      <c r="P82" s="3"/>
      <c r="Q82" s="3"/>
      <c r="R82" s="3"/>
      <c r="S82" s="3"/>
      <c r="T82" s="3"/>
      <c r="U82" s="3"/>
      <c r="V82" s="3"/>
      <c r="W82" s="3"/>
      <c r="X82" s="3"/>
      <c r="Y82" s="3"/>
      <c r="Z82" s="3"/>
      <c r="AA82" s="3"/>
      <c r="AB82" s="3"/>
      <c r="AC82" s="3"/>
      <c r="AD82" s="3"/>
      <c r="AE82" s="3"/>
      <c r="AF82" s="3"/>
      <c r="AG82" s="3"/>
      <c r="AH82" s="3"/>
    </row>
    <row r="83" spans="1:34" ht="35.25" customHeight="1">
      <c r="A83" s="41"/>
      <c r="B83" s="56" t="str">
        <f ca="1">OFFSET(L!$C$1,MATCH("Declaration"&amp;ADDRESS(ROW(),COLUMN(),4),L!$A:$A,0)-1,SL,,)&amp;$Q$37</f>
        <v>E. Does your company conduct Conflict Minerals survey(s) of your relevant supplier(s)? (*)</v>
      </c>
      <c r="C83" s="57"/>
      <c r="D83" s="326" t="s">
        <v>14954</v>
      </c>
      <c r="E83" s="327"/>
      <c r="F83" s="57"/>
      <c r="G83" s="334"/>
      <c r="H83" s="335"/>
      <c r="I83" s="335"/>
      <c r="J83" s="336"/>
      <c r="K83" s="36"/>
      <c r="L83" s="113" t="s">
        <v>1231</v>
      </c>
      <c r="M83" s="112"/>
      <c r="P83" s="3"/>
      <c r="Q83" s="3"/>
      <c r="R83" s="3"/>
      <c r="S83" s="3"/>
      <c r="T83" s="3"/>
      <c r="U83" s="3"/>
      <c r="V83" s="3"/>
      <c r="W83" s="3"/>
      <c r="X83" s="3"/>
      <c r="Y83" s="3"/>
      <c r="Z83" s="3"/>
      <c r="AA83" s="3"/>
      <c r="AB83" s="3"/>
      <c r="AC83" s="3"/>
      <c r="AD83" s="3"/>
      <c r="AE83" s="3"/>
      <c r="AF83" s="3"/>
      <c r="AG83" s="3"/>
      <c r="AH83" s="3"/>
    </row>
    <row r="84" spans="1:34" ht="15">
      <c r="A84" s="41"/>
      <c r="K84" s="36"/>
      <c r="L84" s="113"/>
      <c r="M84" s="112"/>
      <c r="P84" s="3"/>
      <c r="Q84" s="3"/>
      <c r="R84" s="3"/>
      <c r="S84" s="3"/>
      <c r="T84" s="3"/>
      <c r="U84" s="3"/>
      <c r="V84" s="3"/>
      <c r="W84" s="3"/>
      <c r="X84" s="3"/>
      <c r="Y84" s="3"/>
      <c r="Z84" s="3"/>
      <c r="AA84" s="3"/>
      <c r="AB84" s="3"/>
      <c r="AC84" s="3"/>
      <c r="AD84" s="3"/>
      <c r="AE84" s="3"/>
      <c r="AF84" s="3"/>
      <c r="AG84" s="3"/>
      <c r="AH84" s="3"/>
    </row>
    <row r="85" spans="1:34" ht="49.5" customHeight="1">
      <c r="A85" s="41"/>
      <c r="B85" s="56" t="str">
        <f ca="1">OFFSET(L!$C$1,MATCH("Declaration"&amp;ADDRESS(ROW(),COLUMN(),4),L!$A:$A,0)-1,SL,,)&amp;$Q$37</f>
        <v>F. Do you review due diligence information received from your suppliers against your company’s expectations? (*)</v>
      </c>
      <c r="C85" s="57"/>
      <c r="D85" s="379" t="s">
        <v>484</v>
      </c>
      <c r="E85" s="380"/>
      <c r="F85" s="57"/>
      <c r="G85" s="334"/>
      <c r="H85" s="335"/>
      <c r="I85" s="335"/>
      <c r="J85" s="336"/>
      <c r="K85" s="36"/>
      <c r="L85" s="113" t="s">
        <v>1231</v>
      </c>
      <c r="M85" s="112"/>
      <c r="P85" s="3"/>
      <c r="Q85" s="3"/>
      <c r="R85" s="3"/>
      <c r="S85" s="3"/>
      <c r="T85" s="3"/>
      <c r="U85" s="3"/>
      <c r="V85" s="3"/>
      <c r="W85" s="3"/>
      <c r="X85" s="3"/>
      <c r="Y85" s="3"/>
      <c r="Z85" s="3"/>
      <c r="AA85" s="3"/>
      <c r="AB85" s="3"/>
      <c r="AC85" s="3"/>
      <c r="AD85" s="3"/>
      <c r="AE85" s="3"/>
      <c r="AF85" s="3"/>
      <c r="AG85" s="3"/>
      <c r="AH85" s="3"/>
    </row>
    <row r="86" spans="1:34" ht="15.75">
      <c r="A86" s="41"/>
      <c r="B86" s="61"/>
      <c r="C86" s="12"/>
      <c r="D86" s="1"/>
      <c r="E86" s="1"/>
      <c r="F86" s="13"/>
      <c r="G86" s="381"/>
      <c r="H86" s="381"/>
      <c r="I86" s="381"/>
      <c r="J86" s="381"/>
      <c r="K86" s="36"/>
      <c r="L86" s="113"/>
      <c r="M86" s="112"/>
      <c r="P86" s="3"/>
      <c r="Q86" s="3"/>
      <c r="R86" s="3"/>
      <c r="S86" s="3"/>
      <c r="T86" s="3"/>
      <c r="U86" s="3"/>
      <c r="V86" s="3"/>
      <c r="W86" s="3"/>
      <c r="X86" s="3"/>
      <c r="Y86" s="3"/>
      <c r="Z86" s="3"/>
      <c r="AA86" s="3"/>
      <c r="AB86" s="3"/>
      <c r="AC86" s="3"/>
      <c r="AD86" s="3"/>
      <c r="AE86" s="3"/>
      <c r="AF86" s="3"/>
      <c r="AG86" s="3"/>
      <c r="AH86" s="3"/>
    </row>
    <row r="87" spans="1:34" ht="37.35" customHeight="1">
      <c r="A87" s="41"/>
      <c r="B87" s="56" t="str">
        <f ca="1">OFFSET(L!$C$1,MATCH("Declaration"&amp;ADDRESS(ROW(),COLUMN(),4),L!$A:$A,0)-1,SL,,)&amp;$Q$37</f>
        <v>G. Does your review process include corrective action management? (*)</v>
      </c>
      <c r="C87" s="57"/>
      <c r="D87" s="326" t="s">
        <v>484</v>
      </c>
      <c r="E87" s="327"/>
      <c r="F87" s="57"/>
      <c r="G87" s="334"/>
      <c r="H87" s="335"/>
      <c r="I87" s="335"/>
      <c r="J87" s="336"/>
      <c r="K87" s="36"/>
      <c r="L87" s="113" t="s">
        <v>1229</v>
      </c>
      <c r="M87" s="112"/>
      <c r="P87" s="3"/>
      <c r="Q87" s="3"/>
      <c r="R87" s="3"/>
      <c r="S87" s="3"/>
      <c r="T87" s="3"/>
      <c r="U87" s="3"/>
      <c r="V87" s="3"/>
      <c r="W87" s="3"/>
      <c r="X87" s="3"/>
      <c r="Y87" s="3"/>
      <c r="Z87" s="3"/>
      <c r="AA87" s="3"/>
      <c r="AB87" s="3"/>
      <c r="AC87" s="3"/>
      <c r="AD87" s="3"/>
      <c r="AE87" s="3"/>
      <c r="AF87" s="3"/>
      <c r="AG87" s="3"/>
      <c r="AH87" s="3"/>
    </row>
    <row r="88" spans="1:34" ht="15.75">
      <c r="A88" s="41"/>
      <c r="B88" s="58"/>
      <c r="C88" s="12"/>
      <c r="D88" s="1"/>
      <c r="E88" s="1"/>
      <c r="F88" s="13"/>
      <c r="G88" s="382"/>
      <c r="H88" s="382"/>
      <c r="I88" s="382"/>
      <c r="J88" s="382"/>
      <c r="K88" s="36"/>
      <c r="L88" s="113"/>
      <c r="M88" s="112"/>
      <c r="P88" s="3"/>
      <c r="Q88" s="3"/>
      <c r="R88" s="3"/>
      <c r="S88" s="3"/>
      <c r="T88" s="3"/>
      <c r="U88" s="3"/>
      <c r="V88" s="3"/>
      <c r="W88" s="3"/>
      <c r="X88" s="3"/>
      <c r="Y88" s="3"/>
      <c r="Z88" s="3"/>
      <c r="AA88" s="3"/>
      <c r="AB88" s="3"/>
      <c r="AC88" s="3"/>
      <c r="AD88" s="3"/>
      <c r="AE88" s="3"/>
      <c r="AF88" s="3"/>
      <c r="AG88" s="3"/>
      <c r="AH88" s="3"/>
    </row>
    <row r="89" spans="1:34" ht="30">
      <c r="A89" s="41"/>
      <c r="B89" s="56" t="str">
        <f ca="1">OFFSET(L!$C$1,MATCH("Declaration"&amp;ADDRESS(ROW(),COLUMN(),4),L!$A:$A,0)-1,SL,,)&amp;$Q$37</f>
        <v>H. Is your company required to file an annual conflict minerals disclosure? (*)</v>
      </c>
      <c r="C89" s="57"/>
      <c r="D89" s="326" t="s">
        <v>13946</v>
      </c>
      <c r="E89" s="327"/>
      <c r="F89" s="57"/>
      <c r="G89" s="334" t="s">
        <v>15879</v>
      </c>
      <c r="H89" s="335"/>
      <c r="I89" s="335"/>
      <c r="J89" s="336"/>
      <c r="K89" s="36"/>
      <c r="L89" s="113" t="s">
        <v>1231</v>
      </c>
      <c r="M89" s="112"/>
      <c r="P89" s="3"/>
      <c r="Q89" s="3"/>
      <c r="R89" s="3"/>
      <c r="S89" s="3"/>
      <c r="T89" s="3"/>
      <c r="U89" s="3"/>
      <c r="V89" s="3"/>
      <c r="W89" s="3"/>
      <c r="X89" s="3"/>
      <c r="Y89" s="3"/>
      <c r="Z89" s="3"/>
      <c r="AA89" s="3"/>
      <c r="AB89" s="3"/>
      <c r="AC89" s="3"/>
      <c r="AD89" s="3"/>
      <c r="AE89" s="3"/>
      <c r="AF89" s="3"/>
      <c r="AG89" s="3"/>
      <c r="AH89" s="3"/>
    </row>
    <row r="90" spans="1:34" ht="15">
      <c r="A90" s="41"/>
      <c r="B90" s="378" t="str">
        <f>IF(OR($D$8="",$I$3=""),"","Click here to check required fields completion")</f>
        <v/>
      </c>
      <c r="C90" s="378"/>
      <c r="D90" s="378"/>
      <c r="E90" s="378"/>
      <c r="F90" s="378"/>
      <c r="G90" s="378"/>
      <c r="H90" s="378"/>
      <c r="I90" s="378"/>
      <c r="J90" s="378"/>
      <c r="K90" s="36"/>
      <c r="L90" s="100"/>
      <c r="P90" s="3"/>
      <c r="Q90" s="3"/>
      <c r="R90" s="3"/>
      <c r="S90" s="3"/>
      <c r="T90" s="3"/>
      <c r="U90" s="3"/>
      <c r="V90" s="3"/>
      <c r="W90" s="3"/>
      <c r="X90" s="3"/>
      <c r="Y90" s="3"/>
      <c r="Z90" s="3"/>
      <c r="AA90" s="3"/>
      <c r="AB90" s="3"/>
      <c r="AC90" s="3"/>
      <c r="AD90" s="3"/>
      <c r="AE90" s="3"/>
      <c r="AF90" s="3"/>
      <c r="AG90" s="3"/>
      <c r="AH90" s="3"/>
    </row>
    <row r="91" spans="1:34" ht="15.75" thickBot="1">
      <c r="A91" s="376" t="str">
        <f ca="1">OFFSET(L!$C$1,MATCH("General"&amp;"Cpy",L!$A:$A,0)-1,SL,,)</f>
        <v>© 2024 Responsible Minerals Initiative. All rights reserved.</v>
      </c>
      <c r="B91" s="377"/>
      <c r="C91" s="377"/>
      <c r="D91" s="377"/>
      <c r="E91" s="377"/>
      <c r="F91" s="377"/>
      <c r="G91" s="377"/>
      <c r="H91" s="377"/>
      <c r="I91" s="377"/>
      <c r="J91" s="377"/>
      <c r="K91" s="62"/>
      <c r="L91" s="100"/>
      <c r="P91" s="3"/>
      <c r="Q91" s="3"/>
      <c r="R91" s="3"/>
      <c r="S91" s="3"/>
      <c r="T91" s="3"/>
      <c r="U91" s="3"/>
      <c r="V91" s="3"/>
      <c r="W91" s="3"/>
      <c r="X91" s="3"/>
      <c r="Y91" s="3"/>
      <c r="Z91" s="3"/>
      <c r="AA91" s="3"/>
      <c r="AB91" s="3"/>
      <c r="AC91" s="3"/>
      <c r="AD91" s="3"/>
      <c r="AE91" s="3"/>
      <c r="AF91" s="3"/>
      <c r="AG91" s="3"/>
      <c r="AH91" s="3"/>
    </row>
    <row r="92" spans="1:34" ht="15.75" thickTop="1">
      <c r="L92" s="101"/>
      <c r="P92" s="3"/>
      <c r="Q92" s="3"/>
      <c r="R92" s="3"/>
      <c r="S92" s="3"/>
      <c r="T92" s="3"/>
      <c r="U92" s="3"/>
      <c r="V92" s="3"/>
      <c r="W92" s="3"/>
      <c r="X92" s="3"/>
      <c r="Y92" s="3"/>
      <c r="Z92" s="3"/>
      <c r="AA92" s="3"/>
      <c r="AB92" s="3"/>
      <c r="AC92" s="3"/>
      <c r="AD92" s="3"/>
      <c r="AE92" s="3"/>
      <c r="AF92" s="3"/>
      <c r="AG92" s="3"/>
      <c r="AH92" s="3"/>
    </row>
    <row r="96" spans="1:34" ht="13.5" hidden="1" customHeight="1">
      <c r="B96" s="56" t="s">
        <v>484</v>
      </c>
      <c r="D96" s="282" t="str">
        <f>IF(AND(OR($D$26="Yes",$D$26=""),OR($D$32="Yes",$D$32="")),"Yes","")</f>
        <v>Yes</v>
      </c>
      <c r="E96" s="282" t="str">
        <f>IF(AND(OR($D$26="Yes",$D$26=""),OR($D$32="Yes",$D$32="")),"100%","")</f>
        <v>100%</v>
      </c>
      <c r="G96" s="282" t="str">
        <f>IF(OR($D$26="Yes",$D$26=""),"Yes","")</f>
        <v>Yes</v>
      </c>
    </row>
    <row r="97" spans="2:7" ht="13.5" hidden="1" customHeight="1">
      <c r="B97" s="56" t="s">
        <v>485</v>
      </c>
      <c r="D97" s="282" t="str">
        <f>IF(AND(OR($D$26="Yes",$D$26=""),OR($D$32="Yes",$D$32="")),"No","")</f>
        <v>No</v>
      </c>
      <c r="E97" s="282" t="str">
        <f>IF(AND(OR($D$26="Yes",$D$26=""),OR($D$32="Yes",$D$32="")),"Greater than 90%","")</f>
        <v>Greater than 90%</v>
      </c>
      <c r="G97" s="282" t="str">
        <f>IF(OR($D$26="Yes",$D$26=""),"No","")</f>
        <v>No</v>
      </c>
    </row>
    <row r="98" spans="2:7" ht="15.75" hidden="1">
      <c r="B98" s="56" t="s">
        <v>486</v>
      </c>
      <c r="D98" s="282" t="str">
        <f>IF(AND(OR($D$26="Yes",$D$26=""),OR($D$32="Yes",$D$32="")),"Unknown","")</f>
        <v>Unknown</v>
      </c>
      <c r="E98" s="282" t="str">
        <f>IF(AND(OR($D$26="Yes",$D$26=""),OR($D$32="Yes",$D$32="")),"Greater than 75%","")</f>
        <v>Greater than 75%</v>
      </c>
      <c r="G98" s="282" t="str">
        <f>IF(OR($D$27="Yes",$D$27=""),"Yes","")</f>
        <v>Yes</v>
      </c>
    </row>
    <row r="99" spans="2:7" ht="15.75" hidden="1">
      <c r="B99" s="188">
        <v>1</v>
      </c>
      <c r="D99" s="282" t="str">
        <f>IF(AND(OR($D$27="Yes",$D$27=""),OR($D$33="Yes",$D$33="")),"Yes","")</f>
        <v>Yes</v>
      </c>
      <c r="E99" s="282" t="str">
        <f>IF(AND(OR($D$26="Yes",$D$26=""),OR($D$32="Yes",$D$32="")),"Greater than 50%","")</f>
        <v>Greater than 50%</v>
      </c>
      <c r="G99" s="282" t="str">
        <f>IF(OR($D$27="Yes",$D$27=""),"No","")</f>
        <v>No</v>
      </c>
    </row>
    <row r="100" spans="2:7" ht="15.75" hidden="1">
      <c r="B100" s="236" t="s">
        <v>2463</v>
      </c>
      <c r="D100" s="282" t="str">
        <f>IF(AND(OR($D$27="Yes",$D$27=""),OR($D$33="Yes",$D$33="")),"No","")</f>
        <v>No</v>
      </c>
      <c r="E100" s="282" t="str">
        <f>IF(AND(OR($D$26="Yes",$D$26=""),OR($D$32="Yes",$D$32="")),"50% or less","")</f>
        <v>50% or less</v>
      </c>
      <c r="G100" s="282" t="str">
        <f>IF(OR($D$28="Yes",$D$28=""),"Yes","")</f>
        <v>Yes</v>
      </c>
    </row>
    <row r="101" spans="2:7" ht="15.75" hidden="1">
      <c r="B101" s="236" t="s">
        <v>2464</v>
      </c>
      <c r="D101" s="282" t="str">
        <f>IF(AND(OR($D$27="Yes",$D$27=""),OR($D$33="Yes",$D$33="")),"Unknown","")</f>
        <v>Unknown</v>
      </c>
      <c r="E101" s="282" t="str">
        <f>IF(AND(OR($D$26="Yes",$D$26=""),OR($D$32="Yes",$D$32="")),"None","")</f>
        <v>None</v>
      </c>
      <c r="G101" s="282" t="str">
        <f>IF(OR($D$28="Yes",$D$28=""),"No","")</f>
        <v>No</v>
      </c>
    </row>
    <row r="102" spans="2:7" ht="15.75" hidden="1">
      <c r="B102" s="236" t="s">
        <v>2465</v>
      </c>
      <c r="D102" s="282" t="str">
        <f>IF(AND(OR($D$28="Yes",$D$28=""),OR($D$34="Yes",$D$34="")),"Yes","")</f>
        <v>Yes</v>
      </c>
      <c r="E102" s="282" t="str">
        <f>IF(AND(OR($D$27="Yes",$D$27=""),OR($D$33="Yes",$D$33="")),"100%","")</f>
        <v>100%</v>
      </c>
      <c r="G102" s="282" t="str">
        <f>IF(OR($D$29="Yes",$D$29=""),"Yes","")</f>
        <v>Yes</v>
      </c>
    </row>
    <row r="103" spans="2:7" ht="15.75" hidden="1">
      <c r="B103" s="236" t="s">
        <v>2466</v>
      </c>
      <c r="D103" s="282" t="str">
        <f>IF(AND(OR($D$28="Yes",$D$28=""),OR($D$34="Yes",$D$34="")),"No","")</f>
        <v>No</v>
      </c>
      <c r="E103" s="282" t="str">
        <f>IF(AND(OR($D$27="Yes",$D$27=""),OR($D$33="Yes",$D$33="")),"Greater than 90%","")</f>
        <v>Greater than 90%</v>
      </c>
      <c r="G103" s="282" t="str">
        <f>IF(OR($D$29="Yes",$D$29=""),"No","")</f>
        <v>No</v>
      </c>
    </row>
    <row r="104" spans="2:7" ht="15.75" hidden="1">
      <c r="B104" s="236" t="s">
        <v>487</v>
      </c>
      <c r="D104" s="282" t="str">
        <f>IF(AND(OR($D$28="Yes",$D$28=""),OR($D$34="Yes",$D$34="")),"Unknown","")</f>
        <v>Unknown</v>
      </c>
      <c r="E104" s="282" t="str">
        <f>IF(AND(OR($D$27="Yes",$D$27=""),OR($D$33="Yes",$D$33="")),"Greater than 75%","")</f>
        <v>Greater than 75%</v>
      </c>
    </row>
    <row r="105" spans="2:7" ht="15.75" hidden="1">
      <c r="B105" s="236" t="s">
        <v>14954</v>
      </c>
      <c r="D105" s="282" t="str">
        <f>IF(AND(OR($D$29="Yes",$D$29=""),OR($D$35="Yes",$D$35="")),"Yes","")</f>
        <v>Yes</v>
      </c>
      <c r="E105" s="282" t="str">
        <f>IF(AND(OR($D$27="Yes",$D$27=""),OR($D$33="Yes",$D$33="")),"Greater than 50%","")</f>
        <v>Greater than 50%</v>
      </c>
    </row>
    <row r="106" spans="2:7" ht="15.75" hidden="1">
      <c r="B106" s="236" t="s">
        <v>12372</v>
      </c>
      <c r="D106" s="282" t="str">
        <f>IF(AND(OR($D$29="Yes",$D$29=""),OR($D$35="Yes",$D$35="")),"No","")</f>
        <v>No</v>
      </c>
      <c r="E106" s="282" t="str">
        <f>IF(AND(OR($D$27="Yes",$D$27=""),OR($D$33="Yes",$D$33="")),"50% or less","")</f>
        <v>50% or less</v>
      </c>
    </row>
    <row r="107" spans="2:7" ht="15.75" hidden="1">
      <c r="B107" s="236" t="s">
        <v>485</v>
      </c>
      <c r="D107" s="282" t="str">
        <f>IF(AND(OR($D$29="Yes",$D$29=""),OR($D$35="Yes",$D$35="")),"Unknown","")</f>
        <v>Unknown</v>
      </c>
      <c r="E107" s="282" t="str">
        <f>IF(AND(OR($D$27="Yes",$D$27=""),OR($D$33="Yes",$D$33="")),"None","")</f>
        <v>None</v>
      </c>
    </row>
    <row r="108" spans="2:7" ht="15.75" hidden="1">
      <c r="B108" s="236" t="s">
        <v>13946</v>
      </c>
      <c r="E108" s="282" t="str">
        <f>IF(AND(OR($D$28="Yes",$D$28=""),OR($D$34="Yes",$D$34="")),"100%","")</f>
        <v>100%</v>
      </c>
    </row>
    <row r="109" spans="2:7" ht="15.75" hidden="1">
      <c r="B109" s="236" t="s">
        <v>13948</v>
      </c>
      <c r="E109" s="282" t="str">
        <f>IF(AND(OR($D$28="Yes",$D$28=""),OR($D$34="Yes",$D$34="")),"Greater than 90%","")</f>
        <v>Greater than 90%</v>
      </c>
    </row>
    <row r="110" spans="2:7" ht="15.75" hidden="1">
      <c r="B110" s="236" t="s">
        <v>13949</v>
      </c>
      <c r="E110" s="282" t="str">
        <f>IF(AND(OR($D$28="Yes",$D$28=""),OR($D$34="Yes",$D$34="")),"Greater than 75%","")</f>
        <v>Greater than 75%</v>
      </c>
    </row>
    <row r="111" spans="2:7" ht="15.75" hidden="1">
      <c r="B111" s="236" t="s">
        <v>485</v>
      </c>
      <c r="E111" s="282" t="str">
        <f>IF(AND(OR($D$28="Yes",$D$28=""),OR($D$34="Yes",$D$34="")),"Greater than 50%","")</f>
        <v>Greater than 50%</v>
      </c>
    </row>
    <row r="112" spans="2:7" ht="15" hidden="1" customHeight="1">
      <c r="E112" s="282" t="str">
        <f>IF(AND(OR($D$28="Yes",$D$28=""),OR($D$34="Yes",$D$34="")),"50% or less","")</f>
        <v>50% or less</v>
      </c>
    </row>
    <row r="113" spans="5:5" ht="15" hidden="1" customHeight="1">
      <c r="E113" s="282" t="str">
        <f>IF(AND(OR($D$28="Yes",$D$28=""),OR($D$34="Yes",$D$34="")),"None","")</f>
        <v>None</v>
      </c>
    </row>
    <row r="114" spans="5:5" ht="15" hidden="1" customHeight="1">
      <c r="E114" s="282" t="str">
        <f>IF(AND(OR($D$29="Yes",$D$29=""),OR($D$35="Yes",$D$35="")),"100%","")</f>
        <v>100%</v>
      </c>
    </row>
    <row r="115" spans="5:5" ht="15" hidden="1" customHeight="1">
      <c r="E115" s="282" t="str">
        <f>IF(AND(OR($D$29="Yes",$D$29=""),OR($D$35="Yes",$D$35="")),"Greater than 90%","")</f>
        <v>Greater than 90%</v>
      </c>
    </row>
    <row r="116" spans="5:5" ht="15" hidden="1" customHeight="1">
      <c r="E116" s="282" t="str">
        <f>IF(AND(OR($D$29="Yes",$D$29=""),OR($D$35="Yes",$D$35="")),"Greater than 75%","")</f>
        <v>Greater than 75%</v>
      </c>
    </row>
    <row r="117" spans="5:5" ht="15" hidden="1" customHeight="1">
      <c r="E117" s="282" t="str">
        <f>IF(AND(OR($D$29="Yes",$D$29=""),OR($D$35="Yes",$D$35="")),"Greater than 50%","")</f>
        <v>Greater than 50%</v>
      </c>
    </row>
    <row r="118" spans="5:5" ht="15" hidden="1" customHeight="1">
      <c r="E118" s="282" t="str">
        <f>IF(AND(OR($D$29="Yes",$D$29=""),OR($D$35="Yes",$D$35="")),"50% or less","")</f>
        <v>50% or less</v>
      </c>
    </row>
    <row r="119" spans="5:5" ht="15" hidden="1" customHeight="1">
      <c r="E119" s="282" t="str">
        <f>IF(AND(OR($D$29="Yes",$D$29=""),OR($D$35="Yes",$D$35="")),"None","")</f>
        <v>None</v>
      </c>
    </row>
  </sheetData>
  <sheetProtection sheet="1" formatRows="0" insertHyperlinks="0"/>
  <customSheetViews>
    <customSheetView guid="{51531B83-BDD7-4890-A744-04812A317369}" scale="70" showGridLines="0" fitToPage="1" hiddenRows="1" hiddenColumns="1" topLeftCell="A64">
      <selection activeCell="G71" sqref="G71:J71"/>
      <rowBreaks count="1" manualBreakCount="1">
        <brk id="60" max="11" man="1"/>
      </rowBreaks>
      <pageMargins left="0.70866141732283505" right="0.70866141732283505" top="0.74803149606299202" bottom="0.74803149606299202" header="0.31496062992126" footer="0.31496062992126"/>
      <pageSetup scale="41" fitToHeight="0" orientation="portrait" r:id="rId1"/>
    </customSheetView>
    <customSheetView guid="{81CF54B1-70AB-4A68-BB72-21925B5D4874}" scale="80" fitToPage="1" hiddenColumns="1">
      <selection activeCell="D8" sqref="D8:J8"/>
      <pageMargins left="0.7" right="0.7" top="0.75" bottom="0.75" header="0.3" footer="0.3"/>
      <pageSetup orientation="portrait" r:id="rId2"/>
    </customSheetView>
  </customSheetViews>
  <mergeCells count="124">
    <mergeCell ref="D18:J18"/>
    <mergeCell ref="D71:E71"/>
    <mergeCell ref="G75:J75"/>
    <mergeCell ref="D70:E70"/>
    <mergeCell ref="D75:E75"/>
    <mergeCell ref="B73:J73"/>
    <mergeCell ref="D83:E83"/>
    <mergeCell ref="G89:J89"/>
    <mergeCell ref="D79:E79"/>
    <mergeCell ref="G83:J83"/>
    <mergeCell ref="G79:J79"/>
    <mergeCell ref="H67:J67"/>
    <mergeCell ref="D77:E77"/>
    <mergeCell ref="G74:I74"/>
    <mergeCell ref="D74:E74"/>
    <mergeCell ref="G76:J76"/>
    <mergeCell ref="D67:E67"/>
    <mergeCell ref="G70:J70"/>
    <mergeCell ref="G68:J68"/>
    <mergeCell ref="G71:J71"/>
    <mergeCell ref="G69:J69"/>
    <mergeCell ref="G26:J26"/>
    <mergeCell ref="G28:J28"/>
    <mergeCell ref="D28:E28"/>
    <mergeCell ref="A91:J91"/>
    <mergeCell ref="G85:J85"/>
    <mergeCell ref="B90:J90"/>
    <mergeCell ref="D81:E81"/>
    <mergeCell ref="D87:E87"/>
    <mergeCell ref="D85:E85"/>
    <mergeCell ref="D89:E89"/>
    <mergeCell ref="G86:J86"/>
    <mergeCell ref="G87:J87"/>
    <mergeCell ref="G88:J88"/>
    <mergeCell ref="G81:J81"/>
    <mergeCell ref="D11:J11"/>
    <mergeCell ref="D34:E34"/>
    <mergeCell ref="D33:E33"/>
    <mergeCell ref="G34:J34"/>
    <mergeCell ref="G52:J52"/>
    <mergeCell ref="D65:E65"/>
    <mergeCell ref="D64:E64"/>
    <mergeCell ref="D63:E63"/>
    <mergeCell ref="G63:J63"/>
    <mergeCell ref="G64:J64"/>
    <mergeCell ref="D62:E62"/>
    <mergeCell ref="G65:J65"/>
    <mergeCell ref="G53:J53"/>
    <mergeCell ref="D59:E59"/>
    <mergeCell ref="D56:E56"/>
    <mergeCell ref="G56:J56"/>
    <mergeCell ref="D61:E61"/>
    <mergeCell ref="H61:J61"/>
    <mergeCell ref="H37:J37"/>
    <mergeCell ref="D12:J12"/>
    <mergeCell ref="D19:J19"/>
    <mergeCell ref="D23:E23"/>
    <mergeCell ref="G33:J33"/>
    <mergeCell ref="D29:E29"/>
    <mergeCell ref="G41:J41"/>
    <mergeCell ref="D40:E40"/>
    <mergeCell ref="D41:E41"/>
    <mergeCell ref="G50:J50"/>
    <mergeCell ref="D51:E51"/>
    <mergeCell ref="G51:J51"/>
    <mergeCell ref="G40:J40"/>
    <mergeCell ref="D69:E69"/>
    <mergeCell ref="D68:E68"/>
    <mergeCell ref="G62:J62"/>
    <mergeCell ref="D52:E52"/>
    <mergeCell ref="G57:J57"/>
    <mergeCell ref="G58:J58"/>
    <mergeCell ref="G59:J59"/>
    <mergeCell ref="D58:E58"/>
    <mergeCell ref="D55:E55"/>
    <mergeCell ref="D53:E53"/>
    <mergeCell ref="G77:J77"/>
    <mergeCell ref="A1:K1"/>
    <mergeCell ref="D2:J2"/>
    <mergeCell ref="D8:J8"/>
    <mergeCell ref="D17:J17"/>
    <mergeCell ref="B4:H4"/>
    <mergeCell ref="D10:J10"/>
    <mergeCell ref="D14:J14"/>
    <mergeCell ref="D13:J13"/>
    <mergeCell ref="F3:H3"/>
    <mergeCell ref="I4:J4"/>
    <mergeCell ref="D9:G9"/>
    <mergeCell ref="B7:J7"/>
    <mergeCell ref="B10:B11"/>
    <mergeCell ref="D15:J15"/>
    <mergeCell ref="B6:J6"/>
    <mergeCell ref="D16:J16"/>
    <mergeCell ref="D20:J20"/>
    <mergeCell ref="D38:E38"/>
    <mergeCell ref="G39:J39"/>
    <mergeCell ref="G32:J32"/>
    <mergeCell ref="G29:J29"/>
    <mergeCell ref="D57:E57"/>
    <mergeCell ref="G27:J27"/>
    <mergeCell ref="D21:J21"/>
    <mergeCell ref="D26:E26"/>
    <mergeCell ref="D27:E27"/>
    <mergeCell ref="D22:E22"/>
    <mergeCell ref="B24:J24"/>
    <mergeCell ref="D31:E31"/>
    <mergeCell ref="D50:E50"/>
    <mergeCell ref="D37:E37"/>
    <mergeCell ref="D32:E32"/>
    <mergeCell ref="D43:E43"/>
    <mergeCell ref="D44:E44"/>
    <mergeCell ref="G44:J44"/>
    <mergeCell ref="D45:E45"/>
    <mergeCell ref="G45:J45"/>
    <mergeCell ref="D46:E46"/>
    <mergeCell ref="G46:J46"/>
    <mergeCell ref="D47:E47"/>
    <mergeCell ref="G47:J47"/>
    <mergeCell ref="D35:E35"/>
    <mergeCell ref="G38:J38"/>
    <mergeCell ref="D39:E39"/>
    <mergeCell ref="D49:E49"/>
    <mergeCell ref="G35:J35"/>
    <mergeCell ref="D25:E25"/>
  </mergeCells>
  <conditionalFormatting sqref="D22:E22">
    <cfRule type="expression" dxfId="79" priority="159" stopIfTrue="1">
      <formula>IF($D$22="",TRUE)</formula>
    </cfRule>
  </conditionalFormatting>
  <conditionalFormatting sqref="D26:E26">
    <cfRule type="expression" dxfId="78" priority="137" stopIfTrue="1">
      <formula>IF($D$26="",TRUE)</formula>
    </cfRule>
  </conditionalFormatting>
  <conditionalFormatting sqref="D27:E27">
    <cfRule type="expression" dxfId="77" priority="144" stopIfTrue="1">
      <formula>IF($D$27="",TRUE)</formula>
    </cfRule>
  </conditionalFormatting>
  <conditionalFormatting sqref="D28:E28">
    <cfRule type="expression" dxfId="76" priority="145" stopIfTrue="1">
      <formula>IF($D$28="",TRUE)</formula>
    </cfRule>
  </conditionalFormatting>
  <conditionalFormatting sqref="D29:E29">
    <cfRule type="expression" dxfId="75" priority="146" stopIfTrue="1">
      <formula>IF($D$29="",TRUE)</formula>
    </cfRule>
  </conditionalFormatting>
  <conditionalFormatting sqref="D32:E32">
    <cfRule type="expression" dxfId="74" priority="55" stopIfTrue="1">
      <formula>IF(AND(OR($D$26="Yes",$D$26=""),$D$32=""),1,0)</formula>
    </cfRule>
    <cfRule type="expression" dxfId="73" priority="142" stopIfTrue="1">
      <formula>$P$26=""</formula>
    </cfRule>
  </conditionalFormatting>
  <conditionalFormatting sqref="D33:E33">
    <cfRule type="expression" dxfId="72" priority="43" stopIfTrue="1">
      <formula>$P$27=""</formula>
    </cfRule>
    <cfRule type="expression" dxfId="71" priority="42" stopIfTrue="1">
      <formula>IF(AND(OR($D$27="Yes",$D$27=""),$D$33=""),1,0)</formula>
    </cfRule>
  </conditionalFormatting>
  <conditionalFormatting sqref="D34:E34">
    <cfRule type="expression" dxfId="70" priority="1" stopIfTrue="1">
      <formula>IF(AND(OR($D$28="Yes",$D$28=""),$D$34=""),1,0)</formula>
    </cfRule>
    <cfRule type="expression" dxfId="69" priority="2" stopIfTrue="1">
      <formula>$P$28=""</formula>
    </cfRule>
  </conditionalFormatting>
  <conditionalFormatting sqref="D35:E35">
    <cfRule type="expression" dxfId="68" priority="39" stopIfTrue="1">
      <formula>IF(AND(OR($D$29="Yes",$D$29=""),$D$35=""),1,0)</formula>
    </cfRule>
    <cfRule type="expression" dxfId="67" priority="163" stopIfTrue="1">
      <formula>$P$29=""</formula>
    </cfRule>
  </conditionalFormatting>
  <conditionalFormatting sqref="D38:E38 D44:E44 D50:E50 D56:E56 D62:E62 D68:E68">
    <cfRule type="expression" dxfId="66" priority="18" stopIfTrue="1">
      <formula>$P$26=""</formula>
    </cfRule>
    <cfRule type="expression" dxfId="65" priority="19" stopIfTrue="1">
      <formula>$P$32=""</formula>
    </cfRule>
  </conditionalFormatting>
  <conditionalFormatting sqref="D38:E38">
    <cfRule type="expression" dxfId="64" priority="54" stopIfTrue="1">
      <formula>IF(AND(OR($D$26="Yes",$D$26=""),OR($D$32="Yes",$D$32=""),D38=""),1,0)</formula>
    </cfRule>
  </conditionalFormatting>
  <conditionalFormatting sqref="D39:E39 D45:E45 D51:E51 D57:E57 D63:E63 D69:E69">
    <cfRule type="expression" dxfId="63" priority="12" stopIfTrue="1">
      <formula>$P$33=""</formula>
    </cfRule>
    <cfRule type="expression" dxfId="62" priority="13" stopIfTrue="1">
      <formula>$P$39=""</formula>
    </cfRule>
  </conditionalFormatting>
  <conditionalFormatting sqref="D39:E39">
    <cfRule type="expression" dxfId="61" priority="50" stopIfTrue="1">
      <formula>IF(AND(OR($D$27="Yes",$D$27=""),OR($D$33="Yes",$D$33=""),D39=""),1,0)</formula>
    </cfRule>
  </conditionalFormatting>
  <conditionalFormatting sqref="D40:E40 D46:E46 D52:E52 D58:E58 D64:E64 D70:E70">
    <cfRule type="expression" dxfId="60" priority="7" stopIfTrue="1">
      <formula>$P$28=""</formula>
    </cfRule>
    <cfRule type="expression" dxfId="59" priority="8" stopIfTrue="1">
      <formula>$P$34=""</formula>
    </cfRule>
  </conditionalFormatting>
  <conditionalFormatting sqref="D40:E40">
    <cfRule type="expression" dxfId="58" priority="49" stopIfTrue="1">
      <formula>IF(AND(OR($D$28="Yes",$D$28=""),OR($D$34="Yes",$D$34=""),D40=""),1,0)</formula>
    </cfRule>
  </conditionalFormatting>
  <conditionalFormatting sqref="D41:E41 D47:E47 D53:E53 D59:E59 D65:E65 D71:E71">
    <cfRule type="expression" dxfId="57" priority="3" stopIfTrue="1">
      <formula>$P$29=""</formula>
    </cfRule>
    <cfRule type="expression" dxfId="56" priority="4" stopIfTrue="1">
      <formula>$P$35=""</formula>
    </cfRule>
  </conditionalFormatting>
  <conditionalFormatting sqref="D41:E41">
    <cfRule type="expression" dxfId="55" priority="165" stopIfTrue="1">
      <formula>IF(AND(OR($D$29="Yes",$D$29=""),OR($D$35="Yes",$D$35=""),D41=""),1,0)</formula>
    </cfRule>
  </conditionalFormatting>
  <conditionalFormatting sqref="D44:E44">
    <cfRule type="expression" dxfId="54" priority="53" stopIfTrue="1">
      <formula>IF(AND(OR($D$26="Yes",$D$26=""),OR($D$32="Yes",$D$32=""),D44=""),1,0)</formula>
    </cfRule>
  </conditionalFormatting>
  <conditionalFormatting sqref="D45:E45">
    <cfRule type="expression" dxfId="53" priority="15" stopIfTrue="1">
      <formula>IF(AND(OR($D$27="Yes",$D$27=""),OR($D$33="Yes",$D$33=""),D45=""),1,0)</formula>
    </cfRule>
  </conditionalFormatting>
  <conditionalFormatting sqref="D46:E46">
    <cfRule type="expression" dxfId="52" priority="40" stopIfTrue="1">
      <formula>IF(AND(OR($D$28="Yes",$D$28=""),OR($D$34="Yes",$D$34=""),D46=""),1,0)</formula>
    </cfRule>
  </conditionalFormatting>
  <conditionalFormatting sqref="D47:E47">
    <cfRule type="expression" dxfId="51" priority="48" stopIfTrue="1">
      <formula>IF(AND(OR($D$29="Yes",$D$29=""),OR($D$35="Yes",$D$35=""),D47=""),1,0)</formula>
    </cfRule>
  </conditionalFormatting>
  <conditionalFormatting sqref="D50:E50">
    <cfRule type="expression" dxfId="50" priority="21" stopIfTrue="1">
      <formula>IF(AND(OR($D$26="Yes",$D$26=""),OR($D$32="Yes",$D$32=""),D50=""),1,0)</formula>
    </cfRule>
  </conditionalFormatting>
  <conditionalFormatting sqref="D51:E51">
    <cfRule type="expression" dxfId="49" priority="160" stopIfTrue="1">
      <formula>IF(AND(OR($D$27="Yes",$D$27=""),OR($D$33="Yes",$D$33=""),D51=""),1,0)</formula>
    </cfRule>
  </conditionalFormatting>
  <conditionalFormatting sqref="D52:E52">
    <cfRule type="expression" dxfId="48" priority="11" stopIfTrue="1">
      <formula>IF(AND(OR($D$28="Yes",$D$28=""),OR($D$34="Yes",$D$34=""),D52=""),1,0)</formula>
    </cfRule>
  </conditionalFormatting>
  <conditionalFormatting sqref="D53:E53">
    <cfRule type="expression" dxfId="47" priority="34" stopIfTrue="1">
      <formula>IF(AND(OR($D$29="Yes",$D$29=""),OR($D$35="Yes",$D$35=""),D53=""),1,0)</formula>
    </cfRule>
  </conditionalFormatting>
  <conditionalFormatting sqref="D56:E56">
    <cfRule type="expression" dxfId="46" priority="29" stopIfTrue="1">
      <formula>IF(AND(OR($D$26="Yes",$D$26=""),OR($D$32="Yes",$D$32=""),D56=""),1,0)</formula>
    </cfRule>
  </conditionalFormatting>
  <conditionalFormatting sqref="D57:E57">
    <cfRule type="expression" dxfId="45" priority="17" stopIfTrue="1">
      <formula>IF(AND(OR($D$27="Yes",$D$27=""),OR($D$33="Yes",$D$33=""),D57=""),1,0)</formula>
    </cfRule>
  </conditionalFormatting>
  <conditionalFormatting sqref="D58:E58">
    <cfRule type="expression" dxfId="44" priority="10" stopIfTrue="1">
      <formula>IF(AND(OR($D$28="Yes",$D$28=""),OR($D$34="Yes",$D$34=""),D58=""),1,0)</formula>
    </cfRule>
  </conditionalFormatting>
  <conditionalFormatting sqref="D59:E59">
    <cfRule type="expression" dxfId="43" priority="6" stopIfTrue="1">
      <formula>IF(AND(OR($D$29="Yes",$D$29=""),OR($D$35="Yes",$D$35=""),D59=""),1,0)</formula>
    </cfRule>
  </conditionalFormatting>
  <conditionalFormatting sqref="D62:E62">
    <cfRule type="expression" dxfId="42" priority="28" stopIfTrue="1">
      <formula>IF(AND(OR($D$26="Yes",$D$26=""),OR($D$32="Yes",$D$32=""),D62=""),1,0)</formula>
    </cfRule>
  </conditionalFormatting>
  <conditionalFormatting sqref="D63:E63">
    <cfRule type="expression" dxfId="41" priority="14" stopIfTrue="1">
      <formula>IF(AND(OR($D$27="Yes",$D$27=""),OR($D$33="Yes",$D$33=""),D63=""),1,0)</formula>
    </cfRule>
  </conditionalFormatting>
  <conditionalFormatting sqref="D64:E64">
    <cfRule type="expression" dxfId="40" priority="9" stopIfTrue="1">
      <formula>IF(AND(OR($D$28="Yes",$D$28=""),OR($D$34="Yes",$D$34=""),D64=""),1,0)</formula>
    </cfRule>
  </conditionalFormatting>
  <conditionalFormatting sqref="D65:E65">
    <cfRule type="expression" dxfId="39" priority="5" stopIfTrue="1">
      <formula>IF(AND(OR($D$29="Yes",$D$29=""),OR($D$35="Yes",$D$35=""),D65=""),1,0)</formula>
    </cfRule>
  </conditionalFormatting>
  <conditionalFormatting sqref="D68:E68">
    <cfRule type="expression" dxfId="38" priority="20" stopIfTrue="1">
      <formula>IF(AND(OR($D$26="Yes",$D$26=""),OR($D$32="Yes",$D$32=""),D68=""),1,0)</formula>
    </cfRule>
  </conditionalFormatting>
  <conditionalFormatting sqref="D69:E69">
    <cfRule type="expression" dxfId="37" priority="16" stopIfTrue="1">
      <formula>IF(AND(OR($D$27="Yes",$D$27=""),OR($D$33="Yes",$D$33=""),D69=""),1,0)</formula>
    </cfRule>
  </conditionalFormatting>
  <conditionalFormatting sqref="D70:E70">
    <cfRule type="expression" dxfId="36" priority="162" stopIfTrue="1">
      <formula>IF(AND(OR($D$28="Yes",$D$28=""),OR($D$34="Yes",$D$34=""),D70=""),1,0)</formula>
    </cfRule>
  </conditionalFormatting>
  <conditionalFormatting sqref="D71:E71">
    <cfRule type="expression" dxfId="35" priority="164" stopIfTrue="1">
      <formula>IF(AND(OR($D$29="Yes",$D$29=""),OR($D$35="Yes",$D$35=""),D71=""),1,0)</formula>
    </cfRule>
  </conditionalFormatting>
  <conditionalFormatting sqref="D75:E75 D77:E77 D79:E79 D81:E81 D83 D85:E85 D87:E87 D89:E89">
    <cfRule type="expression" dxfId="34" priority="85" stopIfTrue="1">
      <formula>AND(OR($D$26="No",AND($D$26="Yes",$D$32="No")),OR($D$27="No",AND($D$27="Yes",$D$33="No")),OR($D$28="No",AND($D$28="Yes",$D$34="No")),OR($D$29="No",AND($D$29="Yes",$D$35="No")))</formula>
    </cfRule>
    <cfRule type="expression" dxfId="33" priority="86" stopIfTrue="1">
      <formula>IF(D75="",TRUE)</formula>
    </cfRule>
  </conditionalFormatting>
  <conditionalFormatting sqref="D9:G9">
    <cfRule type="expression" dxfId="32" priority="152" stopIfTrue="1">
      <formula>IF($D$9="",TRUE)</formula>
    </cfRule>
  </conditionalFormatting>
  <conditionalFormatting sqref="D8:J8">
    <cfRule type="expression" dxfId="31" priority="151" stopIfTrue="1">
      <formula>IF($D$8="",TRUE)</formula>
    </cfRule>
  </conditionalFormatting>
  <conditionalFormatting sqref="D10:J10">
    <cfRule type="expression" dxfId="30" priority="166" stopIfTrue="1">
      <formula>IF(AND($D$10="",$D$9=$R$9),TRUE)</formula>
    </cfRule>
    <cfRule type="expression" dxfId="29" priority="56" stopIfTrue="1">
      <formula>IF($D$9=$Q$9,TRUE)</formula>
    </cfRule>
  </conditionalFormatting>
  <conditionalFormatting sqref="D15:J15">
    <cfRule type="expression" dxfId="28" priority="153" stopIfTrue="1">
      <formula>IF($D$15="",TRUE)</formula>
    </cfRule>
  </conditionalFormatting>
  <conditionalFormatting sqref="D16:J16">
    <cfRule type="expression" dxfId="27" priority="154" stopIfTrue="1">
      <formula>IF($D$16="",TRUE)</formula>
    </cfRule>
  </conditionalFormatting>
  <conditionalFormatting sqref="D17:J17">
    <cfRule type="expression" dxfId="26" priority="22" stopIfTrue="1">
      <formula>IF($D$17="",TRUE)</formula>
    </cfRule>
  </conditionalFormatting>
  <conditionalFormatting sqref="D18:J18">
    <cfRule type="expression" dxfId="25" priority="156" stopIfTrue="1">
      <formula>IF($D$18="",TRUE)</formula>
    </cfRule>
  </conditionalFormatting>
  <conditionalFormatting sqref="D20:J20">
    <cfRule type="expression" dxfId="24" priority="35" stopIfTrue="1">
      <formula>IF($D$20="",TRUE)</formula>
    </cfRule>
  </conditionalFormatting>
  <conditionalFormatting sqref="G77:J77">
    <cfRule type="expression" dxfId="23" priority="57" stopIfTrue="1">
      <formula>IF(AND($D$77="Yes",$G$77=""),TRUE)</formula>
    </cfRule>
  </conditionalFormatting>
  <conditionalFormatting sqref="G85:J85">
    <cfRule type="expression" dxfId="22" priority="47" stopIfTrue="1">
      <formula>IF(AND($D$85="Yes, using other format (describe)",$G$85=""),TRUE)</formula>
    </cfRule>
  </conditionalFormatting>
  <dataValidations count="29">
    <dataValidation type="list" allowBlank="1" showInputMessage="1" showErrorMessage="1" sqref="D3">
      <formula1>LN</formula1>
    </dataValidation>
    <dataValidation type="date" operator="greaterThan"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2:E22">
      <formula1>39082</formula1>
    </dataValidation>
    <dataValidation type="list" allowBlank="1" showErrorMessage="1" errorTitle="Required Field" error="Select from dropdown options to declare survey scope" promptTitle="Declaration Scope or Class" prompt="Select your company's Declaration Scope. The options for scope are:_x000a_A.  Company-wide_x000a_B.  Product (or List of Products)_x000a_C.  User-Defined" sqref="D9:G9">
      <formula1>$P$9:$R$9</formula1>
    </dataValidation>
    <dataValidation type="list" allowBlank="1" showInputMessage="1" showErrorMessage="1" sqref="D26:E29 D77:E77 D87:E87 D75:E75 D85:E85 D81:E81 D79:E79">
      <formula1>$B$96:$B$97</formula1>
    </dataValidation>
    <dataValidation type="list" allowBlank="1" showInputMessage="1" showErrorMessage="1" sqref="D53:E53 D41:E41 D47:E47">
      <formula1>$D$105:$D$107</formula1>
    </dataValidation>
    <dataValidation type="list" allowBlank="1" showInputMessage="1" showErrorMessage="1" sqref="D59:E59">
      <formula1>$E$114:$E$119</formula1>
    </dataValidation>
    <dataValidation type="list" allowBlank="1" showInputMessage="1" showErrorMessage="1" sqref="D83:E83">
      <formula1>$B$105:$B$107</formula1>
    </dataValidation>
    <dataValidation type="list" allowBlank="1" showInputMessage="1" showErrorMessage="1" sqref="D89:E89">
      <formula1>$B$108:$B$111</formula1>
    </dataValidation>
    <dataValidation errorStyle="information" errorTitle="Blank Field" error="Please enter your contact name." promptTitle="Contact Name" prompt="Insert the name of the person to contact regarding the contents of the declaration information." sqref="D15:J15"/>
    <dataValidation type="list" allowBlank="1" showInputMessage="1" showErrorMessage="1" sqref="D50:E50 D44:E44 D38:E38">
      <formula1>$D$96:$D$98</formula1>
    </dataValidation>
    <dataValidation type="list" allowBlank="1" showInputMessage="1" showErrorMessage="1" sqref="D39:E39 D45:E45 D51:E51">
      <formula1>$D$99:$D$101</formula1>
    </dataValidation>
    <dataValidation type="list" allowBlank="1" showInputMessage="1" showErrorMessage="1" sqref="D40:E40 D46:E46 D52:E52">
      <formula1>$D$102:$D$104</formula1>
    </dataValidation>
    <dataValidation type="list" allowBlank="1" showInputMessage="1" showErrorMessage="1" sqref="D56:E56">
      <formula1>$E$96:$E$101</formula1>
    </dataValidation>
    <dataValidation type="list" allowBlank="1" showInputMessage="1" showErrorMessage="1" sqref="D57:E57">
      <formula1>$E$102:$E$107</formula1>
    </dataValidation>
    <dataValidation type="list" allowBlank="1" showInputMessage="1" showErrorMessage="1" sqref="D58:E58">
      <formula1>$E$108:$E$113</formula1>
    </dataValidation>
    <dataValidation type="list" allowBlank="1" showInputMessage="1" showErrorMessage="1" sqref="D62:E62 D68:E68">
      <formula1>$D$96:$D$97</formula1>
    </dataValidation>
    <dataValidation type="list" allowBlank="1" showInputMessage="1" showErrorMessage="1" sqref="D63:E63 D69:E69">
      <formula1>$D$99:$D$100</formula1>
    </dataValidation>
    <dataValidation type="list" allowBlank="1" showInputMessage="1" showErrorMessage="1" sqref="D64:E64 D70:E70">
      <formula1>$D$102:$D$103</formula1>
    </dataValidation>
    <dataValidation type="list" allowBlank="1" showInputMessage="1" showErrorMessage="1" sqref="D65:E65 D71:E71">
      <formula1>$D$105:$D$106</formula1>
    </dataValidation>
    <dataValidation type="list" allowBlank="1" showInputMessage="1" showErrorMessage="1" sqref="D32:E32">
      <formula1>$G$96:$G$97</formula1>
    </dataValidation>
    <dataValidation type="list" allowBlank="1" showInputMessage="1" showErrorMessage="1" sqref="D33:E33">
      <formula1>$G$98:$G$99</formula1>
    </dataValidation>
    <dataValidation type="list" allowBlank="1" showInputMessage="1" showErrorMessage="1" sqref="D34:E34">
      <formula1>$G$100:$G$101</formula1>
    </dataValidation>
    <dataValidation type="list" allowBlank="1" showInputMessage="1" showErrorMessage="1" sqref="D35:E35">
      <formula1>$G$102:$G$103</formula1>
    </dataValidation>
    <dataValidation allowBlank="1" showErrorMessage="1" promptTitle="Company Name" prompt="Insert your company's Legal Name. Please do not use abbreviations. In this field you have the option to add other commercial names, DBAs, etc." sqref="D8:J8"/>
    <dataValidation allowBlank="1" showErrorMessage="1" sqref="B9"/>
    <dataValidation allowBlank="1" showErrorMessage="1" promptTitle="Contact Email" prompt="Insert the email address of the contact person. If an email address is not available, state ‘‘not available’’ or ‘‘n/a.’’" sqref="D16:J16"/>
    <dataValidation allowBlank="1" showErrorMessage="1" promptTitle="Contact Phone" prompt="Insert the telephone number for the contact." sqref="D17:J17"/>
    <dataValidation allowBlank="1" showErrorMessage="1" promptTitle="Authorizer Name" prompt="Insert the name of the person who is responsible for the contents of the declaration information. The authorizer may be a different individual than the contact person. It is not correct to use the words ‘‘same’’ or similar identification." sqref="D18:J18"/>
    <dataValidation allowBlank="1" showErrorMessage="1" promptTitle="Authorizer Email" prompt="Insert the email address of the Authorizing person. If an email address is not available, state ‘‘not available’’ or ‘‘n/a.’’" sqref="D20:J20"/>
  </dataValidations>
  <hyperlinks>
    <hyperlink ref="B90:J90" location="Checker!A1" display="Checker!A1"/>
    <hyperlink ref="H67:J67" location="'Smelter List'!A1" display="'Smelter List'!A1"/>
    <hyperlink ref="D11:J11" location="'Product List'!B6" display="'Product List'!B6"/>
    <hyperlink ref="I4:J4" location="Instructions!A68" display="Instructions!A68"/>
    <hyperlink ref="D16" r:id="rId3"/>
    <hyperlink ref="D20" r:id="rId4"/>
    <hyperlink ref="G77" r:id="rId5"/>
  </hyperlinks>
  <pageMargins left="0.70866141732283505" right="0.70866141732283505" top="0.74803149606299202" bottom="0.74803149606299202" header="0.31496062992126" footer="0.31496062992126"/>
  <pageSetup scale="41" fitToHeight="0" orientation="portrait" r:id="rId6"/>
  <rowBreaks count="1" manualBreakCount="1">
    <brk id="66" max="11" man="1"/>
  </rowBreaks>
  <drawing r:id="rId7"/>
</worksheet>
</file>

<file path=xl/worksheets/sheet5.xml><?xml version="1.0" encoding="utf-8"?>
<worksheet xmlns="http://schemas.openxmlformats.org/spreadsheetml/2006/main" xmlns:r="http://schemas.openxmlformats.org/officeDocument/2006/relationships">
  <sheetPr codeName="Sheet7">
    <tabColor rgb="FF92D050"/>
    <pageSetUpPr fitToPage="1"/>
  </sheetPr>
  <dimension ref="A1:AH2507"/>
  <sheetViews>
    <sheetView showGridLines="0" showZeros="0" topLeftCell="A40" zoomScaleNormal="100" zoomScalePageLayoutView="55" workbookViewId="0">
      <selection activeCell="C71" sqref="C71"/>
    </sheetView>
  </sheetViews>
  <sheetFormatPr defaultColWidth="8.875" defaultRowHeight="12.75"/>
  <cols>
    <col min="1" max="1" width="13.625" style="227" customWidth="1"/>
    <col min="2" max="2" width="13.375" style="229" customWidth="1"/>
    <col min="3" max="3" width="40.625" style="229" customWidth="1"/>
    <col min="4" max="4" width="30.625" style="229" customWidth="1"/>
    <col min="5" max="5" width="20.875" style="229" customWidth="1"/>
    <col min="6" max="7" width="13.875" style="229" customWidth="1"/>
    <col min="8" max="8" width="25.125" style="229" customWidth="1"/>
    <col min="9" max="9" width="24.125" style="229" customWidth="1"/>
    <col min="10" max="10" width="18.375" style="229" customWidth="1"/>
    <col min="11" max="11" width="27.375" style="229" customWidth="1"/>
    <col min="12" max="12" width="20.625" style="229" customWidth="1"/>
    <col min="13" max="13" width="35.125" style="229" customWidth="1"/>
    <col min="14" max="14" width="42.125" style="229" customWidth="1"/>
    <col min="15" max="15" width="32.125" style="229" customWidth="1"/>
    <col min="16" max="16" width="22.875" style="229" customWidth="1"/>
    <col min="17" max="17" width="43.625" style="229" customWidth="1"/>
    <col min="18" max="18" width="35.875" style="229" hidden="1" customWidth="1"/>
    <col min="19" max="20" width="17.875" style="229" hidden="1" customWidth="1"/>
    <col min="21" max="21" width="8.875" style="229" hidden="1" customWidth="1"/>
    <col min="22" max="22" width="6.125" style="229" hidden="1" customWidth="1"/>
    <col min="23" max="23" width="8.625" style="229" hidden="1" customWidth="1"/>
    <col min="24" max="24" width="8.875" style="229" hidden="1" customWidth="1"/>
    <col min="25" max="27" width="4.375" style="229" hidden="1" customWidth="1"/>
    <col min="28" max="28" width="7.875" style="229" hidden="1" customWidth="1"/>
    <col min="29" max="33" width="4.375" style="229" hidden="1" customWidth="1"/>
    <col min="34" max="34" width="14.625" style="229" hidden="1" customWidth="1"/>
    <col min="35" max="39" width="8.875" style="229" customWidth="1"/>
    <col min="40" max="16384" width="8.875" style="229"/>
  </cols>
  <sheetData>
    <row r="1" spans="1:34" s="221" customFormat="1" ht="15.95" customHeight="1" thickTop="1">
      <c r="A1" s="220"/>
      <c r="B1" s="157"/>
      <c r="C1" s="157"/>
      <c r="D1" s="157"/>
      <c r="E1" s="157"/>
      <c r="F1" s="157"/>
      <c r="G1" s="157"/>
      <c r="H1" s="157"/>
      <c r="I1" s="157"/>
      <c r="J1" s="157"/>
      <c r="K1" s="157"/>
      <c r="L1" s="157"/>
      <c r="M1" s="157"/>
      <c r="N1" s="157"/>
      <c r="O1" s="157"/>
      <c r="P1" s="157"/>
      <c r="Q1" s="158"/>
      <c r="R1" s="120"/>
      <c r="S1" s="120"/>
      <c r="T1" s="120"/>
      <c r="U1" s="221" t="s">
        <v>2344</v>
      </c>
    </row>
    <row r="2" spans="1:34" s="221" customFormat="1" ht="27">
      <c r="A2" s="170"/>
      <c r="B2" s="187" t="str">
        <f ca="1">OFFSET(L!$C$1,MATCH("Smelter List"&amp;ADDRESS(ROW(),COLUMN(),4),L!$A:$A,0)-1,SL,,)</f>
        <v>TO BEGIN:</v>
      </c>
      <c r="C2" s="172"/>
      <c r="D2" s="172"/>
      <c r="E2" s="172"/>
      <c r="F2" s="193"/>
      <c r="G2" s="193"/>
      <c r="H2" s="193"/>
      <c r="I2" s="194"/>
      <c r="J2" s="387" t="str">
        <f ca="1">OFFSET(L!$C$1,MATCH("Smelter List"&amp;ADDRESS(ROW(),COLUMN(),4),L!$A:$A,0)-1,SL,,)</f>
        <v>Link to "RMAP Conformant Smelter List"</v>
      </c>
      <c r="K2" s="388"/>
      <c r="L2" s="388"/>
      <c r="M2" s="388"/>
      <c r="N2" s="388"/>
      <c r="O2" s="388"/>
      <c r="P2" s="195"/>
      <c r="Q2" s="196"/>
      <c r="R2" s="197"/>
      <c r="S2" s="197"/>
      <c r="T2" s="197"/>
      <c r="AH2" s="145" t="s">
        <v>484</v>
      </c>
    </row>
    <row r="3" spans="1:34" s="221" customFormat="1" ht="173.45" customHeight="1">
      <c r="A3" s="171"/>
      <c r="B3" s="389" t="str">
        <f ca="1">OFFSET(L!$C$1,MATCH("Smelter List"&amp;ADDRESS(ROW(),COLUMN(),4),L!$A:$A,0)-1,SL,,)</f>
        <v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v>
      </c>
      <c r="C3" s="389"/>
      <c r="D3" s="389"/>
      <c r="E3" s="389"/>
      <c r="F3" s="222"/>
      <c r="G3" s="390" t="str">
        <f ca="1">OFFSET(L!$C$1,MATCH("General"&amp;"Cpy",L!$A:$A,0)-1,SL,,)</f>
        <v>© 2024 Responsible Minerals Initiative. All rights reserved.</v>
      </c>
      <c r="H3" s="390"/>
      <c r="I3" s="391"/>
      <c r="J3" s="126"/>
      <c r="K3" s="127"/>
      <c r="M3" s="198"/>
      <c r="N3" s="198"/>
      <c r="O3" s="99"/>
      <c r="P3" s="99"/>
      <c r="Q3" s="199" t="s">
        <v>15760</v>
      </c>
      <c r="R3" s="216"/>
      <c r="S3" s="216"/>
      <c r="T3" s="216"/>
      <c r="W3" s="223" t="s">
        <v>1121</v>
      </c>
      <c r="X3" s="223" t="s">
        <v>1120</v>
      </c>
      <c r="Y3" s="223" t="s">
        <v>1122</v>
      </c>
      <c r="Z3" s="223" t="s">
        <v>1119</v>
      </c>
      <c r="AH3" s="145" t="s">
        <v>485</v>
      </c>
    </row>
    <row r="4" spans="1:34" s="159" customFormat="1" ht="78.75">
      <c r="A4" s="216" t="str">
        <f ca="1">OFFSET(L!$C$1,MATCH("Smelter List"&amp;ADDRESS(ROW(),COLUMN(),4),L!$A:$A,0)-1,SL,,)</f>
        <v>Smelter Identification Number Input Column</v>
      </c>
      <c r="B4" s="216" t="str">
        <f ca="1">OFFSET(L!$C$1,MATCH("Smelter List"&amp;ADDRESS(ROW(),COLUMN(),4),L!$A:$A,0)-1,SL,,)</f>
        <v>Metal (*)</v>
      </c>
      <c r="C4" s="216" t="str">
        <f ca="1">OFFSET(L!$C$1,MATCH("Smelter List"&amp;ADDRESS(ROW(),COLUMN(),4),L!$A:$A,0)-1,SL,,)</f>
        <v>Smelter Look-up (*)</v>
      </c>
      <c r="D4" s="216" t="str">
        <f ca="1">OFFSET(L!$C$1,MATCH("Smelter List"&amp;ADDRESS(ROW(),COLUMN(),4),L!$A:$A,0)-1,SL,,)</f>
        <v>Smelter Name (1)</v>
      </c>
      <c r="E4" s="216" t="str">
        <f ca="1">OFFSET(L!$C$1,MATCH("Smelter List"&amp;ADDRESS(ROW(),COLUMN(),4),L!$A:$A,0)-1,SL,,)</f>
        <v>Smelter Country (*)</v>
      </c>
      <c r="F4" s="216" t="str">
        <f ca="1">OFFSET(L!$C$1,MATCH("Smelter List"&amp;ADDRESS(ROW(),COLUMN(),4),L!$A:$A,0)-1,SL,,)</f>
        <v>Smelter Identification</v>
      </c>
      <c r="G4" s="216" t="str">
        <f ca="1">OFFSET(L!$C$1,MATCH("Smelter List"&amp;ADDRESS(ROW(),COLUMN(),4),L!$A:$A,0)-1,SL,,)</f>
        <v>Source of Smelter Identification Number</v>
      </c>
      <c r="H4" s="144" t="str">
        <f ca="1">OFFSET(L!$C$1,MATCH("Smelter List"&amp;ADDRESS(ROW(),COLUMN(),4),L!$A:$A,0)-1,SL,,)</f>
        <v xml:space="preserve">Smelter Street </v>
      </c>
      <c r="I4" s="144" t="str">
        <f ca="1">OFFSET(L!$C$1,MATCH("Smelter List"&amp;ADDRESS(ROW(),COLUMN(),4),L!$A:$A,0)-1,SL,,)</f>
        <v>Smelter City</v>
      </c>
      <c r="J4" s="144" t="str">
        <f ca="1">OFFSET(L!$C$1,MATCH("Smelter List"&amp;ADDRESS(ROW(),COLUMN(),4),L!$A:$A,0)-1,SL,,)</f>
        <v>Smelter Facility Location: State / Province</v>
      </c>
      <c r="K4" s="144" t="str">
        <f ca="1">OFFSET(L!$C$1,MATCH("Smelter List"&amp;ADDRESS(ROW(),COLUMN(),4),L!$A:$A,0)-1,SL,,)</f>
        <v>Smelter Contact Name</v>
      </c>
      <c r="L4" s="144" t="str">
        <f ca="1">OFFSET(L!$C$1,MATCH("Smelter List"&amp;ADDRESS(ROW(),COLUMN(),4),L!$A:$A,0)-1,SL,,)</f>
        <v>Smelter Contact Email</v>
      </c>
      <c r="M4" s="144" t="str">
        <f ca="1">OFFSET(L!$C$1,MATCH("Smelter List"&amp;ADDRESS(ROW(),COLUMN(),4),L!$A:$A,0)-1,SL,,)</f>
        <v>Proposed next steps</v>
      </c>
      <c r="N4" s="144" t="str">
        <f ca="1">OFFSET(L!$C$1,MATCH("Smelter List"&amp;ADDRESS(ROW(),COLUMN(),4),L!$A:$A,0)-1,SL,,)</f>
        <v>Name of Mine(s) or if recycled or scrap sourced, enter "recycled" or "scrap"</v>
      </c>
      <c r="O4" s="144" t="str">
        <f ca="1">OFFSET(L!$C$1,MATCH("Smelter List"&amp;ADDRESS(ROW(),COLUMN(),4),L!$A:$A,0)-1,SL,,)</f>
        <v>Location (Country) of Mine(s) or if recycled or scrap sourced, enter "recycled" or "scrap"</v>
      </c>
      <c r="P4" s="144" t="str">
        <f ca="1">OFFSET(L!$C$1,MATCH("Smelter List"&amp;ADDRESS(ROW(),COLUMN(),4),L!$A:$A,0)-1,SL,,)</f>
        <v>Does 100% of the smelter’s feedstock originate from recycled or scrap sources?</v>
      </c>
      <c r="Q4" s="145" t="str">
        <f ca="1">OFFSET(L!$C$1,MATCH("Smelter List"&amp;ADDRESS(ROW(),COLUMN(),4),L!$A:$A,0)-1,SL,,)</f>
        <v>Comments</v>
      </c>
      <c r="R4" s="216" t="s">
        <v>12398</v>
      </c>
      <c r="S4" s="216" t="s">
        <v>12381</v>
      </c>
      <c r="T4" s="216" t="s">
        <v>12382</v>
      </c>
      <c r="U4" s="200"/>
      <c r="W4" s="159" t="s">
        <v>1312</v>
      </c>
      <c r="X4" s="159" t="s">
        <v>932</v>
      </c>
      <c r="AH4" s="145" t="s">
        <v>486</v>
      </c>
    </row>
    <row r="5" spans="1:34" s="227" customFormat="1" ht="20.100000000000001" customHeight="1">
      <c r="A5" s="262" t="s">
        <v>783</v>
      </c>
      <c r="B5" s="182" t="str">
        <f ca="1">IF(LEN(A5)=0,"",INDEX('Smelter Look-up'!$A:$A,MATCH($A5,'Smelter Look-up'!$E:$E,0)))</f>
        <v>Tungsten</v>
      </c>
      <c r="C5" s="186" t="str">
        <f ca="1">IF(LEN(A5)=0,"",INDEX('Smelter Look-up'!$C:$C,MATCH($A5,'Smelter Look-up'!$E:$E,0)))</f>
        <v>A.L.M.T. Corp.</v>
      </c>
      <c r="D5" s="230"/>
      <c r="E5" s="182" t="str">
        <f ca="1">IF(ISERROR($V5),"",OFFSET('Smelter Look-up'!$D$4,$V5-4,0)&amp;"")</f>
        <v>JAPAN</v>
      </c>
      <c r="F5" s="182" t="str">
        <f ca="1">IF(ISERROR($V5),"",OFFSET('Smelter Look-up'!$E$4,$V5-4,0))</f>
        <v>CID000004</v>
      </c>
      <c r="G5" s="182" t="str">
        <f ca="1">IF(C5=$X$4,IF(ISERROR($V5),"Enter smelter details","RMI"),IF(ISERROR($V5),"",OFFSET('Smelter Look-up'!$F$4,$V5-4,0)))</f>
        <v>RMI</v>
      </c>
      <c r="H5" s="183">
        <f ca="1">IF(ISERROR($V5),"",OFFSET('Smelter Look-up'!$G$4,$V5-4,0))</f>
        <v>0</v>
      </c>
      <c r="I5" s="184" t="str">
        <f ca="1">IF(ISERROR($V5),"",OFFSET('Smelter Look-up'!$H$4,$V5-4,0))</f>
        <v>Toyama City</v>
      </c>
      <c r="J5" s="184" t="str">
        <f ca="1">IF(ISERROR($V5),"",OFFSET('Smelter Look-up'!$I$4,$V5-4,0))</f>
        <v>Toyama</v>
      </c>
      <c r="K5" s="224"/>
      <c r="L5" s="224"/>
      <c r="M5" s="224"/>
      <c r="N5" s="224"/>
      <c r="O5" s="224"/>
      <c r="P5" s="185"/>
      <c r="Q5" s="225" t="s">
        <v>15868</v>
      </c>
      <c r="R5" s="182" t="str">
        <f ca="1">IF(ISERROR($V5),"",OFFSET('Smelter Look-up'!$C$4,$V5-4,0)&amp;"")</f>
        <v>A.L.M.T. Corp.</v>
      </c>
      <c r="S5" s="181" t="str">
        <f ca="1">IF(B5="","",IF(ISERROR(MATCH($E5,CL,0)),"Unknown",INDIRECT("'C'!$A$"&amp;MATCH($E5,CL,0)+1)))</f>
        <v>JP</v>
      </c>
      <c r="T5" s="181" t="str">
        <f ca="1">IF(B5="","",IF(ISERROR(MATCH($J5,SorP!$B$1:$B$6226,0)),"",INDIRECT("'SorP'!$A$"&amp;MATCH($S5&amp;$J5,SorP!C:C,0))))</f>
        <v>JP-16</v>
      </c>
      <c r="U5" s="201"/>
      <c r="V5" s="226">
        <f ca="1">IF(C5="",NA(),IF(OR(C5="Smelter not listed",C5="Smelter not yet identified"),MATCH($B5&amp;$D5,'Smelter Look-up'!$J:$J,0),MATCH($B5&amp;$C5,'Smelter Look-up'!$J:$J,0)))</f>
        <v>579</v>
      </c>
      <c r="X5" s="227">
        <f t="shared" ref="X5" ca="1" si="0">IF(AND(C5="Smelter not listed",OR(LEN(D5)=0,LEN(E5)=0)),1,0)</f>
        <v>0</v>
      </c>
      <c r="AB5" s="228" t="str">
        <f t="shared" ref="AB5" ca="1" si="1">B5&amp;C5</f>
        <v>TungstenA.L.M.T. Corp.</v>
      </c>
    </row>
    <row r="6" spans="1:34" s="227" customFormat="1" ht="27.95" customHeight="1">
      <c r="A6" s="262" t="s">
        <v>784</v>
      </c>
      <c r="B6" s="182" t="str">
        <f ca="1">IF(LEN(A6)=0,"",INDEX('Smelter Look-up'!$A:$A,MATCH($A6,'Smelter Look-up'!$E:$E,0)))</f>
        <v>Tungsten</v>
      </c>
      <c r="C6" s="186" t="str">
        <f ca="1">IF(LEN(A6)=0,"",INDEX('Smelter Look-up'!$C:$C,MATCH($A6,'Smelter Look-up'!$E:$E,0)))</f>
        <v>Kennametal Huntsville</v>
      </c>
      <c r="D6" s="230"/>
      <c r="E6" s="182" t="str">
        <f ca="1">IF(ISERROR($V6),"",OFFSET('Smelter Look-up'!$D$4,$V6-4,0)&amp;"")</f>
        <v>UNITED STATES OF AMERICA</v>
      </c>
      <c r="F6" s="182" t="str">
        <f ca="1">IF(ISERROR($V6),"",OFFSET('Smelter Look-up'!$E$4,$V6-4,0))</f>
        <v>CID000105</v>
      </c>
      <c r="G6" s="182" t="str">
        <f ca="1">IF(C6=$X$4,IF(ISERROR($V6),"Enter smelter details","RMI"),IF(ISERROR($V6),"",OFFSET('Smelter Look-up'!$F$4,$V6-4,0)))</f>
        <v>RMI</v>
      </c>
      <c r="H6" s="183">
        <f ca="1">IF(ISERROR($V6),"",OFFSET('Smelter Look-up'!$G$4,$V6-4,0))</f>
        <v>0</v>
      </c>
      <c r="I6" s="184" t="str">
        <f ca="1">IF(ISERROR($V6),"",OFFSET('Smelter Look-up'!$H$4,$V6-4,0))</f>
        <v>Huntsville</v>
      </c>
      <c r="J6" s="184" t="str">
        <f ca="1">IF(ISERROR($V6),"",OFFSET('Smelter Look-up'!$I$4,$V6-4,0))</f>
        <v>Alabama</v>
      </c>
      <c r="K6" s="224"/>
      <c r="L6" s="224"/>
      <c r="M6" s="224"/>
      <c r="N6" s="224"/>
      <c r="O6" s="224"/>
      <c r="P6" s="185"/>
      <c r="Q6" s="225" t="s">
        <v>15868</v>
      </c>
      <c r="R6" s="182" t="str">
        <f ca="1">IF(ISERROR($V6),"",OFFSET('Smelter Look-up'!$C$4,$V6-4,0)&amp;"")</f>
        <v>Kennametal Huntsville</v>
      </c>
      <c r="S6" s="181" t="str">
        <f t="shared" ref="S6:S37" ca="1" si="2">IF(B6="","",IF(ISERROR(MATCH($E6,CL,0)),"Unknown",INDIRECT("'C'!$A$"&amp;MATCH($E6,CL,0)+1)))</f>
        <v>US</v>
      </c>
      <c r="T6" s="181" t="str">
        <f ca="1">IF(B6="","",IF(ISERROR(MATCH($J6,SorP!$B$1:$B$6226,0)),"",INDIRECT("'SorP'!$A$"&amp;MATCH($S6&amp;$J6,SorP!C:C,0))))</f>
        <v>US-AL</v>
      </c>
      <c r="U6" s="201"/>
      <c r="V6" s="226">
        <f ca="1">IF(C6="",NA(),IF(OR(C6="Smelter not listed",C6="Smelter not yet identified"),MATCH($B6&amp;$D6,'Smelter Look-up'!$J:$J,0),MATCH($B6&amp;$C6,'Smelter Look-up'!$J:$J,0)))</f>
        <v>630</v>
      </c>
      <c r="X6" s="227">
        <f t="shared" ref="X6:X37" ca="1" si="3">IF(AND(C6="Smelter not listed",OR(LEN(D6)=0,LEN(E6)=0)),1,0)</f>
        <v>0</v>
      </c>
      <c r="AB6" s="228" t="str">
        <f t="shared" ref="AB6:AB37" ca="1" si="4">B6&amp;C6</f>
        <v>TungstenKennametal Huntsville</v>
      </c>
    </row>
    <row r="7" spans="1:34" s="227" customFormat="1" ht="20.100000000000001" customHeight="1">
      <c r="A7" s="262" t="s">
        <v>786</v>
      </c>
      <c r="B7" s="182" t="str">
        <f ca="1">IF(LEN(A7)=0,"",INDEX('Smelter Look-up'!$A:$A,MATCH($A7,'Smelter Look-up'!$E:$E,0)))</f>
        <v>Tungsten</v>
      </c>
      <c r="C7" s="186" t="str">
        <f ca="1">IF(LEN(A7)=0,"",INDEX('Smelter Look-up'!$C:$C,MATCH($A7,'Smelter Look-up'!$E:$E,0)))</f>
        <v>Chongyi Zhangyuan Tungsten Co., Ltd.</v>
      </c>
      <c r="D7" s="230"/>
      <c r="E7" s="182" t="str">
        <f ca="1">IF(ISERROR($V7),"",OFFSET('Smelter Look-up'!$D$4,$V7-4,0)&amp;"")</f>
        <v>CHINA</v>
      </c>
      <c r="F7" s="182" t="str">
        <f ca="1">IF(ISERROR($V7),"",OFFSET('Smelter Look-up'!$E$4,$V7-4,0))</f>
        <v>CID000258</v>
      </c>
      <c r="G7" s="182" t="str">
        <f ca="1">IF(C7=$X$4,IF(ISERROR($V7),"Enter smelter details","RMI"),IF(ISERROR($V7),"",OFFSET('Smelter Look-up'!$F$4,$V7-4,0)))</f>
        <v>RMI</v>
      </c>
      <c r="H7" s="183">
        <f ca="1">IF(ISERROR($V7),"",OFFSET('Smelter Look-up'!$G$4,$V7-4,0))</f>
        <v>0</v>
      </c>
      <c r="I7" s="184" t="str">
        <f ca="1">IF(ISERROR($V7),"",OFFSET('Smelter Look-up'!$H$4,$V7-4,0))</f>
        <v>Ganzhou</v>
      </c>
      <c r="J7" s="184" t="str">
        <f ca="1">IF(ISERROR($V7),"",OFFSET('Smelter Look-up'!$I$4,$V7-4,0))</f>
        <v>Jiangxi Sheng</v>
      </c>
      <c r="K7" s="224"/>
      <c r="L7" s="224"/>
      <c r="M7" s="224"/>
      <c r="N7" s="224"/>
      <c r="O7" s="224"/>
      <c r="P7" s="185"/>
      <c r="Q7" s="225" t="s">
        <v>15873</v>
      </c>
      <c r="R7" s="182" t="str">
        <f ca="1">IF(ISERROR($V7),"",OFFSET('Smelter Look-up'!$C$4,$V7-4,0)&amp;"")</f>
        <v>Chongyi Zhangyuan Tungsten Co., Ltd.</v>
      </c>
      <c r="S7" s="181" t="str">
        <f t="shared" ca="1" si="2"/>
        <v>CN</v>
      </c>
      <c r="T7" s="181" t="str">
        <f ca="1">IF(B7="","",IF(ISERROR(MATCH($J7,SorP!$B$1:$B$6226,0)),"",INDIRECT("'SorP'!$A$"&amp;MATCH($S7&amp;$J7,SorP!C:C,0))))</f>
        <v>CN-JX</v>
      </c>
      <c r="U7" s="201"/>
      <c r="V7" s="226">
        <f ca="1">IF(C7="",NA(),IF(OR(C7="Smelter not listed",C7="Smelter not yet identified"),MATCH($B7&amp;$D7,'Smelter Look-up'!$J:$J,0),MATCH($B7&amp;$C7,'Smelter Look-up'!$J:$J,0)))</f>
        <v>595</v>
      </c>
      <c r="X7" s="227">
        <f t="shared" ca="1" si="3"/>
        <v>0</v>
      </c>
      <c r="AB7" s="228" t="str">
        <f t="shared" ca="1" si="4"/>
        <v>TungstenChongyi Zhangyuan Tungsten Co., Ltd.</v>
      </c>
    </row>
    <row r="8" spans="1:34" s="227" customFormat="1" ht="27.95" customHeight="1">
      <c r="A8" s="262" t="s">
        <v>787</v>
      </c>
      <c r="B8" s="182" t="str">
        <f ca="1">IF(LEN(A8)=0,"",INDEX('Smelter Look-up'!$A:$A,MATCH($A8,'Smelter Look-up'!$E:$E,0)))</f>
        <v>Tungsten</v>
      </c>
      <c r="C8" s="186" t="str">
        <f ca="1">IF(LEN(A8)=0,"",INDEX('Smelter Look-up'!$C:$C,MATCH($A8,'Smelter Look-up'!$E:$E,0)))</f>
        <v>Global Tungsten &amp; Powders LLC</v>
      </c>
      <c r="D8" s="230"/>
      <c r="E8" s="182" t="str">
        <f ca="1">IF(ISERROR($V8),"",OFFSET('Smelter Look-up'!$D$4,$V8-4,0)&amp;"")</f>
        <v>UNITED STATES OF AMERICA</v>
      </c>
      <c r="F8" s="182" t="str">
        <f ca="1">IF(ISERROR($V8),"",OFFSET('Smelter Look-up'!$E$4,$V8-4,0))</f>
        <v>CID000568</v>
      </c>
      <c r="G8" s="182" t="str">
        <f ca="1">IF(C8=$X$4,IF(ISERROR($V8),"Enter smelter details","RMI"),IF(ISERROR($V8),"",OFFSET('Smelter Look-up'!$F$4,$V8-4,0)))</f>
        <v>RMI</v>
      </c>
      <c r="H8" s="183">
        <f ca="1">IF(ISERROR($V8),"",OFFSET('Smelter Look-up'!$G$4,$V8-4,0))</f>
        <v>0</v>
      </c>
      <c r="I8" s="184" t="str">
        <f ca="1">IF(ISERROR($V8),"",OFFSET('Smelter Look-up'!$H$4,$V8-4,0))</f>
        <v>Towanda</v>
      </c>
      <c r="J8" s="184" t="str">
        <f ca="1">IF(ISERROR($V8),"",OFFSET('Smelter Look-up'!$I$4,$V8-4,0))</f>
        <v>Pennsylvania</v>
      </c>
      <c r="K8" s="224"/>
      <c r="L8" s="224"/>
      <c r="M8" s="224"/>
      <c r="N8" s="224"/>
      <c r="O8" s="224"/>
      <c r="P8" s="185"/>
      <c r="Q8" s="225" t="s">
        <v>15873</v>
      </c>
      <c r="R8" s="182" t="str">
        <f ca="1">IF(ISERROR($V8),"",OFFSET('Smelter Look-up'!$C$4,$V8-4,0)&amp;"")</f>
        <v>Global Tungsten &amp; Powders LLC</v>
      </c>
      <c r="S8" s="181" t="str">
        <f t="shared" ca="1" si="2"/>
        <v>US</v>
      </c>
      <c r="T8" s="181" t="str">
        <f ca="1">IF(B8="","",IF(ISERROR(MATCH($J8,SorP!$B$1:$B$6226,0)),"",INDIRECT("'SorP'!$A$"&amp;MATCH($S8&amp;$J8,SorP!C:C,0))))</f>
        <v>US-PA</v>
      </c>
      <c r="U8" s="201"/>
      <c r="V8" s="226">
        <f ca="1">IF(C8="",NA(),IF(OR(C8="Smelter not listed",C8="Smelter not yet identified"),MATCH($B8&amp;$D8,'Smelter Look-up'!$J:$J,0),MATCH($B8&amp;$C8,'Smelter Look-up'!$J:$J,0)))</f>
        <v>604</v>
      </c>
      <c r="X8" s="227">
        <f t="shared" ca="1" si="3"/>
        <v>0</v>
      </c>
      <c r="AB8" s="228" t="str">
        <f t="shared" ca="1" si="4"/>
        <v>TungstenGlobal Tungsten &amp; Powders LLC</v>
      </c>
    </row>
    <row r="9" spans="1:34" s="227" customFormat="1" ht="20.100000000000001" customHeight="1">
      <c r="A9" s="262" t="s">
        <v>788</v>
      </c>
      <c r="B9" s="182" t="str">
        <f ca="1">IF(LEN(A9)=0,"",INDEX('Smelter Look-up'!$A:$A,MATCH($A9,'Smelter Look-up'!$E:$E,0)))</f>
        <v>Tungsten</v>
      </c>
      <c r="C9" s="186" t="str">
        <f ca="1">IF(LEN(A9)=0,"",INDEX('Smelter Look-up'!$C:$C,MATCH($A9,'Smelter Look-up'!$E:$E,0)))</f>
        <v>Hunan Chenzhou Mining Co., Ltd.</v>
      </c>
      <c r="D9" s="230"/>
      <c r="E9" s="182" t="str">
        <f ca="1">IF(ISERROR($V9),"",OFFSET('Smelter Look-up'!$D$4,$V9-4,0)&amp;"")</f>
        <v>CHINA</v>
      </c>
      <c r="F9" s="182" t="str">
        <f ca="1">IF(ISERROR($V9),"",OFFSET('Smelter Look-up'!$E$4,$V9-4,0))</f>
        <v>CID000766</v>
      </c>
      <c r="G9" s="182" t="str">
        <f ca="1">IF(C9=$X$4,IF(ISERROR($V9),"Enter smelter details","RMI"),IF(ISERROR($V9),"",OFFSET('Smelter Look-up'!$F$4,$V9-4,0)))</f>
        <v>RMI</v>
      </c>
      <c r="H9" s="183">
        <f ca="1">IF(ISERROR($V9),"",OFFSET('Smelter Look-up'!$G$4,$V9-4,0))</f>
        <v>0</v>
      </c>
      <c r="I9" s="184" t="str">
        <f ca="1">IF(ISERROR($V9),"",OFFSET('Smelter Look-up'!$H$4,$V9-4,0))</f>
        <v>Yuanling</v>
      </c>
      <c r="J9" s="184" t="str">
        <f ca="1">IF(ISERROR($V9),"",OFFSET('Smelter Look-up'!$I$4,$V9-4,0))</f>
        <v>Hunan Sheng</v>
      </c>
      <c r="K9" s="224"/>
      <c r="L9" s="224"/>
      <c r="M9" s="224"/>
      <c r="N9" s="224"/>
      <c r="O9" s="224"/>
      <c r="P9" s="185"/>
      <c r="Q9" s="225" t="s">
        <v>15868</v>
      </c>
      <c r="R9" s="182" t="str">
        <f ca="1">IF(ISERROR($V9),"",OFFSET('Smelter Look-up'!$C$4,$V9-4,0)&amp;"")</f>
        <v>Hunan Chenzhou Mining Co., Ltd.</v>
      </c>
      <c r="S9" s="181" t="str">
        <f t="shared" ca="1" si="2"/>
        <v>CN</v>
      </c>
      <c r="T9" s="181" t="str">
        <f ca="1">IF(B9="","",IF(ISERROR(MATCH($J9,SorP!$B$1:$B$6226,0)),"",INDIRECT("'SorP'!$A$"&amp;MATCH($S9&amp;$J9,SorP!C:C,0))))</f>
        <v>CN-HN</v>
      </c>
      <c r="U9" s="201"/>
      <c r="V9" s="226">
        <f ca="1">IF(C9="",NA(),IF(OR(C9="Smelter not listed",C9="Smelter not yet identified"),MATCH($B9&amp;$D9,'Smelter Look-up'!$J:$J,0),MATCH($B9&amp;$C9,'Smelter Look-up'!$J:$J,0)))</f>
        <v>613</v>
      </c>
      <c r="X9" s="227">
        <f t="shared" ca="1" si="3"/>
        <v>0</v>
      </c>
      <c r="AB9" s="228" t="str">
        <f t="shared" ca="1" si="4"/>
        <v>TungstenHunan Chenzhou Mining Co., Ltd.</v>
      </c>
    </row>
    <row r="10" spans="1:34" s="227" customFormat="1" ht="20.100000000000001" customHeight="1">
      <c r="A10" s="262" t="s">
        <v>790</v>
      </c>
      <c r="B10" s="182" t="str">
        <f ca="1">IF(LEN(A10)=0,"",INDEX('Smelter Look-up'!$A:$A,MATCH($A10,'Smelter Look-up'!$E:$E,0)))</f>
        <v>Tungsten</v>
      </c>
      <c r="C10" s="186" t="str">
        <f ca="1">IF(LEN(A10)=0,"",INDEX('Smelter Look-up'!$C:$C,MATCH($A10,'Smelter Look-up'!$E:$E,0)))</f>
        <v>Japan New Metals Co., Ltd.</v>
      </c>
      <c r="D10" s="230"/>
      <c r="E10" s="182" t="str">
        <f ca="1">IF(ISERROR($V10),"",OFFSET('Smelter Look-up'!$D$4,$V10-4,0)&amp;"")</f>
        <v>JAPAN</v>
      </c>
      <c r="F10" s="182" t="str">
        <f ca="1">IF(ISERROR($V10),"",OFFSET('Smelter Look-up'!$E$4,$V10-4,0))</f>
        <v>CID000825</v>
      </c>
      <c r="G10" s="182" t="str">
        <f ca="1">IF(C10=$X$4,IF(ISERROR($V10),"Enter smelter details","RMI"),IF(ISERROR($V10),"",OFFSET('Smelter Look-up'!$F$4,$V10-4,0)))</f>
        <v>RMI</v>
      </c>
      <c r="H10" s="183">
        <f ca="1">IF(ISERROR($V10),"",OFFSET('Smelter Look-up'!$G$4,$V10-4,0))</f>
        <v>0</v>
      </c>
      <c r="I10" s="184" t="str">
        <f ca="1">IF(ISERROR($V10),"",OFFSET('Smelter Look-up'!$H$4,$V10-4,0))</f>
        <v>Akita City</v>
      </c>
      <c r="J10" s="184" t="str">
        <f ca="1">IF(ISERROR($V10),"",OFFSET('Smelter Look-up'!$I$4,$V10-4,0))</f>
        <v>Akita</v>
      </c>
      <c r="K10" s="224"/>
      <c r="L10" s="224"/>
      <c r="M10" s="224"/>
      <c r="N10" s="224"/>
      <c r="O10" s="224"/>
      <c r="P10" s="185"/>
      <c r="Q10" s="225" t="s">
        <v>15868</v>
      </c>
      <c r="R10" s="182" t="str">
        <f ca="1">IF(ISERROR($V10),"",OFFSET('Smelter Look-up'!$C$4,$V10-4,0)&amp;"")</f>
        <v>Japan New Metals Co., Ltd.</v>
      </c>
      <c r="S10" s="181" t="str">
        <f t="shared" ca="1" si="2"/>
        <v>JP</v>
      </c>
      <c r="T10" s="181" t="str">
        <f ca="1">IF(B10="","",IF(ISERROR(MATCH($J10,SorP!$B$1:$B$6226,0)),"",INDIRECT("'SorP'!$A$"&amp;MATCH($S10&amp;$J10,SorP!C:C,0))))</f>
        <v>JP-05</v>
      </c>
      <c r="U10" s="201"/>
      <c r="V10" s="226">
        <f ca="1">IF(C10="",NA(),IF(OR(C10="Smelter not listed",C10="Smelter not yet identified"),MATCH($B10&amp;$D10,'Smelter Look-up'!$J:$J,0),MATCH($B10&amp;$C10,'Smelter Look-up'!$J:$J,0)))</f>
        <v>619</v>
      </c>
      <c r="X10" s="227">
        <f t="shared" ca="1" si="3"/>
        <v>0</v>
      </c>
      <c r="AB10" s="228" t="str">
        <f t="shared" ca="1" si="4"/>
        <v>TungstenJapan New Metals Co., Ltd.</v>
      </c>
    </row>
    <row r="11" spans="1:34" s="227" customFormat="1" ht="20.100000000000001" customHeight="1">
      <c r="A11" s="262" t="s">
        <v>792</v>
      </c>
      <c r="B11" s="182" t="str">
        <f ca="1">IF(LEN(A11)=0,"",INDEX('Smelter Look-up'!$A:$A,MATCH($A11,'Smelter Look-up'!$E:$E,0)))</f>
        <v>Tungsten</v>
      </c>
      <c r="C11" s="186" t="str">
        <f ca="1">IF(LEN(A11)=0,"",INDEX('Smelter Look-up'!$C:$C,MATCH($A11,'Smelter Look-up'!$E:$E,0)))</f>
        <v>Wolfram Bergbau und Hutten AG</v>
      </c>
      <c r="D11" s="230"/>
      <c r="E11" s="182" t="str">
        <f ca="1">IF(ISERROR($V11),"",OFFSET('Smelter Look-up'!$D$4,$V11-4,0)&amp;"")</f>
        <v>AUSTRIA</v>
      </c>
      <c r="F11" s="182" t="str">
        <f ca="1">IF(ISERROR($V11),"",OFFSET('Smelter Look-up'!$E$4,$V11-4,0))</f>
        <v>CID002044</v>
      </c>
      <c r="G11" s="182">
        <f ca="1">IF(C11=$X$4,IF(ISERROR($V11),"Enter smelter details","RMI"),IF(ISERROR($V11),"",OFFSET('Smelter Look-up'!$F$4,$V11-4,0)))</f>
        <v>0</v>
      </c>
      <c r="H11" s="183">
        <f ca="1">IF(ISERROR($V11),"",OFFSET('Smelter Look-up'!$G$4,$V11-4,0))</f>
        <v>0</v>
      </c>
      <c r="I11" s="184" t="str">
        <f ca="1">IF(ISERROR($V11),"",OFFSET('Smelter Look-up'!$H$4,$V11-4,0))</f>
        <v>St. Martin i-S</v>
      </c>
      <c r="J11" s="184" t="str">
        <f ca="1">IF(ISERROR($V11),"",OFFSET('Smelter Look-up'!$I$4,$V11-4,0))</f>
        <v>Steiermark</v>
      </c>
      <c r="K11" s="224"/>
      <c r="L11" s="224"/>
      <c r="M11" s="224"/>
      <c r="N11" s="224"/>
      <c r="O11" s="224"/>
      <c r="P11" s="185"/>
      <c r="Q11" s="225" t="s">
        <v>15868</v>
      </c>
      <c r="R11" s="182" t="str">
        <f ca="1">IF(ISERROR($V11),"",OFFSET('Smelter Look-up'!$C$4,$V11-4,0)&amp;"")</f>
        <v>Wolfram Bergbau und Hutten AG</v>
      </c>
      <c r="S11" s="181" t="str">
        <f t="shared" ca="1" si="2"/>
        <v>AT</v>
      </c>
      <c r="T11" s="181" t="str">
        <f ca="1">IF(B11="","",IF(ISERROR(MATCH($J11,SorP!$B$1:$B$6226,0)),"",INDIRECT("'SorP'!$A$"&amp;MATCH($S11&amp;$J11,SorP!C:C,0))))</f>
        <v>AT-6</v>
      </c>
      <c r="U11" s="201"/>
      <c r="V11" s="226">
        <f ca="1">IF(C11="",NA(),IF(OR(C11="Smelter not listed",C11="Smelter not yet identified"),MATCH($B11&amp;$D11,'Smelter Look-up'!$J:$J,0),MATCH($B11&amp;$C11,'Smelter Look-up'!$J:$J,0)))</f>
        <v>655</v>
      </c>
      <c r="X11" s="227">
        <f t="shared" ca="1" si="3"/>
        <v>0</v>
      </c>
      <c r="AB11" s="228" t="str">
        <f t="shared" ca="1" si="4"/>
        <v>TungstenWolfram Bergbau und Hutten AG</v>
      </c>
    </row>
    <row r="12" spans="1:34" s="227" customFormat="1" ht="20.100000000000001" customHeight="1">
      <c r="A12" s="262" t="s">
        <v>793</v>
      </c>
      <c r="B12" s="182" t="str">
        <f ca="1">IF(LEN(A12)=0,"",INDEX('Smelter Look-up'!$A:$A,MATCH($A12,'Smelter Look-up'!$E:$E,0)))</f>
        <v>Tungsten</v>
      </c>
      <c r="C12" s="186" t="str">
        <f ca="1">IF(LEN(A12)=0,"",INDEX('Smelter Look-up'!$C:$C,MATCH($A12,'Smelter Look-up'!$E:$E,0)))</f>
        <v>Xiamen Tungsten Co., Ltd.</v>
      </c>
      <c r="D12" s="230"/>
      <c r="E12" s="182" t="str">
        <f ca="1">IF(ISERROR($V12),"",OFFSET('Smelter Look-up'!$D$4,$V12-4,0)&amp;"")</f>
        <v>CHINA</v>
      </c>
      <c r="F12" s="182" t="str">
        <f ca="1">IF(ISERROR($V12),"",OFFSET('Smelter Look-up'!$E$4,$V12-4,0))</f>
        <v>CID002082</v>
      </c>
      <c r="G12" s="182">
        <f ca="1">IF(C12=$X$4,IF(ISERROR($V12),"Enter smelter details","RMI"),IF(ISERROR($V12),"",OFFSET('Smelter Look-up'!$F$4,$V12-4,0)))</f>
        <v>0</v>
      </c>
      <c r="H12" s="183">
        <f ca="1">IF(ISERROR($V12),"",OFFSET('Smelter Look-up'!$G$4,$V12-4,0))</f>
        <v>0</v>
      </c>
      <c r="I12" s="184" t="str">
        <f ca="1">IF(ISERROR($V12),"",OFFSET('Smelter Look-up'!$H$4,$V12-4,0))</f>
        <v>Xiamen</v>
      </c>
      <c r="J12" s="184" t="str">
        <f ca="1">IF(ISERROR($V12),"",OFFSET('Smelter Look-up'!$I$4,$V12-4,0))</f>
        <v>Fujian Sheng</v>
      </c>
      <c r="K12" s="224"/>
      <c r="L12" s="224"/>
      <c r="M12" s="224"/>
      <c r="N12" s="224"/>
      <c r="O12" s="224"/>
      <c r="P12" s="185"/>
      <c r="Q12" s="225" t="s">
        <v>15873</v>
      </c>
      <c r="R12" s="182" t="str">
        <f ca="1">IF(ISERROR($V12),"",OFFSET('Smelter Look-up'!$C$4,$V12-4,0)&amp;"")</f>
        <v>Xiamen Tungsten Co., Ltd.</v>
      </c>
      <c r="S12" s="181" t="str">
        <f t="shared" ca="1" si="2"/>
        <v>CN</v>
      </c>
      <c r="T12" s="181" t="str">
        <f ca="1">IF(B12="","",IF(ISERROR(MATCH($J12,SorP!$B$1:$B$6226,0)),"",INDIRECT("'SorP'!$A$"&amp;MATCH($S12&amp;$J12,SorP!C:C,0))))</f>
        <v>CN-FJ</v>
      </c>
      <c r="U12" s="201"/>
      <c r="V12" s="226">
        <f ca="1">IF(C12="",NA(),IF(OR(C12="Smelter not listed",C12="Smelter not yet identified"),MATCH($B12&amp;$D12,'Smelter Look-up'!$J:$J,0),MATCH($B12&amp;$C12,'Smelter Look-up'!$J:$J,0)))</f>
        <v>659</v>
      </c>
      <c r="X12" s="227">
        <f t="shared" ca="1" si="3"/>
        <v>0</v>
      </c>
      <c r="AB12" s="228" t="str">
        <f t="shared" ca="1" si="4"/>
        <v>TungstenXiamen Tungsten Co., Ltd.</v>
      </c>
    </row>
    <row r="13" spans="1:34" s="227" customFormat="1" ht="20.100000000000001" customHeight="1">
      <c r="A13" s="262" t="s">
        <v>137</v>
      </c>
      <c r="B13" s="182" t="str">
        <f ca="1">IF(LEN(A13)=0,"",INDEX('Smelter Look-up'!$A:$A,MATCH($A13,'Smelter Look-up'!$E:$E,0)))</f>
        <v>Tungsten</v>
      </c>
      <c r="C13" s="186" t="str">
        <f ca="1">IF(LEN(A13)=0,"",INDEX('Smelter Look-up'!$C:$C,MATCH($A13,'Smelter Look-up'!$E:$E,0)))</f>
        <v>Ganzhou Jiangwu Ferrotungsten Co., Ltd.</v>
      </c>
      <c r="D13" s="230"/>
      <c r="E13" s="182" t="str">
        <f ca="1">IF(ISERROR($V13),"",OFFSET('Smelter Look-up'!$D$4,$V13-4,0)&amp;"")</f>
        <v>CHINA</v>
      </c>
      <c r="F13" s="182" t="str">
        <f ca="1">IF(ISERROR($V13),"",OFFSET('Smelter Look-up'!$E$4,$V13-4,0))</f>
        <v>CID002315</v>
      </c>
      <c r="G13" s="182" t="str">
        <f ca="1">IF(C13=$X$4,IF(ISERROR($V13),"Enter smelter details","RMI"),IF(ISERROR($V13),"",OFFSET('Smelter Look-up'!$F$4,$V13-4,0)))</f>
        <v>RMI</v>
      </c>
      <c r="H13" s="183">
        <f ca="1">IF(ISERROR($V13),"",OFFSET('Smelter Look-up'!$G$4,$V13-4,0))</f>
        <v>0</v>
      </c>
      <c r="I13" s="184" t="str">
        <f ca="1">IF(ISERROR($V13),"",OFFSET('Smelter Look-up'!$H$4,$V13-4,0))</f>
        <v>Ganzhou</v>
      </c>
      <c r="J13" s="184" t="str">
        <f ca="1">IF(ISERROR($V13),"",OFFSET('Smelter Look-up'!$I$4,$V13-4,0))</f>
        <v>Jiangxi Sheng</v>
      </c>
      <c r="K13" s="224"/>
      <c r="L13" s="224"/>
      <c r="M13" s="224"/>
      <c r="N13" s="224"/>
      <c r="O13" s="224"/>
      <c r="P13" s="185"/>
      <c r="Q13" s="225" t="s">
        <v>15868</v>
      </c>
      <c r="R13" s="182" t="str">
        <f ca="1">IF(ISERROR($V13),"",OFFSET('Smelter Look-up'!$C$4,$V13-4,0)&amp;"")</f>
        <v>Ganzhou Jiangwu Ferrotungsten Co., Ltd.</v>
      </c>
      <c r="S13" s="181" t="str">
        <f t="shared" ca="1" si="2"/>
        <v>CN</v>
      </c>
      <c r="T13" s="181" t="str">
        <f ca="1">IF(B13="","",IF(ISERROR(MATCH($J13,SorP!$B$1:$B$6226,0)),"",INDIRECT("'SorP'!$A$"&amp;MATCH($S13&amp;$J13,SorP!C:C,0))))</f>
        <v>CN-JX</v>
      </c>
      <c r="U13" s="201"/>
      <c r="V13" s="226">
        <f ca="1">IF(C13="",NA(),IF(OR(C13="Smelter not listed",C13="Smelter not yet identified"),MATCH($B13&amp;$D13,'Smelter Look-up'!$J:$J,0),MATCH($B13&amp;$C13,'Smelter Look-up'!$J:$J,0)))</f>
        <v>601</v>
      </c>
      <c r="X13" s="227">
        <f t="shared" ca="1" si="3"/>
        <v>0</v>
      </c>
      <c r="AB13" s="228" t="str">
        <f t="shared" ca="1" si="4"/>
        <v>TungstenGanzhou Jiangwu Ferrotungsten Co., Ltd.</v>
      </c>
    </row>
    <row r="14" spans="1:34" s="227" customFormat="1" ht="20.100000000000001" customHeight="1">
      <c r="A14" s="262" t="s">
        <v>138</v>
      </c>
      <c r="B14" s="182" t="str">
        <f ca="1">IF(LEN(A14)=0,"",INDEX('Smelter Look-up'!$A:$A,MATCH($A14,'Smelter Look-up'!$E:$E,0)))</f>
        <v>Tungsten</v>
      </c>
      <c r="C14" s="186" t="str">
        <f ca="1">IF(LEN(A14)=0,"",INDEX('Smelter Look-up'!$C:$C,MATCH($A14,'Smelter Look-up'!$E:$E,0)))</f>
        <v>Jiangxi Yaosheng Tungsten Co., Ltd.</v>
      </c>
      <c r="D14" s="230"/>
      <c r="E14" s="182" t="str">
        <f ca="1">IF(ISERROR($V14),"",OFFSET('Smelter Look-up'!$D$4,$V14-4,0)&amp;"")</f>
        <v>CHINA</v>
      </c>
      <c r="F14" s="182" t="str">
        <f ca="1">IF(ISERROR($V14),"",OFFSET('Smelter Look-up'!$E$4,$V14-4,0))</f>
        <v>CID002316</v>
      </c>
      <c r="G14" s="182" t="str">
        <f ca="1">IF(C14=$X$4,IF(ISERROR($V14),"Enter smelter details","RMI"),IF(ISERROR($V14),"",OFFSET('Smelter Look-up'!$F$4,$V14-4,0)))</f>
        <v>RMI</v>
      </c>
      <c r="H14" s="183">
        <f ca="1">IF(ISERROR($V14),"",OFFSET('Smelter Look-up'!$G$4,$V14-4,0))</f>
        <v>0</v>
      </c>
      <c r="I14" s="184" t="str">
        <f ca="1">IF(ISERROR($V14),"",OFFSET('Smelter Look-up'!$H$4,$V14-4,0))</f>
        <v>Ganzhou</v>
      </c>
      <c r="J14" s="184" t="str">
        <f ca="1">IF(ISERROR($V14),"",OFFSET('Smelter Look-up'!$I$4,$V14-4,0))</f>
        <v>Jiangxi Sheng</v>
      </c>
      <c r="K14" s="224"/>
      <c r="L14" s="224"/>
      <c r="M14" s="224"/>
      <c r="N14" s="224"/>
      <c r="O14" s="224"/>
      <c r="P14" s="185"/>
      <c r="Q14" s="225" t="s">
        <v>15868</v>
      </c>
      <c r="R14" s="182" t="str">
        <f ca="1">IF(ISERROR($V14),"",OFFSET('Smelter Look-up'!$C$4,$V14-4,0)&amp;"")</f>
        <v>Jiangxi Yaosheng Tungsten Co., Ltd.</v>
      </c>
      <c r="S14" s="181" t="str">
        <f t="shared" ca="1" si="2"/>
        <v>CN</v>
      </c>
      <c r="T14" s="181" t="str">
        <f ca="1">IF(B14="","",IF(ISERROR(MATCH($J14,SorP!$B$1:$B$6226,0)),"",INDIRECT("'SorP'!$A$"&amp;MATCH($S14&amp;$J14,SorP!C:C,0))))</f>
        <v>CN-JX</v>
      </c>
      <c r="U14" s="201"/>
      <c r="V14" s="226">
        <f ca="1">IF(C14="",NA(),IF(OR(C14="Smelter not listed",C14="Smelter not yet identified"),MATCH($B14&amp;$D14,'Smelter Look-up'!$J:$J,0),MATCH($B14&amp;$C14,'Smelter Look-up'!$J:$J,0)))</f>
        <v>625</v>
      </c>
      <c r="X14" s="227">
        <f t="shared" ca="1" si="3"/>
        <v>0</v>
      </c>
      <c r="AB14" s="228" t="str">
        <f t="shared" ca="1" si="4"/>
        <v>TungstenJiangxi Yaosheng Tungsten Co., Ltd.</v>
      </c>
    </row>
    <row r="15" spans="1:34" s="227" customFormat="1" ht="20.100000000000001" customHeight="1">
      <c r="A15" s="262" t="s">
        <v>142</v>
      </c>
      <c r="B15" s="182" t="str">
        <f ca="1">IF(LEN(A15)=0,"",INDEX('Smelter Look-up'!$A:$A,MATCH($A15,'Smelter Look-up'!$E:$E,0)))</f>
        <v>Tungsten</v>
      </c>
      <c r="C15" s="186" t="str">
        <f ca="1">IF(LEN(A15)=0,"",INDEX('Smelter Look-up'!$C:$C,MATCH($A15,'Smelter Look-up'!$E:$E,0)))</f>
        <v>Xiamen Tungsten (H.C.) Co., Ltd.</v>
      </c>
      <c r="D15" s="230"/>
      <c r="E15" s="182" t="str">
        <f ca="1">IF(ISERROR($V15),"",OFFSET('Smelter Look-up'!$D$4,$V15-4,0)&amp;"")</f>
        <v>CHINA</v>
      </c>
      <c r="F15" s="182" t="str">
        <f ca="1">IF(ISERROR($V15),"",OFFSET('Smelter Look-up'!$E$4,$V15-4,0))</f>
        <v>CID002320</v>
      </c>
      <c r="G15" s="182">
        <f ca="1">IF(C15=$X$4,IF(ISERROR($V15),"Enter smelter details","RMI"),IF(ISERROR($V15),"",OFFSET('Smelter Look-up'!$F$4,$V15-4,0)))</f>
        <v>0</v>
      </c>
      <c r="H15" s="183">
        <f ca="1">IF(ISERROR($V15),"",OFFSET('Smelter Look-up'!$G$4,$V15-4,0))</f>
        <v>0</v>
      </c>
      <c r="I15" s="184" t="str">
        <f ca="1">IF(ISERROR($V15),"",OFFSET('Smelter Look-up'!$H$4,$V15-4,0))</f>
        <v>Xiamen</v>
      </c>
      <c r="J15" s="184" t="str">
        <f ca="1">IF(ISERROR($V15),"",OFFSET('Smelter Look-up'!$I$4,$V15-4,0))</f>
        <v>Fujian Sheng</v>
      </c>
      <c r="K15" s="224"/>
      <c r="L15" s="224"/>
      <c r="M15" s="224"/>
      <c r="N15" s="224"/>
      <c r="O15" s="224"/>
      <c r="P15" s="185"/>
      <c r="Q15" s="225" t="s">
        <v>15868</v>
      </c>
      <c r="R15" s="182" t="str">
        <f ca="1">IF(ISERROR($V15),"",OFFSET('Smelter Look-up'!$C$4,$V15-4,0)&amp;"")</f>
        <v>Xiamen Tungsten (H.C.) Co., Ltd.</v>
      </c>
      <c r="S15" s="181" t="str">
        <f t="shared" ca="1" si="2"/>
        <v>CN</v>
      </c>
      <c r="T15" s="181" t="str">
        <f ca="1">IF(B15="","",IF(ISERROR(MATCH($J15,SorP!$B$1:$B$6226,0)),"",INDIRECT("'SorP'!$A$"&amp;MATCH($S15&amp;$J15,SorP!C:C,0))))</f>
        <v>CN-FJ</v>
      </c>
      <c r="U15" s="201"/>
      <c r="V15" s="226">
        <f ca="1">IF(C15="",NA(),IF(OR(C15="Smelter not listed",C15="Smelter not yet identified"),MATCH($B15&amp;$D15,'Smelter Look-up'!$J:$J,0),MATCH($B15&amp;$C15,'Smelter Look-up'!$J:$J,0)))</f>
        <v>658</v>
      </c>
      <c r="X15" s="227">
        <f t="shared" ca="1" si="3"/>
        <v>0</v>
      </c>
      <c r="AB15" s="228" t="str">
        <f t="shared" ca="1" si="4"/>
        <v>TungstenXiamen Tungsten (H.C.) Co., Ltd.</v>
      </c>
    </row>
    <row r="16" spans="1:34" s="227" customFormat="1" ht="20.100000000000001" customHeight="1">
      <c r="A16" s="262" t="s">
        <v>135</v>
      </c>
      <c r="B16" s="182" t="str">
        <f ca="1">IF(LEN(A16)=0,"",INDEX('Smelter Look-up'!$A:$A,MATCH($A16,'Smelter Look-up'!$E:$E,0)))</f>
        <v>Tungsten</v>
      </c>
      <c r="C16" s="186" t="str">
        <f ca="1">IF(LEN(A16)=0,"",INDEX('Smelter Look-up'!$C:$C,MATCH($A16,'Smelter Look-up'!$E:$E,0)))</f>
        <v>Jiangxi Gan Bei Tungsten Co., Ltd.</v>
      </c>
      <c r="D16" s="230"/>
      <c r="E16" s="182" t="str">
        <f ca="1">IF(ISERROR($V16),"",OFFSET('Smelter Look-up'!$D$4,$V16-4,0)&amp;"")</f>
        <v>CHINA</v>
      </c>
      <c r="F16" s="182" t="str">
        <f ca="1">IF(ISERROR($V16),"",OFFSET('Smelter Look-up'!$E$4,$V16-4,0))</f>
        <v>CID002321</v>
      </c>
      <c r="G16" s="182" t="str">
        <f ca="1">IF(C16=$X$4,IF(ISERROR($V16),"Enter smelter details","RMI"),IF(ISERROR($V16),"",OFFSET('Smelter Look-up'!$F$4,$V16-4,0)))</f>
        <v>RMI</v>
      </c>
      <c r="H16" s="183">
        <f ca="1">IF(ISERROR($V16),"",OFFSET('Smelter Look-up'!$G$4,$V16-4,0))</f>
        <v>0</v>
      </c>
      <c r="I16" s="184" t="str">
        <f ca="1">IF(ISERROR($V16),"",OFFSET('Smelter Look-up'!$H$4,$V16-4,0))</f>
        <v>Xiushui</v>
      </c>
      <c r="J16" s="184" t="str">
        <f ca="1">IF(ISERROR($V16),"",OFFSET('Smelter Look-up'!$I$4,$V16-4,0))</f>
        <v>Jiangxi Sheng</v>
      </c>
      <c r="K16" s="224"/>
      <c r="L16" s="224"/>
      <c r="M16" s="224"/>
      <c r="N16" s="224"/>
      <c r="O16" s="224"/>
      <c r="P16" s="185"/>
      <c r="Q16" s="225" t="s">
        <v>15868</v>
      </c>
      <c r="R16" s="182" t="str">
        <f ca="1">IF(ISERROR($V16),"",OFFSET('Smelter Look-up'!$C$4,$V16-4,0)&amp;"")</f>
        <v>Jiangxi Gan Bei Tungsten Co., Ltd.</v>
      </c>
      <c r="S16" s="181" t="str">
        <f t="shared" ca="1" si="2"/>
        <v>CN</v>
      </c>
      <c r="T16" s="181" t="str">
        <f ca="1">IF(B16="","",IF(ISERROR(MATCH($J16,SorP!$B$1:$B$6226,0)),"",INDIRECT("'SorP'!$A$"&amp;MATCH($S16&amp;$J16,SorP!C:C,0))))</f>
        <v>CN-JX</v>
      </c>
      <c r="U16" s="201"/>
      <c r="V16" s="226">
        <f ca="1">IF(C16="",NA(),IF(OR(C16="Smelter not listed",C16="Smelter not yet identified"),MATCH($B16&amp;$D16,'Smelter Look-up'!$J:$J,0),MATCH($B16&amp;$C16,'Smelter Look-up'!$J:$J,0)))</f>
        <v>621</v>
      </c>
      <c r="X16" s="227">
        <f t="shared" ca="1" si="3"/>
        <v>0</v>
      </c>
      <c r="AB16" s="228" t="str">
        <f t="shared" ca="1" si="4"/>
        <v>TungstenJiangxi Gan Bei Tungsten Co., Ltd.</v>
      </c>
    </row>
    <row r="17" spans="1:28" s="227" customFormat="1" ht="20.100000000000001" customHeight="1">
      <c r="A17" s="262" t="s">
        <v>389</v>
      </c>
      <c r="B17" s="182" t="str">
        <f ca="1">IF(LEN(A17)=0,"",INDEX('Smelter Look-up'!$A:$A,MATCH($A17,'Smelter Look-up'!$E:$E,0)))</f>
        <v>Tungsten</v>
      </c>
      <c r="C17" s="186" t="str">
        <f ca="1">IF(LEN(A17)=0,"",INDEX('Smelter Look-up'!$C:$C,MATCH($A17,'Smelter Look-up'!$E:$E,0)))</f>
        <v>Ganzhou Seadragon W &amp; Mo Co., Ltd.</v>
      </c>
      <c r="D17" s="230"/>
      <c r="E17" s="182" t="str">
        <f ca="1">IF(ISERROR($V17),"",OFFSET('Smelter Look-up'!$D$4,$V17-4,0)&amp;"")</f>
        <v>CHINA</v>
      </c>
      <c r="F17" s="182" t="str">
        <f ca="1">IF(ISERROR($V17),"",OFFSET('Smelter Look-up'!$E$4,$V17-4,0))</f>
        <v>CID002494</v>
      </c>
      <c r="G17" s="182" t="str">
        <f ca="1">IF(C17=$X$4,IF(ISERROR($V17),"Enter smelter details","RMI"),IF(ISERROR($V17),"",OFFSET('Smelter Look-up'!$F$4,$V17-4,0)))</f>
        <v>RMI</v>
      </c>
      <c r="H17" s="183">
        <f ca="1">IF(ISERROR($V17),"",OFFSET('Smelter Look-up'!$G$4,$V17-4,0))</f>
        <v>0</v>
      </c>
      <c r="I17" s="184" t="str">
        <f ca="1">IF(ISERROR($V17),"",OFFSET('Smelter Look-up'!$H$4,$V17-4,0))</f>
        <v>Ganzhou</v>
      </c>
      <c r="J17" s="184" t="str">
        <f ca="1">IF(ISERROR($V17),"",OFFSET('Smelter Look-up'!$I$4,$V17-4,0))</f>
        <v>Jiangxi Sheng</v>
      </c>
      <c r="K17" s="224"/>
      <c r="L17" s="224"/>
      <c r="M17" s="224"/>
      <c r="N17" s="224"/>
      <c r="O17" s="224"/>
      <c r="P17" s="185"/>
      <c r="Q17" s="225" t="s">
        <v>15873</v>
      </c>
      <c r="R17" s="182" t="str">
        <f ca="1">IF(ISERROR($V17),"",OFFSET('Smelter Look-up'!$C$4,$V17-4,0)&amp;"")</f>
        <v>Ganzhou Seadragon W &amp; Mo Co., Ltd.</v>
      </c>
      <c r="S17" s="181" t="str">
        <f t="shared" ca="1" si="2"/>
        <v>CN</v>
      </c>
      <c r="T17" s="181" t="str">
        <f ca="1">IF(B17="","",IF(ISERROR(MATCH($J17,SorP!$B$1:$B$6226,0)),"",INDIRECT("'SorP'!$A$"&amp;MATCH($S17&amp;$J17,SorP!C:C,0))))</f>
        <v>CN-JX</v>
      </c>
      <c r="U17" s="201"/>
      <c r="V17" s="226">
        <f ca="1">IF(C17="",NA(),IF(OR(C17="Smelter not listed",C17="Smelter not yet identified"),MATCH($B17&amp;$D17,'Smelter Look-up'!$J:$J,0),MATCH($B17&amp;$C17,'Smelter Look-up'!$J:$J,0)))</f>
        <v>602</v>
      </c>
      <c r="X17" s="227">
        <f t="shared" ca="1" si="3"/>
        <v>0</v>
      </c>
      <c r="AB17" s="228" t="str">
        <f t="shared" ca="1" si="4"/>
        <v>TungstenGanzhou Seadragon W &amp; Mo Co., Ltd.</v>
      </c>
    </row>
    <row r="18" spans="1:28" s="227" customFormat="1" ht="27.95" customHeight="1">
      <c r="A18" s="181" t="s">
        <v>1394</v>
      </c>
      <c r="B18" s="182" t="str">
        <f ca="1">IF(LEN(A18)=0,"",INDEX('Smelter Look-up'!$A:$A,MATCH($A18,'Smelter Look-up'!$E:$E,0)))</f>
        <v>Tungsten</v>
      </c>
      <c r="C18" s="186" t="str">
        <f ca="1">IF(LEN(A18)=0,"",INDEX('Smelter Look-up'!$C:$C,MATCH($A18,'Smelter Look-up'!$E:$E,0)))</f>
        <v>Hunan Shizhuyuan Nonferrous Metals Co., Ltd. Chenzhou Tungsten Products Branch</v>
      </c>
      <c r="D18" s="230"/>
      <c r="E18" s="182" t="str">
        <f ca="1">IF(ISERROR($V18),"",OFFSET('Smelter Look-up'!$D$4,$V18-4,0)&amp;"")</f>
        <v>CHINA</v>
      </c>
      <c r="F18" s="182" t="str">
        <f ca="1">IF(ISERROR($V18),"",OFFSET('Smelter Look-up'!$E$4,$V18-4,0))</f>
        <v>CID002513</v>
      </c>
      <c r="G18" s="182" t="str">
        <f ca="1">IF(C18=$X$4,IF(ISERROR($V18),"Enter smelter details","RMI"),IF(ISERROR($V18),"",OFFSET('Smelter Look-up'!$F$4,$V18-4,0)))</f>
        <v>RMI</v>
      </c>
      <c r="H18" s="183">
        <f ca="1">IF(ISERROR($V18),"",OFFSET('Smelter Look-up'!$G$4,$V18-4,0))</f>
        <v>0</v>
      </c>
      <c r="I18" s="184" t="str">
        <f ca="1">IF(ISERROR($V18),"",OFFSET('Smelter Look-up'!$H$4,$V18-4,0))</f>
        <v>Chenzhou</v>
      </c>
      <c r="J18" s="184" t="str">
        <f ca="1">IF(ISERROR($V18),"",OFFSET('Smelter Look-up'!$I$4,$V18-4,0))</f>
        <v>Hunan Sheng</v>
      </c>
      <c r="K18" s="224"/>
      <c r="L18" s="224"/>
      <c r="M18" s="224"/>
      <c r="N18" s="224"/>
      <c r="O18" s="224"/>
      <c r="P18" s="185"/>
      <c r="Q18" s="225" t="s">
        <v>15873</v>
      </c>
      <c r="R18" s="182" t="str">
        <f ca="1">IF(ISERROR($V18),"",OFFSET('Smelter Look-up'!$C$4,$V18-4,0)&amp;"")</f>
        <v>Hunan Shizhuyuan Nonferrous Metals Co., Ltd. Chenzhou Tungsten Products Branch</v>
      </c>
      <c r="S18" s="181" t="str">
        <f t="shared" ca="1" si="2"/>
        <v>CN</v>
      </c>
      <c r="T18" s="181" t="str">
        <f ca="1">IF(B18="","",IF(ISERROR(MATCH($J18,SorP!$B$1:$B$6226,0)),"",INDIRECT("'SorP'!$A$"&amp;MATCH($S18&amp;$J18,SorP!C:C,0))))</f>
        <v>CN-HN</v>
      </c>
      <c r="U18" s="201"/>
      <c r="V18" s="226">
        <f ca="1">IF(C18="",NA(),IF(OR(C18="Smelter not listed",C18="Smelter not yet identified"),MATCH($B18&amp;$D18,'Smelter Look-up'!$J:$J,0),MATCH($B18&amp;$C18,'Smelter Look-up'!$J:$J,0)))</f>
        <v>617</v>
      </c>
      <c r="X18" s="227">
        <f t="shared" ca="1" si="3"/>
        <v>0</v>
      </c>
      <c r="AB18" s="228" t="str">
        <f t="shared" ca="1" si="4"/>
        <v>TungstenHunan Shizhuyuan Nonferrous Metals Co., Ltd. Chenzhou Tungsten Products Branch</v>
      </c>
    </row>
    <row r="19" spans="1:28" s="227" customFormat="1" ht="20.100000000000001" customHeight="1">
      <c r="A19" s="181" t="s">
        <v>1414</v>
      </c>
      <c r="B19" s="182" t="str">
        <f ca="1">IF(LEN(A19)=0,"",INDEX('Smelter Look-up'!$A:$A,MATCH($A19,'Smelter Look-up'!$E:$E,0)))</f>
        <v>Tungsten</v>
      </c>
      <c r="C19" s="186" t="str">
        <f ca="1">IF(LEN(A19)=0,"",INDEX('Smelter Look-up'!$C:$C,MATCH($A19,'Smelter Look-up'!$E:$E,0)))</f>
        <v>H.C. Starck Tungsten GmbH</v>
      </c>
      <c r="D19" s="230"/>
      <c r="E19" s="182" t="str">
        <f ca="1">IF(ISERROR($V19),"",OFFSET('Smelter Look-up'!$D$4,$V19-4,0)&amp;"")</f>
        <v>GERMANY</v>
      </c>
      <c r="F19" s="182" t="str">
        <f ca="1">IF(ISERROR($V19),"",OFFSET('Smelter Look-up'!$E$4,$V19-4,0))</f>
        <v>CID002541</v>
      </c>
      <c r="G19" s="182" t="str">
        <f ca="1">IF(C19=$X$4,IF(ISERROR($V19),"Enter smelter details","RMI"),IF(ISERROR($V19),"",OFFSET('Smelter Look-up'!$F$4,$V19-4,0)))</f>
        <v>RMI</v>
      </c>
      <c r="H19" s="183">
        <f ca="1">IF(ISERROR($V19),"",OFFSET('Smelter Look-up'!$G$4,$V19-4,0))</f>
        <v>0</v>
      </c>
      <c r="I19" s="184" t="str">
        <f ca="1">IF(ISERROR($V19),"",OFFSET('Smelter Look-up'!$H$4,$V19-4,0))</f>
        <v>Goslar</v>
      </c>
      <c r="J19" s="184" t="str">
        <f ca="1">IF(ISERROR($V19),"",OFFSET('Smelter Look-up'!$I$4,$V19-4,0))</f>
        <v>Niedersachsen</v>
      </c>
      <c r="K19" s="224"/>
      <c r="L19" s="224"/>
      <c r="M19" s="224"/>
      <c r="N19" s="224"/>
      <c r="O19" s="224"/>
      <c r="P19" s="185"/>
      <c r="Q19" s="225" t="s">
        <v>15873</v>
      </c>
      <c r="R19" s="182" t="str">
        <f ca="1">IF(ISERROR($V19),"",OFFSET('Smelter Look-up'!$C$4,$V19-4,0)&amp;"")</f>
        <v>H.C. Starck Tungsten GmbH</v>
      </c>
      <c r="S19" s="181" t="str">
        <f t="shared" ca="1" si="2"/>
        <v>DE</v>
      </c>
      <c r="T19" s="181" t="str">
        <f ca="1">IF(B19="","",IF(ISERROR(MATCH($J19,SorP!$B$1:$B$6226,0)),"",INDIRECT("'SorP'!$A$"&amp;MATCH($S19&amp;$J19,SorP!C:C,0))))</f>
        <v>DE-NI</v>
      </c>
      <c r="U19" s="201"/>
      <c r="V19" s="226">
        <f ca="1">IF(C19="",NA(),IF(OR(C19="Smelter not listed",C19="Smelter not yet identified"),MATCH($B19&amp;$D19,'Smelter Look-up'!$J:$J,0),MATCH($B19&amp;$C19,'Smelter Look-up'!$J:$J,0)))</f>
        <v>608</v>
      </c>
      <c r="X19" s="227">
        <f t="shared" ca="1" si="3"/>
        <v>0</v>
      </c>
      <c r="AB19" s="228" t="str">
        <f t="shared" ca="1" si="4"/>
        <v>TungstenH.C. Starck Tungsten GmbH</v>
      </c>
    </row>
    <row r="20" spans="1:28" s="227" customFormat="1" ht="20.100000000000001" customHeight="1">
      <c r="A20" s="181" t="s">
        <v>1415</v>
      </c>
      <c r="B20" s="182" t="str">
        <f ca="1">IF(LEN(A20)=0,"",INDEX('Smelter Look-up'!$A:$A,MATCH($A20,'Smelter Look-up'!$E:$E,0)))</f>
        <v>Tungsten</v>
      </c>
      <c r="C20" s="186" t="str">
        <f ca="1">IF(LEN(A20)=0,"",INDEX('Smelter Look-up'!$C:$C,MATCH($A20,'Smelter Look-up'!$E:$E,0)))</f>
        <v>TANIOBIS Smelting GmbH &amp; Co. KG</v>
      </c>
      <c r="D20" s="230"/>
      <c r="E20" s="182" t="str">
        <f ca="1">IF(ISERROR($V20),"",OFFSET('Smelter Look-up'!$D$4,$V20-4,0)&amp;"")</f>
        <v>GERMANY</v>
      </c>
      <c r="F20" s="182" t="str">
        <f ca="1">IF(ISERROR($V20),"",OFFSET('Smelter Look-up'!$E$4,$V20-4,0))</f>
        <v>CID002542</v>
      </c>
      <c r="G20" s="182">
        <f ca="1">IF(C20=$X$4,IF(ISERROR($V20),"Enter smelter details","RMI"),IF(ISERROR($V20),"",OFFSET('Smelter Look-up'!$F$4,$V20-4,0)))</f>
        <v>0</v>
      </c>
      <c r="H20" s="183">
        <f ca="1">IF(ISERROR($V20),"",OFFSET('Smelter Look-up'!$G$4,$V20-4,0))</f>
        <v>0</v>
      </c>
      <c r="I20" s="184" t="str">
        <f ca="1">IF(ISERROR($V20),"",OFFSET('Smelter Look-up'!$H$4,$V20-4,0))</f>
        <v>Laufenburg</v>
      </c>
      <c r="J20" s="184" t="str">
        <f ca="1">IF(ISERROR($V20),"",OFFSET('Smelter Look-up'!$I$4,$V20-4,0))</f>
        <v>Baden-Württemberg</v>
      </c>
      <c r="K20" s="224"/>
      <c r="L20" s="224"/>
      <c r="M20" s="224"/>
      <c r="N20" s="224"/>
      <c r="O20" s="224"/>
      <c r="P20" s="185"/>
      <c r="Q20" s="225" t="s">
        <v>15868</v>
      </c>
      <c r="R20" s="182" t="str">
        <f ca="1">IF(ISERROR($V20),"",OFFSET('Smelter Look-up'!$C$4,$V20-4,0)&amp;"")</f>
        <v>TANIOBIS Smelting GmbH &amp; Co. KG</v>
      </c>
      <c r="S20" s="181" t="str">
        <f t="shared" ca="1" si="2"/>
        <v>DE</v>
      </c>
      <c r="T20" s="181" t="str">
        <f ca="1">IF(B20="","",IF(ISERROR(MATCH($J20,SorP!$B$1:$B$6226,0)),"",INDIRECT("'SorP'!$A$"&amp;MATCH($S20&amp;$J20,SorP!C:C,0))))</f>
        <v>DE-BW</v>
      </c>
      <c r="U20" s="201"/>
      <c r="V20" s="226">
        <f ca="1">IF(C20="",NA(),IF(OR(C20="Smelter not listed",C20="Smelter not yet identified"),MATCH($B20&amp;$D20,'Smelter Look-up'!$J:$J,0),MATCH($B20&amp;$C20,'Smelter Look-up'!$J:$J,0)))</f>
        <v>650</v>
      </c>
      <c r="X20" s="227">
        <f t="shared" ca="1" si="3"/>
        <v>0</v>
      </c>
      <c r="AB20" s="228" t="str">
        <f t="shared" ca="1" si="4"/>
        <v>TungstenTANIOBIS Smelting GmbH &amp; Co. KG</v>
      </c>
    </row>
    <row r="21" spans="1:28" s="227" customFormat="1" ht="20.100000000000001" customHeight="1">
      <c r="A21" s="181" t="s">
        <v>1418</v>
      </c>
      <c r="B21" s="182" t="str">
        <f ca="1">IF(LEN(A21)=0,"",INDEX('Smelter Look-up'!$A:$A,MATCH($A21,'Smelter Look-up'!$E:$E,0)))</f>
        <v>Tungsten</v>
      </c>
      <c r="C21" s="186" t="str">
        <f ca="1">IF(LEN(A21)=0,"",INDEX('Smelter Look-up'!$C:$C,MATCH($A21,'Smelter Look-up'!$E:$E,0)))</f>
        <v>Masan High-Tech Materials</v>
      </c>
      <c r="D21" s="230"/>
      <c r="E21" s="182" t="str">
        <f ca="1">IF(ISERROR($V21),"",OFFSET('Smelter Look-up'!$D$4,$V21-4,0)&amp;"")</f>
        <v>VIET NAM</v>
      </c>
      <c r="F21" s="182" t="str">
        <f ca="1">IF(ISERROR($V21),"",OFFSET('Smelter Look-up'!$E$4,$V21-4,0))</f>
        <v>CID002543</v>
      </c>
      <c r="G21" s="182" t="str">
        <f ca="1">IF(C21=$X$4,IF(ISERROR($V21),"Enter smelter details","RMI"),IF(ISERROR($V21),"",OFFSET('Smelter Look-up'!$F$4,$V21-4,0)))</f>
        <v>RMI</v>
      </c>
      <c r="H21" s="183">
        <f ca="1">IF(ISERROR($V21),"",OFFSET('Smelter Look-up'!$G$4,$V21-4,0))</f>
        <v>0</v>
      </c>
      <c r="I21" s="184" t="str">
        <f ca="1">IF(ISERROR($V21),"",OFFSET('Smelter Look-up'!$H$4,$V21-4,0))</f>
        <v>Dai Tu</v>
      </c>
      <c r="J21" s="184" t="str">
        <f ca="1">IF(ISERROR($V21),"",OFFSET('Smelter Look-up'!$I$4,$V21-4,0))</f>
        <v>Thái Nguyên</v>
      </c>
      <c r="K21" s="224"/>
      <c r="L21" s="224"/>
      <c r="M21" s="224"/>
      <c r="N21" s="224"/>
      <c r="O21" s="224"/>
      <c r="P21" s="185"/>
      <c r="Q21" s="225" t="s">
        <v>15873</v>
      </c>
      <c r="R21" s="182" t="str">
        <f ca="1">IF(ISERROR($V21),"",OFFSET('Smelter Look-up'!$C$4,$V21-4,0)&amp;"")</f>
        <v>Masan High-Tech Materials</v>
      </c>
      <c r="S21" s="181" t="str">
        <f t="shared" ca="1" si="2"/>
        <v>VN</v>
      </c>
      <c r="T21" s="181" t="str">
        <f ca="1">IF(B21="","",IF(ISERROR(MATCH($J21,SorP!$B$1:$B$6226,0)),"",INDIRECT("'SorP'!$A$"&amp;MATCH($S21&amp;$J21,SorP!C:C,0))))</f>
        <v>VN-69</v>
      </c>
      <c r="U21" s="201"/>
      <c r="V21" s="226">
        <f ca="1">IF(C21="",NA(),IF(OR(C21="Smelter not listed",C21="Smelter not yet identified"),MATCH($B21&amp;$D21,'Smelter Look-up'!$J:$J,0),MATCH($B21&amp;$C21,'Smelter Look-up'!$J:$J,0)))</f>
        <v>636</v>
      </c>
      <c r="X21" s="227">
        <f t="shared" ca="1" si="3"/>
        <v>0</v>
      </c>
      <c r="AB21" s="228" t="str">
        <f t="shared" ca="1" si="4"/>
        <v>TungstenMasan High-Tech Materials</v>
      </c>
    </row>
    <row r="22" spans="1:28" s="227" customFormat="1" ht="27.95" customHeight="1">
      <c r="A22" s="181" t="s">
        <v>1417</v>
      </c>
      <c r="B22" s="182" t="str">
        <f ca="1">IF(LEN(A22)=0,"",INDEX('Smelter Look-up'!$A:$A,MATCH($A22,'Smelter Look-up'!$E:$E,0)))</f>
        <v>Tungsten</v>
      </c>
      <c r="C22" s="186" t="str">
        <f ca="1">IF(LEN(A22)=0,"",INDEX('Smelter Look-up'!$C:$C,MATCH($A22,'Smelter Look-up'!$E:$E,0)))</f>
        <v>Jiangwu H.C. Starck Tungsten Products Co., Ltd.</v>
      </c>
      <c r="D22" s="230"/>
      <c r="E22" s="182" t="str">
        <f ca="1">IF(ISERROR($V22),"",OFFSET('Smelter Look-up'!$D$4,$V22-4,0)&amp;"")</f>
        <v>CHINA</v>
      </c>
      <c r="F22" s="182" t="str">
        <f ca="1">IF(ISERROR($V22),"",OFFSET('Smelter Look-up'!$E$4,$V22-4,0))</f>
        <v>CID002551</v>
      </c>
      <c r="G22" s="182" t="str">
        <f ca="1">IF(C22=$X$4,IF(ISERROR($V22),"Enter smelter details","RMI"),IF(ISERROR($V22),"",OFFSET('Smelter Look-up'!$F$4,$V22-4,0)))</f>
        <v>RMI</v>
      </c>
      <c r="H22" s="183">
        <f ca="1">IF(ISERROR($V22),"",OFFSET('Smelter Look-up'!$G$4,$V22-4,0))</f>
        <v>0</v>
      </c>
      <c r="I22" s="184" t="str">
        <f ca="1">IF(ISERROR($V22),"",OFFSET('Smelter Look-up'!$H$4,$V22-4,0))</f>
        <v>Ganzhou</v>
      </c>
      <c r="J22" s="184" t="str">
        <f ca="1">IF(ISERROR($V22),"",OFFSET('Smelter Look-up'!$I$4,$V22-4,0))</f>
        <v>Jiangxi Sheng</v>
      </c>
      <c r="K22" s="224"/>
      <c r="L22" s="224"/>
      <c r="M22" s="224"/>
      <c r="N22" s="224"/>
      <c r="O22" s="224"/>
      <c r="P22" s="185"/>
      <c r="Q22" s="225" t="s">
        <v>15873</v>
      </c>
      <c r="R22" s="182" t="str">
        <f ca="1">IF(ISERROR($V22),"",OFFSET('Smelter Look-up'!$C$4,$V22-4,0)&amp;"")</f>
        <v>Jiangwu H.C. Starck Tungsten Products Co., Ltd.</v>
      </c>
      <c r="S22" s="181" t="str">
        <f t="shared" ca="1" si="2"/>
        <v>CN</v>
      </c>
      <c r="T22" s="181" t="str">
        <f ca="1">IF(B22="","",IF(ISERROR(MATCH($J22,SorP!$B$1:$B$6226,0)),"",INDIRECT("'SorP'!$A$"&amp;MATCH($S22&amp;$J22,SorP!C:C,0))))</f>
        <v>CN-JX</v>
      </c>
      <c r="U22" s="201"/>
      <c r="V22" s="226">
        <f ca="1">IF(C22="",NA(),IF(OR(C22="Smelter not listed",C22="Smelter not yet identified"),MATCH($B22&amp;$D22,'Smelter Look-up'!$J:$J,0),MATCH($B22&amp;$C22,'Smelter Look-up'!$J:$J,0)))</f>
        <v>620</v>
      </c>
      <c r="X22" s="227">
        <f t="shared" ca="1" si="3"/>
        <v>0</v>
      </c>
      <c r="AB22" s="228" t="str">
        <f t="shared" ca="1" si="4"/>
        <v>TungstenJiangwu H.C. Starck Tungsten Products Co., Ltd.</v>
      </c>
    </row>
    <row r="23" spans="1:28" s="227" customFormat="1" ht="27.95" customHeight="1">
      <c r="A23" s="181" t="s">
        <v>1825</v>
      </c>
      <c r="B23" s="182" t="str">
        <f ca="1">IF(LEN(A23)=0,"",INDEX('Smelter Look-up'!$A:$A,MATCH($A23,'Smelter Look-up'!$E:$E,0)))</f>
        <v>Tungsten</v>
      </c>
      <c r="C23" s="186" t="str">
        <f ca="1">IF(LEN(A23)=0,"",INDEX('Smelter Look-up'!$C:$C,MATCH($A23,'Smelter Look-up'!$E:$E,0)))</f>
        <v>Niagara Refining LLC</v>
      </c>
      <c r="D23" s="230"/>
      <c r="E23" s="182" t="str">
        <f ca="1">IF(ISERROR($V23),"",OFFSET('Smelter Look-up'!$D$4,$V23-4,0)&amp;"")</f>
        <v>UNITED STATES OF AMERICA</v>
      </c>
      <c r="F23" s="182" t="str">
        <f ca="1">IF(ISERROR($V23),"",OFFSET('Smelter Look-up'!$E$4,$V23-4,0))</f>
        <v>CID002589</v>
      </c>
      <c r="G23" s="182" t="str">
        <f ca="1">IF(C23=$X$4,IF(ISERROR($V23),"Enter smelter details","RMI"),IF(ISERROR($V23),"",OFFSET('Smelter Look-up'!$F$4,$V23-4,0)))</f>
        <v>RMI</v>
      </c>
      <c r="H23" s="183">
        <f ca="1">IF(ISERROR($V23),"",OFFSET('Smelter Look-up'!$G$4,$V23-4,0))</f>
        <v>0</v>
      </c>
      <c r="I23" s="184" t="str">
        <f ca="1">IF(ISERROR($V23),"",OFFSET('Smelter Look-up'!$H$4,$V23-4,0))</f>
        <v>Depew</v>
      </c>
      <c r="J23" s="184" t="str">
        <f ca="1">IF(ISERROR($V23),"",OFFSET('Smelter Look-up'!$I$4,$V23-4,0))</f>
        <v>New York</v>
      </c>
      <c r="K23" s="224"/>
      <c r="L23" s="224"/>
      <c r="M23" s="224"/>
      <c r="N23" s="224"/>
      <c r="O23" s="224"/>
      <c r="P23" s="185"/>
      <c r="Q23" s="225" t="s">
        <v>15868</v>
      </c>
      <c r="R23" s="182" t="str">
        <f ca="1">IF(ISERROR($V23),"",OFFSET('Smelter Look-up'!$C$4,$V23-4,0)&amp;"")</f>
        <v>Niagara Refining LLC</v>
      </c>
      <c r="S23" s="181" t="str">
        <f t="shared" ca="1" si="2"/>
        <v>US</v>
      </c>
      <c r="T23" s="181" t="str">
        <f ca="1">IF(B23="","",IF(ISERROR(MATCH($J23,SorP!$B$1:$B$6226,0)),"",INDIRECT("'SorP'!$A$"&amp;MATCH($S23&amp;$J23,SorP!C:C,0))))</f>
        <v>US-NY</v>
      </c>
      <c r="U23" s="201"/>
      <c r="V23" s="226">
        <f ca="1">IF(C23="",NA(),IF(OR(C23="Smelter not listed",C23="Smelter not yet identified"),MATCH($B23&amp;$D23,'Smelter Look-up'!$J:$J,0),MATCH($B23&amp;$C23,'Smelter Look-up'!$J:$J,0)))</f>
        <v>641</v>
      </c>
      <c r="X23" s="227">
        <f t="shared" ca="1" si="3"/>
        <v>0</v>
      </c>
      <c r="AB23" s="228" t="str">
        <f t="shared" ca="1" si="4"/>
        <v>TungstenNiagara Refining LLC</v>
      </c>
    </row>
    <row r="24" spans="1:28" s="227" customFormat="1" ht="20.100000000000001" customHeight="1">
      <c r="A24" s="181" t="s">
        <v>13789</v>
      </c>
      <c r="B24" s="182" t="str">
        <f ca="1">IF(LEN(A24)=0,"",INDEX('Smelter Look-up'!$A:$A,MATCH($A24,'Smelter Look-up'!$E:$E,0)))</f>
        <v>Tungsten</v>
      </c>
      <c r="C24" s="186" t="str">
        <f ca="1">IF(LEN(A24)=0,"",INDEX('Smelter Look-up'!$C:$C,MATCH($A24,'Smelter Look-up'!$E:$E,0)))</f>
        <v>China Molybdenum Tungsten Co., Ltd.</v>
      </c>
      <c r="D24" s="230"/>
      <c r="E24" s="182" t="str">
        <f ca="1">IF(ISERROR($V24),"",OFFSET('Smelter Look-up'!$D$4,$V24-4,0)&amp;"")</f>
        <v>CHINA</v>
      </c>
      <c r="F24" s="182" t="str">
        <f ca="1">IF(ISERROR($V24),"",OFFSET('Smelter Look-up'!$E$4,$V24-4,0))</f>
        <v>CID002641</v>
      </c>
      <c r="G24" s="182" t="str">
        <f ca="1">IF(C24=$X$4,IF(ISERROR($V24),"Enter smelter details","RMI"),IF(ISERROR($V24),"",OFFSET('Smelter Look-up'!$F$4,$V24-4,0)))</f>
        <v>RMI</v>
      </c>
      <c r="H24" s="183">
        <f ca="1">IF(ISERROR($V24),"",OFFSET('Smelter Look-up'!$G$4,$V24-4,0))</f>
        <v>0</v>
      </c>
      <c r="I24" s="184" t="str">
        <f ca="1">IF(ISERROR($V24),"",OFFSET('Smelter Look-up'!$H$4,$V24-4,0))</f>
        <v>Luoyang</v>
      </c>
      <c r="J24" s="184" t="str">
        <f ca="1">IF(ISERROR($V24),"",OFFSET('Smelter Look-up'!$I$4,$V24-4,0))</f>
        <v>Henan Sheng</v>
      </c>
      <c r="K24" s="224"/>
      <c r="L24" s="224"/>
      <c r="M24" s="224"/>
      <c r="N24" s="224"/>
      <c r="O24" s="224"/>
      <c r="P24" s="185"/>
      <c r="Q24" s="225" t="s">
        <v>15868</v>
      </c>
      <c r="R24" s="182" t="str">
        <f ca="1">IF(ISERROR($V24),"",OFFSET('Smelter Look-up'!$C$4,$V24-4,0)&amp;"")</f>
        <v>China Molybdenum Tungsten Co., Ltd.</v>
      </c>
      <c r="S24" s="181" t="str">
        <f t="shared" ca="1" si="2"/>
        <v>CN</v>
      </c>
      <c r="T24" s="181" t="str">
        <f ca="1">IF(B24="","",IF(ISERROR(MATCH($J24,SorP!$B$1:$B$6226,0)),"",INDIRECT("'SorP'!$A$"&amp;MATCH($S24&amp;$J24,SorP!C:C,0))))</f>
        <v>CN-HA</v>
      </c>
      <c r="U24" s="201"/>
      <c r="V24" s="226">
        <f ca="1">IF(C24="",NA(),IF(OR(C24="Smelter not listed",C24="Smelter not yet identified"),MATCH($B24&amp;$D24,'Smelter Look-up'!$J:$J,0),MATCH($B24&amp;$C24,'Smelter Look-up'!$J:$J,0)))</f>
        <v>593</v>
      </c>
      <c r="X24" s="227">
        <f t="shared" ca="1" si="3"/>
        <v>0</v>
      </c>
      <c r="AB24" s="228" t="str">
        <f t="shared" ca="1" si="4"/>
        <v>TungstenChina Molybdenum Tungsten Co., Ltd.</v>
      </c>
    </row>
    <row r="25" spans="1:28" s="227" customFormat="1" ht="20.100000000000001" customHeight="1">
      <c r="A25" s="181" t="s">
        <v>741</v>
      </c>
      <c r="B25" s="182" t="str">
        <f ca="1">IF(LEN(A25)=0,"",INDEX('Smelter Look-up'!$A:$A,MATCH($A25,'Smelter Look-up'!$E:$E,0)))</f>
        <v>Tantalum</v>
      </c>
      <c r="C25" s="186" t="str">
        <f ca="1">IF(LEN(A25)=0,"",INDEX('Smelter Look-up'!$C:$C,MATCH($A25,'Smelter Look-up'!$E:$E,0)))</f>
        <v>F&amp;X Electro-Materials Ltd.</v>
      </c>
      <c r="D25" s="230"/>
      <c r="E25" s="182" t="str">
        <f ca="1">IF(ISERROR($V25),"",OFFSET('Smelter Look-up'!$D$4,$V25-4,0)&amp;"")</f>
        <v>CHINA</v>
      </c>
      <c r="F25" s="182" t="str">
        <f ca="1">IF(ISERROR($V25),"",OFFSET('Smelter Look-up'!$E$4,$V25-4,0))</f>
        <v>CID000460</v>
      </c>
      <c r="G25" s="182" t="str">
        <f ca="1">IF(C25=$X$4,IF(ISERROR($V25),"Enter smelter details","RMI"),IF(ISERROR($V25),"",OFFSET('Smelter Look-up'!$F$4,$V25-4,0)))</f>
        <v>RMI</v>
      </c>
      <c r="H25" s="183">
        <f ca="1">IF(ISERROR($V25),"",OFFSET('Smelter Look-up'!$G$4,$V25-4,0))</f>
        <v>0</v>
      </c>
      <c r="I25" s="184" t="str">
        <f ca="1">IF(ISERROR($V25),"",OFFSET('Smelter Look-up'!$H$4,$V25-4,0))</f>
        <v>Jiangmen</v>
      </c>
      <c r="J25" s="184" t="str">
        <f ca="1">IF(ISERROR($V25),"",OFFSET('Smelter Look-up'!$I$4,$V25-4,0))</f>
        <v>Guangdong Sheng</v>
      </c>
      <c r="K25" s="224"/>
      <c r="L25" s="224"/>
      <c r="M25" s="224"/>
      <c r="N25" s="224"/>
      <c r="O25" s="224"/>
      <c r="P25" s="185"/>
      <c r="Q25" s="225" t="s">
        <v>15868</v>
      </c>
      <c r="R25" s="182" t="str">
        <f ca="1">IF(ISERROR($V25),"",OFFSET('Smelter Look-up'!$C$4,$V25-4,0)&amp;"")</f>
        <v>F&amp;X Electro-Materials Ltd.</v>
      </c>
      <c r="S25" s="181" t="str">
        <f t="shared" ca="1" si="2"/>
        <v>CN</v>
      </c>
      <c r="T25" s="181" t="str">
        <f ca="1">IF(B25="","",IF(ISERROR(MATCH($J25,SorP!$B$1:$B$6226,0)),"",INDIRECT("'SorP'!$A$"&amp;MATCH($S25&amp;$J25,SorP!C:C,0))))</f>
        <v>CN-GD</v>
      </c>
      <c r="U25" s="201"/>
      <c r="V25" s="226">
        <f ca="1">IF(C25="",NA(),IF(OR(C25="Smelter not listed",C25="Smelter not yet identified"),MATCH($B25&amp;$D25,'Smelter Look-up'!$J:$J,0),MATCH($B25&amp;$C25,'Smelter Look-up'!$J:$J,0)))</f>
        <v>338</v>
      </c>
      <c r="X25" s="227">
        <f t="shared" ca="1" si="3"/>
        <v>0</v>
      </c>
      <c r="AB25" s="228" t="str">
        <f t="shared" ca="1" si="4"/>
        <v>TantalumF&amp;X Electro-Materials Ltd.</v>
      </c>
    </row>
    <row r="26" spans="1:28" s="227" customFormat="1" ht="20.100000000000001" customHeight="1">
      <c r="A26" s="181" t="s">
        <v>743</v>
      </c>
      <c r="B26" s="182" t="str">
        <f ca="1">IF(LEN(A26)=0,"",INDEX('Smelter Look-up'!$A:$A,MATCH($A26,'Smelter Look-up'!$E:$E,0)))</f>
        <v>Tantalum</v>
      </c>
      <c r="C26" s="186" t="str">
        <f ca="1">IF(LEN(A26)=0,"",INDEX('Smelter Look-up'!$C:$C,MATCH($A26,'Smelter Look-up'!$E:$E,0)))</f>
        <v>XIMEI RESOURCES (GUANGDONG) LIMITED</v>
      </c>
      <c r="D26" s="230"/>
      <c r="E26" s="182" t="str">
        <f ca="1">IF(ISERROR($V26),"",OFFSET('Smelter Look-up'!$D$4,$V26-4,0)&amp;"")</f>
        <v>CHINA</v>
      </c>
      <c r="F26" s="182" t="str">
        <f ca="1">IF(ISERROR($V26),"",OFFSET('Smelter Look-up'!$E$4,$V26-4,0))</f>
        <v>CID000616</v>
      </c>
      <c r="G26" s="182" t="str">
        <f ca="1">IF(C26=$X$4,IF(ISERROR($V26),"Enter smelter details","RMI"),IF(ISERROR($V26),"",OFFSET('Smelter Look-up'!$F$4,$V26-4,0)))</f>
        <v>RMI</v>
      </c>
      <c r="H26" s="183">
        <f ca="1">IF(ISERROR($V26),"",OFFSET('Smelter Look-up'!$G$4,$V26-4,0))</f>
        <v>0</v>
      </c>
      <c r="I26" s="184" t="str">
        <f ca="1">IF(ISERROR($V26),"",OFFSET('Smelter Look-up'!$H$4,$V26-4,0))</f>
        <v>Yingde</v>
      </c>
      <c r="J26" s="184" t="str">
        <f ca="1">IF(ISERROR($V26),"",OFFSET('Smelter Look-up'!$I$4,$V26-4,0))</f>
        <v>Guangdong Sheng</v>
      </c>
      <c r="K26" s="224"/>
      <c r="L26" s="224"/>
      <c r="M26" s="224"/>
      <c r="N26" s="224"/>
      <c r="O26" s="224"/>
      <c r="P26" s="185"/>
      <c r="Q26" s="225" t="s">
        <v>15868</v>
      </c>
      <c r="R26" s="182" t="str">
        <f ca="1">IF(ISERROR($V26),"",OFFSET('Smelter Look-up'!$C$4,$V26-4,0)&amp;"")</f>
        <v>XIMEI RESOURCES (GUANGDONG) LIMITED</v>
      </c>
      <c r="S26" s="181" t="str">
        <f t="shared" ca="1" si="2"/>
        <v>CN</v>
      </c>
      <c r="T26" s="181" t="str">
        <f ca="1">IF(B26="","",IF(ISERROR(MATCH($J26,SorP!$B$1:$B$6226,0)),"",INDIRECT("'SorP'!$A$"&amp;MATCH($S26&amp;$J26,SorP!C:C,0))))</f>
        <v>CN-GD</v>
      </c>
      <c r="U26" s="201"/>
      <c r="V26" s="226">
        <f ca="1">IF(C26="",NA(),IF(OR(C26="Smelter not listed",C26="Smelter not yet identified"),MATCH($B26&amp;$D26,'Smelter Look-up'!$J:$J,0),MATCH($B26&amp;$C26,'Smelter Look-up'!$J:$J,0)))</f>
        <v>391</v>
      </c>
      <c r="X26" s="227">
        <f t="shared" ca="1" si="3"/>
        <v>0</v>
      </c>
      <c r="AB26" s="228" t="str">
        <f t="shared" ca="1" si="4"/>
        <v>TantalumXIMEI RESOURCES (GUANGDONG) LIMITED</v>
      </c>
    </row>
    <row r="27" spans="1:28" s="227" customFormat="1" ht="20.100000000000001" customHeight="1">
      <c r="A27" s="181" t="s">
        <v>744</v>
      </c>
      <c r="B27" s="182" t="str">
        <f ca="1">IF(LEN(A27)=0,"",INDEX('Smelter Look-up'!$A:$A,MATCH($A27,'Smelter Look-up'!$E:$E,0)))</f>
        <v>Tantalum</v>
      </c>
      <c r="C27" s="186" t="str">
        <f ca="1">IF(LEN(A27)=0,"",INDEX('Smelter Look-up'!$C:$C,MATCH($A27,'Smelter Look-up'!$E:$E,0)))</f>
        <v>JiuJiang JinXin Nonferrous Metals Co., Ltd.</v>
      </c>
      <c r="D27" s="230"/>
      <c r="E27" s="182" t="str">
        <f ca="1">IF(ISERROR($V27),"",OFFSET('Smelter Look-up'!$D$4,$V27-4,0)&amp;"")</f>
        <v>CHINA</v>
      </c>
      <c r="F27" s="182" t="str">
        <f ca="1">IF(ISERROR($V27),"",OFFSET('Smelter Look-up'!$E$4,$V27-4,0))</f>
        <v>CID000914</v>
      </c>
      <c r="G27" s="182" t="str">
        <f ca="1">IF(C27=$X$4,IF(ISERROR($V27),"Enter smelter details","RMI"),IF(ISERROR($V27),"",OFFSET('Smelter Look-up'!$F$4,$V27-4,0)))</f>
        <v>RMI</v>
      </c>
      <c r="H27" s="183">
        <f ca="1">IF(ISERROR($V27),"",OFFSET('Smelter Look-up'!$G$4,$V27-4,0))</f>
        <v>0</v>
      </c>
      <c r="I27" s="184" t="str">
        <f ca="1">IF(ISERROR($V27),"",OFFSET('Smelter Look-up'!$H$4,$V27-4,0))</f>
        <v>Jiujiang</v>
      </c>
      <c r="J27" s="184" t="str">
        <f ca="1">IF(ISERROR($V27),"",OFFSET('Smelter Look-up'!$I$4,$V27-4,0))</f>
        <v>Jiangxi Sheng</v>
      </c>
      <c r="K27" s="224"/>
      <c r="L27" s="224"/>
      <c r="M27" s="224"/>
      <c r="N27" s="224"/>
      <c r="O27" s="224"/>
      <c r="P27" s="185"/>
      <c r="Q27" s="225" t="s">
        <v>15868</v>
      </c>
      <c r="R27" s="182" t="str">
        <f ca="1">IF(ISERROR($V27),"",OFFSET('Smelter Look-up'!$C$4,$V27-4,0)&amp;"")</f>
        <v>JiuJiang JinXin Nonferrous Metals Co., Ltd.</v>
      </c>
      <c r="S27" s="181" t="str">
        <f t="shared" ca="1" si="2"/>
        <v>CN</v>
      </c>
      <c r="T27" s="181" t="str">
        <f ca="1">IF(B27="","",IF(ISERROR(MATCH($J27,SorP!$B$1:$B$6226,0)),"",INDIRECT("'SorP'!$A$"&amp;MATCH($S27&amp;$J27,SorP!C:C,0))))</f>
        <v>CN-JX</v>
      </c>
      <c r="U27" s="201"/>
      <c r="V27" s="226">
        <f ca="1">IF(C27="",NA(),IF(OR(C27="Smelter not listed",C27="Smelter not yet identified"),MATCH($B27&amp;$D27,'Smelter Look-up'!$J:$J,0),MATCH($B27&amp;$C27,'Smelter Look-up'!$J:$J,0)))</f>
        <v>352</v>
      </c>
      <c r="X27" s="227">
        <f t="shared" ca="1" si="3"/>
        <v>0</v>
      </c>
      <c r="AB27" s="228" t="str">
        <f t="shared" ca="1" si="4"/>
        <v>TantalumJiuJiang JinXin Nonferrous Metals Co., Ltd.</v>
      </c>
    </row>
    <row r="28" spans="1:28" s="227" customFormat="1" ht="20.100000000000001" customHeight="1">
      <c r="A28" s="181" t="s">
        <v>745</v>
      </c>
      <c r="B28" s="182" t="str">
        <f ca="1">IF(LEN(A28)=0,"",INDEX('Smelter Look-up'!$A:$A,MATCH($A28,'Smelter Look-up'!$E:$E,0)))</f>
        <v>Tantalum</v>
      </c>
      <c r="C28" s="186" t="str">
        <f ca="1">IF(LEN(A28)=0,"",INDEX('Smelter Look-up'!$C:$C,MATCH($A28,'Smelter Look-up'!$E:$E,0)))</f>
        <v>Jiujiang Tanbre Co., Ltd.</v>
      </c>
      <c r="D28" s="230"/>
      <c r="E28" s="182" t="str">
        <f ca="1">IF(ISERROR($V28),"",OFFSET('Smelter Look-up'!$D$4,$V28-4,0)&amp;"")</f>
        <v>CHINA</v>
      </c>
      <c r="F28" s="182" t="str">
        <f ca="1">IF(ISERROR($V28),"",OFFSET('Smelter Look-up'!$E$4,$V28-4,0))</f>
        <v>CID000917</v>
      </c>
      <c r="G28" s="182" t="str">
        <f ca="1">IF(C28=$X$4,IF(ISERROR($V28),"Enter smelter details","RMI"),IF(ISERROR($V28),"",OFFSET('Smelter Look-up'!$F$4,$V28-4,0)))</f>
        <v>RMI</v>
      </c>
      <c r="H28" s="183">
        <f ca="1">IF(ISERROR($V28),"",OFFSET('Smelter Look-up'!$G$4,$V28-4,0))</f>
        <v>0</v>
      </c>
      <c r="I28" s="184" t="str">
        <f ca="1">IF(ISERROR($V28),"",OFFSET('Smelter Look-up'!$H$4,$V28-4,0))</f>
        <v>Jiujiang</v>
      </c>
      <c r="J28" s="184" t="str">
        <f ca="1">IF(ISERROR($V28),"",OFFSET('Smelter Look-up'!$I$4,$V28-4,0))</f>
        <v>Jiangxi Sheng</v>
      </c>
      <c r="K28" s="224"/>
      <c r="L28" s="224"/>
      <c r="M28" s="224"/>
      <c r="N28" s="224"/>
      <c r="O28" s="224"/>
      <c r="P28" s="185"/>
      <c r="Q28" s="225" t="s">
        <v>15868</v>
      </c>
      <c r="R28" s="182" t="str">
        <f ca="1">IF(ISERROR($V28),"",OFFSET('Smelter Look-up'!$C$4,$V28-4,0)&amp;"")</f>
        <v>Jiujiang Tanbre Co., Ltd.</v>
      </c>
      <c r="S28" s="181" t="str">
        <f t="shared" ca="1" si="2"/>
        <v>CN</v>
      </c>
      <c r="T28" s="181" t="str">
        <f ca="1">IF(B28="","",IF(ISERROR(MATCH($J28,SorP!$B$1:$B$6226,0)),"",INDIRECT("'SorP'!$A$"&amp;MATCH($S28&amp;$J28,SorP!C:C,0))))</f>
        <v>CN-JX</v>
      </c>
      <c r="U28" s="201"/>
      <c r="V28" s="226">
        <f ca="1">IF(C28="",NA(),IF(OR(C28="Smelter not listed",C28="Smelter not yet identified"),MATCH($B28&amp;$D28,'Smelter Look-up'!$J:$J,0),MATCH($B28&amp;$C28,'Smelter Look-up'!$J:$J,0)))</f>
        <v>354</v>
      </c>
      <c r="X28" s="227">
        <f t="shared" ca="1" si="3"/>
        <v>0</v>
      </c>
      <c r="AB28" s="228" t="str">
        <f t="shared" ca="1" si="4"/>
        <v>TantalumJiujiang Tanbre Co., Ltd.</v>
      </c>
    </row>
    <row r="29" spans="1:28" s="227" customFormat="1" ht="20.100000000000001" customHeight="1">
      <c r="A29" s="181" t="s">
        <v>747</v>
      </c>
      <c r="B29" s="182" t="str">
        <f ca="1">IF(LEN(A29)=0,"",INDEX('Smelter Look-up'!$A:$A,MATCH($A29,'Smelter Look-up'!$E:$E,0)))</f>
        <v>Tantalum</v>
      </c>
      <c r="C29" s="186" t="str">
        <f ca="1">IF(LEN(A29)=0,"",INDEX('Smelter Look-up'!$C:$C,MATCH($A29,'Smelter Look-up'!$E:$E,0)))</f>
        <v>Metallurgical Products India Pvt., Ltd.</v>
      </c>
      <c r="D29" s="230"/>
      <c r="E29" s="182" t="str">
        <f ca="1">IF(ISERROR($V29),"",OFFSET('Smelter Look-up'!$D$4,$V29-4,0)&amp;"")</f>
        <v>INDIA</v>
      </c>
      <c r="F29" s="182" t="str">
        <f ca="1">IF(ISERROR($V29),"",OFFSET('Smelter Look-up'!$E$4,$V29-4,0))</f>
        <v>CID001163</v>
      </c>
      <c r="G29" s="182" t="str">
        <f ca="1">IF(C29=$X$4,IF(ISERROR($V29),"Enter smelter details","RMI"),IF(ISERROR($V29),"",OFFSET('Smelter Look-up'!$F$4,$V29-4,0)))</f>
        <v>RMI</v>
      </c>
      <c r="H29" s="183">
        <f ca="1">IF(ISERROR($V29),"",OFFSET('Smelter Look-up'!$G$4,$V29-4,0))</f>
        <v>0</v>
      </c>
      <c r="I29" s="184" t="str">
        <f ca="1">IF(ISERROR($V29),"",OFFSET('Smelter Look-up'!$H$4,$V29-4,0))</f>
        <v>District Raigad</v>
      </c>
      <c r="J29" s="184" t="str">
        <f ca="1">IF(ISERROR($V29),"",OFFSET('Smelter Look-up'!$I$4,$V29-4,0))</f>
        <v>Mahārāshtra</v>
      </c>
      <c r="K29" s="224"/>
      <c r="L29" s="224"/>
      <c r="M29" s="224"/>
      <c r="N29" s="224"/>
      <c r="O29" s="224"/>
      <c r="P29" s="185"/>
      <c r="Q29" s="225" t="s">
        <v>15868</v>
      </c>
      <c r="R29" s="182" t="str">
        <f ca="1">IF(ISERROR($V29),"",OFFSET('Smelter Look-up'!$C$4,$V29-4,0)&amp;"")</f>
        <v>Metallurgical Products India Pvt., Ltd.</v>
      </c>
      <c r="S29" s="181" t="str">
        <f t="shared" ca="1" si="2"/>
        <v>IN</v>
      </c>
      <c r="T29" s="181" t="str">
        <f ca="1">IF(B29="","",IF(ISERROR(MATCH($J29,SorP!$B$1:$B$6226,0)),"",INDIRECT("'SorP'!$A$"&amp;MATCH($S29&amp;$J29,SorP!C:C,0))))</f>
        <v>IN-MH</v>
      </c>
      <c r="U29" s="201"/>
      <c r="V29" s="226">
        <f ca="1">IF(C29="",NA(),IF(OR(C29="Smelter not listed",C29="Smelter not yet identified"),MATCH($B29&amp;$D29,'Smelter Look-up'!$J:$J,0),MATCH($B29&amp;$C29,'Smelter Look-up'!$J:$J,0)))</f>
        <v>361</v>
      </c>
      <c r="X29" s="227">
        <f t="shared" ca="1" si="3"/>
        <v>0</v>
      </c>
      <c r="AB29" s="228" t="str">
        <f t="shared" ca="1" si="4"/>
        <v>TantalumMetallurgical Products India Pvt., Ltd.</v>
      </c>
    </row>
    <row r="30" spans="1:28" s="227" customFormat="1" ht="20.100000000000001" customHeight="1">
      <c r="A30" s="181" t="s">
        <v>749</v>
      </c>
      <c r="B30" s="182" t="str">
        <f ca="1">IF(LEN(A30)=0,"",INDEX('Smelter Look-up'!$A:$A,MATCH($A30,'Smelter Look-up'!$E:$E,0)))</f>
        <v>Tantalum</v>
      </c>
      <c r="C30" s="186" t="str">
        <f ca="1">IF(LEN(A30)=0,"",INDEX('Smelter Look-up'!$C:$C,MATCH($A30,'Smelter Look-up'!$E:$E,0)))</f>
        <v>Mitsui Mining and Smelting Co., Ltd.</v>
      </c>
      <c r="D30" s="230"/>
      <c r="E30" s="182" t="str">
        <f ca="1">IF(ISERROR($V30),"",OFFSET('Smelter Look-up'!$D$4,$V30-4,0)&amp;"")</f>
        <v>JAPAN</v>
      </c>
      <c r="F30" s="182" t="str">
        <f ca="1">IF(ISERROR($V30),"",OFFSET('Smelter Look-up'!$E$4,$V30-4,0))</f>
        <v>CID001192</v>
      </c>
      <c r="G30" s="182" t="str">
        <f ca="1">IF(C30=$X$4,IF(ISERROR($V30),"Enter smelter details","RMI"),IF(ISERROR($V30),"",OFFSET('Smelter Look-up'!$F$4,$V30-4,0)))</f>
        <v>RMI</v>
      </c>
      <c r="H30" s="183">
        <f ca="1">IF(ISERROR($V30),"",OFFSET('Smelter Look-up'!$G$4,$V30-4,0))</f>
        <v>0</v>
      </c>
      <c r="I30" s="184" t="str">
        <f ca="1">IF(ISERROR($V30),"",OFFSET('Smelter Look-up'!$H$4,$V30-4,0))</f>
        <v>Omuta</v>
      </c>
      <c r="J30" s="184" t="str">
        <f ca="1">IF(ISERROR($V30),"",OFFSET('Smelter Look-up'!$I$4,$V30-4,0))</f>
        <v>Fukuoka</v>
      </c>
      <c r="K30" s="224"/>
      <c r="L30" s="224"/>
      <c r="M30" s="224"/>
      <c r="N30" s="224"/>
      <c r="O30" s="224"/>
      <c r="P30" s="185"/>
      <c r="Q30" s="225" t="s">
        <v>15868</v>
      </c>
      <c r="R30" s="182" t="str">
        <f ca="1">IF(ISERROR($V30),"",OFFSET('Smelter Look-up'!$C$4,$V30-4,0)&amp;"")</f>
        <v>Mitsui Mining and Smelting Co., Ltd.</v>
      </c>
      <c r="S30" s="181" t="str">
        <f t="shared" ca="1" si="2"/>
        <v>JP</v>
      </c>
      <c r="T30" s="181" t="str">
        <f ca="1">IF(B30="","",IF(ISERROR(MATCH($J30,SorP!$B$1:$B$6226,0)),"",INDIRECT("'SorP'!$A$"&amp;MATCH($S30&amp;$J30,SorP!C:C,0))))</f>
        <v>JP-40</v>
      </c>
      <c r="U30" s="201"/>
      <c r="V30" s="226">
        <f ca="1">IF(C30="",NA(),IF(OR(C30="Smelter not listed",C30="Smelter not yet identified"),MATCH($B30&amp;$D30,'Smelter Look-up'!$J:$J,0),MATCH($B30&amp;$C30,'Smelter Look-up'!$J:$J,0)))</f>
        <v>366</v>
      </c>
      <c r="X30" s="227">
        <f t="shared" ca="1" si="3"/>
        <v>0</v>
      </c>
      <c r="AB30" s="228" t="str">
        <f t="shared" ca="1" si="4"/>
        <v>TantalumMitsui Mining and Smelting Co., Ltd.</v>
      </c>
    </row>
    <row r="31" spans="1:28" s="227" customFormat="1" ht="20.100000000000001" customHeight="1">
      <c r="A31" s="181" t="s">
        <v>750</v>
      </c>
      <c r="B31" s="182" t="str">
        <f ca="1">IF(LEN(A31)=0,"",INDEX('Smelter Look-up'!$A:$A,MATCH($A31,'Smelter Look-up'!$E:$E,0)))</f>
        <v>Tantalum</v>
      </c>
      <c r="C31" s="186" t="str">
        <f ca="1">IF(LEN(A31)=0,"",INDEX('Smelter Look-up'!$C:$C,MATCH($A31,'Smelter Look-up'!$E:$E,0)))</f>
        <v>NPM Silmet AS</v>
      </c>
      <c r="D31" s="230"/>
      <c r="E31" s="182" t="str">
        <f ca="1">IF(ISERROR($V31),"",OFFSET('Smelter Look-up'!$D$4,$V31-4,0)&amp;"")</f>
        <v>ESTONIA</v>
      </c>
      <c r="F31" s="182" t="str">
        <f ca="1">IF(ISERROR($V31),"",OFFSET('Smelter Look-up'!$E$4,$V31-4,0))</f>
        <v>CID001200</v>
      </c>
      <c r="G31" s="182" t="str">
        <f ca="1">IF(C31=$X$4,IF(ISERROR($V31),"Enter smelter details","RMI"),IF(ISERROR($V31),"",OFFSET('Smelter Look-up'!$F$4,$V31-4,0)))</f>
        <v>RMI</v>
      </c>
      <c r="H31" s="183">
        <f ca="1">IF(ISERROR($V31),"",OFFSET('Smelter Look-up'!$G$4,$V31-4,0))</f>
        <v>0</v>
      </c>
      <c r="I31" s="184" t="str">
        <f ca="1">IF(ISERROR($V31),"",OFFSET('Smelter Look-up'!$H$4,$V31-4,0))</f>
        <v>Sillamäe</v>
      </c>
      <c r="J31" s="184" t="str">
        <f ca="1">IF(ISERROR($V31),"",OFFSET('Smelter Look-up'!$I$4,$V31-4,0))</f>
        <v>Ida-Virumaa</v>
      </c>
      <c r="K31" s="224"/>
      <c r="L31" s="224"/>
      <c r="M31" s="224"/>
      <c r="N31" s="224"/>
      <c r="O31" s="224"/>
      <c r="P31" s="185"/>
      <c r="Q31" s="225" t="s">
        <v>15868</v>
      </c>
      <c r="R31" s="182" t="str">
        <f ca="1">IF(ISERROR($V31),"",OFFSET('Smelter Look-up'!$C$4,$V31-4,0)&amp;"")</f>
        <v>NPM Silmet AS</v>
      </c>
      <c r="S31" s="181" t="str">
        <f t="shared" ca="1" si="2"/>
        <v>EE</v>
      </c>
      <c r="T31" s="181" t="str">
        <f ca="1">IF(B31="","",IF(ISERROR(MATCH($J31,SorP!$B$1:$B$6226,0)),"",INDIRECT("'SorP'!$A$"&amp;MATCH($S31&amp;$J31,SorP!C:C,0))))</f>
        <v>EE-45</v>
      </c>
      <c r="U31" s="201"/>
      <c r="V31" s="226">
        <f ca="1">IF(C31="",NA(),IF(OR(C31="Smelter not listed",C31="Smelter not yet identified"),MATCH($B31&amp;$D31,'Smelter Look-up'!$J:$J,0),MATCH($B31&amp;$C31,'Smelter Look-up'!$J:$J,0)))</f>
        <v>370</v>
      </c>
      <c r="X31" s="227">
        <f t="shared" ca="1" si="3"/>
        <v>0</v>
      </c>
      <c r="AB31" s="228" t="str">
        <f t="shared" ca="1" si="4"/>
        <v>TantalumNPM Silmet AS</v>
      </c>
    </row>
    <row r="32" spans="1:28" s="227" customFormat="1" ht="20.100000000000001" customHeight="1">
      <c r="A32" s="181" t="s">
        <v>751</v>
      </c>
      <c r="B32" s="182" t="str">
        <f ca="1">IF(LEN(A32)=0,"",INDEX('Smelter Look-up'!$A:$A,MATCH($A32,'Smelter Look-up'!$E:$E,0)))</f>
        <v>Tantalum</v>
      </c>
      <c r="C32" s="186" t="str">
        <f ca="1">IF(LEN(A32)=0,"",INDEX('Smelter Look-up'!$C:$C,MATCH($A32,'Smelter Look-up'!$E:$E,0)))</f>
        <v>Ningxia Orient Tantalum Industry Co., Ltd.</v>
      </c>
      <c r="D32" s="230"/>
      <c r="E32" s="182" t="str">
        <f ca="1">IF(ISERROR($V32),"",OFFSET('Smelter Look-up'!$D$4,$V32-4,0)&amp;"")</f>
        <v>CHINA</v>
      </c>
      <c r="F32" s="182" t="str">
        <f ca="1">IF(ISERROR($V32),"",OFFSET('Smelter Look-up'!$E$4,$V32-4,0))</f>
        <v>CID001277</v>
      </c>
      <c r="G32" s="182" t="str">
        <f ca="1">IF(C32=$X$4,IF(ISERROR($V32),"Enter smelter details","RMI"),IF(ISERROR($V32),"",OFFSET('Smelter Look-up'!$F$4,$V32-4,0)))</f>
        <v>RMI</v>
      </c>
      <c r="H32" s="183">
        <f ca="1">IF(ISERROR($V32),"",OFFSET('Smelter Look-up'!$G$4,$V32-4,0))</f>
        <v>0</v>
      </c>
      <c r="I32" s="184" t="str">
        <f ca="1">IF(ISERROR($V32),"",OFFSET('Smelter Look-up'!$H$4,$V32-4,0))</f>
        <v>Shizuishan City</v>
      </c>
      <c r="J32" s="184" t="str">
        <f ca="1">IF(ISERROR($V32),"",OFFSET('Smelter Look-up'!$I$4,$V32-4,0))</f>
        <v>Ningxia Huizi Zizhiqu</v>
      </c>
      <c r="K32" s="224"/>
      <c r="L32" s="224"/>
      <c r="M32" s="224"/>
      <c r="N32" s="224"/>
      <c r="O32" s="224"/>
      <c r="P32" s="185"/>
      <c r="Q32" s="225" t="s">
        <v>15868</v>
      </c>
      <c r="R32" s="182" t="str">
        <f ca="1">IF(ISERROR($V32),"",OFFSET('Smelter Look-up'!$C$4,$V32-4,0)&amp;"")</f>
        <v>Ningxia Orient Tantalum Industry Co., Ltd.</v>
      </c>
      <c r="S32" s="181" t="str">
        <f t="shared" ca="1" si="2"/>
        <v>CN</v>
      </c>
      <c r="T32" s="181" t="str">
        <f ca="1">IF(B32="","",IF(ISERROR(MATCH($J32,SorP!$B$1:$B$6226,0)),"",INDIRECT("'SorP'!$A$"&amp;MATCH($S32&amp;$J32,SorP!C:C,0))))</f>
        <v>CN-NX</v>
      </c>
      <c r="U32" s="201"/>
      <c r="V32" s="226">
        <f ca="1">IF(C32="",NA(),IF(OR(C32="Smelter not listed",C32="Smelter not yet identified"),MATCH($B32&amp;$D32,'Smelter Look-up'!$J:$J,0),MATCH($B32&amp;$C32,'Smelter Look-up'!$J:$J,0)))</f>
        <v>369</v>
      </c>
      <c r="X32" s="227">
        <f t="shared" ca="1" si="3"/>
        <v>0</v>
      </c>
      <c r="AB32" s="228" t="str">
        <f t="shared" ca="1" si="4"/>
        <v>TantalumNingxia Orient Tantalum Industry Co., Ltd.</v>
      </c>
    </row>
    <row r="33" spans="1:28" s="227" customFormat="1" ht="20.100000000000001" customHeight="1">
      <c r="A33" s="181" t="s">
        <v>753</v>
      </c>
      <c r="B33" s="182" t="str">
        <f ca="1">IF(LEN(A33)=0,"",INDEX('Smelter Look-up'!$A:$A,MATCH($A33,'Smelter Look-up'!$E:$E,0)))</f>
        <v>Tantalum</v>
      </c>
      <c r="C33" s="186" t="str">
        <f ca="1">IF(LEN(A33)=0,"",INDEX('Smelter Look-up'!$C:$C,MATCH($A33,'Smelter Look-up'!$E:$E,0)))</f>
        <v>Yanling Jincheng Tantalum &amp; Niobium Co., Ltd.</v>
      </c>
      <c r="D33" s="230"/>
      <c r="E33" s="182" t="str">
        <f ca="1">IF(ISERROR($V33),"",OFFSET('Smelter Look-up'!$D$4,$V33-4,0)&amp;"")</f>
        <v>CHINA</v>
      </c>
      <c r="F33" s="182" t="str">
        <f ca="1">IF(ISERROR($V33),"",OFFSET('Smelter Look-up'!$E$4,$V33-4,0))</f>
        <v>CID001522</v>
      </c>
      <c r="G33" s="182" t="str">
        <f ca="1">IF(C33=$X$4,IF(ISERROR($V33),"Enter smelter details","RMI"),IF(ISERROR($V33),"",OFFSET('Smelter Look-up'!$F$4,$V33-4,0)))</f>
        <v>RMI</v>
      </c>
      <c r="H33" s="183">
        <f ca="1">IF(ISERROR($V33),"",OFFSET('Smelter Look-up'!$G$4,$V33-4,0))</f>
        <v>0</v>
      </c>
      <c r="I33" s="184" t="str">
        <f ca="1">IF(ISERROR($V33),"",OFFSET('Smelter Look-up'!$H$4,$V33-4,0))</f>
        <v>Zhuzhou</v>
      </c>
      <c r="J33" s="184" t="str">
        <f ca="1">IF(ISERROR($V33),"",OFFSET('Smelter Look-up'!$I$4,$V33-4,0))</f>
        <v>Hunan Sheng</v>
      </c>
      <c r="K33" s="224"/>
      <c r="L33" s="224"/>
      <c r="M33" s="224"/>
      <c r="N33" s="224"/>
      <c r="O33" s="224"/>
      <c r="P33" s="185"/>
      <c r="Q33" s="225" t="s">
        <v>15868</v>
      </c>
      <c r="R33" s="182" t="str">
        <f ca="1">IF(ISERROR($V33),"",OFFSET('Smelter Look-up'!$C$4,$V33-4,0)&amp;"")</f>
        <v>Yanling Jincheng Tantalum &amp; Niobium Co., Ltd.</v>
      </c>
      <c r="S33" s="181" t="str">
        <f t="shared" ca="1" si="2"/>
        <v>CN</v>
      </c>
      <c r="T33" s="181" t="str">
        <f ca="1">IF(B33="","",IF(ISERROR(MATCH($J33,SorP!$B$1:$B$6226,0)),"",INDIRECT("'SorP'!$A$"&amp;MATCH($S33&amp;$J33,SorP!C:C,0))))</f>
        <v>CN-HN</v>
      </c>
      <c r="U33" s="201"/>
      <c r="V33" s="226">
        <f ca="1">IF(C33="",NA(),IF(OR(C33="Smelter not listed",C33="Smelter not yet identified"),MATCH($B33&amp;$D33,'Smelter Look-up'!$J:$J,0),MATCH($B33&amp;$C33,'Smelter Look-up'!$J:$J,0)))</f>
        <v>394</v>
      </c>
      <c r="X33" s="227">
        <f t="shared" ca="1" si="3"/>
        <v>0</v>
      </c>
      <c r="AB33" s="228" t="str">
        <f t="shared" ca="1" si="4"/>
        <v>TantalumYanling Jincheng Tantalum &amp; Niobium Co., Ltd.</v>
      </c>
    </row>
    <row r="34" spans="1:28" s="227" customFormat="1" ht="27.95" customHeight="1">
      <c r="A34" s="181" t="s">
        <v>756</v>
      </c>
      <c r="B34" s="182" t="str">
        <f ca="1">IF(LEN(A34)=0,"",INDEX('Smelter Look-up'!$A:$A,MATCH($A34,'Smelter Look-up'!$E:$E,0)))</f>
        <v>Tantalum</v>
      </c>
      <c r="C34" s="186" t="str">
        <f ca="1">IF(LEN(A34)=0,"",INDEX('Smelter Look-up'!$C:$C,MATCH($A34,'Smelter Look-up'!$E:$E,0)))</f>
        <v>Telex Metals</v>
      </c>
      <c r="D34" s="230"/>
      <c r="E34" s="182" t="str">
        <f ca="1">IF(ISERROR($V34),"",OFFSET('Smelter Look-up'!$D$4,$V34-4,0)&amp;"")</f>
        <v>UNITED STATES OF AMERICA</v>
      </c>
      <c r="F34" s="182" t="str">
        <f ca="1">IF(ISERROR($V34),"",OFFSET('Smelter Look-up'!$E$4,$V34-4,0))</f>
        <v>CID001891</v>
      </c>
      <c r="G34" s="182" t="str">
        <f ca="1">IF(C34=$X$4,IF(ISERROR($V34),"Enter smelter details","RMI"),IF(ISERROR($V34),"",OFFSET('Smelter Look-up'!$F$4,$V34-4,0)))</f>
        <v>RMI</v>
      </c>
      <c r="H34" s="183">
        <f ca="1">IF(ISERROR($V34),"",OFFSET('Smelter Look-up'!$G$4,$V34-4,0))</f>
        <v>0</v>
      </c>
      <c r="I34" s="184" t="str">
        <f ca="1">IF(ISERROR($V34),"",OFFSET('Smelter Look-up'!$H$4,$V34-4,0))</f>
        <v>Croydon</v>
      </c>
      <c r="J34" s="184" t="str">
        <f ca="1">IF(ISERROR($V34),"",OFFSET('Smelter Look-up'!$I$4,$V34-4,0))</f>
        <v>Pennsylvania</v>
      </c>
      <c r="K34" s="224"/>
      <c r="L34" s="224"/>
      <c r="M34" s="224"/>
      <c r="N34" s="224"/>
      <c r="O34" s="224"/>
      <c r="P34" s="185"/>
      <c r="Q34" s="225" t="s">
        <v>15868</v>
      </c>
      <c r="R34" s="182" t="str">
        <f ca="1">IF(ISERROR($V34),"",OFFSET('Smelter Look-up'!$C$4,$V34-4,0)&amp;"")</f>
        <v>Telex Metals</v>
      </c>
      <c r="S34" s="181" t="str">
        <f t="shared" ca="1" si="2"/>
        <v>US</v>
      </c>
      <c r="T34" s="181" t="str">
        <f ca="1">IF(B34="","",IF(ISERROR(MATCH($J34,SorP!$B$1:$B$6226,0)),"",INDIRECT("'SorP'!$A$"&amp;MATCH($S34&amp;$J34,SorP!C:C,0))))</f>
        <v>US-PA</v>
      </c>
      <c r="U34" s="201"/>
      <c r="V34" s="226">
        <f ca="1">IF(C34="",NA(),IF(OR(C34="Smelter not listed",C34="Smelter not yet identified"),MATCH($B34&amp;$D34,'Smelter Look-up'!$J:$J,0),MATCH($B34&amp;$C34,'Smelter Look-up'!$J:$J,0)))</f>
        <v>388</v>
      </c>
      <c r="X34" s="227">
        <f t="shared" ca="1" si="3"/>
        <v>0</v>
      </c>
      <c r="AB34" s="228" t="str">
        <f t="shared" ca="1" si="4"/>
        <v>TantalumTelex Metals</v>
      </c>
    </row>
    <row r="35" spans="1:28" s="227" customFormat="1" ht="20.100000000000001" customHeight="1">
      <c r="A35" s="181" t="s">
        <v>757</v>
      </c>
      <c r="B35" s="182" t="str">
        <f ca="1">IF(LEN(A35)=0,"",INDEX('Smelter Look-up'!$A:$A,MATCH($A35,'Smelter Look-up'!$E:$E,0)))</f>
        <v>Tantalum</v>
      </c>
      <c r="C35" s="186" t="str">
        <f ca="1">IF(LEN(A35)=0,"",INDEX('Smelter Look-up'!$C:$C,MATCH($A35,'Smelter Look-up'!$E:$E,0)))</f>
        <v>Ulba Metallurgical Plant JSC</v>
      </c>
      <c r="D35" s="230"/>
      <c r="E35" s="182" t="str">
        <f ca="1">IF(ISERROR($V35),"",OFFSET('Smelter Look-up'!$D$4,$V35-4,0)&amp;"")</f>
        <v>KAZAKHSTAN</v>
      </c>
      <c r="F35" s="182" t="str">
        <f ca="1">IF(ISERROR($V35),"",OFFSET('Smelter Look-up'!$E$4,$V35-4,0))</f>
        <v>CID001969</v>
      </c>
      <c r="G35" s="182" t="str">
        <f ca="1">IF(C35=$X$4,IF(ISERROR($V35),"Enter smelter details","RMI"),IF(ISERROR($V35),"",OFFSET('Smelter Look-up'!$F$4,$V35-4,0)))</f>
        <v>RMI</v>
      </c>
      <c r="H35" s="183">
        <f ca="1">IF(ISERROR($V35),"",OFFSET('Smelter Look-up'!$G$4,$V35-4,0))</f>
        <v>0</v>
      </c>
      <c r="I35" s="184" t="str">
        <f ca="1">IF(ISERROR($V35),"",OFFSET('Smelter Look-up'!$H$4,$V35-4,0))</f>
        <v>Ust-Kamenogorsk</v>
      </c>
      <c r="J35" s="184" t="str">
        <f ca="1">IF(ISERROR($V35),"",OFFSET('Smelter Look-up'!$I$4,$V35-4,0))</f>
        <v>Qaraghandy oblysy</v>
      </c>
      <c r="K35" s="224"/>
      <c r="L35" s="224"/>
      <c r="M35" s="224"/>
      <c r="N35" s="224"/>
      <c r="O35" s="224"/>
      <c r="P35" s="185"/>
      <c r="Q35" s="225" t="s">
        <v>15868</v>
      </c>
      <c r="R35" s="182" t="str">
        <f ca="1">IF(ISERROR($V35),"",OFFSET('Smelter Look-up'!$C$4,$V35-4,0)&amp;"")</f>
        <v>Ulba Metallurgical Plant JSC</v>
      </c>
      <c r="S35" s="181" t="str">
        <f t="shared" ca="1" si="2"/>
        <v>KZ</v>
      </c>
      <c r="T35" s="181" t="str">
        <f ca="1">IF(B35="","",IF(ISERROR(MATCH($J35,SorP!$B$1:$B$6226,0)),"",INDIRECT("'SorP'!$A$"&amp;MATCH($S35&amp;$J35,SorP!C:C,0))))</f>
        <v>KZ-KAR</v>
      </c>
      <c r="U35" s="201"/>
      <c r="V35" s="226">
        <f ca="1">IF(C35="",NA(),IF(OR(C35="Smelter not listed",C35="Smelter not yet identified"),MATCH($B35&amp;$D35,'Smelter Look-up'!$J:$J,0),MATCH($B35&amp;$C35,'Smelter Look-up'!$J:$J,0)))</f>
        <v>390</v>
      </c>
      <c r="X35" s="227">
        <f t="shared" ca="1" si="3"/>
        <v>0</v>
      </c>
      <c r="AB35" s="228" t="str">
        <f t="shared" ca="1" si="4"/>
        <v>TantalumUlba Metallurgical Plant JSC</v>
      </c>
    </row>
    <row r="36" spans="1:28" s="227" customFormat="1" ht="27.95" customHeight="1">
      <c r="A36" s="181" t="s">
        <v>392</v>
      </c>
      <c r="B36" s="182" t="str">
        <f ca="1">IF(LEN(A36)=0,"",INDEX('Smelter Look-up'!$A:$A,MATCH($A36,'Smelter Look-up'!$E:$E,0)))</f>
        <v>Tantalum</v>
      </c>
      <c r="C36" s="186" t="str">
        <f ca="1">IF(LEN(A36)=0,"",INDEX('Smelter Look-up'!$C:$C,MATCH($A36,'Smelter Look-up'!$E:$E,0)))</f>
        <v>Hengyang King Xing Lifeng New Materials Co., Ltd.</v>
      </c>
      <c r="D36" s="230"/>
      <c r="E36" s="182" t="str">
        <f ca="1">IF(ISERROR($V36),"",OFFSET('Smelter Look-up'!$D$4,$V36-4,0)&amp;"")</f>
        <v>CHINA</v>
      </c>
      <c r="F36" s="182" t="str">
        <f ca="1">IF(ISERROR($V36),"",OFFSET('Smelter Look-up'!$E$4,$V36-4,0))</f>
        <v>CID002492</v>
      </c>
      <c r="G36" s="182" t="str">
        <f ca="1">IF(C36=$X$4,IF(ISERROR($V36),"Enter smelter details","RMI"),IF(ISERROR($V36),"",OFFSET('Smelter Look-up'!$F$4,$V36-4,0)))</f>
        <v>RMI</v>
      </c>
      <c r="H36" s="183">
        <f ca="1">IF(ISERROR($V36),"",OFFSET('Smelter Look-up'!$G$4,$V36-4,0))</f>
        <v>0</v>
      </c>
      <c r="I36" s="184" t="str">
        <f ca="1">IF(ISERROR($V36),"",OFFSET('Smelter Look-up'!$H$4,$V36-4,0))</f>
        <v>Hengyang</v>
      </c>
      <c r="J36" s="184" t="str">
        <f ca="1">IF(ISERROR($V36),"",OFFSET('Smelter Look-up'!$I$4,$V36-4,0))</f>
        <v>Hunan Sheng</v>
      </c>
      <c r="K36" s="224"/>
      <c r="L36" s="224"/>
      <c r="M36" s="224"/>
      <c r="N36" s="224"/>
      <c r="O36" s="224"/>
      <c r="P36" s="185"/>
      <c r="Q36" s="225" t="s">
        <v>15868</v>
      </c>
      <c r="R36" s="182" t="str">
        <f ca="1">IF(ISERROR($V36),"",OFFSET('Smelter Look-up'!$C$4,$V36-4,0)&amp;"")</f>
        <v>Hengyang King Xing Lifeng New Materials Co., Ltd.</v>
      </c>
      <c r="S36" s="181" t="str">
        <f t="shared" ca="1" si="2"/>
        <v>CN</v>
      </c>
      <c r="T36" s="181" t="str">
        <f ca="1">IF(B36="","",IF(ISERROR(MATCH($J36,SorP!$B$1:$B$6226,0)),"",INDIRECT("'SorP'!$A$"&amp;MATCH($S36&amp;$J36,SorP!C:C,0))))</f>
        <v>CN-HN</v>
      </c>
      <c r="U36" s="201"/>
      <c r="V36" s="226">
        <f ca="1">IF(C36="",NA(),IF(OR(C36="Smelter not listed",C36="Smelter not yet identified"),MATCH($B36&amp;$D36,'Smelter Look-up'!$J:$J,0),MATCH($B36&amp;$C36,'Smelter Look-up'!$J:$J,0)))</f>
        <v>349</v>
      </c>
      <c r="X36" s="227">
        <f t="shared" ca="1" si="3"/>
        <v>0</v>
      </c>
      <c r="AB36" s="228" t="str">
        <f t="shared" ca="1" si="4"/>
        <v>TantalumHengyang King Xing Lifeng New Materials Co., Ltd.</v>
      </c>
    </row>
    <row r="37" spans="1:28" s="227" customFormat="1" ht="27.95" customHeight="1">
      <c r="A37" s="181" t="s">
        <v>1384</v>
      </c>
      <c r="B37" s="182" t="str">
        <f ca="1">IF(LEN(A37)=0,"",INDEX('Smelter Look-up'!$A:$A,MATCH($A37,'Smelter Look-up'!$E:$E,0)))</f>
        <v>Tantalum</v>
      </c>
      <c r="C37" s="186" t="str">
        <f ca="1">IF(LEN(A37)=0,"",INDEX('Smelter Look-up'!$C:$C,MATCH($A37,'Smelter Look-up'!$E:$E,0)))</f>
        <v>D Block Metals, LLC</v>
      </c>
      <c r="D37" s="230"/>
      <c r="E37" s="182" t="str">
        <f ca="1">IF(ISERROR($V37),"",OFFSET('Smelter Look-up'!$D$4,$V37-4,0)&amp;"")</f>
        <v>UNITED STATES OF AMERICA</v>
      </c>
      <c r="F37" s="182" t="str">
        <f ca="1">IF(ISERROR($V37),"",OFFSET('Smelter Look-up'!$E$4,$V37-4,0))</f>
        <v>CID002504</v>
      </c>
      <c r="G37" s="182" t="str">
        <f ca="1">IF(C37=$X$4,IF(ISERROR($V37),"Enter smelter details","RMI"),IF(ISERROR($V37),"",OFFSET('Smelter Look-up'!$F$4,$V37-4,0)))</f>
        <v>RMI</v>
      </c>
      <c r="H37" s="183">
        <f ca="1">IF(ISERROR($V37),"",OFFSET('Smelter Look-up'!$G$4,$V37-4,0))</f>
        <v>0</v>
      </c>
      <c r="I37" s="184" t="str">
        <f ca="1">IF(ISERROR($V37),"",OFFSET('Smelter Look-up'!$H$4,$V37-4,0))</f>
        <v>Lincolnton</v>
      </c>
      <c r="J37" s="184" t="str">
        <f ca="1">IF(ISERROR($V37),"",OFFSET('Smelter Look-up'!$I$4,$V37-4,0))</f>
        <v>North Carolina</v>
      </c>
      <c r="K37" s="224"/>
      <c r="L37" s="224"/>
      <c r="M37" s="224"/>
      <c r="N37" s="224"/>
      <c r="O37" s="224"/>
      <c r="P37" s="185"/>
      <c r="Q37" s="225" t="s">
        <v>15868</v>
      </c>
      <c r="R37" s="182" t="str">
        <f ca="1">IF(ISERROR($V37),"",OFFSET('Smelter Look-up'!$C$4,$V37-4,0)&amp;"")</f>
        <v>D Block Metals, LLC</v>
      </c>
      <c r="S37" s="181" t="str">
        <f t="shared" ca="1" si="2"/>
        <v>US</v>
      </c>
      <c r="T37" s="181" t="str">
        <f ca="1">IF(B37="","",IF(ISERROR(MATCH($J37,SorP!$B$1:$B$6226,0)),"",INDIRECT("'SorP'!$A$"&amp;MATCH($S37&amp;$J37,SorP!C:C,0))))</f>
        <v>US-NC</v>
      </c>
      <c r="U37" s="201"/>
      <c r="V37" s="226">
        <f ca="1">IF(C37="",NA(),IF(OR(C37="Smelter not listed",C37="Smelter not yet identified"),MATCH($B37&amp;$D37,'Smelter Look-up'!$J:$J,0),MATCH($B37&amp;$C37,'Smelter Look-up'!$J:$J,0)))</f>
        <v>336</v>
      </c>
      <c r="X37" s="227">
        <f t="shared" ca="1" si="3"/>
        <v>0</v>
      </c>
      <c r="AB37" s="228" t="str">
        <f t="shared" ca="1" si="4"/>
        <v>TantalumD Block Metals, LLC</v>
      </c>
    </row>
    <row r="38" spans="1:28" s="227" customFormat="1" ht="20.100000000000001" customHeight="1">
      <c r="A38" s="181" t="s">
        <v>1385</v>
      </c>
      <c r="B38" s="182" t="str">
        <f ca="1">IF(LEN(A38)=0,"",INDEX('Smelter Look-up'!$A:$A,MATCH($A38,'Smelter Look-up'!$E:$E,0)))</f>
        <v>Tantalum</v>
      </c>
      <c r="C38" s="186" t="str">
        <f ca="1">IF(LEN(A38)=0,"",INDEX('Smelter Look-up'!$C:$C,MATCH($A38,'Smelter Look-up'!$E:$E,0)))</f>
        <v>FIR Metals &amp; Resource Ltd.</v>
      </c>
      <c r="D38" s="230"/>
      <c r="E38" s="182" t="str">
        <f ca="1">IF(ISERROR($V38),"",OFFSET('Smelter Look-up'!$D$4,$V38-4,0)&amp;"")</f>
        <v>CHINA</v>
      </c>
      <c r="F38" s="182" t="str">
        <f ca="1">IF(ISERROR($V38),"",OFFSET('Smelter Look-up'!$E$4,$V38-4,0))</f>
        <v>CID002505</v>
      </c>
      <c r="G38" s="182" t="str">
        <f ca="1">IF(C38=$X$4,IF(ISERROR($V38),"Enter smelter details","RMI"),IF(ISERROR($V38),"",OFFSET('Smelter Look-up'!$F$4,$V38-4,0)))</f>
        <v>RMI</v>
      </c>
      <c r="H38" s="183">
        <f ca="1">IF(ISERROR($V38),"",OFFSET('Smelter Look-up'!$G$4,$V38-4,0))</f>
        <v>0</v>
      </c>
      <c r="I38" s="184" t="str">
        <f ca="1">IF(ISERROR($V38),"",OFFSET('Smelter Look-up'!$H$4,$V38-4,0))</f>
        <v>Zhuzhou</v>
      </c>
      <c r="J38" s="184" t="str">
        <f ca="1">IF(ISERROR($V38),"",OFFSET('Smelter Look-up'!$I$4,$V38-4,0))</f>
        <v>Hunan Sheng</v>
      </c>
      <c r="K38" s="224"/>
      <c r="L38" s="224"/>
      <c r="M38" s="224"/>
      <c r="N38" s="224"/>
      <c r="O38" s="224"/>
      <c r="P38" s="185"/>
      <c r="Q38" s="225" t="s">
        <v>15868</v>
      </c>
      <c r="R38" s="182" t="str">
        <f ca="1">IF(ISERROR($V38),"",OFFSET('Smelter Look-up'!$C$4,$V38-4,0)&amp;"")</f>
        <v>FIR Metals &amp; Resource Ltd.</v>
      </c>
      <c r="S38" s="181" t="str">
        <f t="shared" ref="S38:S68" ca="1" si="5">IF(B38="","",IF(ISERROR(MATCH($E38,CL,0)),"Unknown",INDIRECT("'C'!$A$"&amp;MATCH($E38,CL,0)+1)))</f>
        <v>CN</v>
      </c>
      <c r="T38" s="181" t="str">
        <f ca="1">IF(B38="","",IF(ISERROR(MATCH($J38,SorP!$B$1:$B$6226,0)),"",INDIRECT("'SorP'!$A$"&amp;MATCH($S38&amp;$J38,SorP!C:C,0))))</f>
        <v>CN-HN</v>
      </c>
      <c r="U38" s="201"/>
      <c r="V38" s="226">
        <f ca="1">IF(C38="",NA(),IF(OR(C38="Smelter not listed",C38="Smelter not yet identified"),MATCH($B38&amp;$D38,'Smelter Look-up'!$J:$J,0),MATCH($B38&amp;$C38,'Smelter Look-up'!$J:$J,0)))</f>
        <v>339</v>
      </c>
      <c r="X38" s="227">
        <f t="shared" ref="X38:X68" ca="1" si="6">IF(AND(C38="Smelter not listed",OR(LEN(D38)=0,LEN(E38)=0)),1,0)</f>
        <v>0</v>
      </c>
      <c r="AB38" s="228" t="str">
        <f t="shared" ref="AB38:AB68" ca="1" si="7">B38&amp;C38</f>
        <v>TantalumFIR Metals &amp; Resource Ltd.</v>
      </c>
    </row>
    <row r="39" spans="1:28" s="227" customFormat="1" ht="20.100000000000001" customHeight="1">
      <c r="A39" s="181" t="s">
        <v>1387</v>
      </c>
      <c r="B39" s="182" t="str">
        <f ca="1">IF(LEN(A39)=0,"",INDEX('Smelter Look-up'!$A:$A,MATCH($A39,'Smelter Look-up'!$E:$E,0)))</f>
        <v>Tantalum</v>
      </c>
      <c r="C39" s="186" t="str">
        <f ca="1">IF(LEN(A39)=0,"",INDEX('Smelter Look-up'!$C:$C,MATCH($A39,'Smelter Look-up'!$E:$E,0)))</f>
        <v>Jiujiang Zhongao Tantalum &amp; Niobium Co., Ltd.</v>
      </c>
      <c r="D39" s="230"/>
      <c r="E39" s="182" t="str">
        <f ca="1">IF(ISERROR($V39),"",OFFSET('Smelter Look-up'!$D$4,$V39-4,0)&amp;"")</f>
        <v>CHINA</v>
      </c>
      <c r="F39" s="182" t="str">
        <f ca="1">IF(ISERROR($V39),"",OFFSET('Smelter Look-up'!$E$4,$V39-4,0))</f>
        <v>CID002506</v>
      </c>
      <c r="G39" s="182" t="str">
        <f ca="1">IF(C39=$X$4,IF(ISERROR($V39),"Enter smelter details","RMI"),IF(ISERROR($V39),"",OFFSET('Smelter Look-up'!$F$4,$V39-4,0)))</f>
        <v>RMI</v>
      </c>
      <c r="H39" s="183">
        <f ca="1">IF(ISERROR($V39),"",OFFSET('Smelter Look-up'!$G$4,$V39-4,0))</f>
        <v>0</v>
      </c>
      <c r="I39" s="184" t="str">
        <f ca="1">IF(ISERROR($V39),"",OFFSET('Smelter Look-up'!$H$4,$V39-4,0))</f>
        <v>Jiujiang</v>
      </c>
      <c r="J39" s="184" t="str">
        <f ca="1">IF(ISERROR($V39),"",OFFSET('Smelter Look-up'!$I$4,$V39-4,0))</f>
        <v>Jiangxi Sheng</v>
      </c>
      <c r="K39" s="224"/>
      <c r="L39" s="224"/>
      <c r="M39" s="224"/>
      <c r="N39" s="224"/>
      <c r="O39" s="224"/>
      <c r="P39" s="185"/>
      <c r="Q39" s="225" t="s">
        <v>15868</v>
      </c>
      <c r="R39" s="182" t="str">
        <f ca="1">IF(ISERROR($V39),"",OFFSET('Smelter Look-up'!$C$4,$V39-4,0)&amp;"")</f>
        <v>Jiujiang Zhongao Tantalum &amp; Niobium Co., Ltd.</v>
      </c>
      <c r="S39" s="181" t="str">
        <f t="shared" ca="1" si="5"/>
        <v>CN</v>
      </c>
      <c r="T39" s="181" t="str">
        <f ca="1">IF(B39="","",IF(ISERROR(MATCH($J39,SorP!$B$1:$B$6226,0)),"",INDIRECT("'SorP'!$A$"&amp;MATCH($S39&amp;$J39,SorP!C:C,0))))</f>
        <v>CN-JX</v>
      </c>
      <c r="U39" s="201"/>
      <c r="V39" s="226">
        <f ca="1">IF(C39="",NA(),IF(OR(C39="Smelter not listed",C39="Smelter not yet identified"),MATCH($B39&amp;$D39,'Smelter Look-up'!$J:$J,0),MATCH($B39&amp;$C39,'Smelter Look-up'!$J:$J,0)))</f>
        <v>355</v>
      </c>
      <c r="X39" s="227">
        <f t="shared" ca="1" si="6"/>
        <v>0</v>
      </c>
      <c r="AB39" s="228" t="str">
        <f t="shared" ca="1" si="7"/>
        <v>TantalumJiujiang Zhongao Tantalum &amp; Niobium Co., Ltd.</v>
      </c>
    </row>
    <row r="40" spans="1:28" s="227" customFormat="1" ht="20.100000000000001" customHeight="1">
      <c r="A40" s="181" t="s">
        <v>1388</v>
      </c>
      <c r="B40" s="182" t="str">
        <f ca="1">IF(LEN(A40)=0,"",INDEX('Smelter Look-up'!$A:$A,MATCH($A40,'Smelter Look-up'!$E:$E,0)))</f>
        <v>Tantalum</v>
      </c>
      <c r="C40" s="186" t="str">
        <f ca="1">IF(LEN(A40)=0,"",INDEX('Smelter Look-up'!$C:$C,MATCH($A40,'Smelter Look-up'!$E:$E,0)))</f>
        <v>XinXing HaoRong Electronic Material Co., Ltd.</v>
      </c>
      <c r="D40" s="230"/>
      <c r="E40" s="182" t="str">
        <f ca="1">IF(ISERROR($V40),"",OFFSET('Smelter Look-up'!$D$4,$V40-4,0)&amp;"")</f>
        <v>CHINA</v>
      </c>
      <c r="F40" s="182" t="str">
        <f ca="1">IF(ISERROR($V40),"",OFFSET('Smelter Look-up'!$E$4,$V40-4,0))</f>
        <v>CID002508</v>
      </c>
      <c r="G40" s="182" t="str">
        <f ca="1">IF(C40=$X$4,IF(ISERROR($V40),"Enter smelter details","RMI"),IF(ISERROR($V40),"",OFFSET('Smelter Look-up'!$F$4,$V40-4,0)))</f>
        <v>RMI</v>
      </c>
      <c r="H40" s="183">
        <f ca="1">IF(ISERROR($V40),"",OFFSET('Smelter Look-up'!$G$4,$V40-4,0))</f>
        <v>0</v>
      </c>
      <c r="I40" s="184" t="str">
        <f ca="1">IF(ISERROR($V40),"",OFFSET('Smelter Look-up'!$H$4,$V40-4,0))</f>
        <v>YunFu City</v>
      </c>
      <c r="J40" s="184" t="str">
        <f ca="1">IF(ISERROR($V40),"",OFFSET('Smelter Look-up'!$I$4,$V40-4,0))</f>
        <v>Guangdong Sheng</v>
      </c>
      <c r="K40" s="224"/>
      <c r="L40" s="224"/>
      <c r="M40" s="224"/>
      <c r="N40" s="224"/>
      <c r="O40" s="224"/>
      <c r="P40" s="185"/>
      <c r="Q40" s="225" t="s">
        <v>15868</v>
      </c>
      <c r="R40" s="182" t="str">
        <f ca="1">IF(ISERROR($V40),"",OFFSET('Smelter Look-up'!$C$4,$V40-4,0)&amp;"")</f>
        <v>XinXing HaoRong Electronic Material Co., Ltd.</v>
      </c>
      <c r="S40" s="181" t="str">
        <f t="shared" ca="1" si="5"/>
        <v>CN</v>
      </c>
      <c r="T40" s="181" t="str">
        <f ca="1">IF(B40="","",IF(ISERROR(MATCH($J40,SorP!$B$1:$B$6226,0)),"",INDIRECT("'SorP'!$A$"&amp;MATCH($S40&amp;$J40,SorP!C:C,0))))</f>
        <v>CN-GD</v>
      </c>
      <c r="U40" s="201"/>
      <c r="V40" s="226">
        <f ca="1">IF(C40="",NA(),IF(OR(C40="Smelter not listed",C40="Smelter not yet identified"),MATCH($B40&amp;$D40,'Smelter Look-up'!$J:$J,0),MATCH($B40&amp;$C40,'Smelter Look-up'!$J:$J,0)))</f>
        <v>392</v>
      </c>
      <c r="X40" s="227">
        <f t="shared" ca="1" si="6"/>
        <v>0</v>
      </c>
      <c r="AB40" s="228" t="str">
        <f t="shared" ca="1" si="7"/>
        <v>TantalumXinXing HaoRong Electronic Material Co., Ltd.</v>
      </c>
    </row>
    <row r="41" spans="1:28" s="227" customFormat="1" ht="20.100000000000001" customHeight="1">
      <c r="A41" s="181" t="s">
        <v>1412</v>
      </c>
      <c r="B41" s="182" t="str">
        <f ca="1">IF(LEN(A41)=0,"",INDEX('Smelter Look-up'!$A:$A,MATCH($A41,'Smelter Look-up'!$E:$E,0)))</f>
        <v>Tantalum</v>
      </c>
      <c r="C41" s="186" t="str">
        <f ca="1">IF(LEN(A41)=0,"",INDEX('Smelter Look-up'!$C:$C,MATCH($A41,'Smelter Look-up'!$E:$E,0)))</f>
        <v>KEMET de Mexico</v>
      </c>
      <c r="D41" s="230"/>
      <c r="E41" s="182" t="str">
        <f ca="1">IF(ISERROR($V41),"",OFFSET('Smelter Look-up'!$D$4,$V41-4,0)&amp;"")</f>
        <v>MEXICO</v>
      </c>
      <c r="F41" s="182" t="str">
        <f ca="1">IF(ISERROR($V41),"",OFFSET('Smelter Look-up'!$E$4,$V41-4,0))</f>
        <v>CID002539</v>
      </c>
      <c r="G41" s="182" t="str">
        <f ca="1">IF(C41=$X$4,IF(ISERROR($V41),"Enter smelter details","RMI"),IF(ISERROR($V41),"",OFFSET('Smelter Look-up'!$F$4,$V41-4,0)))</f>
        <v>RMI</v>
      </c>
      <c r="H41" s="183">
        <f ca="1">IF(ISERROR($V41),"",OFFSET('Smelter Look-up'!$G$4,$V41-4,0))</f>
        <v>0</v>
      </c>
      <c r="I41" s="184" t="str">
        <f ca="1">IF(ISERROR($V41),"",OFFSET('Smelter Look-up'!$H$4,$V41-4,0))</f>
        <v>Matamoros</v>
      </c>
      <c r="J41" s="184" t="str">
        <f ca="1">IF(ISERROR($V41),"",OFFSET('Smelter Look-up'!$I$4,$V41-4,0))</f>
        <v>Tamaulipas</v>
      </c>
      <c r="K41" s="224"/>
      <c r="L41" s="224"/>
      <c r="M41" s="224"/>
      <c r="N41" s="224"/>
      <c r="O41" s="224"/>
      <c r="P41" s="185"/>
      <c r="Q41" s="225" t="s">
        <v>15868</v>
      </c>
      <c r="R41" s="182" t="str">
        <f ca="1">IF(ISERROR($V41),"",OFFSET('Smelter Look-up'!$C$4,$V41-4,0)&amp;"")</f>
        <v>KEMET de Mexico</v>
      </c>
      <c r="S41" s="181" t="str">
        <f t="shared" ca="1" si="5"/>
        <v>MX</v>
      </c>
      <c r="T41" s="181" t="str">
        <f ca="1">IF(B41="","",IF(ISERROR(MATCH($J41,SorP!$B$1:$B$6226,0)),"",INDIRECT("'SorP'!$A$"&amp;MATCH($S41&amp;$J41,SorP!C:C,0))))</f>
        <v>MX-TAM</v>
      </c>
      <c r="U41" s="201"/>
      <c r="V41" s="226">
        <f ca="1">IF(C41="",NA(),IF(OR(C41="Smelter not listed",C41="Smelter not yet identified"),MATCH($B41&amp;$D41,'Smelter Look-up'!$J:$J,0),MATCH($B41&amp;$C41,'Smelter Look-up'!$J:$J,0)))</f>
        <v>357</v>
      </c>
      <c r="X41" s="227">
        <f t="shared" ca="1" si="6"/>
        <v>0</v>
      </c>
      <c r="AB41" s="228" t="str">
        <f t="shared" ca="1" si="7"/>
        <v>TantalumKEMET de Mexico</v>
      </c>
    </row>
    <row r="42" spans="1:28" s="227" customFormat="1" ht="20.100000000000001" customHeight="1">
      <c r="A42" s="181" t="s">
        <v>1404</v>
      </c>
      <c r="B42" s="182" t="str">
        <f ca="1">IF(LEN(A42)=0,"",INDEX('Smelter Look-up'!$A:$A,MATCH($A42,'Smelter Look-up'!$E:$E,0)))</f>
        <v>Tantalum</v>
      </c>
      <c r="C42" s="186" t="str">
        <f ca="1">IF(LEN(A42)=0,"",INDEX('Smelter Look-up'!$C:$C,MATCH($A42,'Smelter Look-up'!$E:$E,0)))</f>
        <v>TANIOBIS Co., Ltd.</v>
      </c>
      <c r="D42" s="230"/>
      <c r="E42" s="182" t="str">
        <f ca="1">IF(ISERROR($V42),"",OFFSET('Smelter Look-up'!$D$4,$V42-4,0)&amp;"")</f>
        <v>THAILAND</v>
      </c>
      <c r="F42" s="182" t="str">
        <f ca="1">IF(ISERROR($V42),"",OFFSET('Smelter Look-up'!$E$4,$V42-4,0))</f>
        <v>CID002544</v>
      </c>
      <c r="G42" s="182" t="str">
        <f ca="1">IF(C42=$X$4,IF(ISERROR($V42),"Enter smelter details","RMI"),IF(ISERROR($V42),"",OFFSET('Smelter Look-up'!$F$4,$V42-4,0)))</f>
        <v>RMI</v>
      </c>
      <c r="H42" s="183">
        <f ca="1">IF(ISERROR($V42),"",OFFSET('Smelter Look-up'!$G$4,$V42-4,0))</f>
        <v>0</v>
      </c>
      <c r="I42" s="184" t="str">
        <f ca="1">IF(ISERROR($V42),"",OFFSET('Smelter Look-up'!$H$4,$V42-4,0))</f>
        <v>Map Ta Phut</v>
      </c>
      <c r="J42" s="184" t="str">
        <f ca="1">IF(ISERROR($V42),"",OFFSET('Smelter Look-up'!$I$4,$V42-4,0))</f>
        <v>Rayong</v>
      </c>
      <c r="K42" s="224"/>
      <c r="L42" s="224"/>
      <c r="M42" s="224"/>
      <c r="N42" s="224"/>
      <c r="O42" s="224"/>
      <c r="P42" s="185"/>
      <c r="Q42" s="225" t="s">
        <v>15868</v>
      </c>
      <c r="R42" s="182" t="str">
        <f ca="1">IF(ISERROR($V42),"",OFFSET('Smelter Look-up'!$C$4,$V42-4,0)&amp;"")</f>
        <v>TANIOBIS Co., Ltd.</v>
      </c>
      <c r="S42" s="181" t="str">
        <f t="shared" ca="1" si="5"/>
        <v>TH</v>
      </c>
      <c r="T42" s="181" t="str">
        <f ca="1">IF(B42="","",IF(ISERROR(MATCH($J42,SorP!$B$1:$B$6226,0)),"",INDIRECT("'SorP'!$A$"&amp;MATCH($S42&amp;$J42,SorP!C:C,0))))</f>
        <v>TH-21</v>
      </c>
      <c r="U42" s="201"/>
      <c r="V42" s="226">
        <f ca="1">IF(C42="",NA(),IF(OR(C42="Smelter not listed",C42="Smelter not yet identified"),MATCH($B42&amp;$D42,'Smelter Look-up'!$J:$J,0),MATCH($B42&amp;$C42,'Smelter Look-up'!$J:$J,0)))</f>
        <v>384</v>
      </c>
      <c r="X42" s="227">
        <f t="shared" ca="1" si="6"/>
        <v>0</v>
      </c>
      <c r="AB42" s="228" t="str">
        <f t="shared" ca="1" si="7"/>
        <v>TantalumTANIOBIS Co., Ltd.</v>
      </c>
    </row>
    <row r="43" spans="1:28" s="227" customFormat="1" ht="20.100000000000001" customHeight="1">
      <c r="A43" s="181" t="s">
        <v>1405</v>
      </c>
      <c r="B43" s="182" t="str">
        <f ca="1">IF(LEN(A43)=0,"",INDEX('Smelter Look-up'!$A:$A,MATCH($A43,'Smelter Look-up'!$E:$E,0)))</f>
        <v>Tantalum</v>
      </c>
      <c r="C43" s="186" t="str">
        <f ca="1">IF(LEN(A43)=0,"",INDEX('Smelter Look-up'!$C:$C,MATCH($A43,'Smelter Look-up'!$E:$E,0)))</f>
        <v>TANIOBIS GmbH</v>
      </c>
      <c r="D43" s="230"/>
      <c r="E43" s="182" t="str">
        <f ca="1">IF(ISERROR($V43),"",OFFSET('Smelter Look-up'!$D$4,$V43-4,0)&amp;"")</f>
        <v>GERMANY</v>
      </c>
      <c r="F43" s="182" t="str">
        <f ca="1">IF(ISERROR($V43),"",OFFSET('Smelter Look-up'!$E$4,$V43-4,0))</f>
        <v>CID002545</v>
      </c>
      <c r="G43" s="182" t="str">
        <f ca="1">IF(C43=$X$4,IF(ISERROR($V43),"Enter smelter details","RMI"),IF(ISERROR($V43),"",OFFSET('Smelter Look-up'!$F$4,$V43-4,0)))</f>
        <v>RMI</v>
      </c>
      <c r="H43" s="183">
        <f ca="1">IF(ISERROR($V43),"",OFFSET('Smelter Look-up'!$G$4,$V43-4,0))</f>
        <v>0</v>
      </c>
      <c r="I43" s="184" t="str">
        <f ca="1">IF(ISERROR($V43),"",OFFSET('Smelter Look-up'!$H$4,$V43-4,0))</f>
        <v>Goslar</v>
      </c>
      <c r="J43" s="184" t="str">
        <f ca="1">IF(ISERROR($V43),"",OFFSET('Smelter Look-up'!$I$4,$V43-4,0))</f>
        <v>Niedersachsen</v>
      </c>
      <c r="K43" s="224"/>
      <c r="L43" s="224"/>
      <c r="M43" s="224"/>
      <c r="N43" s="224"/>
      <c r="O43" s="224"/>
      <c r="P43" s="185"/>
      <c r="Q43" s="225" t="s">
        <v>15868</v>
      </c>
      <c r="R43" s="182" t="str">
        <f ca="1">IF(ISERROR($V43),"",OFFSET('Smelter Look-up'!$C$4,$V43-4,0)&amp;"")</f>
        <v>TANIOBIS GmbH</v>
      </c>
      <c r="S43" s="181" t="str">
        <f t="shared" ca="1" si="5"/>
        <v>DE</v>
      </c>
      <c r="T43" s="181" t="str">
        <f ca="1">IF(B43="","",IF(ISERROR(MATCH($J43,SorP!$B$1:$B$6226,0)),"",INDIRECT("'SorP'!$A$"&amp;MATCH($S43&amp;$J43,SorP!C:C,0))))</f>
        <v>DE-NI</v>
      </c>
      <c r="U43" s="201"/>
      <c r="V43" s="226">
        <f ca="1">IF(C43="",NA(),IF(OR(C43="Smelter not listed",C43="Smelter not yet identified"),MATCH($B43&amp;$D43,'Smelter Look-up'!$J:$J,0),MATCH($B43&amp;$C43,'Smelter Look-up'!$J:$J,0)))</f>
        <v>385</v>
      </c>
      <c r="X43" s="227">
        <f t="shared" ca="1" si="6"/>
        <v>0</v>
      </c>
      <c r="AB43" s="228" t="str">
        <f t="shared" ca="1" si="7"/>
        <v>TantalumTANIOBIS GmbH</v>
      </c>
    </row>
    <row r="44" spans="1:28" s="227" customFormat="1" ht="27.95" customHeight="1">
      <c r="A44" s="181" t="s">
        <v>1407</v>
      </c>
      <c r="B44" s="182" t="str">
        <f ca="1">IF(LEN(A44)=0,"",INDEX('Smelter Look-up'!$A:$A,MATCH($A44,'Smelter Look-up'!$E:$E,0)))</f>
        <v>Tantalum</v>
      </c>
      <c r="C44" s="186" t="str">
        <f ca="1">IF(LEN(A44)=0,"",INDEX('Smelter Look-up'!$C:$C,MATCH($A44,'Smelter Look-up'!$E:$E,0)))</f>
        <v>Materion Newton Inc.</v>
      </c>
      <c r="D44" s="230"/>
      <c r="E44" s="182" t="str">
        <f ca="1">IF(ISERROR($V44),"",OFFSET('Smelter Look-up'!$D$4,$V44-4,0)&amp;"")</f>
        <v>UNITED STATES OF AMERICA</v>
      </c>
      <c r="F44" s="182" t="str">
        <f ca="1">IF(ISERROR($V44),"",OFFSET('Smelter Look-up'!$E$4,$V44-4,0))</f>
        <v>CID002548</v>
      </c>
      <c r="G44" s="182" t="str">
        <f ca="1">IF(C44=$X$4,IF(ISERROR($V44),"Enter smelter details","RMI"),IF(ISERROR($V44),"",OFFSET('Smelter Look-up'!$F$4,$V44-4,0)))</f>
        <v>RMI</v>
      </c>
      <c r="H44" s="183">
        <f ca="1">IF(ISERROR($V44),"",OFFSET('Smelter Look-up'!$G$4,$V44-4,0))</f>
        <v>0</v>
      </c>
      <c r="I44" s="184" t="str">
        <f ca="1">IF(ISERROR($V44),"",OFFSET('Smelter Look-up'!$H$4,$V44-4,0))</f>
        <v>Newton</v>
      </c>
      <c r="J44" s="184" t="str">
        <f ca="1">IF(ISERROR($V44),"",OFFSET('Smelter Look-up'!$I$4,$V44-4,0))</f>
        <v>Massachusetts</v>
      </c>
      <c r="K44" s="224"/>
      <c r="L44" s="224"/>
      <c r="M44" s="224"/>
      <c r="N44" s="224"/>
      <c r="O44" s="224"/>
      <c r="P44" s="185"/>
      <c r="Q44" s="225" t="s">
        <v>15868</v>
      </c>
      <c r="R44" s="182" t="str">
        <f ca="1">IF(ISERROR($V44),"",OFFSET('Smelter Look-up'!$C$4,$V44-4,0)&amp;"")</f>
        <v>Materion Newton Inc.</v>
      </c>
      <c r="S44" s="181" t="str">
        <f t="shared" ca="1" si="5"/>
        <v>US</v>
      </c>
      <c r="T44" s="181" t="str">
        <f ca="1">IF(B44="","",IF(ISERROR(MATCH($J44,SorP!$B$1:$B$6226,0)),"",INDIRECT("'SorP'!$A$"&amp;MATCH($S44&amp;$J44,SorP!C:C,0))))</f>
        <v>US-MA</v>
      </c>
      <c r="U44" s="201"/>
      <c r="V44" s="226">
        <f ca="1">IF(C44="",NA(),IF(OR(C44="Smelter not listed",C44="Smelter not yet identified"),MATCH($B44&amp;$D44,'Smelter Look-up'!$J:$J,0),MATCH($B44&amp;$C44,'Smelter Look-up'!$J:$J,0)))</f>
        <v>359</v>
      </c>
      <c r="X44" s="227">
        <f t="shared" ca="1" si="6"/>
        <v>0</v>
      </c>
      <c r="AB44" s="228" t="str">
        <f t="shared" ca="1" si="7"/>
        <v>TantalumMaterion Newton Inc.</v>
      </c>
    </row>
    <row r="45" spans="1:28" s="227" customFormat="1" ht="20.100000000000001" customHeight="1">
      <c r="A45" s="181" t="s">
        <v>1409</v>
      </c>
      <c r="B45" s="182" t="str">
        <f ca="1">IF(LEN(A45)=0,"",INDEX('Smelter Look-up'!$A:$A,MATCH($A45,'Smelter Look-up'!$E:$E,0)))</f>
        <v>Tantalum</v>
      </c>
      <c r="C45" s="186" t="str">
        <f ca="1">IF(LEN(A45)=0,"",INDEX('Smelter Look-up'!$C:$C,MATCH($A45,'Smelter Look-up'!$E:$E,0)))</f>
        <v>TANIOBIS Japan Co., Ltd.</v>
      </c>
      <c r="D45" s="230"/>
      <c r="E45" s="182" t="str">
        <f ca="1">IF(ISERROR($V45),"",OFFSET('Smelter Look-up'!$D$4,$V45-4,0)&amp;"")</f>
        <v>JAPAN</v>
      </c>
      <c r="F45" s="182" t="str">
        <f ca="1">IF(ISERROR($V45),"",OFFSET('Smelter Look-up'!$E$4,$V45-4,0))</f>
        <v>CID002549</v>
      </c>
      <c r="G45" s="182" t="str">
        <f ca="1">IF(C45=$X$4,IF(ISERROR($V45),"Enter smelter details","RMI"),IF(ISERROR($V45),"",OFFSET('Smelter Look-up'!$F$4,$V45-4,0)))</f>
        <v>RMI</v>
      </c>
      <c r="H45" s="183">
        <f ca="1">IF(ISERROR($V45),"",OFFSET('Smelter Look-up'!$G$4,$V45-4,0))</f>
        <v>0</v>
      </c>
      <c r="I45" s="184" t="str">
        <f ca="1">IF(ISERROR($V45),"",OFFSET('Smelter Look-up'!$H$4,$V45-4,0))</f>
        <v>Hitachi Ohmiya-shi</v>
      </c>
      <c r="J45" s="184" t="str">
        <f ca="1">IF(ISERROR($V45),"",OFFSET('Smelter Look-up'!$I$4,$V45-4,0))</f>
        <v>Ibaraki</v>
      </c>
      <c r="K45" s="224"/>
      <c r="L45" s="224"/>
      <c r="M45" s="224"/>
      <c r="N45" s="224"/>
      <c r="O45" s="224"/>
      <c r="P45" s="185"/>
      <c r="Q45" s="225" t="s">
        <v>15868</v>
      </c>
      <c r="R45" s="182" t="str">
        <f ca="1">IF(ISERROR($V45),"",OFFSET('Smelter Look-up'!$C$4,$V45-4,0)&amp;"")</f>
        <v>TANIOBIS Japan Co., Ltd.</v>
      </c>
      <c r="S45" s="181" t="str">
        <f t="shared" ca="1" si="5"/>
        <v>JP</v>
      </c>
      <c r="T45" s="181" t="str">
        <f ca="1">IF(B45="","",IF(ISERROR(MATCH($J45,SorP!$B$1:$B$6226,0)),"",INDIRECT("'SorP'!$A$"&amp;MATCH($S45&amp;$J45,SorP!C:C,0))))</f>
        <v>JP-08</v>
      </c>
      <c r="U45" s="201"/>
      <c r="V45" s="226">
        <f ca="1">IF(C45="",NA(),IF(OR(C45="Smelter not listed",C45="Smelter not yet identified"),MATCH($B45&amp;$D45,'Smelter Look-up'!$J:$J,0),MATCH($B45&amp;$C45,'Smelter Look-up'!$J:$J,0)))</f>
        <v>386</v>
      </c>
      <c r="X45" s="227">
        <f t="shared" ca="1" si="6"/>
        <v>0</v>
      </c>
      <c r="AB45" s="228" t="str">
        <f t="shared" ca="1" si="7"/>
        <v>TantalumTANIOBIS Japan Co., Ltd.</v>
      </c>
    </row>
    <row r="46" spans="1:28" s="227" customFormat="1" ht="20.100000000000001" customHeight="1">
      <c r="A46" s="181" t="s">
        <v>1410</v>
      </c>
      <c r="B46" s="182" t="str">
        <f ca="1">IF(LEN(A46)=0,"",INDEX('Smelter Look-up'!$A:$A,MATCH($A46,'Smelter Look-up'!$E:$E,0)))</f>
        <v>Tantalum</v>
      </c>
      <c r="C46" s="186" t="str">
        <f ca="1">IF(LEN(A46)=0,"",INDEX('Smelter Look-up'!$C:$C,MATCH($A46,'Smelter Look-up'!$E:$E,0)))</f>
        <v>TANIOBIS Smelting GmbH &amp; Co. KG</v>
      </c>
      <c r="D46" s="230"/>
      <c r="E46" s="182" t="str">
        <f ca="1">IF(ISERROR($V46),"",OFFSET('Smelter Look-up'!$D$4,$V46-4,0)&amp;"")</f>
        <v>GERMANY</v>
      </c>
      <c r="F46" s="182" t="str">
        <f ca="1">IF(ISERROR($V46),"",OFFSET('Smelter Look-up'!$E$4,$V46-4,0))</f>
        <v>CID002550</v>
      </c>
      <c r="G46" s="182" t="str">
        <f ca="1">IF(C46=$X$4,IF(ISERROR($V46),"Enter smelter details","RMI"),IF(ISERROR($V46),"",OFFSET('Smelter Look-up'!$F$4,$V46-4,0)))</f>
        <v>RMI</v>
      </c>
      <c r="H46" s="183">
        <f ca="1">IF(ISERROR($V46),"",OFFSET('Smelter Look-up'!$G$4,$V46-4,0))</f>
        <v>0</v>
      </c>
      <c r="I46" s="184" t="str">
        <f ca="1">IF(ISERROR($V46),"",OFFSET('Smelter Look-up'!$H$4,$V46-4,0))</f>
        <v>Laufenburg</v>
      </c>
      <c r="J46" s="184" t="str">
        <f ca="1">IF(ISERROR($V46),"",OFFSET('Smelter Look-up'!$I$4,$V46-4,0))</f>
        <v>Baden-Württemberg</v>
      </c>
      <c r="K46" s="224"/>
      <c r="L46" s="224"/>
      <c r="M46" s="224"/>
      <c r="N46" s="224"/>
      <c r="O46" s="224"/>
      <c r="P46" s="185"/>
      <c r="Q46" s="225" t="s">
        <v>15868</v>
      </c>
      <c r="R46" s="182" t="str">
        <f ca="1">IF(ISERROR($V46),"",OFFSET('Smelter Look-up'!$C$4,$V46-4,0)&amp;"")</f>
        <v>TANIOBIS Smelting GmbH &amp; Co. KG</v>
      </c>
      <c r="S46" s="181" t="str">
        <f t="shared" ca="1" si="5"/>
        <v>DE</v>
      </c>
      <c r="T46" s="181" t="str">
        <f ca="1">IF(B46="","",IF(ISERROR(MATCH($J46,SorP!$B$1:$B$6226,0)),"",INDIRECT("'SorP'!$A$"&amp;MATCH($S46&amp;$J46,SorP!C:C,0))))</f>
        <v>DE-BW</v>
      </c>
      <c r="U46" s="201"/>
      <c r="V46" s="226">
        <f ca="1">IF(C46="",NA(),IF(OR(C46="Smelter not listed",C46="Smelter not yet identified"),MATCH($B46&amp;$D46,'Smelter Look-up'!$J:$J,0),MATCH($B46&amp;$C46,'Smelter Look-up'!$J:$J,0)))</f>
        <v>387</v>
      </c>
      <c r="X46" s="227">
        <f t="shared" ca="1" si="6"/>
        <v>0</v>
      </c>
      <c r="AB46" s="228" t="str">
        <f t="shared" ca="1" si="7"/>
        <v>TantalumTANIOBIS Smelting GmbH &amp; Co. KG</v>
      </c>
    </row>
    <row r="47" spans="1:28" s="227" customFormat="1" ht="27.95" customHeight="1">
      <c r="A47" s="181" t="s">
        <v>1402</v>
      </c>
      <c r="B47" s="182" t="str">
        <f ca="1">IF(LEN(A47)=0,"",INDEX('Smelter Look-up'!$A:$A,MATCH($A47,'Smelter Look-up'!$E:$E,0)))</f>
        <v>Tantalum</v>
      </c>
      <c r="C47" s="186" t="str">
        <f ca="1">IF(LEN(A47)=0,"",INDEX('Smelter Look-up'!$C:$C,MATCH($A47,'Smelter Look-up'!$E:$E,0)))</f>
        <v>Global Advanced Metals Boyertown</v>
      </c>
      <c r="D47" s="230"/>
      <c r="E47" s="182" t="str">
        <f ca="1">IF(ISERROR($V47),"",OFFSET('Smelter Look-up'!$D$4,$V47-4,0)&amp;"")</f>
        <v>UNITED STATES OF AMERICA</v>
      </c>
      <c r="F47" s="182" t="str">
        <f ca="1">IF(ISERROR($V47),"",OFFSET('Smelter Look-up'!$E$4,$V47-4,0))</f>
        <v>CID002557</v>
      </c>
      <c r="G47" s="182" t="str">
        <f ca="1">IF(C47=$X$4,IF(ISERROR($V47),"Enter smelter details","RMI"),IF(ISERROR($V47),"",OFFSET('Smelter Look-up'!$F$4,$V47-4,0)))</f>
        <v>RMI</v>
      </c>
      <c r="H47" s="183">
        <f ca="1">IF(ISERROR($V47),"",OFFSET('Smelter Look-up'!$G$4,$V47-4,0))</f>
        <v>0</v>
      </c>
      <c r="I47" s="184" t="str">
        <f ca="1">IF(ISERROR($V47),"",OFFSET('Smelter Look-up'!$H$4,$V47-4,0))</f>
        <v>Boyertown</v>
      </c>
      <c r="J47" s="184" t="str">
        <f ca="1">IF(ISERROR($V47),"",OFFSET('Smelter Look-up'!$I$4,$V47-4,0))</f>
        <v>Pennsylvania</v>
      </c>
      <c r="K47" s="224"/>
      <c r="L47" s="224"/>
      <c r="M47" s="224"/>
      <c r="N47" s="224"/>
      <c r="O47" s="224"/>
      <c r="P47" s="185"/>
      <c r="Q47" s="225" t="s">
        <v>15868</v>
      </c>
      <c r="R47" s="182" t="str">
        <f ca="1">IF(ISERROR($V47),"",OFFSET('Smelter Look-up'!$C$4,$V47-4,0)&amp;"")</f>
        <v>Global Advanced Metals Boyertown</v>
      </c>
      <c r="S47" s="181" t="str">
        <f t="shared" ca="1" si="5"/>
        <v>US</v>
      </c>
      <c r="T47" s="181" t="str">
        <f ca="1">IF(B47="","",IF(ISERROR(MATCH($J47,SorP!$B$1:$B$6226,0)),"",INDIRECT("'SorP'!$A$"&amp;MATCH($S47&amp;$J47,SorP!C:C,0))))</f>
        <v>US-PA</v>
      </c>
      <c r="U47" s="201"/>
      <c r="V47" s="226">
        <f ca="1">IF(C47="",NA(),IF(OR(C47="Smelter not listed",C47="Smelter not yet identified"),MATCH($B47&amp;$D47,'Smelter Look-up'!$J:$J,0),MATCH($B47&amp;$C47,'Smelter Look-up'!$J:$J,0)))</f>
        <v>341</v>
      </c>
      <c r="X47" s="227">
        <f t="shared" ca="1" si="6"/>
        <v>0</v>
      </c>
      <c r="AB47" s="228" t="str">
        <f t="shared" ca="1" si="7"/>
        <v>TantalumGlobal Advanced Metals Boyertown</v>
      </c>
    </row>
    <row r="48" spans="1:28" s="227" customFormat="1" ht="20.100000000000001" customHeight="1">
      <c r="A48" s="181" t="s">
        <v>1400</v>
      </c>
      <c r="B48" s="182" t="str">
        <f ca="1">IF(LEN(A48)=0,"",INDEX('Smelter Look-up'!$A:$A,MATCH($A48,'Smelter Look-up'!$E:$E,0)))</f>
        <v>Tantalum</v>
      </c>
      <c r="C48" s="186" t="str">
        <f ca="1">IF(LEN(A48)=0,"",INDEX('Smelter Look-up'!$C:$C,MATCH($A48,'Smelter Look-up'!$E:$E,0)))</f>
        <v>Global Advanced Metals Aizu</v>
      </c>
      <c r="D48" s="230"/>
      <c r="E48" s="182" t="str">
        <f ca="1">IF(ISERROR($V48),"",OFFSET('Smelter Look-up'!$D$4,$V48-4,0)&amp;"")</f>
        <v>JAPAN</v>
      </c>
      <c r="F48" s="182" t="str">
        <f ca="1">IF(ISERROR($V48),"",OFFSET('Smelter Look-up'!$E$4,$V48-4,0))</f>
        <v>CID002558</v>
      </c>
      <c r="G48" s="182" t="str">
        <f ca="1">IF(C48=$X$4,IF(ISERROR($V48),"Enter smelter details","RMI"),IF(ISERROR($V48),"",OFFSET('Smelter Look-up'!$F$4,$V48-4,0)))</f>
        <v>RMI</v>
      </c>
      <c r="H48" s="183">
        <f ca="1">IF(ISERROR($V48),"",OFFSET('Smelter Look-up'!$G$4,$V48-4,0))</f>
        <v>0</v>
      </c>
      <c r="I48" s="184" t="str">
        <f ca="1">IF(ISERROR($V48),"",OFFSET('Smelter Look-up'!$H$4,$V48-4,0))</f>
        <v>Aizuwakamatsu</v>
      </c>
      <c r="J48" s="184" t="str">
        <f ca="1">IF(ISERROR($V48),"",OFFSET('Smelter Look-up'!$I$4,$V48-4,0))</f>
        <v>Fukushima</v>
      </c>
      <c r="K48" s="224"/>
      <c r="L48" s="224"/>
      <c r="M48" s="224"/>
      <c r="N48" s="224"/>
      <c r="O48" s="224"/>
      <c r="P48" s="185"/>
      <c r="Q48" s="225" t="s">
        <v>15868</v>
      </c>
      <c r="R48" s="182" t="str">
        <f ca="1">IF(ISERROR($V48),"",OFFSET('Smelter Look-up'!$C$4,$V48-4,0)&amp;"")</f>
        <v>Global Advanced Metals Aizu</v>
      </c>
      <c r="S48" s="181" t="str">
        <f t="shared" ca="1" si="5"/>
        <v>JP</v>
      </c>
      <c r="T48" s="181" t="str">
        <f ca="1">IF(B48="","",IF(ISERROR(MATCH($J48,SorP!$B$1:$B$6226,0)),"",INDIRECT("'SorP'!$A$"&amp;MATCH($S48&amp;$J48,SorP!C:C,0))))</f>
        <v>JP-07</v>
      </c>
      <c r="U48" s="201"/>
      <c r="V48" s="226">
        <f ca="1">IF(C48="",NA(),IF(OR(C48="Smelter not listed",C48="Smelter not yet identified"),MATCH($B48&amp;$D48,'Smelter Look-up'!$J:$J,0),MATCH($B48&amp;$C48,'Smelter Look-up'!$J:$J,0)))</f>
        <v>340</v>
      </c>
      <c r="X48" s="227">
        <f t="shared" ca="1" si="6"/>
        <v>0</v>
      </c>
      <c r="AB48" s="228" t="str">
        <f t="shared" ca="1" si="7"/>
        <v>TantalumGlobal Advanced Metals Aizu</v>
      </c>
    </row>
    <row r="49" spans="1:28" s="227" customFormat="1" ht="20.100000000000001" customHeight="1">
      <c r="A49" s="181" t="s">
        <v>2253</v>
      </c>
      <c r="B49" s="182" t="str">
        <f ca="1">IF(LEN(A49)=0,"",INDEX('Smelter Look-up'!$A:$A,MATCH($A49,'Smelter Look-up'!$E:$E,0)))</f>
        <v>Tantalum</v>
      </c>
      <c r="C49" s="186" t="str">
        <f ca="1">IF(LEN(A49)=0,"",INDEX('Smelter Look-up'!$C:$C,MATCH($A49,'Smelter Look-up'!$E:$E,0)))</f>
        <v>Jiangxi Tuohong New Raw Material</v>
      </c>
      <c r="D49" s="230"/>
      <c r="E49" s="182" t="str">
        <f ca="1">IF(ISERROR($V49),"",OFFSET('Smelter Look-up'!$D$4,$V49-4,0)&amp;"")</f>
        <v>CHINA</v>
      </c>
      <c r="F49" s="182" t="str">
        <f ca="1">IF(ISERROR($V49),"",OFFSET('Smelter Look-up'!$E$4,$V49-4,0))</f>
        <v>CID002842</v>
      </c>
      <c r="G49" s="182" t="str">
        <f ca="1">IF(C49=$X$4,IF(ISERROR($V49),"Enter smelter details","RMI"),IF(ISERROR($V49),"",OFFSET('Smelter Look-up'!$F$4,$V49-4,0)))</f>
        <v>RMI</v>
      </c>
      <c r="H49" s="183">
        <f ca="1">IF(ISERROR($V49),"",OFFSET('Smelter Look-up'!$G$4,$V49-4,0))</f>
        <v>0</v>
      </c>
      <c r="I49" s="184" t="str">
        <f ca="1">IF(ISERROR($V49),"",OFFSET('Smelter Look-up'!$H$4,$V49-4,0))</f>
        <v>Yichun</v>
      </c>
      <c r="J49" s="184" t="str">
        <f ca="1">IF(ISERROR($V49),"",OFFSET('Smelter Look-up'!$I$4,$V49-4,0))</f>
        <v>Jiangxi Sheng</v>
      </c>
      <c r="K49" s="224"/>
      <c r="L49" s="224"/>
      <c r="M49" s="224"/>
      <c r="N49" s="224"/>
      <c r="O49" s="224"/>
      <c r="P49" s="185"/>
      <c r="Q49" s="225" t="s">
        <v>15868</v>
      </c>
      <c r="R49" s="182" t="str">
        <f ca="1">IF(ISERROR($V49),"",OFFSET('Smelter Look-up'!$C$4,$V49-4,0)&amp;"")</f>
        <v>Jiangxi Tuohong New Raw Material</v>
      </c>
      <c r="S49" s="181" t="str">
        <f t="shared" ca="1" si="5"/>
        <v>CN</v>
      </c>
      <c r="T49" s="181" t="str">
        <f ca="1">IF(B49="","",IF(ISERROR(MATCH($J49,SorP!$B$1:$B$6226,0)),"",INDIRECT("'SorP'!$A$"&amp;MATCH($S49&amp;$J49,SorP!C:C,0))))</f>
        <v>CN-JX</v>
      </c>
      <c r="U49" s="201"/>
      <c r="V49" s="226">
        <f ca="1">IF(C49="",NA(),IF(OR(C49="Smelter not listed",C49="Smelter not yet identified"),MATCH($B49&amp;$D49,'Smelter Look-up'!$J:$J,0),MATCH($B49&amp;$C49,'Smelter Look-up'!$J:$J,0)))</f>
        <v>351</v>
      </c>
      <c r="X49" s="227">
        <f t="shared" ca="1" si="6"/>
        <v>0</v>
      </c>
      <c r="AB49" s="228" t="str">
        <f t="shared" ca="1" si="7"/>
        <v>TantalumJiangxi Tuohong New Raw Material</v>
      </c>
    </row>
    <row r="50" spans="1:28" s="227" customFormat="1" ht="20.100000000000001" customHeight="1">
      <c r="A50" s="181" t="s">
        <v>650</v>
      </c>
      <c r="B50" s="182" t="str">
        <f ca="1">IF(LEN(A50)=0,"",INDEX('Smelter Look-up'!$A:$A,MATCH($A50,'Smelter Look-up'!$E:$E,0)))</f>
        <v>Gold</v>
      </c>
      <c r="C50" s="186" t="str">
        <f ca="1">IF(LEN(A50)=0,"",INDEX('Smelter Look-up'!$C:$C,MATCH($A50,'Smelter Look-up'!$E:$E,0)))</f>
        <v>Argor-Heraeus S.A.</v>
      </c>
      <c r="D50" s="230"/>
      <c r="E50" s="182" t="str">
        <f ca="1">IF(ISERROR($V50),"",OFFSET('Smelter Look-up'!$D$4,$V50-4,0)&amp;"")</f>
        <v>SWITZERLAND</v>
      </c>
      <c r="F50" s="182" t="str">
        <f ca="1">IF(ISERROR($V50),"",OFFSET('Smelter Look-up'!$E$4,$V50-4,0))</f>
        <v>CID000077</v>
      </c>
      <c r="G50" s="182" t="str">
        <f ca="1">IF(C50=$X$4,IF(ISERROR($V50),"Enter smelter details","RMI"),IF(ISERROR($V50),"",OFFSET('Smelter Look-up'!$F$4,$V50-4,0)))</f>
        <v>RMI</v>
      </c>
      <c r="H50" s="183">
        <f ca="1">IF(ISERROR($V50),"",OFFSET('Smelter Look-up'!$G$4,$V50-4,0))</f>
        <v>0</v>
      </c>
      <c r="I50" s="184" t="str">
        <f ca="1">IF(ISERROR($V50),"",OFFSET('Smelter Look-up'!$H$4,$V50-4,0))</f>
        <v>Mendrisio</v>
      </c>
      <c r="J50" s="184" t="str">
        <f ca="1">IF(ISERROR($V50),"",OFFSET('Smelter Look-up'!$I$4,$V50-4,0))</f>
        <v>Ticino</v>
      </c>
      <c r="K50" s="224"/>
      <c r="L50" s="224"/>
      <c r="M50" s="224"/>
      <c r="N50" s="224"/>
      <c r="O50" s="224"/>
      <c r="P50" s="185"/>
      <c r="Q50" s="225" t="s">
        <v>15869</v>
      </c>
      <c r="R50" s="182" t="str">
        <f ca="1">IF(ISERROR($V50),"",OFFSET('Smelter Look-up'!$C$4,$V50-4,0)&amp;"")</f>
        <v>Argor-Heraeus S.A.</v>
      </c>
      <c r="S50" s="181" t="str">
        <f t="shared" ca="1" si="5"/>
        <v>CH</v>
      </c>
      <c r="T50" s="181" t="str">
        <f ca="1">IF(B50="","",IF(ISERROR(MATCH($J50,SorP!$B$1:$B$6226,0)),"",INDIRECT("'SorP'!$A$"&amp;MATCH($S50&amp;$J50,SorP!C:C,0))))</f>
        <v>CH-TI</v>
      </c>
      <c r="U50" s="201"/>
      <c r="V50" s="226">
        <f ca="1">IF(C50="",NA(),IF(OR(C50="Smelter not listed",C50="Smelter not yet identified"),MATCH($B50&amp;$D50,'Smelter Look-up'!$J:$J,0),MATCH($B50&amp;$C50,'Smelter Look-up'!$J:$J,0)))</f>
        <v>28</v>
      </c>
      <c r="X50" s="227">
        <f t="shared" ca="1" si="6"/>
        <v>0</v>
      </c>
      <c r="AB50" s="228" t="str">
        <f t="shared" ca="1" si="7"/>
        <v>GoldArgor-Heraeus S.A.</v>
      </c>
    </row>
    <row r="51" spans="1:28" s="227" customFormat="1" ht="20.100000000000001" customHeight="1">
      <c r="A51" s="181" t="s">
        <v>766</v>
      </c>
      <c r="B51" s="182" t="str">
        <f ca="1">IF(LEN(A51)=0,"",INDEX('Smelter Look-up'!$A:$A,MATCH($A51,'Smelter Look-up'!$E:$E,0)))</f>
        <v>Tin</v>
      </c>
      <c r="C51" s="186" t="str">
        <f ca="1">IF(LEN(A51)=0,"",INDEX('Smelter Look-up'!$C:$C,MATCH($A51,'Smelter Look-up'!$E:$E,0)))</f>
        <v>Malaysia Smelting Corporation (MSC)</v>
      </c>
      <c r="D51" s="230"/>
      <c r="E51" s="182" t="str">
        <f ca="1">IF(ISERROR($V51),"",OFFSET('Smelter Look-up'!$D$4,$V51-4,0)&amp;"")</f>
        <v>MALAYSIA</v>
      </c>
      <c r="F51" s="182" t="str">
        <f ca="1">IF(ISERROR($V51),"",OFFSET('Smelter Look-up'!$E$4,$V51-4,0))</f>
        <v>CID001105</v>
      </c>
      <c r="G51" s="182" t="str">
        <f ca="1">IF(C51=$X$4,IF(ISERROR($V51),"Enter smelter details","RMI"),IF(ISERROR($V51),"",OFFSET('Smelter Look-up'!$F$4,$V51-4,0)))</f>
        <v>RMI</v>
      </c>
      <c r="H51" s="183">
        <f ca="1">IF(ISERROR($V51),"",OFFSET('Smelter Look-up'!$G$4,$V51-4,0))</f>
        <v>0</v>
      </c>
      <c r="I51" s="184" t="str">
        <f ca="1">IF(ISERROR($V51),"",OFFSET('Smelter Look-up'!$H$4,$V51-4,0))</f>
        <v>Butterworth</v>
      </c>
      <c r="J51" s="184" t="str">
        <f ca="1">IF(ISERROR($V51),"",OFFSET('Smelter Look-up'!$I$4,$V51-4,0))</f>
        <v>Pulau Pinang</v>
      </c>
      <c r="K51" s="224"/>
      <c r="L51" s="224"/>
      <c r="M51" s="224"/>
      <c r="N51" s="224"/>
      <c r="O51" s="224"/>
      <c r="P51" s="185"/>
      <c r="Q51" s="225" t="s">
        <v>15880</v>
      </c>
      <c r="R51" s="182" t="str">
        <f ca="1">IF(ISERROR($V51),"",OFFSET('Smelter Look-up'!$C$4,$V51-4,0)&amp;"")</f>
        <v>Malaysia Smelting Corporation (MSC)</v>
      </c>
      <c r="S51" s="181" t="str">
        <f t="shared" ca="1" si="5"/>
        <v>MY</v>
      </c>
      <c r="T51" s="181" t="str">
        <f ca="1">IF(B51="","",IF(ISERROR(MATCH($J51,SorP!$B$1:$B$6226,0)),"",INDIRECT("'SorP'!$A$"&amp;MATCH($S51&amp;$J51,SorP!C:C,0))))</f>
        <v>MY-07</v>
      </c>
      <c r="U51" s="201"/>
      <c r="V51" s="226">
        <f ca="1">IF(C51="",NA(),IF(OR(C51="Smelter not listed",C51="Smelter not yet identified"),MATCH($B51&amp;$D51,'Smelter Look-up'!$J:$J,0),MATCH($B51&amp;$C51,'Smelter Look-up'!$J:$J,0)))</f>
        <v>474</v>
      </c>
      <c r="X51" s="227">
        <f t="shared" ca="1" si="6"/>
        <v>0</v>
      </c>
      <c r="AB51" s="228" t="str">
        <f t="shared" ca="1" si="7"/>
        <v>TinMalaysia Smelting Corporation (MSC)</v>
      </c>
    </row>
    <row r="52" spans="1:28" s="227" customFormat="1" ht="27.95" customHeight="1">
      <c r="A52" s="181" t="s">
        <v>776</v>
      </c>
      <c r="B52" s="182" t="str">
        <f ca="1">IF(LEN(A52)=0,"",INDEX('Smelter Look-up'!$A:$A,MATCH($A52,'Smelter Look-up'!$E:$E,0)))</f>
        <v>Tin</v>
      </c>
      <c r="C52" s="186" t="str">
        <f ca="1">IF(LEN(A52)=0,"",INDEX('Smelter Look-up'!$C:$C,MATCH($A52,'Smelter Look-up'!$E:$E,0)))</f>
        <v>PT Timah Tbk Mentok</v>
      </c>
      <c r="D52" s="230"/>
      <c r="E52" s="182" t="str">
        <f ca="1">IF(ISERROR($V52),"",OFFSET('Smelter Look-up'!$D$4,$V52-4,0)&amp;"")</f>
        <v>INDONESIA</v>
      </c>
      <c r="F52" s="182" t="str">
        <f ca="1">IF(ISERROR($V52),"",OFFSET('Smelter Look-up'!$E$4,$V52-4,0))</f>
        <v>CID001482</v>
      </c>
      <c r="G52" s="182" t="str">
        <f ca="1">IF(C52=$X$4,IF(ISERROR($V52),"Enter smelter details","RMI"),IF(ISERROR($V52),"",OFFSET('Smelter Look-up'!$F$4,$V52-4,0)))</f>
        <v>RMI</v>
      </c>
      <c r="H52" s="183">
        <f ca="1">IF(ISERROR($V52),"",OFFSET('Smelter Look-up'!$G$4,$V52-4,0))</f>
        <v>0</v>
      </c>
      <c r="I52" s="184" t="str">
        <f ca="1">IF(ISERROR($V52),"",OFFSET('Smelter Look-up'!$H$4,$V52-4,0))</f>
        <v>Mentok</v>
      </c>
      <c r="J52" s="184" t="str">
        <f ca="1">IF(ISERROR($V52),"",OFFSET('Smelter Look-up'!$I$4,$V52-4,0))</f>
        <v>Kepulauan Bangka Belitung</v>
      </c>
      <c r="K52" s="224"/>
      <c r="L52" s="224"/>
      <c r="M52" s="224"/>
      <c r="N52" s="224"/>
      <c r="O52" s="224"/>
      <c r="P52" s="185"/>
      <c r="Q52" s="225" t="s">
        <v>15881</v>
      </c>
      <c r="R52" s="182" t="str">
        <f ca="1">IF(ISERROR($V52),"",OFFSET('Smelter Look-up'!$C$4,$V52-4,0)&amp;"")</f>
        <v>PT Timah Tbk Mentok</v>
      </c>
      <c r="S52" s="181" t="str">
        <f t="shared" ca="1" si="5"/>
        <v>ID</v>
      </c>
      <c r="T52" s="181" t="str">
        <f ca="1">IF(B52="","",IF(ISERROR(MATCH($J52,SorP!$B$1:$B$6226,0)),"",INDIRECT("'SorP'!$A$"&amp;MATCH($S52&amp;$J52,SorP!C:C,0))))</f>
        <v>ID-BB</v>
      </c>
      <c r="U52" s="201"/>
      <c r="V52" s="226">
        <f ca="1">IF(C52="",NA(),IF(OR(C52="Smelter not listed",C52="Smelter not yet identified"),MATCH($B52&amp;$D52,'Smelter Look-up'!$J:$J,0),MATCH($B52&amp;$C52,'Smelter Look-up'!$J:$J,0)))</f>
        <v>533</v>
      </c>
      <c r="X52" s="227">
        <f t="shared" ca="1" si="6"/>
        <v>0</v>
      </c>
      <c r="AB52" s="228" t="str">
        <f t="shared" ca="1" si="7"/>
        <v>TinPT Timah Tbk Mentok</v>
      </c>
    </row>
    <row r="53" spans="1:28" s="227" customFormat="1" ht="20.100000000000001" customHeight="1">
      <c r="A53" s="181" t="s">
        <v>794</v>
      </c>
      <c r="B53" s="182" t="str">
        <f ca="1">IF(LEN(A53)=0,"",INDEX('Smelter Look-up'!$A:$A,MATCH($A53,'Smelter Look-up'!$E:$E,0)))</f>
        <v>Tin</v>
      </c>
      <c r="C53" s="186" t="str">
        <f ca="1">IF(LEN(A53)=0,"",INDEX('Smelter Look-up'!$C:$C,MATCH($A53,'Smelter Look-up'!$E:$E,0)))</f>
        <v>PT Timah Tbk Kundur</v>
      </c>
      <c r="D53" s="230"/>
      <c r="E53" s="182" t="str">
        <f ca="1">IF(ISERROR($V53),"",OFFSET('Smelter Look-up'!$D$4,$V53-4,0)&amp;"")</f>
        <v>INDONESIA</v>
      </c>
      <c r="F53" s="182" t="str">
        <f ca="1">IF(ISERROR($V53),"",OFFSET('Smelter Look-up'!$E$4,$V53-4,0))</f>
        <v>CID001477</v>
      </c>
      <c r="G53" s="182" t="str">
        <f ca="1">IF(C53=$X$4,IF(ISERROR($V53),"Enter smelter details","RMI"),IF(ISERROR($V53),"",OFFSET('Smelter Look-up'!$F$4,$V53-4,0)))</f>
        <v>RMI</v>
      </c>
      <c r="H53" s="183">
        <f ca="1">IF(ISERROR($V53),"",OFFSET('Smelter Look-up'!$G$4,$V53-4,0))</f>
        <v>0</v>
      </c>
      <c r="I53" s="184" t="str">
        <f ca="1">IF(ISERROR($V53),"",OFFSET('Smelter Look-up'!$H$4,$V53-4,0))</f>
        <v>Kundur</v>
      </c>
      <c r="J53" s="184" t="str">
        <f ca="1">IF(ISERROR($V53),"",OFFSET('Smelter Look-up'!$I$4,$V53-4,0))</f>
        <v>Riau</v>
      </c>
      <c r="K53" s="224"/>
      <c r="L53" s="224"/>
      <c r="M53" s="224"/>
      <c r="N53" s="224"/>
      <c r="O53" s="224"/>
      <c r="P53" s="185"/>
      <c r="Q53" s="225" t="s">
        <v>15882</v>
      </c>
      <c r="R53" s="182" t="str">
        <f ca="1">IF(ISERROR($V53),"",OFFSET('Smelter Look-up'!$C$4,$V53-4,0)&amp;"")</f>
        <v>PT Timah Tbk Kundur</v>
      </c>
      <c r="S53" s="181" t="str">
        <f t="shared" ca="1" si="5"/>
        <v>ID</v>
      </c>
      <c r="T53" s="181" t="str">
        <f ca="1">IF(B53="","",IF(ISERROR(MATCH($J53,SorP!$B$1:$B$6226,0)),"",INDIRECT("'SorP'!$A$"&amp;MATCH($S53&amp;$J53,SorP!C:C,0))))</f>
        <v>ID-RI</v>
      </c>
      <c r="U53" s="201"/>
      <c r="V53" s="226">
        <f ca="1">IF(C53="",NA(),IF(OR(C53="Smelter not listed",C53="Smelter not yet identified"),MATCH($B53&amp;$D53,'Smelter Look-up'!$J:$J,0),MATCH($B53&amp;$C53,'Smelter Look-up'!$J:$J,0)))</f>
        <v>532</v>
      </c>
      <c r="X53" s="227">
        <f t="shared" ca="1" si="6"/>
        <v>0</v>
      </c>
      <c r="AB53" s="228" t="str">
        <f t="shared" ca="1" si="7"/>
        <v>TinPT Timah Tbk Kundur</v>
      </c>
    </row>
    <row r="54" spans="1:28" s="227" customFormat="1" ht="20.100000000000001" customHeight="1">
      <c r="A54" s="181" t="s">
        <v>779</v>
      </c>
      <c r="B54" s="182" t="str">
        <f ca="1">IF(LEN(A54)=0,"",INDEX('Smelter Look-up'!$A:$A,MATCH($A54,'Smelter Look-up'!$E:$E,0)))</f>
        <v>Tin</v>
      </c>
      <c r="C54" s="186" t="str">
        <f ca="1">IF(LEN(A54)=0,"",INDEX('Smelter Look-up'!$C:$C,MATCH($A54,'Smelter Look-up'!$E:$E,0)))</f>
        <v>Thaisarco</v>
      </c>
      <c r="D54" s="230"/>
      <c r="E54" s="182" t="str">
        <f ca="1">IF(ISERROR($V54),"",OFFSET('Smelter Look-up'!$D$4,$V54-4,0)&amp;"")</f>
        <v>THAILAND</v>
      </c>
      <c r="F54" s="182" t="str">
        <f ca="1">IF(ISERROR($V54),"",OFFSET('Smelter Look-up'!$E$4,$V54-4,0))</f>
        <v>CID001898</v>
      </c>
      <c r="G54" s="182" t="str">
        <f ca="1">IF(C54=$X$4,IF(ISERROR($V54),"Enter smelter details","RMI"),IF(ISERROR($V54),"",OFFSET('Smelter Look-up'!$F$4,$V54-4,0)))</f>
        <v>RMI</v>
      </c>
      <c r="H54" s="183">
        <f ca="1">IF(ISERROR($V54),"",OFFSET('Smelter Look-up'!$G$4,$V54-4,0))</f>
        <v>0</v>
      </c>
      <c r="I54" s="184" t="str">
        <f ca="1">IF(ISERROR($V54),"",OFFSET('Smelter Look-up'!$H$4,$V54-4,0))</f>
        <v>Amphur Muang</v>
      </c>
      <c r="J54" s="184" t="str">
        <f ca="1">IF(ISERROR($V54),"",OFFSET('Smelter Look-up'!$I$4,$V54-4,0))</f>
        <v>Phuket</v>
      </c>
      <c r="K54" s="224"/>
      <c r="L54" s="224"/>
      <c r="M54" s="224"/>
      <c r="N54" s="224"/>
      <c r="O54" s="224"/>
      <c r="P54" s="185"/>
      <c r="Q54" s="225" t="s">
        <v>15882</v>
      </c>
      <c r="R54" s="182" t="str">
        <f ca="1">IF(ISERROR($V54),"",OFFSET('Smelter Look-up'!$C$4,$V54-4,0)&amp;"")</f>
        <v>Thaisarco</v>
      </c>
      <c r="S54" s="181" t="str">
        <f t="shared" ca="1" si="5"/>
        <v>TH</v>
      </c>
      <c r="T54" s="181" t="str">
        <f ca="1">IF(B54="","",IF(ISERROR(MATCH($J54,SorP!$B$1:$B$6226,0)),"",INDIRECT("'SorP'!$A$"&amp;MATCH($S54&amp;$J54,SorP!C:C,0))))</f>
        <v>TH-83</v>
      </c>
      <c r="U54" s="201"/>
      <c r="V54" s="226">
        <f ca="1">IF(C54="",NA(),IF(OR(C54="Smelter not listed",C54="Smelter not yet identified"),MATCH($B54&amp;$D54,'Smelter Look-up'!$J:$J,0),MATCH($B54&amp;$C54,'Smelter Look-up'!$J:$J,0)))</f>
        <v>547</v>
      </c>
      <c r="X54" s="227">
        <f t="shared" ca="1" si="6"/>
        <v>0</v>
      </c>
      <c r="AB54" s="228" t="str">
        <f t="shared" ca="1" si="7"/>
        <v>TinThaisarco</v>
      </c>
    </row>
    <row r="55" spans="1:28" s="227" customFormat="1" ht="20.100000000000001" customHeight="1">
      <c r="A55" s="181" t="s">
        <v>735</v>
      </c>
      <c r="B55" s="182" t="str">
        <f ca="1">IF(LEN(A55)=0,"",INDEX('Smelter Look-up'!$A:$A,MATCH($A55,'Smelter Look-up'!$E:$E,0)))</f>
        <v>Gold</v>
      </c>
      <c r="C55" s="186" t="str">
        <f ca="1">IF(LEN(A55)=0,"",INDEX('Smelter Look-up'!$C:$C,MATCH($A55,'Smelter Look-up'!$E:$E,0)))</f>
        <v>Western Australian Mint (T/a The Perth Mint)</v>
      </c>
      <c r="D55" s="230"/>
      <c r="E55" s="182" t="str">
        <f ca="1">IF(ISERROR($V55),"",OFFSET('Smelter Look-up'!$D$4,$V55-4,0)&amp;"")</f>
        <v>AUSTRALIA</v>
      </c>
      <c r="F55" s="182" t="str">
        <f ca="1">IF(ISERROR($V55),"",OFFSET('Smelter Look-up'!$E$4,$V55-4,0))</f>
        <v>CID002030</v>
      </c>
      <c r="G55" s="182" t="str">
        <f ca="1">IF(C55=$X$4,IF(ISERROR($V55),"Enter smelter details","RMI"),IF(ISERROR($V55),"",OFFSET('Smelter Look-up'!$F$4,$V55-4,0)))</f>
        <v>RMI</v>
      </c>
      <c r="H55" s="183">
        <f ca="1">IF(ISERROR($V55),"",OFFSET('Smelter Look-up'!$G$4,$V55-4,0))</f>
        <v>0</v>
      </c>
      <c r="I55" s="184" t="str">
        <f ca="1">IF(ISERROR($V55),"",OFFSET('Smelter Look-up'!$H$4,$V55-4,0))</f>
        <v>Newburn</v>
      </c>
      <c r="J55" s="184" t="str">
        <f ca="1">IF(ISERROR($V55),"",OFFSET('Smelter Look-up'!$I$4,$V55-4,0))</f>
        <v>Western Australia</v>
      </c>
      <c r="K55" s="224"/>
      <c r="L55" s="224"/>
      <c r="M55" s="224"/>
      <c r="N55" s="224"/>
      <c r="O55" s="224"/>
      <c r="P55" s="185"/>
      <c r="Q55" s="225" t="s">
        <v>15883</v>
      </c>
      <c r="R55" s="182" t="str">
        <f ca="1">IF(ISERROR($V55),"",OFFSET('Smelter Look-up'!$C$4,$V55-4,0)&amp;"")</f>
        <v>Western Australian Mint (T/a The Perth Mint)</v>
      </c>
      <c r="S55" s="181" t="str">
        <f t="shared" ca="1" si="5"/>
        <v>AU</v>
      </c>
      <c r="T55" s="181" t="str">
        <f ca="1">IF(B55="","",IF(ISERROR(MATCH($J55,SorP!$B$1:$B$6226,0)),"",INDIRECT("'SorP'!$A$"&amp;MATCH($S55&amp;$J55,SorP!C:C,0))))</f>
        <v>AU-WA</v>
      </c>
      <c r="U55" s="201"/>
      <c r="V55" s="226">
        <f ca="1">IF(C55="",NA(),IF(OR(C55="Smelter not listed",C55="Smelter not yet identified"),MATCH($B55&amp;$D55,'Smelter Look-up'!$J:$J,0),MATCH($B55&amp;$C55,'Smelter Look-up'!$J:$J,0)))</f>
        <v>307</v>
      </c>
      <c r="X55" s="227">
        <f t="shared" ca="1" si="6"/>
        <v>0</v>
      </c>
      <c r="AB55" s="228" t="str">
        <f t="shared" ca="1" si="7"/>
        <v>GoldWestern Australian Mint (T/a The Perth Mint)</v>
      </c>
    </row>
    <row r="56" spans="1:28" s="227" customFormat="1" ht="20.100000000000001" customHeight="1">
      <c r="A56" s="181" t="s">
        <v>683</v>
      </c>
      <c r="B56" s="182" t="str">
        <f ca="1">IF(LEN(A56)=0,"",INDEX('Smelter Look-up'!$A:$A,MATCH($A56,'Smelter Look-up'!$E:$E,0)))</f>
        <v>Gold</v>
      </c>
      <c r="C56" s="186" t="str">
        <f ca="1">IF(LEN(A56)=0,"",INDEX('Smelter Look-up'!$C:$C,MATCH($A56,'Smelter Look-up'!$E:$E,0)))</f>
        <v>Asahi Refining Canada Ltd.</v>
      </c>
      <c r="D56" s="230"/>
      <c r="E56" s="182" t="str">
        <f ca="1">IF(ISERROR($V56),"",OFFSET('Smelter Look-up'!$D$4,$V56-4,0)&amp;"")</f>
        <v>CANADA</v>
      </c>
      <c r="F56" s="182" t="str">
        <f ca="1">IF(ISERROR($V56),"",OFFSET('Smelter Look-up'!$E$4,$V56-4,0))</f>
        <v>CID000924</v>
      </c>
      <c r="G56" s="182" t="str">
        <f ca="1">IF(C56=$X$4,IF(ISERROR($V56),"Enter smelter details","RMI"),IF(ISERROR($V56),"",OFFSET('Smelter Look-up'!$F$4,$V56-4,0)))</f>
        <v>RMI</v>
      </c>
      <c r="H56" s="183">
        <f ca="1">IF(ISERROR($V56),"",OFFSET('Smelter Look-up'!$G$4,$V56-4,0))</f>
        <v>0</v>
      </c>
      <c r="I56" s="184" t="str">
        <f ca="1">IF(ISERROR($V56),"",OFFSET('Smelter Look-up'!$H$4,$V56-4,0))</f>
        <v>Brampton</v>
      </c>
      <c r="J56" s="184" t="str">
        <f ca="1">IF(ISERROR($V56),"",OFFSET('Smelter Look-up'!$I$4,$V56-4,0))</f>
        <v>Ontario</v>
      </c>
      <c r="K56" s="224"/>
      <c r="L56" s="224"/>
      <c r="M56" s="224"/>
      <c r="N56" s="224"/>
      <c r="O56" s="224"/>
      <c r="P56" s="185"/>
      <c r="Q56" s="225" t="s">
        <v>15883</v>
      </c>
      <c r="R56" s="182" t="str">
        <f ca="1">IF(ISERROR($V56),"",OFFSET('Smelter Look-up'!$C$4,$V56-4,0)&amp;"")</f>
        <v>Asahi Refining Canada Ltd.</v>
      </c>
      <c r="S56" s="181" t="str">
        <f t="shared" ca="1" si="5"/>
        <v>CA</v>
      </c>
      <c r="T56" s="181" t="str">
        <f ca="1">IF(B56="","",IF(ISERROR(MATCH($J56,SorP!$B$1:$B$6226,0)),"",INDIRECT("'SorP'!$A$"&amp;MATCH($S56&amp;$J56,SorP!C:C,0))))</f>
        <v>CA-ON</v>
      </c>
      <c r="U56" s="201"/>
      <c r="V56" s="226">
        <f ca="1">IF(C56="",NA(),IF(OR(C56="Smelter not listed",C56="Smelter not yet identified"),MATCH($B56&amp;$D56,'Smelter Look-up'!$J:$J,0),MATCH($B56&amp;$C56,'Smelter Look-up'!$J:$J,0)))</f>
        <v>30</v>
      </c>
      <c r="X56" s="227">
        <f t="shared" ca="1" si="6"/>
        <v>0</v>
      </c>
      <c r="AB56" s="228" t="str">
        <f t="shared" ca="1" si="7"/>
        <v>GoldAsahi Refining Canada Ltd.</v>
      </c>
    </row>
    <row r="57" spans="1:28" s="227" customFormat="1" ht="20.100000000000001" customHeight="1">
      <c r="A57" s="181" t="s">
        <v>1801</v>
      </c>
      <c r="B57" s="182" t="str">
        <f ca="1">IF(LEN(A57)=0,"",INDEX('Smelter Look-up'!$A:$A,MATCH($A57,'Smelter Look-up'!$E:$E,0)))</f>
        <v>Tin</v>
      </c>
      <c r="C57" s="186" t="str">
        <f ca="1">IF(LEN(A57)=0,"",INDEX('Smelter Look-up'!$C:$C,MATCH($A57,'Smelter Look-up'!$E:$E,0)))</f>
        <v>Aurubis Beerse</v>
      </c>
      <c r="D57" s="230"/>
      <c r="E57" s="182" t="str">
        <f ca="1">IF(ISERROR($V57),"",OFFSET('Smelter Look-up'!$D$4,$V57-4,0)&amp;"")</f>
        <v>BELGIUM</v>
      </c>
      <c r="F57" s="182" t="str">
        <f ca="1">IF(ISERROR($V57),"",OFFSET('Smelter Look-up'!$E$4,$V57-4,0))</f>
        <v>CID002773</v>
      </c>
      <c r="G57" s="182" t="str">
        <f ca="1">IF(C57=$X$4,IF(ISERROR($V57),"Enter smelter details","RMI"),IF(ISERROR($V57),"",OFFSET('Smelter Look-up'!$F$4,$V57-4,0)))</f>
        <v>RMI</v>
      </c>
      <c r="H57" s="183">
        <f ca="1">IF(ISERROR($V57),"",OFFSET('Smelter Look-up'!$G$4,$V57-4,0))</f>
        <v>0</v>
      </c>
      <c r="I57" s="184" t="str">
        <f ca="1">IF(ISERROR($V57),"",OFFSET('Smelter Look-up'!$H$4,$V57-4,0))</f>
        <v>Beerse</v>
      </c>
      <c r="J57" s="184" t="str">
        <f ca="1">IF(ISERROR($V57),"",OFFSET('Smelter Look-up'!$I$4,$V57-4,0))</f>
        <v>Antwerpen</v>
      </c>
      <c r="K57" s="224"/>
      <c r="L57" s="224"/>
      <c r="M57" s="224"/>
      <c r="N57" s="224"/>
      <c r="O57" s="224"/>
      <c r="P57" s="185"/>
      <c r="Q57" s="225" t="s">
        <v>15884</v>
      </c>
      <c r="R57" s="182" t="str">
        <f ca="1">IF(ISERROR($V57),"",OFFSET('Smelter Look-up'!$C$4,$V57-4,0)&amp;"")</f>
        <v>Aurubis Beerse</v>
      </c>
      <c r="S57" s="181" t="str">
        <f t="shared" ca="1" si="5"/>
        <v>BE</v>
      </c>
      <c r="T57" s="181" t="str">
        <f ca="1">IF(B57="","",IF(ISERROR(MATCH($J57,SorP!$B$1:$B$6226,0)),"",INDIRECT("'SorP'!$A$"&amp;MATCH($S57&amp;$J57,SorP!C:C,0))))</f>
        <v>BE-VAN</v>
      </c>
      <c r="U57" s="201"/>
      <c r="V57" s="226">
        <f ca="1">IF(C57="",NA(),IF(OR(C57="Smelter not listed",C57="Smelter not yet identified"),MATCH($B57&amp;$D57,'Smelter Look-up'!$J:$J,0),MATCH($B57&amp;$C57,'Smelter Look-up'!$J:$J,0)))</f>
        <v>405</v>
      </c>
      <c r="X57" s="227">
        <f t="shared" ca="1" si="6"/>
        <v>0</v>
      </c>
      <c r="AB57" s="228" t="str">
        <f t="shared" ca="1" si="7"/>
        <v>TinAurubis Beerse</v>
      </c>
    </row>
    <row r="58" spans="1:28" s="227" customFormat="1" ht="20.100000000000001" customHeight="1">
      <c r="A58" s="181" t="s">
        <v>767</v>
      </c>
      <c r="B58" s="182" t="str">
        <f ca="1">IF(LEN(A58)=0,"",INDEX('Smelter Look-up'!$A:$A,MATCH($A58,'Smelter Look-up'!$E:$E,0)))</f>
        <v>Tin</v>
      </c>
      <c r="C58" s="186" t="str">
        <f ca="1">IF(LEN(A58)=0,"",INDEX('Smelter Look-up'!$C:$C,MATCH($A58,'Smelter Look-up'!$E:$E,0)))</f>
        <v>Mineracao Taboca S.A.</v>
      </c>
      <c r="D58" s="230"/>
      <c r="E58" s="182" t="str">
        <f ca="1">IF(ISERROR($V58),"",OFFSET('Smelter Look-up'!$D$4,$V58-4,0)&amp;"")</f>
        <v>BRAZIL</v>
      </c>
      <c r="F58" s="182" t="str">
        <f ca="1">IF(ISERROR($V58),"",OFFSET('Smelter Look-up'!$E$4,$V58-4,0))</f>
        <v>CID001173</v>
      </c>
      <c r="G58" s="182" t="str">
        <f ca="1">IF(C58=$X$4,IF(ISERROR($V58),"Enter smelter details","RMI"),IF(ISERROR($V58),"",OFFSET('Smelter Look-up'!$F$4,$V58-4,0)))</f>
        <v>RMI</v>
      </c>
      <c r="H58" s="183">
        <f ca="1">IF(ISERROR($V58),"",OFFSET('Smelter Look-up'!$G$4,$V58-4,0))</f>
        <v>0</v>
      </c>
      <c r="I58" s="184" t="str">
        <f ca="1">IF(ISERROR($V58),"",OFFSET('Smelter Look-up'!$H$4,$V58-4,0))</f>
        <v>Bairro Guarapiranga</v>
      </c>
      <c r="J58" s="184" t="str">
        <f ca="1">IF(ISERROR($V58),"",OFFSET('Smelter Look-up'!$I$4,$V58-4,0))</f>
        <v>São Paulo</v>
      </c>
      <c r="K58" s="224"/>
      <c r="L58" s="224"/>
      <c r="M58" s="224"/>
      <c r="N58" s="224"/>
      <c r="O58" s="224"/>
      <c r="P58" s="185"/>
      <c r="Q58" s="225" t="s">
        <v>15884</v>
      </c>
      <c r="R58" s="182" t="str">
        <f ca="1">IF(ISERROR($V58),"",OFFSET('Smelter Look-up'!$C$4,$V58-4,0)&amp;"")</f>
        <v>Mineracao Taboca S.A.</v>
      </c>
      <c r="S58" s="181" t="str">
        <f t="shared" ca="1" si="5"/>
        <v>BR</v>
      </c>
      <c r="T58" s="181" t="str">
        <f ca="1">IF(B58="","",IF(ISERROR(MATCH($J58,SorP!$B$1:$B$6226,0)),"",INDIRECT("'SorP'!$A$"&amp;MATCH($S58&amp;$J58,SorP!C:C,0))))</f>
        <v>BR-SP</v>
      </c>
      <c r="U58" s="201"/>
      <c r="V58" s="226">
        <f ca="1">IF(C58="",NA(),IF(OR(C58="Smelter not listed",C58="Smelter not yet identified"),MATCH($B58&amp;$D58,'Smelter Look-up'!$J:$J,0),MATCH($B58&amp;$C58,'Smelter Look-up'!$J:$J,0)))</f>
        <v>482</v>
      </c>
      <c r="X58" s="227">
        <f t="shared" ca="1" si="6"/>
        <v>0</v>
      </c>
      <c r="AB58" s="228" t="str">
        <f t="shared" ca="1" si="7"/>
        <v>TinMineracao Taboca S.A.</v>
      </c>
    </row>
    <row r="59" spans="1:28" s="227" customFormat="1" ht="20.100000000000001" customHeight="1">
      <c r="A59" s="181" t="s">
        <v>768</v>
      </c>
      <c r="B59" s="182" t="str">
        <f ca="1">IF(LEN(A59)=0,"",INDEX('Smelter Look-up'!$A:$A,MATCH($A59,'Smelter Look-up'!$E:$E,0)))</f>
        <v>Tin</v>
      </c>
      <c r="C59" s="186" t="str">
        <f ca="1">IF(LEN(A59)=0,"",INDEX('Smelter Look-up'!$C:$C,MATCH($A59,'Smelter Look-up'!$E:$E,0)))</f>
        <v>Minsur</v>
      </c>
      <c r="D59" s="230"/>
      <c r="E59" s="182" t="str">
        <f ca="1">IF(ISERROR($V59),"",OFFSET('Smelter Look-up'!$D$4,$V59-4,0)&amp;"")</f>
        <v>PERU</v>
      </c>
      <c r="F59" s="182" t="str">
        <f ca="1">IF(ISERROR($V59),"",OFFSET('Smelter Look-up'!$E$4,$V59-4,0))</f>
        <v>CID001182</v>
      </c>
      <c r="G59" s="182" t="str">
        <f ca="1">IF(C59=$X$4,IF(ISERROR($V59),"Enter smelter details","RMI"),IF(ISERROR($V59),"",OFFSET('Smelter Look-up'!$F$4,$V59-4,0)))</f>
        <v>RMI</v>
      </c>
      <c r="H59" s="183">
        <f ca="1">IF(ISERROR($V59),"",OFFSET('Smelter Look-up'!$G$4,$V59-4,0))</f>
        <v>0</v>
      </c>
      <c r="I59" s="184" t="str">
        <f ca="1">IF(ISERROR($V59),"",OFFSET('Smelter Look-up'!$H$4,$V59-4,0))</f>
        <v>Paracas</v>
      </c>
      <c r="J59" s="184" t="str">
        <f ca="1">IF(ISERROR($V59),"",OFFSET('Smelter Look-up'!$I$4,$V59-4,0))</f>
        <v>Ika</v>
      </c>
      <c r="K59" s="224"/>
      <c r="L59" s="224"/>
      <c r="M59" s="224"/>
      <c r="N59" s="224"/>
      <c r="O59" s="224"/>
      <c r="P59" s="185"/>
      <c r="Q59" s="225" t="s">
        <v>15884</v>
      </c>
      <c r="R59" s="182" t="str">
        <f ca="1">IF(ISERROR($V59),"",OFFSET('Smelter Look-up'!$C$4,$V59-4,0)&amp;"")</f>
        <v>Minsur</v>
      </c>
      <c r="S59" s="181" t="str">
        <f t="shared" ca="1" si="5"/>
        <v>PE</v>
      </c>
      <c r="T59" s="181" t="str">
        <f ca="1">IF(B59="","",IF(ISERROR(MATCH($J59,SorP!$B$1:$B$6226,0)),"",INDIRECT("'SorP'!$A$"&amp;MATCH($S59&amp;$J59,SorP!C:C,0))))</f>
        <v>PE-ICA</v>
      </c>
      <c r="U59" s="201"/>
      <c r="V59" s="226">
        <f ca="1">IF(C59="",NA(),IF(OR(C59="Smelter not listed",C59="Smelter not yet identified"),MATCH($B59&amp;$D59,'Smelter Look-up'!$J:$J,0),MATCH($B59&amp;$C59,'Smelter Look-up'!$J:$J,0)))</f>
        <v>487</v>
      </c>
      <c r="X59" s="227">
        <f t="shared" ca="1" si="6"/>
        <v>0</v>
      </c>
      <c r="AB59" s="228" t="str">
        <f t="shared" ca="1" si="7"/>
        <v>TinMinsur</v>
      </c>
    </row>
    <row r="60" spans="1:28" s="227" customFormat="1" ht="39.950000000000003" customHeight="1">
      <c r="A60" s="181" t="s">
        <v>772</v>
      </c>
      <c r="B60" s="182" t="str">
        <f ca="1">IF(LEN(A60)=0,"",INDEX('Smelter Look-up'!$A:$A,MATCH($A60,'Smelter Look-up'!$E:$E,0)))</f>
        <v>Tin</v>
      </c>
      <c r="C60" s="186" t="str">
        <f ca="1">IF(LEN(A60)=0,"",INDEX('Smelter Look-up'!$C:$C,MATCH($A60,'Smelter Look-up'!$E:$E,0)))</f>
        <v>Operaciones Metalurgicas S.A.</v>
      </c>
      <c r="D60" s="230"/>
      <c r="E60" s="182" t="str">
        <f ca="1">IF(ISERROR($V60),"",OFFSET('Smelter Look-up'!$D$4,$V60-4,0)&amp;"")</f>
        <v>BOLIVIA (PLURINATIONAL STATE OF)</v>
      </c>
      <c r="F60" s="182" t="str">
        <f ca="1">IF(ISERROR($V60),"",OFFSET('Smelter Look-up'!$E$4,$V60-4,0))</f>
        <v>CID001337</v>
      </c>
      <c r="G60" s="182" t="str">
        <f ca="1">IF(C60=$X$4,IF(ISERROR($V60),"Enter smelter details","RMI"),IF(ISERROR($V60),"",OFFSET('Smelter Look-up'!$F$4,$V60-4,0)))</f>
        <v>RMI</v>
      </c>
      <c r="H60" s="183">
        <f ca="1">IF(ISERROR($V60),"",OFFSET('Smelter Look-up'!$G$4,$V60-4,0))</f>
        <v>0</v>
      </c>
      <c r="I60" s="184" t="str">
        <f ca="1">IF(ISERROR($V60),"",OFFSET('Smelter Look-up'!$H$4,$V60-4,0))</f>
        <v>Oruro</v>
      </c>
      <c r="J60" s="184" t="str">
        <f ca="1">IF(ISERROR($V60),"",OFFSET('Smelter Look-up'!$I$4,$V60-4,0))</f>
        <v>Oruro</v>
      </c>
      <c r="K60" s="224"/>
      <c r="L60" s="224"/>
      <c r="M60" s="224"/>
      <c r="N60" s="224"/>
      <c r="O60" s="224"/>
      <c r="P60" s="185"/>
      <c r="Q60" s="225" t="s">
        <v>15884</v>
      </c>
      <c r="R60" s="182" t="str">
        <f ca="1">IF(ISERROR($V60),"",OFFSET('Smelter Look-up'!$C$4,$V60-4,0)&amp;"")</f>
        <v>Operaciones Metalurgicas S.A.</v>
      </c>
      <c r="S60" s="181" t="str">
        <f t="shared" ca="1" si="5"/>
        <v>BO</v>
      </c>
      <c r="T60" s="181" t="str">
        <f ca="1">IF(B60="","",IF(ISERROR(MATCH($J60,SorP!$B$1:$B$6226,0)),"",INDIRECT("'SorP'!$A$"&amp;MATCH($S60&amp;$J60,SorP!C:C,0))))</f>
        <v>BO-O</v>
      </c>
      <c r="U60" s="201"/>
      <c r="V60" s="226">
        <f ca="1">IF(C60="",NA(),IF(OR(C60="Smelter not listed",C60="Smelter not yet identified"),MATCH($B60&amp;$D60,'Smelter Look-up'!$J:$J,0),MATCH($B60&amp;$C60,'Smelter Look-up'!$J:$J,0)))</f>
        <v>499</v>
      </c>
      <c r="X60" s="227">
        <f t="shared" ca="1" si="6"/>
        <v>0</v>
      </c>
      <c r="AB60" s="228" t="str">
        <f t="shared" ca="1" si="7"/>
        <v>TinOperaciones Metalurgicas S.A.</v>
      </c>
    </row>
    <row r="61" spans="1:28" s="227" customFormat="1" ht="20.100000000000001" customHeight="1">
      <c r="A61" s="181" t="s">
        <v>761</v>
      </c>
      <c r="B61" s="182" t="str">
        <f ca="1">IF(LEN(A61)=0,"",INDEX('Smelter Look-up'!$A:$A,MATCH($A61,'Smelter Look-up'!$E:$E,0)))</f>
        <v>Tin</v>
      </c>
      <c r="C61" s="186" t="str">
        <f ca="1">IF(LEN(A61)=0,"",INDEX('Smelter Look-up'!$C:$C,MATCH($A61,'Smelter Look-up'!$E:$E,0)))</f>
        <v>Fenix Metals</v>
      </c>
      <c r="D61" s="230"/>
      <c r="E61" s="182" t="str">
        <f ca="1">IF(ISERROR($V61),"",OFFSET('Smelter Look-up'!$D$4,$V61-4,0)&amp;"")</f>
        <v>POLAND</v>
      </c>
      <c r="F61" s="182" t="str">
        <f ca="1">IF(ISERROR($V61),"",OFFSET('Smelter Look-up'!$E$4,$V61-4,0))</f>
        <v>CID000468</v>
      </c>
      <c r="G61" s="182" t="str">
        <f ca="1">IF(C61=$X$4,IF(ISERROR($V61),"Enter smelter details","RMI"),IF(ISERROR($V61),"",OFFSET('Smelter Look-up'!$F$4,$V61-4,0)))</f>
        <v>RMI</v>
      </c>
      <c r="H61" s="183">
        <f ca="1">IF(ISERROR($V61),"",OFFSET('Smelter Look-up'!$G$4,$V61-4,0))</f>
        <v>0</v>
      </c>
      <c r="I61" s="184" t="str">
        <f ca="1">IF(ISERROR($V61),"",OFFSET('Smelter Look-up'!$H$4,$V61-4,0))</f>
        <v>Chmielów</v>
      </c>
      <c r="J61" s="184" t="str">
        <f ca="1">IF(ISERROR($V61),"",OFFSET('Smelter Look-up'!$I$4,$V61-4,0))</f>
        <v>Podkarpackie</v>
      </c>
      <c r="K61" s="224"/>
      <c r="L61" s="224"/>
      <c r="M61" s="224"/>
      <c r="N61" s="224"/>
      <c r="O61" s="224"/>
      <c r="P61" s="185"/>
      <c r="Q61" s="225" t="s">
        <v>15884</v>
      </c>
      <c r="R61" s="182" t="str">
        <f ca="1">IF(ISERROR($V61),"",OFFSET('Smelter Look-up'!$C$4,$V61-4,0)&amp;"")</f>
        <v>Fenix Metals</v>
      </c>
      <c r="S61" s="181" t="str">
        <f t="shared" ca="1" si="5"/>
        <v>PL</v>
      </c>
      <c r="T61" s="181" t="str">
        <f ca="1">IF(B61="","",IF(ISERROR(MATCH($J61,SorP!$B$1:$B$6226,0)),"",INDIRECT("'SorP'!$A$"&amp;MATCH($S61&amp;$J61,SorP!C:C,0))))</f>
        <v>PL-18</v>
      </c>
      <c r="U61" s="201"/>
      <c r="V61" s="226">
        <f ca="1">IF(C61="",NA(),IF(OR(C61="Smelter not listed",C61="Smelter not yet identified"),MATCH($B61&amp;$D61,'Smelter Look-up'!$J:$J,0),MATCH($B61&amp;$C61,'Smelter Look-up'!$J:$J,0)))</f>
        <v>442</v>
      </c>
      <c r="X61" s="227">
        <f t="shared" ca="1" si="6"/>
        <v>0</v>
      </c>
      <c r="AB61" s="228" t="str">
        <f t="shared" ca="1" si="7"/>
        <v>TinFenix Metals</v>
      </c>
    </row>
    <row r="62" spans="1:28" s="227" customFormat="1" ht="20.100000000000001" customHeight="1">
      <c r="A62" s="181" t="s">
        <v>1612</v>
      </c>
      <c r="B62" s="182" t="str">
        <f ca="1">IF(LEN(A62)=0,"",INDEX('Smelter Look-up'!$A:$A,MATCH($A62,'Smelter Look-up'!$E:$E,0)))</f>
        <v>Gold</v>
      </c>
      <c r="C62" s="186" t="str">
        <f ca="1">IF(LEN(A62)=0,"",INDEX('Smelter Look-up'!$C:$C,MATCH($A62,'Smelter Look-up'!$E:$E,0)))</f>
        <v>Metalor Technologies (Suzhou) Ltd.</v>
      </c>
      <c r="D62" s="230"/>
      <c r="E62" s="182" t="str">
        <f ca="1">IF(ISERROR($V62),"",OFFSET('Smelter Look-up'!$D$4,$V62-4,0)&amp;"")</f>
        <v>CHINA</v>
      </c>
      <c r="F62" s="182" t="str">
        <f ca="1">IF(ISERROR($V62),"",OFFSET('Smelter Look-up'!$E$4,$V62-4,0))</f>
        <v>CID001147</v>
      </c>
      <c r="G62" s="182" t="str">
        <f ca="1">IF(C62=$X$4,IF(ISERROR($V62),"Enter smelter details","RMI"),IF(ISERROR($V62),"",OFFSET('Smelter Look-up'!$F$4,$V62-4,0)))</f>
        <v>RMI</v>
      </c>
      <c r="H62" s="183">
        <f ca="1">IF(ISERROR($V62),"",OFFSET('Smelter Look-up'!$G$4,$V62-4,0))</f>
        <v>0</v>
      </c>
      <c r="I62" s="184" t="str">
        <f ca="1">IF(ISERROR($V62),"",OFFSET('Smelter Look-up'!$H$4,$V62-4,0))</f>
        <v>Suzhou</v>
      </c>
      <c r="J62" s="184" t="str">
        <f ca="1">IF(ISERROR($V62),"",OFFSET('Smelter Look-up'!$I$4,$V62-4,0))</f>
        <v>Jiangsu Sheng</v>
      </c>
      <c r="K62" s="224"/>
      <c r="L62" s="224"/>
      <c r="M62" s="224"/>
      <c r="N62" s="224"/>
      <c r="O62" s="224"/>
      <c r="P62" s="185"/>
      <c r="Q62" s="225" t="s">
        <v>15885</v>
      </c>
      <c r="R62" s="182" t="str">
        <f ca="1">IF(ISERROR($V62),"",OFFSET('Smelter Look-up'!$C$4,$V62-4,0)&amp;"")</f>
        <v>Metalor Technologies (Suzhou) Ltd.</v>
      </c>
      <c r="S62" s="181" t="str">
        <f t="shared" ca="1" si="5"/>
        <v>CN</v>
      </c>
      <c r="T62" s="181" t="str">
        <f ca="1">IF(B62="","",IF(ISERROR(MATCH($J62,SorP!$B$1:$B$6226,0)),"",INDIRECT("'SorP'!$A$"&amp;MATCH($S62&amp;$J62,SorP!C:C,0))))</f>
        <v>CN-JS</v>
      </c>
      <c r="U62" s="201"/>
      <c r="V62" s="226">
        <f ca="1">IF(C62="",NA(),IF(OR(C62="Smelter not listed",C62="Smelter not yet identified"),MATCH($B62&amp;$D62,'Smelter Look-up'!$J:$J,0),MATCH($B62&amp;$C62,'Smelter Look-up'!$J:$J,0)))</f>
        <v>185</v>
      </c>
      <c r="X62" s="227">
        <f t="shared" ca="1" si="6"/>
        <v>0</v>
      </c>
      <c r="AB62" s="228" t="str">
        <f t="shared" ca="1" si="7"/>
        <v>GoldMetalor Technologies (Suzhou) Ltd.</v>
      </c>
    </row>
    <row r="63" spans="1:28" s="227" customFormat="1" ht="20.25">
      <c r="A63" s="181"/>
      <c r="B63" s="182" t="str">
        <f>IF(LEN(A63)=0,"",INDEX('Smelter Look-up'!$A:$A,MATCH($A63,'Smelter Look-up'!$E:$E,0)))</f>
        <v/>
      </c>
      <c r="C63" s="186" t="str">
        <f>IF(LEN(A63)=0,"",INDEX('Smelter Look-up'!$C:$C,MATCH($A63,'Smelter Look-up'!$E:$E,0)))</f>
        <v/>
      </c>
      <c r="D63" s="230"/>
      <c r="E63" s="182" t="str">
        <f ca="1">IF(ISERROR($V63),"",OFFSET('Smelter Look-up'!$D$4,$V63-4,0)&amp;"")</f>
        <v/>
      </c>
      <c r="F63" s="182" t="str">
        <f ca="1">IF(ISERROR($V63),"",OFFSET('Smelter Look-up'!$E$4,$V63-4,0))</f>
        <v/>
      </c>
      <c r="G63" s="182" t="str">
        <f ca="1">IF(C63=$X$4,IF(ISERROR($V63),"Enter smelter details","RMI"),IF(ISERROR($V63),"",OFFSET('Smelter Look-up'!$F$4,$V63-4,0)))</f>
        <v/>
      </c>
      <c r="H63" s="183" t="str">
        <f ca="1">IF(ISERROR($V63),"",OFFSET('Smelter Look-up'!$G$4,$V63-4,0))</f>
        <v/>
      </c>
      <c r="I63" s="184" t="str">
        <f ca="1">IF(ISERROR($V63),"",OFFSET('Smelter Look-up'!$H$4,$V63-4,0))</f>
        <v/>
      </c>
      <c r="J63" s="184" t="str">
        <f ca="1">IF(ISERROR($V63),"",OFFSET('Smelter Look-up'!$I$4,$V63-4,0))</f>
        <v/>
      </c>
      <c r="K63" s="224"/>
      <c r="L63" s="224"/>
      <c r="M63" s="224"/>
      <c r="N63" s="224"/>
      <c r="O63" s="224"/>
      <c r="P63" s="185"/>
      <c r="Q63" s="225"/>
      <c r="R63" s="182" t="str">
        <f ca="1">IF(ISERROR($V63),"",OFFSET('Smelter Look-up'!$C$4,$V63-4,0)&amp;"")</f>
        <v/>
      </c>
      <c r="S63" s="181" t="str">
        <f t="shared" ca="1" si="5"/>
        <v/>
      </c>
      <c r="T63" s="181" t="str">
        <f ca="1">IF(B63="","",IF(ISERROR(MATCH($J63,SorP!$B$1:$B$6226,0)),"",INDIRECT("'SorP'!$A$"&amp;MATCH($S63&amp;$J63,SorP!C:C,0))))</f>
        <v/>
      </c>
      <c r="U63" s="201"/>
      <c r="V63" s="226" t="e">
        <f>IF(C63="",NA(),IF(OR(C63="Smelter not listed",C63="Smelter not yet identified"),MATCH($B63&amp;$D63,'Smelter Look-up'!$J:$J,0),MATCH($B63&amp;$C63,'Smelter Look-up'!$J:$J,0)))</f>
        <v>#N/A</v>
      </c>
      <c r="X63" s="227">
        <f t="shared" ca="1" si="6"/>
        <v>0</v>
      </c>
      <c r="AB63" s="228" t="str">
        <f t="shared" si="7"/>
        <v/>
      </c>
    </row>
    <row r="64" spans="1:28" s="227" customFormat="1" ht="20.25">
      <c r="A64" s="181"/>
      <c r="B64" s="182" t="str">
        <f>IF(LEN(A64)=0,"",INDEX('Smelter Look-up'!$A:$A,MATCH($A64,'Smelter Look-up'!$E:$E,0)))</f>
        <v/>
      </c>
      <c r="C64" s="186" t="str">
        <f>IF(LEN(A64)=0,"",INDEX('Smelter Look-up'!$C:$C,MATCH($A64,'Smelter Look-up'!$E:$E,0)))</f>
        <v/>
      </c>
      <c r="D64" s="230"/>
      <c r="E64" s="182" t="str">
        <f ca="1">IF(ISERROR($V64),"",OFFSET('Smelter Look-up'!$D$4,$V64-4,0)&amp;"")</f>
        <v/>
      </c>
      <c r="F64" s="182" t="str">
        <f ca="1">IF(ISERROR($V64),"",OFFSET('Smelter Look-up'!$E$4,$V64-4,0))</f>
        <v/>
      </c>
      <c r="G64" s="182" t="str">
        <f ca="1">IF(C64=$X$4,IF(ISERROR($V64),"Enter smelter details","RMI"),IF(ISERROR($V64),"",OFFSET('Smelter Look-up'!$F$4,$V64-4,0)))</f>
        <v/>
      </c>
      <c r="H64" s="183" t="str">
        <f ca="1">IF(ISERROR($V64),"",OFFSET('Smelter Look-up'!$G$4,$V64-4,0))</f>
        <v/>
      </c>
      <c r="I64" s="184" t="str">
        <f ca="1">IF(ISERROR($V64),"",OFFSET('Smelter Look-up'!$H$4,$V64-4,0))</f>
        <v/>
      </c>
      <c r="J64" s="184" t="str">
        <f ca="1">IF(ISERROR($V64),"",OFFSET('Smelter Look-up'!$I$4,$V64-4,0))</f>
        <v/>
      </c>
      <c r="K64" s="224"/>
      <c r="L64" s="224"/>
      <c r="M64" s="224"/>
      <c r="N64" s="224"/>
      <c r="O64" s="224"/>
      <c r="P64" s="185"/>
      <c r="Q64" s="225"/>
      <c r="R64" s="182" t="str">
        <f ca="1">IF(ISERROR($V64),"",OFFSET('Smelter Look-up'!$C$4,$V64-4,0)&amp;"")</f>
        <v/>
      </c>
      <c r="S64" s="181" t="str">
        <f t="shared" ca="1" si="5"/>
        <v/>
      </c>
      <c r="T64" s="181" t="str">
        <f ca="1">IF(B64="","",IF(ISERROR(MATCH($J64,SorP!$B$1:$B$6226,0)),"",INDIRECT("'SorP'!$A$"&amp;MATCH($S64&amp;$J64,SorP!C:C,0))))</f>
        <v/>
      </c>
      <c r="U64" s="201"/>
      <c r="V64" s="226" t="e">
        <f>IF(C64="",NA(),IF(OR(C64="Smelter not listed",C64="Smelter not yet identified"),MATCH($B64&amp;$D64,'Smelter Look-up'!$J:$J,0),MATCH($B64&amp;$C64,'Smelter Look-up'!$J:$J,0)))</f>
        <v>#N/A</v>
      </c>
      <c r="X64" s="227">
        <f t="shared" ca="1" si="6"/>
        <v>0</v>
      </c>
      <c r="AB64" s="228" t="str">
        <f t="shared" si="7"/>
        <v/>
      </c>
    </row>
    <row r="65" spans="1:28" s="227" customFormat="1" ht="20.25">
      <c r="A65" s="181"/>
      <c r="B65" s="182" t="str">
        <f>IF(LEN(A65)=0,"",INDEX('Smelter Look-up'!$A:$A,MATCH($A65,'Smelter Look-up'!$E:$E,0)))</f>
        <v/>
      </c>
      <c r="C65" s="186" t="str">
        <f>IF(LEN(A65)=0,"",INDEX('Smelter Look-up'!$C:$C,MATCH($A65,'Smelter Look-up'!$E:$E,0)))</f>
        <v/>
      </c>
      <c r="D65" s="230"/>
      <c r="E65" s="182" t="str">
        <f ca="1">IF(ISERROR($V65),"",OFFSET('Smelter Look-up'!$D$4,$V65-4,0)&amp;"")</f>
        <v/>
      </c>
      <c r="F65" s="182" t="str">
        <f ca="1">IF(ISERROR($V65),"",OFFSET('Smelter Look-up'!$E$4,$V65-4,0))</f>
        <v/>
      </c>
      <c r="G65" s="182" t="str">
        <f ca="1">IF(C65=$X$4,IF(ISERROR($V65),"Enter smelter details","RMI"),IF(ISERROR($V65),"",OFFSET('Smelter Look-up'!$F$4,$V65-4,0)))</f>
        <v/>
      </c>
      <c r="H65" s="183" t="str">
        <f ca="1">IF(ISERROR($V65),"",OFFSET('Smelter Look-up'!$G$4,$V65-4,0))</f>
        <v/>
      </c>
      <c r="I65" s="184" t="str">
        <f ca="1">IF(ISERROR($V65),"",OFFSET('Smelter Look-up'!$H$4,$V65-4,0))</f>
        <v/>
      </c>
      <c r="J65" s="184" t="str">
        <f ca="1">IF(ISERROR($V65),"",OFFSET('Smelter Look-up'!$I$4,$V65-4,0))</f>
        <v/>
      </c>
      <c r="K65" s="224"/>
      <c r="L65" s="224"/>
      <c r="M65" s="224"/>
      <c r="N65" s="224"/>
      <c r="O65" s="224"/>
      <c r="P65" s="185"/>
      <c r="Q65" s="225"/>
      <c r="R65" s="182" t="str">
        <f ca="1">IF(ISERROR($V65),"",OFFSET('Smelter Look-up'!$C$4,$V65-4,0)&amp;"")</f>
        <v/>
      </c>
      <c r="S65" s="181" t="str">
        <f t="shared" ca="1" si="5"/>
        <v/>
      </c>
      <c r="T65" s="181" t="str">
        <f ca="1">IF(B65="","",IF(ISERROR(MATCH($J65,SorP!$B$1:$B$6226,0)),"",INDIRECT("'SorP'!$A$"&amp;MATCH($S65&amp;$J65,SorP!C:C,0))))</f>
        <v/>
      </c>
      <c r="U65" s="201"/>
      <c r="V65" s="226" t="e">
        <f>IF(C65="",NA(),IF(OR(C65="Smelter not listed",C65="Smelter not yet identified"),MATCH($B65&amp;$D65,'Smelter Look-up'!$J:$J,0),MATCH($B65&amp;$C65,'Smelter Look-up'!$J:$J,0)))</f>
        <v>#N/A</v>
      </c>
      <c r="X65" s="227">
        <f t="shared" ca="1" si="6"/>
        <v>0</v>
      </c>
      <c r="AB65" s="228" t="str">
        <f t="shared" si="7"/>
        <v/>
      </c>
    </row>
    <row r="66" spans="1:28" s="227" customFormat="1" ht="20.25">
      <c r="A66" s="181"/>
      <c r="B66" s="182" t="str">
        <f>IF(LEN(A66)=0,"",INDEX('Smelter Look-up'!$A:$A,MATCH($A66,'Smelter Look-up'!$E:$E,0)))</f>
        <v/>
      </c>
      <c r="C66" s="186" t="str">
        <f>IF(LEN(A66)=0,"",INDEX('Smelter Look-up'!$C:$C,MATCH($A66,'Smelter Look-up'!$E:$E,0)))</f>
        <v/>
      </c>
      <c r="D66" s="230"/>
      <c r="E66" s="182" t="str">
        <f ca="1">IF(ISERROR($V66),"",OFFSET('Smelter Look-up'!$D$4,$V66-4,0)&amp;"")</f>
        <v/>
      </c>
      <c r="F66" s="182" t="str">
        <f ca="1">IF(ISERROR($V66),"",OFFSET('Smelter Look-up'!$E$4,$V66-4,0))</f>
        <v/>
      </c>
      <c r="G66" s="182" t="str">
        <f ca="1">IF(C66=$X$4,IF(ISERROR($V66),"Enter smelter details","RMI"),IF(ISERROR($V66),"",OFFSET('Smelter Look-up'!$F$4,$V66-4,0)))</f>
        <v/>
      </c>
      <c r="H66" s="183" t="str">
        <f ca="1">IF(ISERROR($V66),"",OFFSET('Smelter Look-up'!$G$4,$V66-4,0))</f>
        <v/>
      </c>
      <c r="I66" s="184" t="str">
        <f ca="1">IF(ISERROR($V66),"",OFFSET('Smelter Look-up'!$H$4,$V66-4,0))</f>
        <v/>
      </c>
      <c r="J66" s="184" t="str">
        <f ca="1">IF(ISERROR($V66),"",OFFSET('Smelter Look-up'!$I$4,$V66-4,0))</f>
        <v/>
      </c>
      <c r="K66" s="224"/>
      <c r="L66" s="224"/>
      <c r="M66" s="224"/>
      <c r="N66" s="224"/>
      <c r="O66" s="224"/>
      <c r="P66" s="185"/>
      <c r="Q66" s="225"/>
      <c r="R66" s="182" t="str">
        <f ca="1">IF(ISERROR($V66),"",OFFSET('Smelter Look-up'!$C$4,$V66-4,0)&amp;"")</f>
        <v/>
      </c>
      <c r="S66" s="181" t="str">
        <f t="shared" ca="1" si="5"/>
        <v/>
      </c>
      <c r="T66" s="181" t="str">
        <f ca="1">IF(B66="","",IF(ISERROR(MATCH($J66,SorP!$B$1:$B$6226,0)),"",INDIRECT("'SorP'!$A$"&amp;MATCH($S66&amp;$J66,SorP!C:C,0))))</f>
        <v/>
      </c>
      <c r="U66" s="201"/>
      <c r="V66" s="226" t="e">
        <f>IF(C66="",NA(),IF(OR(C66="Smelter not listed",C66="Smelter not yet identified"),MATCH($B66&amp;$D66,'Smelter Look-up'!$J:$J,0),MATCH($B66&amp;$C66,'Smelter Look-up'!$J:$J,0)))</f>
        <v>#N/A</v>
      </c>
      <c r="X66" s="227">
        <f t="shared" ca="1" si="6"/>
        <v>0</v>
      </c>
      <c r="AB66" s="228" t="str">
        <f t="shared" si="7"/>
        <v/>
      </c>
    </row>
    <row r="67" spans="1:28" s="227" customFormat="1" ht="20.25">
      <c r="A67" s="181"/>
      <c r="B67" s="182" t="str">
        <f>IF(LEN(A67)=0,"",INDEX('Smelter Look-up'!$A:$A,MATCH($A67,'Smelter Look-up'!$E:$E,0)))</f>
        <v/>
      </c>
      <c r="C67" s="186" t="str">
        <f>IF(LEN(A67)=0,"",INDEX('Smelter Look-up'!$C:$C,MATCH($A67,'Smelter Look-up'!$E:$E,0)))</f>
        <v/>
      </c>
      <c r="D67" s="230"/>
      <c r="E67" s="182" t="str">
        <f ca="1">IF(ISERROR($V67),"",OFFSET('Smelter Look-up'!$D$4,$V67-4,0)&amp;"")</f>
        <v/>
      </c>
      <c r="F67" s="182" t="str">
        <f ca="1">IF(ISERROR($V67),"",OFFSET('Smelter Look-up'!$E$4,$V67-4,0))</f>
        <v/>
      </c>
      <c r="G67" s="182" t="str">
        <f ca="1">IF(C67=$X$4,IF(ISERROR($V67),"Enter smelter details","RMI"),IF(ISERROR($V67),"",OFFSET('Smelter Look-up'!$F$4,$V67-4,0)))</f>
        <v/>
      </c>
      <c r="H67" s="183" t="str">
        <f ca="1">IF(ISERROR($V67),"",OFFSET('Smelter Look-up'!$G$4,$V67-4,0))</f>
        <v/>
      </c>
      <c r="I67" s="184" t="str">
        <f ca="1">IF(ISERROR($V67),"",OFFSET('Smelter Look-up'!$H$4,$V67-4,0))</f>
        <v/>
      </c>
      <c r="J67" s="184" t="str">
        <f ca="1">IF(ISERROR($V67),"",OFFSET('Smelter Look-up'!$I$4,$V67-4,0))</f>
        <v/>
      </c>
      <c r="K67" s="224"/>
      <c r="L67" s="224"/>
      <c r="M67" s="224"/>
      <c r="N67" s="224"/>
      <c r="O67" s="224"/>
      <c r="P67" s="185"/>
      <c r="Q67" s="225"/>
      <c r="R67" s="182" t="str">
        <f ca="1">IF(ISERROR($V67),"",OFFSET('Smelter Look-up'!$C$4,$V67-4,0)&amp;"")</f>
        <v/>
      </c>
      <c r="S67" s="181" t="str">
        <f t="shared" ca="1" si="5"/>
        <v/>
      </c>
      <c r="T67" s="181" t="str">
        <f ca="1">IF(B67="","",IF(ISERROR(MATCH($J67,SorP!$B$1:$B$6226,0)),"",INDIRECT("'SorP'!$A$"&amp;MATCH($S67&amp;$J67,SorP!C:C,0))))</f>
        <v/>
      </c>
      <c r="U67" s="201"/>
      <c r="V67" s="226" t="e">
        <f>IF(C67="",NA(),IF(OR(C67="Smelter not listed",C67="Smelter not yet identified"),MATCH($B67&amp;$D67,'Smelter Look-up'!$J:$J,0),MATCH($B67&amp;$C67,'Smelter Look-up'!$J:$J,0)))</f>
        <v>#N/A</v>
      </c>
      <c r="X67" s="227">
        <f t="shared" ca="1" si="6"/>
        <v>0</v>
      </c>
      <c r="AB67" s="228" t="str">
        <f t="shared" si="7"/>
        <v/>
      </c>
    </row>
    <row r="68" spans="1:28" s="227" customFormat="1" ht="20.25">
      <c r="A68" s="181"/>
      <c r="B68" s="182" t="str">
        <f>IF(LEN(A68)=0,"",INDEX('Smelter Look-up'!$A:$A,MATCH($A68,'Smelter Look-up'!$E:$E,0)))</f>
        <v/>
      </c>
      <c r="C68" s="186" t="str">
        <f>IF(LEN(A68)=0,"",INDEX('Smelter Look-up'!$C:$C,MATCH($A68,'Smelter Look-up'!$E:$E,0)))</f>
        <v/>
      </c>
      <c r="D68" s="230"/>
      <c r="E68" s="182" t="str">
        <f ca="1">IF(ISERROR($V68),"",OFFSET('Smelter Look-up'!$D$4,$V68-4,0)&amp;"")</f>
        <v/>
      </c>
      <c r="F68" s="182" t="str">
        <f ca="1">IF(ISERROR($V68),"",OFFSET('Smelter Look-up'!$E$4,$V68-4,0))</f>
        <v/>
      </c>
      <c r="G68" s="182" t="str">
        <f ca="1">IF(C68=$X$4,IF(ISERROR($V68),"Enter smelter details","RMI"),IF(ISERROR($V68),"",OFFSET('Smelter Look-up'!$F$4,$V68-4,0)))</f>
        <v/>
      </c>
      <c r="H68" s="183" t="str">
        <f ca="1">IF(ISERROR($V68),"",OFFSET('Smelter Look-up'!$G$4,$V68-4,0))</f>
        <v/>
      </c>
      <c r="I68" s="184" t="str">
        <f ca="1">IF(ISERROR($V68),"",OFFSET('Smelter Look-up'!$H$4,$V68-4,0))</f>
        <v/>
      </c>
      <c r="J68" s="184" t="str">
        <f ca="1">IF(ISERROR($V68),"",OFFSET('Smelter Look-up'!$I$4,$V68-4,0))</f>
        <v/>
      </c>
      <c r="K68" s="224"/>
      <c r="L68" s="224"/>
      <c r="M68" s="224"/>
      <c r="N68" s="224"/>
      <c r="O68" s="224"/>
      <c r="P68" s="185"/>
      <c r="Q68" s="225"/>
      <c r="R68" s="182" t="str">
        <f ca="1">IF(ISERROR($V68),"",OFFSET('Smelter Look-up'!$C$4,$V68-4,0)&amp;"")</f>
        <v/>
      </c>
      <c r="S68" s="181" t="str">
        <f t="shared" ca="1" si="5"/>
        <v/>
      </c>
      <c r="T68" s="181" t="str">
        <f ca="1">IF(B68="","",IF(ISERROR(MATCH($J68,SorP!$B$1:$B$6226,0)),"",INDIRECT("'SorP'!$A$"&amp;MATCH($S68&amp;$J68,SorP!C:C,0))))</f>
        <v/>
      </c>
      <c r="U68" s="201"/>
      <c r="V68" s="226" t="e">
        <f>IF(C68="",NA(),IF(OR(C68="Smelter not listed",C68="Smelter not yet identified"),MATCH($B68&amp;$D68,'Smelter Look-up'!$J:$J,0),MATCH($B68&amp;$C68,'Smelter Look-up'!$J:$J,0)))</f>
        <v>#N/A</v>
      </c>
      <c r="X68" s="227">
        <f t="shared" ca="1" si="6"/>
        <v>0</v>
      </c>
      <c r="AB68" s="228" t="str">
        <f t="shared" si="7"/>
        <v/>
      </c>
    </row>
    <row r="69" spans="1:28" s="227" customFormat="1" ht="20.25">
      <c r="A69" s="181"/>
      <c r="B69" s="182" t="str">
        <f>IF(LEN(A69)=0,"",INDEX('Smelter Look-up'!$A:$A,MATCH($A69,'Smelter Look-up'!$E:$E,0)))</f>
        <v/>
      </c>
      <c r="C69" s="186" t="str">
        <f>IF(LEN(A69)=0,"",INDEX('Smelter Look-up'!$C:$C,MATCH($A69,'Smelter Look-up'!$E:$E,0)))</f>
        <v/>
      </c>
      <c r="D69" s="230"/>
      <c r="E69" s="182" t="str">
        <f ca="1">IF(ISERROR($V69),"",OFFSET('Smelter Look-up'!$D$4,$V69-4,0)&amp;"")</f>
        <v/>
      </c>
      <c r="F69" s="182" t="str">
        <f ca="1">IF(ISERROR($V69),"",OFFSET('Smelter Look-up'!$E$4,$V69-4,0))</f>
        <v/>
      </c>
      <c r="G69" s="182" t="str">
        <f ca="1">IF(C69=$X$4,IF(ISERROR($V69),"Enter smelter details","RMI"),IF(ISERROR($V69),"",OFFSET('Smelter Look-up'!$F$4,$V69-4,0)))</f>
        <v/>
      </c>
      <c r="H69" s="183" t="str">
        <f ca="1">IF(ISERROR($V69),"",OFFSET('Smelter Look-up'!$G$4,$V69-4,0))</f>
        <v/>
      </c>
      <c r="I69" s="184" t="str">
        <f ca="1">IF(ISERROR($V69),"",OFFSET('Smelter Look-up'!$H$4,$V69-4,0))</f>
        <v/>
      </c>
      <c r="J69" s="184" t="str">
        <f ca="1">IF(ISERROR($V69),"",OFFSET('Smelter Look-up'!$I$4,$V69-4,0))</f>
        <v/>
      </c>
      <c r="K69" s="224"/>
      <c r="L69" s="224"/>
      <c r="M69" s="224"/>
      <c r="N69" s="224"/>
      <c r="O69" s="224"/>
      <c r="P69" s="185"/>
      <c r="Q69" s="225"/>
      <c r="R69" s="182" t="str">
        <f ca="1">IF(ISERROR($V69),"",OFFSET('Smelter Look-up'!$C$4,$V69-4,0)&amp;"")</f>
        <v/>
      </c>
      <c r="S69" s="181" t="str">
        <f t="shared" ref="S69" ca="1" si="8">IF(B69="","",IF(ISERROR(MATCH($E69,CL,0)),"Unknown",INDIRECT("'C'!$A$"&amp;MATCH($E69,CL,0)+1)))</f>
        <v/>
      </c>
      <c r="T69" s="181" t="str">
        <f ca="1">IF(B69="","",IF(ISERROR(MATCH($J69,SorP!$B$1:$B$6226,0)),"",INDIRECT("'SorP'!$A$"&amp;MATCH($S69&amp;$J69,SorP!C:C,0))))</f>
        <v/>
      </c>
      <c r="U69" s="201"/>
      <c r="V69" s="226" t="e">
        <f>IF(C69="",NA(),IF(OR(C69="Smelter not listed",C69="Smelter not yet identified"),MATCH($B69&amp;$D69,'Smelter Look-up'!$J:$J,0),MATCH($B69&amp;$C69,'Smelter Look-up'!$J:$J,0)))</f>
        <v>#N/A</v>
      </c>
      <c r="X69" s="227">
        <f t="shared" ref="X69" ca="1" si="9">IF(AND(C69="Smelter not listed",OR(LEN(D69)=0,LEN(E69)=0)),1,0)</f>
        <v>0</v>
      </c>
      <c r="AB69" s="228" t="str">
        <f t="shared" ref="AB69" si="10">B69&amp;C69</f>
        <v/>
      </c>
    </row>
    <row r="70" spans="1:28" s="227" customFormat="1" ht="20.25">
      <c r="A70" s="181"/>
      <c r="B70" s="182" t="str">
        <f>IF(LEN(A70)=0,"",INDEX('Smelter Look-up'!$A:$A,MATCH($A70,'Smelter Look-up'!$E:$E,0)))</f>
        <v/>
      </c>
      <c r="C70" s="186" t="str">
        <f>IF(LEN(A70)=0,"",INDEX('Smelter Look-up'!$C:$C,MATCH($A70,'Smelter Look-up'!$E:$E,0)))</f>
        <v/>
      </c>
      <c r="D70" s="230"/>
      <c r="E70" s="182" t="str">
        <f ca="1">IF(ISERROR($V70),"",OFFSET('Smelter Look-up'!$D$4,$V70-4,0)&amp;"")</f>
        <v/>
      </c>
      <c r="F70" s="182" t="str">
        <f ca="1">IF(ISERROR($V70),"",OFFSET('Smelter Look-up'!$E$4,$V70-4,0))</f>
        <v/>
      </c>
      <c r="G70" s="182" t="str">
        <f ca="1">IF(C70=$X$4,IF(ISERROR($V70),"Enter smelter details","RMI"),IF(ISERROR($V70),"",OFFSET('Smelter Look-up'!$F$4,$V70-4,0)))</f>
        <v/>
      </c>
      <c r="H70" s="183" t="str">
        <f ca="1">IF(ISERROR($V70),"",OFFSET('Smelter Look-up'!$G$4,$V70-4,0))</f>
        <v/>
      </c>
      <c r="I70" s="184" t="str">
        <f ca="1">IF(ISERROR($V70),"",OFFSET('Smelter Look-up'!$H$4,$V70-4,0))</f>
        <v/>
      </c>
      <c r="J70" s="184" t="str">
        <f ca="1">IF(ISERROR($V70),"",OFFSET('Smelter Look-up'!$I$4,$V70-4,0))</f>
        <v/>
      </c>
      <c r="K70" s="224"/>
      <c r="L70" s="224"/>
      <c r="M70" s="224"/>
      <c r="N70" s="224"/>
      <c r="O70" s="224"/>
      <c r="P70" s="185"/>
      <c r="Q70" s="225"/>
      <c r="R70" s="182" t="str">
        <f ca="1">IF(ISERROR($V70),"",OFFSET('Smelter Look-up'!$C$4,$V70-4,0)&amp;"")</f>
        <v/>
      </c>
      <c r="S70" s="181" t="str">
        <f t="shared" ref="S70:S101" ca="1" si="11">IF(B70="","",IF(ISERROR(MATCH($E70,CL,0)),"Unknown",INDIRECT("'C'!$A$"&amp;MATCH($E70,CL,0)+1)))</f>
        <v/>
      </c>
      <c r="T70" s="181" t="str">
        <f ca="1">IF(B70="","",IF(ISERROR(MATCH($J70,SorP!$B$1:$B$6226,0)),"",INDIRECT("'SorP'!$A$"&amp;MATCH($S70&amp;$J70,SorP!C:C,0))))</f>
        <v/>
      </c>
      <c r="U70" s="201"/>
      <c r="V70" s="226" t="e">
        <f>IF(C70="",NA(),IF(OR(C70="Smelter not listed",C70="Smelter not yet identified"),MATCH($B70&amp;$D70,'Smelter Look-up'!$J:$J,0),MATCH($B70&amp;$C70,'Smelter Look-up'!$J:$J,0)))</f>
        <v>#N/A</v>
      </c>
      <c r="X70" s="227">
        <f t="shared" ref="X70:X101" ca="1" si="12">IF(AND(C70="Smelter not listed",OR(LEN(D70)=0,LEN(E70)=0)),1,0)</f>
        <v>0</v>
      </c>
      <c r="AB70" s="228" t="str">
        <f t="shared" ref="AB70:AB101" si="13">B70&amp;C70</f>
        <v/>
      </c>
    </row>
    <row r="71" spans="1:28" s="227" customFormat="1" ht="20.25">
      <c r="A71" s="181"/>
      <c r="B71" s="182" t="str">
        <f>IF(LEN(A71)=0,"",INDEX('Smelter Look-up'!$A:$A,MATCH($A71,'Smelter Look-up'!$E:$E,0)))</f>
        <v/>
      </c>
      <c r="C71" s="186" t="str">
        <f>IF(LEN(A71)=0,"",INDEX('Smelter Look-up'!$C:$C,MATCH($A71,'Smelter Look-up'!$E:$E,0)))</f>
        <v/>
      </c>
      <c r="D71" s="230"/>
      <c r="E71" s="182" t="str">
        <f ca="1">IF(ISERROR($V71),"",OFFSET('Smelter Look-up'!$D$4,$V71-4,0)&amp;"")</f>
        <v/>
      </c>
      <c r="F71" s="182" t="str">
        <f ca="1">IF(ISERROR($V71),"",OFFSET('Smelter Look-up'!$E$4,$V71-4,0))</f>
        <v/>
      </c>
      <c r="G71" s="182" t="str">
        <f ca="1">IF(C71=$X$4,IF(ISERROR($V71),"Enter smelter details","RMI"),IF(ISERROR($V71),"",OFFSET('Smelter Look-up'!$F$4,$V71-4,0)))</f>
        <v/>
      </c>
      <c r="H71" s="183" t="str">
        <f ca="1">IF(ISERROR($V71),"",OFFSET('Smelter Look-up'!$G$4,$V71-4,0))</f>
        <v/>
      </c>
      <c r="I71" s="184" t="str">
        <f ca="1">IF(ISERROR($V71),"",OFFSET('Smelter Look-up'!$H$4,$V71-4,0))</f>
        <v/>
      </c>
      <c r="J71" s="184" t="str">
        <f ca="1">IF(ISERROR($V71),"",OFFSET('Smelter Look-up'!$I$4,$V71-4,0))</f>
        <v/>
      </c>
      <c r="K71" s="224"/>
      <c r="L71" s="224"/>
      <c r="M71" s="224"/>
      <c r="N71" s="224"/>
      <c r="O71" s="224"/>
      <c r="P71" s="185"/>
      <c r="Q71" s="225"/>
      <c r="R71" s="182" t="str">
        <f ca="1">IF(ISERROR($V71),"",OFFSET('Smelter Look-up'!$C$4,$V71-4,0)&amp;"")</f>
        <v/>
      </c>
      <c r="S71" s="181" t="str">
        <f t="shared" ca="1" si="11"/>
        <v/>
      </c>
      <c r="T71" s="181" t="str">
        <f ca="1">IF(B71="","",IF(ISERROR(MATCH($J71,SorP!$B$1:$B$6226,0)),"",INDIRECT("'SorP'!$A$"&amp;MATCH($S71&amp;$J71,SorP!C:C,0))))</f>
        <v/>
      </c>
      <c r="U71" s="201"/>
      <c r="V71" s="226" t="e">
        <f>IF(C71="",NA(),IF(OR(C71="Smelter not listed",C71="Smelter not yet identified"),MATCH($B71&amp;$D71,'Smelter Look-up'!$J:$J,0),MATCH($B71&amp;$C71,'Smelter Look-up'!$J:$J,0)))</f>
        <v>#N/A</v>
      </c>
      <c r="X71" s="227">
        <f t="shared" ca="1" si="12"/>
        <v>0</v>
      </c>
      <c r="AB71" s="228" t="str">
        <f t="shared" si="13"/>
        <v/>
      </c>
    </row>
    <row r="72" spans="1:28" s="227" customFormat="1" ht="20.25">
      <c r="A72" s="181"/>
      <c r="B72" s="182" t="str">
        <f>IF(LEN(A72)=0,"",INDEX('Smelter Look-up'!$A:$A,MATCH($A72,'Smelter Look-up'!$E:$E,0)))</f>
        <v/>
      </c>
      <c r="C72" s="186" t="str">
        <f>IF(LEN(A72)=0,"",INDEX('Smelter Look-up'!$C:$C,MATCH($A72,'Smelter Look-up'!$E:$E,0)))</f>
        <v/>
      </c>
      <c r="D72" s="230"/>
      <c r="E72" s="182" t="str">
        <f ca="1">IF(ISERROR($V72),"",OFFSET('Smelter Look-up'!$D$4,$V72-4,0)&amp;"")</f>
        <v/>
      </c>
      <c r="F72" s="182" t="str">
        <f ca="1">IF(ISERROR($V72),"",OFFSET('Smelter Look-up'!$E$4,$V72-4,0))</f>
        <v/>
      </c>
      <c r="G72" s="182" t="str">
        <f ca="1">IF(C72=$X$4,IF(ISERROR($V72),"Enter smelter details","RMI"),IF(ISERROR($V72),"",OFFSET('Smelter Look-up'!$F$4,$V72-4,0)))</f>
        <v/>
      </c>
      <c r="H72" s="183" t="str">
        <f ca="1">IF(ISERROR($V72),"",OFFSET('Smelter Look-up'!$G$4,$V72-4,0))</f>
        <v/>
      </c>
      <c r="I72" s="184" t="str">
        <f ca="1">IF(ISERROR($V72),"",OFFSET('Smelter Look-up'!$H$4,$V72-4,0))</f>
        <v/>
      </c>
      <c r="J72" s="184" t="str">
        <f ca="1">IF(ISERROR($V72),"",OFFSET('Smelter Look-up'!$I$4,$V72-4,0))</f>
        <v/>
      </c>
      <c r="K72" s="224"/>
      <c r="L72" s="224"/>
      <c r="M72" s="224"/>
      <c r="N72" s="224"/>
      <c r="O72" s="224"/>
      <c r="P72" s="185"/>
      <c r="Q72" s="225"/>
      <c r="R72" s="182" t="str">
        <f ca="1">IF(ISERROR($V72),"",OFFSET('Smelter Look-up'!$C$4,$V72-4,0)&amp;"")</f>
        <v/>
      </c>
      <c r="S72" s="181" t="str">
        <f t="shared" ca="1" si="11"/>
        <v/>
      </c>
      <c r="T72" s="181" t="str">
        <f ca="1">IF(B72="","",IF(ISERROR(MATCH($J72,SorP!$B$1:$B$6226,0)),"",INDIRECT("'SorP'!$A$"&amp;MATCH($S72&amp;$J72,SorP!C:C,0))))</f>
        <v/>
      </c>
      <c r="U72" s="201"/>
      <c r="V72" s="226" t="e">
        <f>IF(C72="",NA(),IF(OR(C72="Smelter not listed",C72="Smelter not yet identified"),MATCH($B72&amp;$D72,'Smelter Look-up'!$J:$J,0),MATCH($B72&amp;$C72,'Smelter Look-up'!$J:$J,0)))</f>
        <v>#N/A</v>
      </c>
      <c r="X72" s="227">
        <f t="shared" ca="1" si="12"/>
        <v>0</v>
      </c>
      <c r="AB72" s="228" t="str">
        <f t="shared" si="13"/>
        <v/>
      </c>
    </row>
    <row r="73" spans="1:28" s="227" customFormat="1" ht="20.25">
      <c r="A73" s="181"/>
      <c r="B73" s="182" t="str">
        <f>IF(LEN(A73)=0,"",INDEX('Smelter Look-up'!$A:$A,MATCH($A73,'Smelter Look-up'!$E:$E,0)))</f>
        <v/>
      </c>
      <c r="C73" s="186" t="str">
        <f>IF(LEN(A73)=0,"",INDEX('Smelter Look-up'!$C:$C,MATCH($A73,'Smelter Look-up'!$E:$E,0)))</f>
        <v/>
      </c>
      <c r="D73" s="230"/>
      <c r="E73" s="182" t="str">
        <f ca="1">IF(ISERROR($V73),"",OFFSET('Smelter Look-up'!$D$4,$V73-4,0)&amp;"")</f>
        <v/>
      </c>
      <c r="F73" s="182" t="str">
        <f ca="1">IF(ISERROR($V73),"",OFFSET('Smelter Look-up'!$E$4,$V73-4,0))</f>
        <v/>
      </c>
      <c r="G73" s="182" t="str">
        <f ca="1">IF(C73=$X$4,IF(ISERROR($V73),"Enter smelter details","RMI"),IF(ISERROR($V73),"",OFFSET('Smelter Look-up'!$F$4,$V73-4,0)))</f>
        <v/>
      </c>
      <c r="H73" s="183" t="str">
        <f ca="1">IF(ISERROR($V73),"",OFFSET('Smelter Look-up'!$G$4,$V73-4,0))</f>
        <v/>
      </c>
      <c r="I73" s="184" t="str">
        <f ca="1">IF(ISERROR($V73),"",OFFSET('Smelter Look-up'!$H$4,$V73-4,0))</f>
        <v/>
      </c>
      <c r="J73" s="184" t="str">
        <f ca="1">IF(ISERROR($V73),"",OFFSET('Smelter Look-up'!$I$4,$V73-4,0))</f>
        <v/>
      </c>
      <c r="K73" s="224"/>
      <c r="L73" s="224"/>
      <c r="M73" s="224"/>
      <c r="N73" s="224"/>
      <c r="O73" s="224"/>
      <c r="P73" s="185"/>
      <c r="Q73" s="225"/>
      <c r="R73" s="182" t="str">
        <f ca="1">IF(ISERROR($V73),"",OFFSET('Smelter Look-up'!$C$4,$V73-4,0)&amp;"")</f>
        <v/>
      </c>
      <c r="S73" s="181" t="str">
        <f t="shared" ca="1" si="11"/>
        <v/>
      </c>
      <c r="T73" s="181" t="str">
        <f ca="1">IF(B73="","",IF(ISERROR(MATCH($J73,SorP!$B$1:$B$6226,0)),"",INDIRECT("'SorP'!$A$"&amp;MATCH($S73&amp;$J73,SorP!C:C,0))))</f>
        <v/>
      </c>
      <c r="U73" s="201"/>
      <c r="V73" s="226" t="e">
        <f>IF(C73="",NA(),IF(OR(C73="Smelter not listed",C73="Smelter not yet identified"),MATCH($B73&amp;$D73,'Smelter Look-up'!$J:$J,0),MATCH($B73&amp;$C73,'Smelter Look-up'!$J:$J,0)))</f>
        <v>#N/A</v>
      </c>
      <c r="X73" s="227">
        <f t="shared" ca="1" si="12"/>
        <v>0</v>
      </c>
      <c r="AB73" s="228" t="str">
        <f t="shared" si="13"/>
        <v/>
      </c>
    </row>
    <row r="74" spans="1:28" s="227" customFormat="1" ht="20.25">
      <c r="A74" s="181"/>
      <c r="B74" s="182" t="str">
        <f>IF(LEN(A74)=0,"",INDEX('Smelter Look-up'!$A:$A,MATCH($A74,'Smelter Look-up'!$E:$E,0)))</f>
        <v/>
      </c>
      <c r="C74" s="186" t="str">
        <f>IF(LEN(A74)=0,"",INDEX('Smelter Look-up'!$C:$C,MATCH($A74,'Smelter Look-up'!$E:$E,0)))</f>
        <v/>
      </c>
      <c r="D74" s="230"/>
      <c r="E74" s="182" t="str">
        <f ca="1">IF(ISERROR($V74),"",OFFSET('Smelter Look-up'!$D$4,$V74-4,0)&amp;"")</f>
        <v/>
      </c>
      <c r="F74" s="182" t="str">
        <f ca="1">IF(ISERROR($V74),"",OFFSET('Smelter Look-up'!$E$4,$V74-4,0))</f>
        <v/>
      </c>
      <c r="G74" s="182" t="str">
        <f ca="1">IF(C74=$X$4,IF(ISERROR($V74),"Enter smelter details","RMI"),IF(ISERROR($V74),"",OFFSET('Smelter Look-up'!$F$4,$V74-4,0)))</f>
        <v/>
      </c>
      <c r="H74" s="183" t="str">
        <f ca="1">IF(ISERROR($V74),"",OFFSET('Smelter Look-up'!$G$4,$V74-4,0))</f>
        <v/>
      </c>
      <c r="I74" s="184" t="str">
        <f ca="1">IF(ISERROR($V74),"",OFFSET('Smelter Look-up'!$H$4,$V74-4,0))</f>
        <v/>
      </c>
      <c r="J74" s="184" t="str">
        <f ca="1">IF(ISERROR($V74),"",OFFSET('Smelter Look-up'!$I$4,$V74-4,0))</f>
        <v/>
      </c>
      <c r="K74" s="224"/>
      <c r="L74" s="224"/>
      <c r="M74" s="224"/>
      <c r="N74" s="224"/>
      <c r="O74" s="224"/>
      <c r="P74" s="185"/>
      <c r="Q74" s="225"/>
      <c r="R74" s="182" t="str">
        <f ca="1">IF(ISERROR($V74),"",OFFSET('Smelter Look-up'!$C$4,$V74-4,0)&amp;"")</f>
        <v/>
      </c>
      <c r="S74" s="181" t="str">
        <f t="shared" ca="1" si="11"/>
        <v/>
      </c>
      <c r="T74" s="181" t="str">
        <f ca="1">IF(B74="","",IF(ISERROR(MATCH($J74,SorP!$B$1:$B$6226,0)),"",INDIRECT("'SorP'!$A$"&amp;MATCH($S74&amp;$J74,SorP!C:C,0))))</f>
        <v/>
      </c>
      <c r="U74" s="201"/>
      <c r="V74" s="226" t="e">
        <f>IF(C74="",NA(),IF(OR(C74="Smelter not listed",C74="Smelter not yet identified"),MATCH($B74&amp;$D74,'Smelter Look-up'!$J:$J,0),MATCH($B74&amp;$C74,'Smelter Look-up'!$J:$J,0)))</f>
        <v>#N/A</v>
      </c>
      <c r="X74" s="227">
        <f t="shared" ca="1" si="12"/>
        <v>0</v>
      </c>
      <c r="AB74" s="228" t="str">
        <f t="shared" si="13"/>
        <v/>
      </c>
    </row>
    <row r="75" spans="1:28" s="227" customFormat="1" ht="20.25">
      <c r="A75" s="181"/>
      <c r="B75" s="182" t="str">
        <f>IF(LEN(A75)=0,"",INDEX('Smelter Look-up'!$A:$A,MATCH($A75,'Smelter Look-up'!$E:$E,0)))</f>
        <v/>
      </c>
      <c r="C75" s="186" t="str">
        <f>IF(LEN(A75)=0,"",INDEX('Smelter Look-up'!$C:$C,MATCH($A75,'Smelter Look-up'!$E:$E,0)))</f>
        <v/>
      </c>
      <c r="D75" s="230"/>
      <c r="E75" s="182" t="str">
        <f ca="1">IF(ISERROR($V75),"",OFFSET('Smelter Look-up'!$D$4,$V75-4,0)&amp;"")</f>
        <v/>
      </c>
      <c r="F75" s="182" t="str">
        <f ca="1">IF(ISERROR($V75),"",OFFSET('Smelter Look-up'!$E$4,$V75-4,0))</f>
        <v/>
      </c>
      <c r="G75" s="182" t="str">
        <f ca="1">IF(C75=$X$4,IF(ISERROR($V75),"Enter smelter details","RMI"),IF(ISERROR($V75),"",OFFSET('Smelter Look-up'!$F$4,$V75-4,0)))</f>
        <v/>
      </c>
      <c r="H75" s="183" t="str">
        <f ca="1">IF(ISERROR($V75),"",OFFSET('Smelter Look-up'!$G$4,$V75-4,0))</f>
        <v/>
      </c>
      <c r="I75" s="184" t="str">
        <f ca="1">IF(ISERROR($V75),"",OFFSET('Smelter Look-up'!$H$4,$V75-4,0))</f>
        <v/>
      </c>
      <c r="J75" s="184" t="str">
        <f ca="1">IF(ISERROR($V75),"",OFFSET('Smelter Look-up'!$I$4,$V75-4,0))</f>
        <v/>
      </c>
      <c r="K75" s="224"/>
      <c r="L75" s="224"/>
      <c r="M75" s="224"/>
      <c r="N75" s="224"/>
      <c r="O75" s="224"/>
      <c r="P75" s="185"/>
      <c r="Q75" s="225"/>
      <c r="R75" s="182" t="str">
        <f ca="1">IF(ISERROR($V75),"",OFFSET('Smelter Look-up'!$C$4,$V75-4,0)&amp;"")</f>
        <v/>
      </c>
      <c r="S75" s="181" t="str">
        <f t="shared" ca="1" si="11"/>
        <v/>
      </c>
      <c r="T75" s="181" t="str">
        <f ca="1">IF(B75="","",IF(ISERROR(MATCH($J75,SorP!$B$1:$B$6226,0)),"",INDIRECT("'SorP'!$A$"&amp;MATCH($S75&amp;$J75,SorP!C:C,0))))</f>
        <v/>
      </c>
      <c r="U75" s="201"/>
      <c r="V75" s="226" t="e">
        <f>IF(C75="",NA(),IF(OR(C75="Smelter not listed",C75="Smelter not yet identified"),MATCH($B75&amp;$D75,'Smelter Look-up'!$J:$J,0),MATCH($B75&amp;$C75,'Smelter Look-up'!$J:$J,0)))</f>
        <v>#N/A</v>
      </c>
      <c r="X75" s="227">
        <f t="shared" ca="1" si="12"/>
        <v>0</v>
      </c>
      <c r="AB75" s="228" t="str">
        <f t="shared" si="13"/>
        <v/>
      </c>
    </row>
    <row r="76" spans="1:28" s="227" customFormat="1" ht="20.25">
      <c r="A76" s="181"/>
      <c r="B76" s="182" t="str">
        <f>IF(LEN(A76)=0,"",INDEX('Smelter Look-up'!$A:$A,MATCH($A76,'Smelter Look-up'!$E:$E,0)))</f>
        <v/>
      </c>
      <c r="C76" s="186" t="str">
        <f>IF(LEN(A76)=0,"",INDEX('Smelter Look-up'!$C:$C,MATCH($A76,'Smelter Look-up'!$E:$E,0)))</f>
        <v/>
      </c>
      <c r="D76" s="230"/>
      <c r="E76" s="182" t="str">
        <f ca="1">IF(ISERROR($V76),"",OFFSET('Smelter Look-up'!$D$4,$V76-4,0)&amp;"")</f>
        <v/>
      </c>
      <c r="F76" s="182" t="str">
        <f ca="1">IF(ISERROR($V76),"",OFFSET('Smelter Look-up'!$E$4,$V76-4,0))</f>
        <v/>
      </c>
      <c r="G76" s="182" t="str">
        <f ca="1">IF(C76=$X$4,IF(ISERROR($V76),"Enter smelter details","RMI"),IF(ISERROR($V76),"",OFFSET('Smelter Look-up'!$F$4,$V76-4,0)))</f>
        <v/>
      </c>
      <c r="H76" s="183" t="str">
        <f ca="1">IF(ISERROR($V76),"",OFFSET('Smelter Look-up'!$G$4,$V76-4,0))</f>
        <v/>
      </c>
      <c r="I76" s="184" t="str">
        <f ca="1">IF(ISERROR($V76),"",OFFSET('Smelter Look-up'!$H$4,$V76-4,0))</f>
        <v/>
      </c>
      <c r="J76" s="184" t="str">
        <f ca="1">IF(ISERROR($V76),"",OFFSET('Smelter Look-up'!$I$4,$V76-4,0))</f>
        <v/>
      </c>
      <c r="K76" s="224"/>
      <c r="L76" s="224"/>
      <c r="M76" s="224"/>
      <c r="N76" s="224"/>
      <c r="O76" s="224"/>
      <c r="P76" s="185"/>
      <c r="Q76" s="225"/>
      <c r="R76" s="182" t="str">
        <f ca="1">IF(ISERROR($V76),"",OFFSET('Smelter Look-up'!$C$4,$V76-4,0)&amp;"")</f>
        <v/>
      </c>
      <c r="S76" s="181" t="str">
        <f t="shared" ca="1" si="11"/>
        <v/>
      </c>
      <c r="T76" s="181" t="str">
        <f ca="1">IF(B76="","",IF(ISERROR(MATCH($J76,SorP!$B$1:$B$6226,0)),"",INDIRECT("'SorP'!$A$"&amp;MATCH($S76&amp;$J76,SorP!C:C,0))))</f>
        <v/>
      </c>
      <c r="U76" s="201"/>
      <c r="V76" s="226" t="e">
        <f>IF(C76="",NA(),IF(OR(C76="Smelter not listed",C76="Smelter not yet identified"),MATCH($B76&amp;$D76,'Smelter Look-up'!$J:$J,0),MATCH($B76&amp;$C76,'Smelter Look-up'!$J:$J,0)))</f>
        <v>#N/A</v>
      </c>
      <c r="X76" s="227">
        <f t="shared" ca="1" si="12"/>
        <v>0</v>
      </c>
      <c r="AB76" s="228" t="str">
        <f t="shared" si="13"/>
        <v/>
      </c>
    </row>
    <row r="77" spans="1:28" s="227" customFormat="1" ht="20.25">
      <c r="A77" s="181"/>
      <c r="B77" s="182" t="str">
        <f>IF(LEN(A77)=0,"",INDEX('Smelter Look-up'!$A:$A,MATCH($A77,'Smelter Look-up'!$E:$E,0)))</f>
        <v/>
      </c>
      <c r="C77" s="186" t="str">
        <f>IF(LEN(A77)=0,"",INDEX('Smelter Look-up'!$C:$C,MATCH($A77,'Smelter Look-up'!$E:$E,0)))</f>
        <v/>
      </c>
      <c r="D77" s="230"/>
      <c r="E77" s="182" t="str">
        <f ca="1">IF(ISERROR($V77),"",OFFSET('Smelter Look-up'!$D$4,$V77-4,0)&amp;"")</f>
        <v/>
      </c>
      <c r="F77" s="182" t="str">
        <f ca="1">IF(ISERROR($V77),"",OFFSET('Smelter Look-up'!$E$4,$V77-4,0))</f>
        <v/>
      </c>
      <c r="G77" s="182" t="str">
        <f ca="1">IF(C77=$X$4,IF(ISERROR($V77),"Enter smelter details","RMI"),IF(ISERROR($V77),"",OFFSET('Smelter Look-up'!$F$4,$V77-4,0)))</f>
        <v/>
      </c>
      <c r="H77" s="183" t="str">
        <f ca="1">IF(ISERROR($V77),"",OFFSET('Smelter Look-up'!$G$4,$V77-4,0))</f>
        <v/>
      </c>
      <c r="I77" s="184" t="str">
        <f ca="1">IF(ISERROR($V77),"",OFFSET('Smelter Look-up'!$H$4,$V77-4,0))</f>
        <v/>
      </c>
      <c r="J77" s="184" t="str">
        <f ca="1">IF(ISERROR($V77),"",OFFSET('Smelter Look-up'!$I$4,$V77-4,0))</f>
        <v/>
      </c>
      <c r="K77" s="224"/>
      <c r="L77" s="224"/>
      <c r="M77" s="224"/>
      <c r="N77" s="224"/>
      <c r="O77" s="224"/>
      <c r="P77" s="185"/>
      <c r="Q77" s="225"/>
      <c r="R77" s="182" t="str">
        <f ca="1">IF(ISERROR($V77),"",OFFSET('Smelter Look-up'!$C$4,$V77-4,0)&amp;"")</f>
        <v/>
      </c>
      <c r="S77" s="181" t="str">
        <f t="shared" ca="1" si="11"/>
        <v/>
      </c>
      <c r="T77" s="181" t="str">
        <f ca="1">IF(B77="","",IF(ISERROR(MATCH($J77,SorP!$B$1:$B$6226,0)),"",INDIRECT("'SorP'!$A$"&amp;MATCH($S77&amp;$J77,SorP!C:C,0))))</f>
        <v/>
      </c>
      <c r="U77" s="201"/>
      <c r="V77" s="226" t="e">
        <f>IF(C77="",NA(),IF(OR(C77="Smelter not listed",C77="Smelter not yet identified"),MATCH($B77&amp;$D77,'Smelter Look-up'!$J:$J,0),MATCH($B77&amp;$C77,'Smelter Look-up'!$J:$J,0)))</f>
        <v>#N/A</v>
      </c>
      <c r="X77" s="227">
        <f t="shared" ca="1" si="12"/>
        <v>0</v>
      </c>
      <c r="AB77" s="228" t="str">
        <f t="shared" si="13"/>
        <v/>
      </c>
    </row>
    <row r="78" spans="1:28" s="227" customFormat="1" ht="20.25">
      <c r="A78" s="181"/>
      <c r="B78" s="182" t="str">
        <f>IF(LEN(A78)=0,"",INDEX('Smelter Look-up'!$A:$A,MATCH($A78,'Smelter Look-up'!$E:$E,0)))</f>
        <v/>
      </c>
      <c r="C78" s="186" t="str">
        <f>IF(LEN(A78)=0,"",INDEX('Smelter Look-up'!$C:$C,MATCH($A78,'Smelter Look-up'!$E:$E,0)))</f>
        <v/>
      </c>
      <c r="D78" s="230"/>
      <c r="E78" s="182" t="str">
        <f ca="1">IF(ISERROR($V78),"",OFFSET('Smelter Look-up'!$D$4,$V78-4,0)&amp;"")</f>
        <v/>
      </c>
      <c r="F78" s="182" t="str">
        <f ca="1">IF(ISERROR($V78),"",OFFSET('Smelter Look-up'!$E$4,$V78-4,0))</f>
        <v/>
      </c>
      <c r="G78" s="182" t="str">
        <f ca="1">IF(C78=$X$4,IF(ISERROR($V78),"Enter smelter details","RMI"),IF(ISERROR($V78),"",OFFSET('Smelter Look-up'!$F$4,$V78-4,0)))</f>
        <v/>
      </c>
      <c r="H78" s="183" t="str">
        <f ca="1">IF(ISERROR($V78),"",OFFSET('Smelter Look-up'!$G$4,$V78-4,0))</f>
        <v/>
      </c>
      <c r="I78" s="184" t="str">
        <f ca="1">IF(ISERROR($V78),"",OFFSET('Smelter Look-up'!$H$4,$V78-4,0))</f>
        <v/>
      </c>
      <c r="J78" s="184" t="str">
        <f ca="1">IF(ISERROR($V78),"",OFFSET('Smelter Look-up'!$I$4,$V78-4,0))</f>
        <v/>
      </c>
      <c r="K78" s="224"/>
      <c r="L78" s="224"/>
      <c r="M78" s="224"/>
      <c r="N78" s="224"/>
      <c r="O78" s="224"/>
      <c r="P78" s="185"/>
      <c r="Q78" s="225"/>
      <c r="R78" s="182" t="str">
        <f ca="1">IF(ISERROR($V78),"",OFFSET('Smelter Look-up'!$C$4,$V78-4,0)&amp;"")</f>
        <v/>
      </c>
      <c r="S78" s="181" t="str">
        <f t="shared" ca="1" si="11"/>
        <v/>
      </c>
      <c r="T78" s="181" t="str">
        <f ca="1">IF(B78="","",IF(ISERROR(MATCH($J78,SorP!$B$1:$B$6226,0)),"",INDIRECT("'SorP'!$A$"&amp;MATCH($S78&amp;$J78,SorP!C:C,0))))</f>
        <v/>
      </c>
      <c r="U78" s="201"/>
      <c r="V78" s="226" t="e">
        <f>IF(C78="",NA(),IF(OR(C78="Smelter not listed",C78="Smelter not yet identified"),MATCH($B78&amp;$D78,'Smelter Look-up'!$J:$J,0),MATCH($B78&amp;$C78,'Smelter Look-up'!$J:$J,0)))</f>
        <v>#N/A</v>
      </c>
      <c r="X78" s="227">
        <f t="shared" ca="1" si="12"/>
        <v>0</v>
      </c>
      <c r="AB78" s="228" t="str">
        <f t="shared" si="13"/>
        <v/>
      </c>
    </row>
    <row r="79" spans="1:28" s="227" customFormat="1" ht="20.25">
      <c r="A79" s="181"/>
      <c r="B79" s="182" t="str">
        <f>IF(LEN(A79)=0,"",INDEX('Smelter Look-up'!$A:$A,MATCH($A79,'Smelter Look-up'!$E:$E,0)))</f>
        <v/>
      </c>
      <c r="C79" s="186" t="str">
        <f>IF(LEN(A79)=0,"",INDEX('Smelter Look-up'!$C:$C,MATCH($A79,'Smelter Look-up'!$E:$E,0)))</f>
        <v/>
      </c>
      <c r="D79" s="230"/>
      <c r="E79" s="182" t="str">
        <f ca="1">IF(ISERROR($V79),"",OFFSET('Smelter Look-up'!$D$4,$V79-4,0)&amp;"")</f>
        <v/>
      </c>
      <c r="F79" s="182" t="str">
        <f ca="1">IF(ISERROR($V79),"",OFFSET('Smelter Look-up'!$E$4,$V79-4,0))</f>
        <v/>
      </c>
      <c r="G79" s="182" t="str">
        <f ca="1">IF(C79=$X$4,IF(ISERROR($V79),"Enter smelter details","RMI"),IF(ISERROR($V79),"",OFFSET('Smelter Look-up'!$F$4,$V79-4,0)))</f>
        <v/>
      </c>
      <c r="H79" s="183" t="str">
        <f ca="1">IF(ISERROR($V79),"",OFFSET('Smelter Look-up'!$G$4,$V79-4,0))</f>
        <v/>
      </c>
      <c r="I79" s="184" t="str">
        <f ca="1">IF(ISERROR($V79),"",OFFSET('Smelter Look-up'!$H$4,$V79-4,0))</f>
        <v/>
      </c>
      <c r="J79" s="184" t="str">
        <f ca="1">IF(ISERROR($V79),"",OFFSET('Smelter Look-up'!$I$4,$V79-4,0))</f>
        <v/>
      </c>
      <c r="K79" s="224"/>
      <c r="L79" s="224"/>
      <c r="M79" s="224"/>
      <c r="N79" s="224"/>
      <c r="O79" s="224"/>
      <c r="P79" s="185"/>
      <c r="Q79" s="225"/>
      <c r="R79" s="182" t="str">
        <f ca="1">IF(ISERROR($V79),"",OFFSET('Smelter Look-up'!$C$4,$V79-4,0)&amp;"")</f>
        <v/>
      </c>
      <c r="S79" s="181" t="str">
        <f t="shared" ca="1" si="11"/>
        <v/>
      </c>
      <c r="T79" s="181" t="str">
        <f ca="1">IF(B79="","",IF(ISERROR(MATCH($J79,SorP!$B$1:$B$6226,0)),"",INDIRECT("'SorP'!$A$"&amp;MATCH($S79&amp;$J79,SorP!C:C,0))))</f>
        <v/>
      </c>
      <c r="U79" s="201"/>
      <c r="V79" s="226" t="e">
        <f>IF(C79="",NA(),IF(OR(C79="Smelter not listed",C79="Smelter not yet identified"),MATCH($B79&amp;$D79,'Smelter Look-up'!$J:$J,0),MATCH($B79&amp;$C79,'Smelter Look-up'!$J:$J,0)))</f>
        <v>#N/A</v>
      </c>
      <c r="X79" s="227">
        <f t="shared" ca="1" si="12"/>
        <v>0</v>
      </c>
      <c r="AB79" s="228" t="str">
        <f t="shared" si="13"/>
        <v/>
      </c>
    </row>
    <row r="80" spans="1:28" s="227" customFormat="1" ht="20.25">
      <c r="A80" s="181"/>
      <c r="B80" s="182" t="str">
        <f>IF(LEN(A80)=0,"",INDEX('Smelter Look-up'!$A:$A,MATCH($A80,'Smelter Look-up'!$E:$E,0)))</f>
        <v/>
      </c>
      <c r="C80" s="186" t="str">
        <f>IF(LEN(A80)=0,"",INDEX('Smelter Look-up'!$C:$C,MATCH($A80,'Smelter Look-up'!$E:$E,0)))</f>
        <v/>
      </c>
      <c r="D80" s="230"/>
      <c r="E80" s="182" t="str">
        <f ca="1">IF(ISERROR($V80),"",OFFSET('Smelter Look-up'!$D$4,$V80-4,0)&amp;"")</f>
        <v/>
      </c>
      <c r="F80" s="182" t="str">
        <f ca="1">IF(ISERROR($V80),"",OFFSET('Smelter Look-up'!$E$4,$V80-4,0))</f>
        <v/>
      </c>
      <c r="G80" s="182" t="str">
        <f ca="1">IF(C80=$X$4,IF(ISERROR($V80),"Enter smelter details","RMI"),IF(ISERROR($V80),"",OFFSET('Smelter Look-up'!$F$4,$V80-4,0)))</f>
        <v/>
      </c>
      <c r="H80" s="183" t="str">
        <f ca="1">IF(ISERROR($V80),"",OFFSET('Smelter Look-up'!$G$4,$V80-4,0))</f>
        <v/>
      </c>
      <c r="I80" s="184" t="str">
        <f ca="1">IF(ISERROR($V80),"",OFFSET('Smelter Look-up'!$H$4,$V80-4,0))</f>
        <v/>
      </c>
      <c r="J80" s="184" t="str">
        <f ca="1">IF(ISERROR($V80),"",OFFSET('Smelter Look-up'!$I$4,$V80-4,0))</f>
        <v/>
      </c>
      <c r="K80" s="224"/>
      <c r="L80" s="224"/>
      <c r="M80" s="224"/>
      <c r="N80" s="224"/>
      <c r="O80" s="224"/>
      <c r="P80" s="185"/>
      <c r="Q80" s="225"/>
      <c r="R80" s="182" t="str">
        <f ca="1">IF(ISERROR($V80),"",OFFSET('Smelter Look-up'!$C$4,$V80-4,0)&amp;"")</f>
        <v/>
      </c>
      <c r="S80" s="181" t="str">
        <f t="shared" ca="1" si="11"/>
        <v/>
      </c>
      <c r="T80" s="181" t="str">
        <f ca="1">IF(B80="","",IF(ISERROR(MATCH($J80,SorP!$B$1:$B$6226,0)),"",INDIRECT("'SorP'!$A$"&amp;MATCH($S80&amp;$J80,SorP!C:C,0))))</f>
        <v/>
      </c>
      <c r="U80" s="201"/>
      <c r="V80" s="226" t="e">
        <f>IF(C80="",NA(),IF(OR(C80="Smelter not listed",C80="Smelter not yet identified"),MATCH($B80&amp;$D80,'Smelter Look-up'!$J:$J,0),MATCH($B80&amp;$C80,'Smelter Look-up'!$J:$J,0)))</f>
        <v>#N/A</v>
      </c>
      <c r="X80" s="227">
        <f t="shared" ca="1" si="12"/>
        <v>0</v>
      </c>
      <c r="AB80" s="228" t="str">
        <f t="shared" si="13"/>
        <v/>
      </c>
    </row>
    <row r="81" spans="1:28" s="227" customFormat="1" ht="20.25">
      <c r="A81" s="181"/>
      <c r="B81" s="182" t="str">
        <f>IF(LEN(A81)=0,"",INDEX('Smelter Look-up'!$A:$A,MATCH($A81,'Smelter Look-up'!$E:$E,0)))</f>
        <v/>
      </c>
      <c r="C81" s="186" t="str">
        <f>IF(LEN(A81)=0,"",INDEX('Smelter Look-up'!$C:$C,MATCH($A81,'Smelter Look-up'!$E:$E,0)))</f>
        <v/>
      </c>
      <c r="D81" s="230"/>
      <c r="E81" s="182" t="str">
        <f ca="1">IF(ISERROR($V81),"",OFFSET('Smelter Look-up'!$D$4,$V81-4,0)&amp;"")</f>
        <v/>
      </c>
      <c r="F81" s="182" t="str">
        <f ca="1">IF(ISERROR($V81),"",OFFSET('Smelter Look-up'!$E$4,$V81-4,0))</f>
        <v/>
      </c>
      <c r="G81" s="182" t="str">
        <f ca="1">IF(C81=$X$4,IF(ISERROR($V81),"Enter smelter details","RMI"),IF(ISERROR($V81),"",OFFSET('Smelter Look-up'!$F$4,$V81-4,0)))</f>
        <v/>
      </c>
      <c r="H81" s="183" t="str">
        <f ca="1">IF(ISERROR($V81),"",OFFSET('Smelter Look-up'!$G$4,$V81-4,0))</f>
        <v/>
      </c>
      <c r="I81" s="184" t="str">
        <f ca="1">IF(ISERROR($V81),"",OFFSET('Smelter Look-up'!$H$4,$V81-4,0))</f>
        <v/>
      </c>
      <c r="J81" s="184" t="str">
        <f ca="1">IF(ISERROR($V81),"",OFFSET('Smelter Look-up'!$I$4,$V81-4,0))</f>
        <v/>
      </c>
      <c r="K81" s="224"/>
      <c r="L81" s="224"/>
      <c r="M81" s="224"/>
      <c r="N81" s="224"/>
      <c r="O81" s="224"/>
      <c r="P81" s="185"/>
      <c r="Q81" s="225"/>
      <c r="R81" s="182" t="str">
        <f ca="1">IF(ISERROR($V81),"",OFFSET('Smelter Look-up'!$C$4,$V81-4,0)&amp;"")</f>
        <v/>
      </c>
      <c r="S81" s="181" t="str">
        <f t="shared" ca="1" si="11"/>
        <v/>
      </c>
      <c r="T81" s="181" t="str">
        <f ca="1">IF(B81="","",IF(ISERROR(MATCH($J81,SorP!$B$1:$B$6226,0)),"",INDIRECT("'SorP'!$A$"&amp;MATCH($S81&amp;$J81,SorP!C:C,0))))</f>
        <v/>
      </c>
      <c r="U81" s="201"/>
      <c r="V81" s="226" t="e">
        <f>IF(C81="",NA(),IF(OR(C81="Smelter not listed",C81="Smelter not yet identified"),MATCH($B81&amp;$D81,'Smelter Look-up'!$J:$J,0),MATCH($B81&amp;$C81,'Smelter Look-up'!$J:$J,0)))</f>
        <v>#N/A</v>
      </c>
      <c r="X81" s="227">
        <f t="shared" ca="1" si="12"/>
        <v>0</v>
      </c>
      <c r="AB81" s="228" t="str">
        <f t="shared" si="13"/>
        <v/>
      </c>
    </row>
    <row r="82" spans="1:28" s="227" customFormat="1" ht="20.25">
      <c r="A82" s="181"/>
      <c r="B82" s="182" t="str">
        <f>IF(LEN(A82)=0,"",INDEX('Smelter Look-up'!$A:$A,MATCH($A82,'Smelter Look-up'!$E:$E,0)))</f>
        <v/>
      </c>
      <c r="C82" s="186" t="str">
        <f>IF(LEN(A82)=0,"",INDEX('Smelter Look-up'!$C:$C,MATCH($A82,'Smelter Look-up'!$E:$E,0)))</f>
        <v/>
      </c>
      <c r="D82" s="230"/>
      <c r="E82" s="182" t="str">
        <f ca="1">IF(ISERROR($V82),"",OFFSET('Smelter Look-up'!$D$4,$V82-4,0)&amp;"")</f>
        <v/>
      </c>
      <c r="F82" s="182" t="str">
        <f ca="1">IF(ISERROR($V82),"",OFFSET('Smelter Look-up'!$E$4,$V82-4,0))</f>
        <v/>
      </c>
      <c r="G82" s="182" t="str">
        <f ca="1">IF(C82=$X$4,IF(ISERROR($V82),"Enter smelter details","RMI"),IF(ISERROR($V82),"",OFFSET('Smelter Look-up'!$F$4,$V82-4,0)))</f>
        <v/>
      </c>
      <c r="H82" s="183" t="str">
        <f ca="1">IF(ISERROR($V82),"",OFFSET('Smelter Look-up'!$G$4,$V82-4,0))</f>
        <v/>
      </c>
      <c r="I82" s="184" t="str">
        <f ca="1">IF(ISERROR($V82),"",OFFSET('Smelter Look-up'!$H$4,$V82-4,0))</f>
        <v/>
      </c>
      <c r="J82" s="184" t="str">
        <f ca="1">IF(ISERROR($V82),"",OFFSET('Smelter Look-up'!$I$4,$V82-4,0))</f>
        <v/>
      </c>
      <c r="K82" s="224"/>
      <c r="L82" s="224"/>
      <c r="M82" s="224"/>
      <c r="N82" s="224"/>
      <c r="O82" s="224"/>
      <c r="P82" s="185"/>
      <c r="Q82" s="225"/>
      <c r="R82" s="182" t="str">
        <f ca="1">IF(ISERROR($V82),"",OFFSET('Smelter Look-up'!$C$4,$V82-4,0)&amp;"")</f>
        <v/>
      </c>
      <c r="S82" s="181" t="str">
        <f t="shared" ca="1" si="11"/>
        <v/>
      </c>
      <c r="T82" s="181" t="str">
        <f ca="1">IF(B82="","",IF(ISERROR(MATCH($J82,SorP!$B$1:$B$6226,0)),"",INDIRECT("'SorP'!$A$"&amp;MATCH($S82&amp;$J82,SorP!C:C,0))))</f>
        <v/>
      </c>
      <c r="U82" s="201"/>
      <c r="V82" s="226" t="e">
        <f>IF(C82="",NA(),IF(OR(C82="Smelter not listed",C82="Smelter not yet identified"),MATCH($B82&amp;$D82,'Smelter Look-up'!$J:$J,0),MATCH($B82&amp;$C82,'Smelter Look-up'!$J:$J,0)))</f>
        <v>#N/A</v>
      </c>
      <c r="X82" s="227">
        <f t="shared" ca="1" si="12"/>
        <v>0</v>
      </c>
      <c r="AB82" s="228" t="str">
        <f t="shared" si="13"/>
        <v/>
      </c>
    </row>
    <row r="83" spans="1:28" s="227" customFormat="1" ht="20.25">
      <c r="A83" s="181"/>
      <c r="B83" s="182" t="str">
        <f>IF(LEN(A83)=0,"",INDEX('Smelter Look-up'!$A:$A,MATCH($A83,'Smelter Look-up'!$E:$E,0)))</f>
        <v/>
      </c>
      <c r="C83" s="186" t="str">
        <f>IF(LEN(A83)=0,"",INDEX('Smelter Look-up'!$C:$C,MATCH($A83,'Smelter Look-up'!$E:$E,0)))</f>
        <v/>
      </c>
      <c r="D83" s="230"/>
      <c r="E83" s="182" t="str">
        <f ca="1">IF(ISERROR($V83),"",OFFSET('Smelter Look-up'!$D$4,$V83-4,0)&amp;"")</f>
        <v/>
      </c>
      <c r="F83" s="182" t="str">
        <f ca="1">IF(ISERROR($V83),"",OFFSET('Smelter Look-up'!$E$4,$V83-4,0))</f>
        <v/>
      </c>
      <c r="G83" s="182" t="str">
        <f ca="1">IF(C83=$X$4,IF(ISERROR($V83),"Enter smelter details","RMI"),IF(ISERROR($V83),"",OFFSET('Smelter Look-up'!$F$4,$V83-4,0)))</f>
        <v/>
      </c>
      <c r="H83" s="183" t="str">
        <f ca="1">IF(ISERROR($V83),"",OFFSET('Smelter Look-up'!$G$4,$V83-4,0))</f>
        <v/>
      </c>
      <c r="I83" s="184" t="str">
        <f ca="1">IF(ISERROR($V83),"",OFFSET('Smelter Look-up'!$H$4,$V83-4,0))</f>
        <v/>
      </c>
      <c r="J83" s="184" t="str">
        <f ca="1">IF(ISERROR($V83),"",OFFSET('Smelter Look-up'!$I$4,$V83-4,0))</f>
        <v/>
      </c>
      <c r="K83" s="224"/>
      <c r="L83" s="224"/>
      <c r="M83" s="224"/>
      <c r="N83" s="224"/>
      <c r="O83" s="224"/>
      <c r="P83" s="185"/>
      <c r="Q83" s="225"/>
      <c r="R83" s="182" t="str">
        <f ca="1">IF(ISERROR($V83),"",OFFSET('Smelter Look-up'!$C$4,$V83-4,0)&amp;"")</f>
        <v/>
      </c>
      <c r="S83" s="181" t="str">
        <f t="shared" ca="1" si="11"/>
        <v/>
      </c>
      <c r="T83" s="181" t="str">
        <f ca="1">IF(B83="","",IF(ISERROR(MATCH($J83,SorP!$B$1:$B$6226,0)),"",INDIRECT("'SorP'!$A$"&amp;MATCH($S83&amp;$J83,SorP!C:C,0))))</f>
        <v/>
      </c>
      <c r="U83" s="201"/>
      <c r="V83" s="226" t="e">
        <f>IF(C83="",NA(),IF(OR(C83="Smelter not listed",C83="Smelter not yet identified"),MATCH($B83&amp;$D83,'Smelter Look-up'!$J:$J,0),MATCH($B83&amp;$C83,'Smelter Look-up'!$J:$J,0)))</f>
        <v>#N/A</v>
      </c>
      <c r="X83" s="227">
        <f t="shared" ca="1" si="12"/>
        <v>0</v>
      </c>
      <c r="AB83" s="228" t="str">
        <f t="shared" si="13"/>
        <v/>
      </c>
    </row>
    <row r="84" spans="1:28" s="227" customFormat="1" ht="20.25">
      <c r="A84" s="181"/>
      <c r="B84" s="182" t="str">
        <f>IF(LEN(A84)=0,"",INDEX('Smelter Look-up'!$A:$A,MATCH($A84,'Smelter Look-up'!$E:$E,0)))</f>
        <v/>
      </c>
      <c r="C84" s="186" t="str">
        <f>IF(LEN(A84)=0,"",INDEX('Smelter Look-up'!$C:$C,MATCH($A84,'Smelter Look-up'!$E:$E,0)))</f>
        <v/>
      </c>
      <c r="D84" s="230"/>
      <c r="E84" s="182" t="str">
        <f ca="1">IF(ISERROR($V84),"",OFFSET('Smelter Look-up'!$D$4,$V84-4,0)&amp;"")</f>
        <v/>
      </c>
      <c r="F84" s="182" t="str">
        <f ca="1">IF(ISERROR($V84),"",OFFSET('Smelter Look-up'!$E$4,$V84-4,0))</f>
        <v/>
      </c>
      <c r="G84" s="182" t="str">
        <f ca="1">IF(C84=$X$4,IF(ISERROR($V84),"Enter smelter details","RMI"),IF(ISERROR($V84),"",OFFSET('Smelter Look-up'!$F$4,$V84-4,0)))</f>
        <v/>
      </c>
      <c r="H84" s="183" t="str">
        <f ca="1">IF(ISERROR($V84),"",OFFSET('Smelter Look-up'!$G$4,$V84-4,0))</f>
        <v/>
      </c>
      <c r="I84" s="184" t="str">
        <f ca="1">IF(ISERROR($V84),"",OFFSET('Smelter Look-up'!$H$4,$V84-4,0))</f>
        <v/>
      </c>
      <c r="J84" s="184" t="str">
        <f ca="1">IF(ISERROR($V84),"",OFFSET('Smelter Look-up'!$I$4,$V84-4,0))</f>
        <v/>
      </c>
      <c r="K84" s="224"/>
      <c r="L84" s="224"/>
      <c r="M84" s="224"/>
      <c r="N84" s="224"/>
      <c r="O84" s="224"/>
      <c r="P84" s="185"/>
      <c r="Q84" s="225"/>
      <c r="R84" s="182" t="str">
        <f ca="1">IF(ISERROR($V84),"",OFFSET('Smelter Look-up'!$C$4,$V84-4,0)&amp;"")</f>
        <v/>
      </c>
      <c r="S84" s="181" t="str">
        <f t="shared" ca="1" si="11"/>
        <v/>
      </c>
      <c r="T84" s="181" t="str">
        <f ca="1">IF(B84="","",IF(ISERROR(MATCH($J84,SorP!$B$1:$B$6226,0)),"",INDIRECT("'SorP'!$A$"&amp;MATCH($S84&amp;$J84,SorP!C:C,0))))</f>
        <v/>
      </c>
      <c r="U84" s="201"/>
      <c r="V84" s="226" t="e">
        <f>IF(C84="",NA(),IF(OR(C84="Smelter not listed",C84="Smelter not yet identified"),MATCH($B84&amp;$D84,'Smelter Look-up'!$J:$J,0),MATCH($B84&amp;$C84,'Smelter Look-up'!$J:$J,0)))</f>
        <v>#N/A</v>
      </c>
      <c r="X84" s="227">
        <f t="shared" ca="1" si="12"/>
        <v>0</v>
      </c>
      <c r="AB84" s="228" t="str">
        <f t="shared" si="13"/>
        <v/>
      </c>
    </row>
    <row r="85" spans="1:28" s="227" customFormat="1" ht="20.25">
      <c r="A85" s="181"/>
      <c r="B85" s="182" t="str">
        <f>IF(LEN(A85)=0,"",INDEX('Smelter Look-up'!$A:$A,MATCH($A85,'Smelter Look-up'!$E:$E,0)))</f>
        <v/>
      </c>
      <c r="C85" s="186" t="str">
        <f>IF(LEN(A85)=0,"",INDEX('Smelter Look-up'!$C:$C,MATCH($A85,'Smelter Look-up'!$E:$E,0)))</f>
        <v/>
      </c>
      <c r="D85" s="230"/>
      <c r="E85" s="182" t="str">
        <f ca="1">IF(ISERROR($V85),"",OFFSET('Smelter Look-up'!$D$4,$V85-4,0)&amp;"")</f>
        <v/>
      </c>
      <c r="F85" s="182" t="str">
        <f ca="1">IF(ISERROR($V85),"",OFFSET('Smelter Look-up'!$E$4,$V85-4,0))</f>
        <v/>
      </c>
      <c r="G85" s="182" t="str">
        <f ca="1">IF(C85=$X$4,IF(ISERROR($V85),"Enter smelter details","RMI"),IF(ISERROR($V85),"",OFFSET('Smelter Look-up'!$F$4,$V85-4,0)))</f>
        <v/>
      </c>
      <c r="H85" s="183" t="str">
        <f ca="1">IF(ISERROR($V85),"",OFFSET('Smelter Look-up'!$G$4,$V85-4,0))</f>
        <v/>
      </c>
      <c r="I85" s="184" t="str">
        <f ca="1">IF(ISERROR($V85),"",OFFSET('Smelter Look-up'!$H$4,$V85-4,0))</f>
        <v/>
      </c>
      <c r="J85" s="184" t="str">
        <f ca="1">IF(ISERROR($V85),"",OFFSET('Smelter Look-up'!$I$4,$V85-4,0))</f>
        <v/>
      </c>
      <c r="K85" s="224"/>
      <c r="L85" s="224"/>
      <c r="M85" s="224"/>
      <c r="N85" s="224"/>
      <c r="O85" s="224"/>
      <c r="P85" s="185"/>
      <c r="Q85" s="225"/>
      <c r="R85" s="182" t="str">
        <f ca="1">IF(ISERROR($V85),"",OFFSET('Smelter Look-up'!$C$4,$V85-4,0)&amp;"")</f>
        <v/>
      </c>
      <c r="S85" s="181" t="str">
        <f t="shared" ca="1" si="11"/>
        <v/>
      </c>
      <c r="T85" s="181" t="str">
        <f ca="1">IF(B85="","",IF(ISERROR(MATCH($J85,SorP!$B$1:$B$6226,0)),"",INDIRECT("'SorP'!$A$"&amp;MATCH($S85&amp;$J85,SorP!C:C,0))))</f>
        <v/>
      </c>
      <c r="U85" s="201"/>
      <c r="V85" s="226" t="e">
        <f>IF(C85="",NA(),IF(OR(C85="Smelter not listed",C85="Smelter not yet identified"),MATCH($B85&amp;$D85,'Smelter Look-up'!$J:$J,0),MATCH($B85&amp;$C85,'Smelter Look-up'!$J:$J,0)))</f>
        <v>#N/A</v>
      </c>
      <c r="X85" s="227">
        <f t="shared" ca="1" si="12"/>
        <v>0</v>
      </c>
      <c r="AB85" s="228" t="str">
        <f t="shared" si="13"/>
        <v/>
      </c>
    </row>
    <row r="86" spans="1:28" s="227" customFormat="1" ht="20.25">
      <c r="A86" s="181"/>
      <c r="B86" s="182" t="str">
        <f>IF(LEN(A86)=0,"",INDEX('Smelter Look-up'!$A:$A,MATCH($A86,'Smelter Look-up'!$E:$E,0)))</f>
        <v/>
      </c>
      <c r="C86" s="186" t="str">
        <f>IF(LEN(A86)=0,"",INDEX('Smelter Look-up'!$C:$C,MATCH($A86,'Smelter Look-up'!$E:$E,0)))</f>
        <v/>
      </c>
      <c r="D86" s="230"/>
      <c r="E86" s="182" t="str">
        <f ca="1">IF(ISERROR($V86),"",OFFSET('Smelter Look-up'!$D$4,$V86-4,0)&amp;"")</f>
        <v/>
      </c>
      <c r="F86" s="182" t="str">
        <f ca="1">IF(ISERROR($V86),"",OFFSET('Smelter Look-up'!$E$4,$V86-4,0))</f>
        <v/>
      </c>
      <c r="G86" s="182" t="str">
        <f ca="1">IF(C86=$X$4,IF(ISERROR($V86),"Enter smelter details","RMI"),IF(ISERROR($V86),"",OFFSET('Smelter Look-up'!$F$4,$V86-4,0)))</f>
        <v/>
      </c>
      <c r="H86" s="183" t="str">
        <f ca="1">IF(ISERROR($V86),"",OFFSET('Smelter Look-up'!$G$4,$V86-4,0))</f>
        <v/>
      </c>
      <c r="I86" s="184" t="str">
        <f ca="1">IF(ISERROR($V86),"",OFFSET('Smelter Look-up'!$H$4,$V86-4,0))</f>
        <v/>
      </c>
      <c r="J86" s="184" t="str">
        <f ca="1">IF(ISERROR($V86),"",OFFSET('Smelter Look-up'!$I$4,$V86-4,0))</f>
        <v/>
      </c>
      <c r="K86" s="224"/>
      <c r="L86" s="224"/>
      <c r="M86" s="224"/>
      <c r="N86" s="224"/>
      <c r="O86" s="224"/>
      <c r="P86" s="185"/>
      <c r="Q86" s="225"/>
      <c r="R86" s="182" t="str">
        <f ca="1">IF(ISERROR($V86),"",OFFSET('Smelter Look-up'!$C$4,$V86-4,0)&amp;"")</f>
        <v/>
      </c>
      <c r="S86" s="181" t="str">
        <f t="shared" ca="1" si="11"/>
        <v/>
      </c>
      <c r="T86" s="181" t="str">
        <f ca="1">IF(B86="","",IF(ISERROR(MATCH($J86,SorP!$B$1:$B$6226,0)),"",INDIRECT("'SorP'!$A$"&amp;MATCH($S86&amp;$J86,SorP!C:C,0))))</f>
        <v/>
      </c>
      <c r="U86" s="201"/>
      <c r="V86" s="226" t="e">
        <f>IF(C86="",NA(),IF(OR(C86="Smelter not listed",C86="Smelter not yet identified"),MATCH($B86&amp;$D86,'Smelter Look-up'!$J:$J,0),MATCH($B86&amp;$C86,'Smelter Look-up'!$J:$J,0)))</f>
        <v>#N/A</v>
      </c>
      <c r="X86" s="227">
        <f t="shared" ca="1" si="12"/>
        <v>0</v>
      </c>
      <c r="AB86" s="228" t="str">
        <f t="shared" si="13"/>
        <v/>
      </c>
    </row>
    <row r="87" spans="1:28" s="227" customFormat="1" ht="20.25">
      <c r="A87" s="181"/>
      <c r="B87" s="182" t="str">
        <f>IF(LEN(A87)=0,"",INDEX('Smelter Look-up'!$A:$A,MATCH($A87,'Smelter Look-up'!$E:$E,0)))</f>
        <v/>
      </c>
      <c r="C87" s="186" t="str">
        <f>IF(LEN(A87)=0,"",INDEX('Smelter Look-up'!$C:$C,MATCH($A87,'Smelter Look-up'!$E:$E,0)))</f>
        <v/>
      </c>
      <c r="D87" s="230"/>
      <c r="E87" s="182" t="str">
        <f ca="1">IF(ISERROR($V87),"",OFFSET('Smelter Look-up'!$D$4,$V87-4,0)&amp;"")</f>
        <v/>
      </c>
      <c r="F87" s="182" t="str">
        <f ca="1">IF(ISERROR($V87),"",OFFSET('Smelter Look-up'!$E$4,$V87-4,0))</f>
        <v/>
      </c>
      <c r="G87" s="182" t="str">
        <f ca="1">IF(C87=$X$4,IF(ISERROR($V87),"Enter smelter details","RMI"),IF(ISERROR($V87),"",OFFSET('Smelter Look-up'!$F$4,$V87-4,0)))</f>
        <v/>
      </c>
      <c r="H87" s="183" t="str">
        <f ca="1">IF(ISERROR($V87),"",OFFSET('Smelter Look-up'!$G$4,$V87-4,0))</f>
        <v/>
      </c>
      <c r="I87" s="184" t="str">
        <f ca="1">IF(ISERROR($V87),"",OFFSET('Smelter Look-up'!$H$4,$V87-4,0))</f>
        <v/>
      </c>
      <c r="J87" s="184" t="str">
        <f ca="1">IF(ISERROR($V87),"",OFFSET('Smelter Look-up'!$I$4,$V87-4,0))</f>
        <v/>
      </c>
      <c r="K87" s="224"/>
      <c r="L87" s="224"/>
      <c r="M87" s="224"/>
      <c r="N87" s="224"/>
      <c r="O87" s="224"/>
      <c r="P87" s="185"/>
      <c r="Q87" s="225"/>
      <c r="R87" s="182" t="str">
        <f ca="1">IF(ISERROR($V87),"",OFFSET('Smelter Look-up'!$C$4,$V87-4,0)&amp;"")</f>
        <v/>
      </c>
      <c r="S87" s="181" t="str">
        <f t="shared" ca="1" si="11"/>
        <v/>
      </c>
      <c r="T87" s="181" t="str">
        <f ca="1">IF(B87="","",IF(ISERROR(MATCH($J87,SorP!$B$1:$B$6226,0)),"",INDIRECT("'SorP'!$A$"&amp;MATCH($S87&amp;$J87,SorP!C:C,0))))</f>
        <v/>
      </c>
      <c r="U87" s="201"/>
      <c r="V87" s="226" t="e">
        <f>IF(C87="",NA(),IF(OR(C87="Smelter not listed",C87="Smelter not yet identified"),MATCH($B87&amp;$D87,'Smelter Look-up'!$J:$J,0),MATCH($B87&amp;$C87,'Smelter Look-up'!$J:$J,0)))</f>
        <v>#N/A</v>
      </c>
      <c r="X87" s="227">
        <f t="shared" ca="1" si="12"/>
        <v>0</v>
      </c>
      <c r="AB87" s="228" t="str">
        <f t="shared" si="13"/>
        <v/>
      </c>
    </row>
    <row r="88" spans="1:28" s="227" customFormat="1" ht="20.25">
      <c r="A88" s="181"/>
      <c r="B88" s="182" t="str">
        <f>IF(LEN(A88)=0,"",INDEX('Smelter Look-up'!$A:$A,MATCH($A88,'Smelter Look-up'!$E:$E,0)))</f>
        <v/>
      </c>
      <c r="C88" s="186" t="str">
        <f>IF(LEN(A88)=0,"",INDEX('Smelter Look-up'!$C:$C,MATCH($A88,'Smelter Look-up'!$E:$E,0)))</f>
        <v/>
      </c>
      <c r="D88" s="230"/>
      <c r="E88" s="182" t="str">
        <f ca="1">IF(ISERROR($V88),"",OFFSET('Smelter Look-up'!$D$4,$V88-4,0)&amp;"")</f>
        <v/>
      </c>
      <c r="F88" s="182" t="str">
        <f ca="1">IF(ISERROR($V88),"",OFFSET('Smelter Look-up'!$E$4,$V88-4,0))</f>
        <v/>
      </c>
      <c r="G88" s="182" t="str">
        <f ca="1">IF(C88=$X$4,IF(ISERROR($V88),"Enter smelter details","RMI"),IF(ISERROR($V88),"",OFFSET('Smelter Look-up'!$F$4,$V88-4,0)))</f>
        <v/>
      </c>
      <c r="H88" s="183" t="str">
        <f ca="1">IF(ISERROR($V88),"",OFFSET('Smelter Look-up'!$G$4,$V88-4,0))</f>
        <v/>
      </c>
      <c r="I88" s="184" t="str">
        <f ca="1">IF(ISERROR($V88),"",OFFSET('Smelter Look-up'!$H$4,$V88-4,0))</f>
        <v/>
      </c>
      <c r="J88" s="184" t="str">
        <f ca="1">IF(ISERROR($V88),"",OFFSET('Smelter Look-up'!$I$4,$V88-4,0))</f>
        <v/>
      </c>
      <c r="K88" s="224"/>
      <c r="L88" s="224"/>
      <c r="M88" s="224"/>
      <c r="N88" s="224"/>
      <c r="O88" s="224"/>
      <c r="P88" s="185"/>
      <c r="Q88" s="225"/>
      <c r="R88" s="182" t="str">
        <f ca="1">IF(ISERROR($V88),"",OFFSET('Smelter Look-up'!$C$4,$V88-4,0)&amp;"")</f>
        <v/>
      </c>
      <c r="S88" s="181" t="str">
        <f t="shared" ca="1" si="11"/>
        <v/>
      </c>
      <c r="T88" s="181" t="str">
        <f ca="1">IF(B88="","",IF(ISERROR(MATCH($J88,SorP!$B$1:$B$6226,0)),"",INDIRECT("'SorP'!$A$"&amp;MATCH($S88&amp;$J88,SorP!C:C,0))))</f>
        <v/>
      </c>
      <c r="U88" s="201"/>
      <c r="V88" s="226" t="e">
        <f>IF(C88="",NA(),IF(OR(C88="Smelter not listed",C88="Smelter not yet identified"),MATCH($B88&amp;$D88,'Smelter Look-up'!$J:$J,0),MATCH($B88&amp;$C88,'Smelter Look-up'!$J:$J,0)))</f>
        <v>#N/A</v>
      </c>
      <c r="X88" s="227">
        <f t="shared" ca="1" si="12"/>
        <v>0</v>
      </c>
      <c r="AB88" s="228" t="str">
        <f t="shared" si="13"/>
        <v/>
      </c>
    </row>
    <row r="89" spans="1:28" s="227" customFormat="1" ht="20.25">
      <c r="A89" s="181"/>
      <c r="B89" s="182" t="str">
        <f>IF(LEN(A89)=0,"",INDEX('Smelter Look-up'!$A:$A,MATCH($A89,'Smelter Look-up'!$E:$E,0)))</f>
        <v/>
      </c>
      <c r="C89" s="186" t="str">
        <f>IF(LEN(A89)=0,"",INDEX('Smelter Look-up'!$C:$C,MATCH($A89,'Smelter Look-up'!$E:$E,0)))</f>
        <v/>
      </c>
      <c r="D89" s="230"/>
      <c r="E89" s="182" t="str">
        <f ca="1">IF(ISERROR($V89),"",OFFSET('Smelter Look-up'!$D$4,$V89-4,0)&amp;"")</f>
        <v/>
      </c>
      <c r="F89" s="182" t="str">
        <f ca="1">IF(ISERROR($V89),"",OFFSET('Smelter Look-up'!$E$4,$V89-4,0))</f>
        <v/>
      </c>
      <c r="G89" s="182" t="str">
        <f ca="1">IF(C89=$X$4,IF(ISERROR($V89),"Enter smelter details","RMI"),IF(ISERROR($V89),"",OFFSET('Smelter Look-up'!$F$4,$V89-4,0)))</f>
        <v/>
      </c>
      <c r="H89" s="183" t="str">
        <f ca="1">IF(ISERROR($V89),"",OFFSET('Smelter Look-up'!$G$4,$V89-4,0))</f>
        <v/>
      </c>
      <c r="I89" s="184" t="str">
        <f ca="1">IF(ISERROR($V89),"",OFFSET('Smelter Look-up'!$H$4,$V89-4,0))</f>
        <v/>
      </c>
      <c r="J89" s="184" t="str">
        <f ca="1">IF(ISERROR($V89),"",OFFSET('Smelter Look-up'!$I$4,$V89-4,0))</f>
        <v/>
      </c>
      <c r="K89" s="224"/>
      <c r="L89" s="224"/>
      <c r="M89" s="224"/>
      <c r="N89" s="224"/>
      <c r="O89" s="224"/>
      <c r="P89" s="185"/>
      <c r="Q89" s="225"/>
      <c r="R89" s="182" t="str">
        <f ca="1">IF(ISERROR($V89),"",OFFSET('Smelter Look-up'!$C$4,$V89-4,0)&amp;"")</f>
        <v/>
      </c>
      <c r="S89" s="181" t="str">
        <f t="shared" ca="1" si="11"/>
        <v/>
      </c>
      <c r="T89" s="181" t="str">
        <f ca="1">IF(B89="","",IF(ISERROR(MATCH($J89,SorP!$B$1:$B$6226,0)),"",INDIRECT("'SorP'!$A$"&amp;MATCH($S89&amp;$J89,SorP!C:C,0))))</f>
        <v/>
      </c>
      <c r="U89" s="201"/>
      <c r="V89" s="226" t="e">
        <f>IF(C89="",NA(),IF(OR(C89="Smelter not listed",C89="Smelter not yet identified"),MATCH($B89&amp;$D89,'Smelter Look-up'!$J:$J,0),MATCH($B89&amp;$C89,'Smelter Look-up'!$J:$J,0)))</f>
        <v>#N/A</v>
      </c>
      <c r="X89" s="227">
        <f t="shared" ca="1" si="12"/>
        <v>0</v>
      </c>
      <c r="AB89" s="228" t="str">
        <f t="shared" si="13"/>
        <v/>
      </c>
    </row>
    <row r="90" spans="1:28" s="227" customFormat="1" ht="20.25">
      <c r="A90" s="181"/>
      <c r="B90" s="182" t="str">
        <f>IF(LEN(A90)=0,"",INDEX('Smelter Look-up'!$A:$A,MATCH($A90,'Smelter Look-up'!$E:$E,0)))</f>
        <v/>
      </c>
      <c r="C90" s="186" t="str">
        <f>IF(LEN(A90)=0,"",INDEX('Smelter Look-up'!$C:$C,MATCH($A90,'Smelter Look-up'!$E:$E,0)))</f>
        <v/>
      </c>
      <c r="D90" s="230"/>
      <c r="E90" s="182" t="str">
        <f ca="1">IF(ISERROR($V90),"",OFFSET('Smelter Look-up'!$D$4,$V90-4,0)&amp;"")</f>
        <v/>
      </c>
      <c r="F90" s="182" t="str">
        <f ca="1">IF(ISERROR($V90),"",OFFSET('Smelter Look-up'!$E$4,$V90-4,0))</f>
        <v/>
      </c>
      <c r="G90" s="182" t="str">
        <f ca="1">IF(C90=$X$4,IF(ISERROR($V90),"Enter smelter details","RMI"),IF(ISERROR($V90),"",OFFSET('Smelter Look-up'!$F$4,$V90-4,0)))</f>
        <v/>
      </c>
      <c r="H90" s="183" t="str">
        <f ca="1">IF(ISERROR($V90),"",OFFSET('Smelter Look-up'!$G$4,$V90-4,0))</f>
        <v/>
      </c>
      <c r="I90" s="184" t="str">
        <f ca="1">IF(ISERROR($V90),"",OFFSET('Smelter Look-up'!$H$4,$V90-4,0))</f>
        <v/>
      </c>
      <c r="J90" s="184" t="str">
        <f ca="1">IF(ISERROR($V90),"",OFFSET('Smelter Look-up'!$I$4,$V90-4,0))</f>
        <v/>
      </c>
      <c r="K90" s="224"/>
      <c r="L90" s="224"/>
      <c r="M90" s="224"/>
      <c r="N90" s="224"/>
      <c r="O90" s="224"/>
      <c r="P90" s="185"/>
      <c r="Q90" s="225"/>
      <c r="R90" s="182" t="str">
        <f ca="1">IF(ISERROR($V90),"",OFFSET('Smelter Look-up'!$C$4,$V90-4,0)&amp;"")</f>
        <v/>
      </c>
      <c r="S90" s="181" t="str">
        <f t="shared" ca="1" si="11"/>
        <v/>
      </c>
      <c r="T90" s="181" t="str">
        <f ca="1">IF(B90="","",IF(ISERROR(MATCH($J90,SorP!$B$1:$B$6226,0)),"",INDIRECT("'SorP'!$A$"&amp;MATCH($S90&amp;$J90,SorP!C:C,0))))</f>
        <v/>
      </c>
      <c r="U90" s="201"/>
      <c r="V90" s="226" t="e">
        <f>IF(C90="",NA(),IF(OR(C90="Smelter not listed",C90="Smelter not yet identified"),MATCH($B90&amp;$D90,'Smelter Look-up'!$J:$J,0),MATCH($B90&amp;$C90,'Smelter Look-up'!$J:$J,0)))</f>
        <v>#N/A</v>
      </c>
      <c r="X90" s="227">
        <f t="shared" ca="1" si="12"/>
        <v>0</v>
      </c>
      <c r="AB90" s="228" t="str">
        <f t="shared" si="13"/>
        <v/>
      </c>
    </row>
    <row r="91" spans="1:28" s="227" customFormat="1" ht="20.25">
      <c r="A91" s="181"/>
      <c r="B91" s="182" t="str">
        <f>IF(LEN(A91)=0,"",INDEX('Smelter Look-up'!$A:$A,MATCH($A91,'Smelter Look-up'!$E:$E,0)))</f>
        <v/>
      </c>
      <c r="C91" s="186" t="str">
        <f>IF(LEN(A91)=0,"",INDEX('Smelter Look-up'!$C:$C,MATCH($A91,'Smelter Look-up'!$E:$E,0)))</f>
        <v/>
      </c>
      <c r="D91" s="230"/>
      <c r="E91" s="182" t="str">
        <f ca="1">IF(ISERROR($V91),"",OFFSET('Smelter Look-up'!$D$4,$V91-4,0)&amp;"")</f>
        <v/>
      </c>
      <c r="F91" s="182" t="str">
        <f ca="1">IF(ISERROR($V91),"",OFFSET('Smelter Look-up'!$E$4,$V91-4,0))</f>
        <v/>
      </c>
      <c r="G91" s="182" t="str">
        <f ca="1">IF(C91=$X$4,IF(ISERROR($V91),"Enter smelter details","RMI"),IF(ISERROR($V91),"",OFFSET('Smelter Look-up'!$F$4,$V91-4,0)))</f>
        <v/>
      </c>
      <c r="H91" s="183" t="str">
        <f ca="1">IF(ISERROR($V91),"",OFFSET('Smelter Look-up'!$G$4,$V91-4,0))</f>
        <v/>
      </c>
      <c r="I91" s="184" t="str">
        <f ca="1">IF(ISERROR($V91),"",OFFSET('Smelter Look-up'!$H$4,$V91-4,0))</f>
        <v/>
      </c>
      <c r="J91" s="184" t="str">
        <f ca="1">IF(ISERROR($V91),"",OFFSET('Smelter Look-up'!$I$4,$V91-4,0))</f>
        <v/>
      </c>
      <c r="K91" s="224"/>
      <c r="L91" s="224"/>
      <c r="M91" s="224"/>
      <c r="N91" s="224"/>
      <c r="O91" s="224"/>
      <c r="P91" s="185"/>
      <c r="Q91" s="225"/>
      <c r="R91" s="182" t="str">
        <f ca="1">IF(ISERROR($V91),"",OFFSET('Smelter Look-up'!$C$4,$V91-4,0)&amp;"")</f>
        <v/>
      </c>
      <c r="S91" s="181" t="str">
        <f t="shared" ca="1" si="11"/>
        <v/>
      </c>
      <c r="T91" s="181" t="str">
        <f ca="1">IF(B91="","",IF(ISERROR(MATCH($J91,SorP!$B$1:$B$6226,0)),"",INDIRECT("'SorP'!$A$"&amp;MATCH($S91&amp;$J91,SorP!C:C,0))))</f>
        <v/>
      </c>
      <c r="U91" s="201"/>
      <c r="V91" s="226" t="e">
        <f>IF(C91="",NA(),IF(OR(C91="Smelter not listed",C91="Smelter not yet identified"),MATCH($B91&amp;$D91,'Smelter Look-up'!$J:$J,0),MATCH($B91&amp;$C91,'Smelter Look-up'!$J:$J,0)))</f>
        <v>#N/A</v>
      </c>
      <c r="X91" s="227">
        <f t="shared" ca="1" si="12"/>
        <v>0</v>
      </c>
      <c r="AB91" s="228" t="str">
        <f t="shared" si="13"/>
        <v/>
      </c>
    </row>
    <row r="92" spans="1:28" s="227" customFormat="1" ht="20.25">
      <c r="A92" s="181"/>
      <c r="B92" s="182" t="str">
        <f>IF(LEN(A92)=0,"",INDEX('Smelter Look-up'!$A:$A,MATCH($A92,'Smelter Look-up'!$E:$E,0)))</f>
        <v/>
      </c>
      <c r="C92" s="186" t="str">
        <f>IF(LEN(A92)=0,"",INDEX('Smelter Look-up'!$C:$C,MATCH($A92,'Smelter Look-up'!$E:$E,0)))</f>
        <v/>
      </c>
      <c r="D92" s="230"/>
      <c r="E92" s="182" t="str">
        <f ca="1">IF(ISERROR($V92),"",OFFSET('Smelter Look-up'!$D$4,$V92-4,0)&amp;"")</f>
        <v/>
      </c>
      <c r="F92" s="182" t="str">
        <f ca="1">IF(ISERROR($V92),"",OFFSET('Smelter Look-up'!$E$4,$V92-4,0))</f>
        <v/>
      </c>
      <c r="G92" s="182" t="str">
        <f ca="1">IF(C92=$X$4,IF(ISERROR($V92),"Enter smelter details","RMI"),IF(ISERROR($V92),"",OFFSET('Smelter Look-up'!$F$4,$V92-4,0)))</f>
        <v/>
      </c>
      <c r="H92" s="183" t="str">
        <f ca="1">IF(ISERROR($V92),"",OFFSET('Smelter Look-up'!$G$4,$V92-4,0))</f>
        <v/>
      </c>
      <c r="I92" s="184" t="str">
        <f ca="1">IF(ISERROR($V92),"",OFFSET('Smelter Look-up'!$H$4,$V92-4,0))</f>
        <v/>
      </c>
      <c r="J92" s="184" t="str">
        <f ca="1">IF(ISERROR($V92),"",OFFSET('Smelter Look-up'!$I$4,$V92-4,0))</f>
        <v/>
      </c>
      <c r="K92" s="224"/>
      <c r="L92" s="224"/>
      <c r="M92" s="224"/>
      <c r="N92" s="224"/>
      <c r="O92" s="224"/>
      <c r="P92" s="185"/>
      <c r="Q92" s="225"/>
      <c r="R92" s="182" t="str">
        <f ca="1">IF(ISERROR($V92),"",OFFSET('Smelter Look-up'!$C$4,$V92-4,0)&amp;"")</f>
        <v/>
      </c>
      <c r="S92" s="181" t="str">
        <f t="shared" ca="1" si="11"/>
        <v/>
      </c>
      <c r="T92" s="181" t="str">
        <f ca="1">IF(B92="","",IF(ISERROR(MATCH($J92,SorP!$B$1:$B$6226,0)),"",INDIRECT("'SorP'!$A$"&amp;MATCH($S92&amp;$J92,SorP!C:C,0))))</f>
        <v/>
      </c>
      <c r="U92" s="201"/>
      <c r="V92" s="226" t="e">
        <f>IF(C92="",NA(),IF(OR(C92="Smelter not listed",C92="Smelter not yet identified"),MATCH($B92&amp;$D92,'Smelter Look-up'!$J:$J,0),MATCH($B92&amp;$C92,'Smelter Look-up'!$J:$J,0)))</f>
        <v>#N/A</v>
      </c>
      <c r="X92" s="227">
        <f t="shared" ca="1" si="12"/>
        <v>0</v>
      </c>
      <c r="AB92" s="228" t="str">
        <f t="shared" si="13"/>
        <v/>
      </c>
    </row>
    <row r="93" spans="1:28" s="227" customFormat="1" ht="20.25">
      <c r="A93" s="181"/>
      <c r="B93" s="182" t="str">
        <f>IF(LEN(A93)=0,"",INDEX('Smelter Look-up'!$A:$A,MATCH($A93,'Smelter Look-up'!$E:$E,0)))</f>
        <v/>
      </c>
      <c r="C93" s="186" t="str">
        <f>IF(LEN(A93)=0,"",INDEX('Smelter Look-up'!$C:$C,MATCH($A93,'Smelter Look-up'!$E:$E,0)))</f>
        <v/>
      </c>
      <c r="D93" s="230"/>
      <c r="E93" s="182" t="str">
        <f ca="1">IF(ISERROR($V93),"",OFFSET('Smelter Look-up'!$D$4,$V93-4,0)&amp;"")</f>
        <v/>
      </c>
      <c r="F93" s="182" t="str">
        <f ca="1">IF(ISERROR($V93),"",OFFSET('Smelter Look-up'!$E$4,$V93-4,0))</f>
        <v/>
      </c>
      <c r="G93" s="182" t="str">
        <f ca="1">IF(C93=$X$4,IF(ISERROR($V93),"Enter smelter details","RMI"),IF(ISERROR($V93),"",OFFSET('Smelter Look-up'!$F$4,$V93-4,0)))</f>
        <v/>
      </c>
      <c r="H93" s="183" t="str">
        <f ca="1">IF(ISERROR($V93),"",OFFSET('Smelter Look-up'!$G$4,$V93-4,0))</f>
        <v/>
      </c>
      <c r="I93" s="184" t="str">
        <f ca="1">IF(ISERROR($V93),"",OFFSET('Smelter Look-up'!$H$4,$V93-4,0))</f>
        <v/>
      </c>
      <c r="J93" s="184" t="str">
        <f ca="1">IF(ISERROR($V93),"",OFFSET('Smelter Look-up'!$I$4,$V93-4,0))</f>
        <v/>
      </c>
      <c r="K93" s="224"/>
      <c r="L93" s="224"/>
      <c r="M93" s="224"/>
      <c r="N93" s="224"/>
      <c r="O93" s="224"/>
      <c r="P93" s="185"/>
      <c r="Q93" s="225"/>
      <c r="R93" s="182" t="str">
        <f ca="1">IF(ISERROR($V93),"",OFFSET('Smelter Look-up'!$C$4,$V93-4,0)&amp;"")</f>
        <v/>
      </c>
      <c r="S93" s="181" t="str">
        <f t="shared" ca="1" si="11"/>
        <v/>
      </c>
      <c r="T93" s="181" t="str">
        <f ca="1">IF(B93="","",IF(ISERROR(MATCH($J93,SorP!$B$1:$B$6226,0)),"",INDIRECT("'SorP'!$A$"&amp;MATCH($S93&amp;$J93,SorP!C:C,0))))</f>
        <v/>
      </c>
      <c r="U93" s="201"/>
      <c r="V93" s="226" t="e">
        <f>IF(C93="",NA(),IF(OR(C93="Smelter not listed",C93="Smelter not yet identified"),MATCH($B93&amp;$D93,'Smelter Look-up'!$J:$J,0),MATCH($B93&amp;$C93,'Smelter Look-up'!$J:$J,0)))</f>
        <v>#N/A</v>
      </c>
      <c r="X93" s="227">
        <f t="shared" ca="1" si="12"/>
        <v>0</v>
      </c>
      <c r="AB93" s="228" t="str">
        <f t="shared" si="13"/>
        <v/>
      </c>
    </row>
    <row r="94" spans="1:28" s="227" customFormat="1" ht="20.25">
      <c r="A94" s="181"/>
      <c r="B94" s="182" t="str">
        <f>IF(LEN(A94)=0,"",INDEX('Smelter Look-up'!$A:$A,MATCH($A94,'Smelter Look-up'!$E:$E,0)))</f>
        <v/>
      </c>
      <c r="C94" s="186" t="str">
        <f>IF(LEN(A94)=0,"",INDEX('Smelter Look-up'!$C:$C,MATCH($A94,'Smelter Look-up'!$E:$E,0)))</f>
        <v/>
      </c>
      <c r="D94" s="230"/>
      <c r="E94" s="182" t="str">
        <f ca="1">IF(ISERROR($V94),"",OFFSET('Smelter Look-up'!$D$4,$V94-4,0)&amp;"")</f>
        <v/>
      </c>
      <c r="F94" s="182" t="str">
        <f ca="1">IF(ISERROR($V94),"",OFFSET('Smelter Look-up'!$E$4,$V94-4,0))</f>
        <v/>
      </c>
      <c r="G94" s="182" t="str">
        <f ca="1">IF(C94=$X$4,IF(ISERROR($V94),"Enter smelter details","RMI"),IF(ISERROR($V94),"",OFFSET('Smelter Look-up'!$F$4,$V94-4,0)))</f>
        <v/>
      </c>
      <c r="H94" s="183" t="str">
        <f ca="1">IF(ISERROR($V94),"",OFFSET('Smelter Look-up'!$G$4,$V94-4,0))</f>
        <v/>
      </c>
      <c r="I94" s="184" t="str">
        <f ca="1">IF(ISERROR($V94),"",OFFSET('Smelter Look-up'!$H$4,$V94-4,0))</f>
        <v/>
      </c>
      <c r="J94" s="184" t="str">
        <f ca="1">IF(ISERROR($V94),"",OFFSET('Smelter Look-up'!$I$4,$V94-4,0))</f>
        <v/>
      </c>
      <c r="K94" s="224"/>
      <c r="L94" s="224"/>
      <c r="M94" s="224"/>
      <c r="N94" s="224"/>
      <c r="O94" s="224"/>
      <c r="P94" s="185"/>
      <c r="Q94" s="225"/>
      <c r="R94" s="182" t="str">
        <f ca="1">IF(ISERROR($V94),"",OFFSET('Smelter Look-up'!$C$4,$V94-4,0)&amp;"")</f>
        <v/>
      </c>
      <c r="S94" s="181" t="str">
        <f t="shared" ca="1" si="11"/>
        <v/>
      </c>
      <c r="T94" s="181" t="str">
        <f ca="1">IF(B94="","",IF(ISERROR(MATCH($J94,SorP!$B$1:$B$6226,0)),"",INDIRECT("'SorP'!$A$"&amp;MATCH($S94&amp;$J94,SorP!C:C,0))))</f>
        <v/>
      </c>
      <c r="U94" s="201"/>
      <c r="V94" s="226" t="e">
        <f>IF(C94="",NA(),IF(OR(C94="Smelter not listed",C94="Smelter not yet identified"),MATCH($B94&amp;$D94,'Smelter Look-up'!$J:$J,0),MATCH($B94&amp;$C94,'Smelter Look-up'!$J:$J,0)))</f>
        <v>#N/A</v>
      </c>
      <c r="X94" s="227">
        <f t="shared" ca="1" si="12"/>
        <v>0</v>
      </c>
      <c r="AB94" s="228" t="str">
        <f t="shared" si="13"/>
        <v/>
      </c>
    </row>
    <row r="95" spans="1:28" s="227" customFormat="1" ht="20.25">
      <c r="A95" s="181"/>
      <c r="B95" s="182" t="str">
        <f>IF(LEN(A95)=0,"",INDEX('Smelter Look-up'!$A:$A,MATCH($A95,'Smelter Look-up'!$E:$E,0)))</f>
        <v/>
      </c>
      <c r="C95" s="186" t="str">
        <f>IF(LEN(A95)=0,"",INDEX('Smelter Look-up'!$C:$C,MATCH($A95,'Smelter Look-up'!$E:$E,0)))</f>
        <v/>
      </c>
      <c r="D95" s="230"/>
      <c r="E95" s="182" t="str">
        <f ca="1">IF(ISERROR($V95),"",OFFSET('Smelter Look-up'!$D$4,$V95-4,0)&amp;"")</f>
        <v/>
      </c>
      <c r="F95" s="182" t="str">
        <f ca="1">IF(ISERROR($V95),"",OFFSET('Smelter Look-up'!$E$4,$V95-4,0))</f>
        <v/>
      </c>
      <c r="G95" s="182" t="str">
        <f ca="1">IF(C95=$X$4,IF(ISERROR($V95),"Enter smelter details","RMI"),IF(ISERROR($V95),"",OFFSET('Smelter Look-up'!$F$4,$V95-4,0)))</f>
        <v/>
      </c>
      <c r="H95" s="183" t="str">
        <f ca="1">IF(ISERROR($V95),"",OFFSET('Smelter Look-up'!$G$4,$V95-4,0))</f>
        <v/>
      </c>
      <c r="I95" s="184" t="str">
        <f ca="1">IF(ISERROR($V95),"",OFFSET('Smelter Look-up'!$H$4,$V95-4,0))</f>
        <v/>
      </c>
      <c r="J95" s="184" t="str">
        <f ca="1">IF(ISERROR($V95),"",OFFSET('Smelter Look-up'!$I$4,$V95-4,0))</f>
        <v/>
      </c>
      <c r="K95" s="224"/>
      <c r="L95" s="224"/>
      <c r="M95" s="224"/>
      <c r="N95" s="224"/>
      <c r="O95" s="224"/>
      <c r="P95" s="185"/>
      <c r="Q95" s="225"/>
      <c r="R95" s="182" t="str">
        <f ca="1">IF(ISERROR($V95),"",OFFSET('Smelter Look-up'!$C$4,$V95-4,0)&amp;"")</f>
        <v/>
      </c>
      <c r="S95" s="181" t="str">
        <f t="shared" ca="1" si="11"/>
        <v/>
      </c>
      <c r="T95" s="181" t="str">
        <f ca="1">IF(B95="","",IF(ISERROR(MATCH($J95,SorP!$B$1:$B$6226,0)),"",INDIRECT("'SorP'!$A$"&amp;MATCH($S95&amp;$J95,SorP!C:C,0))))</f>
        <v/>
      </c>
      <c r="U95" s="201"/>
      <c r="V95" s="226" t="e">
        <f>IF(C95="",NA(),IF(OR(C95="Smelter not listed",C95="Smelter not yet identified"),MATCH($B95&amp;$D95,'Smelter Look-up'!$J:$J,0),MATCH($B95&amp;$C95,'Smelter Look-up'!$J:$J,0)))</f>
        <v>#N/A</v>
      </c>
      <c r="X95" s="227">
        <f t="shared" ca="1" si="12"/>
        <v>0</v>
      </c>
      <c r="AB95" s="228" t="str">
        <f t="shared" si="13"/>
        <v/>
      </c>
    </row>
    <row r="96" spans="1:28" s="227" customFormat="1" ht="20.25">
      <c r="A96" s="181"/>
      <c r="B96" s="182" t="str">
        <f>IF(LEN(A96)=0,"",INDEX('Smelter Look-up'!$A:$A,MATCH($A96,'Smelter Look-up'!$E:$E,0)))</f>
        <v/>
      </c>
      <c r="C96" s="186" t="str">
        <f>IF(LEN(A96)=0,"",INDEX('Smelter Look-up'!$C:$C,MATCH($A96,'Smelter Look-up'!$E:$E,0)))</f>
        <v/>
      </c>
      <c r="D96" s="230"/>
      <c r="E96" s="182" t="str">
        <f ca="1">IF(ISERROR($V96),"",OFFSET('Smelter Look-up'!$D$4,$V96-4,0)&amp;"")</f>
        <v/>
      </c>
      <c r="F96" s="182" t="str">
        <f ca="1">IF(ISERROR($V96),"",OFFSET('Smelter Look-up'!$E$4,$V96-4,0))</f>
        <v/>
      </c>
      <c r="G96" s="182" t="str">
        <f ca="1">IF(C96=$X$4,IF(ISERROR($V96),"Enter smelter details","RMI"),IF(ISERROR($V96),"",OFFSET('Smelter Look-up'!$F$4,$V96-4,0)))</f>
        <v/>
      </c>
      <c r="H96" s="183" t="str">
        <f ca="1">IF(ISERROR($V96),"",OFFSET('Smelter Look-up'!$G$4,$V96-4,0))</f>
        <v/>
      </c>
      <c r="I96" s="184" t="str">
        <f ca="1">IF(ISERROR($V96),"",OFFSET('Smelter Look-up'!$H$4,$V96-4,0))</f>
        <v/>
      </c>
      <c r="J96" s="184" t="str">
        <f ca="1">IF(ISERROR($V96),"",OFFSET('Smelter Look-up'!$I$4,$V96-4,0))</f>
        <v/>
      </c>
      <c r="K96" s="224"/>
      <c r="L96" s="224"/>
      <c r="M96" s="224"/>
      <c r="N96" s="224"/>
      <c r="O96" s="224"/>
      <c r="P96" s="185"/>
      <c r="Q96" s="225"/>
      <c r="R96" s="182" t="str">
        <f ca="1">IF(ISERROR($V96),"",OFFSET('Smelter Look-up'!$C$4,$V96-4,0)&amp;"")</f>
        <v/>
      </c>
      <c r="S96" s="181" t="str">
        <f t="shared" ca="1" si="11"/>
        <v/>
      </c>
      <c r="T96" s="181" t="str">
        <f ca="1">IF(B96="","",IF(ISERROR(MATCH($J96,SorP!$B$1:$B$6226,0)),"",INDIRECT("'SorP'!$A$"&amp;MATCH($S96&amp;$J96,SorP!C:C,0))))</f>
        <v/>
      </c>
      <c r="U96" s="201"/>
      <c r="V96" s="226" t="e">
        <f>IF(C96="",NA(),IF(OR(C96="Smelter not listed",C96="Smelter not yet identified"),MATCH($B96&amp;$D96,'Smelter Look-up'!$J:$J,0),MATCH($B96&amp;$C96,'Smelter Look-up'!$J:$J,0)))</f>
        <v>#N/A</v>
      </c>
      <c r="X96" s="227">
        <f t="shared" ca="1" si="12"/>
        <v>0</v>
      </c>
      <c r="AB96" s="228" t="str">
        <f t="shared" si="13"/>
        <v/>
      </c>
    </row>
    <row r="97" spans="1:28" s="227" customFormat="1" ht="20.25">
      <c r="A97" s="181"/>
      <c r="B97" s="182" t="str">
        <f>IF(LEN(A97)=0,"",INDEX('Smelter Look-up'!$A:$A,MATCH($A97,'Smelter Look-up'!$E:$E,0)))</f>
        <v/>
      </c>
      <c r="C97" s="186" t="str">
        <f>IF(LEN(A97)=0,"",INDEX('Smelter Look-up'!$C:$C,MATCH($A97,'Smelter Look-up'!$E:$E,0)))</f>
        <v/>
      </c>
      <c r="D97" s="230"/>
      <c r="E97" s="182" t="str">
        <f ca="1">IF(ISERROR($V97),"",OFFSET('Smelter Look-up'!$D$4,$V97-4,0)&amp;"")</f>
        <v/>
      </c>
      <c r="F97" s="182" t="str">
        <f ca="1">IF(ISERROR($V97),"",OFFSET('Smelter Look-up'!$E$4,$V97-4,0))</f>
        <v/>
      </c>
      <c r="G97" s="182" t="str">
        <f ca="1">IF(C97=$X$4,IF(ISERROR($V97),"Enter smelter details","RMI"),IF(ISERROR($V97),"",OFFSET('Smelter Look-up'!$F$4,$V97-4,0)))</f>
        <v/>
      </c>
      <c r="H97" s="183" t="str">
        <f ca="1">IF(ISERROR($V97),"",OFFSET('Smelter Look-up'!$G$4,$V97-4,0))</f>
        <v/>
      </c>
      <c r="I97" s="184" t="str">
        <f ca="1">IF(ISERROR($V97),"",OFFSET('Smelter Look-up'!$H$4,$V97-4,0))</f>
        <v/>
      </c>
      <c r="J97" s="184" t="str">
        <f ca="1">IF(ISERROR($V97),"",OFFSET('Smelter Look-up'!$I$4,$V97-4,0))</f>
        <v/>
      </c>
      <c r="K97" s="224"/>
      <c r="L97" s="224"/>
      <c r="M97" s="224"/>
      <c r="N97" s="224"/>
      <c r="O97" s="224"/>
      <c r="P97" s="185"/>
      <c r="Q97" s="225"/>
      <c r="R97" s="182" t="str">
        <f ca="1">IF(ISERROR($V97),"",OFFSET('Smelter Look-up'!$C$4,$V97-4,0)&amp;"")</f>
        <v/>
      </c>
      <c r="S97" s="181" t="str">
        <f t="shared" ca="1" si="11"/>
        <v/>
      </c>
      <c r="T97" s="181" t="str">
        <f ca="1">IF(B97="","",IF(ISERROR(MATCH($J97,SorP!$B$1:$B$6226,0)),"",INDIRECT("'SorP'!$A$"&amp;MATCH($S97&amp;$J97,SorP!C:C,0))))</f>
        <v/>
      </c>
      <c r="U97" s="201"/>
      <c r="V97" s="226" t="e">
        <f>IF(C97="",NA(),IF(OR(C97="Smelter not listed",C97="Smelter not yet identified"),MATCH($B97&amp;$D97,'Smelter Look-up'!$J:$J,0),MATCH($B97&amp;$C97,'Smelter Look-up'!$J:$J,0)))</f>
        <v>#N/A</v>
      </c>
      <c r="X97" s="227">
        <f t="shared" ca="1" si="12"/>
        <v>0</v>
      </c>
      <c r="AB97" s="228" t="str">
        <f t="shared" si="13"/>
        <v/>
      </c>
    </row>
    <row r="98" spans="1:28" s="227" customFormat="1" ht="20.25">
      <c r="A98" s="181"/>
      <c r="B98" s="182" t="str">
        <f>IF(LEN(A98)=0,"",INDEX('Smelter Look-up'!$A:$A,MATCH($A98,'Smelter Look-up'!$E:$E,0)))</f>
        <v/>
      </c>
      <c r="C98" s="186" t="str">
        <f>IF(LEN(A98)=0,"",INDEX('Smelter Look-up'!$C:$C,MATCH($A98,'Smelter Look-up'!$E:$E,0)))</f>
        <v/>
      </c>
      <c r="D98" s="230"/>
      <c r="E98" s="182" t="str">
        <f ca="1">IF(ISERROR($V98),"",OFFSET('Smelter Look-up'!$D$4,$V98-4,0)&amp;"")</f>
        <v/>
      </c>
      <c r="F98" s="182" t="str">
        <f ca="1">IF(ISERROR($V98),"",OFFSET('Smelter Look-up'!$E$4,$V98-4,0))</f>
        <v/>
      </c>
      <c r="G98" s="182" t="str">
        <f ca="1">IF(C98=$X$4,IF(ISERROR($V98),"Enter smelter details","RMI"),IF(ISERROR($V98),"",OFFSET('Smelter Look-up'!$F$4,$V98-4,0)))</f>
        <v/>
      </c>
      <c r="H98" s="183" t="str">
        <f ca="1">IF(ISERROR($V98),"",OFFSET('Smelter Look-up'!$G$4,$V98-4,0))</f>
        <v/>
      </c>
      <c r="I98" s="184" t="str">
        <f ca="1">IF(ISERROR($V98),"",OFFSET('Smelter Look-up'!$H$4,$V98-4,0))</f>
        <v/>
      </c>
      <c r="J98" s="184" t="str">
        <f ca="1">IF(ISERROR($V98),"",OFFSET('Smelter Look-up'!$I$4,$V98-4,0))</f>
        <v/>
      </c>
      <c r="K98" s="224"/>
      <c r="L98" s="224"/>
      <c r="M98" s="224"/>
      <c r="N98" s="224"/>
      <c r="O98" s="224"/>
      <c r="P98" s="185"/>
      <c r="Q98" s="225"/>
      <c r="R98" s="182" t="str">
        <f ca="1">IF(ISERROR($V98),"",OFFSET('Smelter Look-up'!$C$4,$V98-4,0)&amp;"")</f>
        <v/>
      </c>
      <c r="S98" s="181" t="str">
        <f t="shared" ca="1" si="11"/>
        <v/>
      </c>
      <c r="T98" s="181" t="str">
        <f ca="1">IF(B98="","",IF(ISERROR(MATCH($J98,SorP!$B$1:$B$6226,0)),"",INDIRECT("'SorP'!$A$"&amp;MATCH($S98&amp;$J98,SorP!C:C,0))))</f>
        <v/>
      </c>
      <c r="U98" s="201"/>
      <c r="V98" s="226" t="e">
        <f>IF(C98="",NA(),IF(OR(C98="Smelter not listed",C98="Smelter not yet identified"),MATCH($B98&amp;$D98,'Smelter Look-up'!$J:$J,0),MATCH($B98&amp;$C98,'Smelter Look-up'!$J:$J,0)))</f>
        <v>#N/A</v>
      </c>
      <c r="X98" s="227">
        <f t="shared" ca="1" si="12"/>
        <v>0</v>
      </c>
      <c r="AB98" s="228" t="str">
        <f t="shared" si="13"/>
        <v/>
      </c>
    </row>
    <row r="99" spans="1:28" s="227" customFormat="1" ht="20.25">
      <c r="A99" s="181"/>
      <c r="B99" s="182" t="str">
        <f>IF(LEN(A99)=0,"",INDEX('Smelter Look-up'!$A:$A,MATCH($A99,'Smelter Look-up'!$E:$E,0)))</f>
        <v/>
      </c>
      <c r="C99" s="186" t="str">
        <f>IF(LEN(A99)=0,"",INDEX('Smelter Look-up'!$C:$C,MATCH($A99,'Smelter Look-up'!$E:$E,0)))</f>
        <v/>
      </c>
      <c r="D99" s="230"/>
      <c r="E99" s="182" t="str">
        <f ca="1">IF(ISERROR($V99),"",OFFSET('Smelter Look-up'!$D$4,$V99-4,0)&amp;"")</f>
        <v/>
      </c>
      <c r="F99" s="182" t="str">
        <f ca="1">IF(ISERROR($V99),"",OFFSET('Smelter Look-up'!$E$4,$V99-4,0))</f>
        <v/>
      </c>
      <c r="G99" s="182" t="str">
        <f ca="1">IF(C99=$X$4,IF(ISERROR($V99),"Enter smelter details","RMI"),IF(ISERROR($V99),"",OFFSET('Smelter Look-up'!$F$4,$V99-4,0)))</f>
        <v/>
      </c>
      <c r="H99" s="183" t="str">
        <f ca="1">IF(ISERROR($V99),"",OFFSET('Smelter Look-up'!$G$4,$V99-4,0))</f>
        <v/>
      </c>
      <c r="I99" s="184" t="str">
        <f ca="1">IF(ISERROR($V99),"",OFFSET('Smelter Look-up'!$H$4,$V99-4,0))</f>
        <v/>
      </c>
      <c r="J99" s="184" t="str">
        <f ca="1">IF(ISERROR($V99),"",OFFSET('Smelter Look-up'!$I$4,$V99-4,0))</f>
        <v/>
      </c>
      <c r="K99" s="224"/>
      <c r="L99" s="224"/>
      <c r="M99" s="224"/>
      <c r="N99" s="224"/>
      <c r="O99" s="224"/>
      <c r="P99" s="185"/>
      <c r="Q99" s="225"/>
      <c r="R99" s="182" t="str">
        <f ca="1">IF(ISERROR($V99),"",OFFSET('Smelter Look-up'!$C$4,$V99-4,0)&amp;"")</f>
        <v/>
      </c>
      <c r="S99" s="181" t="str">
        <f t="shared" ca="1" si="11"/>
        <v/>
      </c>
      <c r="T99" s="181" t="str">
        <f ca="1">IF(B99="","",IF(ISERROR(MATCH($J99,SorP!$B$1:$B$6226,0)),"",INDIRECT("'SorP'!$A$"&amp;MATCH($S99&amp;$J99,SorP!C:C,0))))</f>
        <v/>
      </c>
      <c r="U99" s="201"/>
      <c r="V99" s="226" t="e">
        <f>IF(C99="",NA(),IF(OR(C99="Smelter not listed",C99="Smelter not yet identified"),MATCH($B99&amp;$D99,'Smelter Look-up'!$J:$J,0),MATCH($B99&amp;$C99,'Smelter Look-up'!$J:$J,0)))</f>
        <v>#N/A</v>
      </c>
      <c r="X99" s="227">
        <f t="shared" ca="1" si="12"/>
        <v>0</v>
      </c>
      <c r="AB99" s="228" t="str">
        <f t="shared" si="13"/>
        <v/>
      </c>
    </row>
    <row r="100" spans="1:28" s="227" customFormat="1" ht="20.25">
      <c r="A100" s="181"/>
      <c r="B100" s="182" t="str">
        <f>IF(LEN(A100)=0,"",INDEX('Smelter Look-up'!$A:$A,MATCH($A100,'Smelter Look-up'!$E:$E,0)))</f>
        <v/>
      </c>
      <c r="C100" s="186" t="str">
        <f>IF(LEN(A100)=0,"",INDEX('Smelter Look-up'!$C:$C,MATCH($A100,'Smelter Look-up'!$E:$E,0)))</f>
        <v/>
      </c>
      <c r="D100" s="230"/>
      <c r="E100" s="182" t="str">
        <f ca="1">IF(ISERROR($V100),"",OFFSET('Smelter Look-up'!$D$4,$V100-4,0)&amp;"")</f>
        <v/>
      </c>
      <c r="F100" s="182" t="str">
        <f ca="1">IF(ISERROR($V100),"",OFFSET('Smelter Look-up'!$E$4,$V100-4,0))</f>
        <v/>
      </c>
      <c r="G100" s="182" t="str">
        <f ca="1">IF(C100=$X$4,IF(ISERROR($V100),"Enter smelter details","RMI"),IF(ISERROR($V100),"",OFFSET('Smelter Look-up'!$F$4,$V100-4,0)))</f>
        <v/>
      </c>
      <c r="H100" s="183" t="str">
        <f ca="1">IF(ISERROR($V100),"",OFFSET('Smelter Look-up'!$G$4,$V100-4,0))</f>
        <v/>
      </c>
      <c r="I100" s="184" t="str">
        <f ca="1">IF(ISERROR($V100),"",OFFSET('Smelter Look-up'!$H$4,$V100-4,0))</f>
        <v/>
      </c>
      <c r="J100" s="184" t="str">
        <f ca="1">IF(ISERROR($V100),"",OFFSET('Smelter Look-up'!$I$4,$V100-4,0))</f>
        <v/>
      </c>
      <c r="K100" s="224"/>
      <c r="L100" s="224"/>
      <c r="M100" s="224"/>
      <c r="N100" s="224"/>
      <c r="O100" s="224"/>
      <c r="P100" s="185"/>
      <c r="Q100" s="225"/>
      <c r="R100" s="182" t="str">
        <f ca="1">IF(ISERROR($V100),"",OFFSET('Smelter Look-up'!$C$4,$V100-4,0)&amp;"")</f>
        <v/>
      </c>
      <c r="S100" s="181" t="str">
        <f t="shared" ca="1" si="11"/>
        <v/>
      </c>
      <c r="T100" s="181" t="str">
        <f ca="1">IF(B100="","",IF(ISERROR(MATCH($J100,SorP!$B$1:$B$6226,0)),"",INDIRECT("'SorP'!$A$"&amp;MATCH($S100&amp;$J100,SorP!C:C,0))))</f>
        <v/>
      </c>
      <c r="U100" s="201"/>
      <c r="V100" s="226" t="e">
        <f>IF(C100="",NA(),IF(OR(C100="Smelter not listed",C100="Smelter not yet identified"),MATCH($B100&amp;$D100,'Smelter Look-up'!$J:$J,0),MATCH($B100&amp;$C100,'Smelter Look-up'!$J:$J,0)))</f>
        <v>#N/A</v>
      </c>
      <c r="X100" s="227">
        <f t="shared" ca="1" si="12"/>
        <v>0</v>
      </c>
      <c r="AB100" s="228" t="str">
        <f t="shared" si="13"/>
        <v/>
      </c>
    </row>
    <row r="101" spans="1:28" s="227" customFormat="1" ht="20.25">
      <c r="A101" s="181"/>
      <c r="B101" s="182" t="str">
        <f>IF(LEN(A101)=0,"",INDEX('Smelter Look-up'!$A:$A,MATCH($A101,'Smelter Look-up'!$E:$E,0)))</f>
        <v/>
      </c>
      <c r="C101" s="186" t="str">
        <f>IF(LEN(A101)=0,"",INDEX('Smelter Look-up'!$C:$C,MATCH($A101,'Smelter Look-up'!$E:$E,0)))</f>
        <v/>
      </c>
      <c r="D101" s="230"/>
      <c r="E101" s="182" t="str">
        <f ca="1">IF(ISERROR($V101),"",OFFSET('Smelter Look-up'!$D$4,$V101-4,0)&amp;"")</f>
        <v/>
      </c>
      <c r="F101" s="182" t="str">
        <f ca="1">IF(ISERROR($V101),"",OFFSET('Smelter Look-up'!$E$4,$V101-4,0))</f>
        <v/>
      </c>
      <c r="G101" s="182" t="str">
        <f ca="1">IF(C101=$X$4,IF(ISERROR($V101),"Enter smelter details","RMI"),IF(ISERROR($V101),"",OFFSET('Smelter Look-up'!$F$4,$V101-4,0)))</f>
        <v/>
      </c>
      <c r="H101" s="183" t="str">
        <f ca="1">IF(ISERROR($V101),"",OFFSET('Smelter Look-up'!$G$4,$V101-4,0))</f>
        <v/>
      </c>
      <c r="I101" s="184" t="str">
        <f ca="1">IF(ISERROR($V101),"",OFFSET('Smelter Look-up'!$H$4,$V101-4,0))</f>
        <v/>
      </c>
      <c r="J101" s="184" t="str">
        <f ca="1">IF(ISERROR($V101),"",OFFSET('Smelter Look-up'!$I$4,$V101-4,0))</f>
        <v/>
      </c>
      <c r="K101" s="224"/>
      <c r="L101" s="224"/>
      <c r="M101" s="224"/>
      <c r="N101" s="224"/>
      <c r="O101" s="224"/>
      <c r="P101" s="185"/>
      <c r="Q101" s="225"/>
      <c r="R101" s="182" t="str">
        <f ca="1">IF(ISERROR($V101),"",OFFSET('Smelter Look-up'!$C$4,$V101-4,0)&amp;"")</f>
        <v/>
      </c>
      <c r="S101" s="181" t="str">
        <f t="shared" ca="1" si="11"/>
        <v/>
      </c>
      <c r="T101" s="181" t="str">
        <f ca="1">IF(B101="","",IF(ISERROR(MATCH($J101,SorP!$B$1:$B$6226,0)),"",INDIRECT("'SorP'!$A$"&amp;MATCH($S101&amp;$J101,SorP!C:C,0))))</f>
        <v/>
      </c>
      <c r="U101" s="201"/>
      <c r="V101" s="226" t="e">
        <f>IF(C101="",NA(),IF(OR(C101="Smelter not listed",C101="Smelter not yet identified"),MATCH($B101&amp;$D101,'Smelter Look-up'!$J:$J,0),MATCH($B101&amp;$C101,'Smelter Look-up'!$J:$J,0)))</f>
        <v>#N/A</v>
      </c>
      <c r="X101" s="227">
        <f t="shared" ca="1" si="12"/>
        <v>0</v>
      </c>
      <c r="AB101" s="228" t="str">
        <f t="shared" si="13"/>
        <v/>
      </c>
    </row>
    <row r="102" spans="1:28" s="227" customFormat="1" ht="20.25">
      <c r="A102" s="181"/>
      <c r="B102" s="182" t="str">
        <f>IF(LEN(A102)=0,"",INDEX('Smelter Look-up'!$A:$A,MATCH($A102,'Smelter Look-up'!$E:$E,0)))</f>
        <v/>
      </c>
      <c r="C102" s="186" t="str">
        <f>IF(LEN(A102)=0,"",INDEX('Smelter Look-up'!$C:$C,MATCH($A102,'Smelter Look-up'!$E:$E,0)))</f>
        <v/>
      </c>
      <c r="D102" s="230"/>
      <c r="E102" s="182" t="str">
        <f ca="1">IF(ISERROR($V102),"",OFFSET('Smelter Look-up'!$D$4,$V102-4,0)&amp;"")</f>
        <v/>
      </c>
      <c r="F102" s="182" t="str">
        <f ca="1">IF(ISERROR($V102),"",OFFSET('Smelter Look-up'!$E$4,$V102-4,0))</f>
        <v/>
      </c>
      <c r="G102" s="182" t="str">
        <f ca="1">IF(C102=$X$4,IF(ISERROR($V102),"Enter smelter details","RMI"),IF(ISERROR($V102),"",OFFSET('Smelter Look-up'!$F$4,$V102-4,0)))</f>
        <v/>
      </c>
      <c r="H102" s="183" t="str">
        <f ca="1">IF(ISERROR($V102),"",OFFSET('Smelter Look-up'!$G$4,$V102-4,0))</f>
        <v/>
      </c>
      <c r="I102" s="184" t="str">
        <f ca="1">IF(ISERROR($V102),"",OFFSET('Smelter Look-up'!$H$4,$V102-4,0))</f>
        <v/>
      </c>
      <c r="J102" s="184" t="str">
        <f ca="1">IF(ISERROR($V102),"",OFFSET('Smelter Look-up'!$I$4,$V102-4,0))</f>
        <v/>
      </c>
      <c r="K102" s="224"/>
      <c r="L102" s="224"/>
      <c r="M102" s="224"/>
      <c r="N102" s="224"/>
      <c r="O102" s="224"/>
      <c r="P102" s="185"/>
      <c r="Q102" s="225"/>
      <c r="R102" s="182" t="str">
        <f ca="1">IF(ISERROR($V102),"",OFFSET('Smelter Look-up'!$C$4,$V102-4,0)&amp;"")</f>
        <v/>
      </c>
      <c r="S102" s="181" t="str">
        <f t="shared" ref="S102:S132" ca="1" si="14">IF(B102="","",IF(ISERROR(MATCH($E102,CL,0)),"Unknown",INDIRECT("'C'!$A$"&amp;MATCH($E102,CL,0)+1)))</f>
        <v/>
      </c>
      <c r="T102" s="181" t="str">
        <f ca="1">IF(B102="","",IF(ISERROR(MATCH($J102,SorP!$B$1:$B$6226,0)),"",INDIRECT("'SorP'!$A$"&amp;MATCH($S102&amp;$J102,SorP!C:C,0))))</f>
        <v/>
      </c>
      <c r="U102" s="201"/>
      <c r="V102" s="226" t="e">
        <f>IF(C102="",NA(),IF(OR(C102="Smelter not listed",C102="Smelter not yet identified"),MATCH($B102&amp;$D102,'Smelter Look-up'!$J:$J,0),MATCH($B102&amp;$C102,'Smelter Look-up'!$J:$J,0)))</f>
        <v>#N/A</v>
      </c>
      <c r="X102" s="227">
        <f t="shared" ref="X102:X132" ca="1" si="15">IF(AND(C102="Smelter not listed",OR(LEN(D102)=0,LEN(E102)=0)),1,0)</f>
        <v>0</v>
      </c>
      <c r="AB102" s="228" t="str">
        <f t="shared" ref="AB102:AB132" si="16">B102&amp;C102</f>
        <v/>
      </c>
    </row>
    <row r="103" spans="1:28" s="227" customFormat="1" ht="20.25">
      <c r="A103" s="181"/>
      <c r="B103" s="182" t="str">
        <f>IF(LEN(A103)=0,"",INDEX('Smelter Look-up'!$A:$A,MATCH($A103,'Smelter Look-up'!$E:$E,0)))</f>
        <v/>
      </c>
      <c r="C103" s="186" t="str">
        <f>IF(LEN(A103)=0,"",INDEX('Smelter Look-up'!$C:$C,MATCH($A103,'Smelter Look-up'!$E:$E,0)))</f>
        <v/>
      </c>
      <c r="D103" s="230"/>
      <c r="E103" s="182" t="str">
        <f ca="1">IF(ISERROR($V103),"",OFFSET('Smelter Look-up'!$D$4,$V103-4,0)&amp;"")</f>
        <v/>
      </c>
      <c r="F103" s="182" t="str">
        <f ca="1">IF(ISERROR($V103),"",OFFSET('Smelter Look-up'!$E$4,$V103-4,0))</f>
        <v/>
      </c>
      <c r="G103" s="182" t="str">
        <f ca="1">IF(C103=$X$4,IF(ISERROR($V103),"Enter smelter details","RMI"),IF(ISERROR($V103),"",OFFSET('Smelter Look-up'!$F$4,$V103-4,0)))</f>
        <v/>
      </c>
      <c r="H103" s="183" t="str">
        <f ca="1">IF(ISERROR($V103),"",OFFSET('Smelter Look-up'!$G$4,$V103-4,0))</f>
        <v/>
      </c>
      <c r="I103" s="184" t="str">
        <f ca="1">IF(ISERROR($V103),"",OFFSET('Smelter Look-up'!$H$4,$V103-4,0))</f>
        <v/>
      </c>
      <c r="J103" s="184" t="str">
        <f ca="1">IF(ISERROR($V103),"",OFFSET('Smelter Look-up'!$I$4,$V103-4,0))</f>
        <v/>
      </c>
      <c r="K103" s="224"/>
      <c r="L103" s="224"/>
      <c r="M103" s="224"/>
      <c r="N103" s="224"/>
      <c r="O103" s="224"/>
      <c r="P103" s="185"/>
      <c r="Q103" s="225"/>
      <c r="R103" s="182" t="str">
        <f ca="1">IF(ISERROR($V103),"",OFFSET('Smelter Look-up'!$C$4,$V103-4,0)&amp;"")</f>
        <v/>
      </c>
      <c r="S103" s="181" t="str">
        <f t="shared" ca="1" si="14"/>
        <v/>
      </c>
      <c r="T103" s="181" t="str">
        <f ca="1">IF(B103="","",IF(ISERROR(MATCH($J103,SorP!$B$1:$B$6226,0)),"",INDIRECT("'SorP'!$A$"&amp;MATCH($S103&amp;$J103,SorP!C:C,0))))</f>
        <v/>
      </c>
      <c r="U103" s="201"/>
      <c r="V103" s="226" t="e">
        <f>IF(C103="",NA(),IF(OR(C103="Smelter not listed",C103="Smelter not yet identified"),MATCH($B103&amp;$D103,'Smelter Look-up'!$J:$J,0),MATCH($B103&amp;$C103,'Smelter Look-up'!$J:$J,0)))</f>
        <v>#N/A</v>
      </c>
      <c r="X103" s="227">
        <f t="shared" ca="1" si="15"/>
        <v>0</v>
      </c>
      <c r="AB103" s="228" t="str">
        <f t="shared" si="16"/>
        <v/>
      </c>
    </row>
    <row r="104" spans="1:28" s="227" customFormat="1" ht="20.25">
      <c r="A104" s="181"/>
      <c r="B104" s="182" t="str">
        <f>IF(LEN(A104)=0,"",INDEX('Smelter Look-up'!$A:$A,MATCH($A104,'Smelter Look-up'!$E:$E,0)))</f>
        <v/>
      </c>
      <c r="C104" s="186" t="str">
        <f>IF(LEN(A104)=0,"",INDEX('Smelter Look-up'!$C:$C,MATCH($A104,'Smelter Look-up'!$E:$E,0)))</f>
        <v/>
      </c>
      <c r="D104" s="230"/>
      <c r="E104" s="182" t="str">
        <f ca="1">IF(ISERROR($V104),"",OFFSET('Smelter Look-up'!$D$4,$V104-4,0)&amp;"")</f>
        <v/>
      </c>
      <c r="F104" s="182" t="str">
        <f ca="1">IF(ISERROR($V104),"",OFFSET('Smelter Look-up'!$E$4,$V104-4,0))</f>
        <v/>
      </c>
      <c r="G104" s="182" t="str">
        <f ca="1">IF(C104=$X$4,IF(ISERROR($V104),"Enter smelter details","RMI"),IF(ISERROR($V104),"",OFFSET('Smelter Look-up'!$F$4,$V104-4,0)))</f>
        <v/>
      </c>
      <c r="H104" s="183" t="str">
        <f ca="1">IF(ISERROR($V104),"",OFFSET('Smelter Look-up'!$G$4,$V104-4,0))</f>
        <v/>
      </c>
      <c r="I104" s="184" t="str">
        <f ca="1">IF(ISERROR($V104),"",OFFSET('Smelter Look-up'!$H$4,$V104-4,0))</f>
        <v/>
      </c>
      <c r="J104" s="184" t="str">
        <f ca="1">IF(ISERROR($V104),"",OFFSET('Smelter Look-up'!$I$4,$V104-4,0))</f>
        <v/>
      </c>
      <c r="K104" s="224"/>
      <c r="L104" s="224"/>
      <c r="M104" s="224"/>
      <c r="N104" s="224"/>
      <c r="O104" s="224"/>
      <c r="P104" s="185"/>
      <c r="Q104" s="225"/>
      <c r="R104" s="182" t="str">
        <f ca="1">IF(ISERROR($V104),"",OFFSET('Smelter Look-up'!$C$4,$V104-4,0)&amp;"")</f>
        <v/>
      </c>
      <c r="S104" s="181" t="str">
        <f t="shared" ca="1" si="14"/>
        <v/>
      </c>
      <c r="T104" s="181" t="str">
        <f ca="1">IF(B104="","",IF(ISERROR(MATCH($J104,SorP!$B$1:$B$6226,0)),"",INDIRECT("'SorP'!$A$"&amp;MATCH($S104&amp;$J104,SorP!C:C,0))))</f>
        <v/>
      </c>
      <c r="U104" s="201"/>
      <c r="V104" s="226" t="e">
        <f>IF(C104="",NA(),IF(OR(C104="Smelter not listed",C104="Smelter not yet identified"),MATCH($B104&amp;$D104,'Smelter Look-up'!$J:$J,0),MATCH($B104&amp;$C104,'Smelter Look-up'!$J:$J,0)))</f>
        <v>#N/A</v>
      </c>
      <c r="X104" s="227">
        <f t="shared" ca="1" si="15"/>
        <v>0</v>
      </c>
      <c r="AB104" s="228" t="str">
        <f t="shared" si="16"/>
        <v/>
      </c>
    </row>
    <row r="105" spans="1:28" s="227" customFormat="1" ht="20.25">
      <c r="A105" s="181"/>
      <c r="B105" s="182" t="str">
        <f>IF(LEN(A105)=0,"",INDEX('Smelter Look-up'!$A:$A,MATCH($A105,'Smelter Look-up'!$E:$E,0)))</f>
        <v/>
      </c>
      <c r="C105" s="186" t="str">
        <f>IF(LEN(A105)=0,"",INDEX('Smelter Look-up'!$C:$C,MATCH($A105,'Smelter Look-up'!$E:$E,0)))</f>
        <v/>
      </c>
      <c r="D105" s="230"/>
      <c r="E105" s="182" t="str">
        <f ca="1">IF(ISERROR($V105),"",OFFSET('Smelter Look-up'!$D$4,$V105-4,0)&amp;"")</f>
        <v/>
      </c>
      <c r="F105" s="182" t="str">
        <f ca="1">IF(ISERROR($V105),"",OFFSET('Smelter Look-up'!$E$4,$V105-4,0))</f>
        <v/>
      </c>
      <c r="G105" s="182" t="str">
        <f ca="1">IF(C105=$X$4,IF(ISERROR($V105),"Enter smelter details","RMI"),IF(ISERROR($V105),"",OFFSET('Smelter Look-up'!$F$4,$V105-4,0)))</f>
        <v/>
      </c>
      <c r="H105" s="183" t="str">
        <f ca="1">IF(ISERROR($V105),"",OFFSET('Smelter Look-up'!$G$4,$V105-4,0))</f>
        <v/>
      </c>
      <c r="I105" s="184" t="str">
        <f ca="1">IF(ISERROR($V105),"",OFFSET('Smelter Look-up'!$H$4,$V105-4,0))</f>
        <v/>
      </c>
      <c r="J105" s="184" t="str">
        <f ca="1">IF(ISERROR($V105),"",OFFSET('Smelter Look-up'!$I$4,$V105-4,0))</f>
        <v/>
      </c>
      <c r="K105" s="224"/>
      <c r="L105" s="224"/>
      <c r="M105" s="224"/>
      <c r="N105" s="224"/>
      <c r="O105" s="224"/>
      <c r="P105" s="185"/>
      <c r="Q105" s="225"/>
      <c r="R105" s="182" t="str">
        <f ca="1">IF(ISERROR($V105),"",OFFSET('Smelter Look-up'!$C$4,$V105-4,0)&amp;"")</f>
        <v/>
      </c>
      <c r="S105" s="181" t="str">
        <f t="shared" ca="1" si="14"/>
        <v/>
      </c>
      <c r="T105" s="181" t="str">
        <f ca="1">IF(B105="","",IF(ISERROR(MATCH($J105,SorP!$B$1:$B$6226,0)),"",INDIRECT("'SorP'!$A$"&amp;MATCH($S105&amp;$J105,SorP!C:C,0))))</f>
        <v/>
      </c>
      <c r="U105" s="201"/>
      <c r="V105" s="226" t="e">
        <f>IF(C105="",NA(),IF(OR(C105="Smelter not listed",C105="Smelter not yet identified"),MATCH($B105&amp;$D105,'Smelter Look-up'!$J:$J,0),MATCH($B105&amp;$C105,'Smelter Look-up'!$J:$J,0)))</f>
        <v>#N/A</v>
      </c>
      <c r="X105" s="227">
        <f t="shared" ca="1" si="15"/>
        <v>0</v>
      </c>
      <c r="AB105" s="228" t="str">
        <f t="shared" si="16"/>
        <v/>
      </c>
    </row>
    <row r="106" spans="1:28" s="227" customFormat="1" ht="20.25">
      <c r="A106" s="181"/>
      <c r="B106" s="182" t="str">
        <f>IF(LEN(A106)=0,"",INDEX('Smelter Look-up'!$A:$A,MATCH($A106,'Smelter Look-up'!$E:$E,0)))</f>
        <v/>
      </c>
      <c r="C106" s="186" t="str">
        <f>IF(LEN(A106)=0,"",INDEX('Smelter Look-up'!$C:$C,MATCH($A106,'Smelter Look-up'!$E:$E,0)))</f>
        <v/>
      </c>
      <c r="D106" s="230"/>
      <c r="E106" s="182" t="str">
        <f ca="1">IF(ISERROR($V106),"",OFFSET('Smelter Look-up'!$D$4,$V106-4,0)&amp;"")</f>
        <v/>
      </c>
      <c r="F106" s="182" t="str">
        <f ca="1">IF(ISERROR($V106),"",OFFSET('Smelter Look-up'!$E$4,$V106-4,0))</f>
        <v/>
      </c>
      <c r="G106" s="182" t="str">
        <f ca="1">IF(C106=$X$4,IF(ISERROR($V106),"Enter smelter details","RMI"),IF(ISERROR($V106),"",OFFSET('Smelter Look-up'!$F$4,$V106-4,0)))</f>
        <v/>
      </c>
      <c r="H106" s="183" t="str">
        <f ca="1">IF(ISERROR($V106),"",OFFSET('Smelter Look-up'!$G$4,$V106-4,0))</f>
        <v/>
      </c>
      <c r="I106" s="184" t="str">
        <f ca="1">IF(ISERROR($V106),"",OFFSET('Smelter Look-up'!$H$4,$V106-4,0))</f>
        <v/>
      </c>
      <c r="J106" s="184" t="str">
        <f ca="1">IF(ISERROR($V106),"",OFFSET('Smelter Look-up'!$I$4,$V106-4,0))</f>
        <v/>
      </c>
      <c r="K106" s="224"/>
      <c r="L106" s="224"/>
      <c r="M106" s="224"/>
      <c r="N106" s="224"/>
      <c r="O106" s="224"/>
      <c r="P106" s="185"/>
      <c r="Q106" s="225"/>
      <c r="R106" s="182" t="str">
        <f ca="1">IF(ISERROR($V106),"",OFFSET('Smelter Look-up'!$C$4,$V106-4,0)&amp;"")</f>
        <v/>
      </c>
      <c r="S106" s="181" t="str">
        <f t="shared" ca="1" si="14"/>
        <v/>
      </c>
      <c r="T106" s="181" t="str">
        <f ca="1">IF(B106="","",IF(ISERROR(MATCH($J106,SorP!$B$1:$B$6226,0)),"",INDIRECT("'SorP'!$A$"&amp;MATCH($S106&amp;$J106,SorP!C:C,0))))</f>
        <v/>
      </c>
      <c r="U106" s="201"/>
      <c r="V106" s="226" t="e">
        <f>IF(C106="",NA(),IF(OR(C106="Smelter not listed",C106="Smelter not yet identified"),MATCH($B106&amp;$D106,'Smelter Look-up'!$J:$J,0),MATCH($B106&amp;$C106,'Smelter Look-up'!$J:$J,0)))</f>
        <v>#N/A</v>
      </c>
      <c r="X106" s="227">
        <f t="shared" ca="1" si="15"/>
        <v>0</v>
      </c>
      <c r="AB106" s="228" t="str">
        <f t="shared" si="16"/>
        <v/>
      </c>
    </row>
    <row r="107" spans="1:28" s="227" customFormat="1" ht="20.25">
      <c r="A107" s="181"/>
      <c r="B107" s="182" t="str">
        <f>IF(LEN(A107)=0,"",INDEX('Smelter Look-up'!$A:$A,MATCH($A107,'Smelter Look-up'!$E:$E,0)))</f>
        <v/>
      </c>
      <c r="C107" s="186" t="str">
        <f>IF(LEN(A107)=0,"",INDEX('Smelter Look-up'!$C:$C,MATCH($A107,'Smelter Look-up'!$E:$E,0)))</f>
        <v/>
      </c>
      <c r="D107" s="230"/>
      <c r="E107" s="182" t="str">
        <f ca="1">IF(ISERROR($V107),"",OFFSET('Smelter Look-up'!$D$4,$V107-4,0)&amp;"")</f>
        <v/>
      </c>
      <c r="F107" s="182" t="str">
        <f ca="1">IF(ISERROR($V107),"",OFFSET('Smelter Look-up'!$E$4,$V107-4,0))</f>
        <v/>
      </c>
      <c r="G107" s="182" t="str">
        <f ca="1">IF(C107=$X$4,IF(ISERROR($V107),"Enter smelter details","RMI"),IF(ISERROR($V107),"",OFFSET('Smelter Look-up'!$F$4,$V107-4,0)))</f>
        <v/>
      </c>
      <c r="H107" s="183" t="str">
        <f ca="1">IF(ISERROR($V107),"",OFFSET('Smelter Look-up'!$G$4,$V107-4,0))</f>
        <v/>
      </c>
      <c r="I107" s="184" t="str">
        <f ca="1">IF(ISERROR($V107),"",OFFSET('Smelter Look-up'!$H$4,$V107-4,0))</f>
        <v/>
      </c>
      <c r="J107" s="184" t="str">
        <f ca="1">IF(ISERROR($V107),"",OFFSET('Smelter Look-up'!$I$4,$V107-4,0))</f>
        <v/>
      </c>
      <c r="K107" s="224"/>
      <c r="L107" s="224"/>
      <c r="M107" s="224"/>
      <c r="N107" s="224"/>
      <c r="O107" s="224"/>
      <c r="P107" s="185"/>
      <c r="Q107" s="225"/>
      <c r="R107" s="182" t="str">
        <f ca="1">IF(ISERROR($V107),"",OFFSET('Smelter Look-up'!$C$4,$V107-4,0)&amp;"")</f>
        <v/>
      </c>
      <c r="S107" s="181" t="str">
        <f t="shared" ca="1" si="14"/>
        <v/>
      </c>
      <c r="T107" s="181" t="str">
        <f ca="1">IF(B107="","",IF(ISERROR(MATCH($J107,SorP!$B$1:$B$6226,0)),"",INDIRECT("'SorP'!$A$"&amp;MATCH($S107&amp;$J107,SorP!C:C,0))))</f>
        <v/>
      </c>
      <c r="U107" s="201"/>
      <c r="V107" s="226" t="e">
        <f>IF(C107="",NA(),IF(OR(C107="Smelter not listed",C107="Smelter not yet identified"),MATCH($B107&amp;$D107,'Smelter Look-up'!$J:$J,0),MATCH($B107&amp;$C107,'Smelter Look-up'!$J:$J,0)))</f>
        <v>#N/A</v>
      </c>
      <c r="X107" s="227">
        <f t="shared" ca="1" si="15"/>
        <v>0</v>
      </c>
      <c r="AB107" s="228" t="str">
        <f t="shared" si="16"/>
        <v/>
      </c>
    </row>
    <row r="108" spans="1:28" s="227" customFormat="1" ht="20.25">
      <c r="A108" s="181"/>
      <c r="B108" s="182" t="str">
        <f>IF(LEN(A108)=0,"",INDEX('Smelter Look-up'!$A:$A,MATCH($A108,'Smelter Look-up'!$E:$E,0)))</f>
        <v/>
      </c>
      <c r="C108" s="186" t="str">
        <f>IF(LEN(A108)=0,"",INDEX('Smelter Look-up'!$C:$C,MATCH($A108,'Smelter Look-up'!$E:$E,0)))</f>
        <v/>
      </c>
      <c r="D108" s="230"/>
      <c r="E108" s="182" t="str">
        <f ca="1">IF(ISERROR($V108),"",OFFSET('Smelter Look-up'!$D$4,$V108-4,0)&amp;"")</f>
        <v/>
      </c>
      <c r="F108" s="182" t="str">
        <f ca="1">IF(ISERROR($V108),"",OFFSET('Smelter Look-up'!$E$4,$V108-4,0))</f>
        <v/>
      </c>
      <c r="G108" s="182" t="str">
        <f ca="1">IF(C108=$X$4,IF(ISERROR($V108),"Enter smelter details","RMI"),IF(ISERROR($V108),"",OFFSET('Smelter Look-up'!$F$4,$V108-4,0)))</f>
        <v/>
      </c>
      <c r="H108" s="183" t="str">
        <f ca="1">IF(ISERROR($V108),"",OFFSET('Smelter Look-up'!$G$4,$V108-4,0))</f>
        <v/>
      </c>
      <c r="I108" s="184" t="str">
        <f ca="1">IF(ISERROR($V108),"",OFFSET('Smelter Look-up'!$H$4,$V108-4,0))</f>
        <v/>
      </c>
      <c r="J108" s="184" t="str">
        <f ca="1">IF(ISERROR($V108),"",OFFSET('Smelter Look-up'!$I$4,$V108-4,0))</f>
        <v/>
      </c>
      <c r="K108" s="224"/>
      <c r="L108" s="224"/>
      <c r="M108" s="224"/>
      <c r="N108" s="224"/>
      <c r="O108" s="224"/>
      <c r="P108" s="185"/>
      <c r="Q108" s="225"/>
      <c r="R108" s="182" t="str">
        <f ca="1">IF(ISERROR($V108),"",OFFSET('Smelter Look-up'!$C$4,$V108-4,0)&amp;"")</f>
        <v/>
      </c>
      <c r="S108" s="181" t="str">
        <f t="shared" ca="1" si="14"/>
        <v/>
      </c>
      <c r="T108" s="181" t="str">
        <f ca="1">IF(B108="","",IF(ISERROR(MATCH($J108,SorP!$B$1:$B$6226,0)),"",INDIRECT("'SorP'!$A$"&amp;MATCH($S108&amp;$J108,SorP!C:C,0))))</f>
        <v/>
      </c>
      <c r="U108" s="201"/>
      <c r="V108" s="226" t="e">
        <f>IF(C108="",NA(),IF(OR(C108="Smelter not listed",C108="Smelter not yet identified"),MATCH($B108&amp;$D108,'Smelter Look-up'!$J:$J,0),MATCH($B108&amp;$C108,'Smelter Look-up'!$J:$J,0)))</f>
        <v>#N/A</v>
      </c>
      <c r="X108" s="227">
        <f t="shared" ca="1" si="15"/>
        <v>0</v>
      </c>
      <c r="AB108" s="228" t="str">
        <f t="shared" si="16"/>
        <v/>
      </c>
    </row>
    <row r="109" spans="1:28" s="227" customFormat="1" ht="20.25">
      <c r="A109" s="181"/>
      <c r="B109" s="182" t="str">
        <f>IF(LEN(A109)=0,"",INDEX('Smelter Look-up'!$A:$A,MATCH($A109,'Smelter Look-up'!$E:$E,0)))</f>
        <v/>
      </c>
      <c r="C109" s="186" t="str">
        <f>IF(LEN(A109)=0,"",INDEX('Smelter Look-up'!$C:$C,MATCH($A109,'Smelter Look-up'!$E:$E,0)))</f>
        <v/>
      </c>
      <c r="D109" s="230"/>
      <c r="E109" s="182" t="str">
        <f ca="1">IF(ISERROR($V109),"",OFFSET('Smelter Look-up'!$D$4,$V109-4,0)&amp;"")</f>
        <v/>
      </c>
      <c r="F109" s="182" t="str">
        <f ca="1">IF(ISERROR($V109),"",OFFSET('Smelter Look-up'!$E$4,$V109-4,0))</f>
        <v/>
      </c>
      <c r="G109" s="182" t="str">
        <f ca="1">IF(C109=$X$4,IF(ISERROR($V109),"Enter smelter details","RMI"),IF(ISERROR($V109),"",OFFSET('Smelter Look-up'!$F$4,$V109-4,0)))</f>
        <v/>
      </c>
      <c r="H109" s="183" t="str">
        <f ca="1">IF(ISERROR($V109),"",OFFSET('Smelter Look-up'!$G$4,$V109-4,0))</f>
        <v/>
      </c>
      <c r="I109" s="184" t="str">
        <f ca="1">IF(ISERROR($V109),"",OFFSET('Smelter Look-up'!$H$4,$V109-4,0))</f>
        <v/>
      </c>
      <c r="J109" s="184" t="str">
        <f ca="1">IF(ISERROR($V109),"",OFFSET('Smelter Look-up'!$I$4,$V109-4,0))</f>
        <v/>
      </c>
      <c r="K109" s="224"/>
      <c r="L109" s="224"/>
      <c r="M109" s="224"/>
      <c r="N109" s="224"/>
      <c r="O109" s="224"/>
      <c r="P109" s="185"/>
      <c r="Q109" s="225"/>
      <c r="R109" s="182" t="str">
        <f ca="1">IF(ISERROR($V109),"",OFFSET('Smelter Look-up'!$C$4,$V109-4,0)&amp;"")</f>
        <v/>
      </c>
      <c r="S109" s="181" t="str">
        <f t="shared" ca="1" si="14"/>
        <v/>
      </c>
      <c r="T109" s="181" t="str">
        <f ca="1">IF(B109="","",IF(ISERROR(MATCH($J109,SorP!$B$1:$B$6226,0)),"",INDIRECT("'SorP'!$A$"&amp;MATCH($S109&amp;$J109,SorP!C:C,0))))</f>
        <v/>
      </c>
      <c r="U109" s="201"/>
      <c r="V109" s="226" t="e">
        <f>IF(C109="",NA(),IF(OR(C109="Smelter not listed",C109="Smelter not yet identified"),MATCH($B109&amp;$D109,'Smelter Look-up'!$J:$J,0),MATCH($B109&amp;$C109,'Smelter Look-up'!$J:$J,0)))</f>
        <v>#N/A</v>
      </c>
      <c r="X109" s="227">
        <f t="shared" ca="1" si="15"/>
        <v>0</v>
      </c>
      <c r="AB109" s="228" t="str">
        <f t="shared" si="16"/>
        <v/>
      </c>
    </row>
    <row r="110" spans="1:28" s="227" customFormat="1" ht="20.25">
      <c r="A110" s="181"/>
      <c r="B110" s="182" t="str">
        <f>IF(LEN(A110)=0,"",INDEX('Smelter Look-up'!$A:$A,MATCH($A110,'Smelter Look-up'!$E:$E,0)))</f>
        <v/>
      </c>
      <c r="C110" s="186" t="str">
        <f>IF(LEN(A110)=0,"",INDEX('Smelter Look-up'!$C:$C,MATCH($A110,'Smelter Look-up'!$E:$E,0)))</f>
        <v/>
      </c>
      <c r="D110" s="230"/>
      <c r="E110" s="182" t="str">
        <f ca="1">IF(ISERROR($V110),"",OFFSET('Smelter Look-up'!$D$4,$V110-4,0)&amp;"")</f>
        <v/>
      </c>
      <c r="F110" s="182" t="str">
        <f ca="1">IF(ISERROR($V110),"",OFFSET('Smelter Look-up'!$E$4,$V110-4,0))</f>
        <v/>
      </c>
      <c r="G110" s="182" t="str">
        <f ca="1">IF(C110=$X$4,IF(ISERROR($V110),"Enter smelter details","RMI"),IF(ISERROR($V110),"",OFFSET('Smelter Look-up'!$F$4,$V110-4,0)))</f>
        <v/>
      </c>
      <c r="H110" s="183" t="str">
        <f ca="1">IF(ISERROR($V110),"",OFFSET('Smelter Look-up'!$G$4,$V110-4,0))</f>
        <v/>
      </c>
      <c r="I110" s="184" t="str">
        <f ca="1">IF(ISERROR($V110),"",OFFSET('Smelter Look-up'!$H$4,$V110-4,0))</f>
        <v/>
      </c>
      <c r="J110" s="184" t="str">
        <f ca="1">IF(ISERROR($V110),"",OFFSET('Smelter Look-up'!$I$4,$V110-4,0))</f>
        <v/>
      </c>
      <c r="K110" s="224"/>
      <c r="L110" s="224"/>
      <c r="M110" s="224"/>
      <c r="N110" s="224"/>
      <c r="O110" s="224"/>
      <c r="P110" s="185"/>
      <c r="Q110" s="225"/>
      <c r="R110" s="182" t="str">
        <f ca="1">IF(ISERROR($V110),"",OFFSET('Smelter Look-up'!$C$4,$V110-4,0)&amp;"")</f>
        <v/>
      </c>
      <c r="S110" s="181" t="str">
        <f t="shared" ca="1" si="14"/>
        <v/>
      </c>
      <c r="T110" s="181" t="str">
        <f ca="1">IF(B110="","",IF(ISERROR(MATCH($J110,SorP!$B$1:$B$6226,0)),"",INDIRECT("'SorP'!$A$"&amp;MATCH($S110&amp;$J110,SorP!C:C,0))))</f>
        <v/>
      </c>
      <c r="U110" s="201"/>
      <c r="V110" s="226" t="e">
        <f>IF(C110="",NA(),IF(OR(C110="Smelter not listed",C110="Smelter not yet identified"),MATCH($B110&amp;$D110,'Smelter Look-up'!$J:$J,0),MATCH($B110&amp;$C110,'Smelter Look-up'!$J:$J,0)))</f>
        <v>#N/A</v>
      </c>
      <c r="X110" s="227">
        <f t="shared" ca="1" si="15"/>
        <v>0</v>
      </c>
      <c r="AB110" s="228" t="str">
        <f t="shared" si="16"/>
        <v/>
      </c>
    </row>
    <row r="111" spans="1:28" s="227" customFormat="1" ht="20.25">
      <c r="A111" s="181"/>
      <c r="B111" s="182" t="str">
        <f>IF(LEN(A111)=0,"",INDEX('Smelter Look-up'!$A:$A,MATCH($A111,'Smelter Look-up'!$E:$E,0)))</f>
        <v/>
      </c>
      <c r="C111" s="186" t="str">
        <f>IF(LEN(A111)=0,"",INDEX('Smelter Look-up'!$C:$C,MATCH($A111,'Smelter Look-up'!$E:$E,0)))</f>
        <v/>
      </c>
      <c r="D111" s="230"/>
      <c r="E111" s="182" t="str">
        <f ca="1">IF(ISERROR($V111),"",OFFSET('Smelter Look-up'!$D$4,$V111-4,0)&amp;"")</f>
        <v/>
      </c>
      <c r="F111" s="182" t="str">
        <f ca="1">IF(ISERROR($V111),"",OFFSET('Smelter Look-up'!$E$4,$V111-4,0))</f>
        <v/>
      </c>
      <c r="G111" s="182" t="str">
        <f ca="1">IF(C111=$X$4,IF(ISERROR($V111),"Enter smelter details","RMI"),IF(ISERROR($V111),"",OFFSET('Smelter Look-up'!$F$4,$V111-4,0)))</f>
        <v/>
      </c>
      <c r="H111" s="183" t="str">
        <f ca="1">IF(ISERROR($V111),"",OFFSET('Smelter Look-up'!$G$4,$V111-4,0))</f>
        <v/>
      </c>
      <c r="I111" s="184" t="str">
        <f ca="1">IF(ISERROR($V111),"",OFFSET('Smelter Look-up'!$H$4,$V111-4,0))</f>
        <v/>
      </c>
      <c r="J111" s="184" t="str">
        <f ca="1">IF(ISERROR($V111),"",OFFSET('Smelter Look-up'!$I$4,$V111-4,0))</f>
        <v/>
      </c>
      <c r="K111" s="224"/>
      <c r="L111" s="224"/>
      <c r="M111" s="224"/>
      <c r="N111" s="224"/>
      <c r="O111" s="224"/>
      <c r="P111" s="185"/>
      <c r="Q111" s="225"/>
      <c r="R111" s="182" t="str">
        <f ca="1">IF(ISERROR($V111),"",OFFSET('Smelter Look-up'!$C$4,$V111-4,0)&amp;"")</f>
        <v/>
      </c>
      <c r="S111" s="181" t="str">
        <f t="shared" ca="1" si="14"/>
        <v/>
      </c>
      <c r="T111" s="181" t="str">
        <f ca="1">IF(B111="","",IF(ISERROR(MATCH($J111,SorP!$B$1:$B$6226,0)),"",INDIRECT("'SorP'!$A$"&amp;MATCH($S111&amp;$J111,SorP!C:C,0))))</f>
        <v/>
      </c>
      <c r="U111" s="201"/>
      <c r="V111" s="226" t="e">
        <f>IF(C111="",NA(),IF(OR(C111="Smelter not listed",C111="Smelter not yet identified"),MATCH($B111&amp;$D111,'Smelter Look-up'!$J:$J,0),MATCH($B111&amp;$C111,'Smelter Look-up'!$J:$J,0)))</f>
        <v>#N/A</v>
      </c>
      <c r="X111" s="227">
        <f t="shared" ca="1" si="15"/>
        <v>0</v>
      </c>
      <c r="AB111" s="228" t="str">
        <f t="shared" si="16"/>
        <v/>
      </c>
    </row>
    <row r="112" spans="1:28" s="227" customFormat="1" ht="20.25">
      <c r="A112" s="181"/>
      <c r="B112" s="182" t="str">
        <f>IF(LEN(A112)=0,"",INDEX('Smelter Look-up'!$A:$A,MATCH($A112,'Smelter Look-up'!$E:$E,0)))</f>
        <v/>
      </c>
      <c r="C112" s="186" t="str">
        <f>IF(LEN(A112)=0,"",INDEX('Smelter Look-up'!$C:$C,MATCH($A112,'Smelter Look-up'!$E:$E,0)))</f>
        <v/>
      </c>
      <c r="D112" s="230"/>
      <c r="E112" s="182" t="str">
        <f ca="1">IF(ISERROR($V112),"",OFFSET('Smelter Look-up'!$D$4,$V112-4,0)&amp;"")</f>
        <v/>
      </c>
      <c r="F112" s="182" t="str">
        <f ca="1">IF(ISERROR($V112),"",OFFSET('Smelter Look-up'!$E$4,$V112-4,0))</f>
        <v/>
      </c>
      <c r="G112" s="182" t="str">
        <f ca="1">IF(C112=$X$4,IF(ISERROR($V112),"Enter smelter details","RMI"),IF(ISERROR($V112),"",OFFSET('Smelter Look-up'!$F$4,$V112-4,0)))</f>
        <v/>
      </c>
      <c r="H112" s="183" t="str">
        <f ca="1">IF(ISERROR($V112),"",OFFSET('Smelter Look-up'!$G$4,$V112-4,0))</f>
        <v/>
      </c>
      <c r="I112" s="184" t="str">
        <f ca="1">IF(ISERROR($V112),"",OFFSET('Smelter Look-up'!$H$4,$V112-4,0))</f>
        <v/>
      </c>
      <c r="J112" s="184" t="str">
        <f ca="1">IF(ISERROR($V112),"",OFFSET('Smelter Look-up'!$I$4,$V112-4,0))</f>
        <v/>
      </c>
      <c r="K112" s="224"/>
      <c r="L112" s="224"/>
      <c r="M112" s="224"/>
      <c r="N112" s="224"/>
      <c r="O112" s="224"/>
      <c r="P112" s="185"/>
      <c r="Q112" s="225"/>
      <c r="R112" s="182" t="str">
        <f ca="1">IF(ISERROR($V112),"",OFFSET('Smelter Look-up'!$C$4,$V112-4,0)&amp;"")</f>
        <v/>
      </c>
      <c r="S112" s="181" t="str">
        <f t="shared" ca="1" si="14"/>
        <v/>
      </c>
      <c r="T112" s="181" t="str">
        <f ca="1">IF(B112="","",IF(ISERROR(MATCH($J112,SorP!$B$1:$B$6226,0)),"",INDIRECT("'SorP'!$A$"&amp;MATCH($S112&amp;$J112,SorP!C:C,0))))</f>
        <v/>
      </c>
      <c r="U112" s="201"/>
      <c r="V112" s="226" t="e">
        <f>IF(C112="",NA(),IF(OR(C112="Smelter not listed",C112="Smelter not yet identified"),MATCH($B112&amp;$D112,'Smelter Look-up'!$J:$J,0),MATCH($B112&amp;$C112,'Smelter Look-up'!$J:$J,0)))</f>
        <v>#N/A</v>
      </c>
      <c r="X112" s="227">
        <f t="shared" ca="1" si="15"/>
        <v>0</v>
      </c>
      <c r="AB112" s="228" t="str">
        <f t="shared" si="16"/>
        <v/>
      </c>
    </row>
    <row r="113" spans="1:28" s="227" customFormat="1" ht="20.25">
      <c r="A113" s="181"/>
      <c r="B113" s="182" t="str">
        <f>IF(LEN(A113)=0,"",INDEX('Smelter Look-up'!$A:$A,MATCH($A113,'Smelter Look-up'!$E:$E,0)))</f>
        <v/>
      </c>
      <c r="C113" s="186" t="str">
        <f>IF(LEN(A113)=0,"",INDEX('Smelter Look-up'!$C:$C,MATCH($A113,'Smelter Look-up'!$E:$E,0)))</f>
        <v/>
      </c>
      <c r="D113" s="230"/>
      <c r="E113" s="182" t="str">
        <f ca="1">IF(ISERROR($V113),"",OFFSET('Smelter Look-up'!$D$4,$V113-4,0)&amp;"")</f>
        <v/>
      </c>
      <c r="F113" s="182" t="str">
        <f ca="1">IF(ISERROR($V113),"",OFFSET('Smelter Look-up'!$E$4,$V113-4,0))</f>
        <v/>
      </c>
      <c r="G113" s="182" t="str">
        <f ca="1">IF(C113=$X$4,IF(ISERROR($V113),"Enter smelter details","RMI"),IF(ISERROR($V113),"",OFFSET('Smelter Look-up'!$F$4,$V113-4,0)))</f>
        <v/>
      </c>
      <c r="H113" s="183" t="str">
        <f ca="1">IF(ISERROR($V113),"",OFFSET('Smelter Look-up'!$G$4,$V113-4,0))</f>
        <v/>
      </c>
      <c r="I113" s="184" t="str">
        <f ca="1">IF(ISERROR($V113),"",OFFSET('Smelter Look-up'!$H$4,$V113-4,0))</f>
        <v/>
      </c>
      <c r="J113" s="184" t="str">
        <f ca="1">IF(ISERROR($V113),"",OFFSET('Smelter Look-up'!$I$4,$V113-4,0))</f>
        <v/>
      </c>
      <c r="K113" s="224"/>
      <c r="L113" s="224"/>
      <c r="M113" s="224"/>
      <c r="N113" s="224"/>
      <c r="O113" s="224"/>
      <c r="P113" s="185"/>
      <c r="Q113" s="225"/>
      <c r="R113" s="182" t="str">
        <f ca="1">IF(ISERROR($V113),"",OFFSET('Smelter Look-up'!$C$4,$V113-4,0)&amp;"")</f>
        <v/>
      </c>
      <c r="S113" s="181" t="str">
        <f t="shared" ca="1" si="14"/>
        <v/>
      </c>
      <c r="T113" s="181" t="str">
        <f ca="1">IF(B113="","",IF(ISERROR(MATCH($J113,SorP!$B$1:$B$6226,0)),"",INDIRECT("'SorP'!$A$"&amp;MATCH($S113&amp;$J113,SorP!C:C,0))))</f>
        <v/>
      </c>
      <c r="U113" s="201"/>
      <c r="V113" s="226" t="e">
        <f>IF(C113="",NA(),IF(OR(C113="Smelter not listed",C113="Smelter not yet identified"),MATCH($B113&amp;$D113,'Smelter Look-up'!$J:$J,0),MATCH($B113&amp;$C113,'Smelter Look-up'!$J:$J,0)))</f>
        <v>#N/A</v>
      </c>
      <c r="X113" s="227">
        <f t="shared" ca="1" si="15"/>
        <v>0</v>
      </c>
      <c r="AB113" s="228" t="str">
        <f t="shared" si="16"/>
        <v/>
      </c>
    </row>
    <row r="114" spans="1:28" s="227" customFormat="1" ht="20.25">
      <c r="A114" s="181"/>
      <c r="B114" s="182" t="str">
        <f>IF(LEN(A114)=0,"",INDEX('Smelter Look-up'!$A:$A,MATCH($A114,'Smelter Look-up'!$E:$E,0)))</f>
        <v/>
      </c>
      <c r="C114" s="186" t="str">
        <f>IF(LEN(A114)=0,"",INDEX('Smelter Look-up'!$C:$C,MATCH($A114,'Smelter Look-up'!$E:$E,0)))</f>
        <v/>
      </c>
      <c r="D114" s="230"/>
      <c r="E114" s="182" t="str">
        <f ca="1">IF(ISERROR($V114),"",OFFSET('Smelter Look-up'!$D$4,$V114-4,0)&amp;"")</f>
        <v/>
      </c>
      <c r="F114" s="182" t="str">
        <f ca="1">IF(ISERROR($V114),"",OFFSET('Smelter Look-up'!$E$4,$V114-4,0))</f>
        <v/>
      </c>
      <c r="G114" s="182" t="str">
        <f ca="1">IF(C114=$X$4,IF(ISERROR($V114),"Enter smelter details","RMI"),IF(ISERROR($V114),"",OFFSET('Smelter Look-up'!$F$4,$V114-4,0)))</f>
        <v/>
      </c>
      <c r="H114" s="183" t="str">
        <f ca="1">IF(ISERROR($V114),"",OFFSET('Smelter Look-up'!$G$4,$V114-4,0))</f>
        <v/>
      </c>
      <c r="I114" s="184" t="str">
        <f ca="1">IF(ISERROR($V114),"",OFFSET('Smelter Look-up'!$H$4,$V114-4,0))</f>
        <v/>
      </c>
      <c r="J114" s="184" t="str">
        <f ca="1">IF(ISERROR($V114),"",OFFSET('Smelter Look-up'!$I$4,$V114-4,0))</f>
        <v/>
      </c>
      <c r="K114" s="224"/>
      <c r="L114" s="224"/>
      <c r="M114" s="224"/>
      <c r="N114" s="224"/>
      <c r="O114" s="224"/>
      <c r="P114" s="185"/>
      <c r="Q114" s="225"/>
      <c r="R114" s="182" t="str">
        <f ca="1">IF(ISERROR($V114),"",OFFSET('Smelter Look-up'!$C$4,$V114-4,0)&amp;"")</f>
        <v/>
      </c>
      <c r="S114" s="181" t="str">
        <f t="shared" ca="1" si="14"/>
        <v/>
      </c>
      <c r="T114" s="181" t="str">
        <f ca="1">IF(B114="","",IF(ISERROR(MATCH($J114,SorP!$B$1:$B$6226,0)),"",INDIRECT("'SorP'!$A$"&amp;MATCH($S114&amp;$J114,SorP!C:C,0))))</f>
        <v/>
      </c>
      <c r="U114" s="201"/>
      <c r="V114" s="226" t="e">
        <f>IF(C114="",NA(),IF(OR(C114="Smelter not listed",C114="Smelter not yet identified"),MATCH($B114&amp;$D114,'Smelter Look-up'!$J:$J,0),MATCH($B114&amp;$C114,'Smelter Look-up'!$J:$J,0)))</f>
        <v>#N/A</v>
      </c>
      <c r="X114" s="227">
        <f t="shared" ca="1" si="15"/>
        <v>0</v>
      </c>
      <c r="AB114" s="228" t="str">
        <f t="shared" si="16"/>
        <v/>
      </c>
    </row>
    <row r="115" spans="1:28" s="227" customFormat="1" ht="20.25">
      <c r="A115" s="181"/>
      <c r="B115" s="182" t="str">
        <f>IF(LEN(A115)=0,"",INDEX('Smelter Look-up'!$A:$A,MATCH($A115,'Smelter Look-up'!$E:$E,0)))</f>
        <v/>
      </c>
      <c r="C115" s="186" t="str">
        <f>IF(LEN(A115)=0,"",INDEX('Smelter Look-up'!$C:$C,MATCH($A115,'Smelter Look-up'!$E:$E,0)))</f>
        <v/>
      </c>
      <c r="D115" s="230"/>
      <c r="E115" s="182" t="str">
        <f ca="1">IF(ISERROR($V115),"",OFFSET('Smelter Look-up'!$D$4,$V115-4,0)&amp;"")</f>
        <v/>
      </c>
      <c r="F115" s="182" t="str">
        <f ca="1">IF(ISERROR($V115),"",OFFSET('Smelter Look-up'!$E$4,$V115-4,0))</f>
        <v/>
      </c>
      <c r="G115" s="182" t="str">
        <f ca="1">IF(C115=$X$4,IF(ISERROR($V115),"Enter smelter details","RMI"),IF(ISERROR($V115),"",OFFSET('Smelter Look-up'!$F$4,$V115-4,0)))</f>
        <v/>
      </c>
      <c r="H115" s="183" t="str">
        <f ca="1">IF(ISERROR($V115),"",OFFSET('Smelter Look-up'!$G$4,$V115-4,0))</f>
        <v/>
      </c>
      <c r="I115" s="184" t="str">
        <f ca="1">IF(ISERROR($V115),"",OFFSET('Smelter Look-up'!$H$4,$V115-4,0))</f>
        <v/>
      </c>
      <c r="J115" s="184" t="str">
        <f ca="1">IF(ISERROR($V115),"",OFFSET('Smelter Look-up'!$I$4,$V115-4,0))</f>
        <v/>
      </c>
      <c r="K115" s="224"/>
      <c r="L115" s="224"/>
      <c r="M115" s="224"/>
      <c r="N115" s="224"/>
      <c r="O115" s="224"/>
      <c r="P115" s="185"/>
      <c r="Q115" s="225"/>
      <c r="R115" s="182" t="str">
        <f ca="1">IF(ISERROR($V115),"",OFFSET('Smelter Look-up'!$C$4,$V115-4,0)&amp;"")</f>
        <v/>
      </c>
      <c r="S115" s="181" t="str">
        <f t="shared" ca="1" si="14"/>
        <v/>
      </c>
      <c r="T115" s="181" t="str">
        <f ca="1">IF(B115="","",IF(ISERROR(MATCH($J115,SorP!$B$1:$B$6226,0)),"",INDIRECT("'SorP'!$A$"&amp;MATCH($S115&amp;$J115,SorP!C:C,0))))</f>
        <v/>
      </c>
      <c r="U115" s="201"/>
      <c r="V115" s="226" t="e">
        <f>IF(C115="",NA(),IF(OR(C115="Smelter not listed",C115="Smelter not yet identified"),MATCH($B115&amp;$D115,'Smelter Look-up'!$J:$J,0),MATCH($B115&amp;$C115,'Smelter Look-up'!$J:$J,0)))</f>
        <v>#N/A</v>
      </c>
      <c r="X115" s="227">
        <f t="shared" ca="1" si="15"/>
        <v>0</v>
      </c>
      <c r="AB115" s="228" t="str">
        <f t="shared" si="16"/>
        <v/>
      </c>
    </row>
    <row r="116" spans="1:28" s="227" customFormat="1" ht="20.25">
      <c r="A116" s="181"/>
      <c r="B116" s="182" t="str">
        <f>IF(LEN(A116)=0,"",INDEX('Smelter Look-up'!$A:$A,MATCH($A116,'Smelter Look-up'!$E:$E,0)))</f>
        <v/>
      </c>
      <c r="C116" s="186" t="str">
        <f>IF(LEN(A116)=0,"",INDEX('Smelter Look-up'!$C:$C,MATCH($A116,'Smelter Look-up'!$E:$E,0)))</f>
        <v/>
      </c>
      <c r="D116" s="230"/>
      <c r="E116" s="182" t="str">
        <f ca="1">IF(ISERROR($V116),"",OFFSET('Smelter Look-up'!$D$4,$V116-4,0)&amp;"")</f>
        <v/>
      </c>
      <c r="F116" s="182" t="str">
        <f ca="1">IF(ISERROR($V116),"",OFFSET('Smelter Look-up'!$E$4,$V116-4,0))</f>
        <v/>
      </c>
      <c r="G116" s="182" t="str">
        <f ca="1">IF(C116=$X$4,IF(ISERROR($V116),"Enter smelter details","RMI"),IF(ISERROR($V116),"",OFFSET('Smelter Look-up'!$F$4,$V116-4,0)))</f>
        <v/>
      </c>
      <c r="H116" s="183" t="str">
        <f ca="1">IF(ISERROR($V116),"",OFFSET('Smelter Look-up'!$G$4,$V116-4,0))</f>
        <v/>
      </c>
      <c r="I116" s="184" t="str">
        <f ca="1">IF(ISERROR($V116),"",OFFSET('Smelter Look-up'!$H$4,$V116-4,0))</f>
        <v/>
      </c>
      <c r="J116" s="184" t="str">
        <f ca="1">IF(ISERROR($V116),"",OFFSET('Smelter Look-up'!$I$4,$V116-4,0))</f>
        <v/>
      </c>
      <c r="K116" s="224"/>
      <c r="L116" s="224"/>
      <c r="M116" s="224"/>
      <c r="N116" s="224"/>
      <c r="O116" s="224"/>
      <c r="P116" s="185"/>
      <c r="Q116" s="225"/>
      <c r="R116" s="182" t="str">
        <f ca="1">IF(ISERROR($V116),"",OFFSET('Smelter Look-up'!$C$4,$V116-4,0)&amp;"")</f>
        <v/>
      </c>
      <c r="S116" s="181" t="str">
        <f t="shared" ca="1" si="14"/>
        <v/>
      </c>
      <c r="T116" s="181" t="str">
        <f ca="1">IF(B116="","",IF(ISERROR(MATCH($J116,SorP!$B$1:$B$6226,0)),"",INDIRECT("'SorP'!$A$"&amp;MATCH($S116&amp;$J116,SorP!C:C,0))))</f>
        <v/>
      </c>
      <c r="U116" s="201"/>
      <c r="V116" s="226" t="e">
        <f>IF(C116="",NA(),IF(OR(C116="Smelter not listed",C116="Smelter not yet identified"),MATCH($B116&amp;$D116,'Smelter Look-up'!$J:$J,0),MATCH($B116&amp;$C116,'Smelter Look-up'!$J:$J,0)))</f>
        <v>#N/A</v>
      </c>
      <c r="X116" s="227">
        <f t="shared" ca="1" si="15"/>
        <v>0</v>
      </c>
      <c r="AB116" s="228" t="str">
        <f t="shared" si="16"/>
        <v/>
      </c>
    </row>
    <row r="117" spans="1:28" s="227" customFormat="1" ht="20.25">
      <c r="A117" s="181"/>
      <c r="B117" s="182" t="str">
        <f>IF(LEN(A117)=0,"",INDEX('Smelter Look-up'!$A:$A,MATCH($A117,'Smelter Look-up'!$E:$E,0)))</f>
        <v/>
      </c>
      <c r="C117" s="186" t="str">
        <f>IF(LEN(A117)=0,"",INDEX('Smelter Look-up'!$C:$C,MATCH($A117,'Smelter Look-up'!$E:$E,0)))</f>
        <v/>
      </c>
      <c r="D117" s="230"/>
      <c r="E117" s="182" t="str">
        <f ca="1">IF(ISERROR($V117),"",OFFSET('Smelter Look-up'!$D$4,$V117-4,0)&amp;"")</f>
        <v/>
      </c>
      <c r="F117" s="182" t="str">
        <f ca="1">IF(ISERROR($V117),"",OFFSET('Smelter Look-up'!$E$4,$V117-4,0))</f>
        <v/>
      </c>
      <c r="G117" s="182" t="str">
        <f ca="1">IF(C117=$X$4,IF(ISERROR($V117),"Enter smelter details","RMI"),IF(ISERROR($V117),"",OFFSET('Smelter Look-up'!$F$4,$V117-4,0)))</f>
        <v/>
      </c>
      <c r="H117" s="183" t="str">
        <f ca="1">IF(ISERROR($V117),"",OFFSET('Smelter Look-up'!$G$4,$V117-4,0))</f>
        <v/>
      </c>
      <c r="I117" s="184" t="str">
        <f ca="1">IF(ISERROR($V117),"",OFFSET('Smelter Look-up'!$H$4,$V117-4,0))</f>
        <v/>
      </c>
      <c r="J117" s="184" t="str">
        <f ca="1">IF(ISERROR($V117),"",OFFSET('Smelter Look-up'!$I$4,$V117-4,0))</f>
        <v/>
      </c>
      <c r="K117" s="224"/>
      <c r="L117" s="224"/>
      <c r="M117" s="224"/>
      <c r="N117" s="224"/>
      <c r="O117" s="224"/>
      <c r="P117" s="185"/>
      <c r="Q117" s="225"/>
      <c r="R117" s="182" t="str">
        <f ca="1">IF(ISERROR($V117),"",OFFSET('Smelter Look-up'!$C$4,$V117-4,0)&amp;"")</f>
        <v/>
      </c>
      <c r="S117" s="181" t="str">
        <f t="shared" ca="1" si="14"/>
        <v/>
      </c>
      <c r="T117" s="181" t="str">
        <f ca="1">IF(B117="","",IF(ISERROR(MATCH($J117,SorP!$B$1:$B$6226,0)),"",INDIRECT("'SorP'!$A$"&amp;MATCH($S117&amp;$J117,SorP!C:C,0))))</f>
        <v/>
      </c>
      <c r="U117" s="201"/>
      <c r="V117" s="226" t="e">
        <f>IF(C117="",NA(),IF(OR(C117="Smelter not listed",C117="Smelter not yet identified"),MATCH($B117&amp;$D117,'Smelter Look-up'!$J:$J,0),MATCH($B117&amp;$C117,'Smelter Look-up'!$J:$J,0)))</f>
        <v>#N/A</v>
      </c>
      <c r="X117" s="227">
        <f t="shared" ca="1" si="15"/>
        <v>0</v>
      </c>
      <c r="AB117" s="228" t="str">
        <f t="shared" si="16"/>
        <v/>
      </c>
    </row>
    <row r="118" spans="1:28" s="227" customFormat="1" ht="20.25">
      <c r="A118" s="181"/>
      <c r="B118" s="182" t="str">
        <f>IF(LEN(A118)=0,"",INDEX('Smelter Look-up'!$A:$A,MATCH($A118,'Smelter Look-up'!$E:$E,0)))</f>
        <v/>
      </c>
      <c r="C118" s="186" t="str">
        <f>IF(LEN(A118)=0,"",INDEX('Smelter Look-up'!$C:$C,MATCH($A118,'Smelter Look-up'!$E:$E,0)))</f>
        <v/>
      </c>
      <c r="D118" s="230"/>
      <c r="E118" s="182" t="str">
        <f ca="1">IF(ISERROR($V118),"",OFFSET('Smelter Look-up'!$D$4,$V118-4,0)&amp;"")</f>
        <v/>
      </c>
      <c r="F118" s="182" t="str">
        <f ca="1">IF(ISERROR($V118),"",OFFSET('Smelter Look-up'!$E$4,$V118-4,0))</f>
        <v/>
      </c>
      <c r="G118" s="182" t="str">
        <f ca="1">IF(C118=$X$4,IF(ISERROR($V118),"Enter smelter details","RMI"),IF(ISERROR($V118),"",OFFSET('Smelter Look-up'!$F$4,$V118-4,0)))</f>
        <v/>
      </c>
      <c r="H118" s="183" t="str">
        <f ca="1">IF(ISERROR($V118),"",OFFSET('Smelter Look-up'!$G$4,$V118-4,0))</f>
        <v/>
      </c>
      <c r="I118" s="184" t="str">
        <f ca="1">IF(ISERROR($V118),"",OFFSET('Smelter Look-up'!$H$4,$V118-4,0))</f>
        <v/>
      </c>
      <c r="J118" s="184" t="str">
        <f ca="1">IF(ISERROR($V118),"",OFFSET('Smelter Look-up'!$I$4,$V118-4,0))</f>
        <v/>
      </c>
      <c r="K118" s="224"/>
      <c r="L118" s="224"/>
      <c r="M118" s="224"/>
      <c r="N118" s="224"/>
      <c r="O118" s="224"/>
      <c r="P118" s="185"/>
      <c r="Q118" s="225"/>
      <c r="R118" s="182" t="str">
        <f ca="1">IF(ISERROR($V118),"",OFFSET('Smelter Look-up'!$C$4,$V118-4,0)&amp;"")</f>
        <v/>
      </c>
      <c r="S118" s="181" t="str">
        <f t="shared" ca="1" si="14"/>
        <v/>
      </c>
      <c r="T118" s="181" t="str">
        <f ca="1">IF(B118="","",IF(ISERROR(MATCH($J118,SorP!$B$1:$B$6226,0)),"",INDIRECT("'SorP'!$A$"&amp;MATCH($S118&amp;$J118,SorP!C:C,0))))</f>
        <v/>
      </c>
      <c r="U118" s="201"/>
      <c r="V118" s="226" t="e">
        <f>IF(C118="",NA(),IF(OR(C118="Smelter not listed",C118="Smelter not yet identified"),MATCH($B118&amp;$D118,'Smelter Look-up'!$J:$J,0),MATCH($B118&amp;$C118,'Smelter Look-up'!$J:$J,0)))</f>
        <v>#N/A</v>
      </c>
      <c r="X118" s="227">
        <f t="shared" ca="1" si="15"/>
        <v>0</v>
      </c>
      <c r="AB118" s="228" t="str">
        <f t="shared" si="16"/>
        <v/>
      </c>
    </row>
    <row r="119" spans="1:28" s="227" customFormat="1" ht="20.25">
      <c r="A119" s="181"/>
      <c r="B119" s="182" t="str">
        <f>IF(LEN(A119)=0,"",INDEX('Smelter Look-up'!$A:$A,MATCH($A119,'Smelter Look-up'!$E:$E,0)))</f>
        <v/>
      </c>
      <c r="C119" s="186" t="str">
        <f>IF(LEN(A119)=0,"",INDEX('Smelter Look-up'!$C:$C,MATCH($A119,'Smelter Look-up'!$E:$E,0)))</f>
        <v/>
      </c>
      <c r="D119" s="230"/>
      <c r="E119" s="182" t="str">
        <f ca="1">IF(ISERROR($V119),"",OFFSET('Smelter Look-up'!$D$4,$V119-4,0)&amp;"")</f>
        <v/>
      </c>
      <c r="F119" s="182" t="str">
        <f ca="1">IF(ISERROR($V119),"",OFFSET('Smelter Look-up'!$E$4,$V119-4,0))</f>
        <v/>
      </c>
      <c r="G119" s="182" t="str">
        <f ca="1">IF(C119=$X$4,IF(ISERROR($V119),"Enter smelter details","RMI"),IF(ISERROR($V119),"",OFFSET('Smelter Look-up'!$F$4,$V119-4,0)))</f>
        <v/>
      </c>
      <c r="H119" s="183" t="str">
        <f ca="1">IF(ISERROR($V119),"",OFFSET('Smelter Look-up'!$G$4,$V119-4,0))</f>
        <v/>
      </c>
      <c r="I119" s="184" t="str">
        <f ca="1">IF(ISERROR($V119),"",OFFSET('Smelter Look-up'!$H$4,$V119-4,0))</f>
        <v/>
      </c>
      <c r="J119" s="184" t="str">
        <f ca="1">IF(ISERROR($V119),"",OFFSET('Smelter Look-up'!$I$4,$V119-4,0))</f>
        <v/>
      </c>
      <c r="K119" s="224"/>
      <c r="L119" s="224"/>
      <c r="M119" s="224"/>
      <c r="N119" s="224"/>
      <c r="O119" s="224"/>
      <c r="P119" s="185"/>
      <c r="Q119" s="225"/>
      <c r="R119" s="182" t="str">
        <f ca="1">IF(ISERROR($V119),"",OFFSET('Smelter Look-up'!$C$4,$V119-4,0)&amp;"")</f>
        <v/>
      </c>
      <c r="S119" s="181" t="str">
        <f t="shared" ca="1" si="14"/>
        <v/>
      </c>
      <c r="T119" s="181" t="str">
        <f ca="1">IF(B119="","",IF(ISERROR(MATCH($J119,SorP!$B$1:$B$6226,0)),"",INDIRECT("'SorP'!$A$"&amp;MATCH($S119&amp;$J119,SorP!C:C,0))))</f>
        <v/>
      </c>
      <c r="U119" s="201"/>
      <c r="V119" s="226" t="e">
        <f>IF(C119="",NA(),IF(OR(C119="Smelter not listed",C119="Smelter not yet identified"),MATCH($B119&amp;$D119,'Smelter Look-up'!$J:$J,0),MATCH($B119&amp;$C119,'Smelter Look-up'!$J:$J,0)))</f>
        <v>#N/A</v>
      </c>
      <c r="X119" s="227">
        <f t="shared" ca="1" si="15"/>
        <v>0</v>
      </c>
      <c r="AB119" s="228" t="str">
        <f t="shared" si="16"/>
        <v/>
      </c>
    </row>
    <row r="120" spans="1:28" s="227" customFormat="1" ht="20.25">
      <c r="A120" s="181"/>
      <c r="B120" s="182" t="str">
        <f>IF(LEN(A120)=0,"",INDEX('Smelter Look-up'!$A:$A,MATCH($A120,'Smelter Look-up'!$E:$E,0)))</f>
        <v/>
      </c>
      <c r="C120" s="186" t="str">
        <f>IF(LEN(A120)=0,"",INDEX('Smelter Look-up'!$C:$C,MATCH($A120,'Smelter Look-up'!$E:$E,0)))</f>
        <v/>
      </c>
      <c r="D120" s="230"/>
      <c r="E120" s="182" t="str">
        <f ca="1">IF(ISERROR($V120),"",OFFSET('Smelter Look-up'!$D$4,$V120-4,0)&amp;"")</f>
        <v/>
      </c>
      <c r="F120" s="182" t="str">
        <f ca="1">IF(ISERROR($V120),"",OFFSET('Smelter Look-up'!$E$4,$V120-4,0))</f>
        <v/>
      </c>
      <c r="G120" s="182" t="str">
        <f ca="1">IF(C120=$X$4,IF(ISERROR($V120),"Enter smelter details","RMI"),IF(ISERROR($V120),"",OFFSET('Smelter Look-up'!$F$4,$V120-4,0)))</f>
        <v/>
      </c>
      <c r="H120" s="183" t="str">
        <f ca="1">IF(ISERROR($V120),"",OFFSET('Smelter Look-up'!$G$4,$V120-4,0))</f>
        <v/>
      </c>
      <c r="I120" s="184" t="str">
        <f ca="1">IF(ISERROR($V120),"",OFFSET('Smelter Look-up'!$H$4,$V120-4,0))</f>
        <v/>
      </c>
      <c r="J120" s="184" t="str">
        <f ca="1">IF(ISERROR($V120),"",OFFSET('Smelter Look-up'!$I$4,$V120-4,0))</f>
        <v/>
      </c>
      <c r="K120" s="224"/>
      <c r="L120" s="224"/>
      <c r="M120" s="224"/>
      <c r="N120" s="224"/>
      <c r="O120" s="224"/>
      <c r="P120" s="185"/>
      <c r="Q120" s="225"/>
      <c r="R120" s="182" t="str">
        <f ca="1">IF(ISERROR($V120),"",OFFSET('Smelter Look-up'!$C$4,$V120-4,0)&amp;"")</f>
        <v/>
      </c>
      <c r="S120" s="181" t="str">
        <f t="shared" ca="1" si="14"/>
        <v/>
      </c>
      <c r="T120" s="181" t="str">
        <f ca="1">IF(B120="","",IF(ISERROR(MATCH($J120,SorP!$B$1:$B$6226,0)),"",INDIRECT("'SorP'!$A$"&amp;MATCH($S120&amp;$J120,SorP!C:C,0))))</f>
        <v/>
      </c>
      <c r="U120" s="201"/>
      <c r="V120" s="226" t="e">
        <f>IF(C120="",NA(),IF(OR(C120="Smelter not listed",C120="Smelter not yet identified"),MATCH($B120&amp;$D120,'Smelter Look-up'!$J:$J,0),MATCH($B120&amp;$C120,'Smelter Look-up'!$J:$J,0)))</f>
        <v>#N/A</v>
      </c>
      <c r="X120" s="227">
        <f t="shared" ca="1" si="15"/>
        <v>0</v>
      </c>
      <c r="AB120" s="228" t="str">
        <f t="shared" si="16"/>
        <v/>
      </c>
    </row>
    <row r="121" spans="1:28" s="227" customFormat="1" ht="20.25">
      <c r="A121" s="181"/>
      <c r="B121" s="182" t="str">
        <f>IF(LEN(A121)=0,"",INDEX('Smelter Look-up'!$A:$A,MATCH($A121,'Smelter Look-up'!$E:$E,0)))</f>
        <v/>
      </c>
      <c r="C121" s="186" t="str">
        <f>IF(LEN(A121)=0,"",INDEX('Smelter Look-up'!$C:$C,MATCH($A121,'Smelter Look-up'!$E:$E,0)))</f>
        <v/>
      </c>
      <c r="D121" s="230"/>
      <c r="E121" s="182" t="str">
        <f ca="1">IF(ISERROR($V121),"",OFFSET('Smelter Look-up'!$D$4,$V121-4,0)&amp;"")</f>
        <v/>
      </c>
      <c r="F121" s="182" t="str">
        <f ca="1">IF(ISERROR($V121),"",OFFSET('Smelter Look-up'!$E$4,$V121-4,0))</f>
        <v/>
      </c>
      <c r="G121" s="182" t="str">
        <f ca="1">IF(C121=$X$4,IF(ISERROR($V121),"Enter smelter details","RMI"),IF(ISERROR($V121),"",OFFSET('Smelter Look-up'!$F$4,$V121-4,0)))</f>
        <v/>
      </c>
      <c r="H121" s="183" t="str">
        <f ca="1">IF(ISERROR($V121),"",OFFSET('Smelter Look-up'!$G$4,$V121-4,0))</f>
        <v/>
      </c>
      <c r="I121" s="184" t="str">
        <f ca="1">IF(ISERROR($V121),"",OFFSET('Smelter Look-up'!$H$4,$V121-4,0))</f>
        <v/>
      </c>
      <c r="J121" s="184" t="str">
        <f ca="1">IF(ISERROR($V121),"",OFFSET('Smelter Look-up'!$I$4,$V121-4,0))</f>
        <v/>
      </c>
      <c r="K121" s="224"/>
      <c r="L121" s="224"/>
      <c r="M121" s="224"/>
      <c r="N121" s="224"/>
      <c r="O121" s="224"/>
      <c r="P121" s="185"/>
      <c r="Q121" s="225"/>
      <c r="R121" s="182" t="str">
        <f ca="1">IF(ISERROR($V121),"",OFFSET('Smelter Look-up'!$C$4,$V121-4,0)&amp;"")</f>
        <v/>
      </c>
      <c r="S121" s="181" t="str">
        <f t="shared" ca="1" si="14"/>
        <v/>
      </c>
      <c r="T121" s="181" t="str">
        <f ca="1">IF(B121="","",IF(ISERROR(MATCH($J121,SorP!$B$1:$B$6226,0)),"",INDIRECT("'SorP'!$A$"&amp;MATCH($S121&amp;$J121,SorP!C:C,0))))</f>
        <v/>
      </c>
      <c r="U121" s="201"/>
      <c r="V121" s="226" t="e">
        <f>IF(C121="",NA(),IF(OR(C121="Smelter not listed",C121="Smelter not yet identified"),MATCH($B121&amp;$D121,'Smelter Look-up'!$J:$J,0),MATCH($B121&amp;$C121,'Smelter Look-up'!$J:$J,0)))</f>
        <v>#N/A</v>
      </c>
      <c r="X121" s="227">
        <f t="shared" ca="1" si="15"/>
        <v>0</v>
      </c>
      <c r="AB121" s="228" t="str">
        <f t="shared" si="16"/>
        <v/>
      </c>
    </row>
    <row r="122" spans="1:28" s="227" customFormat="1" ht="20.25">
      <c r="A122" s="181"/>
      <c r="B122" s="182" t="str">
        <f>IF(LEN(A122)=0,"",INDEX('Smelter Look-up'!$A:$A,MATCH($A122,'Smelter Look-up'!$E:$E,0)))</f>
        <v/>
      </c>
      <c r="C122" s="186" t="str">
        <f>IF(LEN(A122)=0,"",INDEX('Smelter Look-up'!$C:$C,MATCH($A122,'Smelter Look-up'!$E:$E,0)))</f>
        <v/>
      </c>
      <c r="D122" s="230"/>
      <c r="E122" s="182" t="str">
        <f ca="1">IF(ISERROR($V122),"",OFFSET('Smelter Look-up'!$D$4,$V122-4,0)&amp;"")</f>
        <v/>
      </c>
      <c r="F122" s="182" t="str">
        <f ca="1">IF(ISERROR($V122),"",OFFSET('Smelter Look-up'!$E$4,$V122-4,0))</f>
        <v/>
      </c>
      <c r="G122" s="182" t="str">
        <f ca="1">IF(C122=$X$4,IF(ISERROR($V122),"Enter smelter details","RMI"),IF(ISERROR($V122),"",OFFSET('Smelter Look-up'!$F$4,$V122-4,0)))</f>
        <v/>
      </c>
      <c r="H122" s="183" t="str">
        <f ca="1">IF(ISERROR($V122),"",OFFSET('Smelter Look-up'!$G$4,$V122-4,0))</f>
        <v/>
      </c>
      <c r="I122" s="184" t="str">
        <f ca="1">IF(ISERROR($V122),"",OFFSET('Smelter Look-up'!$H$4,$V122-4,0))</f>
        <v/>
      </c>
      <c r="J122" s="184" t="str">
        <f ca="1">IF(ISERROR($V122),"",OFFSET('Smelter Look-up'!$I$4,$V122-4,0))</f>
        <v/>
      </c>
      <c r="K122" s="224"/>
      <c r="L122" s="224"/>
      <c r="M122" s="224"/>
      <c r="N122" s="224"/>
      <c r="O122" s="224"/>
      <c r="P122" s="185"/>
      <c r="Q122" s="225"/>
      <c r="R122" s="182" t="str">
        <f ca="1">IF(ISERROR($V122),"",OFFSET('Smelter Look-up'!$C$4,$V122-4,0)&amp;"")</f>
        <v/>
      </c>
      <c r="S122" s="181" t="str">
        <f t="shared" ca="1" si="14"/>
        <v/>
      </c>
      <c r="T122" s="181" t="str">
        <f ca="1">IF(B122="","",IF(ISERROR(MATCH($J122,SorP!$B$1:$B$6226,0)),"",INDIRECT("'SorP'!$A$"&amp;MATCH($S122&amp;$J122,SorP!C:C,0))))</f>
        <v/>
      </c>
      <c r="U122" s="201"/>
      <c r="V122" s="226" t="e">
        <f>IF(C122="",NA(),IF(OR(C122="Smelter not listed",C122="Smelter not yet identified"),MATCH($B122&amp;$D122,'Smelter Look-up'!$J:$J,0),MATCH($B122&amp;$C122,'Smelter Look-up'!$J:$J,0)))</f>
        <v>#N/A</v>
      </c>
      <c r="X122" s="227">
        <f t="shared" ca="1" si="15"/>
        <v>0</v>
      </c>
      <c r="AB122" s="228" t="str">
        <f t="shared" si="16"/>
        <v/>
      </c>
    </row>
    <row r="123" spans="1:28" s="227" customFormat="1" ht="20.25">
      <c r="A123" s="181"/>
      <c r="B123" s="182" t="str">
        <f>IF(LEN(A123)=0,"",INDEX('Smelter Look-up'!$A:$A,MATCH($A123,'Smelter Look-up'!$E:$E,0)))</f>
        <v/>
      </c>
      <c r="C123" s="186" t="str">
        <f>IF(LEN(A123)=0,"",INDEX('Smelter Look-up'!$C:$C,MATCH($A123,'Smelter Look-up'!$E:$E,0)))</f>
        <v/>
      </c>
      <c r="D123" s="230"/>
      <c r="E123" s="182" t="str">
        <f ca="1">IF(ISERROR($V123),"",OFFSET('Smelter Look-up'!$D$4,$V123-4,0)&amp;"")</f>
        <v/>
      </c>
      <c r="F123" s="182" t="str">
        <f ca="1">IF(ISERROR($V123),"",OFFSET('Smelter Look-up'!$E$4,$V123-4,0))</f>
        <v/>
      </c>
      <c r="G123" s="182" t="str">
        <f ca="1">IF(C123=$X$4,IF(ISERROR($V123),"Enter smelter details","RMI"),IF(ISERROR($V123),"",OFFSET('Smelter Look-up'!$F$4,$V123-4,0)))</f>
        <v/>
      </c>
      <c r="H123" s="183" t="str">
        <f ca="1">IF(ISERROR($V123),"",OFFSET('Smelter Look-up'!$G$4,$V123-4,0))</f>
        <v/>
      </c>
      <c r="I123" s="184" t="str">
        <f ca="1">IF(ISERROR($V123),"",OFFSET('Smelter Look-up'!$H$4,$V123-4,0))</f>
        <v/>
      </c>
      <c r="J123" s="184" t="str">
        <f ca="1">IF(ISERROR($V123),"",OFFSET('Smelter Look-up'!$I$4,$V123-4,0))</f>
        <v/>
      </c>
      <c r="K123" s="224"/>
      <c r="L123" s="224"/>
      <c r="M123" s="224"/>
      <c r="N123" s="224"/>
      <c r="O123" s="224"/>
      <c r="P123" s="185"/>
      <c r="Q123" s="225"/>
      <c r="R123" s="182" t="str">
        <f ca="1">IF(ISERROR($V123),"",OFFSET('Smelter Look-up'!$C$4,$V123-4,0)&amp;"")</f>
        <v/>
      </c>
      <c r="S123" s="181" t="str">
        <f t="shared" ca="1" si="14"/>
        <v/>
      </c>
      <c r="T123" s="181" t="str">
        <f ca="1">IF(B123="","",IF(ISERROR(MATCH($J123,SorP!$B$1:$B$6226,0)),"",INDIRECT("'SorP'!$A$"&amp;MATCH($S123&amp;$J123,SorP!C:C,0))))</f>
        <v/>
      </c>
      <c r="U123" s="201"/>
      <c r="V123" s="226" t="e">
        <f>IF(C123="",NA(),IF(OR(C123="Smelter not listed",C123="Smelter not yet identified"),MATCH($B123&amp;$D123,'Smelter Look-up'!$J:$J,0),MATCH($B123&amp;$C123,'Smelter Look-up'!$J:$J,0)))</f>
        <v>#N/A</v>
      </c>
      <c r="X123" s="227">
        <f t="shared" ca="1" si="15"/>
        <v>0</v>
      </c>
      <c r="AB123" s="228" t="str">
        <f t="shared" si="16"/>
        <v/>
      </c>
    </row>
    <row r="124" spans="1:28" s="227" customFormat="1" ht="20.25">
      <c r="A124" s="181"/>
      <c r="B124" s="182" t="str">
        <f>IF(LEN(A124)=0,"",INDEX('Smelter Look-up'!$A:$A,MATCH($A124,'Smelter Look-up'!$E:$E,0)))</f>
        <v/>
      </c>
      <c r="C124" s="186" t="str">
        <f>IF(LEN(A124)=0,"",INDEX('Smelter Look-up'!$C:$C,MATCH($A124,'Smelter Look-up'!$E:$E,0)))</f>
        <v/>
      </c>
      <c r="D124" s="230"/>
      <c r="E124" s="182" t="str">
        <f ca="1">IF(ISERROR($V124),"",OFFSET('Smelter Look-up'!$D$4,$V124-4,0)&amp;"")</f>
        <v/>
      </c>
      <c r="F124" s="182" t="str">
        <f ca="1">IF(ISERROR($V124),"",OFFSET('Smelter Look-up'!$E$4,$V124-4,0))</f>
        <v/>
      </c>
      <c r="G124" s="182" t="str">
        <f ca="1">IF(C124=$X$4,IF(ISERROR($V124),"Enter smelter details","RMI"),IF(ISERROR($V124),"",OFFSET('Smelter Look-up'!$F$4,$V124-4,0)))</f>
        <v/>
      </c>
      <c r="H124" s="183" t="str">
        <f ca="1">IF(ISERROR($V124),"",OFFSET('Smelter Look-up'!$G$4,$V124-4,0))</f>
        <v/>
      </c>
      <c r="I124" s="184" t="str">
        <f ca="1">IF(ISERROR($V124),"",OFFSET('Smelter Look-up'!$H$4,$V124-4,0))</f>
        <v/>
      </c>
      <c r="J124" s="184" t="str">
        <f ca="1">IF(ISERROR($V124),"",OFFSET('Smelter Look-up'!$I$4,$V124-4,0))</f>
        <v/>
      </c>
      <c r="K124" s="224"/>
      <c r="L124" s="224"/>
      <c r="M124" s="224"/>
      <c r="N124" s="224"/>
      <c r="O124" s="224"/>
      <c r="P124" s="185"/>
      <c r="Q124" s="225"/>
      <c r="R124" s="182" t="str">
        <f ca="1">IF(ISERROR($V124),"",OFFSET('Smelter Look-up'!$C$4,$V124-4,0)&amp;"")</f>
        <v/>
      </c>
      <c r="S124" s="181" t="str">
        <f t="shared" ca="1" si="14"/>
        <v/>
      </c>
      <c r="T124" s="181" t="str">
        <f ca="1">IF(B124="","",IF(ISERROR(MATCH($J124,SorP!$B$1:$B$6226,0)),"",INDIRECT("'SorP'!$A$"&amp;MATCH($S124&amp;$J124,SorP!C:C,0))))</f>
        <v/>
      </c>
      <c r="U124" s="201"/>
      <c r="V124" s="226" t="e">
        <f>IF(C124="",NA(),IF(OR(C124="Smelter not listed",C124="Smelter not yet identified"),MATCH($B124&amp;$D124,'Smelter Look-up'!$J:$J,0),MATCH($B124&amp;$C124,'Smelter Look-up'!$J:$J,0)))</f>
        <v>#N/A</v>
      </c>
      <c r="X124" s="227">
        <f t="shared" ca="1" si="15"/>
        <v>0</v>
      </c>
      <c r="AB124" s="228" t="str">
        <f t="shared" si="16"/>
        <v/>
      </c>
    </row>
    <row r="125" spans="1:28" s="227" customFormat="1" ht="20.25">
      <c r="A125" s="181"/>
      <c r="B125" s="182" t="str">
        <f>IF(LEN(A125)=0,"",INDEX('Smelter Look-up'!$A:$A,MATCH($A125,'Smelter Look-up'!$E:$E,0)))</f>
        <v/>
      </c>
      <c r="C125" s="186" t="str">
        <f>IF(LEN(A125)=0,"",INDEX('Smelter Look-up'!$C:$C,MATCH($A125,'Smelter Look-up'!$E:$E,0)))</f>
        <v/>
      </c>
      <c r="D125" s="230"/>
      <c r="E125" s="182" t="str">
        <f ca="1">IF(ISERROR($V125),"",OFFSET('Smelter Look-up'!$D$4,$V125-4,0)&amp;"")</f>
        <v/>
      </c>
      <c r="F125" s="182" t="str">
        <f ca="1">IF(ISERROR($V125),"",OFFSET('Smelter Look-up'!$E$4,$V125-4,0))</f>
        <v/>
      </c>
      <c r="G125" s="182" t="str">
        <f ca="1">IF(C125=$X$4,IF(ISERROR($V125),"Enter smelter details","RMI"),IF(ISERROR($V125),"",OFFSET('Smelter Look-up'!$F$4,$V125-4,0)))</f>
        <v/>
      </c>
      <c r="H125" s="183" t="str">
        <f ca="1">IF(ISERROR($V125),"",OFFSET('Smelter Look-up'!$G$4,$V125-4,0))</f>
        <v/>
      </c>
      <c r="I125" s="184" t="str">
        <f ca="1">IF(ISERROR($V125),"",OFFSET('Smelter Look-up'!$H$4,$V125-4,0))</f>
        <v/>
      </c>
      <c r="J125" s="184" t="str">
        <f ca="1">IF(ISERROR($V125),"",OFFSET('Smelter Look-up'!$I$4,$V125-4,0))</f>
        <v/>
      </c>
      <c r="K125" s="224"/>
      <c r="L125" s="224"/>
      <c r="M125" s="224"/>
      <c r="N125" s="224"/>
      <c r="O125" s="224"/>
      <c r="P125" s="185"/>
      <c r="Q125" s="225"/>
      <c r="R125" s="182" t="str">
        <f ca="1">IF(ISERROR($V125),"",OFFSET('Smelter Look-up'!$C$4,$V125-4,0)&amp;"")</f>
        <v/>
      </c>
      <c r="S125" s="181" t="str">
        <f t="shared" ca="1" si="14"/>
        <v/>
      </c>
      <c r="T125" s="181" t="str">
        <f ca="1">IF(B125="","",IF(ISERROR(MATCH($J125,SorP!$B$1:$B$6226,0)),"",INDIRECT("'SorP'!$A$"&amp;MATCH($S125&amp;$J125,SorP!C:C,0))))</f>
        <v/>
      </c>
      <c r="U125" s="201"/>
      <c r="V125" s="226" t="e">
        <f>IF(C125="",NA(),IF(OR(C125="Smelter not listed",C125="Smelter not yet identified"),MATCH($B125&amp;$D125,'Smelter Look-up'!$J:$J,0),MATCH($B125&amp;$C125,'Smelter Look-up'!$J:$J,0)))</f>
        <v>#N/A</v>
      </c>
      <c r="X125" s="227">
        <f t="shared" ca="1" si="15"/>
        <v>0</v>
      </c>
      <c r="AB125" s="228" t="str">
        <f t="shared" si="16"/>
        <v/>
      </c>
    </row>
    <row r="126" spans="1:28" s="227" customFormat="1" ht="20.25">
      <c r="A126" s="181"/>
      <c r="B126" s="182" t="str">
        <f>IF(LEN(A126)=0,"",INDEX('Smelter Look-up'!$A:$A,MATCH($A126,'Smelter Look-up'!$E:$E,0)))</f>
        <v/>
      </c>
      <c r="C126" s="186" t="str">
        <f>IF(LEN(A126)=0,"",INDEX('Smelter Look-up'!$C:$C,MATCH($A126,'Smelter Look-up'!$E:$E,0)))</f>
        <v/>
      </c>
      <c r="D126" s="230"/>
      <c r="E126" s="182" t="str">
        <f ca="1">IF(ISERROR($V126),"",OFFSET('Smelter Look-up'!$D$4,$V126-4,0)&amp;"")</f>
        <v/>
      </c>
      <c r="F126" s="182" t="str">
        <f ca="1">IF(ISERROR($V126),"",OFFSET('Smelter Look-up'!$E$4,$V126-4,0))</f>
        <v/>
      </c>
      <c r="G126" s="182" t="str">
        <f ca="1">IF(C126=$X$4,IF(ISERROR($V126),"Enter smelter details","RMI"),IF(ISERROR($V126),"",OFFSET('Smelter Look-up'!$F$4,$V126-4,0)))</f>
        <v/>
      </c>
      <c r="H126" s="183" t="str">
        <f ca="1">IF(ISERROR($V126),"",OFFSET('Smelter Look-up'!$G$4,$V126-4,0))</f>
        <v/>
      </c>
      <c r="I126" s="184" t="str">
        <f ca="1">IF(ISERROR($V126),"",OFFSET('Smelter Look-up'!$H$4,$V126-4,0))</f>
        <v/>
      </c>
      <c r="J126" s="184" t="str">
        <f ca="1">IF(ISERROR($V126),"",OFFSET('Smelter Look-up'!$I$4,$V126-4,0))</f>
        <v/>
      </c>
      <c r="K126" s="224"/>
      <c r="L126" s="224"/>
      <c r="M126" s="224"/>
      <c r="N126" s="224"/>
      <c r="O126" s="224"/>
      <c r="P126" s="185"/>
      <c r="Q126" s="225"/>
      <c r="R126" s="182" t="str">
        <f ca="1">IF(ISERROR($V126),"",OFFSET('Smelter Look-up'!$C$4,$V126-4,0)&amp;"")</f>
        <v/>
      </c>
      <c r="S126" s="181" t="str">
        <f t="shared" ca="1" si="14"/>
        <v/>
      </c>
      <c r="T126" s="181" t="str">
        <f ca="1">IF(B126="","",IF(ISERROR(MATCH($J126,SorP!$B$1:$B$6226,0)),"",INDIRECT("'SorP'!$A$"&amp;MATCH($S126&amp;$J126,SorP!C:C,0))))</f>
        <v/>
      </c>
      <c r="U126" s="201"/>
      <c r="V126" s="226" t="e">
        <f>IF(C126="",NA(),IF(OR(C126="Smelter not listed",C126="Smelter not yet identified"),MATCH($B126&amp;$D126,'Smelter Look-up'!$J:$J,0),MATCH($B126&amp;$C126,'Smelter Look-up'!$J:$J,0)))</f>
        <v>#N/A</v>
      </c>
      <c r="X126" s="227">
        <f t="shared" ca="1" si="15"/>
        <v>0</v>
      </c>
      <c r="AB126" s="228" t="str">
        <f t="shared" si="16"/>
        <v/>
      </c>
    </row>
    <row r="127" spans="1:28" s="227" customFormat="1" ht="20.25">
      <c r="A127" s="181"/>
      <c r="B127" s="182" t="str">
        <f>IF(LEN(A127)=0,"",INDEX('Smelter Look-up'!$A:$A,MATCH($A127,'Smelter Look-up'!$E:$E,0)))</f>
        <v/>
      </c>
      <c r="C127" s="186" t="str">
        <f>IF(LEN(A127)=0,"",INDEX('Smelter Look-up'!$C:$C,MATCH($A127,'Smelter Look-up'!$E:$E,0)))</f>
        <v/>
      </c>
      <c r="D127" s="230"/>
      <c r="E127" s="182" t="str">
        <f ca="1">IF(ISERROR($V127),"",OFFSET('Smelter Look-up'!$D$4,$V127-4,0)&amp;"")</f>
        <v/>
      </c>
      <c r="F127" s="182" t="str">
        <f ca="1">IF(ISERROR($V127),"",OFFSET('Smelter Look-up'!$E$4,$V127-4,0))</f>
        <v/>
      </c>
      <c r="G127" s="182" t="str">
        <f ca="1">IF(C127=$X$4,IF(ISERROR($V127),"Enter smelter details","RMI"),IF(ISERROR($V127),"",OFFSET('Smelter Look-up'!$F$4,$V127-4,0)))</f>
        <v/>
      </c>
      <c r="H127" s="183" t="str">
        <f ca="1">IF(ISERROR($V127),"",OFFSET('Smelter Look-up'!$G$4,$V127-4,0))</f>
        <v/>
      </c>
      <c r="I127" s="184" t="str">
        <f ca="1">IF(ISERROR($V127),"",OFFSET('Smelter Look-up'!$H$4,$V127-4,0))</f>
        <v/>
      </c>
      <c r="J127" s="184" t="str">
        <f ca="1">IF(ISERROR($V127),"",OFFSET('Smelter Look-up'!$I$4,$V127-4,0))</f>
        <v/>
      </c>
      <c r="K127" s="224"/>
      <c r="L127" s="224"/>
      <c r="M127" s="224"/>
      <c r="N127" s="224"/>
      <c r="O127" s="224"/>
      <c r="P127" s="185"/>
      <c r="Q127" s="225"/>
      <c r="R127" s="182" t="str">
        <f ca="1">IF(ISERROR($V127),"",OFFSET('Smelter Look-up'!$C$4,$V127-4,0)&amp;"")</f>
        <v/>
      </c>
      <c r="S127" s="181" t="str">
        <f t="shared" ca="1" si="14"/>
        <v/>
      </c>
      <c r="T127" s="181" t="str">
        <f ca="1">IF(B127="","",IF(ISERROR(MATCH($J127,SorP!$B$1:$B$6226,0)),"",INDIRECT("'SorP'!$A$"&amp;MATCH($S127&amp;$J127,SorP!C:C,0))))</f>
        <v/>
      </c>
      <c r="U127" s="201"/>
      <c r="V127" s="226" t="e">
        <f>IF(C127="",NA(),IF(OR(C127="Smelter not listed",C127="Smelter not yet identified"),MATCH($B127&amp;$D127,'Smelter Look-up'!$J:$J,0),MATCH($B127&amp;$C127,'Smelter Look-up'!$J:$J,0)))</f>
        <v>#N/A</v>
      </c>
      <c r="X127" s="227">
        <f t="shared" ca="1" si="15"/>
        <v>0</v>
      </c>
      <c r="AB127" s="228" t="str">
        <f t="shared" si="16"/>
        <v/>
      </c>
    </row>
    <row r="128" spans="1:28" s="227" customFormat="1" ht="20.25">
      <c r="A128" s="181"/>
      <c r="B128" s="182" t="str">
        <f>IF(LEN(A128)=0,"",INDEX('Smelter Look-up'!$A:$A,MATCH($A128,'Smelter Look-up'!$E:$E,0)))</f>
        <v/>
      </c>
      <c r="C128" s="186" t="str">
        <f>IF(LEN(A128)=0,"",INDEX('Smelter Look-up'!$C:$C,MATCH($A128,'Smelter Look-up'!$E:$E,0)))</f>
        <v/>
      </c>
      <c r="D128" s="230"/>
      <c r="E128" s="182" t="str">
        <f ca="1">IF(ISERROR($V128),"",OFFSET('Smelter Look-up'!$D$4,$V128-4,0)&amp;"")</f>
        <v/>
      </c>
      <c r="F128" s="182" t="str">
        <f ca="1">IF(ISERROR($V128),"",OFFSET('Smelter Look-up'!$E$4,$V128-4,0))</f>
        <v/>
      </c>
      <c r="G128" s="182" t="str">
        <f ca="1">IF(C128=$X$4,IF(ISERROR($V128),"Enter smelter details","RMI"),IF(ISERROR($V128),"",OFFSET('Smelter Look-up'!$F$4,$V128-4,0)))</f>
        <v/>
      </c>
      <c r="H128" s="183" t="str">
        <f ca="1">IF(ISERROR($V128),"",OFFSET('Smelter Look-up'!$G$4,$V128-4,0))</f>
        <v/>
      </c>
      <c r="I128" s="184" t="str">
        <f ca="1">IF(ISERROR($V128),"",OFFSET('Smelter Look-up'!$H$4,$V128-4,0))</f>
        <v/>
      </c>
      <c r="J128" s="184" t="str">
        <f ca="1">IF(ISERROR($V128),"",OFFSET('Smelter Look-up'!$I$4,$V128-4,0))</f>
        <v/>
      </c>
      <c r="K128" s="224"/>
      <c r="L128" s="224"/>
      <c r="M128" s="224"/>
      <c r="N128" s="224"/>
      <c r="O128" s="224"/>
      <c r="P128" s="185"/>
      <c r="Q128" s="225"/>
      <c r="R128" s="182" t="str">
        <f ca="1">IF(ISERROR($V128),"",OFFSET('Smelter Look-up'!$C$4,$V128-4,0)&amp;"")</f>
        <v/>
      </c>
      <c r="S128" s="181" t="str">
        <f t="shared" ca="1" si="14"/>
        <v/>
      </c>
      <c r="T128" s="181" t="str">
        <f ca="1">IF(B128="","",IF(ISERROR(MATCH($J128,SorP!$B$1:$B$6226,0)),"",INDIRECT("'SorP'!$A$"&amp;MATCH($S128&amp;$J128,SorP!C:C,0))))</f>
        <v/>
      </c>
      <c r="U128" s="201"/>
      <c r="V128" s="226" t="e">
        <f>IF(C128="",NA(),IF(OR(C128="Smelter not listed",C128="Smelter not yet identified"),MATCH($B128&amp;$D128,'Smelter Look-up'!$J:$J,0),MATCH($B128&amp;$C128,'Smelter Look-up'!$J:$J,0)))</f>
        <v>#N/A</v>
      </c>
      <c r="X128" s="227">
        <f t="shared" ca="1" si="15"/>
        <v>0</v>
      </c>
      <c r="AB128" s="228" t="str">
        <f t="shared" si="16"/>
        <v/>
      </c>
    </row>
    <row r="129" spans="1:28" s="227" customFormat="1" ht="20.25">
      <c r="A129" s="181"/>
      <c r="B129" s="182" t="str">
        <f>IF(LEN(A129)=0,"",INDEX('Smelter Look-up'!$A:$A,MATCH($A129,'Smelter Look-up'!$E:$E,0)))</f>
        <v/>
      </c>
      <c r="C129" s="186" t="str">
        <f>IF(LEN(A129)=0,"",INDEX('Smelter Look-up'!$C:$C,MATCH($A129,'Smelter Look-up'!$E:$E,0)))</f>
        <v/>
      </c>
      <c r="D129" s="230"/>
      <c r="E129" s="182" t="str">
        <f ca="1">IF(ISERROR($V129),"",OFFSET('Smelter Look-up'!$D$4,$V129-4,0)&amp;"")</f>
        <v/>
      </c>
      <c r="F129" s="182" t="str">
        <f ca="1">IF(ISERROR($V129),"",OFFSET('Smelter Look-up'!$E$4,$V129-4,0))</f>
        <v/>
      </c>
      <c r="G129" s="182" t="str">
        <f ca="1">IF(C129=$X$4,IF(ISERROR($V129),"Enter smelter details","RMI"),IF(ISERROR($V129),"",OFFSET('Smelter Look-up'!$F$4,$V129-4,0)))</f>
        <v/>
      </c>
      <c r="H129" s="183" t="str">
        <f ca="1">IF(ISERROR($V129),"",OFFSET('Smelter Look-up'!$G$4,$V129-4,0))</f>
        <v/>
      </c>
      <c r="I129" s="184" t="str">
        <f ca="1">IF(ISERROR($V129),"",OFFSET('Smelter Look-up'!$H$4,$V129-4,0))</f>
        <v/>
      </c>
      <c r="J129" s="184" t="str">
        <f ca="1">IF(ISERROR($V129),"",OFFSET('Smelter Look-up'!$I$4,$V129-4,0))</f>
        <v/>
      </c>
      <c r="K129" s="224"/>
      <c r="L129" s="224"/>
      <c r="M129" s="224"/>
      <c r="N129" s="224"/>
      <c r="O129" s="224"/>
      <c r="P129" s="185"/>
      <c r="Q129" s="225"/>
      <c r="R129" s="182" t="str">
        <f ca="1">IF(ISERROR($V129),"",OFFSET('Smelter Look-up'!$C$4,$V129-4,0)&amp;"")</f>
        <v/>
      </c>
      <c r="S129" s="181" t="str">
        <f t="shared" ca="1" si="14"/>
        <v/>
      </c>
      <c r="T129" s="181" t="str">
        <f ca="1">IF(B129="","",IF(ISERROR(MATCH($J129,SorP!$B$1:$B$6226,0)),"",INDIRECT("'SorP'!$A$"&amp;MATCH($S129&amp;$J129,SorP!C:C,0))))</f>
        <v/>
      </c>
      <c r="U129" s="201"/>
      <c r="V129" s="226" t="e">
        <f>IF(C129="",NA(),IF(OR(C129="Smelter not listed",C129="Smelter not yet identified"),MATCH($B129&amp;$D129,'Smelter Look-up'!$J:$J,0),MATCH($B129&amp;$C129,'Smelter Look-up'!$J:$J,0)))</f>
        <v>#N/A</v>
      </c>
      <c r="X129" s="227">
        <f t="shared" ca="1" si="15"/>
        <v>0</v>
      </c>
      <c r="AB129" s="228" t="str">
        <f t="shared" si="16"/>
        <v/>
      </c>
    </row>
    <row r="130" spans="1:28" s="227" customFormat="1" ht="20.25">
      <c r="A130" s="181"/>
      <c r="B130" s="182" t="str">
        <f>IF(LEN(A130)=0,"",INDEX('Smelter Look-up'!$A:$A,MATCH($A130,'Smelter Look-up'!$E:$E,0)))</f>
        <v/>
      </c>
      <c r="C130" s="186" t="str">
        <f>IF(LEN(A130)=0,"",INDEX('Smelter Look-up'!$C:$C,MATCH($A130,'Smelter Look-up'!$E:$E,0)))</f>
        <v/>
      </c>
      <c r="D130" s="230"/>
      <c r="E130" s="182" t="str">
        <f ca="1">IF(ISERROR($V130),"",OFFSET('Smelter Look-up'!$D$4,$V130-4,0)&amp;"")</f>
        <v/>
      </c>
      <c r="F130" s="182" t="str">
        <f ca="1">IF(ISERROR($V130),"",OFFSET('Smelter Look-up'!$E$4,$V130-4,0))</f>
        <v/>
      </c>
      <c r="G130" s="182" t="str">
        <f ca="1">IF(C130=$X$4,IF(ISERROR($V130),"Enter smelter details","RMI"),IF(ISERROR($V130),"",OFFSET('Smelter Look-up'!$F$4,$V130-4,0)))</f>
        <v/>
      </c>
      <c r="H130" s="183" t="str">
        <f ca="1">IF(ISERROR($V130),"",OFFSET('Smelter Look-up'!$G$4,$V130-4,0))</f>
        <v/>
      </c>
      <c r="I130" s="184" t="str">
        <f ca="1">IF(ISERROR($V130),"",OFFSET('Smelter Look-up'!$H$4,$V130-4,0))</f>
        <v/>
      </c>
      <c r="J130" s="184" t="str">
        <f ca="1">IF(ISERROR($V130),"",OFFSET('Smelter Look-up'!$I$4,$V130-4,0))</f>
        <v/>
      </c>
      <c r="K130" s="224"/>
      <c r="L130" s="224"/>
      <c r="M130" s="224"/>
      <c r="N130" s="224"/>
      <c r="O130" s="224"/>
      <c r="P130" s="185"/>
      <c r="Q130" s="225"/>
      <c r="R130" s="182" t="str">
        <f ca="1">IF(ISERROR($V130),"",OFFSET('Smelter Look-up'!$C$4,$V130-4,0)&amp;"")</f>
        <v/>
      </c>
      <c r="S130" s="181" t="str">
        <f t="shared" ca="1" si="14"/>
        <v/>
      </c>
      <c r="T130" s="181" t="str">
        <f ca="1">IF(B130="","",IF(ISERROR(MATCH($J130,SorP!$B$1:$B$6226,0)),"",INDIRECT("'SorP'!$A$"&amp;MATCH($S130&amp;$J130,SorP!C:C,0))))</f>
        <v/>
      </c>
      <c r="U130" s="201"/>
      <c r="V130" s="226" t="e">
        <f>IF(C130="",NA(),IF(OR(C130="Smelter not listed",C130="Smelter not yet identified"),MATCH($B130&amp;$D130,'Smelter Look-up'!$J:$J,0),MATCH($B130&amp;$C130,'Smelter Look-up'!$J:$J,0)))</f>
        <v>#N/A</v>
      </c>
      <c r="X130" s="227">
        <f t="shared" ca="1" si="15"/>
        <v>0</v>
      </c>
      <c r="AB130" s="228" t="str">
        <f t="shared" si="16"/>
        <v/>
      </c>
    </row>
    <row r="131" spans="1:28" s="227" customFormat="1" ht="20.25">
      <c r="A131" s="181"/>
      <c r="B131" s="182" t="str">
        <f>IF(LEN(A131)=0,"",INDEX('Smelter Look-up'!$A:$A,MATCH($A131,'Smelter Look-up'!$E:$E,0)))</f>
        <v/>
      </c>
      <c r="C131" s="186" t="str">
        <f>IF(LEN(A131)=0,"",INDEX('Smelter Look-up'!$C:$C,MATCH($A131,'Smelter Look-up'!$E:$E,0)))</f>
        <v/>
      </c>
      <c r="D131" s="230"/>
      <c r="E131" s="182" t="str">
        <f ca="1">IF(ISERROR($V131),"",OFFSET('Smelter Look-up'!$D$4,$V131-4,0)&amp;"")</f>
        <v/>
      </c>
      <c r="F131" s="182" t="str">
        <f ca="1">IF(ISERROR($V131),"",OFFSET('Smelter Look-up'!$E$4,$V131-4,0))</f>
        <v/>
      </c>
      <c r="G131" s="182" t="str">
        <f ca="1">IF(C131=$X$4,IF(ISERROR($V131),"Enter smelter details","RMI"),IF(ISERROR($V131),"",OFFSET('Smelter Look-up'!$F$4,$V131-4,0)))</f>
        <v/>
      </c>
      <c r="H131" s="183" t="str">
        <f ca="1">IF(ISERROR($V131),"",OFFSET('Smelter Look-up'!$G$4,$V131-4,0))</f>
        <v/>
      </c>
      <c r="I131" s="184" t="str">
        <f ca="1">IF(ISERROR($V131),"",OFFSET('Smelter Look-up'!$H$4,$V131-4,0))</f>
        <v/>
      </c>
      <c r="J131" s="184" t="str">
        <f ca="1">IF(ISERROR($V131),"",OFFSET('Smelter Look-up'!$I$4,$V131-4,0))</f>
        <v/>
      </c>
      <c r="K131" s="224"/>
      <c r="L131" s="224"/>
      <c r="M131" s="224"/>
      <c r="N131" s="224"/>
      <c r="O131" s="224"/>
      <c r="P131" s="185"/>
      <c r="Q131" s="225"/>
      <c r="R131" s="182" t="str">
        <f ca="1">IF(ISERROR($V131),"",OFFSET('Smelter Look-up'!$C$4,$V131-4,0)&amp;"")</f>
        <v/>
      </c>
      <c r="S131" s="181" t="str">
        <f t="shared" ca="1" si="14"/>
        <v/>
      </c>
      <c r="T131" s="181" t="str">
        <f ca="1">IF(B131="","",IF(ISERROR(MATCH($J131,SorP!$B$1:$B$6226,0)),"",INDIRECT("'SorP'!$A$"&amp;MATCH($S131&amp;$J131,SorP!C:C,0))))</f>
        <v/>
      </c>
      <c r="U131" s="201"/>
      <c r="V131" s="226" t="e">
        <f>IF(C131="",NA(),IF(OR(C131="Smelter not listed",C131="Smelter not yet identified"),MATCH($B131&amp;$D131,'Smelter Look-up'!$J:$J,0),MATCH($B131&amp;$C131,'Smelter Look-up'!$J:$J,0)))</f>
        <v>#N/A</v>
      </c>
      <c r="X131" s="227">
        <f t="shared" ca="1" si="15"/>
        <v>0</v>
      </c>
      <c r="AB131" s="228" t="str">
        <f t="shared" si="16"/>
        <v/>
      </c>
    </row>
    <row r="132" spans="1:28" s="227" customFormat="1" ht="20.25">
      <c r="A132" s="181"/>
      <c r="B132" s="182" t="str">
        <f>IF(LEN(A132)=0,"",INDEX('Smelter Look-up'!$A:$A,MATCH($A132,'Smelter Look-up'!$E:$E,0)))</f>
        <v/>
      </c>
      <c r="C132" s="186" t="str">
        <f>IF(LEN(A132)=0,"",INDEX('Smelter Look-up'!$C:$C,MATCH($A132,'Smelter Look-up'!$E:$E,0)))</f>
        <v/>
      </c>
      <c r="D132" s="230"/>
      <c r="E132" s="182" t="str">
        <f ca="1">IF(ISERROR($V132),"",OFFSET('Smelter Look-up'!$D$4,$V132-4,0)&amp;"")</f>
        <v/>
      </c>
      <c r="F132" s="182" t="str">
        <f ca="1">IF(ISERROR($V132),"",OFFSET('Smelter Look-up'!$E$4,$V132-4,0))</f>
        <v/>
      </c>
      <c r="G132" s="182" t="str">
        <f ca="1">IF(C132=$X$4,IF(ISERROR($V132),"Enter smelter details","RMI"),IF(ISERROR($V132),"",OFFSET('Smelter Look-up'!$F$4,$V132-4,0)))</f>
        <v/>
      </c>
      <c r="H132" s="183" t="str">
        <f ca="1">IF(ISERROR($V132),"",OFFSET('Smelter Look-up'!$G$4,$V132-4,0))</f>
        <v/>
      </c>
      <c r="I132" s="184" t="str">
        <f ca="1">IF(ISERROR($V132),"",OFFSET('Smelter Look-up'!$H$4,$V132-4,0))</f>
        <v/>
      </c>
      <c r="J132" s="184" t="str">
        <f ca="1">IF(ISERROR($V132),"",OFFSET('Smelter Look-up'!$I$4,$V132-4,0))</f>
        <v/>
      </c>
      <c r="K132" s="224"/>
      <c r="L132" s="224"/>
      <c r="M132" s="224"/>
      <c r="N132" s="224"/>
      <c r="O132" s="224"/>
      <c r="P132" s="185"/>
      <c r="Q132" s="225"/>
      <c r="R132" s="182" t="str">
        <f ca="1">IF(ISERROR($V132),"",OFFSET('Smelter Look-up'!$C$4,$V132-4,0)&amp;"")</f>
        <v/>
      </c>
      <c r="S132" s="181" t="str">
        <f t="shared" ca="1" si="14"/>
        <v/>
      </c>
      <c r="T132" s="181" t="str">
        <f ca="1">IF(B132="","",IF(ISERROR(MATCH($J132,SorP!$B$1:$B$6226,0)),"",INDIRECT("'SorP'!$A$"&amp;MATCH($S132&amp;$J132,SorP!C:C,0))))</f>
        <v/>
      </c>
      <c r="U132" s="201"/>
      <c r="V132" s="226" t="e">
        <f>IF(C132="",NA(),IF(OR(C132="Smelter not listed",C132="Smelter not yet identified"),MATCH($B132&amp;$D132,'Smelter Look-up'!$J:$J,0),MATCH($B132&amp;$C132,'Smelter Look-up'!$J:$J,0)))</f>
        <v>#N/A</v>
      </c>
      <c r="X132" s="227">
        <f t="shared" ca="1" si="15"/>
        <v>0</v>
      </c>
      <c r="AB132" s="228" t="str">
        <f t="shared" si="16"/>
        <v/>
      </c>
    </row>
    <row r="133" spans="1:28" s="227" customFormat="1" ht="20.25">
      <c r="A133" s="181"/>
      <c r="B133" s="182" t="str">
        <f>IF(LEN(A133)=0,"",INDEX('Smelter Look-up'!$A:$A,MATCH($A133,'Smelter Look-up'!$E:$E,0)))</f>
        <v/>
      </c>
      <c r="C133" s="186" t="str">
        <f>IF(LEN(A133)=0,"",INDEX('Smelter Look-up'!$C:$C,MATCH($A133,'Smelter Look-up'!$E:$E,0)))</f>
        <v/>
      </c>
      <c r="D133" s="230"/>
      <c r="E133" s="182" t="str">
        <f ca="1">IF(ISERROR($V133),"",OFFSET('Smelter Look-up'!$D$4,$V133-4,0)&amp;"")</f>
        <v/>
      </c>
      <c r="F133" s="182" t="str">
        <f ca="1">IF(ISERROR($V133),"",OFFSET('Smelter Look-up'!$E$4,$V133-4,0))</f>
        <v/>
      </c>
      <c r="G133" s="182" t="str">
        <f ca="1">IF(C133=$X$4,IF(ISERROR($V133),"Enter smelter details","RMI"),IF(ISERROR($V133),"",OFFSET('Smelter Look-up'!$F$4,$V133-4,0)))</f>
        <v/>
      </c>
      <c r="H133" s="183" t="str">
        <f ca="1">IF(ISERROR($V133),"",OFFSET('Smelter Look-up'!$G$4,$V133-4,0))</f>
        <v/>
      </c>
      <c r="I133" s="184" t="str">
        <f ca="1">IF(ISERROR($V133),"",OFFSET('Smelter Look-up'!$H$4,$V133-4,0))</f>
        <v/>
      </c>
      <c r="J133" s="184" t="str">
        <f ca="1">IF(ISERROR($V133),"",OFFSET('Smelter Look-up'!$I$4,$V133-4,0))</f>
        <v/>
      </c>
      <c r="K133" s="224"/>
      <c r="L133" s="224"/>
      <c r="M133" s="224"/>
      <c r="N133" s="224"/>
      <c r="O133" s="224"/>
      <c r="P133" s="185"/>
      <c r="Q133" s="225"/>
      <c r="R133" s="182" t="str">
        <f ca="1">IF(ISERROR($V133),"",OFFSET('Smelter Look-up'!$C$4,$V133-4,0)&amp;"")</f>
        <v/>
      </c>
      <c r="S133" s="181" t="str">
        <f t="shared" ref="S133" ca="1" si="17">IF(B133="","",IF(ISERROR(MATCH($E133,CL,0)),"Unknown",INDIRECT("'C'!$A$"&amp;MATCH($E133,CL,0)+1)))</f>
        <v/>
      </c>
      <c r="T133" s="181" t="str">
        <f ca="1">IF(B133="","",IF(ISERROR(MATCH($J133,SorP!$B$1:$B$6226,0)),"",INDIRECT("'SorP'!$A$"&amp;MATCH($S133&amp;$J133,SorP!C:C,0))))</f>
        <v/>
      </c>
      <c r="U133" s="201"/>
      <c r="V133" s="226" t="e">
        <f>IF(C133="",NA(),IF(OR(C133="Smelter not listed",C133="Smelter not yet identified"),MATCH($B133&amp;$D133,'Smelter Look-up'!$J:$J,0),MATCH($B133&amp;$C133,'Smelter Look-up'!$J:$J,0)))</f>
        <v>#N/A</v>
      </c>
      <c r="X133" s="227">
        <f t="shared" ref="X133" ca="1" si="18">IF(AND(C133="Smelter not listed",OR(LEN(D133)=0,LEN(E133)=0)),1,0)</f>
        <v>0</v>
      </c>
      <c r="AB133" s="228" t="str">
        <f t="shared" ref="AB133" si="19">B133&amp;C133</f>
        <v/>
      </c>
    </row>
    <row r="134" spans="1:28" s="227" customFormat="1" ht="20.25">
      <c r="A134" s="181"/>
      <c r="B134" s="182" t="str">
        <f>IF(LEN(A134)=0,"",INDEX('Smelter Look-up'!$A:$A,MATCH($A134,'Smelter Look-up'!$E:$E,0)))</f>
        <v/>
      </c>
      <c r="C134" s="186" t="str">
        <f>IF(LEN(A134)=0,"",INDEX('Smelter Look-up'!$C:$C,MATCH($A134,'Smelter Look-up'!$E:$E,0)))</f>
        <v/>
      </c>
      <c r="D134" s="230"/>
      <c r="E134" s="182" t="str">
        <f ca="1">IF(ISERROR($V134),"",OFFSET('Smelter Look-up'!$D$4,$V134-4,0)&amp;"")</f>
        <v/>
      </c>
      <c r="F134" s="182" t="str">
        <f ca="1">IF(ISERROR($V134),"",OFFSET('Smelter Look-up'!$E$4,$V134-4,0))</f>
        <v/>
      </c>
      <c r="G134" s="182" t="str">
        <f ca="1">IF(C134=$X$4,IF(ISERROR($V134),"Enter smelter details","RMI"),IF(ISERROR($V134),"",OFFSET('Smelter Look-up'!$F$4,$V134-4,0)))</f>
        <v/>
      </c>
      <c r="H134" s="183" t="str">
        <f ca="1">IF(ISERROR($V134),"",OFFSET('Smelter Look-up'!$G$4,$V134-4,0))</f>
        <v/>
      </c>
      <c r="I134" s="184" t="str">
        <f ca="1">IF(ISERROR($V134),"",OFFSET('Smelter Look-up'!$H$4,$V134-4,0))</f>
        <v/>
      </c>
      <c r="J134" s="184" t="str">
        <f ca="1">IF(ISERROR($V134),"",OFFSET('Smelter Look-up'!$I$4,$V134-4,0))</f>
        <v/>
      </c>
      <c r="K134" s="224"/>
      <c r="L134" s="224"/>
      <c r="M134" s="224"/>
      <c r="N134" s="224"/>
      <c r="O134" s="224"/>
      <c r="P134" s="185"/>
      <c r="Q134" s="225"/>
      <c r="R134" s="182" t="str">
        <f ca="1">IF(ISERROR($V134),"",OFFSET('Smelter Look-up'!$C$4,$V134-4,0)&amp;"")</f>
        <v/>
      </c>
      <c r="S134" s="181" t="str">
        <f t="shared" ref="S134:S165" ca="1" si="20">IF(B134="","",IF(ISERROR(MATCH($E134,CL,0)),"Unknown",INDIRECT("'C'!$A$"&amp;MATCH($E134,CL,0)+1)))</f>
        <v/>
      </c>
      <c r="T134" s="181" t="str">
        <f ca="1">IF(B134="","",IF(ISERROR(MATCH($J134,SorP!$B$1:$B$6226,0)),"",INDIRECT("'SorP'!$A$"&amp;MATCH($S134&amp;$J134,SorP!C:C,0))))</f>
        <v/>
      </c>
      <c r="U134" s="201"/>
      <c r="V134" s="226" t="e">
        <f>IF(C134="",NA(),IF(OR(C134="Smelter not listed",C134="Smelter not yet identified"),MATCH($B134&amp;$D134,'Smelter Look-up'!$J:$J,0),MATCH($B134&amp;$C134,'Smelter Look-up'!$J:$J,0)))</f>
        <v>#N/A</v>
      </c>
      <c r="X134" s="227">
        <f t="shared" ref="X134:X165" ca="1" si="21">IF(AND(C134="Smelter not listed",OR(LEN(D134)=0,LEN(E134)=0)),1,0)</f>
        <v>0</v>
      </c>
      <c r="AB134" s="228" t="str">
        <f t="shared" ref="AB134:AB165" si="22">B134&amp;C134</f>
        <v/>
      </c>
    </row>
    <row r="135" spans="1:28" s="227" customFormat="1" ht="20.25">
      <c r="A135" s="181"/>
      <c r="B135" s="182" t="str">
        <f>IF(LEN(A135)=0,"",INDEX('Smelter Look-up'!$A:$A,MATCH($A135,'Smelter Look-up'!$E:$E,0)))</f>
        <v/>
      </c>
      <c r="C135" s="186" t="str">
        <f>IF(LEN(A135)=0,"",INDEX('Smelter Look-up'!$C:$C,MATCH($A135,'Smelter Look-up'!$E:$E,0)))</f>
        <v/>
      </c>
      <c r="D135" s="230"/>
      <c r="E135" s="182" t="str">
        <f ca="1">IF(ISERROR($V135),"",OFFSET('Smelter Look-up'!$D$4,$V135-4,0)&amp;"")</f>
        <v/>
      </c>
      <c r="F135" s="182" t="str">
        <f ca="1">IF(ISERROR($V135),"",OFFSET('Smelter Look-up'!$E$4,$V135-4,0))</f>
        <v/>
      </c>
      <c r="G135" s="182" t="str">
        <f ca="1">IF(C135=$X$4,IF(ISERROR($V135),"Enter smelter details","RMI"),IF(ISERROR($V135),"",OFFSET('Smelter Look-up'!$F$4,$V135-4,0)))</f>
        <v/>
      </c>
      <c r="H135" s="183" t="str">
        <f ca="1">IF(ISERROR($V135),"",OFFSET('Smelter Look-up'!$G$4,$V135-4,0))</f>
        <v/>
      </c>
      <c r="I135" s="184" t="str">
        <f ca="1">IF(ISERROR($V135),"",OFFSET('Smelter Look-up'!$H$4,$V135-4,0))</f>
        <v/>
      </c>
      <c r="J135" s="184" t="str">
        <f ca="1">IF(ISERROR($V135),"",OFFSET('Smelter Look-up'!$I$4,$V135-4,0))</f>
        <v/>
      </c>
      <c r="K135" s="224"/>
      <c r="L135" s="224"/>
      <c r="M135" s="224"/>
      <c r="N135" s="224"/>
      <c r="O135" s="224"/>
      <c r="P135" s="185"/>
      <c r="Q135" s="225"/>
      <c r="R135" s="182" t="str">
        <f ca="1">IF(ISERROR($V135),"",OFFSET('Smelter Look-up'!$C$4,$V135-4,0)&amp;"")</f>
        <v/>
      </c>
      <c r="S135" s="181" t="str">
        <f t="shared" ca="1" si="20"/>
        <v/>
      </c>
      <c r="T135" s="181" t="str">
        <f ca="1">IF(B135="","",IF(ISERROR(MATCH($J135,SorP!$B$1:$B$6226,0)),"",INDIRECT("'SorP'!$A$"&amp;MATCH($S135&amp;$J135,SorP!C:C,0))))</f>
        <v/>
      </c>
      <c r="U135" s="201"/>
      <c r="V135" s="226" t="e">
        <f>IF(C135="",NA(),IF(OR(C135="Smelter not listed",C135="Smelter not yet identified"),MATCH($B135&amp;$D135,'Smelter Look-up'!$J:$J,0),MATCH($B135&amp;$C135,'Smelter Look-up'!$J:$J,0)))</f>
        <v>#N/A</v>
      </c>
      <c r="X135" s="227">
        <f t="shared" ca="1" si="21"/>
        <v>0</v>
      </c>
      <c r="AB135" s="228" t="str">
        <f t="shared" si="22"/>
        <v/>
      </c>
    </row>
    <row r="136" spans="1:28" s="227" customFormat="1" ht="20.25">
      <c r="A136" s="181"/>
      <c r="B136" s="182" t="str">
        <f>IF(LEN(A136)=0,"",INDEX('Smelter Look-up'!$A:$A,MATCH($A136,'Smelter Look-up'!$E:$E,0)))</f>
        <v/>
      </c>
      <c r="C136" s="186" t="str">
        <f>IF(LEN(A136)=0,"",INDEX('Smelter Look-up'!$C:$C,MATCH($A136,'Smelter Look-up'!$E:$E,0)))</f>
        <v/>
      </c>
      <c r="D136" s="230"/>
      <c r="E136" s="182" t="str">
        <f ca="1">IF(ISERROR($V136),"",OFFSET('Smelter Look-up'!$D$4,$V136-4,0)&amp;"")</f>
        <v/>
      </c>
      <c r="F136" s="182" t="str">
        <f ca="1">IF(ISERROR($V136),"",OFFSET('Smelter Look-up'!$E$4,$V136-4,0))</f>
        <v/>
      </c>
      <c r="G136" s="182" t="str">
        <f ca="1">IF(C136=$X$4,IF(ISERROR($V136),"Enter smelter details","RMI"),IF(ISERROR($V136),"",OFFSET('Smelter Look-up'!$F$4,$V136-4,0)))</f>
        <v/>
      </c>
      <c r="H136" s="183" t="str">
        <f ca="1">IF(ISERROR($V136),"",OFFSET('Smelter Look-up'!$G$4,$V136-4,0))</f>
        <v/>
      </c>
      <c r="I136" s="184" t="str">
        <f ca="1">IF(ISERROR($V136),"",OFFSET('Smelter Look-up'!$H$4,$V136-4,0))</f>
        <v/>
      </c>
      <c r="J136" s="184" t="str">
        <f ca="1">IF(ISERROR($V136),"",OFFSET('Smelter Look-up'!$I$4,$V136-4,0))</f>
        <v/>
      </c>
      <c r="K136" s="224"/>
      <c r="L136" s="224"/>
      <c r="M136" s="224"/>
      <c r="N136" s="224"/>
      <c r="O136" s="224"/>
      <c r="P136" s="185"/>
      <c r="Q136" s="225"/>
      <c r="R136" s="182" t="str">
        <f ca="1">IF(ISERROR($V136),"",OFFSET('Smelter Look-up'!$C$4,$V136-4,0)&amp;"")</f>
        <v/>
      </c>
      <c r="S136" s="181" t="str">
        <f t="shared" ca="1" si="20"/>
        <v/>
      </c>
      <c r="T136" s="181" t="str">
        <f ca="1">IF(B136="","",IF(ISERROR(MATCH($J136,SorP!$B$1:$B$6226,0)),"",INDIRECT("'SorP'!$A$"&amp;MATCH($S136&amp;$J136,SorP!C:C,0))))</f>
        <v/>
      </c>
      <c r="U136" s="201"/>
      <c r="V136" s="226" t="e">
        <f>IF(C136="",NA(),IF(OR(C136="Smelter not listed",C136="Smelter not yet identified"),MATCH($B136&amp;$D136,'Smelter Look-up'!$J:$J,0),MATCH($B136&amp;$C136,'Smelter Look-up'!$J:$J,0)))</f>
        <v>#N/A</v>
      </c>
      <c r="X136" s="227">
        <f t="shared" ca="1" si="21"/>
        <v>0</v>
      </c>
      <c r="AB136" s="228" t="str">
        <f t="shared" si="22"/>
        <v/>
      </c>
    </row>
    <row r="137" spans="1:28" s="227" customFormat="1" ht="20.25">
      <c r="A137" s="181"/>
      <c r="B137" s="182" t="str">
        <f>IF(LEN(A137)=0,"",INDEX('Smelter Look-up'!$A:$A,MATCH($A137,'Smelter Look-up'!$E:$E,0)))</f>
        <v/>
      </c>
      <c r="C137" s="186" t="str">
        <f>IF(LEN(A137)=0,"",INDEX('Smelter Look-up'!$C:$C,MATCH($A137,'Smelter Look-up'!$E:$E,0)))</f>
        <v/>
      </c>
      <c r="D137" s="230"/>
      <c r="E137" s="182" t="str">
        <f ca="1">IF(ISERROR($V137),"",OFFSET('Smelter Look-up'!$D$4,$V137-4,0)&amp;"")</f>
        <v/>
      </c>
      <c r="F137" s="182" t="str">
        <f ca="1">IF(ISERROR($V137),"",OFFSET('Smelter Look-up'!$E$4,$V137-4,0))</f>
        <v/>
      </c>
      <c r="G137" s="182" t="str">
        <f ca="1">IF(C137=$X$4,IF(ISERROR($V137),"Enter smelter details","RMI"),IF(ISERROR($V137),"",OFFSET('Smelter Look-up'!$F$4,$V137-4,0)))</f>
        <v/>
      </c>
      <c r="H137" s="183" t="str">
        <f ca="1">IF(ISERROR($V137),"",OFFSET('Smelter Look-up'!$G$4,$V137-4,0))</f>
        <v/>
      </c>
      <c r="I137" s="184" t="str">
        <f ca="1">IF(ISERROR($V137),"",OFFSET('Smelter Look-up'!$H$4,$V137-4,0))</f>
        <v/>
      </c>
      <c r="J137" s="184" t="str">
        <f ca="1">IF(ISERROR($V137),"",OFFSET('Smelter Look-up'!$I$4,$V137-4,0))</f>
        <v/>
      </c>
      <c r="K137" s="224"/>
      <c r="L137" s="224"/>
      <c r="M137" s="224"/>
      <c r="N137" s="224"/>
      <c r="O137" s="224"/>
      <c r="P137" s="185"/>
      <c r="Q137" s="225"/>
      <c r="R137" s="182" t="str">
        <f ca="1">IF(ISERROR($V137),"",OFFSET('Smelter Look-up'!$C$4,$V137-4,0)&amp;"")</f>
        <v/>
      </c>
      <c r="S137" s="181" t="str">
        <f t="shared" ca="1" si="20"/>
        <v/>
      </c>
      <c r="T137" s="181" t="str">
        <f ca="1">IF(B137="","",IF(ISERROR(MATCH($J137,SorP!$B$1:$B$6226,0)),"",INDIRECT("'SorP'!$A$"&amp;MATCH($S137&amp;$J137,SorP!C:C,0))))</f>
        <v/>
      </c>
      <c r="U137" s="201"/>
      <c r="V137" s="226" t="e">
        <f>IF(C137="",NA(),IF(OR(C137="Smelter not listed",C137="Smelter not yet identified"),MATCH($B137&amp;$D137,'Smelter Look-up'!$J:$J,0),MATCH($B137&amp;$C137,'Smelter Look-up'!$J:$J,0)))</f>
        <v>#N/A</v>
      </c>
      <c r="X137" s="227">
        <f t="shared" ca="1" si="21"/>
        <v>0</v>
      </c>
      <c r="AB137" s="228" t="str">
        <f t="shared" si="22"/>
        <v/>
      </c>
    </row>
    <row r="138" spans="1:28" s="227" customFormat="1" ht="20.25">
      <c r="A138" s="181"/>
      <c r="B138" s="182" t="str">
        <f>IF(LEN(A138)=0,"",INDEX('Smelter Look-up'!$A:$A,MATCH($A138,'Smelter Look-up'!$E:$E,0)))</f>
        <v/>
      </c>
      <c r="C138" s="186" t="str">
        <f>IF(LEN(A138)=0,"",INDEX('Smelter Look-up'!$C:$C,MATCH($A138,'Smelter Look-up'!$E:$E,0)))</f>
        <v/>
      </c>
      <c r="D138" s="230"/>
      <c r="E138" s="182" t="str">
        <f ca="1">IF(ISERROR($V138),"",OFFSET('Smelter Look-up'!$D$4,$V138-4,0)&amp;"")</f>
        <v/>
      </c>
      <c r="F138" s="182" t="str">
        <f ca="1">IF(ISERROR($V138),"",OFFSET('Smelter Look-up'!$E$4,$V138-4,0))</f>
        <v/>
      </c>
      <c r="G138" s="182" t="str">
        <f ca="1">IF(C138=$X$4,IF(ISERROR($V138),"Enter smelter details","RMI"),IF(ISERROR($V138),"",OFFSET('Smelter Look-up'!$F$4,$V138-4,0)))</f>
        <v/>
      </c>
      <c r="H138" s="183" t="str">
        <f ca="1">IF(ISERROR($V138),"",OFFSET('Smelter Look-up'!$G$4,$V138-4,0))</f>
        <v/>
      </c>
      <c r="I138" s="184" t="str">
        <f ca="1">IF(ISERROR($V138),"",OFFSET('Smelter Look-up'!$H$4,$V138-4,0))</f>
        <v/>
      </c>
      <c r="J138" s="184" t="str">
        <f ca="1">IF(ISERROR($V138),"",OFFSET('Smelter Look-up'!$I$4,$V138-4,0))</f>
        <v/>
      </c>
      <c r="K138" s="224"/>
      <c r="L138" s="224"/>
      <c r="M138" s="224"/>
      <c r="N138" s="224"/>
      <c r="O138" s="224"/>
      <c r="P138" s="185"/>
      <c r="Q138" s="225"/>
      <c r="R138" s="182" t="str">
        <f ca="1">IF(ISERROR($V138),"",OFFSET('Smelter Look-up'!$C$4,$V138-4,0)&amp;"")</f>
        <v/>
      </c>
      <c r="S138" s="181" t="str">
        <f t="shared" ca="1" si="20"/>
        <v/>
      </c>
      <c r="T138" s="181" t="str">
        <f ca="1">IF(B138="","",IF(ISERROR(MATCH($J138,SorP!$B$1:$B$6226,0)),"",INDIRECT("'SorP'!$A$"&amp;MATCH($S138&amp;$J138,SorP!C:C,0))))</f>
        <v/>
      </c>
      <c r="U138" s="201"/>
      <c r="V138" s="226" t="e">
        <f>IF(C138="",NA(),IF(OR(C138="Smelter not listed",C138="Smelter not yet identified"),MATCH($B138&amp;$D138,'Smelter Look-up'!$J:$J,0),MATCH($B138&amp;$C138,'Smelter Look-up'!$J:$J,0)))</f>
        <v>#N/A</v>
      </c>
      <c r="X138" s="227">
        <f t="shared" ca="1" si="21"/>
        <v>0</v>
      </c>
      <c r="AB138" s="228" t="str">
        <f t="shared" si="22"/>
        <v/>
      </c>
    </row>
    <row r="139" spans="1:28" s="227" customFormat="1" ht="20.25">
      <c r="A139" s="181"/>
      <c r="B139" s="182" t="str">
        <f>IF(LEN(A139)=0,"",INDEX('Smelter Look-up'!$A:$A,MATCH($A139,'Smelter Look-up'!$E:$E,0)))</f>
        <v/>
      </c>
      <c r="C139" s="186" t="str">
        <f>IF(LEN(A139)=0,"",INDEX('Smelter Look-up'!$C:$C,MATCH($A139,'Smelter Look-up'!$E:$E,0)))</f>
        <v/>
      </c>
      <c r="D139" s="230"/>
      <c r="E139" s="182" t="str">
        <f ca="1">IF(ISERROR($V139),"",OFFSET('Smelter Look-up'!$D$4,$V139-4,0)&amp;"")</f>
        <v/>
      </c>
      <c r="F139" s="182" t="str">
        <f ca="1">IF(ISERROR($V139),"",OFFSET('Smelter Look-up'!$E$4,$V139-4,0))</f>
        <v/>
      </c>
      <c r="G139" s="182" t="str">
        <f ca="1">IF(C139=$X$4,IF(ISERROR($V139),"Enter smelter details","RMI"),IF(ISERROR($V139),"",OFFSET('Smelter Look-up'!$F$4,$V139-4,0)))</f>
        <v/>
      </c>
      <c r="H139" s="183" t="str">
        <f ca="1">IF(ISERROR($V139),"",OFFSET('Smelter Look-up'!$G$4,$V139-4,0))</f>
        <v/>
      </c>
      <c r="I139" s="184" t="str">
        <f ca="1">IF(ISERROR($V139),"",OFFSET('Smelter Look-up'!$H$4,$V139-4,0))</f>
        <v/>
      </c>
      <c r="J139" s="184" t="str">
        <f ca="1">IF(ISERROR($V139),"",OFFSET('Smelter Look-up'!$I$4,$V139-4,0))</f>
        <v/>
      </c>
      <c r="K139" s="224"/>
      <c r="L139" s="224"/>
      <c r="M139" s="224"/>
      <c r="N139" s="224"/>
      <c r="O139" s="224"/>
      <c r="P139" s="185"/>
      <c r="Q139" s="225"/>
      <c r="R139" s="182" t="str">
        <f ca="1">IF(ISERROR($V139),"",OFFSET('Smelter Look-up'!$C$4,$V139-4,0)&amp;"")</f>
        <v/>
      </c>
      <c r="S139" s="181" t="str">
        <f t="shared" ca="1" si="20"/>
        <v/>
      </c>
      <c r="T139" s="181" t="str">
        <f ca="1">IF(B139="","",IF(ISERROR(MATCH($J139,SorP!$B$1:$B$6226,0)),"",INDIRECT("'SorP'!$A$"&amp;MATCH($S139&amp;$J139,SorP!C:C,0))))</f>
        <v/>
      </c>
      <c r="U139" s="201"/>
      <c r="V139" s="226" t="e">
        <f>IF(C139="",NA(),IF(OR(C139="Smelter not listed",C139="Smelter not yet identified"),MATCH($B139&amp;$D139,'Smelter Look-up'!$J:$J,0),MATCH($B139&amp;$C139,'Smelter Look-up'!$J:$J,0)))</f>
        <v>#N/A</v>
      </c>
      <c r="X139" s="227">
        <f t="shared" ca="1" si="21"/>
        <v>0</v>
      </c>
      <c r="AB139" s="228" t="str">
        <f t="shared" si="22"/>
        <v/>
      </c>
    </row>
    <row r="140" spans="1:28" s="227" customFormat="1" ht="20.25">
      <c r="A140" s="181"/>
      <c r="B140" s="182" t="str">
        <f>IF(LEN(A140)=0,"",INDEX('Smelter Look-up'!$A:$A,MATCH($A140,'Smelter Look-up'!$E:$E,0)))</f>
        <v/>
      </c>
      <c r="C140" s="186" t="str">
        <f>IF(LEN(A140)=0,"",INDEX('Smelter Look-up'!$C:$C,MATCH($A140,'Smelter Look-up'!$E:$E,0)))</f>
        <v/>
      </c>
      <c r="D140" s="230"/>
      <c r="E140" s="182" t="str">
        <f ca="1">IF(ISERROR($V140),"",OFFSET('Smelter Look-up'!$D$4,$V140-4,0)&amp;"")</f>
        <v/>
      </c>
      <c r="F140" s="182" t="str">
        <f ca="1">IF(ISERROR($V140),"",OFFSET('Smelter Look-up'!$E$4,$V140-4,0))</f>
        <v/>
      </c>
      <c r="G140" s="182" t="str">
        <f ca="1">IF(C140=$X$4,IF(ISERROR($V140),"Enter smelter details","RMI"),IF(ISERROR($V140),"",OFFSET('Smelter Look-up'!$F$4,$V140-4,0)))</f>
        <v/>
      </c>
      <c r="H140" s="183" t="str">
        <f ca="1">IF(ISERROR($V140),"",OFFSET('Smelter Look-up'!$G$4,$V140-4,0))</f>
        <v/>
      </c>
      <c r="I140" s="184" t="str">
        <f ca="1">IF(ISERROR($V140),"",OFFSET('Smelter Look-up'!$H$4,$V140-4,0))</f>
        <v/>
      </c>
      <c r="J140" s="184" t="str">
        <f ca="1">IF(ISERROR($V140),"",OFFSET('Smelter Look-up'!$I$4,$V140-4,0))</f>
        <v/>
      </c>
      <c r="K140" s="224"/>
      <c r="L140" s="224"/>
      <c r="M140" s="224"/>
      <c r="N140" s="224"/>
      <c r="O140" s="224"/>
      <c r="P140" s="185"/>
      <c r="Q140" s="225"/>
      <c r="R140" s="182" t="str">
        <f ca="1">IF(ISERROR($V140),"",OFFSET('Smelter Look-up'!$C$4,$V140-4,0)&amp;"")</f>
        <v/>
      </c>
      <c r="S140" s="181" t="str">
        <f t="shared" ca="1" si="20"/>
        <v/>
      </c>
      <c r="T140" s="181" t="str">
        <f ca="1">IF(B140="","",IF(ISERROR(MATCH($J140,SorP!$B$1:$B$6226,0)),"",INDIRECT("'SorP'!$A$"&amp;MATCH($S140&amp;$J140,SorP!C:C,0))))</f>
        <v/>
      </c>
      <c r="U140" s="201"/>
      <c r="V140" s="226" t="e">
        <f>IF(C140="",NA(),IF(OR(C140="Smelter not listed",C140="Smelter not yet identified"),MATCH($B140&amp;$D140,'Smelter Look-up'!$J:$J,0),MATCH($B140&amp;$C140,'Smelter Look-up'!$J:$J,0)))</f>
        <v>#N/A</v>
      </c>
      <c r="X140" s="227">
        <f t="shared" ca="1" si="21"/>
        <v>0</v>
      </c>
      <c r="AB140" s="228" t="str">
        <f t="shared" si="22"/>
        <v/>
      </c>
    </row>
    <row r="141" spans="1:28" s="227" customFormat="1" ht="20.25">
      <c r="A141" s="181"/>
      <c r="B141" s="182" t="str">
        <f>IF(LEN(A141)=0,"",INDEX('Smelter Look-up'!$A:$A,MATCH($A141,'Smelter Look-up'!$E:$E,0)))</f>
        <v/>
      </c>
      <c r="C141" s="186" t="str">
        <f>IF(LEN(A141)=0,"",INDEX('Smelter Look-up'!$C:$C,MATCH($A141,'Smelter Look-up'!$E:$E,0)))</f>
        <v/>
      </c>
      <c r="D141" s="230"/>
      <c r="E141" s="182" t="str">
        <f ca="1">IF(ISERROR($V141),"",OFFSET('Smelter Look-up'!$D$4,$V141-4,0)&amp;"")</f>
        <v/>
      </c>
      <c r="F141" s="182" t="str">
        <f ca="1">IF(ISERROR($V141),"",OFFSET('Smelter Look-up'!$E$4,$V141-4,0))</f>
        <v/>
      </c>
      <c r="G141" s="182" t="str">
        <f ca="1">IF(C141=$X$4,IF(ISERROR($V141),"Enter smelter details","RMI"),IF(ISERROR($V141),"",OFFSET('Smelter Look-up'!$F$4,$V141-4,0)))</f>
        <v/>
      </c>
      <c r="H141" s="183" t="str">
        <f ca="1">IF(ISERROR($V141),"",OFFSET('Smelter Look-up'!$G$4,$V141-4,0))</f>
        <v/>
      </c>
      <c r="I141" s="184" t="str">
        <f ca="1">IF(ISERROR($V141),"",OFFSET('Smelter Look-up'!$H$4,$V141-4,0))</f>
        <v/>
      </c>
      <c r="J141" s="184" t="str">
        <f ca="1">IF(ISERROR($V141),"",OFFSET('Smelter Look-up'!$I$4,$V141-4,0))</f>
        <v/>
      </c>
      <c r="K141" s="224"/>
      <c r="L141" s="224"/>
      <c r="M141" s="224"/>
      <c r="N141" s="224"/>
      <c r="O141" s="224"/>
      <c r="P141" s="185"/>
      <c r="Q141" s="225"/>
      <c r="R141" s="182" t="str">
        <f ca="1">IF(ISERROR($V141),"",OFFSET('Smelter Look-up'!$C$4,$V141-4,0)&amp;"")</f>
        <v/>
      </c>
      <c r="S141" s="181" t="str">
        <f t="shared" ca="1" si="20"/>
        <v/>
      </c>
      <c r="T141" s="181" t="str">
        <f ca="1">IF(B141="","",IF(ISERROR(MATCH($J141,SorP!$B$1:$B$6226,0)),"",INDIRECT("'SorP'!$A$"&amp;MATCH($S141&amp;$J141,SorP!C:C,0))))</f>
        <v/>
      </c>
      <c r="U141" s="201"/>
      <c r="V141" s="226" t="e">
        <f>IF(C141="",NA(),IF(OR(C141="Smelter not listed",C141="Smelter not yet identified"),MATCH($B141&amp;$D141,'Smelter Look-up'!$J:$J,0),MATCH($B141&amp;$C141,'Smelter Look-up'!$J:$J,0)))</f>
        <v>#N/A</v>
      </c>
      <c r="X141" s="227">
        <f t="shared" ca="1" si="21"/>
        <v>0</v>
      </c>
      <c r="AB141" s="228" t="str">
        <f t="shared" si="22"/>
        <v/>
      </c>
    </row>
    <row r="142" spans="1:28" s="227" customFormat="1" ht="20.25">
      <c r="A142" s="181"/>
      <c r="B142" s="182" t="str">
        <f>IF(LEN(A142)=0,"",INDEX('Smelter Look-up'!$A:$A,MATCH($A142,'Smelter Look-up'!$E:$E,0)))</f>
        <v/>
      </c>
      <c r="C142" s="186" t="str">
        <f>IF(LEN(A142)=0,"",INDEX('Smelter Look-up'!$C:$C,MATCH($A142,'Smelter Look-up'!$E:$E,0)))</f>
        <v/>
      </c>
      <c r="D142" s="230"/>
      <c r="E142" s="182" t="str">
        <f ca="1">IF(ISERROR($V142),"",OFFSET('Smelter Look-up'!$D$4,$V142-4,0)&amp;"")</f>
        <v/>
      </c>
      <c r="F142" s="182" t="str">
        <f ca="1">IF(ISERROR($V142),"",OFFSET('Smelter Look-up'!$E$4,$V142-4,0))</f>
        <v/>
      </c>
      <c r="G142" s="182" t="str">
        <f ca="1">IF(C142=$X$4,IF(ISERROR($V142),"Enter smelter details","RMI"),IF(ISERROR($V142),"",OFFSET('Smelter Look-up'!$F$4,$V142-4,0)))</f>
        <v/>
      </c>
      <c r="H142" s="183" t="str">
        <f ca="1">IF(ISERROR($V142),"",OFFSET('Smelter Look-up'!$G$4,$V142-4,0))</f>
        <v/>
      </c>
      <c r="I142" s="184" t="str">
        <f ca="1">IF(ISERROR($V142),"",OFFSET('Smelter Look-up'!$H$4,$V142-4,0))</f>
        <v/>
      </c>
      <c r="J142" s="184" t="str">
        <f ca="1">IF(ISERROR($V142),"",OFFSET('Smelter Look-up'!$I$4,$V142-4,0))</f>
        <v/>
      </c>
      <c r="K142" s="224"/>
      <c r="L142" s="224"/>
      <c r="M142" s="224"/>
      <c r="N142" s="224"/>
      <c r="O142" s="224"/>
      <c r="P142" s="185"/>
      <c r="Q142" s="225"/>
      <c r="R142" s="182" t="str">
        <f ca="1">IF(ISERROR($V142),"",OFFSET('Smelter Look-up'!$C$4,$V142-4,0)&amp;"")</f>
        <v/>
      </c>
      <c r="S142" s="181" t="str">
        <f t="shared" ca="1" si="20"/>
        <v/>
      </c>
      <c r="T142" s="181" t="str">
        <f ca="1">IF(B142="","",IF(ISERROR(MATCH($J142,SorP!$B$1:$B$6226,0)),"",INDIRECT("'SorP'!$A$"&amp;MATCH($S142&amp;$J142,SorP!C:C,0))))</f>
        <v/>
      </c>
      <c r="U142" s="201"/>
      <c r="V142" s="226" t="e">
        <f>IF(C142="",NA(),IF(OR(C142="Smelter not listed",C142="Smelter not yet identified"),MATCH($B142&amp;$D142,'Smelter Look-up'!$J:$J,0),MATCH($B142&amp;$C142,'Smelter Look-up'!$J:$J,0)))</f>
        <v>#N/A</v>
      </c>
      <c r="X142" s="227">
        <f t="shared" ca="1" si="21"/>
        <v>0</v>
      </c>
      <c r="AB142" s="228" t="str">
        <f t="shared" si="22"/>
        <v/>
      </c>
    </row>
    <row r="143" spans="1:28" s="227" customFormat="1" ht="20.25">
      <c r="A143" s="181"/>
      <c r="B143" s="182" t="str">
        <f>IF(LEN(A143)=0,"",INDEX('Smelter Look-up'!$A:$A,MATCH($A143,'Smelter Look-up'!$E:$E,0)))</f>
        <v/>
      </c>
      <c r="C143" s="186" t="str">
        <f>IF(LEN(A143)=0,"",INDEX('Smelter Look-up'!$C:$C,MATCH($A143,'Smelter Look-up'!$E:$E,0)))</f>
        <v/>
      </c>
      <c r="D143" s="230"/>
      <c r="E143" s="182" t="str">
        <f ca="1">IF(ISERROR($V143),"",OFFSET('Smelter Look-up'!$D$4,$V143-4,0)&amp;"")</f>
        <v/>
      </c>
      <c r="F143" s="182" t="str">
        <f ca="1">IF(ISERROR($V143),"",OFFSET('Smelter Look-up'!$E$4,$V143-4,0))</f>
        <v/>
      </c>
      <c r="G143" s="182" t="str">
        <f ca="1">IF(C143=$X$4,IF(ISERROR($V143),"Enter smelter details","RMI"),IF(ISERROR($V143),"",OFFSET('Smelter Look-up'!$F$4,$V143-4,0)))</f>
        <v/>
      </c>
      <c r="H143" s="183" t="str">
        <f ca="1">IF(ISERROR($V143),"",OFFSET('Smelter Look-up'!$G$4,$V143-4,0))</f>
        <v/>
      </c>
      <c r="I143" s="184" t="str">
        <f ca="1">IF(ISERROR($V143),"",OFFSET('Smelter Look-up'!$H$4,$V143-4,0))</f>
        <v/>
      </c>
      <c r="J143" s="184" t="str">
        <f ca="1">IF(ISERROR($V143),"",OFFSET('Smelter Look-up'!$I$4,$V143-4,0))</f>
        <v/>
      </c>
      <c r="K143" s="224"/>
      <c r="L143" s="224"/>
      <c r="M143" s="224"/>
      <c r="N143" s="224"/>
      <c r="O143" s="224"/>
      <c r="P143" s="185"/>
      <c r="Q143" s="225"/>
      <c r="R143" s="182" t="str">
        <f ca="1">IF(ISERROR($V143),"",OFFSET('Smelter Look-up'!$C$4,$V143-4,0)&amp;"")</f>
        <v/>
      </c>
      <c r="S143" s="181" t="str">
        <f t="shared" ca="1" si="20"/>
        <v/>
      </c>
      <c r="T143" s="181" t="str">
        <f ca="1">IF(B143="","",IF(ISERROR(MATCH($J143,SorP!$B$1:$B$6226,0)),"",INDIRECT("'SorP'!$A$"&amp;MATCH($S143&amp;$J143,SorP!C:C,0))))</f>
        <v/>
      </c>
      <c r="U143" s="201"/>
      <c r="V143" s="226" t="e">
        <f>IF(C143="",NA(),IF(OR(C143="Smelter not listed",C143="Smelter not yet identified"),MATCH($B143&amp;$D143,'Smelter Look-up'!$J:$J,0),MATCH($B143&amp;$C143,'Smelter Look-up'!$J:$J,0)))</f>
        <v>#N/A</v>
      </c>
      <c r="X143" s="227">
        <f t="shared" ca="1" si="21"/>
        <v>0</v>
      </c>
      <c r="AB143" s="228" t="str">
        <f t="shared" si="22"/>
        <v/>
      </c>
    </row>
    <row r="144" spans="1:28" s="227" customFormat="1" ht="20.25">
      <c r="A144" s="181"/>
      <c r="B144" s="182" t="str">
        <f>IF(LEN(A144)=0,"",INDEX('Smelter Look-up'!$A:$A,MATCH($A144,'Smelter Look-up'!$E:$E,0)))</f>
        <v/>
      </c>
      <c r="C144" s="186" t="str">
        <f>IF(LEN(A144)=0,"",INDEX('Smelter Look-up'!$C:$C,MATCH($A144,'Smelter Look-up'!$E:$E,0)))</f>
        <v/>
      </c>
      <c r="D144" s="230"/>
      <c r="E144" s="182" t="str">
        <f ca="1">IF(ISERROR($V144),"",OFFSET('Smelter Look-up'!$D$4,$V144-4,0)&amp;"")</f>
        <v/>
      </c>
      <c r="F144" s="182" t="str">
        <f ca="1">IF(ISERROR($V144),"",OFFSET('Smelter Look-up'!$E$4,$V144-4,0))</f>
        <v/>
      </c>
      <c r="G144" s="182" t="str">
        <f ca="1">IF(C144=$X$4,IF(ISERROR($V144),"Enter smelter details","RMI"),IF(ISERROR($V144),"",OFFSET('Smelter Look-up'!$F$4,$V144-4,0)))</f>
        <v/>
      </c>
      <c r="H144" s="183" t="str">
        <f ca="1">IF(ISERROR($V144),"",OFFSET('Smelter Look-up'!$G$4,$V144-4,0))</f>
        <v/>
      </c>
      <c r="I144" s="184" t="str">
        <f ca="1">IF(ISERROR($V144),"",OFFSET('Smelter Look-up'!$H$4,$V144-4,0))</f>
        <v/>
      </c>
      <c r="J144" s="184" t="str">
        <f ca="1">IF(ISERROR($V144),"",OFFSET('Smelter Look-up'!$I$4,$V144-4,0))</f>
        <v/>
      </c>
      <c r="K144" s="224"/>
      <c r="L144" s="224"/>
      <c r="M144" s="224"/>
      <c r="N144" s="224"/>
      <c r="O144" s="224"/>
      <c r="P144" s="185"/>
      <c r="Q144" s="225"/>
      <c r="R144" s="182" t="str">
        <f ca="1">IF(ISERROR($V144),"",OFFSET('Smelter Look-up'!$C$4,$V144-4,0)&amp;"")</f>
        <v/>
      </c>
      <c r="S144" s="181" t="str">
        <f t="shared" ca="1" si="20"/>
        <v/>
      </c>
      <c r="T144" s="181" t="str">
        <f ca="1">IF(B144="","",IF(ISERROR(MATCH($J144,SorP!$B$1:$B$6226,0)),"",INDIRECT("'SorP'!$A$"&amp;MATCH($S144&amp;$J144,SorP!C:C,0))))</f>
        <v/>
      </c>
      <c r="U144" s="201"/>
      <c r="V144" s="226" t="e">
        <f>IF(C144="",NA(),IF(OR(C144="Smelter not listed",C144="Smelter not yet identified"),MATCH($B144&amp;$D144,'Smelter Look-up'!$J:$J,0),MATCH($B144&amp;$C144,'Smelter Look-up'!$J:$J,0)))</f>
        <v>#N/A</v>
      </c>
      <c r="X144" s="227">
        <f t="shared" ca="1" si="21"/>
        <v>0</v>
      </c>
      <c r="AB144" s="228" t="str">
        <f t="shared" si="22"/>
        <v/>
      </c>
    </row>
    <row r="145" spans="1:28" s="227" customFormat="1" ht="20.25">
      <c r="A145" s="181"/>
      <c r="B145" s="182" t="str">
        <f>IF(LEN(A145)=0,"",INDEX('Smelter Look-up'!$A:$A,MATCH($A145,'Smelter Look-up'!$E:$E,0)))</f>
        <v/>
      </c>
      <c r="C145" s="186" t="str">
        <f>IF(LEN(A145)=0,"",INDEX('Smelter Look-up'!$C:$C,MATCH($A145,'Smelter Look-up'!$E:$E,0)))</f>
        <v/>
      </c>
      <c r="D145" s="230"/>
      <c r="E145" s="182" t="str">
        <f ca="1">IF(ISERROR($V145),"",OFFSET('Smelter Look-up'!$D$4,$V145-4,0)&amp;"")</f>
        <v/>
      </c>
      <c r="F145" s="182" t="str">
        <f ca="1">IF(ISERROR($V145),"",OFFSET('Smelter Look-up'!$E$4,$V145-4,0))</f>
        <v/>
      </c>
      <c r="G145" s="182" t="str">
        <f ca="1">IF(C145=$X$4,IF(ISERROR($V145),"Enter smelter details","RMI"),IF(ISERROR($V145),"",OFFSET('Smelter Look-up'!$F$4,$V145-4,0)))</f>
        <v/>
      </c>
      <c r="H145" s="183" t="str">
        <f ca="1">IF(ISERROR($V145),"",OFFSET('Smelter Look-up'!$G$4,$V145-4,0))</f>
        <v/>
      </c>
      <c r="I145" s="184" t="str">
        <f ca="1">IF(ISERROR($V145),"",OFFSET('Smelter Look-up'!$H$4,$V145-4,0))</f>
        <v/>
      </c>
      <c r="J145" s="184" t="str">
        <f ca="1">IF(ISERROR($V145),"",OFFSET('Smelter Look-up'!$I$4,$V145-4,0))</f>
        <v/>
      </c>
      <c r="K145" s="224"/>
      <c r="L145" s="224"/>
      <c r="M145" s="224"/>
      <c r="N145" s="224"/>
      <c r="O145" s="224"/>
      <c r="P145" s="185"/>
      <c r="Q145" s="225"/>
      <c r="R145" s="182" t="str">
        <f ca="1">IF(ISERROR($V145),"",OFFSET('Smelter Look-up'!$C$4,$V145-4,0)&amp;"")</f>
        <v/>
      </c>
      <c r="S145" s="181" t="str">
        <f t="shared" ca="1" si="20"/>
        <v/>
      </c>
      <c r="T145" s="181" t="str">
        <f ca="1">IF(B145="","",IF(ISERROR(MATCH($J145,SorP!$B$1:$B$6226,0)),"",INDIRECT("'SorP'!$A$"&amp;MATCH($S145&amp;$J145,SorP!C:C,0))))</f>
        <v/>
      </c>
      <c r="U145" s="201"/>
      <c r="V145" s="226" t="e">
        <f>IF(C145="",NA(),IF(OR(C145="Smelter not listed",C145="Smelter not yet identified"),MATCH($B145&amp;$D145,'Smelter Look-up'!$J:$J,0),MATCH($B145&amp;$C145,'Smelter Look-up'!$J:$J,0)))</f>
        <v>#N/A</v>
      </c>
      <c r="X145" s="227">
        <f t="shared" ca="1" si="21"/>
        <v>0</v>
      </c>
      <c r="AB145" s="228" t="str">
        <f t="shared" si="22"/>
        <v/>
      </c>
    </row>
    <row r="146" spans="1:28" s="227" customFormat="1" ht="20.25">
      <c r="A146" s="181"/>
      <c r="B146" s="182" t="str">
        <f>IF(LEN(A146)=0,"",INDEX('Smelter Look-up'!$A:$A,MATCH($A146,'Smelter Look-up'!$E:$E,0)))</f>
        <v/>
      </c>
      <c r="C146" s="186" t="str">
        <f>IF(LEN(A146)=0,"",INDEX('Smelter Look-up'!$C:$C,MATCH($A146,'Smelter Look-up'!$E:$E,0)))</f>
        <v/>
      </c>
      <c r="D146" s="230"/>
      <c r="E146" s="182" t="str">
        <f ca="1">IF(ISERROR($V146),"",OFFSET('Smelter Look-up'!$D$4,$V146-4,0)&amp;"")</f>
        <v/>
      </c>
      <c r="F146" s="182" t="str">
        <f ca="1">IF(ISERROR($V146),"",OFFSET('Smelter Look-up'!$E$4,$V146-4,0))</f>
        <v/>
      </c>
      <c r="G146" s="182" t="str">
        <f ca="1">IF(C146=$X$4,IF(ISERROR($V146),"Enter smelter details","RMI"),IF(ISERROR($V146),"",OFFSET('Smelter Look-up'!$F$4,$V146-4,0)))</f>
        <v/>
      </c>
      <c r="H146" s="183" t="str">
        <f ca="1">IF(ISERROR($V146),"",OFFSET('Smelter Look-up'!$G$4,$V146-4,0))</f>
        <v/>
      </c>
      <c r="I146" s="184" t="str">
        <f ca="1">IF(ISERROR($V146),"",OFFSET('Smelter Look-up'!$H$4,$V146-4,0))</f>
        <v/>
      </c>
      <c r="J146" s="184" t="str">
        <f ca="1">IF(ISERROR($V146),"",OFFSET('Smelter Look-up'!$I$4,$V146-4,0))</f>
        <v/>
      </c>
      <c r="K146" s="224"/>
      <c r="L146" s="224"/>
      <c r="M146" s="224"/>
      <c r="N146" s="224"/>
      <c r="O146" s="224"/>
      <c r="P146" s="185"/>
      <c r="Q146" s="225"/>
      <c r="R146" s="182" t="str">
        <f ca="1">IF(ISERROR($V146),"",OFFSET('Smelter Look-up'!$C$4,$V146-4,0)&amp;"")</f>
        <v/>
      </c>
      <c r="S146" s="181" t="str">
        <f t="shared" ca="1" si="20"/>
        <v/>
      </c>
      <c r="T146" s="181" t="str">
        <f ca="1">IF(B146="","",IF(ISERROR(MATCH($J146,SorP!$B$1:$B$6226,0)),"",INDIRECT("'SorP'!$A$"&amp;MATCH($S146&amp;$J146,SorP!C:C,0))))</f>
        <v/>
      </c>
      <c r="U146" s="201"/>
      <c r="V146" s="226" t="e">
        <f>IF(C146="",NA(),IF(OR(C146="Smelter not listed",C146="Smelter not yet identified"),MATCH($B146&amp;$D146,'Smelter Look-up'!$J:$J,0),MATCH($B146&amp;$C146,'Smelter Look-up'!$J:$J,0)))</f>
        <v>#N/A</v>
      </c>
      <c r="X146" s="227">
        <f t="shared" ca="1" si="21"/>
        <v>0</v>
      </c>
      <c r="AB146" s="228" t="str">
        <f t="shared" si="22"/>
        <v/>
      </c>
    </row>
    <row r="147" spans="1:28" s="227" customFormat="1" ht="20.25">
      <c r="A147" s="181"/>
      <c r="B147" s="182" t="str">
        <f>IF(LEN(A147)=0,"",INDEX('Smelter Look-up'!$A:$A,MATCH($A147,'Smelter Look-up'!$E:$E,0)))</f>
        <v/>
      </c>
      <c r="C147" s="186" t="str">
        <f>IF(LEN(A147)=0,"",INDEX('Smelter Look-up'!$C:$C,MATCH($A147,'Smelter Look-up'!$E:$E,0)))</f>
        <v/>
      </c>
      <c r="D147" s="230"/>
      <c r="E147" s="182" t="str">
        <f ca="1">IF(ISERROR($V147),"",OFFSET('Smelter Look-up'!$D$4,$V147-4,0)&amp;"")</f>
        <v/>
      </c>
      <c r="F147" s="182" t="str">
        <f ca="1">IF(ISERROR($V147),"",OFFSET('Smelter Look-up'!$E$4,$V147-4,0))</f>
        <v/>
      </c>
      <c r="G147" s="182" t="str">
        <f ca="1">IF(C147=$X$4,IF(ISERROR($V147),"Enter smelter details","RMI"),IF(ISERROR($V147),"",OFFSET('Smelter Look-up'!$F$4,$V147-4,0)))</f>
        <v/>
      </c>
      <c r="H147" s="183" t="str">
        <f ca="1">IF(ISERROR($V147),"",OFFSET('Smelter Look-up'!$G$4,$V147-4,0))</f>
        <v/>
      </c>
      <c r="I147" s="184" t="str">
        <f ca="1">IF(ISERROR($V147),"",OFFSET('Smelter Look-up'!$H$4,$V147-4,0))</f>
        <v/>
      </c>
      <c r="J147" s="184" t="str">
        <f ca="1">IF(ISERROR($V147),"",OFFSET('Smelter Look-up'!$I$4,$V147-4,0))</f>
        <v/>
      </c>
      <c r="K147" s="224"/>
      <c r="L147" s="224"/>
      <c r="M147" s="224"/>
      <c r="N147" s="224"/>
      <c r="O147" s="224"/>
      <c r="P147" s="185"/>
      <c r="Q147" s="225"/>
      <c r="R147" s="182" t="str">
        <f ca="1">IF(ISERROR($V147),"",OFFSET('Smelter Look-up'!$C$4,$V147-4,0)&amp;"")</f>
        <v/>
      </c>
      <c r="S147" s="181" t="str">
        <f t="shared" ca="1" si="20"/>
        <v/>
      </c>
      <c r="T147" s="181" t="str">
        <f ca="1">IF(B147="","",IF(ISERROR(MATCH($J147,SorP!$B$1:$B$6226,0)),"",INDIRECT("'SorP'!$A$"&amp;MATCH($S147&amp;$J147,SorP!C:C,0))))</f>
        <v/>
      </c>
      <c r="U147" s="201"/>
      <c r="V147" s="226" t="e">
        <f>IF(C147="",NA(),IF(OR(C147="Smelter not listed",C147="Smelter not yet identified"),MATCH($B147&amp;$D147,'Smelter Look-up'!$J:$J,0),MATCH($B147&amp;$C147,'Smelter Look-up'!$J:$J,0)))</f>
        <v>#N/A</v>
      </c>
      <c r="X147" s="227">
        <f t="shared" ca="1" si="21"/>
        <v>0</v>
      </c>
      <c r="AB147" s="228" t="str">
        <f t="shared" si="22"/>
        <v/>
      </c>
    </row>
    <row r="148" spans="1:28" s="227" customFormat="1" ht="20.25">
      <c r="A148" s="181"/>
      <c r="B148" s="182" t="str">
        <f>IF(LEN(A148)=0,"",INDEX('Smelter Look-up'!$A:$A,MATCH($A148,'Smelter Look-up'!$E:$E,0)))</f>
        <v/>
      </c>
      <c r="C148" s="186" t="str">
        <f>IF(LEN(A148)=0,"",INDEX('Smelter Look-up'!$C:$C,MATCH($A148,'Smelter Look-up'!$E:$E,0)))</f>
        <v/>
      </c>
      <c r="D148" s="230"/>
      <c r="E148" s="182" t="str">
        <f ca="1">IF(ISERROR($V148),"",OFFSET('Smelter Look-up'!$D$4,$V148-4,0)&amp;"")</f>
        <v/>
      </c>
      <c r="F148" s="182" t="str">
        <f ca="1">IF(ISERROR($V148),"",OFFSET('Smelter Look-up'!$E$4,$V148-4,0))</f>
        <v/>
      </c>
      <c r="G148" s="182" t="str">
        <f ca="1">IF(C148=$X$4,IF(ISERROR($V148),"Enter smelter details","RMI"),IF(ISERROR($V148),"",OFFSET('Smelter Look-up'!$F$4,$V148-4,0)))</f>
        <v/>
      </c>
      <c r="H148" s="183" t="str">
        <f ca="1">IF(ISERROR($V148),"",OFFSET('Smelter Look-up'!$G$4,$V148-4,0))</f>
        <v/>
      </c>
      <c r="I148" s="184" t="str">
        <f ca="1">IF(ISERROR($V148),"",OFFSET('Smelter Look-up'!$H$4,$V148-4,0))</f>
        <v/>
      </c>
      <c r="J148" s="184" t="str">
        <f ca="1">IF(ISERROR($V148),"",OFFSET('Smelter Look-up'!$I$4,$V148-4,0))</f>
        <v/>
      </c>
      <c r="K148" s="224"/>
      <c r="L148" s="224"/>
      <c r="M148" s="224"/>
      <c r="N148" s="224"/>
      <c r="O148" s="224"/>
      <c r="P148" s="185"/>
      <c r="Q148" s="225"/>
      <c r="R148" s="182" t="str">
        <f ca="1">IF(ISERROR($V148),"",OFFSET('Smelter Look-up'!$C$4,$V148-4,0)&amp;"")</f>
        <v/>
      </c>
      <c r="S148" s="181" t="str">
        <f t="shared" ca="1" si="20"/>
        <v/>
      </c>
      <c r="T148" s="181" t="str">
        <f ca="1">IF(B148="","",IF(ISERROR(MATCH($J148,SorP!$B$1:$B$6226,0)),"",INDIRECT("'SorP'!$A$"&amp;MATCH($S148&amp;$J148,SorP!C:C,0))))</f>
        <v/>
      </c>
      <c r="U148" s="201"/>
      <c r="V148" s="226" t="e">
        <f>IF(C148="",NA(),IF(OR(C148="Smelter not listed",C148="Smelter not yet identified"),MATCH($B148&amp;$D148,'Smelter Look-up'!$J:$J,0),MATCH($B148&amp;$C148,'Smelter Look-up'!$J:$J,0)))</f>
        <v>#N/A</v>
      </c>
      <c r="X148" s="227">
        <f t="shared" ca="1" si="21"/>
        <v>0</v>
      </c>
      <c r="AB148" s="228" t="str">
        <f t="shared" si="22"/>
        <v/>
      </c>
    </row>
    <row r="149" spans="1:28" s="227" customFormat="1" ht="20.25">
      <c r="A149" s="181"/>
      <c r="B149" s="182" t="str">
        <f>IF(LEN(A149)=0,"",INDEX('Smelter Look-up'!$A:$A,MATCH($A149,'Smelter Look-up'!$E:$E,0)))</f>
        <v/>
      </c>
      <c r="C149" s="186" t="str">
        <f>IF(LEN(A149)=0,"",INDEX('Smelter Look-up'!$C:$C,MATCH($A149,'Smelter Look-up'!$E:$E,0)))</f>
        <v/>
      </c>
      <c r="D149" s="230"/>
      <c r="E149" s="182" t="str">
        <f ca="1">IF(ISERROR($V149),"",OFFSET('Smelter Look-up'!$D$4,$V149-4,0)&amp;"")</f>
        <v/>
      </c>
      <c r="F149" s="182" t="str">
        <f ca="1">IF(ISERROR($V149),"",OFFSET('Smelter Look-up'!$E$4,$V149-4,0))</f>
        <v/>
      </c>
      <c r="G149" s="182" t="str">
        <f ca="1">IF(C149=$X$4,IF(ISERROR($V149),"Enter smelter details","RMI"),IF(ISERROR($V149),"",OFFSET('Smelter Look-up'!$F$4,$V149-4,0)))</f>
        <v/>
      </c>
      <c r="H149" s="183" t="str">
        <f ca="1">IF(ISERROR($V149),"",OFFSET('Smelter Look-up'!$G$4,$V149-4,0))</f>
        <v/>
      </c>
      <c r="I149" s="184" t="str">
        <f ca="1">IF(ISERROR($V149),"",OFFSET('Smelter Look-up'!$H$4,$V149-4,0))</f>
        <v/>
      </c>
      <c r="J149" s="184" t="str">
        <f ca="1">IF(ISERROR($V149),"",OFFSET('Smelter Look-up'!$I$4,$V149-4,0))</f>
        <v/>
      </c>
      <c r="K149" s="224"/>
      <c r="L149" s="224"/>
      <c r="M149" s="224"/>
      <c r="N149" s="224"/>
      <c r="O149" s="224"/>
      <c r="P149" s="185"/>
      <c r="Q149" s="225"/>
      <c r="R149" s="182" t="str">
        <f ca="1">IF(ISERROR($V149),"",OFFSET('Smelter Look-up'!$C$4,$V149-4,0)&amp;"")</f>
        <v/>
      </c>
      <c r="S149" s="181" t="str">
        <f t="shared" ca="1" si="20"/>
        <v/>
      </c>
      <c r="T149" s="181" t="str">
        <f ca="1">IF(B149="","",IF(ISERROR(MATCH($J149,SorP!$B$1:$B$6226,0)),"",INDIRECT("'SorP'!$A$"&amp;MATCH($S149&amp;$J149,SorP!C:C,0))))</f>
        <v/>
      </c>
      <c r="U149" s="201"/>
      <c r="V149" s="226" t="e">
        <f>IF(C149="",NA(),IF(OR(C149="Smelter not listed",C149="Smelter not yet identified"),MATCH($B149&amp;$D149,'Smelter Look-up'!$J:$J,0),MATCH($B149&amp;$C149,'Smelter Look-up'!$J:$J,0)))</f>
        <v>#N/A</v>
      </c>
      <c r="X149" s="227">
        <f t="shared" ca="1" si="21"/>
        <v>0</v>
      </c>
      <c r="AB149" s="228" t="str">
        <f t="shared" si="22"/>
        <v/>
      </c>
    </row>
    <row r="150" spans="1:28" s="227" customFormat="1" ht="20.25">
      <c r="A150" s="181"/>
      <c r="B150" s="182" t="str">
        <f>IF(LEN(A150)=0,"",INDEX('Smelter Look-up'!$A:$A,MATCH($A150,'Smelter Look-up'!$E:$E,0)))</f>
        <v/>
      </c>
      <c r="C150" s="186" t="str">
        <f>IF(LEN(A150)=0,"",INDEX('Smelter Look-up'!$C:$C,MATCH($A150,'Smelter Look-up'!$E:$E,0)))</f>
        <v/>
      </c>
      <c r="D150" s="230"/>
      <c r="E150" s="182" t="str">
        <f ca="1">IF(ISERROR($V150),"",OFFSET('Smelter Look-up'!$D$4,$V150-4,0)&amp;"")</f>
        <v/>
      </c>
      <c r="F150" s="182" t="str">
        <f ca="1">IF(ISERROR($V150),"",OFFSET('Smelter Look-up'!$E$4,$V150-4,0))</f>
        <v/>
      </c>
      <c r="G150" s="182" t="str">
        <f ca="1">IF(C150=$X$4,IF(ISERROR($V150),"Enter smelter details","RMI"),IF(ISERROR($V150),"",OFFSET('Smelter Look-up'!$F$4,$V150-4,0)))</f>
        <v/>
      </c>
      <c r="H150" s="183" t="str">
        <f ca="1">IF(ISERROR($V150),"",OFFSET('Smelter Look-up'!$G$4,$V150-4,0))</f>
        <v/>
      </c>
      <c r="I150" s="184" t="str">
        <f ca="1">IF(ISERROR($V150),"",OFFSET('Smelter Look-up'!$H$4,$V150-4,0))</f>
        <v/>
      </c>
      <c r="J150" s="184" t="str">
        <f ca="1">IF(ISERROR($V150),"",OFFSET('Smelter Look-up'!$I$4,$V150-4,0))</f>
        <v/>
      </c>
      <c r="K150" s="224"/>
      <c r="L150" s="224"/>
      <c r="M150" s="224"/>
      <c r="N150" s="224"/>
      <c r="O150" s="224"/>
      <c r="P150" s="185"/>
      <c r="Q150" s="225"/>
      <c r="R150" s="182" t="str">
        <f ca="1">IF(ISERROR($V150),"",OFFSET('Smelter Look-up'!$C$4,$V150-4,0)&amp;"")</f>
        <v/>
      </c>
      <c r="S150" s="181" t="str">
        <f t="shared" ca="1" si="20"/>
        <v/>
      </c>
      <c r="T150" s="181" t="str">
        <f ca="1">IF(B150="","",IF(ISERROR(MATCH($J150,SorP!$B$1:$B$6226,0)),"",INDIRECT("'SorP'!$A$"&amp;MATCH($S150&amp;$J150,SorP!C:C,0))))</f>
        <v/>
      </c>
      <c r="U150" s="201"/>
      <c r="V150" s="226" t="e">
        <f>IF(C150="",NA(),IF(OR(C150="Smelter not listed",C150="Smelter not yet identified"),MATCH($B150&amp;$D150,'Smelter Look-up'!$J:$J,0),MATCH($B150&amp;$C150,'Smelter Look-up'!$J:$J,0)))</f>
        <v>#N/A</v>
      </c>
      <c r="X150" s="227">
        <f t="shared" ca="1" si="21"/>
        <v>0</v>
      </c>
      <c r="AB150" s="228" t="str">
        <f t="shared" si="22"/>
        <v/>
      </c>
    </row>
    <row r="151" spans="1:28" s="227" customFormat="1" ht="20.25">
      <c r="A151" s="181"/>
      <c r="B151" s="182" t="str">
        <f>IF(LEN(A151)=0,"",INDEX('Smelter Look-up'!$A:$A,MATCH($A151,'Smelter Look-up'!$E:$E,0)))</f>
        <v/>
      </c>
      <c r="C151" s="186" t="str">
        <f>IF(LEN(A151)=0,"",INDEX('Smelter Look-up'!$C:$C,MATCH($A151,'Smelter Look-up'!$E:$E,0)))</f>
        <v/>
      </c>
      <c r="D151" s="230"/>
      <c r="E151" s="182" t="str">
        <f ca="1">IF(ISERROR($V151),"",OFFSET('Smelter Look-up'!$D$4,$V151-4,0)&amp;"")</f>
        <v/>
      </c>
      <c r="F151" s="182" t="str">
        <f ca="1">IF(ISERROR($V151),"",OFFSET('Smelter Look-up'!$E$4,$V151-4,0))</f>
        <v/>
      </c>
      <c r="G151" s="182" t="str">
        <f ca="1">IF(C151=$X$4,IF(ISERROR($V151),"Enter smelter details","RMI"),IF(ISERROR($V151),"",OFFSET('Smelter Look-up'!$F$4,$V151-4,0)))</f>
        <v/>
      </c>
      <c r="H151" s="183" t="str">
        <f ca="1">IF(ISERROR($V151),"",OFFSET('Smelter Look-up'!$G$4,$V151-4,0))</f>
        <v/>
      </c>
      <c r="I151" s="184" t="str">
        <f ca="1">IF(ISERROR($V151),"",OFFSET('Smelter Look-up'!$H$4,$V151-4,0))</f>
        <v/>
      </c>
      <c r="J151" s="184" t="str">
        <f ca="1">IF(ISERROR($V151),"",OFFSET('Smelter Look-up'!$I$4,$V151-4,0))</f>
        <v/>
      </c>
      <c r="K151" s="224"/>
      <c r="L151" s="224"/>
      <c r="M151" s="224"/>
      <c r="N151" s="224"/>
      <c r="O151" s="224"/>
      <c r="P151" s="185"/>
      <c r="Q151" s="225"/>
      <c r="R151" s="182" t="str">
        <f ca="1">IF(ISERROR($V151),"",OFFSET('Smelter Look-up'!$C$4,$V151-4,0)&amp;"")</f>
        <v/>
      </c>
      <c r="S151" s="181" t="str">
        <f t="shared" ca="1" si="20"/>
        <v/>
      </c>
      <c r="T151" s="181" t="str">
        <f ca="1">IF(B151="","",IF(ISERROR(MATCH($J151,SorP!$B$1:$B$6226,0)),"",INDIRECT("'SorP'!$A$"&amp;MATCH($S151&amp;$J151,SorP!C:C,0))))</f>
        <v/>
      </c>
      <c r="U151" s="201"/>
      <c r="V151" s="226" t="e">
        <f>IF(C151="",NA(),IF(OR(C151="Smelter not listed",C151="Smelter not yet identified"),MATCH($B151&amp;$D151,'Smelter Look-up'!$J:$J,0),MATCH($B151&amp;$C151,'Smelter Look-up'!$J:$J,0)))</f>
        <v>#N/A</v>
      </c>
      <c r="X151" s="227">
        <f t="shared" ca="1" si="21"/>
        <v>0</v>
      </c>
      <c r="AB151" s="228" t="str">
        <f t="shared" si="22"/>
        <v/>
      </c>
    </row>
    <row r="152" spans="1:28" s="227" customFormat="1" ht="20.25">
      <c r="A152" s="181"/>
      <c r="B152" s="182" t="str">
        <f>IF(LEN(A152)=0,"",INDEX('Smelter Look-up'!$A:$A,MATCH($A152,'Smelter Look-up'!$E:$E,0)))</f>
        <v/>
      </c>
      <c r="C152" s="186" t="str">
        <f>IF(LEN(A152)=0,"",INDEX('Smelter Look-up'!$C:$C,MATCH($A152,'Smelter Look-up'!$E:$E,0)))</f>
        <v/>
      </c>
      <c r="D152" s="230"/>
      <c r="E152" s="182" t="str">
        <f ca="1">IF(ISERROR($V152),"",OFFSET('Smelter Look-up'!$D$4,$V152-4,0)&amp;"")</f>
        <v/>
      </c>
      <c r="F152" s="182" t="str">
        <f ca="1">IF(ISERROR($V152),"",OFFSET('Smelter Look-up'!$E$4,$V152-4,0))</f>
        <v/>
      </c>
      <c r="G152" s="182" t="str">
        <f ca="1">IF(C152=$X$4,IF(ISERROR($V152),"Enter smelter details","RMI"),IF(ISERROR($V152),"",OFFSET('Smelter Look-up'!$F$4,$V152-4,0)))</f>
        <v/>
      </c>
      <c r="H152" s="183" t="str">
        <f ca="1">IF(ISERROR($V152),"",OFFSET('Smelter Look-up'!$G$4,$V152-4,0))</f>
        <v/>
      </c>
      <c r="I152" s="184" t="str">
        <f ca="1">IF(ISERROR($V152),"",OFFSET('Smelter Look-up'!$H$4,$V152-4,0))</f>
        <v/>
      </c>
      <c r="J152" s="184" t="str">
        <f ca="1">IF(ISERROR($V152),"",OFFSET('Smelter Look-up'!$I$4,$V152-4,0))</f>
        <v/>
      </c>
      <c r="K152" s="224"/>
      <c r="L152" s="224"/>
      <c r="M152" s="224"/>
      <c r="N152" s="224"/>
      <c r="O152" s="224"/>
      <c r="P152" s="185"/>
      <c r="Q152" s="225"/>
      <c r="R152" s="182" t="str">
        <f ca="1">IF(ISERROR($V152),"",OFFSET('Smelter Look-up'!$C$4,$V152-4,0)&amp;"")</f>
        <v/>
      </c>
      <c r="S152" s="181" t="str">
        <f t="shared" ca="1" si="20"/>
        <v/>
      </c>
      <c r="T152" s="181" t="str">
        <f ca="1">IF(B152="","",IF(ISERROR(MATCH($J152,SorP!$B$1:$B$6226,0)),"",INDIRECT("'SorP'!$A$"&amp;MATCH($S152&amp;$J152,SorP!C:C,0))))</f>
        <v/>
      </c>
      <c r="U152" s="201"/>
      <c r="V152" s="226" t="e">
        <f>IF(C152="",NA(),IF(OR(C152="Smelter not listed",C152="Smelter not yet identified"),MATCH($B152&amp;$D152,'Smelter Look-up'!$J:$J,0),MATCH($B152&amp;$C152,'Smelter Look-up'!$J:$J,0)))</f>
        <v>#N/A</v>
      </c>
      <c r="X152" s="227">
        <f t="shared" ca="1" si="21"/>
        <v>0</v>
      </c>
      <c r="AB152" s="228" t="str">
        <f t="shared" si="22"/>
        <v/>
      </c>
    </row>
    <row r="153" spans="1:28" s="227" customFormat="1" ht="20.25">
      <c r="A153" s="181"/>
      <c r="B153" s="182" t="str">
        <f>IF(LEN(A153)=0,"",INDEX('Smelter Look-up'!$A:$A,MATCH($A153,'Smelter Look-up'!$E:$E,0)))</f>
        <v/>
      </c>
      <c r="C153" s="186" t="str">
        <f>IF(LEN(A153)=0,"",INDEX('Smelter Look-up'!$C:$C,MATCH($A153,'Smelter Look-up'!$E:$E,0)))</f>
        <v/>
      </c>
      <c r="D153" s="230"/>
      <c r="E153" s="182" t="str">
        <f ca="1">IF(ISERROR($V153),"",OFFSET('Smelter Look-up'!$D$4,$V153-4,0)&amp;"")</f>
        <v/>
      </c>
      <c r="F153" s="182" t="str">
        <f ca="1">IF(ISERROR($V153),"",OFFSET('Smelter Look-up'!$E$4,$V153-4,0))</f>
        <v/>
      </c>
      <c r="G153" s="182" t="str">
        <f ca="1">IF(C153=$X$4,IF(ISERROR($V153),"Enter smelter details","RMI"),IF(ISERROR($V153),"",OFFSET('Smelter Look-up'!$F$4,$V153-4,0)))</f>
        <v/>
      </c>
      <c r="H153" s="183" t="str">
        <f ca="1">IF(ISERROR($V153),"",OFFSET('Smelter Look-up'!$G$4,$V153-4,0))</f>
        <v/>
      </c>
      <c r="I153" s="184" t="str">
        <f ca="1">IF(ISERROR($V153),"",OFFSET('Smelter Look-up'!$H$4,$V153-4,0))</f>
        <v/>
      </c>
      <c r="J153" s="184" t="str">
        <f ca="1">IF(ISERROR($V153),"",OFFSET('Smelter Look-up'!$I$4,$V153-4,0))</f>
        <v/>
      </c>
      <c r="K153" s="224"/>
      <c r="L153" s="224"/>
      <c r="M153" s="224"/>
      <c r="N153" s="224"/>
      <c r="O153" s="224"/>
      <c r="P153" s="185"/>
      <c r="Q153" s="225"/>
      <c r="R153" s="182" t="str">
        <f ca="1">IF(ISERROR($V153),"",OFFSET('Smelter Look-up'!$C$4,$V153-4,0)&amp;"")</f>
        <v/>
      </c>
      <c r="S153" s="181" t="str">
        <f t="shared" ca="1" si="20"/>
        <v/>
      </c>
      <c r="T153" s="181" t="str">
        <f ca="1">IF(B153="","",IF(ISERROR(MATCH($J153,SorP!$B$1:$B$6226,0)),"",INDIRECT("'SorP'!$A$"&amp;MATCH($S153&amp;$J153,SorP!C:C,0))))</f>
        <v/>
      </c>
      <c r="U153" s="201"/>
      <c r="V153" s="226" t="e">
        <f>IF(C153="",NA(),IF(OR(C153="Smelter not listed",C153="Smelter not yet identified"),MATCH($B153&amp;$D153,'Smelter Look-up'!$J:$J,0),MATCH($B153&amp;$C153,'Smelter Look-up'!$J:$J,0)))</f>
        <v>#N/A</v>
      </c>
      <c r="X153" s="227">
        <f t="shared" ca="1" si="21"/>
        <v>0</v>
      </c>
      <c r="AB153" s="228" t="str">
        <f t="shared" si="22"/>
        <v/>
      </c>
    </row>
    <row r="154" spans="1:28" s="227" customFormat="1" ht="20.25">
      <c r="A154" s="181"/>
      <c r="B154" s="182" t="str">
        <f>IF(LEN(A154)=0,"",INDEX('Smelter Look-up'!$A:$A,MATCH($A154,'Smelter Look-up'!$E:$E,0)))</f>
        <v/>
      </c>
      <c r="C154" s="186" t="str">
        <f>IF(LEN(A154)=0,"",INDEX('Smelter Look-up'!$C:$C,MATCH($A154,'Smelter Look-up'!$E:$E,0)))</f>
        <v/>
      </c>
      <c r="D154" s="230"/>
      <c r="E154" s="182" t="str">
        <f ca="1">IF(ISERROR($V154),"",OFFSET('Smelter Look-up'!$D$4,$V154-4,0)&amp;"")</f>
        <v/>
      </c>
      <c r="F154" s="182" t="str">
        <f ca="1">IF(ISERROR($V154),"",OFFSET('Smelter Look-up'!$E$4,$V154-4,0))</f>
        <v/>
      </c>
      <c r="G154" s="182" t="str">
        <f ca="1">IF(C154=$X$4,IF(ISERROR($V154),"Enter smelter details","RMI"),IF(ISERROR($V154),"",OFFSET('Smelter Look-up'!$F$4,$V154-4,0)))</f>
        <v/>
      </c>
      <c r="H154" s="183" t="str">
        <f ca="1">IF(ISERROR($V154),"",OFFSET('Smelter Look-up'!$G$4,$V154-4,0))</f>
        <v/>
      </c>
      <c r="I154" s="184" t="str">
        <f ca="1">IF(ISERROR($V154),"",OFFSET('Smelter Look-up'!$H$4,$V154-4,0))</f>
        <v/>
      </c>
      <c r="J154" s="184" t="str">
        <f ca="1">IF(ISERROR($V154),"",OFFSET('Smelter Look-up'!$I$4,$V154-4,0))</f>
        <v/>
      </c>
      <c r="K154" s="224"/>
      <c r="L154" s="224"/>
      <c r="M154" s="224"/>
      <c r="N154" s="224"/>
      <c r="O154" s="224"/>
      <c r="P154" s="185"/>
      <c r="Q154" s="225"/>
      <c r="R154" s="182" t="str">
        <f ca="1">IF(ISERROR($V154),"",OFFSET('Smelter Look-up'!$C$4,$V154-4,0)&amp;"")</f>
        <v/>
      </c>
      <c r="S154" s="181" t="str">
        <f t="shared" ca="1" si="20"/>
        <v/>
      </c>
      <c r="T154" s="181" t="str">
        <f ca="1">IF(B154="","",IF(ISERROR(MATCH($J154,SorP!$B$1:$B$6226,0)),"",INDIRECT("'SorP'!$A$"&amp;MATCH($S154&amp;$J154,SorP!C:C,0))))</f>
        <v/>
      </c>
      <c r="U154" s="201"/>
      <c r="V154" s="226" t="e">
        <f>IF(C154="",NA(),IF(OR(C154="Smelter not listed",C154="Smelter not yet identified"),MATCH($B154&amp;$D154,'Smelter Look-up'!$J:$J,0),MATCH($B154&amp;$C154,'Smelter Look-up'!$J:$J,0)))</f>
        <v>#N/A</v>
      </c>
      <c r="X154" s="227">
        <f t="shared" ca="1" si="21"/>
        <v>0</v>
      </c>
      <c r="AB154" s="228" t="str">
        <f t="shared" si="22"/>
        <v/>
      </c>
    </row>
    <row r="155" spans="1:28" s="227" customFormat="1" ht="20.25">
      <c r="A155" s="181"/>
      <c r="B155" s="182" t="str">
        <f>IF(LEN(A155)=0,"",INDEX('Smelter Look-up'!$A:$A,MATCH($A155,'Smelter Look-up'!$E:$E,0)))</f>
        <v/>
      </c>
      <c r="C155" s="186" t="str">
        <f>IF(LEN(A155)=0,"",INDEX('Smelter Look-up'!$C:$C,MATCH($A155,'Smelter Look-up'!$E:$E,0)))</f>
        <v/>
      </c>
      <c r="D155" s="230"/>
      <c r="E155" s="182" t="str">
        <f ca="1">IF(ISERROR($V155),"",OFFSET('Smelter Look-up'!$D$4,$V155-4,0)&amp;"")</f>
        <v/>
      </c>
      <c r="F155" s="182" t="str">
        <f ca="1">IF(ISERROR($V155),"",OFFSET('Smelter Look-up'!$E$4,$V155-4,0))</f>
        <v/>
      </c>
      <c r="G155" s="182" t="str">
        <f ca="1">IF(C155=$X$4,IF(ISERROR($V155),"Enter smelter details","RMI"),IF(ISERROR($V155),"",OFFSET('Smelter Look-up'!$F$4,$V155-4,0)))</f>
        <v/>
      </c>
      <c r="H155" s="183" t="str">
        <f ca="1">IF(ISERROR($V155),"",OFFSET('Smelter Look-up'!$G$4,$V155-4,0))</f>
        <v/>
      </c>
      <c r="I155" s="184" t="str">
        <f ca="1">IF(ISERROR($V155),"",OFFSET('Smelter Look-up'!$H$4,$V155-4,0))</f>
        <v/>
      </c>
      <c r="J155" s="184" t="str">
        <f ca="1">IF(ISERROR($V155),"",OFFSET('Smelter Look-up'!$I$4,$V155-4,0))</f>
        <v/>
      </c>
      <c r="K155" s="224"/>
      <c r="L155" s="224"/>
      <c r="M155" s="224"/>
      <c r="N155" s="224"/>
      <c r="O155" s="224"/>
      <c r="P155" s="185"/>
      <c r="Q155" s="225"/>
      <c r="R155" s="182" t="str">
        <f ca="1">IF(ISERROR($V155),"",OFFSET('Smelter Look-up'!$C$4,$V155-4,0)&amp;"")</f>
        <v/>
      </c>
      <c r="S155" s="181" t="str">
        <f t="shared" ca="1" si="20"/>
        <v/>
      </c>
      <c r="T155" s="181" t="str">
        <f ca="1">IF(B155="","",IF(ISERROR(MATCH($J155,SorP!$B$1:$B$6226,0)),"",INDIRECT("'SorP'!$A$"&amp;MATCH($S155&amp;$J155,SorP!C:C,0))))</f>
        <v/>
      </c>
      <c r="U155" s="201"/>
      <c r="V155" s="226" t="e">
        <f>IF(C155="",NA(),IF(OR(C155="Smelter not listed",C155="Smelter not yet identified"),MATCH($B155&amp;$D155,'Smelter Look-up'!$J:$J,0),MATCH($B155&amp;$C155,'Smelter Look-up'!$J:$J,0)))</f>
        <v>#N/A</v>
      </c>
      <c r="X155" s="227">
        <f t="shared" ca="1" si="21"/>
        <v>0</v>
      </c>
      <c r="AB155" s="228" t="str">
        <f t="shared" si="22"/>
        <v/>
      </c>
    </row>
    <row r="156" spans="1:28" s="227" customFormat="1" ht="20.25">
      <c r="A156" s="181"/>
      <c r="B156" s="182" t="str">
        <f>IF(LEN(A156)=0,"",INDEX('Smelter Look-up'!$A:$A,MATCH($A156,'Smelter Look-up'!$E:$E,0)))</f>
        <v/>
      </c>
      <c r="C156" s="186" t="str">
        <f>IF(LEN(A156)=0,"",INDEX('Smelter Look-up'!$C:$C,MATCH($A156,'Smelter Look-up'!$E:$E,0)))</f>
        <v/>
      </c>
      <c r="D156" s="230"/>
      <c r="E156" s="182" t="str">
        <f ca="1">IF(ISERROR($V156),"",OFFSET('Smelter Look-up'!$D$4,$V156-4,0)&amp;"")</f>
        <v/>
      </c>
      <c r="F156" s="182" t="str">
        <f ca="1">IF(ISERROR($V156),"",OFFSET('Smelter Look-up'!$E$4,$V156-4,0))</f>
        <v/>
      </c>
      <c r="G156" s="182" t="str">
        <f ca="1">IF(C156=$X$4,IF(ISERROR($V156),"Enter smelter details","RMI"),IF(ISERROR($V156),"",OFFSET('Smelter Look-up'!$F$4,$V156-4,0)))</f>
        <v/>
      </c>
      <c r="H156" s="183" t="str">
        <f ca="1">IF(ISERROR($V156),"",OFFSET('Smelter Look-up'!$G$4,$V156-4,0))</f>
        <v/>
      </c>
      <c r="I156" s="184" t="str">
        <f ca="1">IF(ISERROR($V156),"",OFFSET('Smelter Look-up'!$H$4,$V156-4,0))</f>
        <v/>
      </c>
      <c r="J156" s="184" t="str">
        <f ca="1">IF(ISERROR($V156),"",OFFSET('Smelter Look-up'!$I$4,$V156-4,0))</f>
        <v/>
      </c>
      <c r="K156" s="224"/>
      <c r="L156" s="224"/>
      <c r="M156" s="224"/>
      <c r="N156" s="224"/>
      <c r="O156" s="224"/>
      <c r="P156" s="185"/>
      <c r="Q156" s="225"/>
      <c r="R156" s="182" t="str">
        <f ca="1">IF(ISERROR($V156),"",OFFSET('Smelter Look-up'!$C$4,$V156-4,0)&amp;"")</f>
        <v/>
      </c>
      <c r="S156" s="181" t="str">
        <f t="shared" ca="1" si="20"/>
        <v/>
      </c>
      <c r="T156" s="181" t="str">
        <f ca="1">IF(B156="","",IF(ISERROR(MATCH($J156,SorP!$B$1:$B$6226,0)),"",INDIRECT("'SorP'!$A$"&amp;MATCH($S156&amp;$J156,SorP!C:C,0))))</f>
        <v/>
      </c>
      <c r="U156" s="201"/>
      <c r="V156" s="226" t="e">
        <f>IF(C156="",NA(),IF(OR(C156="Smelter not listed",C156="Smelter not yet identified"),MATCH($B156&amp;$D156,'Smelter Look-up'!$J:$J,0),MATCH($B156&amp;$C156,'Smelter Look-up'!$J:$J,0)))</f>
        <v>#N/A</v>
      </c>
      <c r="X156" s="227">
        <f t="shared" ca="1" si="21"/>
        <v>0</v>
      </c>
      <c r="AB156" s="228" t="str">
        <f t="shared" si="22"/>
        <v/>
      </c>
    </row>
    <row r="157" spans="1:28" s="227" customFormat="1" ht="20.25">
      <c r="A157" s="181"/>
      <c r="B157" s="182" t="str">
        <f>IF(LEN(A157)=0,"",INDEX('Smelter Look-up'!$A:$A,MATCH($A157,'Smelter Look-up'!$E:$E,0)))</f>
        <v/>
      </c>
      <c r="C157" s="186" t="str">
        <f>IF(LEN(A157)=0,"",INDEX('Smelter Look-up'!$C:$C,MATCH($A157,'Smelter Look-up'!$E:$E,0)))</f>
        <v/>
      </c>
      <c r="D157" s="230"/>
      <c r="E157" s="182" t="str">
        <f ca="1">IF(ISERROR($V157),"",OFFSET('Smelter Look-up'!$D$4,$V157-4,0)&amp;"")</f>
        <v/>
      </c>
      <c r="F157" s="182" t="str">
        <f ca="1">IF(ISERROR($V157),"",OFFSET('Smelter Look-up'!$E$4,$V157-4,0))</f>
        <v/>
      </c>
      <c r="G157" s="182" t="str">
        <f ca="1">IF(C157=$X$4,IF(ISERROR($V157),"Enter smelter details","RMI"),IF(ISERROR($V157),"",OFFSET('Smelter Look-up'!$F$4,$V157-4,0)))</f>
        <v/>
      </c>
      <c r="H157" s="183" t="str">
        <f ca="1">IF(ISERROR($V157),"",OFFSET('Smelter Look-up'!$G$4,$V157-4,0))</f>
        <v/>
      </c>
      <c r="I157" s="184" t="str">
        <f ca="1">IF(ISERROR($V157),"",OFFSET('Smelter Look-up'!$H$4,$V157-4,0))</f>
        <v/>
      </c>
      <c r="J157" s="184" t="str">
        <f ca="1">IF(ISERROR($V157),"",OFFSET('Smelter Look-up'!$I$4,$V157-4,0))</f>
        <v/>
      </c>
      <c r="K157" s="224"/>
      <c r="L157" s="224"/>
      <c r="M157" s="224"/>
      <c r="N157" s="224"/>
      <c r="O157" s="224"/>
      <c r="P157" s="185"/>
      <c r="Q157" s="225"/>
      <c r="R157" s="182" t="str">
        <f ca="1">IF(ISERROR($V157),"",OFFSET('Smelter Look-up'!$C$4,$V157-4,0)&amp;"")</f>
        <v/>
      </c>
      <c r="S157" s="181" t="str">
        <f t="shared" ca="1" si="20"/>
        <v/>
      </c>
      <c r="T157" s="181" t="str">
        <f ca="1">IF(B157="","",IF(ISERROR(MATCH($J157,SorP!$B$1:$B$6226,0)),"",INDIRECT("'SorP'!$A$"&amp;MATCH($S157&amp;$J157,SorP!C:C,0))))</f>
        <v/>
      </c>
      <c r="U157" s="201"/>
      <c r="V157" s="226" t="e">
        <f>IF(C157="",NA(),IF(OR(C157="Smelter not listed",C157="Smelter not yet identified"),MATCH($B157&amp;$D157,'Smelter Look-up'!$J:$J,0),MATCH($B157&amp;$C157,'Smelter Look-up'!$J:$J,0)))</f>
        <v>#N/A</v>
      </c>
      <c r="X157" s="227">
        <f t="shared" ca="1" si="21"/>
        <v>0</v>
      </c>
      <c r="AB157" s="228" t="str">
        <f t="shared" si="22"/>
        <v/>
      </c>
    </row>
    <row r="158" spans="1:28" s="227" customFormat="1" ht="20.25">
      <c r="A158" s="181"/>
      <c r="B158" s="182" t="str">
        <f>IF(LEN(A158)=0,"",INDEX('Smelter Look-up'!$A:$A,MATCH($A158,'Smelter Look-up'!$E:$E,0)))</f>
        <v/>
      </c>
      <c r="C158" s="186" t="str">
        <f>IF(LEN(A158)=0,"",INDEX('Smelter Look-up'!$C:$C,MATCH($A158,'Smelter Look-up'!$E:$E,0)))</f>
        <v/>
      </c>
      <c r="D158" s="230"/>
      <c r="E158" s="182" t="str">
        <f ca="1">IF(ISERROR($V158),"",OFFSET('Smelter Look-up'!$D$4,$V158-4,0)&amp;"")</f>
        <v/>
      </c>
      <c r="F158" s="182" t="str">
        <f ca="1">IF(ISERROR($V158),"",OFFSET('Smelter Look-up'!$E$4,$V158-4,0))</f>
        <v/>
      </c>
      <c r="G158" s="182" t="str">
        <f ca="1">IF(C158=$X$4,IF(ISERROR($V158),"Enter smelter details","RMI"),IF(ISERROR($V158),"",OFFSET('Smelter Look-up'!$F$4,$V158-4,0)))</f>
        <v/>
      </c>
      <c r="H158" s="183" t="str">
        <f ca="1">IF(ISERROR($V158),"",OFFSET('Smelter Look-up'!$G$4,$V158-4,0))</f>
        <v/>
      </c>
      <c r="I158" s="184" t="str">
        <f ca="1">IF(ISERROR($V158),"",OFFSET('Smelter Look-up'!$H$4,$V158-4,0))</f>
        <v/>
      </c>
      <c r="J158" s="184" t="str">
        <f ca="1">IF(ISERROR($V158),"",OFFSET('Smelter Look-up'!$I$4,$V158-4,0))</f>
        <v/>
      </c>
      <c r="K158" s="224"/>
      <c r="L158" s="224"/>
      <c r="M158" s="224"/>
      <c r="N158" s="224"/>
      <c r="O158" s="224"/>
      <c r="P158" s="185"/>
      <c r="Q158" s="225"/>
      <c r="R158" s="182" t="str">
        <f ca="1">IF(ISERROR($V158),"",OFFSET('Smelter Look-up'!$C$4,$V158-4,0)&amp;"")</f>
        <v/>
      </c>
      <c r="S158" s="181" t="str">
        <f t="shared" ca="1" si="20"/>
        <v/>
      </c>
      <c r="T158" s="181" t="str">
        <f ca="1">IF(B158="","",IF(ISERROR(MATCH($J158,SorP!$B$1:$B$6226,0)),"",INDIRECT("'SorP'!$A$"&amp;MATCH($S158&amp;$J158,SorP!C:C,0))))</f>
        <v/>
      </c>
      <c r="U158" s="201"/>
      <c r="V158" s="226" t="e">
        <f>IF(C158="",NA(),IF(OR(C158="Smelter not listed",C158="Smelter not yet identified"),MATCH($B158&amp;$D158,'Smelter Look-up'!$J:$J,0),MATCH($B158&amp;$C158,'Smelter Look-up'!$J:$J,0)))</f>
        <v>#N/A</v>
      </c>
      <c r="X158" s="227">
        <f t="shared" ca="1" si="21"/>
        <v>0</v>
      </c>
      <c r="AB158" s="228" t="str">
        <f t="shared" si="22"/>
        <v/>
      </c>
    </row>
    <row r="159" spans="1:28" s="227" customFormat="1" ht="20.25">
      <c r="A159" s="181"/>
      <c r="B159" s="182" t="str">
        <f>IF(LEN(A159)=0,"",INDEX('Smelter Look-up'!$A:$A,MATCH($A159,'Smelter Look-up'!$E:$E,0)))</f>
        <v/>
      </c>
      <c r="C159" s="186" t="str">
        <f>IF(LEN(A159)=0,"",INDEX('Smelter Look-up'!$C:$C,MATCH($A159,'Smelter Look-up'!$E:$E,0)))</f>
        <v/>
      </c>
      <c r="D159" s="230"/>
      <c r="E159" s="182" t="str">
        <f ca="1">IF(ISERROR($V159),"",OFFSET('Smelter Look-up'!$D$4,$V159-4,0)&amp;"")</f>
        <v/>
      </c>
      <c r="F159" s="182" t="str">
        <f ca="1">IF(ISERROR($V159),"",OFFSET('Smelter Look-up'!$E$4,$V159-4,0))</f>
        <v/>
      </c>
      <c r="G159" s="182" t="str">
        <f ca="1">IF(C159=$X$4,IF(ISERROR($V159),"Enter smelter details","RMI"),IF(ISERROR($V159),"",OFFSET('Smelter Look-up'!$F$4,$V159-4,0)))</f>
        <v/>
      </c>
      <c r="H159" s="183" t="str">
        <f ca="1">IF(ISERROR($V159),"",OFFSET('Smelter Look-up'!$G$4,$V159-4,0))</f>
        <v/>
      </c>
      <c r="I159" s="184" t="str">
        <f ca="1">IF(ISERROR($V159),"",OFFSET('Smelter Look-up'!$H$4,$V159-4,0))</f>
        <v/>
      </c>
      <c r="J159" s="184" t="str">
        <f ca="1">IF(ISERROR($V159),"",OFFSET('Smelter Look-up'!$I$4,$V159-4,0))</f>
        <v/>
      </c>
      <c r="K159" s="224"/>
      <c r="L159" s="224"/>
      <c r="M159" s="224"/>
      <c r="N159" s="224"/>
      <c r="O159" s="224"/>
      <c r="P159" s="185"/>
      <c r="Q159" s="225"/>
      <c r="R159" s="182" t="str">
        <f ca="1">IF(ISERROR($V159),"",OFFSET('Smelter Look-up'!$C$4,$V159-4,0)&amp;"")</f>
        <v/>
      </c>
      <c r="S159" s="181" t="str">
        <f t="shared" ca="1" si="20"/>
        <v/>
      </c>
      <c r="T159" s="181" t="str">
        <f ca="1">IF(B159="","",IF(ISERROR(MATCH($J159,SorP!$B$1:$B$6226,0)),"",INDIRECT("'SorP'!$A$"&amp;MATCH($S159&amp;$J159,SorP!C:C,0))))</f>
        <v/>
      </c>
      <c r="U159" s="201"/>
      <c r="V159" s="226" t="e">
        <f>IF(C159="",NA(),IF(OR(C159="Smelter not listed",C159="Smelter not yet identified"),MATCH($B159&amp;$D159,'Smelter Look-up'!$J:$J,0),MATCH($B159&amp;$C159,'Smelter Look-up'!$J:$J,0)))</f>
        <v>#N/A</v>
      </c>
      <c r="X159" s="227">
        <f t="shared" ca="1" si="21"/>
        <v>0</v>
      </c>
      <c r="AB159" s="228" t="str">
        <f t="shared" si="22"/>
        <v/>
      </c>
    </row>
    <row r="160" spans="1:28" s="227" customFormat="1" ht="20.25">
      <c r="A160" s="181"/>
      <c r="B160" s="182" t="str">
        <f>IF(LEN(A160)=0,"",INDEX('Smelter Look-up'!$A:$A,MATCH($A160,'Smelter Look-up'!$E:$E,0)))</f>
        <v/>
      </c>
      <c r="C160" s="186" t="str">
        <f>IF(LEN(A160)=0,"",INDEX('Smelter Look-up'!$C:$C,MATCH($A160,'Smelter Look-up'!$E:$E,0)))</f>
        <v/>
      </c>
      <c r="D160" s="230"/>
      <c r="E160" s="182" t="str">
        <f ca="1">IF(ISERROR($V160),"",OFFSET('Smelter Look-up'!$D$4,$V160-4,0)&amp;"")</f>
        <v/>
      </c>
      <c r="F160" s="182" t="str">
        <f ca="1">IF(ISERROR($V160),"",OFFSET('Smelter Look-up'!$E$4,$V160-4,0))</f>
        <v/>
      </c>
      <c r="G160" s="182" t="str">
        <f ca="1">IF(C160=$X$4,IF(ISERROR($V160),"Enter smelter details","RMI"),IF(ISERROR($V160),"",OFFSET('Smelter Look-up'!$F$4,$V160-4,0)))</f>
        <v/>
      </c>
      <c r="H160" s="183" t="str">
        <f ca="1">IF(ISERROR($V160),"",OFFSET('Smelter Look-up'!$G$4,$V160-4,0))</f>
        <v/>
      </c>
      <c r="I160" s="184" t="str">
        <f ca="1">IF(ISERROR($V160),"",OFFSET('Smelter Look-up'!$H$4,$V160-4,0))</f>
        <v/>
      </c>
      <c r="J160" s="184" t="str">
        <f ca="1">IF(ISERROR($V160),"",OFFSET('Smelter Look-up'!$I$4,$V160-4,0))</f>
        <v/>
      </c>
      <c r="K160" s="224"/>
      <c r="L160" s="224"/>
      <c r="M160" s="224"/>
      <c r="N160" s="224"/>
      <c r="O160" s="224"/>
      <c r="P160" s="185"/>
      <c r="Q160" s="225"/>
      <c r="R160" s="182" t="str">
        <f ca="1">IF(ISERROR($V160),"",OFFSET('Smelter Look-up'!$C$4,$V160-4,0)&amp;"")</f>
        <v/>
      </c>
      <c r="S160" s="181" t="str">
        <f t="shared" ca="1" si="20"/>
        <v/>
      </c>
      <c r="T160" s="181" t="str">
        <f ca="1">IF(B160="","",IF(ISERROR(MATCH($J160,SorP!$B$1:$B$6226,0)),"",INDIRECT("'SorP'!$A$"&amp;MATCH($S160&amp;$J160,SorP!C:C,0))))</f>
        <v/>
      </c>
      <c r="U160" s="201"/>
      <c r="V160" s="226" t="e">
        <f>IF(C160="",NA(),IF(OR(C160="Smelter not listed",C160="Smelter not yet identified"),MATCH($B160&amp;$D160,'Smelter Look-up'!$J:$J,0),MATCH($B160&amp;$C160,'Smelter Look-up'!$J:$J,0)))</f>
        <v>#N/A</v>
      </c>
      <c r="X160" s="227">
        <f t="shared" ca="1" si="21"/>
        <v>0</v>
      </c>
      <c r="AB160" s="228" t="str">
        <f t="shared" si="22"/>
        <v/>
      </c>
    </row>
    <row r="161" spans="1:28" s="227" customFormat="1" ht="20.25">
      <c r="A161" s="181"/>
      <c r="B161" s="182" t="str">
        <f>IF(LEN(A161)=0,"",INDEX('Smelter Look-up'!$A:$A,MATCH($A161,'Smelter Look-up'!$E:$E,0)))</f>
        <v/>
      </c>
      <c r="C161" s="186" t="str">
        <f>IF(LEN(A161)=0,"",INDEX('Smelter Look-up'!$C:$C,MATCH($A161,'Smelter Look-up'!$E:$E,0)))</f>
        <v/>
      </c>
      <c r="D161" s="230"/>
      <c r="E161" s="182" t="str">
        <f ca="1">IF(ISERROR($V161),"",OFFSET('Smelter Look-up'!$D$4,$V161-4,0)&amp;"")</f>
        <v/>
      </c>
      <c r="F161" s="182" t="str">
        <f ca="1">IF(ISERROR($V161),"",OFFSET('Smelter Look-up'!$E$4,$V161-4,0))</f>
        <v/>
      </c>
      <c r="G161" s="182" t="str">
        <f ca="1">IF(C161=$X$4,IF(ISERROR($V161),"Enter smelter details","RMI"),IF(ISERROR($V161),"",OFFSET('Smelter Look-up'!$F$4,$V161-4,0)))</f>
        <v/>
      </c>
      <c r="H161" s="183" t="str">
        <f ca="1">IF(ISERROR($V161),"",OFFSET('Smelter Look-up'!$G$4,$V161-4,0))</f>
        <v/>
      </c>
      <c r="I161" s="184" t="str">
        <f ca="1">IF(ISERROR($V161),"",OFFSET('Smelter Look-up'!$H$4,$V161-4,0))</f>
        <v/>
      </c>
      <c r="J161" s="184" t="str">
        <f ca="1">IF(ISERROR($V161),"",OFFSET('Smelter Look-up'!$I$4,$V161-4,0))</f>
        <v/>
      </c>
      <c r="K161" s="224"/>
      <c r="L161" s="224"/>
      <c r="M161" s="224"/>
      <c r="N161" s="224"/>
      <c r="O161" s="224"/>
      <c r="P161" s="185"/>
      <c r="Q161" s="225"/>
      <c r="R161" s="182" t="str">
        <f ca="1">IF(ISERROR($V161),"",OFFSET('Smelter Look-up'!$C$4,$V161-4,0)&amp;"")</f>
        <v/>
      </c>
      <c r="S161" s="181" t="str">
        <f t="shared" ca="1" si="20"/>
        <v/>
      </c>
      <c r="T161" s="181" t="str">
        <f ca="1">IF(B161="","",IF(ISERROR(MATCH($J161,SorP!$B$1:$B$6226,0)),"",INDIRECT("'SorP'!$A$"&amp;MATCH($S161&amp;$J161,SorP!C:C,0))))</f>
        <v/>
      </c>
      <c r="U161" s="201"/>
      <c r="V161" s="226" t="e">
        <f>IF(C161="",NA(),IF(OR(C161="Smelter not listed",C161="Smelter not yet identified"),MATCH($B161&amp;$D161,'Smelter Look-up'!$J:$J,0),MATCH($B161&amp;$C161,'Smelter Look-up'!$J:$J,0)))</f>
        <v>#N/A</v>
      </c>
      <c r="X161" s="227">
        <f t="shared" ca="1" si="21"/>
        <v>0</v>
      </c>
      <c r="AB161" s="228" t="str">
        <f t="shared" si="22"/>
        <v/>
      </c>
    </row>
    <row r="162" spans="1:28" s="227" customFormat="1" ht="20.25">
      <c r="A162" s="181"/>
      <c r="B162" s="182" t="str">
        <f>IF(LEN(A162)=0,"",INDEX('Smelter Look-up'!$A:$A,MATCH($A162,'Smelter Look-up'!$E:$E,0)))</f>
        <v/>
      </c>
      <c r="C162" s="186" t="str">
        <f>IF(LEN(A162)=0,"",INDEX('Smelter Look-up'!$C:$C,MATCH($A162,'Smelter Look-up'!$E:$E,0)))</f>
        <v/>
      </c>
      <c r="D162" s="230"/>
      <c r="E162" s="182" t="str">
        <f ca="1">IF(ISERROR($V162),"",OFFSET('Smelter Look-up'!$D$4,$V162-4,0)&amp;"")</f>
        <v/>
      </c>
      <c r="F162" s="182" t="str">
        <f ca="1">IF(ISERROR($V162),"",OFFSET('Smelter Look-up'!$E$4,$V162-4,0))</f>
        <v/>
      </c>
      <c r="G162" s="182" t="str">
        <f ca="1">IF(C162=$X$4,IF(ISERROR($V162),"Enter smelter details","RMI"),IF(ISERROR($V162),"",OFFSET('Smelter Look-up'!$F$4,$V162-4,0)))</f>
        <v/>
      </c>
      <c r="H162" s="183" t="str">
        <f ca="1">IF(ISERROR($V162),"",OFFSET('Smelter Look-up'!$G$4,$V162-4,0))</f>
        <v/>
      </c>
      <c r="I162" s="184" t="str">
        <f ca="1">IF(ISERROR($V162),"",OFFSET('Smelter Look-up'!$H$4,$V162-4,0))</f>
        <v/>
      </c>
      <c r="J162" s="184" t="str">
        <f ca="1">IF(ISERROR($V162),"",OFFSET('Smelter Look-up'!$I$4,$V162-4,0))</f>
        <v/>
      </c>
      <c r="K162" s="224"/>
      <c r="L162" s="224"/>
      <c r="M162" s="224"/>
      <c r="N162" s="224"/>
      <c r="O162" s="224"/>
      <c r="P162" s="185"/>
      <c r="Q162" s="225"/>
      <c r="R162" s="182" t="str">
        <f ca="1">IF(ISERROR($V162),"",OFFSET('Smelter Look-up'!$C$4,$V162-4,0)&amp;"")</f>
        <v/>
      </c>
      <c r="S162" s="181" t="str">
        <f t="shared" ca="1" si="20"/>
        <v/>
      </c>
      <c r="T162" s="181" t="str">
        <f ca="1">IF(B162="","",IF(ISERROR(MATCH($J162,SorP!$B$1:$B$6226,0)),"",INDIRECT("'SorP'!$A$"&amp;MATCH($S162&amp;$J162,SorP!C:C,0))))</f>
        <v/>
      </c>
      <c r="U162" s="201"/>
      <c r="V162" s="226" t="e">
        <f>IF(C162="",NA(),IF(OR(C162="Smelter not listed",C162="Smelter not yet identified"),MATCH($B162&amp;$D162,'Smelter Look-up'!$J:$J,0),MATCH($B162&amp;$C162,'Smelter Look-up'!$J:$J,0)))</f>
        <v>#N/A</v>
      </c>
      <c r="X162" s="227">
        <f t="shared" ca="1" si="21"/>
        <v>0</v>
      </c>
      <c r="AB162" s="228" t="str">
        <f t="shared" si="22"/>
        <v/>
      </c>
    </row>
    <row r="163" spans="1:28" s="227" customFormat="1" ht="20.25">
      <c r="A163" s="181"/>
      <c r="B163" s="182" t="str">
        <f>IF(LEN(A163)=0,"",INDEX('Smelter Look-up'!$A:$A,MATCH($A163,'Smelter Look-up'!$E:$E,0)))</f>
        <v/>
      </c>
      <c r="C163" s="186" t="str">
        <f>IF(LEN(A163)=0,"",INDEX('Smelter Look-up'!$C:$C,MATCH($A163,'Smelter Look-up'!$E:$E,0)))</f>
        <v/>
      </c>
      <c r="D163" s="230"/>
      <c r="E163" s="182" t="str">
        <f ca="1">IF(ISERROR($V163),"",OFFSET('Smelter Look-up'!$D$4,$V163-4,0)&amp;"")</f>
        <v/>
      </c>
      <c r="F163" s="182" t="str">
        <f ca="1">IF(ISERROR($V163),"",OFFSET('Smelter Look-up'!$E$4,$V163-4,0))</f>
        <v/>
      </c>
      <c r="G163" s="182" t="str">
        <f ca="1">IF(C163=$X$4,IF(ISERROR($V163),"Enter smelter details","RMI"),IF(ISERROR($V163),"",OFFSET('Smelter Look-up'!$F$4,$V163-4,0)))</f>
        <v/>
      </c>
      <c r="H163" s="183" t="str">
        <f ca="1">IF(ISERROR($V163),"",OFFSET('Smelter Look-up'!$G$4,$V163-4,0))</f>
        <v/>
      </c>
      <c r="I163" s="184" t="str">
        <f ca="1">IF(ISERROR($V163),"",OFFSET('Smelter Look-up'!$H$4,$V163-4,0))</f>
        <v/>
      </c>
      <c r="J163" s="184" t="str">
        <f ca="1">IF(ISERROR($V163),"",OFFSET('Smelter Look-up'!$I$4,$V163-4,0))</f>
        <v/>
      </c>
      <c r="K163" s="224"/>
      <c r="L163" s="224"/>
      <c r="M163" s="224"/>
      <c r="N163" s="224"/>
      <c r="O163" s="224"/>
      <c r="P163" s="185"/>
      <c r="Q163" s="225"/>
      <c r="R163" s="182" t="str">
        <f ca="1">IF(ISERROR($V163),"",OFFSET('Smelter Look-up'!$C$4,$V163-4,0)&amp;"")</f>
        <v/>
      </c>
      <c r="S163" s="181" t="str">
        <f t="shared" ca="1" si="20"/>
        <v/>
      </c>
      <c r="T163" s="181" t="str">
        <f ca="1">IF(B163="","",IF(ISERROR(MATCH($J163,SorP!$B$1:$B$6226,0)),"",INDIRECT("'SorP'!$A$"&amp;MATCH($S163&amp;$J163,SorP!C:C,0))))</f>
        <v/>
      </c>
      <c r="U163" s="201"/>
      <c r="V163" s="226" t="e">
        <f>IF(C163="",NA(),IF(OR(C163="Smelter not listed",C163="Smelter not yet identified"),MATCH($B163&amp;$D163,'Smelter Look-up'!$J:$J,0),MATCH($B163&amp;$C163,'Smelter Look-up'!$J:$J,0)))</f>
        <v>#N/A</v>
      </c>
      <c r="X163" s="227">
        <f t="shared" ca="1" si="21"/>
        <v>0</v>
      </c>
      <c r="AB163" s="228" t="str">
        <f t="shared" si="22"/>
        <v/>
      </c>
    </row>
    <row r="164" spans="1:28" s="227" customFormat="1" ht="20.25">
      <c r="A164" s="181"/>
      <c r="B164" s="182" t="str">
        <f>IF(LEN(A164)=0,"",INDEX('Smelter Look-up'!$A:$A,MATCH($A164,'Smelter Look-up'!$E:$E,0)))</f>
        <v/>
      </c>
      <c r="C164" s="186" t="str">
        <f>IF(LEN(A164)=0,"",INDEX('Smelter Look-up'!$C:$C,MATCH($A164,'Smelter Look-up'!$E:$E,0)))</f>
        <v/>
      </c>
      <c r="D164" s="230"/>
      <c r="E164" s="182" t="str">
        <f ca="1">IF(ISERROR($V164),"",OFFSET('Smelter Look-up'!$D$4,$V164-4,0)&amp;"")</f>
        <v/>
      </c>
      <c r="F164" s="182" t="str">
        <f ca="1">IF(ISERROR($V164),"",OFFSET('Smelter Look-up'!$E$4,$V164-4,0))</f>
        <v/>
      </c>
      <c r="G164" s="182" t="str">
        <f ca="1">IF(C164=$X$4,IF(ISERROR($V164),"Enter smelter details","RMI"),IF(ISERROR($V164),"",OFFSET('Smelter Look-up'!$F$4,$V164-4,0)))</f>
        <v/>
      </c>
      <c r="H164" s="183" t="str">
        <f ca="1">IF(ISERROR($V164),"",OFFSET('Smelter Look-up'!$G$4,$V164-4,0))</f>
        <v/>
      </c>
      <c r="I164" s="184" t="str">
        <f ca="1">IF(ISERROR($V164),"",OFFSET('Smelter Look-up'!$H$4,$V164-4,0))</f>
        <v/>
      </c>
      <c r="J164" s="184" t="str">
        <f ca="1">IF(ISERROR($V164),"",OFFSET('Smelter Look-up'!$I$4,$V164-4,0))</f>
        <v/>
      </c>
      <c r="K164" s="224"/>
      <c r="L164" s="224"/>
      <c r="M164" s="224"/>
      <c r="N164" s="224"/>
      <c r="O164" s="224"/>
      <c r="P164" s="185"/>
      <c r="Q164" s="225"/>
      <c r="R164" s="182" t="str">
        <f ca="1">IF(ISERROR($V164),"",OFFSET('Smelter Look-up'!$C$4,$V164-4,0)&amp;"")</f>
        <v/>
      </c>
      <c r="S164" s="181" t="str">
        <f t="shared" ca="1" si="20"/>
        <v/>
      </c>
      <c r="T164" s="181" t="str">
        <f ca="1">IF(B164="","",IF(ISERROR(MATCH($J164,SorP!$B$1:$B$6226,0)),"",INDIRECT("'SorP'!$A$"&amp;MATCH($S164&amp;$J164,SorP!C:C,0))))</f>
        <v/>
      </c>
      <c r="U164" s="201"/>
      <c r="V164" s="226" t="e">
        <f>IF(C164="",NA(),IF(OR(C164="Smelter not listed",C164="Smelter not yet identified"),MATCH($B164&amp;$D164,'Smelter Look-up'!$J:$J,0),MATCH($B164&amp;$C164,'Smelter Look-up'!$J:$J,0)))</f>
        <v>#N/A</v>
      </c>
      <c r="X164" s="227">
        <f t="shared" ca="1" si="21"/>
        <v>0</v>
      </c>
      <c r="AB164" s="228" t="str">
        <f t="shared" si="22"/>
        <v/>
      </c>
    </row>
    <row r="165" spans="1:28" s="227" customFormat="1" ht="20.25">
      <c r="A165" s="181"/>
      <c r="B165" s="182" t="str">
        <f>IF(LEN(A165)=0,"",INDEX('Smelter Look-up'!$A:$A,MATCH($A165,'Smelter Look-up'!$E:$E,0)))</f>
        <v/>
      </c>
      <c r="C165" s="186" t="str">
        <f>IF(LEN(A165)=0,"",INDEX('Smelter Look-up'!$C:$C,MATCH($A165,'Smelter Look-up'!$E:$E,0)))</f>
        <v/>
      </c>
      <c r="D165" s="230"/>
      <c r="E165" s="182" t="str">
        <f ca="1">IF(ISERROR($V165),"",OFFSET('Smelter Look-up'!$D$4,$V165-4,0)&amp;"")</f>
        <v/>
      </c>
      <c r="F165" s="182" t="str">
        <f ca="1">IF(ISERROR($V165),"",OFFSET('Smelter Look-up'!$E$4,$V165-4,0))</f>
        <v/>
      </c>
      <c r="G165" s="182" t="str">
        <f ca="1">IF(C165=$X$4,IF(ISERROR($V165),"Enter smelter details","RMI"),IF(ISERROR($V165),"",OFFSET('Smelter Look-up'!$F$4,$V165-4,0)))</f>
        <v/>
      </c>
      <c r="H165" s="183" t="str">
        <f ca="1">IF(ISERROR($V165),"",OFFSET('Smelter Look-up'!$G$4,$V165-4,0))</f>
        <v/>
      </c>
      <c r="I165" s="184" t="str">
        <f ca="1">IF(ISERROR($V165),"",OFFSET('Smelter Look-up'!$H$4,$V165-4,0))</f>
        <v/>
      </c>
      <c r="J165" s="184" t="str">
        <f ca="1">IF(ISERROR($V165),"",OFFSET('Smelter Look-up'!$I$4,$V165-4,0))</f>
        <v/>
      </c>
      <c r="K165" s="224"/>
      <c r="L165" s="224"/>
      <c r="M165" s="224"/>
      <c r="N165" s="224"/>
      <c r="O165" s="224"/>
      <c r="P165" s="185"/>
      <c r="Q165" s="225"/>
      <c r="R165" s="182" t="str">
        <f ca="1">IF(ISERROR($V165),"",OFFSET('Smelter Look-up'!$C$4,$V165-4,0)&amp;"")</f>
        <v/>
      </c>
      <c r="S165" s="181" t="str">
        <f t="shared" ca="1" si="20"/>
        <v/>
      </c>
      <c r="T165" s="181" t="str">
        <f ca="1">IF(B165="","",IF(ISERROR(MATCH($J165,SorP!$B$1:$B$6226,0)),"",INDIRECT("'SorP'!$A$"&amp;MATCH($S165&amp;$J165,SorP!C:C,0))))</f>
        <v/>
      </c>
      <c r="U165" s="201"/>
      <c r="V165" s="226" t="e">
        <f>IF(C165="",NA(),IF(OR(C165="Smelter not listed",C165="Smelter not yet identified"),MATCH($B165&amp;$D165,'Smelter Look-up'!$J:$J,0),MATCH($B165&amp;$C165,'Smelter Look-up'!$J:$J,0)))</f>
        <v>#N/A</v>
      </c>
      <c r="X165" s="227">
        <f t="shared" ca="1" si="21"/>
        <v>0</v>
      </c>
      <c r="AB165" s="228" t="str">
        <f t="shared" si="22"/>
        <v/>
      </c>
    </row>
    <row r="166" spans="1:28" s="227" customFormat="1" ht="20.25">
      <c r="A166" s="181"/>
      <c r="B166" s="182" t="str">
        <f>IF(LEN(A166)=0,"",INDEX('Smelter Look-up'!$A:$A,MATCH($A166,'Smelter Look-up'!$E:$E,0)))</f>
        <v/>
      </c>
      <c r="C166" s="186" t="str">
        <f>IF(LEN(A166)=0,"",INDEX('Smelter Look-up'!$C:$C,MATCH($A166,'Smelter Look-up'!$E:$E,0)))</f>
        <v/>
      </c>
      <c r="D166" s="230"/>
      <c r="E166" s="182" t="str">
        <f ca="1">IF(ISERROR($V166),"",OFFSET('Smelter Look-up'!$D$4,$V166-4,0)&amp;"")</f>
        <v/>
      </c>
      <c r="F166" s="182" t="str">
        <f ca="1">IF(ISERROR($V166),"",OFFSET('Smelter Look-up'!$E$4,$V166-4,0))</f>
        <v/>
      </c>
      <c r="G166" s="182" t="str">
        <f ca="1">IF(C166=$X$4,IF(ISERROR($V166),"Enter smelter details","RMI"),IF(ISERROR($V166),"",OFFSET('Smelter Look-up'!$F$4,$V166-4,0)))</f>
        <v/>
      </c>
      <c r="H166" s="183" t="str">
        <f ca="1">IF(ISERROR($V166),"",OFFSET('Smelter Look-up'!$G$4,$V166-4,0))</f>
        <v/>
      </c>
      <c r="I166" s="184" t="str">
        <f ca="1">IF(ISERROR($V166),"",OFFSET('Smelter Look-up'!$H$4,$V166-4,0))</f>
        <v/>
      </c>
      <c r="J166" s="184" t="str">
        <f ca="1">IF(ISERROR($V166),"",OFFSET('Smelter Look-up'!$I$4,$V166-4,0))</f>
        <v/>
      </c>
      <c r="K166" s="224"/>
      <c r="L166" s="224"/>
      <c r="M166" s="224"/>
      <c r="N166" s="224"/>
      <c r="O166" s="224"/>
      <c r="P166" s="185"/>
      <c r="Q166" s="225"/>
      <c r="R166" s="182" t="str">
        <f ca="1">IF(ISERROR($V166),"",OFFSET('Smelter Look-up'!$C$4,$V166-4,0)&amp;"")</f>
        <v/>
      </c>
      <c r="S166" s="181" t="str">
        <f t="shared" ref="S166:S196" ca="1" si="23">IF(B166="","",IF(ISERROR(MATCH($E166,CL,0)),"Unknown",INDIRECT("'C'!$A$"&amp;MATCH($E166,CL,0)+1)))</f>
        <v/>
      </c>
      <c r="T166" s="181" t="str">
        <f ca="1">IF(B166="","",IF(ISERROR(MATCH($J166,SorP!$B$1:$B$6226,0)),"",INDIRECT("'SorP'!$A$"&amp;MATCH($S166&amp;$J166,SorP!C:C,0))))</f>
        <v/>
      </c>
      <c r="U166" s="201"/>
      <c r="V166" s="226" t="e">
        <f>IF(C166="",NA(),IF(OR(C166="Smelter not listed",C166="Smelter not yet identified"),MATCH($B166&amp;$D166,'Smelter Look-up'!$J:$J,0),MATCH($B166&amp;$C166,'Smelter Look-up'!$J:$J,0)))</f>
        <v>#N/A</v>
      </c>
      <c r="X166" s="227">
        <f t="shared" ref="X166:X196" ca="1" si="24">IF(AND(C166="Smelter not listed",OR(LEN(D166)=0,LEN(E166)=0)),1,0)</f>
        <v>0</v>
      </c>
      <c r="AB166" s="228" t="str">
        <f t="shared" ref="AB166:AB196" si="25">B166&amp;C166</f>
        <v/>
      </c>
    </row>
    <row r="167" spans="1:28" s="227" customFormat="1" ht="20.25">
      <c r="A167" s="181"/>
      <c r="B167" s="182" t="str">
        <f>IF(LEN(A167)=0,"",INDEX('Smelter Look-up'!$A:$A,MATCH($A167,'Smelter Look-up'!$E:$E,0)))</f>
        <v/>
      </c>
      <c r="C167" s="186" t="str">
        <f>IF(LEN(A167)=0,"",INDEX('Smelter Look-up'!$C:$C,MATCH($A167,'Smelter Look-up'!$E:$E,0)))</f>
        <v/>
      </c>
      <c r="D167" s="230"/>
      <c r="E167" s="182" t="str">
        <f ca="1">IF(ISERROR($V167),"",OFFSET('Smelter Look-up'!$D$4,$V167-4,0)&amp;"")</f>
        <v/>
      </c>
      <c r="F167" s="182" t="str">
        <f ca="1">IF(ISERROR($V167),"",OFFSET('Smelter Look-up'!$E$4,$V167-4,0))</f>
        <v/>
      </c>
      <c r="G167" s="182" t="str">
        <f ca="1">IF(C167=$X$4,IF(ISERROR($V167),"Enter smelter details","RMI"),IF(ISERROR($V167),"",OFFSET('Smelter Look-up'!$F$4,$V167-4,0)))</f>
        <v/>
      </c>
      <c r="H167" s="183" t="str">
        <f ca="1">IF(ISERROR($V167),"",OFFSET('Smelter Look-up'!$G$4,$V167-4,0))</f>
        <v/>
      </c>
      <c r="I167" s="184" t="str">
        <f ca="1">IF(ISERROR($V167),"",OFFSET('Smelter Look-up'!$H$4,$V167-4,0))</f>
        <v/>
      </c>
      <c r="J167" s="184" t="str">
        <f ca="1">IF(ISERROR($V167),"",OFFSET('Smelter Look-up'!$I$4,$V167-4,0))</f>
        <v/>
      </c>
      <c r="K167" s="224"/>
      <c r="L167" s="224"/>
      <c r="M167" s="224"/>
      <c r="N167" s="224"/>
      <c r="O167" s="224"/>
      <c r="P167" s="185"/>
      <c r="Q167" s="225"/>
      <c r="R167" s="182" t="str">
        <f ca="1">IF(ISERROR($V167),"",OFFSET('Smelter Look-up'!$C$4,$V167-4,0)&amp;"")</f>
        <v/>
      </c>
      <c r="S167" s="181" t="str">
        <f t="shared" ca="1" si="23"/>
        <v/>
      </c>
      <c r="T167" s="181" t="str">
        <f ca="1">IF(B167="","",IF(ISERROR(MATCH($J167,SorP!$B$1:$B$6226,0)),"",INDIRECT("'SorP'!$A$"&amp;MATCH($S167&amp;$J167,SorP!C:C,0))))</f>
        <v/>
      </c>
      <c r="U167" s="201"/>
      <c r="V167" s="226" t="e">
        <f>IF(C167="",NA(),IF(OR(C167="Smelter not listed",C167="Smelter not yet identified"),MATCH($B167&amp;$D167,'Smelter Look-up'!$J:$J,0),MATCH($B167&amp;$C167,'Smelter Look-up'!$J:$J,0)))</f>
        <v>#N/A</v>
      </c>
      <c r="X167" s="227">
        <f t="shared" ca="1" si="24"/>
        <v>0</v>
      </c>
      <c r="AB167" s="228" t="str">
        <f t="shared" si="25"/>
        <v/>
      </c>
    </row>
    <row r="168" spans="1:28" s="227" customFormat="1" ht="20.25">
      <c r="A168" s="181"/>
      <c r="B168" s="182" t="str">
        <f>IF(LEN(A168)=0,"",INDEX('Smelter Look-up'!$A:$A,MATCH($A168,'Smelter Look-up'!$E:$E,0)))</f>
        <v/>
      </c>
      <c r="C168" s="186" t="str">
        <f>IF(LEN(A168)=0,"",INDEX('Smelter Look-up'!$C:$C,MATCH($A168,'Smelter Look-up'!$E:$E,0)))</f>
        <v/>
      </c>
      <c r="D168" s="230"/>
      <c r="E168" s="182" t="str">
        <f ca="1">IF(ISERROR($V168),"",OFFSET('Smelter Look-up'!$D$4,$V168-4,0)&amp;"")</f>
        <v/>
      </c>
      <c r="F168" s="182" t="str">
        <f ca="1">IF(ISERROR($V168),"",OFFSET('Smelter Look-up'!$E$4,$V168-4,0))</f>
        <v/>
      </c>
      <c r="G168" s="182" t="str">
        <f ca="1">IF(C168=$X$4,IF(ISERROR($V168),"Enter smelter details","RMI"),IF(ISERROR($V168),"",OFFSET('Smelter Look-up'!$F$4,$V168-4,0)))</f>
        <v/>
      </c>
      <c r="H168" s="183" t="str">
        <f ca="1">IF(ISERROR($V168),"",OFFSET('Smelter Look-up'!$G$4,$V168-4,0))</f>
        <v/>
      </c>
      <c r="I168" s="184" t="str">
        <f ca="1">IF(ISERROR($V168),"",OFFSET('Smelter Look-up'!$H$4,$V168-4,0))</f>
        <v/>
      </c>
      <c r="J168" s="184" t="str">
        <f ca="1">IF(ISERROR($V168),"",OFFSET('Smelter Look-up'!$I$4,$V168-4,0))</f>
        <v/>
      </c>
      <c r="K168" s="224"/>
      <c r="L168" s="224"/>
      <c r="M168" s="224"/>
      <c r="N168" s="224"/>
      <c r="O168" s="224"/>
      <c r="P168" s="185"/>
      <c r="Q168" s="225"/>
      <c r="R168" s="182" t="str">
        <f ca="1">IF(ISERROR($V168),"",OFFSET('Smelter Look-up'!$C$4,$V168-4,0)&amp;"")</f>
        <v/>
      </c>
      <c r="S168" s="181" t="str">
        <f t="shared" ca="1" si="23"/>
        <v/>
      </c>
      <c r="T168" s="181" t="str">
        <f ca="1">IF(B168="","",IF(ISERROR(MATCH($J168,SorP!$B$1:$B$6226,0)),"",INDIRECT("'SorP'!$A$"&amp;MATCH($S168&amp;$J168,SorP!C:C,0))))</f>
        <v/>
      </c>
      <c r="U168" s="201"/>
      <c r="V168" s="226" t="e">
        <f>IF(C168="",NA(),IF(OR(C168="Smelter not listed",C168="Smelter not yet identified"),MATCH($B168&amp;$D168,'Smelter Look-up'!$J:$J,0),MATCH($B168&amp;$C168,'Smelter Look-up'!$J:$J,0)))</f>
        <v>#N/A</v>
      </c>
      <c r="X168" s="227">
        <f t="shared" ca="1" si="24"/>
        <v>0</v>
      </c>
      <c r="AB168" s="228" t="str">
        <f t="shared" si="25"/>
        <v/>
      </c>
    </row>
    <row r="169" spans="1:28" s="227" customFormat="1" ht="20.25">
      <c r="A169" s="181"/>
      <c r="B169" s="182" t="str">
        <f>IF(LEN(A169)=0,"",INDEX('Smelter Look-up'!$A:$A,MATCH($A169,'Smelter Look-up'!$E:$E,0)))</f>
        <v/>
      </c>
      <c r="C169" s="186" t="str">
        <f>IF(LEN(A169)=0,"",INDEX('Smelter Look-up'!$C:$C,MATCH($A169,'Smelter Look-up'!$E:$E,0)))</f>
        <v/>
      </c>
      <c r="D169" s="230"/>
      <c r="E169" s="182" t="str">
        <f ca="1">IF(ISERROR($V169),"",OFFSET('Smelter Look-up'!$D$4,$V169-4,0)&amp;"")</f>
        <v/>
      </c>
      <c r="F169" s="182" t="str">
        <f ca="1">IF(ISERROR($V169),"",OFFSET('Smelter Look-up'!$E$4,$V169-4,0))</f>
        <v/>
      </c>
      <c r="G169" s="182" t="str">
        <f ca="1">IF(C169=$X$4,IF(ISERROR($V169),"Enter smelter details","RMI"),IF(ISERROR($V169),"",OFFSET('Smelter Look-up'!$F$4,$V169-4,0)))</f>
        <v/>
      </c>
      <c r="H169" s="183" t="str">
        <f ca="1">IF(ISERROR($V169),"",OFFSET('Smelter Look-up'!$G$4,$V169-4,0))</f>
        <v/>
      </c>
      <c r="I169" s="184" t="str">
        <f ca="1">IF(ISERROR($V169),"",OFFSET('Smelter Look-up'!$H$4,$V169-4,0))</f>
        <v/>
      </c>
      <c r="J169" s="184" t="str">
        <f ca="1">IF(ISERROR($V169),"",OFFSET('Smelter Look-up'!$I$4,$V169-4,0))</f>
        <v/>
      </c>
      <c r="K169" s="224"/>
      <c r="L169" s="224"/>
      <c r="M169" s="224"/>
      <c r="N169" s="224"/>
      <c r="O169" s="224"/>
      <c r="P169" s="185"/>
      <c r="Q169" s="225"/>
      <c r="R169" s="182" t="str">
        <f ca="1">IF(ISERROR($V169),"",OFFSET('Smelter Look-up'!$C$4,$V169-4,0)&amp;"")</f>
        <v/>
      </c>
      <c r="S169" s="181" t="str">
        <f t="shared" ca="1" si="23"/>
        <v/>
      </c>
      <c r="T169" s="181" t="str">
        <f ca="1">IF(B169="","",IF(ISERROR(MATCH($J169,SorP!$B$1:$B$6226,0)),"",INDIRECT("'SorP'!$A$"&amp;MATCH($S169&amp;$J169,SorP!C:C,0))))</f>
        <v/>
      </c>
      <c r="U169" s="201"/>
      <c r="V169" s="226" t="e">
        <f>IF(C169="",NA(),IF(OR(C169="Smelter not listed",C169="Smelter not yet identified"),MATCH($B169&amp;$D169,'Smelter Look-up'!$J:$J,0),MATCH($B169&amp;$C169,'Smelter Look-up'!$J:$J,0)))</f>
        <v>#N/A</v>
      </c>
      <c r="X169" s="227">
        <f t="shared" ca="1" si="24"/>
        <v>0</v>
      </c>
      <c r="AB169" s="228" t="str">
        <f t="shared" si="25"/>
        <v/>
      </c>
    </row>
    <row r="170" spans="1:28" s="227" customFormat="1" ht="20.25">
      <c r="A170" s="181"/>
      <c r="B170" s="182" t="str">
        <f>IF(LEN(A170)=0,"",INDEX('Smelter Look-up'!$A:$A,MATCH($A170,'Smelter Look-up'!$E:$E,0)))</f>
        <v/>
      </c>
      <c r="C170" s="186" t="str">
        <f>IF(LEN(A170)=0,"",INDEX('Smelter Look-up'!$C:$C,MATCH($A170,'Smelter Look-up'!$E:$E,0)))</f>
        <v/>
      </c>
      <c r="D170" s="230"/>
      <c r="E170" s="182" t="str">
        <f ca="1">IF(ISERROR($V170),"",OFFSET('Smelter Look-up'!$D$4,$V170-4,0)&amp;"")</f>
        <v/>
      </c>
      <c r="F170" s="182" t="str">
        <f ca="1">IF(ISERROR($V170),"",OFFSET('Smelter Look-up'!$E$4,$V170-4,0))</f>
        <v/>
      </c>
      <c r="G170" s="182" t="str">
        <f ca="1">IF(C170=$X$4,IF(ISERROR($V170),"Enter smelter details","RMI"),IF(ISERROR($V170),"",OFFSET('Smelter Look-up'!$F$4,$V170-4,0)))</f>
        <v/>
      </c>
      <c r="H170" s="183" t="str">
        <f ca="1">IF(ISERROR($V170),"",OFFSET('Smelter Look-up'!$G$4,$V170-4,0))</f>
        <v/>
      </c>
      <c r="I170" s="184" t="str">
        <f ca="1">IF(ISERROR($V170),"",OFFSET('Smelter Look-up'!$H$4,$V170-4,0))</f>
        <v/>
      </c>
      <c r="J170" s="184" t="str">
        <f ca="1">IF(ISERROR($V170),"",OFFSET('Smelter Look-up'!$I$4,$V170-4,0))</f>
        <v/>
      </c>
      <c r="K170" s="224"/>
      <c r="L170" s="224"/>
      <c r="M170" s="224"/>
      <c r="N170" s="224"/>
      <c r="O170" s="224"/>
      <c r="P170" s="185"/>
      <c r="Q170" s="225"/>
      <c r="R170" s="182" t="str">
        <f ca="1">IF(ISERROR($V170),"",OFFSET('Smelter Look-up'!$C$4,$V170-4,0)&amp;"")</f>
        <v/>
      </c>
      <c r="S170" s="181" t="str">
        <f t="shared" ca="1" si="23"/>
        <v/>
      </c>
      <c r="T170" s="181" t="str">
        <f ca="1">IF(B170="","",IF(ISERROR(MATCH($J170,SorP!$B$1:$B$6226,0)),"",INDIRECT("'SorP'!$A$"&amp;MATCH($S170&amp;$J170,SorP!C:C,0))))</f>
        <v/>
      </c>
      <c r="U170" s="201"/>
      <c r="V170" s="226" t="e">
        <f>IF(C170="",NA(),IF(OR(C170="Smelter not listed",C170="Smelter not yet identified"),MATCH($B170&amp;$D170,'Smelter Look-up'!$J:$J,0),MATCH($B170&amp;$C170,'Smelter Look-up'!$J:$J,0)))</f>
        <v>#N/A</v>
      </c>
      <c r="X170" s="227">
        <f t="shared" ca="1" si="24"/>
        <v>0</v>
      </c>
      <c r="AB170" s="228" t="str">
        <f t="shared" si="25"/>
        <v/>
      </c>
    </row>
    <row r="171" spans="1:28" s="227" customFormat="1" ht="20.25">
      <c r="A171" s="181"/>
      <c r="B171" s="182" t="str">
        <f>IF(LEN(A171)=0,"",INDEX('Smelter Look-up'!$A:$A,MATCH($A171,'Smelter Look-up'!$E:$E,0)))</f>
        <v/>
      </c>
      <c r="C171" s="186" t="str">
        <f>IF(LEN(A171)=0,"",INDEX('Smelter Look-up'!$C:$C,MATCH($A171,'Smelter Look-up'!$E:$E,0)))</f>
        <v/>
      </c>
      <c r="D171" s="230"/>
      <c r="E171" s="182" t="str">
        <f ca="1">IF(ISERROR($V171),"",OFFSET('Smelter Look-up'!$D$4,$V171-4,0)&amp;"")</f>
        <v/>
      </c>
      <c r="F171" s="182" t="str">
        <f ca="1">IF(ISERROR($V171),"",OFFSET('Smelter Look-up'!$E$4,$V171-4,0))</f>
        <v/>
      </c>
      <c r="G171" s="182" t="str">
        <f ca="1">IF(C171=$X$4,IF(ISERROR($V171),"Enter smelter details","RMI"),IF(ISERROR($V171),"",OFFSET('Smelter Look-up'!$F$4,$V171-4,0)))</f>
        <v/>
      </c>
      <c r="H171" s="183" t="str">
        <f ca="1">IF(ISERROR($V171),"",OFFSET('Smelter Look-up'!$G$4,$V171-4,0))</f>
        <v/>
      </c>
      <c r="I171" s="184" t="str">
        <f ca="1">IF(ISERROR($V171),"",OFFSET('Smelter Look-up'!$H$4,$V171-4,0))</f>
        <v/>
      </c>
      <c r="J171" s="184" t="str">
        <f ca="1">IF(ISERROR($V171),"",OFFSET('Smelter Look-up'!$I$4,$V171-4,0))</f>
        <v/>
      </c>
      <c r="K171" s="224"/>
      <c r="L171" s="224"/>
      <c r="M171" s="224"/>
      <c r="N171" s="224"/>
      <c r="O171" s="224"/>
      <c r="P171" s="185"/>
      <c r="Q171" s="225"/>
      <c r="R171" s="182" t="str">
        <f ca="1">IF(ISERROR($V171),"",OFFSET('Smelter Look-up'!$C$4,$V171-4,0)&amp;"")</f>
        <v/>
      </c>
      <c r="S171" s="181" t="str">
        <f t="shared" ca="1" si="23"/>
        <v/>
      </c>
      <c r="T171" s="181" t="str">
        <f ca="1">IF(B171="","",IF(ISERROR(MATCH($J171,SorP!$B$1:$B$6226,0)),"",INDIRECT("'SorP'!$A$"&amp;MATCH($S171&amp;$J171,SorP!C:C,0))))</f>
        <v/>
      </c>
      <c r="U171" s="201"/>
      <c r="V171" s="226" t="e">
        <f>IF(C171="",NA(),IF(OR(C171="Smelter not listed",C171="Smelter not yet identified"),MATCH($B171&amp;$D171,'Smelter Look-up'!$J:$J,0),MATCH($B171&amp;$C171,'Smelter Look-up'!$J:$J,0)))</f>
        <v>#N/A</v>
      </c>
      <c r="X171" s="227">
        <f t="shared" ca="1" si="24"/>
        <v>0</v>
      </c>
      <c r="AB171" s="228" t="str">
        <f t="shared" si="25"/>
        <v/>
      </c>
    </row>
    <row r="172" spans="1:28" s="227" customFormat="1" ht="20.25">
      <c r="A172" s="181"/>
      <c r="B172" s="182" t="str">
        <f>IF(LEN(A172)=0,"",INDEX('Smelter Look-up'!$A:$A,MATCH($A172,'Smelter Look-up'!$E:$E,0)))</f>
        <v/>
      </c>
      <c r="C172" s="186" t="str">
        <f>IF(LEN(A172)=0,"",INDEX('Smelter Look-up'!$C:$C,MATCH($A172,'Smelter Look-up'!$E:$E,0)))</f>
        <v/>
      </c>
      <c r="D172" s="230"/>
      <c r="E172" s="182" t="str">
        <f ca="1">IF(ISERROR($V172),"",OFFSET('Smelter Look-up'!$D$4,$V172-4,0)&amp;"")</f>
        <v/>
      </c>
      <c r="F172" s="182" t="str">
        <f ca="1">IF(ISERROR($V172),"",OFFSET('Smelter Look-up'!$E$4,$V172-4,0))</f>
        <v/>
      </c>
      <c r="G172" s="182" t="str">
        <f ca="1">IF(C172=$X$4,IF(ISERROR($V172),"Enter smelter details","RMI"),IF(ISERROR($V172),"",OFFSET('Smelter Look-up'!$F$4,$V172-4,0)))</f>
        <v/>
      </c>
      <c r="H172" s="183" t="str">
        <f ca="1">IF(ISERROR($V172),"",OFFSET('Smelter Look-up'!$G$4,$V172-4,0))</f>
        <v/>
      </c>
      <c r="I172" s="184" t="str">
        <f ca="1">IF(ISERROR($V172),"",OFFSET('Smelter Look-up'!$H$4,$V172-4,0))</f>
        <v/>
      </c>
      <c r="J172" s="184" t="str">
        <f ca="1">IF(ISERROR($V172),"",OFFSET('Smelter Look-up'!$I$4,$V172-4,0))</f>
        <v/>
      </c>
      <c r="K172" s="224"/>
      <c r="L172" s="224"/>
      <c r="M172" s="224"/>
      <c r="N172" s="224"/>
      <c r="O172" s="224"/>
      <c r="P172" s="185"/>
      <c r="Q172" s="225"/>
      <c r="R172" s="182" t="str">
        <f ca="1">IF(ISERROR($V172),"",OFFSET('Smelter Look-up'!$C$4,$V172-4,0)&amp;"")</f>
        <v/>
      </c>
      <c r="S172" s="181" t="str">
        <f t="shared" ca="1" si="23"/>
        <v/>
      </c>
      <c r="T172" s="181" t="str">
        <f ca="1">IF(B172="","",IF(ISERROR(MATCH($J172,SorP!$B$1:$B$6226,0)),"",INDIRECT("'SorP'!$A$"&amp;MATCH($S172&amp;$J172,SorP!C:C,0))))</f>
        <v/>
      </c>
      <c r="U172" s="201"/>
      <c r="V172" s="226" t="e">
        <f>IF(C172="",NA(),IF(OR(C172="Smelter not listed",C172="Smelter not yet identified"),MATCH($B172&amp;$D172,'Smelter Look-up'!$J:$J,0),MATCH($B172&amp;$C172,'Smelter Look-up'!$J:$J,0)))</f>
        <v>#N/A</v>
      </c>
      <c r="X172" s="227">
        <f t="shared" ca="1" si="24"/>
        <v>0</v>
      </c>
      <c r="AB172" s="228" t="str">
        <f t="shared" si="25"/>
        <v/>
      </c>
    </row>
    <row r="173" spans="1:28" s="227" customFormat="1" ht="20.25">
      <c r="A173" s="181"/>
      <c r="B173" s="182" t="str">
        <f>IF(LEN(A173)=0,"",INDEX('Smelter Look-up'!$A:$A,MATCH($A173,'Smelter Look-up'!$E:$E,0)))</f>
        <v/>
      </c>
      <c r="C173" s="186" t="str">
        <f>IF(LEN(A173)=0,"",INDEX('Smelter Look-up'!$C:$C,MATCH($A173,'Smelter Look-up'!$E:$E,0)))</f>
        <v/>
      </c>
      <c r="D173" s="230"/>
      <c r="E173" s="182" t="str">
        <f ca="1">IF(ISERROR($V173),"",OFFSET('Smelter Look-up'!$D$4,$V173-4,0)&amp;"")</f>
        <v/>
      </c>
      <c r="F173" s="182" t="str">
        <f ca="1">IF(ISERROR($V173),"",OFFSET('Smelter Look-up'!$E$4,$V173-4,0))</f>
        <v/>
      </c>
      <c r="G173" s="182" t="str">
        <f ca="1">IF(C173=$X$4,IF(ISERROR($V173),"Enter smelter details","RMI"),IF(ISERROR($V173),"",OFFSET('Smelter Look-up'!$F$4,$V173-4,0)))</f>
        <v/>
      </c>
      <c r="H173" s="183" t="str">
        <f ca="1">IF(ISERROR($V173),"",OFFSET('Smelter Look-up'!$G$4,$V173-4,0))</f>
        <v/>
      </c>
      <c r="I173" s="184" t="str">
        <f ca="1">IF(ISERROR($V173),"",OFFSET('Smelter Look-up'!$H$4,$V173-4,0))</f>
        <v/>
      </c>
      <c r="J173" s="184" t="str">
        <f ca="1">IF(ISERROR($V173),"",OFFSET('Smelter Look-up'!$I$4,$V173-4,0))</f>
        <v/>
      </c>
      <c r="K173" s="224"/>
      <c r="L173" s="224"/>
      <c r="M173" s="224"/>
      <c r="N173" s="224"/>
      <c r="O173" s="224"/>
      <c r="P173" s="185"/>
      <c r="Q173" s="225"/>
      <c r="R173" s="182" t="str">
        <f ca="1">IF(ISERROR($V173),"",OFFSET('Smelter Look-up'!$C$4,$V173-4,0)&amp;"")</f>
        <v/>
      </c>
      <c r="S173" s="181" t="str">
        <f t="shared" ca="1" si="23"/>
        <v/>
      </c>
      <c r="T173" s="181" t="str">
        <f ca="1">IF(B173="","",IF(ISERROR(MATCH($J173,SorP!$B$1:$B$6226,0)),"",INDIRECT("'SorP'!$A$"&amp;MATCH($S173&amp;$J173,SorP!C:C,0))))</f>
        <v/>
      </c>
      <c r="U173" s="201"/>
      <c r="V173" s="226" t="e">
        <f>IF(C173="",NA(),IF(OR(C173="Smelter not listed",C173="Smelter not yet identified"),MATCH($B173&amp;$D173,'Smelter Look-up'!$J:$J,0),MATCH($B173&amp;$C173,'Smelter Look-up'!$J:$J,0)))</f>
        <v>#N/A</v>
      </c>
      <c r="X173" s="227">
        <f t="shared" ca="1" si="24"/>
        <v>0</v>
      </c>
      <c r="AB173" s="228" t="str">
        <f t="shared" si="25"/>
        <v/>
      </c>
    </row>
    <row r="174" spans="1:28" s="227" customFormat="1" ht="20.25">
      <c r="A174" s="181"/>
      <c r="B174" s="182" t="str">
        <f>IF(LEN(A174)=0,"",INDEX('Smelter Look-up'!$A:$A,MATCH($A174,'Smelter Look-up'!$E:$E,0)))</f>
        <v/>
      </c>
      <c r="C174" s="186" t="str">
        <f>IF(LEN(A174)=0,"",INDEX('Smelter Look-up'!$C:$C,MATCH($A174,'Smelter Look-up'!$E:$E,0)))</f>
        <v/>
      </c>
      <c r="D174" s="230"/>
      <c r="E174" s="182" t="str">
        <f ca="1">IF(ISERROR($V174),"",OFFSET('Smelter Look-up'!$D$4,$V174-4,0)&amp;"")</f>
        <v/>
      </c>
      <c r="F174" s="182" t="str">
        <f ca="1">IF(ISERROR($V174),"",OFFSET('Smelter Look-up'!$E$4,$V174-4,0))</f>
        <v/>
      </c>
      <c r="G174" s="182" t="str">
        <f ca="1">IF(C174=$X$4,IF(ISERROR($V174),"Enter smelter details","RMI"),IF(ISERROR($V174),"",OFFSET('Smelter Look-up'!$F$4,$V174-4,0)))</f>
        <v/>
      </c>
      <c r="H174" s="183" t="str">
        <f ca="1">IF(ISERROR($V174),"",OFFSET('Smelter Look-up'!$G$4,$V174-4,0))</f>
        <v/>
      </c>
      <c r="I174" s="184" t="str">
        <f ca="1">IF(ISERROR($V174),"",OFFSET('Smelter Look-up'!$H$4,$V174-4,0))</f>
        <v/>
      </c>
      <c r="J174" s="184" t="str">
        <f ca="1">IF(ISERROR($V174),"",OFFSET('Smelter Look-up'!$I$4,$V174-4,0))</f>
        <v/>
      </c>
      <c r="K174" s="224"/>
      <c r="L174" s="224"/>
      <c r="M174" s="224"/>
      <c r="N174" s="224"/>
      <c r="O174" s="224"/>
      <c r="P174" s="185"/>
      <c r="Q174" s="225"/>
      <c r="R174" s="182" t="str">
        <f ca="1">IF(ISERROR($V174),"",OFFSET('Smelter Look-up'!$C$4,$V174-4,0)&amp;"")</f>
        <v/>
      </c>
      <c r="S174" s="181" t="str">
        <f t="shared" ca="1" si="23"/>
        <v/>
      </c>
      <c r="T174" s="181" t="str">
        <f ca="1">IF(B174="","",IF(ISERROR(MATCH($J174,SorP!$B$1:$B$6226,0)),"",INDIRECT("'SorP'!$A$"&amp;MATCH($S174&amp;$J174,SorP!C:C,0))))</f>
        <v/>
      </c>
      <c r="U174" s="201"/>
      <c r="V174" s="226" t="e">
        <f>IF(C174="",NA(),IF(OR(C174="Smelter not listed",C174="Smelter not yet identified"),MATCH($B174&amp;$D174,'Smelter Look-up'!$J:$J,0),MATCH($B174&amp;$C174,'Smelter Look-up'!$J:$J,0)))</f>
        <v>#N/A</v>
      </c>
      <c r="X174" s="227">
        <f t="shared" ca="1" si="24"/>
        <v>0</v>
      </c>
      <c r="AB174" s="228" t="str">
        <f t="shared" si="25"/>
        <v/>
      </c>
    </row>
    <row r="175" spans="1:28" s="227" customFormat="1" ht="20.25">
      <c r="A175" s="181"/>
      <c r="B175" s="182" t="str">
        <f>IF(LEN(A175)=0,"",INDEX('Smelter Look-up'!$A:$A,MATCH($A175,'Smelter Look-up'!$E:$E,0)))</f>
        <v/>
      </c>
      <c r="C175" s="186" t="str">
        <f>IF(LEN(A175)=0,"",INDEX('Smelter Look-up'!$C:$C,MATCH($A175,'Smelter Look-up'!$E:$E,0)))</f>
        <v/>
      </c>
      <c r="D175" s="230"/>
      <c r="E175" s="182" t="str">
        <f ca="1">IF(ISERROR($V175),"",OFFSET('Smelter Look-up'!$D$4,$V175-4,0)&amp;"")</f>
        <v/>
      </c>
      <c r="F175" s="182" t="str">
        <f ca="1">IF(ISERROR($V175),"",OFFSET('Smelter Look-up'!$E$4,$V175-4,0))</f>
        <v/>
      </c>
      <c r="G175" s="182" t="str">
        <f ca="1">IF(C175=$X$4,IF(ISERROR($V175),"Enter smelter details","RMI"),IF(ISERROR($V175),"",OFFSET('Smelter Look-up'!$F$4,$V175-4,0)))</f>
        <v/>
      </c>
      <c r="H175" s="183" t="str">
        <f ca="1">IF(ISERROR($V175),"",OFFSET('Smelter Look-up'!$G$4,$V175-4,0))</f>
        <v/>
      </c>
      <c r="I175" s="184" t="str">
        <f ca="1">IF(ISERROR($V175),"",OFFSET('Smelter Look-up'!$H$4,$V175-4,0))</f>
        <v/>
      </c>
      <c r="J175" s="184" t="str">
        <f ca="1">IF(ISERROR($V175),"",OFFSET('Smelter Look-up'!$I$4,$V175-4,0))</f>
        <v/>
      </c>
      <c r="K175" s="224"/>
      <c r="L175" s="224"/>
      <c r="M175" s="224"/>
      <c r="N175" s="224"/>
      <c r="O175" s="224"/>
      <c r="P175" s="185"/>
      <c r="Q175" s="225"/>
      <c r="R175" s="182" t="str">
        <f ca="1">IF(ISERROR($V175),"",OFFSET('Smelter Look-up'!$C$4,$V175-4,0)&amp;"")</f>
        <v/>
      </c>
      <c r="S175" s="181" t="str">
        <f t="shared" ca="1" si="23"/>
        <v/>
      </c>
      <c r="T175" s="181" t="str">
        <f ca="1">IF(B175="","",IF(ISERROR(MATCH($J175,SorP!$B$1:$B$6226,0)),"",INDIRECT("'SorP'!$A$"&amp;MATCH($S175&amp;$J175,SorP!C:C,0))))</f>
        <v/>
      </c>
      <c r="U175" s="201"/>
      <c r="V175" s="226" t="e">
        <f>IF(C175="",NA(),IF(OR(C175="Smelter not listed",C175="Smelter not yet identified"),MATCH($B175&amp;$D175,'Smelter Look-up'!$J:$J,0),MATCH($B175&amp;$C175,'Smelter Look-up'!$J:$J,0)))</f>
        <v>#N/A</v>
      </c>
      <c r="X175" s="227">
        <f t="shared" ca="1" si="24"/>
        <v>0</v>
      </c>
      <c r="AB175" s="228" t="str">
        <f t="shared" si="25"/>
        <v/>
      </c>
    </row>
    <row r="176" spans="1:28" s="227" customFormat="1" ht="20.25">
      <c r="A176" s="181"/>
      <c r="B176" s="182" t="str">
        <f>IF(LEN(A176)=0,"",INDEX('Smelter Look-up'!$A:$A,MATCH($A176,'Smelter Look-up'!$E:$E,0)))</f>
        <v/>
      </c>
      <c r="C176" s="186" t="str">
        <f>IF(LEN(A176)=0,"",INDEX('Smelter Look-up'!$C:$C,MATCH($A176,'Smelter Look-up'!$E:$E,0)))</f>
        <v/>
      </c>
      <c r="D176" s="230"/>
      <c r="E176" s="182" t="str">
        <f ca="1">IF(ISERROR($V176),"",OFFSET('Smelter Look-up'!$D$4,$V176-4,0)&amp;"")</f>
        <v/>
      </c>
      <c r="F176" s="182" t="str">
        <f ca="1">IF(ISERROR($V176),"",OFFSET('Smelter Look-up'!$E$4,$V176-4,0))</f>
        <v/>
      </c>
      <c r="G176" s="182" t="str">
        <f ca="1">IF(C176=$X$4,IF(ISERROR($V176),"Enter smelter details","RMI"),IF(ISERROR($V176),"",OFFSET('Smelter Look-up'!$F$4,$V176-4,0)))</f>
        <v/>
      </c>
      <c r="H176" s="183" t="str">
        <f ca="1">IF(ISERROR($V176),"",OFFSET('Smelter Look-up'!$G$4,$V176-4,0))</f>
        <v/>
      </c>
      <c r="I176" s="184" t="str">
        <f ca="1">IF(ISERROR($V176),"",OFFSET('Smelter Look-up'!$H$4,$V176-4,0))</f>
        <v/>
      </c>
      <c r="J176" s="184" t="str">
        <f ca="1">IF(ISERROR($V176),"",OFFSET('Smelter Look-up'!$I$4,$V176-4,0))</f>
        <v/>
      </c>
      <c r="K176" s="224"/>
      <c r="L176" s="224"/>
      <c r="M176" s="224"/>
      <c r="N176" s="224"/>
      <c r="O176" s="224"/>
      <c r="P176" s="185"/>
      <c r="Q176" s="225"/>
      <c r="R176" s="182" t="str">
        <f ca="1">IF(ISERROR($V176),"",OFFSET('Smelter Look-up'!$C$4,$V176-4,0)&amp;"")</f>
        <v/>
      </c>
      <c r="S176" s="181" t="str">
        <f t="shared" ca="1" si="23"/>
        <v/>
      </c>
      <c r="T176" s="181" t="str">
        <f ca="1">IF(B176="","",IF(ISERROR(MATCH($J176,SorP!$B$1:$B$6226,0)),"",INDIRECT("'SorP'!$A$"&amp;MATCH($S176&amp;$J176,SorP!C:C,0))))</f>
        <v/>
      </c>
      <c r="U176" s="201"/>
      <c r="V176" s="226" t="e">
        <f>IF(C176="",NA(),IF(OR(C176="Smelter not listed",C176="Smelter not yet identified"),MATCH($B176&amp;$D176,'Smelter Look-up'!$J:$J,0),MATCH($B176&amp;$C176,'Smelter Look-up'!$J:$J,0)))</f>
        <v>#N/A</v>
      </c>
      <c r="X176" s="227">
        <f t="shared" ca="1" si="24"/>
        <v>0</v>
      </c>
      <c r="AB176" s="228" t="str">
        <f t="shared" si="25"/>
        <v/>
      </c>
    </row>
    <row r="177" spans="1:28" s="227" customFormat="1" ht="20.25">
      <c r="A177" s="181"/>
      <c r="B177" s="182" t="str">
        <f>IF(LEN(A177)=0,"",INDEX('Smelter Look-up'!$A:$A,MATCH($A177,'Smelter Look-up'!$E:$E,0)))</f>
        <v/>
      </c>
      <c r="C177" s="186" t="str">
        <f>IF(LEN(A177)=0,"",INDEX('Smelter Look-up'!$C:$C,MATCH($A177,'Smelter Look-up'!$E:$E,0)))</f>
        <v/>
      </c>
      <c r="D177" s="230"/>
      <c r="E177" s="182" t="str">
        <f ca="1">IF(ISERROR($V177),"",OFFSET('Smelter Look-up'!$D$4,$V177-4,0)&amp;"")</f>
        <v/>
      </c>
      <c r="F177" s="182" t="str">
        <f ca="1">IF(ISERROR($V177),"",OFFSET('Smelter Look-up'!$E$4,$V177-4,0))</f>
        <v/>
      </c>
      <c r="G177" s="182" t="str">
        <f ca="1">IF(C177=$X$4,IF(ISERROR($V177),"Enter smelter details","RMI"),IF(ISERROR($V177),"",OFFSET('Smelter Look-up'!$F$4,$V177-4,0)))</f>
        <v/>
      </c>
      <c r="H177" s="183" t="str">
        <f ca="1">IF(ISERROR($V177),"",OFFSET('Smelter Look-up'!$G$4,$V177-4,0))</f>
        <v/>
      </c>
      <c r="I177" s="184" t="str">
        <f ca="1">IF(ISERROR($V177),"",OFFSET('Smelter Look-up'!$H$4,$V177-4,0))</f>
        <v/>
      </c>
      <c r="J177" s="184" t="str">
        <f ca="1">IF(ISERROR($V177),"",OFFSET('Smelter Look-up'!$I$4,$V177-4,0))</f>
        <v/>
      </c>
      <c r="K177" s="224"/>
      <c r="L177" s="224"/>
      <c r="M177" s="224"/>
      <c r="N177" s="224"/>
      <c r="O177" s="224"/>
      <c r="P177" s="185"/>
      <c r="Q177" s="225"/>
      <c r="R177" s="182" t="str">
        <f ca="1">IF(ISERROR($V177),"",OFFSET('Smelter Look-up'!$C$4,$V177-4,0)&amp;"")</f>
        <v/>
      </c>
      <c r="S177" s="181" t="str">
        <f t="shared" ca="1" si="23"/>
        <v/>
      </c>
      <c r="T177" s="181" t="str">
        <f ca="1">IF(B177="","",IF(ISERROR(MATCH($J177,SorP!$B$1:$B$6226,0)),"",INDIRECT("'SorP'!$A$"&amp;MATCH($S177&amp;$J177,SorP!C:C,0))))</f>
        <v/>
      </c>
      <c r="U177" s="201"/>
      <c r="V177" s="226" t="e">
        <f>IF(C177="",NA(),IF(OR(C177="Smelter not listed",C177="Smelter not yet identified"),MATCH($B177&amp;$D177,'Smelter Look-up'!$J:$J,0),MATCH($B177&amp;$C177,'Smelter Look-up'!$J:$J,0)))</f>
        <v>#N/A</v>
      </c>
      <c r="X177" s="227">
        <f t="shared" ca="1" si="24"/>
        <v>0</v>
      </c>
      <c r="AB177" s="228" t="str">
        <f t="shared" si="25"/>
        <v/>
      </c>
    </row>
    <row r="178" spans="1:28" s="227" customFormat="1" ht="20.25">
      <c r="A178" s="181"/>
      <c r="B178" s="182" t="str">
        <f>IF(LEN(A178)=0,"",INDEX('Smelter Look-up'!$A:$A,MATCH($A178,'Smelter Look-up'!$E:$E,0)))</f>
        <v/>
      </c>
      <c r="C178" s="186" t="str">
        <f>IF(LEN(A178)=0,"",INDEX('Smelter Look-up'!$C:$C,MATCH($A178,'Smelter Look-up'!$E:$E,0)))</f>
        <v/>
      </c>
      <c r="D178" s="230"/>
      <c r="E178" s="182" t="str">
        <f ca="1">IF(ISERROR($V178),"",OFFSET('Smelter Look-up'!$D$4,$V178-4,0)&amp;"")</f>
        <v/>
      </c>
      <c r="F178" s="182" t="str">
        <f ca="1">IF(ISERROR($V178),"",OFFSET('Smelter Look-up'!$E$4,$V178-4,0))</f>
        <v/>
      </c>
      <c r="G178" s="182" t="str">
        <f ca="1">IF(C178=$X$4,IF(ISERROR($V178),"Enter smelter details","RMI"),IF(ISERROR($V178),"",OFFSET('Smelter Look-up'!$F$4,$V178-4,0)))</f>
        <v/>
      </c>
      <c r="H178" s="183" t="str">
        <f ca="1">IF(ISERROR($V178),"",OFFSET('Smelter Look-up'!$G$4,$V178-4,0))</f>
        <v/>
      </c>
      <c r="I178" s="184" t="str">
        <f ca="1">IF(ISERROR($V178),"",OFFSET('Smelter Look-up'!$H$4,$V178-4,0))</f>
        <v/>
      </c>
      <c r="J178" s="184" t="str">
        <f ca="1">IF(ISERROR($V178),"",OFFSET('Smelter Look-up'!$I$4,$V178-4,0))</f>
        <v/>
      </c>
      <c r="K178" s="224"/>
      <c r="L178" s="224"/>
      <c r="M178" s="224"/>
      <c r="N178" s="224"/>
      <c r="O178" s="224"/>
      <c r="P178" s="185"/>
      <c r="Q178" s="225"/>
      <c r="R178" s="182" t="str">
        <f ca="1">IF(ISERROR($V178),"",OFFSET('Smelter Look-up'!$C$4,$V178-4,0)&amp;"")</f>
        <v/>
      </c>
      <c r="S178" s="181" t="str">
        <f t="shared" ca="1" si="23"/>
        <v/>
      </c>
      <c r="T178" s="181" t="str">
        <f ca="1">IF(B178="","",IF(ISERROR(MATCH($J178,SorP!$B$1:$B$6226,0)),"",INDIRECT("'SorP'!$A$"&amp;MATCH($S178&amp;$J178,SorP!C:C,0))))</f>
        <v/>
      </c>
      <c r="U178" s="201"/>
      <c r="V178" s="226" t="e">
        <f>IF(C178="",NA(),IF(OR(C178="Smelter not listed",C178="Smelter not yet identified"),MATCH($B178&amp;$D178,'Smelter Look-up'!$J:$J,0),MATCH($B178&amp;$C178,'Smelter Look-up'!$J:$J,0)))</f>
        <v>#N/A</v>
      </c>
      <c r="X178" s="227">
        <f t="shared" ca="1" si="24"/>
        <v>0</v>
      </c>
      <c r="AB178" s="228" t="str">
        <f t="shared" si="25"/>
        <v/>
      </c>
    </row>
    <row r="179" spans="1:28" s="227" customFormat="1" ht="20.25">
      <c r="A179" s="181"/>
      <c r="B179" s="182" t="str">
        <f>IF(LEN(A179)=0,"",INDEX('Smelter Look-up'!$A:$A,MATCH($A179,'Smelter Look-up'!$E:$E,0)))</f>
        <v/>
      </c>
      <c r="C179" s="186" t="str">
        <f>IF(LEN(A179)=0,"",INDEX('Smelter Look-up'!$C:$C,MATCH($A179,'Smelter Look-up'!$E:$E,0)))</f>
        <v/>
      </c>
      <c r="D179" s="230"/>
      <c r="E179" s="182" t="str">
        <f ca="1">IF(ISERROR($V179),"",OFFSET('Smelter Look-up'!$D$4,$V179-4,0)&amp;"")</f>
        <v/>
      </c>
      <c r="F179" s="182" t="str">
        <f ca="1">IF(ISERROR($V179),"",OFFSET('Smelter Look-up'!$E$4,$V179-4,0))</f>
        <v/>
      </c>
      <c r="G179" s="182" t="str">
        <f ca="1">IF(C179=$X$4,IF(ISERROR($V179),"Enter smelter details","RMI"),IF(ISERROR($V179),"",OFFSET('Smelter Look-up'!$F$4,$V179-4,0)))</f>
        <v/>
      </c>
      <c r="H179" s="183" t="str">
        <f ca="1">IF(ISERROR($V179),"",OFFSET('Smelter Look-up'!$G$4,$V179-4,0))</f>
        <v/>
      </c>
      <c r="I179" s="184" t="str">
        <f ca="1">IF(ISERROR($V179),"",OFFSET('Smelter Look-up'!$H$4,$V179-4,0))</f>
        <v/>
      </c>
      <c r="J179" s="184" t="str">
        <f ca="1">IF(ISERROR($V179),"",OFFSET('Smelter Look-up'!$I$4,$V179-4,0))</f>
        <v/>
      </c>
      <c r="K179" s="224"/>
      <c r="L179" s="224"/>
      <c r="M179" s="224"/>
      <c r="N179" s="224"/>
      <c r="O179" s="224"/>
      <c r="P179" s="185"/>
      <c r="Q179" s="225"/>
      <c r="R179" s="182" t="str">
        <f ca="1">IF(ISERROR($V179),"",OFFSET('Smelter Look-up'!$C$4,$V179-4,0)&amp;"")</f>
        <v/>
      </c>
      <c r="S179" s="181" t="str">
        <f t="shared" ca="1" si="23"/>
        <v/>
      </c>
      <c r="T179" s="181" t="str">
        <f ca="1">IF(B179="","",IF(ISERROR(MATCH($J179,SorP!$B$1:$B$6226,0)),"",INDIRECT("'SorP'!$A$"&amp;MATCH($S179&amp;$J179,SorP!C:C,0))))</f>
        <v/>
      </c>
      <c r="U179" s="201"/>
      <c r="V179" s="226" t="e">
        <f>IF(C179="",NA(),IF(OR(C179="Smelter not listed",C179="Smelter not yet identified"),MATCH($B179&amp;$D179,'Smelter Look-up'!$J:$J,0),MATCH($B179&amp;$C179,'Smelter Look-up'!$J:$J,0)))</f>
        <v>#N/A</v>
      </c>
      <c r="X179" s="227">
        <f t="shared" ca="1" si="24"/>
        <v>0</v>
      </c>
      <c r="AB179" s="228" t="str">
        <f t="shared" si="25"/>
        <v/>
      </c>
    </row>
    <row r="180" spans="1:28" s="227" customFormat="1" ht="20.25">
      <c r="A180" s="181"/>
      <c r="B180" s="182" t="str">
        <f>IF(LEN(A180)=0,"",INDEX('Smelter Look-up'!$A:$A,MATCH($A180,'Smelter Look-up'!$E:$E,0)))</f>
        <v/>
      </c>
      <c r="C180" s="186" t="str">
        <f>IF(LEN(A180)=0,"",INDEX('Smelter Look-up'!$C:$C,MATCH($A180,'Smelter Look-up'!$E:$E,0)))</f>
        <v/>
      </c>
      <c r="D180" s="230"/>
      <c r="E180" s="182" t="str">
        <f ca="1">IF(ISERROR($V180),"",OFFSET('Smelter Look-up'!$D$4,$V180-4,0)&amp;"")</f>
        <v/>
      </c>
      <c r="F180" s="182" t="str">
        <f ca="1">IF(ISERROR($V180),"",OFFSET('Smelter Look-up'!$E$4,$V180-4,0))</f>
        <v/>
      </c>
      <c r="G180" s="182" t="str">
        <f ca="1">IF(C180=$X$4,IF(ISERROR($V180),"Enter smelter details","RMI"),IF(ISERROR($V180),"",OFFSET('Smelter Look-up'!$F$4,$V180-4,0)))</f>
        <v/>
      </c>
      <c r="H180" s="183" t="str">
        <f ca="1">IF(ISERROR($V180),"",OFFSET('Smelter Look-up'!$G$4,$V180-4,0))</f>
        <v/>
      </c>
      <c r="I180" s="184" t="str">
        <f ca="1">IF(ISERROR($V180),"",OFFSET('Smelter Look-up'!$H$4,$V180-4,0))</f>
        <v/>
      </c>
      <c r="J180" s="184" t="str">
        <f ca="1">IF(ISERROR($V180),"",OFFSET('Smelter Look-up'!$I$4,$V180-4,0))</f>
        <v/>
      </c>
      <c r="K180" s="224"/>
      <c r="L180" s="224"/>
      <c r="M180" s="224"/>
      <c r="N180" s="224"/>
      <c r="O180" s="224"/>
      <c r="P180" s="185"/>
      <c r="Q180" s="225"/>
      <c r="R180" s="182" t="str">
        <f ca="1">IF(ISERROR($V180),"",OFFSET('Smelter Look-up'!$C$4,$V180-4,0)&amp;"")</f>
        <v/>
      </c>
      <c r="S180" s="181" t="str">
        <f t="shared" ca="1" si="23"/>
        <v/>
      </c>
      <c r="T180" s="181" t="str">
        <f ca="1">IF(B180="","",IF(ISERROR(MATCH($J180,SorP!$B$1:$B$6226,0)),"",INDIRECT("'SorP'!$A$"&amp;MATCH($S180&amp;$J180,SorP!C:C,0))))</f>
        <v/>
      </c>
      <c r="U180" s="201"/>
      <c r="V180" s="226" t="e">
        <f>IF(C180="",NA(),IF(OR(C180="Smelter not listed",C180="Smelter not yet identified"),MATCH($B180&amp;$D180,'Smelter Look-up'!$J:$J,0),MATCH($B180&amp;$C180,'Smelter Look-up'!$J:$J,0)))</f>
        <v>#N/A</v>
      </c>
      <c r="X180" s="227">
        <f t="shared" ca="1" si="24"/>
        <v>0</v>
      </c>
      <c r="AB180" s="228" t="str">
        <f t="shared" si="25"/>
        <v/>
      </c>
    </row>
    <row r="181" spans="1:28" s="227" customFormat="1" ht="20.25">
      <c r="A181" s="181"/>
      <c r="B181" s="182" t="str">
        <f>IF(LEN(A181)=0,"",INDEX('Smelter Look-up'!$A:$A,MATCH($A181,'Smelter Look-up'!$E:$E,0)))</f>
        <v/>
      </c>
      <c r="C181" s="186" t="str">
        <f>IF(LEN(A181)=0,"",INDEX('Smelter Look-up'!$C:$C,MATCH($A181,'Smelter Look-up'!$E:$E,0)))</f>
        <v/>
      </c>
      <c r="D181" s="230"/>
      <c r="E181" s="182" t="str">
        <f ca="1">IF(ISERROR($V181),"",OFFSET('Smelter Look-up'!$D$4,$V181-4,0)&amp;"")</f>
        <v/>
      </c>
      <c r="F181" s="182" t="str">
        <f ca="1">IF(ISERROR($V181),"",OFFSET('Smelter Look-up'!$E$4,$V181-4,0))</f>
        <v/>
      </c>
      <c r="G181" s="182" t="str">
        <f ca="1">IF(C181=$X$4,IF(ISERROR($V181),"Enter smelter details","RMI"),IF(ISERROR($V181),"",OFFSET('Smelter Look-up'!$F$4,$V181-4,0)))</f>
        <v/>
      </c>
      <c r="H181" s="183" t="str">
        <f ca="1">IF(ISERROR($V181),"",OFFSET('Smelter Look-up'!$G$4,$V181-4,0))</f>
        <v/>
      </c>
      <c r="I181" s="184" t="str">
        <f ca="1">IF(ISERROR($V181),"",OFFSET('Smelter Look-up'!$H$4,$V181-4,0))</f>
        <v/>
      </c>
      <c r="J181" s="184" t="str">
        <f ca="1">IF(ISERROR($V181),"",OFFSET('Smelter Look-up'!$I$4,$V181-4,0))</f>
        <v/>
      </c>
      <c r="K181" s="224"/>
      <c r="L181" s="224"/>
      <c r="M181" s="224"/>
      <c r="N181" s="224"/>
      <c r="O181" s="224"/>
      <c r="P181" s="185"/>
      <c r="Q181" s="225"/>
      <c r="R181" s="182" t="str">
        <f ca="1">IF(ISERROR($V181),"",OFFSET('Smelter Look-up'!$C$4,$V181-4,0)&amp;"")</f>
        <v/>
      </c>
      <c r="S181" s="181" t="str">
        <f t="shared" ca="1" si="23"/>
        <v/>
      </c>
      <c r="T181" s="181" t="str">
        <f ca="1">IF(B181="","",IF(ISERROR(MATCH($J181,SorP!$B$1:$B$6226,0)),"",INDIRECT("'SorP'!$A$"&amp;MATCH($S181&amp;$J181,SorP!C:C,0))))</f>
        <v/>
      </c>
      <c r="U181" s="201"/>
      <c r="V181" s="226" t="e">
        <f>IF(C181="",NA(),IF(OR(C181="Smelter not listed",C181="Smelter not yet identified"),MATCH($B181&amp;$D181,'Smelter Look-up'!$J:$J,0),MATCH($B181&amp;$C181,'Smelter Look-up'!$J:$J,0)))</f>
        <v>#N/A</v>
      </c>
      <c r="X181" s="227">
        <f t="shared" ca="1" si="24"/>
        <v>0</v>
      </c>
      <c r="AB181" s="228" t="str">
        <f t="shared" si="25"/>
        <v/>
      </c>
    </row>
    <row r="182" spans="1:28" s="227" customFormat="1" ht="20.25">
      <c r="A182" s="181"/>
      <c r="B182" s="182" t="str">
        <f>IF(LEN(A182)=0,"",INDEX('Smelter Look-up'!$A:$A,MATCH($A182,'Smelter Look-up'!$E:$E,0)))</f>
        <v/>
      </c>
      <c r="C182" s="186" t="str">
        <f>IF(LEN(A182)=0,"",INDEX('Smelter Look-up'!$C:$C,MATCH($A182,'Smelter Look-up'!$E:$E,0)))</f>
        <v/>
      </c>
      <c r="D182" s="230"/>
      <c r="E182" s="182" t="str">
        <f ca="1">IF(ISERROR($V182),"",OFFSET('Smelter Look-up'!$D$4,$V182-4,0)&amp;"")</f>
        <v/>
      </c>
      <c r="F182" s="182" t="str">
        <f ca="1">IF(ISERROR($V182),"",OFFSET('Smelter Look-up'!$E$4,$V182-4,0))</f>
        <v/>
      </c>
      <c r="G182" s="182" t="str">
        <f ca="1">IF(C182=$X$4,IF(ISERROR($V182),"Enter smelter details","RMI"),IF(ISERROR($V182),"",OFFSET('Smelter Look-up'!$F$4,$V182-4,0)))</f>
        <v/>
      </c>
      <c r="H182" s="183" t="str">
        <f ca="1">IF(ISERROR($V182),"",OFFSET('Smelter Look-up'!$G$4,$V182-4,0))</f>
        <v/>
      </c>
      <c r="I182" s="184" t="str">
        <f ca="1">IF(ISERROR($V182),"",OFFSET('Smelter Look-up'!$H$4,$V182-4,0))</f>
        <v/>
      </c>
      <c r="J182" s="184" t="str">
        <f ca="1">IF(ISERROR($V182),"",OFFSET('Smelter Look-up'!$I$4,$V182-4,0))</f>
        <v/>
      </c>
      <c r="K182" s="224"/>
      <c r="L182" s="224"/>
      <c r="M182" s="224"/>
      <c r="N182" s="224"/>
      <c r="O182" s="224"/>
      <c r="P182" s="185"/>
      <c r="Q182" s="225"/>
      <c r="R182" s="182" t="str">
        <f ca="1">IF(ISERROR($V182),"",OFFSET('Smelter Look-up'!$C$4,$V182-4,0)&amp;"")</f>
        <v/>
      </c>
      <c r="S182" s="181" t="str">
        <f t="shared" ca="1" si="23"/>
        <v/>
      </c>
      <c r="T182" s="181" t="str">
        <f ca="1">IF(B182="","",IF(ISERROR(MATCH($J182,SorP!$B$1:$B$6226,0)),"",INDIRECT("'SorP'!$A$"&amp;MATCH($S182&amp;$J182,SorP!C:C,0))))</f>
        <v/>
      </c>
      <c r="U182" s="201"/>
      <c r="V182" s="226" t="e">
        <f>IF(C182="",NA(),IF(OR(C182="Smelter not listed",C182="Smelter not yet identified"),MATCH($B182&amp;$D182,'Smelter Look-up'!$J:$J,0),MATCH($B182&amp;$C182,'Smelter Look-up'!$J:$J,0)))</f>
        <v>#N/A</v>
      </c>
      <c r="X182" s="227">
        <f t="shared" ca="1" si="24"/>
        <v>0</v>
      </c>
      <c r="AB182" s="228" t="str">
        <f t="shared" si="25"/>
        <v/>
      </c>
    </row>
    <row r="183" spans="1:28" s="227" customFormat="1" ht="20.25">
      <c r="A183" s="181"/>
      <c r="B183" s="182" t="str">
        <f>IF(LEN(A183)=0,"",INDEX('Smelter Look-up'!$A:$A,MATCH($A183,'Smelter Look-up'!$E:$E,0)))</f>
        <v/>
      </c>
      <c r="C183" s="186" t="str">
        <f>IF(LEN(A183)=0,"",INDEX('Smelter Look-up'!$C:$C,MATCH($A183,'Smelter Look-up'!$E:$E,0)))</f>
        <v/>
      </c>
      <c r="D183" s="230"/>
      <c r="E183" s="182" t="str">
        <f ca="1">IF(ISERROR($V183),"",OFFSET('Smelter Look-up'!$D$4,$V183-4,0)&amp;"")</f>
        <v/>
      </c>
      <c r="F183" s="182" t="str">
        <f ca="1">IF(ISERROR($V183),"",OFFSET('Smelter Look-up'!$E$4,$V183-4,0))</f>
        <v/>
      </c>
      <c r="G183" s="182" t="str">
        <f ca="1">IF(C183=$X$4,IF(ISERROR($V183),"Enter smelter details","RMI"),IF(ISERROR($V183),"",OFFSET('Smelter Look-up'!$F$4,$V183-4,0)))</f>
        <v/>
      </c>
      <c r="H183" s="183" t="str">
        <f ca="1">IF(ISERROR($V183),"",OFFSET('Smelter Look-up'!$G$4,$V183-4,0))</f>
        <v/>
      </c>
      <c r="I183" s="184" t="str">
        <f ca="1">IF(ISERROR($V183),"",OFFSET('Smelter Look-up'!$H$4,$V183-4,0))</f>
        <v/>
      </c>
      <c r="J183" s="184" t="str">
        <f ca="1">IF(ISERROR($V183),"",OFFSET('Smelter Look-up'!$I$4,$V183-4,0))</f>
        <v/>
      </c>
      <c r="K183" s="224"/>
      <c r="L183" s="224"/>
      <c r="M183" s="224"/>
      <c r="N183" s="224"/>
      <c r="O183" s="224"/>
      <c r="P183" s="185"/>
      <c r="Q183" s="225"/>
      <c r="R183" s="182" t="str">
        <f ca="1">IF(ISERROR($V183),"",OFFSET('Smelter Look-up'!$C$4,$V183-4,0)&amp;"")</f>
        <v/>
      </c>
      <c r="S183" s="181" t="str">
        <f t="shared" ca="1" si="23"/>
        <v/>
      </c>
      <c r="T183" s="181" t="str">
        <f ca="1">IF(B183="","",IF(ISERROR(MATCH($J183,SorP!$B$1:$B$6226,0)),"",INDIRECT("'SorP'!$A$"&amp;MATCH($S183&amp;$J183,SorP!C:C,0))))</f>
        <v/>
      </c>
      <c r="U183" s="201"/>
      <c r="V183" s="226" t="e">
        <f>IF(C183="",NA(),IF(OR(C183="Smelter not listed",C183="Smelter not yet identified"),MATCH($B183&amp;$D183,'Smelter Look-up'!$J:$J,0),MATCH($B183&amp;$C183,'Smelter Look-up'!$J:$J,0)))</f>
        <v>#N/A</v>
      </c>
      <c r="X183" s="227">
        <f t="shared" ca="1" si="24"/>
        <v>0</v>
      </c>
      <c r="AB183" s="228" t="str">
        <f t="shared" si="25"/>
        <v/>
      </c>
    </row>
    <row r="184" spans="1:28" s="227" customFormat="1" ht="20.25">
      <c r="A184" s="181"/>
      <c r="B184" s="182" t="str">
        <f>IF(LEN(A184)=0,"",INDEX('Smelter Look-up'!$A:$A,MATCH($A184,'Smelter Look-up'!$E:$E,0)))</f>
        <v/>
      </c>
      <c r="C184" s="186" t="str">
        <f>IF(LEN(A184)=0,"",INDEX('Smelter Look-up'!$C:$C,MATCH($A184,'Smelter Look-up'!$E:$E,0)))</f>
        <v/>
      </c>
      <c r="D184" s="230"/>
      <c r="E184" s="182" t="str">
        <f ca="1">IF(ISERROR($V184),"",OFFSET('Smelter Look-up'!$D$4,$V184-4,0)&amp;"")</f>
        <v/>
      </c>
      <c r="F184" s="182" t="str">
        <f ca="1">IF(ISERROR($V184),"",OFFSET('Smelter Look-up'!$E$4,$V184-4,0))</f>
        <v/>
      </c>
      <c r="G184" s="182" t="str">
        <f ca="1">IF(C184=$X$4,IF(ISERROR($V184),"Enter smelter details","RMI"),IF(ISERROR($V184),"",OFFSET('Smelter Look-up'!$F$4,$V184-4,0)))</f>
        <v/>
      </c>
      <c r="H184" s="183" t="str">
        <f ca="1">IF(ISERROR($V184),"",OFFSET('Smelter Look-up'!$G$4,$V184-4,0))</f>
        <v/>
      </c>
      <c r="I184" s="184" t="str">
        <f ca="1">IF(ISERROR($V184),"",OFFSET('Smelter Look-up'!$H$4,$V184-4,0))</f>
        <v/>
      </c>
      <c r="J184" s="184" t="str">
        <f ca="1">IF(ISERROR($V184),"",OFFSET('Smelter Look-up'!$I$4,$V184-4,0))</f>
        <v/>
      </c>
      <c r="K184" s="224"/>
      <c r="L184" s="224"/>
      <c r="M184" s="224"/>
      <c r="N184" s="224"/>
      <c r="O184" s="224"/>
      <c r="P184" s="185"/>
      <c r="Q184" s="225"/>
      <c r="R184" s="182" t="str">
        <f ca="1">IF(ISERROR($V184),"",OFFSET('Smelter Look-up'!$C$4,$V184-4,0)&amp;"")</f>
        <v/>
      </c>
      <c r="S184" s="181" t="str">
        <f t="shared" ca="1" si="23"/>
        <v/>
      </c>
      <c r="T184" s="181" t="str">
        <f ca="1">IF(B184="","",IF(ISERROR(MATCH($J184,SorP!$B$1:$B$6226,0)),"",INDIRECT("'SorP'!$A$"&amp;MATCH($S184&amp;$J184,SorP!C:C,0))))</f>
        <v/>
      </c>
      <c r="U184" s="201"/>
      <c r="V184" s="226" t="e">
        <f>IF(C184="",NA(),IF(OR(C184="Smelter not listed",C184="Smelter not yet identified"),MATCH($B184&amp;$D184,'Smelter Look-up'!$J:$J,0),MATCH($B184&amp;$C184,'Smelter Look-up'!$J:$J,0)))</f>
        <v>#N/A</v>
      </c>
      <c r="X184" s="227">
        <f t="shared" ca="1" si="24"/>
        <v>0</v>
      </c>
      <c r="AB184" s="228" t="str">
        <f t="shared" si="25"/>
        <v/>
      </c>
    </row>
    <row r="185" spans="1:28" s="227" customFormat="1" ht="20.25">
      <c r="A185" s="181"/>
      <c r="B185" s="182" t="str">
        <f>IF(LEN(A185)=0,"",INDEX('Smelter Look-up'!$A:$A,MATCH($A185,'Smelter Look-up'!$E:$E,0)))</f>
        <v/>
      </c>
      <c r="C185" s="186" t="str">
        <f>IF(LEN(A185)=0,"",INDEX('Smelter Look-up'!$C:$C,MATCH($A185,'Smelter Look-up'!$E:$E,0)))</f>
        <v/>
      </c>
      <c r="D185" s="230"/>
      <c r="E185" s="182" t="str">
        <f ca="1">IF(ISERROR($V185),"",OFFSET('Smelter Look-up'!$D$4,$V185-4,0)&amp;"")</f>
        <v/>
      </c>
      <c r="F185" s="182" t="str">
        <f ca="1">IF(ISERROR($V185),"",OFFSET('Smelter Look-up'!$E$4,$V185-4,0))</f>
        <v/>
      </c>
      <c r="G185" s="182" t="str">
        <f ca="1">IF(C185=$X$4,IF(ISERROR($V185),"Enter smelter details","RMI"),IF(ISERROR($V185),"",OFFSET('Smelter Look-up'!$F$4,$V185-4,0)))</f>
        <v/>
      </c>
      <c r="H185" s="183" t="str">
        <f ca="1">IF(ISERROR($V185),"",OFFSET('Smelter Look-up'!$G$4,$V185-4,0))</f>
        <v/>
      </c>
      <c r="I185" s="184" t="str">
        <f ca="1">IF(ISERROR($V185),"",OFFSET('Smelter Look-up'!$H$4,$V185-4,0))</f>
        <v/>
      </c>
      <c r="J185" s="184" t="str">
        <f ca="1">IF(ISERROR($V185),"",OFFSET('Smelter Look-up'!$I$4,$V185-4,0))</f>
        <v/>
      </c>
      <c r="K185" s="224"/>
      <c r="L185" s="224"/>
      <c r="M185" s="224"/>
      <c r="N185" s="224"/>
      <c r="O185" s="224"/>
      <c r="P185" s="185"/>
      <c r="Q185" s="225"/>
      <c r="R185" s="182" t="str">
        <f ca="1">IF(ISERROR($V185),"",OFFSET('Smelter Look-up'!$C$4,$V185-4,0)&amp;"")</f>
        <v/>
      </c>
      <c r="S185" s="181" t="str">
        <f t="shared" ca="1" si="23"/>
        <v/>
      </c>
      <c r="T185" s="181" t="str">
        <f ca="1">IF(B185="","",IF(ISERROR(MATCH($J185,SorP!$B$1:$B$6226,0)),"",INDIRECT("'SorP'!$A$"&amp;MATCH($S185&amp;$J185,SorP!C:C,0))))</f>
        <v/>
      </c>
      <c r="U185" s="201"/>
      <c r="V185" s="226" t="e">
        <f>IF(C185="",NA(),IF(OR(C185="Smelter not listed",C185="Smelter not yet identified"),MATCH($B185&amp;$D185,'Smelter Look-up'!$J:$J,0),MATCH($B185&amp;$C185,'Smelter Look-up'!$J:$J,0)))</f>
        <v>#N/A</v>
      </c>
      <c r="X185" s="227">
        <f t="shared" ca="1" si="24"/>
        <v>0</v>
      </c>
      <c r="AB185" s="228" t="str">
        <f t="shared" si="25"/>
        <v/>
      </c>
    </row>
    <row r="186" spans="1:28" s="227" customFormat="1" ht="20.25">
      <c r="A186" s="181"/>
      <c r="B186" s="182" t="str">
        <f>IF(LEN(A186)=0,"",INDEX('Smelter Look-up'!$A:$A,MATCH($A186,'Smelter Look-up'!$E:$E,0)))</f>
        <v/>
      </c>
      <c r="C186" s="186" t="str">
        <f>IF(LEN(A186)=0,"",INDEX('Smelter Look-up'!$C:$C,MATCH($A186,'Smelter Look-up'!$E:$E,0)))</f>
        <v/>
      </c>
      <c r="D186" s="230"/>
      <c r="E186" s="182" t="str">
        <f ca="1">IF(ISERROR($V186),"",OFFSET('Smelter Look-up'!$D$4,$V186-4,0)&amp;"")</f>
        <v/>
      </c>
      <c r="F186" s="182" t="str">
        <f ca="1">IF(ISERROR($V186),"",OFFSET('Smelter Look-up'!$E$4,$V186-4,0))</f>
        <v/>
      </c>
      <c r="G186" s="182" t="str">
        <f ca="1">IF(C186=$X$4,IF(ISERROR($V186),"Enter smelter details","RMI"),IF(ISERROR($V186),"",OFFSET('Smelter Look-up'!$F$4,$V186-4,0)))</f>
        <v/>
      </c>
      <c r="H186" s="183" t="str">
        <f ca="1">IF(ISERROR($V186),"",OFFSET('Smelter Look-up'!$G$4,$V186-4,0))</f>
        <v/>
      </c>
      <c r="I186" s="184" t="str">
        <f ca="1">IF(ISERROR($V186),"",OFFSET('Smelter Look-up'!$H$4,$V186-4,0))</f>
        <v/>
      </c>
      <c r="J186" s="184" t="str">
        <f ca="1">IF(ISERROR($V186),"",OFFSET('Smelter Look-up'!$I$4,$V186-4,0))</f>
        <v/>
      </c>
      <c r="K186" s="224"/>
      <c r="L186" s="224"/>
      <c r="M186" s="224"/>
      <c r="N186" s="224"/>
      <c r="O186" s="224"/>
      <c r="P186" s="185"/>
      <c r="Q186" s="225"/>
      <c r="R186" s="182" t="str">
        <f ca="1">IF(ISERROR($V186),"",OFFSET('Smelter Look-up'!$C$4,$V186-4,0)&amp;"")</f>
        <v/>
      </c>
      <c r="S186" s="181" t="str">
        <f t="shared" ca="1" si="23"/>
        <v/>
      </c>
      <c r="T186" s="181" t="str">
        <f ca="1">IF(B186="","",IF(ISERROR(MATCH($J186,SorP!$B$1:$B$6226,0)),"",INDIRECT("'SorP'!$A$"&amp;MATCH($S186&amp;$J186,SorP!C:C,0))))</f>
        <v/>
      </c>
      <c r="U186" s="201"/>
      <c r="V186" s="226" t="e">
        <f>IF(C186="",NA(),IF(OR(C186="Smelter not listed",C186="Smelter not yet identified"),MATCH($B186&amp;$D186,'Smelter Look-up'!$J:$J,0),MATCH($B186&amp;$C186,'Smelter Look-up'!$J:$J,0)))</f>
        <v>#N/A</v>
      </c>
      <c r="X186" s="227">
        <f t="shared" ca="1" si="24"/>
        <v>0</v>
      </c>
      <c r="AB186" s="228" t="str">
        <f t="shared" si="25"/>
        <v/>
      </c>
    </row>
    <row r="187" spans="1:28" s="227" customFormat="1" ht="20.25">
      <c r="A187" s="181"/>
      <c r="B187" s="182" t="str">
        <f>IF(LEN(A187)=0,"",INDEX('Smelter Look-up'!$A:$A,MATCH($A187,'Smelter Look-up'!$E:$E,0)))</f>
        <v/>
      </c>
      <c r="C187" s="186" t="str">
        <f>IF(LEN(A187)=0,"",INDEX('Smelter Look-up'!$C:$C,MATCH($A187,'Smelter Look-up'!$E:$E,0)))</f>
        <v/>
      </c>
      <c r="D187" s="230"/>
      <c r="E187" s="182" t="str">
        <f ca="1">IF(ISERROR($V187),"",OFFSET('Smelter Look-up'!$D$4,$V187-4,0)&amp;"")</f>
        <v/>
      </c>
      <c r="F187" s="182" t="str">
        <f ca="1">IF(ISERROR($V187),"",OFFSET('Smelter Look-up'!$E$4,$V187-4,0))</f>
        <v/>
      </c>
      <c r="G187" s="182" t="str">
        <f ca="1">IF(C187=$X$4,IF(ISERROR($V187),"Enter smelter details","RMI"),IF(ISERROR($V187),"",OFFSET('Smelter Look-up'!$F$4,$V187-4,0)))</f>
        <v/>
      </c>
      <c r="H187" s="183" t="str">
        <f ca="1">IF(ISERROR($V187),"",OFFSET('Smelter Look-up'!$G$4,$V187-4,0))</f>
        <v/>
      </c>
      <c r="I187" s="184" t="str">
        <f ca="1">IF(ISERROR($V187),"",OFFSET('Smelter Look-up'!$H$4,$V187-4,0))</f>
        <v/>
      </c>
      <c r="J187" s="184" t="str">
        <f ca="1">IF(ISERROR($V187),"",OFFSET('Smelter Look-up'!$I$4,$V187-4,0))</f>
        <v/>
      </c>
      <c r="K187" s="224"/>
      <c r="L187" s="224"/>
      <c r="M187" s="224"/>
      <c r="N187" s="224"/>
      <c r="O187" s="224"/>
      <c r="P187" s="185"/>
      <c r="Q187" s="225"/>
      <c r="R187" s="182" t="str">
        <f ca="1">IF(ISERROR($V187),"",OFFSET('Smelter Look-up'!$C$4,$V187-4,0)&amp;"")</f>
        <v/>
      </c>
      <c r="S187" s="181" t="str">
        <f t="shared" ca="1" si="23"/>
        <v/>
      </c>
      <c r="T187" s="181" t="str">
        <f ca="1">IF(B187="","",IF(ISERROR(MATCH($J187,SorP!$B$1:$B$6226,0)),"",INDIRECT("'SorP'!$A$"&amp;MATCH($S187&amp;$J187,SorP!C:C,0))))</f>
        <v/>
      </c>
      <c r="U187" s="201"/>
      <c r="V187" s="226" t="e">
        <f>IF(C187="",NA(),IF(OR(C187="Smelter not listed",C187="Smelter not yet identified"),MATCH($B187&amp;$D187,'Smelter Look-up'!$J:$J,0),MATCH($B187&amp;$C187,'Smelter Look-up'!$J:$J,0)))</f>
        <v>#N/A</v>
      </c>
      <c r="X187" s="227">
        <f t="shared" ca="1" si="24"/>
        <v>0</v>
      </c>
      <c r="AB187" s="228" t="str">
        <f t="shared" si="25"/>
        <v/>
      </c>
    </row>
    <row r="188" spans="1:28" s="227" customFormat="1" ht="20.25">
      <c r="A188" s="181"/>
      <c r="B188" s="182" t="str">
        <f>IF(LEN(A188)=0,"",INDEX('Smelter Look-up'!$A:$A,MATCH($A188,'Smelter Look-up'!$E:$E,0)))</f>
        <v/>
      </c>
      <c r="C188" s="186" t="str">
        <f>IF(LEN(A188)=0,"",INDEX('Smelter Look-up'!$C:$C,MATCH($A188,'Smelter Look-up'!$E:$E,0)))</f>
        <v/>
      </c>
      <c r="D188" s="230"/>
      <c r="E188" s="182" t="str">
        <f ca="1">IF(ISERROR($V188),"",OFFSET('Smelter Look-up'!$D$4,$V188-4,0)&amp;"")</f>
        <v/>
      </c>
      <c r="F188" s="182" t="str">
        <f ca="1">IF(ISERROR($V188),"",OFFSET('Smelter Look-up'!$E$4,$V188-4,0))</f>
        <v/>
      </c>
      <c r="G188" s="182" t="str">
        <f ca="1">IF(C188=$X$4,IF(ISERROR($V188),"Enter smelter details","RMI"),IF(ISERROR($V188),"",OFFSET('Smelter Look-up'!$F$4,$V188-4,0)))</f>
        <v/>
      </c>
      <c r="H188" s="183" t="str">
        <f ca="1">IF(ISERROR($V188),"",OFFSET('Smelter Look-up'!$G$4,$V188-4,0))</f>
        <v/>
      </c>
      <c r="I188" s="184" t="str">
        <f ca="1">IF(ISERROR($V188),"",OFFSET('Smelter Look-up'!$H$4,$V188-4,0))</f>
        <v/>
      </c>
      <c r="J188" s="184" t="str">
        <f ca="1">IF(ISERROR($V188),"",OFFSET('Smelter Look-up'!$I$4,$V188-4,0))</f>
        <v/>
      </c>
      <c r="K188" s="224"/>
      <c r="L188" s="224"/>
      <c r="M188" s="224"/>
      <c r="N188" s="224"/>
      <c r="O188" s="224"/>
      <c r="P188" s="185"/>
      <c r="Q188" s="225"/>
      <c r="R188" s="182" t="str">
        <f ca="1">IF(ISERROR($V188),"",OFFSET('Smelter Look-up'!$C$4,$V188-4,0)&amp;"")</f>
        <v/>
      </c>
      <c r="S188" s="181" t="str">
        <f t="shared" ca="1" si="23"/>
        <v/>
      </c>
      <c r="T188" s="181" t="str">
        <f ca="1">IF(B188="","",IF(ISERROR(MATCH($J188,SorP!$B$1:$B$6226,0)),"",INDIRECT("'SorP'!$A$"&amp;MATCH($S188&amp;$J188,SorP!C:C,0))))</f>
        <v/>
      </c>
      <c r="U188" s="201"/>
      <c r="V188" s="226" t="e">
        <f>IF(C188="",NA(),IF(OR(C188="Smelter not listed",C188="Smelter not yet identified"),MATCH($B188&amp;$D188,'Smelter Look-up'!$J:$J,0),MATCH($B188&amp;$C188,'Smelter Look-up'!$J:$J,0)))</f>
        <v>#N/A</v>
      </c>
      <c r="X188" s="227">
        <f t="shared" ca="1" si="24"/>
        <v>0</v>
      </c>
      <c r="AB188" s="228" t="str">
        <f t="shared" si="25"/>
        <v/>
      </c>
    </row>
    <row r="189" spans="1:28" s="227" customFormat="1" ht="20.25">
      <c r="A189" s="181"/>
      <c r="B189" s="182" t="str">
        <f>IF(LEN(A189)=0,"",INDEX('Smelter Look-up'!$A:$A,MATCH($A189,'Smelter Look-up'!$E:$E,0)))</f>
        <v/>
      </c>
      <c r="C189" s="186" t="str">
        <f>IF(LEN(A189)=0,"",INDEX('Smelter Look-up'!$C:$C,MATCH($A189,'Smelter Look-up'!$E:$E,0)))</f>
        <v/>
      </c>
      <c r="D189" s="230"/>
      <c r="E189" s="182" t="str">
        <f ca="1">IF(ISERROR($V189),"",OFFSET('Smelter Look-up'!$D$4,$V189-4,0)&amp;"")</f>
        <v/>
      </c>
      <c r="F189" s="182" t="str">
        <f ca="1">IF(ISERROR($V189),"",OFFSET('Smelter Look-up'!$E$4,$V189-4,0))</f>
        <v/>
      </c>
      <c r="G189" s="182" t="str">
        <f ca="1">IF(C189=$X$4,IF(ISERROR($V189),"Enter smelter details","RMI"),IF(ISERROR($V189),"",OFFSET('Smelter Look-up'!$F$4,$V189-4,0)))</f>
        <v/>
      </c>
      <c r="H189" s="183" t="str">
        <f ca="1">IF(ISERROR($V189),"",OFFSET('Smelter Look-up'!$G$4,$V189-4,0))</f>
        <v/>
      </c>
      <c r="I189" s="184" t="str">
        <f ca="1">IF(ISERROR($V189),"",OFFSET('Smelter Look-up'!$H$4,$V189-4,0))</f>
        <v/>
      </c>
      <c r="J189" s="184" t="str">
        <f ca="1">IF(ISERROR($V189),"",OFFSET('Smelter Look-up'!$I$4,$V189-4,0))</f>
        <v/>
      </c>
      <c r="K189" s="224"/>
      <c r="L189" s="224"/>
      <c r="M189" s="224"/>
      <c r="N189" s="224"/>
      <c r="O189" s="224"/>
      <c r="P189" s="185"/>
      <c r="Q189" s="225"/>
      <c r="R189" s="182" t="str">
        <f ca="1">IF(ISERROR($V189),"",OFFSET('Smelter Look-up'!$C$4,$V189-4,0)&amp;"")</f>
        <v/>
      </c>
      <c r="S189" s="181" t="str">
        <f t="shared" ca="1" si="23"/>
        <v/>
      </c>
      <c r="T189" s="181" t="str">
        <f ca="1">IF(B189="","",IF(ISERROR(MATCH($J189,SorP!$B$1:$B$6226,0)),"",INDIRECT("'SorP'!$A$"&amp;MATCH($S189&amp;$J189,SorP!C:C,0))))</f>
        <v/>
      </c>
      <c r="U189" s="201"/>
      <c r="V189" s="226" t="e">
        <f>IF(C189="",NA(),IF(OR(C189="Smelter not listed",C189="Smelter not yet identified"),MATCH($B189&amp;$D189,'Smelter Look-up'!$J:$J,0),MATCH($B189&amp;$C189,'Smelter Look-up'!$J:$J,0)))</f>
        <v>#N/A</v>
      </c>
      <c r="X189" s="227">
        <f t="shared" ca="1" si="24"/>
        <v>0</v>
      </c>
      <c r="AB189" s="228" t="str">
        <f t="shared" si="25"/>
        <v/>
      </c>
    </row>
    <row r="190" spans="1:28" s="227" customFormat="1" ht="20.25">
      <c r="A190" s="181"/>
      <c r="B190" s="182" t="str">
        <f>IF(LEN(A190)=0,"",INDEX('Smelter Look-up'!$A:$A,MATCH($A190,'Smelter Look-up'!$E:$E,0)))</f>
        <v/>
      </c>
      <c r="C190" s="186" t="str">
        <f>IF(LEN(A190)=0,"",INDEX('Smelter Look-up'!$C:$C,MATCH($A190,'Smelter Look-up'!$E:$E,0)))</f>
        <v/>
      </c>
      <c r="D190" s="230"/>
      <c r="E190" s="182" t="str">
        <f ca="1">IF(ISERROR($V190),"",OFFSET('Smelter Look-up'!$D$4,$V190-4,0)&amp;"")</f>
        <v/>
      </c>
      <c r="F190" s="182" t="str">
        <f ca="1">IF(ISERROR($V190),"",OFFSET('Smelter Look-up'!$E$4,$V190-4,0))</f>
        <v/>
      </c>
      <c r="G190" s="182" t="str">
        <f ca="1">IF(C190=$X$4,IF(ISERROR($V190),"Enter smelter details","RMI"),IF(ISERROR($V190),"",OFFSET('Smelter Look-up'!$F$4,$V190-4,0)))</f>
        <v/>
      </c>
      <c r="H190" s="183" t="str">
        <f ca="1">IF(ISERROR($V190),"",OFFSET('Smelter Look-up'!$G$4,$V190-4,0))</f>
        <v/>
      </c>
      <c r="I190" s="184" t="str">
        <f ca="1">IF(ISERROR($V190),"",OFFSET('Smelter Look-up'!$H$4,$V190-4,0))</f>
        <v/>
      </c>
      <c r="J190" s="184" t="str">
        <f ca="1">IF(ISERROR($V190),"",OFFSET('Smelter Look-up'!$I$4,$V190-4,0))</f>
        <v/>
      </c>
      <c r="K190" s="224"/>
      <c r="L190" s="224"/>
      <c r="M190" s="224"/>
      <c r="N190" s="224"/>
      <c r="O190" s="224"/>
      <c r="P190" s="185"/>
      <c r="Q190" s="225"/>
      <c r="R190" s="182" t="str">
        <f ca="1">IF(ISERROR($V190),"",OFFSET('Smelter Look-up'!$C$4,$V190-4,0)&amp;"")</f>
        <v/>
      </c>
      <c r="S190" s="181" t="str">
        <f t="shared" ca="1" si="23"/>
        <v/>
      </c>
      <c r="T190" s="181" t="str">
        <f ca="1">IF(B190="","",IF(ISERROR(MATCH($J190,SorP!$B$1:$B$6226,0)),"",INDIRECT("'SorP'!$A$"&amp;MATCH($S190&amp;$J190,SorP!C:C,0))))</f>
        <v/>
      </c>
      <c r="U190" s="201"/>
      <c r="V190" s="226" t="e">
        <f>IF(C190="",NA(),IF(OR(C190="Smelter not listed",C190="Smelter not yet identified"),MATCH($B190&amp;$D190,'Smelter Look-up'!$J:$J,0),MATCH($B190&amp;$C190,'Smelter Look-up'!$J:$J,0)))</f>
        <v>#N/A</v>
      </c>
      <c r="X190" s="227">
        <f t="shared" ca="1" si="24"/>
        <v>0</v>
      </c>
      <c r="AB190" s="228" t="str">
        <f t="shared" si="25"/>
        <v/>
      </c>
    </row>
    <row r="191" spans="1:28" s="227" customFormat="1" ht="20.25">
      <c r="A191" s="181"/>
      <c r="B191" s="182" t="str">
        <f>IF(LEN(A191)=0,"",INDEX('Smelter Look-up'!$A:$A,MATCH($A191,'Smelter Look-up'!$E:$E,0)))</f>
        <v/>
      </c>
      <c r="C191" s="186" t="str">
        <f>IF(LEN(A191)=0,"",INDEX('Smelter Look-up'!$C:$C,MATCH($A191,'Smelter Look-up'!$E:$E,0)))</f>
        <v/>
      </c>
      <c r="D191" s="230"/>
      <c r="E191" s="182" t="str">
        <f ca="1">IF(ISERROR($V191),"",OFFSET('Smelter Look-up'!$D$4,$V191-4,0)&amp;"")</f>
        <v/>
      </c>
      <c r="F191" s="182" t="str">
        <f ca="1">IF(ISERROR($V191),"",OFFSET('Smelter Look-up'!$E$4,$V191-4,0))</f>
        <v/>
      </c>
      <c r="G191" s="182" t="str">
        <f ca="1">IF(C191=$X$4,IF(ISERROR($V191),"Enter smelter details","RMI"),IF(ISERROR($V191),"",OFFSET('Smelter Look-up'!$F$4,$V191-4,0)))</f>
        <v/>
      </c>
      <c r="H191" s="183" t="str">
        <f ca="1">IF(ISERROR($V191),"",OFFSET('Smelter Look-up'!$G$4,$V191-4,0))</f>
        <v/>
      </c>
      <c r="I191" s="184" t="str">
        <f ca="1">IF(ISERROR($V191),"",OFFSET('Smelter Look-up'!$H$4,$V191-4,0))</f>
        <v/>
      </c>
      <c r="J191" s="184" t="str">
        <f ca="1">IF(ISERROR($V191),"",OFFSET('Smelter Look-up'!$I$4,$V191-4,0))</f>
        <v/>
      </c>
      <c r="K191" s="224"/>
      <c r="L191" s="224"/>
      <c r="M191" s="224"/>
      <c r="N191" s="224"/>
      <c r="O191" s="224"/>
      <c r="P191" s="185"/>
      <c r="Q191" s="225"/>
      <c r="R191" s="182" t="str">
        <f ca="1">IF(ISERROR($V191),"",OFFSET('Smelter Look-up'!$C$4,$V191-4,0)&amp;"")</f>
        <v/>
      </c>
      <c r="S191" s="181" t="str">
        <f t="shared" ca="1" si="23"/>
        <v/>
      </c>
      <c r="T191" s="181" t="str">
        <f ca="1">IF(B191="","",IF(ISERROR(MATCH($J191,SorP!$B$1:$B$6226,0)),"",INDIRECT("'SorP'!$A$"&amp;MATCH($S191&amp;$J191,SorP!C:C,0))))</f>
        <v/>
      </c>
      <c r="U191" s="201"/>
      <c r="V191" s="226" t="e">
        <f>IF(C191="",NA(),IF(OR(C191="Smelter not listed",C191="Smelter not yet identified"),MATCH($B191&amp;$D191,'Smelter Look-up'!$J:$J,0),MATCH($B191&amp;$C191,'Smelter Look-up'!$J:$J,0)))</f>
        <v>#N/A</v>
      </c>
      <c r="X191" s="227">
        <f t="shared" ca="1" si="24"/>
        <v>0</v>
      </c>
      <c r="AB191" s="228" t="str">
        <f t="shared" si="25"/>
        <v/>
      </c>
    </row>
    <row r="192" spans="1:28" s="227" customFormat="1" ht="20.25">
      <c r="A192" s="181"/>
      <c r="B192" s="182" t="str">
        <f>IF(LEN(A192)=0,"",INDEX('Smelter Look-up'!$A:$A,MATCH($A192,'Smelter Look-up'!$E:$E,0)))</f>
        <v/>
      </c>
      <c r="C192" s="186" t="str">
        <f>IF(LEN(A192)=0,"",INDEX('Smelter Look-up'!$C:$C,MATCH($A192,'Smelter Look-up'!$E:$E,0)))</f>
        <v/>
      </c>
      <c r="D192" s="230"/>
      <c r="E192" s="182" t="str">
        <f ca="1">IF(ISERROR($V192),"",OFFSET('Smelter Look-up'!$D$4,$V192-4,0)&amp;"")</f>
        <v/>
      </c>
      <c r="F192" s="182" t="str">
        <f ca="1">IF(ISERROR($V192),"",OFFSET('Smelter Look-up'!$E$4,$V192-4,0))</f>
        <v/>
      </c>
      <c r="G192" s="182" t="str">
        <f ca="1">IF(C192=$X$4,IF(ISERROR($V192),"Enter smelter details","RMI"),IF(ISERROR($V192),"",OFFSET('Smelter Look-up'!$F$4,$V192-4,0)))</f>
        <v/>
      </c>
      <c r="H192" s="183" t="str">
        <f ca="1">IF(ISERROR($V192),"",OFFSET('Smelter Look-up'!$G$4,$V192-4,0))</f>
        <v/>
      </c>
      <c r="I192" s="184" t="str">
        <f ca="1">IF(ISERROR($V192),"",OFFSET('Smelter Look-up'!$H$4,$V192-4,0))</f>
        <v/>
      </c>
      <c r="J192" s="184" t="str">
        <f ca="1">IF(ISERROR($V192),"",OFFSET('Smelter Look-up'!$I$4,$V192-4,0))</f>
        <v/>
      </c>
      <c r="K192" s="224"/>
      <c r="L192" s="224"/>
      <c r="M192" s="224"/>
      <c r="N192" s="224"/>
      <c r="O192" s="224"/>
      <c r="P192" s="185"/>
      <c r="Q192" s="225"/>
      <c r="R192" s="182" t="str">
        <f ca="1">IF(ISERROR($V192),"",OFFSET('Smelter Look-up'!$C$4,$V192-4,0)&amp;"")</f>
        <v/>
      </c>
      <c r="S192" s="181" t="str">
        <f t="shared" ca="1" si="23"/>
        <v/>
      </c>
      <c r="T192" s="181" t="str">
        <f ca="1">IF(B192="","",IF(ISERROR(MATCH($J192,SorP!$B$1:$B$6226,0)),"",INDIRECT("'SorP'!$A$"&amp;MATCH($S192&amp;$J192,SorP!C:C,0))))</f>
        <v/>
      </c>
      <c r="U192" s="201"/>
      <c r="V192" s="226" t="e">
        <f>IF(C192="",NA(),IF(OR(C192="Smelter not listed",C192="Smelter not yet identified"),MATCH($B192&amp;$D192,'Smelter Look-up'!$J:$J,0),MATCH($B192&amp;$C192,'Smelter Look-up'!$J:$J,0)))</f>
        <v>#N/A</v>
      </c>
      <c r="X192" s="227">
        <f t="shared" ca="1" si="24"/>
        <v>0</v>
      </c>
      <c r="AB192" s="228" t="str">
        <f t="shared" si="25"/>
        <v/>
      </c>
    </row>
    <row r="193" spans="1:28" s="227" customFormat="1" ht="20.25">
      <c r="A193" s="181"/>
      <c r="B193" s="182" t="str">
        <f>IF(LEN(A193)=0,"",INDEX('Smelter Look-up'!$A:$A,MATCH($A193,'Smelter Look-up'!$E:$E,0)))</f>
        <v/>
      </c>
      <c r="C193" s="186" t="str">
        <f>IF(LEN(A193)=0,"",INDEX('Smelter Look-up'!$C:$C,MATCH($A193,'Smelter Look-up'!$E:$E,0)))</f>
        <v/>
      </c>
      <c r="D193" s="230"/>
      <c r="E193" s="182" t="str">
        <f ca="1">IF(ISERROR($V193),"",OFFSET('Smelter Look-up'!$D$4,$V193-4,0)&amp;"")</f>
        <v/>
      </c>
      <c r="F193" s="182" t="str">
        <f ca="1">IF(ISERROR($V193),"",OFFSET('Smelter Look-up'!$E$4,$V193-4,0))</f>
        <v/>
      </c>
      <c r="G193" s="182" t="str">
        <f ca="1">IF(C193=$X$4,IF(ISERROR($V193),"Enter smelter details","RMI"),IF(ISERROR($V193),"",OFFSET('Smelter Look-up'!$F$4,$V193-4,0)))</f>
        <v/>
      </c>
      <c r="H193" s="183" t="str">
        <f ca="1">IF(ISERROR($V193),"",OFFSET('Smelter Look-up'!$G$4,$V193-4,0))</f>
        <v/>
      </c>
      <c r="I193" s="184" t="str">
        <f ca="1">IF(ISERROR($V193),"",OFFSET('Smelter Look-up'!$H$4,$V193-4,0))</f>
        <v/>
      </c>
      <c r="J193" s="184" t="str">
        <f ca="1">IF(ISERROR($V193),"",OFFSET('Smelter Look-up'!$I$4,$V193-4,0))</f>
        <v/>
      </c>
      <c r="K193" s="224"/>
      <c r="L193" s="224"/>
      <c r="M193" s="224"/>
      <c r="N193" s="224"/>
      <c r="O193" s="224"/>
      <c r="P193" s="185"/>
      <c r="Q193" s="225"/>
      <c r="R193" s="182" t="str">
        <f ca="1">IF(ISERROR($V193),"",OFFSET('Smelter Look-up'!$C$4,$V193-4,0)&amp;"")</f>
        <v/>
      </c>
      <c r="S193" s="181" t="str">
        <f t="shared" ca="1" si="23"/>
        <v/>
      </c>
      <c r="T193" s="181" t="str">
        <f ca="1">IF(B193="","",IF(ISERROR(MATCH($J193,SorP!$B$1:$B$6226,0)),"",INDIRECT("'SorP'!$A$"&amp;MATCH($S193&amp;$J193,SorP!C:C,0))))</f>
        <v/>
      </c>
      <c r="U193" s="201"/>
      <c r="V193" s="226" t="e">
        <f>IF(C193="",NA(),IF(OR(C193="Smelter not listed",C193="Smelter not yet identified"),MATCH($B193&amp;$D193,'Smelter Look-up'!$J:$J,0),MATCH($B193&amp;$C193,'Smelter Look-up'!$J:$J,0)))</f>
        <v>#N/A</v>
      </c>
      <c r="X193" s="227">
        <f t="shared" ca="1" si="24"/>
        <v>0</v>
      </c>
      <c r="AB193" s="228" t="str">
        <f t="shared" si="25"/>
        <v/>
      </c>
    </row>
    <row r="194" spans="1:28" s="227" customFormat="1" ht="20.25">
      <c r="A194" s="181"/>
      <c r="B194" s="182" t="str">
        <f>IF(LEN(A194)=0,"",INDEX('Smelter Look-up'!$A:$A,MATCH($A194,'Smelter Look-up'!$E:$E,0)))</f>
        <v/>
      </c>
      <c r="C194" s="186" t="str">
        <f>IF(LEN(A194)=0,"",INDEX('Smelter Look-up'!$C:$C,MATCH($A194,'Smelter Look-up'!$E:$E,0)))</f>
        <v/>
      </c>
      <c r="D194" s="230"/>
      <c r="E194" s="182" t="str">
        <f ca="1">IF(ISERROR($V194),"",OFFSET('Smelter Look-up'!$D$4,$V194-4,0)&amp;"")</f>
        <v/>
      </c>
      <c r="F194" s="182" t="str">
        <f ca="1">IF(ISERROR($V194),"",OFFSET('Smelter Look-up'!$E$4,$V194-4,0))</f>
        <v/>
      </c>
      <c r="G194" s="182" t="str">
        <f ca="1">IF(C194=$X$4,IF(ISERROR($V194),"Enter smelter details","RMI"),IF(ISERROR($V194),"",OFFSET('Smelter Look-up'!$F$4,$V194-4,0)))</f>
        <v/>
      </c>
      <c r="H194" s="183" t="str">
        <f ca="1">IF(ISERROR($V194),"",OFFSET('Smelter Look-up'!$G$4,$V194-4,0))</f>
        <v/>
      </c>
      <c r="I194" s="184" t="str">
        <f ca="1">IF(ISERROR($V194),"",OFFSET('Smelter Look-up'!$H$4,$V194-4,0))</f>
        <v/>
      </c>
      <c r="J194" s="184" t="str">
        <f ca="1">IF(ISERROR($V194),"",OFFSET('Smelter Look-up'!$I$4,$V194-4,0))</f>
        <v/>
      </c>
      <c r="K194" s="224"/>
      <c r="L194" s="224"/>
      <c r="M194" s="224"/>
      <c r="N194" s="224"/>
      <c r="O194" s="224"/>
      <c r="P194" s="185"/>
      <c r="Q194" s="225"/>
      <c r="R194" s="182" t="str">
        <f ca="1">IF(ISERROR($V194),"",OFFSET('Smelter Look-up'!$C$4,$V194-4,0)&amp;"")</f>
        <v/>
      </c>
      <c r="S194" s="181" t="str">
        <f t="shared" ca="1" si="23"/>
        <v/>
      </c>
      <c r="T194" s="181" t="str">
        <f ca="1">IF(B194="","",IF(ISERROR(MATCH($J194,SorP!$B$1:$B$6226,0)),"",INDIRECT("'SorP'!$A$"&amp;MATCH($S194&amp;$J194,SorP!C:C,0))))</f>
        <v/>
      </c>
      <c r="U194" s="201"/>
      <c r="V194" s="226" t="e">
        <f>IF(C194="",NA(),IF(OR(C194="Smelter not listed",C194="Smelter not yet identified"),MATCH($B194&amp;$D194,'Smelter Look-up'!$J:$J,0),MATCH($B194&amp;$C194,'Smelter Look-up'!$J:$J,0)))</f>
        <v>#N/A</v>
      </c>
      <c r="X194" s="227">
        <f t="shared" ca="1" si="24"/>
        <v>0</v>
      </c>
      <c r="AB194" s="228" t="str">
        <f t="shared" si="25"/>
        <v/>
      </c>
    </row>
    <row r="195" spans="1:28" s="227" customFormat="1" ht="20.25">
      <c r="A195" s="181"/>
      <c r="B195" s="182" t="str">
        <f>IF(LEN(A195)=0,"",INDEX('Smelter Look-up'!$A:$A,MATCH($A195,'Smelter Look-up'!$E:$E,0)))</f>
        <v/>
      </c>
      <c r="C195" s="186" t="str">
        <f>IF(LEN(A195)=0,"",INDEX('Smelter Look-up'!$C:$C,MATCH($A195,'Smelter Look-up'!$E:$E,0)))</f>
        <v/>
      </c>
      <c r="D195" s="230"/>
      <c r="E195" s="182" t="str">
        <f ca="1">IF(ISERROR($V195),"",OFFSET('Smelter Look-up'!$D$4,$V195-4,0)&amp;"")</f>
        <v/>
      </c>
      <c r="F195" s="182" t="str">
        <f ca="1">IF(ISERROR($V195),"",OFFSET('Smelter Look-up'!$E$4,$V195-4,0))</f>
        <v/>
      </c>
      <c r="G195" s="182" t="str">
        <f ca="1">IF(C195=$X$4,IF(ISERROR($V195),"Enter smelter details","RMI"),IF(ISERROR($V195),"",OFFSET('Smelter Look-up'!$F$4,$V195-4,0)))</f>
        <v/>
      </c>
      <c r="H195" s="183" t="str">
        <f ca="1">IF(ISERROR($V195),"",OFFSET('Smelter Look-up'!$G$4,$V195-4,0))</f>
        <v/>
      </c>
      <c r="I195" s="184" t="str">
        <f ca="1">IF(ISERROR($V195),"",OFFSET('Smelter Look-up'!$H$4,$V195-4,0))</f>
        <v/>
      </c>
      <c r="J195" s="184" t="str">
        <f ca="1">IF(ISERROR($V195),"",OFFSET('Smelter Look-up'!$I$4,$V195-4,0))</f>
        <v/>
      </c>
      <c r="K195" s="224"/>
      <c r="L195" s="224"/>
      <c r="M195" s="224"/>
      <c r="N195" s="224"/>
      <c r="O195" s="224"/>
      <c r="P195" s="185"/>
      <c r="Q195" s="225"/>
      <c r="R195" s="182" t="str">
        <f ca="1">IF(ISERROR($V195),"",OFFSET('Smelter Look-up'!$C$4,$V195-4,0)&amp;"")</f>
        <v/>
      </c>
      <c r="S195" s="181" t="str">
        <f t="shared" ca="1" si="23"/>
        <v/>
      </c>
      <c r="T195" s="181" t="str">
        <f ca="1">IF(B195="","",IF(ISERROR(MATCH($J195,SorP!$B$1:$B$6226,0)),"",INDIRECT("'SorP'!$A$"&amp;MATCH($S195&amp;$J195,SorP!C:C,0))))</f>
        <v/>
      </c>
      <c r="U195" s="201"/>
      <c r="V195" s="226" t="e">
        <f>IF(C195="",NA(),IF(OR(C195="Smelter not listed",C195="Smelter not yet identified"),MATCH($B195&amp;$D195,'Smelter Look-up'!$J:$J,0),MATCH($B195&amp;$C195,'Smelter Look-up'!$J:$J,0)))</f>
        <v>#N/A</v>
      </c>
      <c r="X195" s="227">
        <f t="shared" ca="1" si="24"/>
        <v>0</v>
      </c>
      <c r="AB195" s="228" t="str">
        <f t="shared" si="25"/>
        <v/>
      </c>
    </row>
    <row r="196" spans="1:28" s="227" customFormat="1" ht="20.25">
      <c r="A196" s="181"/>
      <c r="B196" s="182" t="str">
        <f>IF(LEN(A196)=0,"",INDEX('Smelter Look-up'!$A:$A,MATCH($A196,'Smelter Look-up'!$E:$E,0)))</f>
        <v/>
      </c>
      <c r="C196" s="186" t="str">
        <f>IF(LEN(A196)=0,"",INDEX('Smelter Look-up'!$C:$C,MATCH($A196,'Smelter Look-up'!$E:$E,0)))</f>
        <v/>
      </c>
      <c r="D196" s="230"/>
      <c r="E196" s="182" t="str">
        <f ca="1">IF(ISERROR($V196),"",OFFSET('Smelter Look-up'!$D$4,$V196-4,0)&amp;"")</f>
        <v/>
      </c>
      <c r="F196" s="182" t="str">
        <f ca="1">IF(ISERROR($V196),"",OFFSET('Smelter Look-up'!$E$4,$V196-4,0))</f>
        <v/>
      </c>
      <c r="G196" s="182" t="str">
        <f ca="1">IF(C196=$X$4,IF(ISERROR($V196),"Enter smelter details","RMI"),IF(ISERROR($V196),"",OFFSET('Smelter Look-up'!$F$4,$V196-4,0)))</f>
        <v/>
      </c>
      <c r="H196" s="183" t="str">
        <f ca="1">IF(ISERROR($V196),"",OFFSET('Smelter Look-up'!$G$4,$V196-4,0))</f>
        <v/>
      </c>
      <c r="I196" s="184" t="str">
        <f ca="1">IF(ISERROR($V196),"",OFFSET('Smelter Look-up'!$H$4,$V196-4,0))</f>
        <v/>
      </c>
      <c r="J196" s="184" t="str">
        <f ca="1">IF(ISERROR($V196),"",OFFSET('Smelter Look-up'!$I$4,$V196-4,0))</f>
        <v/>
      </c>
      <c r="K196" s="224"/>
      <c r="L196" s="224"/>
      <c r="M196" s="224"/>
      <c r="N196" s="224"/>
      <c r="O196" s="224"/>
      <c r="P196" s="185"/>
      <c r="Q196" s="225"/>
      <c r="R196" s="182" t="str">
        <f ca="1">IF(ISERROR($V196),"",OFFSET('Smelter Look-up'!$C$4,$V196-4,0)&amp;"")</f>
        <v/>
      </c>
      <c r="S196" s="181" t="str">
        <f t="shared" ca="1" si="23"/>
        <v/>
      </c>
      <c r="T196" s="181" t="str">
        <f ca="1">IF(B196="","",IF(ISERROR(MATCH($J196,SorP!$B$1:$B$6226,0)),"",INDIRECT("'SorP'!$A$"&amp;MATCH($S196&amp;$J196,SorP!C:C,0))))</f>
        <v/>
      </c>
      <c r="U196" s="201"/>
      <c r="V196" s="226" t="e">
        <f>IF(C196="",NA(),IF(OR(C196="Smelter not listed",C196="Smelter not yet identified"),MATCH($B196&amp;$D196,'Smelter Look-up'!$J:$J,0),MATCH($B196&amp;$C196,'Smelter Look-up'!$J:$J,0)))</f>
        <v>#N/A</v>
      </c>
      <c r="X196" s="227">
        <f t="shared" ca="1" si="24"/>
        <v>0</v>
      </c>
      <c r="AB196" s="228" t="str">
        <f t="shared" si="25"/>
        <v/>
      </c>
    </row>
    <row r="197" spans="1:28" s="227" customFormat="1" ht="20.25">
      <c r="A197" s="181"/>
      <c r="B197" s="182" t="str">
        <f>IF(LEN(A197)=0,"",INDEX('Smelter Look-up'!$A:$A,MATCH($A197,'Smelter Look-up'!$E:$E,0)))</f>
        <v/>
      </c>
      <c r="C197" s="186" t="str">
        <f>IF(LEN(A197)=0,"",INDEX('Smelter Look-up'!$C:$C,MATCH($A197,'Smelter Look-up'!$E:$E,0)))</f>
        <v/>
      </c>
      <c r="D197" s="230"/>
      <c r="E197" s="182" t="str">
        <f ca="1">IF(ISERROR($V197),"",OFFSET('Smelter Look-up'!$D$4,$V197-4,0)&amp;"")</f>
        <v/>
      </c>
      <c r="F197" s="182" t="str">
        <f ca="1">IF(ISERROR($V197),"",OFFSET('Smelter Look-up'!$E$4,$V197-4,0))</f>
        <v/>
      </c>
      <c r="G197" s="182" t="str">
        <f ca="1">IF(C197=$X$4,IF(ISERROR($V197),"Enter smelter details","RMI"),IF(ISERROR($V197),"",OFFSET('Smelter Look-up'!$F$4,$V197-4,0)))</f>
        <v/>
      </c>
      <c r="H197" s="183" t="str">
        <f ca="1">IF(ISERROR($V197),"",OFFSET('Smelter Look-up'!$G$4,$V197-4,0))</f>
        <v/>
      </c>
      <c r="I197" s="184" t="str">
        <f ca="1">IF(ISERROR($V197),"",OFFSET('Smelter Look-up'!$H$4,$V197-4,0))</f>
        <v/>
      </c>
      <c r="J197" s="184" t="str">
        <f ca="1">IF(ISERROR($V197),"",OFFSET('Smelter Look-up'!$I$4,$V197-4,0))</f>
        <v/>
      </c>
      <c r="K197" s="224"/>
      <c r="L197" s="224"/>
      <c r="M197" s="224"/>
      <c r="N197" s="224"/>
      <c r="O197" s="224"/>
      <c r="P197" s="185"/>
      <c r="Q197" s="225"/>
      <c r="R197" s="182" t="str">
        <f ca="1">IF(ISERROR($V197),"",OFFSET('Smelter Look-up'!$C$4,$V197-4,0)&amp;"")</f>
        <v/>
      </c>
      <c r="S197" s="181" t="str">
        <f t="shared" ref="S197" ca="1" si="26">IF(B197="","",IF(ISERROR(MATCH($E197,CL,0)),"Unknown",INDIRECT("'C'!$A$"&amp;MATCH($E197,CL,0)+1)))</f>
        <v/>
      </c>
      <c r="T197" s="181" t="str">
        <f ca="1">IF(B197="","",IF(ISERROR(MATCH($J197,SorP!$B$1:$B$6226,0)),"",INDIRECT("'SorP'!$A$"&amp;MATCH($S197&amp;$J197,SorP!C:C,0))))</f>
        <v/>
      </c>
      <c r="U197" s="201"/>
      <c r="V197" s="226" t="e">
        <f>IF(C197="",NA(),IF(OR(C197="Smelter not listed",C197="Smelter not yet identified"),MATCH($B197&amp;$D197,'Smelter Look-up'!$J:$J,0),MATCH($B197&amp;$C197,'Smelter Look-up'!$J:$J,0)))</f>
        <v>#N/A</v>
      </c>
      <c r="X197" s="227">
        <f t="shared" ref="X197" ca="1" si="27">IF(AND(C197="Smelter not listed",OR(LEN(D197)=0,LEN(E197)=0)),1,0)</f>
        <v>0</v>
      </c>
      <c r="AB197" s="228" t="str">
        <f t="shared" ref="AB197" si="28">B197&amp;C197</f>
        <v/>
      </c>
    </row>
    <row r="198" spans="1:28" s="227" customFormat="1" ht="20.25">
      <c r="A198" s="181"/>
      <c r="B198" s="182" t="str">
        <f>IF(LEN(A198)=0,"",INDEX('Smelter Look-up'!$A:$A,MATCH($A198,'Smelter Look-up'!$E:$E,0)))</f>
        <v/>
      </c>
      <c r="C198" s="186" t="str">
        <f>IF(LEN(A198)=0,"",INDEX('Smelter Look-up'!$C:$C,MATCH($A198,'Smelter Look-up'!$E:$E,0)))</f>
        <v/>
      </c>
      <c r="D198" s="230"/>
      <c r="E198" s="182" t="str">
        <f ca="1">IF(ISERROR($V198),"",OFFSET('Smelter Look-up'!$D$4,$V198-4,0)&amp;"")</f>
        <v/>
      </c>
      <c r="F198" s="182" t="str">
        <f ca="1">IF(ISERROR($V198),"",OFFSET('Smelter Look-up'!$E$4,$V198-4,0))</f>
        <v/>
      </c>
      <c r="G198" s="182" t="str">
        <f ca="1">IF(C198=$X$4,IF(ISERROR($V198),"Enter smelter details","RMI"),IF(ISERROR($V198),"",OFFSET('Smelter Look-up'!$F$4,$V198-4,0)))</f>
        <v/>
      </c>
      <c r="H198" s="183" t="str">
        <f ca="1">IF(ISERROR($V198),"",OFFSET('Smelter Look-up'!$G$4,$V198-4,0))</f>
        <v/>
      </c>
      <c r="I198" s="184" t="str">
        <f ca="1">IF(ISERROR($V198),"",OFFSET('Smelter Look-up'!$H$4,$V198-4,0))</f>
        <v/>
      </c>
      <c r="J198" s="184" t="str">
        <f ca="1">IF(ISERROR($V198),"",OFFSET('Smelter Look-up'!$I$4,$V198-4,0))</f>
        <v/>
      </c>
      <c r="K198" s="224"/>
      <c r="L198" s="224"/>
      <c r="M198" s="224"/>
      <c r="N198" s="224"/>
      <c r="O198" s="224"/>
      <c r="P198" s="185"/>
      <c r="Q198" s="225"/>
      <c r="R198" s="182" t="str">
        <f ca="1">IF(ISERROR($V198),"",OFFSET('Smelter Look-up'!$C$4,$V198-4,0)&amp;"")</f>
        <v/>
      </c>
      <c r="S198" s="181" t="str">
        <f t="shared" ref="S198:S229" ca="1" si="29">IF(B198="","",IF(ISERROR(MATCH($E198,CL,0)),"Unknown",INDIRECT("'C'!$A$"&amp;MATCH($E198,CL,0)+1)))</f>
        <v/>
      </c>
      <c r="T198" s="181" t="str">
        <f ca="1">IF(B198="","",IF(ISERROR(MATCH($J198,SorP!$B$1:$B$6226,0)),"",INDIRECT("'SorP'!$A$"&amp;MATCH($S198&amp;$J198,SorP!C:C,0))))</f>
        <v/>
      </c>
      <c r="U198" s="201"/>
      <c r="V198" s="226" t="e">
        <f>IF(C198="",NA(),IF(OR(C198="Smelter not listed",C198="Smelter not yet identified"),MATCH($B198&amp;$D198,'Smelter Look-up'!$J:$J,0),MATCH($B198&amp;$C198,'Smelter Look-up'!$J:$J,0)))</f>
        <v>#N/A</v>
      </c>
      <c r="X198" s="227">
        <f t="shared" ref="X198:X229" ca="1" si="30">IF(AND(C198="Smelter not listed",OR(LEN(D198)=0,LEN(E198)=0)),1,0)</f>
        <v>0</v>
      </c>
      <c r="AB198" s="228" t="str">
        <f t="shared" ref="AB198:AB229" si="31">B198&amp;C198</f>
        <v/>
      </c>
    </row>
    <row r="199" spans="1:28" s="227" customFormat="1" ht="20.25">
      <c r="A199" s="181"/>
      <c r="B199" s="182" t="str">
        <f>IF(LEN(A199)=0,"",INDEX('Smelter Look-up'!$A:$A,MATCH($A199,'Smelter Look-up'!$E:$E,0)))</f>
        <v/>
      </c>
      <c r="C199" s="186" t="str">
        <f>IF(LEN(A199)=0,"",INDEX('Smelter Look-up'!$C:$C,MATCH($A199,'Smelter Look-up'!$E:$E,0)))</f>
        <v/>
      </c>
      <c r="D199" s="230"/>
      <c r="E199" s="182" t="str">
        <f ca="1">IF(ISERROR($V199),"",OFFSET('Smelter Look-up'!$D$4,$V199-4,0)&amp;"")</f>
        <v/>
      </c>
      <c r="F199" s="182" t="str">
        <f ca="1">IF(ISERROR($V199),"",OFFSET('Smelter Look-up'!$E$4,$V199-4,0))</f>
        <v/>
      </c>
      <c r="G199" s="182" t="str">
        <f ca="1">IF(C199=$X$4,IF(ISERROR($V199),"Enter smelter details","RMI"),IF(ISERROR($V199),"",OFFSET('Smelter Look-up'!$F$4,$V199-4,0)))</f>
        <v/>
      </c>
      <c r="H199" s="183" t="str">
        <f ca="1">IF(ISERROR($V199),"",OFFSET('Smelter Look-up'!$G$4,$V199-4,0))</f>
        <v/>
      </c>
      <c r="I199" s="184" t="str">
        <f ca="1">IF(ISERROR($V199),"",OFFSET('Smelter Look-up'!$H$4,$V199-4,0))</f>
        <v/>
      </c>
      <c r="J199" s="184" t="str">
        <f ca="1">IF(ISERROR($V199),"",OFFSET('Smelter Look-up'!$I$4,$V199-4,0))</f>
        <v/>
      </c>
      <c r="K199" s="224"/>
      <c r="L199" s="224"/>
      <c r="M199" s="224"/>
      <c r="N199" s="224"/>
      <c r="O199" s="224"/>
      <c r="P199" s="185"/>
      <c r="Q199" s="225"/>
      <c r="R199" s="182" t="str">
        <f ca="1">IF(ISERROR($V199),"",OFFSET('Smelter Look-up'!$C$4,$V199-4,0)&amp;"")</f>
        <v/>
      </c>
      <c r="S199" s="181" t="str">
        <f t="shared" ca="1" si="29"/>
        <v/>
      </c>
      <c r="T199" s="181" t="str">
        <f ca="1">IF(B199="","",IF(ISERROR(MATCH($J199,SorP!$B$1:$B$6226,0)),"",INDIRECT("'SorP'!$A$"&amp;MATCH($S199&amp;$J199,SorP!C:C,0))))</f>
        <v/>
      </c>
      <c r="U199" s="201"/>
      <c r="V199" s="226" t="e">
        <f>IF(C199="",NA(),IF(OR(C199="Smelter not listed",C199="Smelter not yet identified"),MATCH($B199&amp;$D199,'Smelter Look-up'!$J:$J,0),MATCH($B199&amp;$C199,'Smelter Look-up'!$J:$J,0)))</f>
        <v>#N/A</v>
      </c>
      <c r="X199" s="227">
        <f t="shared" ca="1" si="30"/>
        <v>0</v>
      </c>
      <c r="AB199" s="228" t="str">
        <f t="shared" si="31"/>
        <v/>
      </c>
    </row>
    <row r="200" spans="1:28" s="227" customFormat="1" ht="20.25">
      <c r="A200" s="181"/>
      <c r="B200" s="182" t="str">
        <f>IF(LEN(A200)=0,"",INDEX('Smelter Look-up'!$A:$A,MATCH($A200,'Smelter Look-up'!$E:$E,0)))</f>
        <v/>
      </c>
      <c r="C200" s="186" t="str">
        <f>IF(LEN(A200)=0,"",INDEX('Smelter Look-up'!$C:$C,MATCH($A200,'Smelter Look-up'!$E:$E,0)))</f>
        <v/>
      </c>
      <c r="D200" s="230"/>
      <c r="E200" s="182" t="str">
        <f ca="1">IF(ISERROR($V200),"",OFFSET('Smelter Look-up'!$D$4,$V200-4,0)&amp;"")</f>
        <v/>
      </c>
      <c r="F200" s="182" t="str">
        <f ca="1">IF(ISERROR($V200),"",OFFSET('Smelter Look-up'!$E$4,$V200-4,0))</f>
        <v/>
      </c>
      <c r="G200" s="182" t="str">
        <f ca="1">IF(C200=$X$4,IF(ISERROR($V200),"Enter smelter details","RMI"),IF(ISERROR($V200),"",OFFSET('Smelter Look-up'!$F$4,$V200-4,0)))</f>
        <v/>
      </c>
      <c r="H200" s="183" t="str">
        <f ca="1">IF(ISERROR($V200),"",OFFSET('Smelter Look-up'!$G$4,$V200-4,0))</f>
        <v/>
      </c>
      <c r="I200" s="184" t="str">
        <f ca="1">IF(ISERROR($V200),"",OFFSET('Smelter Look-up'!$H$4,$V200-4,0))</f>
        <v/>
      </c>
      <c r="J200" s="184" t="str">
        <f ca="1">IF(ISERROR($V200),"",OFFSET('Smelter Look-up'!$I$4,$V200-4,0))</f>
        <v/>
      </c>
      <c r="K200" s="224"/>
      <c r="L200" s="224"/>
      <c r="M200" s="224"/>
      <c r="N200" s="224"/>
      <c r="O200" s="224"/>
      <c r="P200" s="185"/>
      <c r="Q200" s="225"/>
      <c r="R200" s="182" t="str">
        <f ca="1">IF(ISERROR($V200),"",OFFSET('Smelter Look-up'!$C$4,$V200-4,0)&amp;"")</f>
        <v/>
      </c>
      <c r="S200" s="181" t="str">
        <f t="shared" ca="1" si="29"/>
        <v/>
      </c>
      <c r="T200" s="181" t="str">
        <f ca="1">IF(B200="","",IF(ISERROR(MATCH($J200,SorP!$B$1:$B$6226,0)),"",INDIRECT("'SorP'!$A$"&amp;MATCH($S200&amp;$J200,SorP!C:C,0))))</f>
        <v/>
      </c>
      <c r="U200" s="201"/>
      <c r="V200" s="226" t="e">
        <f>IF(C200="",NA(),IF(OR(C200="Smelter not listed",C200="Smelter not yet identified"),MATCH($B200&amp;$D200,'Smelter Look-up'!$J:$J,0),MATCH($B200&amp;$C200,'Smelter Look-up'!$J:$J,0)))</f>
        <v>#N/A</v>
      </c>
      <c r="X200" s="227">
        <f t="shared" ca="1" si="30"/>
        <v>0</v>
      </c>
      <c r="AB200" s="228" t="str">
        <f t="shared" si="31"/>
        <v/>
      </c>
    </row>
    <row r="201" spans="1:28" s="227" customFormat="1" ht="20.25">
      <c r="A201" s="181"/>
      <c r="B201" s="182" t="str">
        <f>IF(LEN(A201)=0,"",INDEX('Smelter Look-up'!$A:$A,MATCH($A201,'Smelter Look-up'!$E:$E,0)))</f>
        <v/>
      </c>
      <c r="C201" s="186" t="str">
        <f>IF(LEN(A201)=0,"",INDEX('Smelter Look-up'!$C:$C,MATCH($A201,'Smelter Look-up'!$E:$E,0)))</f>
        <v/>
      </c>
      <c r="D201" s="230"/>
      <c r="E201" s="182" t="str">
        <f ca="1">IF(ISERROR($V201),"",OFFSET('Smelter Look-up'!$D$4,$V201-4,0)&amp;"")</f>
        <v/>
      </c>
      <c r="F201" s="182" t="str">
        <f ca="1">IF(ISERROR($V201),"",OFFSET('Smelter Look-up'!$E$4,$V201-4,0))</f>
        <v/>
      </c>
      <c r="G201" s="182" t="str">
        <f ca="1">IF(C201=$X$4,IF(ISERROR($V201),"Enter smelter details","RMI"),IF(ISERROR($V201),"",OFFSET('Smelter Look-up'!$F$4,$V201-4,0)))</f>
        <v/>
      </c>
      <c r="H201" s="183" t="str">
        <f ca="1">IF(ISERROR($V201),"",OFFSET('Smelter Look-up'!$G$4,$V201-4,0))</f>
        <v/>
      </c>
      <c r="I201" s="184" t="str">
        <f ca="1">IF(ISERROR($V201),"",OFFSET('Smelter Look-up'!$H$4,$V201-4,0))</f>
        <v/>
      </c>
      <c r="J201" s="184" t="str">
        <f ca="1">IF(ISERROR($V201),"",OFFSET('Smelter Look-up'!$I$4,$V201-4,0))</f>
        <v/>
      </c>
      <c r="K201" s="224"/>
      <c r="L201" s="224"/>
      <c r="M201" s="224"/>
      <c r="N201" s="224"/>
      <c r="O201" s="224"/>
      <c r="P201" s="185"/>
      <c r="Q201" s="225"/>
      <c r="R201" s="182" t="str">
        <f ca="1">IF(ISERROR($V201),"",OFFSET('Smelter Look-up'!$C$4,$V201-4,0)&amp;"")</f>
        <v/>
      </c>
      <c r="S201" s="181" t="str">
        <f t="shared" ca="1" si="29"/>
        <v/>
      </c>
      <c r="T201" s="181" t="str">
        <f ca="1">IF(B201="","",IF(ISERROR(MATCH($J201,SorP!$B$1:$B$6226,0)),"",INDIRECT("'SorP'!$A$"&amp;MATCH($S201&amp;$J201,SorP!C:C,0))))</f>
        <v/>
      </c>
      <c r="U201" s="201"/>
      <c r="V201" s="226" t="e">
        <f>IF(C201="",NA(),IF(OR(C201="Smelter not listed",C201="Smelter not yet identified"),MATCH($B201&amp;$D201,'Smelter Look-up'!$J:$J,0),MATCH($B201&amp;$C201,'Smelter Look-up'!$J:$J,0)))</f>
        <v>#N/A</v>
      </c>
      <c r="X201" s="227">
        <f t="shared" ca="1" si="30"/>
        <v>0</v>
      </c>
      <c r="AB201" s="228" t="str">
        <f t="shared" si="31"/>
        <v/>
      </c>
    </row>
    <row r="202" spans="1:28" s="227" customFormat="1" ht="20.25">
      <c r="A202" s="181"/>
      <c r="B202" s="182" t="str">
        <f>IF(LEN(A202)=0,"",INDEX('Smelter Look-up'!$A:$A,MATCH($A202,'Smelter Look-up'!$E:$E,0)))</f>
        <v/>
      </c>
      <c r="C202" s="186" t="str">
        <f>IF(LEN(A202)=0,"",INDEX('Smelter Look-up'!$C:$C,MATCH($A202,'Smelter Look-up'!$E:$E,0)))</f>
        <v/>
      </c>
      <c r="D202" s="230"/>
      <c r="E202" s="182" t="str">
        <f ca="1">IF(ISERROR($V202),"",OFFSET('Smelter Look-up'!$D$4,$V202-4,0)&amp;"")</f>
        <v/>
      </c>
      <c r="F202" s="182" t="str">
        <f ca="1">IF(ISERROR($V202),"",OFFSET('Smelter Look-up'!$E$4,$V202-4,0))</f>
        <v/>
      </c>
      <c r="G202" s="182" t="str">
        <f ca="1">IF(C202=$X$4,IF(ISERROR($V202),"Enter smelter details","RMI"),IF(ISERROR($V202),"",OFFSET('Smelter Look-up'!$F$4,$V202-4,0)))</f>
        <v/>
      </c>
      <c r="H202" s="183" t="str">
        <f ca="1">IF(ISERROR($V202),"",OFFSET('Smelter Look-up'!$G$4,$V202-4,0))</f>
        <v/>
      </c>
      <c r="I202" s="184" t="str">
        <f ca="1">IF(ISERROR($V202),"",OFFSET('Smelter Look-up'!$H$4,$V202-4,0))</f>
        <v/>
      </c>
      <c r="J202" s="184" t="str">
        <f ca="1">IF(ISERROR($V202),"",OFFSET('Smelter Look-up'!$I$4,$V202-4,0))</f>
        <v/>
      </c>
      <c r="K202" s="224"/>
      <c r="L202" s="224"/>
      <c r="M202" s="224"/>
      <c r="N202" s="224"/>
      <c r="O202" s="224"/>
      <c r="P202" s="185"/>
      <c r="Q202" s="225"/>
      <c r="R202" s="182" t="str">
        <f ca="1">IF(ISERROR($V202),"",OFFSET('Smelter Look-up'!$C$4,$V202-4,0)&amp;"")</f>
        <v/>
      </c>
      <c r="S202" s="181" t="str">
        <f t="shared" ca="1" si="29"/>
        <v/>
      </c>
      <c r="T202" s="181" t="str">
        <f ca="1">IF(B202="","",IF(ISERROR(MATCH($J202,SorP!$B$1:$B$6226,0)),"",INDIRECT("'SorP'!$A$"&amp;MATCH($S202&amp;$J202,SorP!C:C,0))))</f>
        <v/>
      </c>
      <c r="U202" s="201"/>
      <c r="V202" s="226" t="e">
        <f>IF(C202="",NA(),IF(OR(C202="Smelter not listed",C202="Smelter not yet identified"),MATCH($B202&amp;$D202,'Smelter Look-up'!$J:$J,0),MATCH($B202&amp;$C202,'Smelter Look-up'!$J:$J,0)))</f>
        <v>#N/A</v>
      </c>
      <c r="X202" s="227">
        <f t="shared" ca="1" si="30"/>
        <v>0</v>
      </c>
      <c r="AB202" s="228" t="str">
        <f t="shared" si="31"/>
        <v/>
      </c>
    </row>
    <row r="203" spans="1:28" s="227" customFormat="1" ht="20.25">
      <c r="A203" s="181"/>
      <c r="B203" s="182" t="str">
        <f>IF(LEN(A203)=0,"",INDEX('Smelter Look-up'!$A:$A,MATCH($A203,'Smelter Look-up'!$E:$E,0)))</f>
        <v/>
      </c>
      <c r="C203" s="186" t="str">
        <f>IF(LEN(A203)=0,"",INDEX('Smelter Look-up'!$C:$C,MATCH($A203,'Smelter Look-up'!$E:$E,0)))</f>
        <v/>
      </c>
      <c r="D203" s="230"/>
      <c r="E203" s="182" t="str">
        <f ca="1">IF(ISERROR($V203),"",OFFSET('Smelter Look-up'!$D$4,$V203-4,0)&amp;"")</f>
        <v/>
      </c>
      <c r="F203" s="182" t="str">
        <f ca="1">IF(ISERROR($V203),"",OFFSET('Smelter Look-up'!$E$4,$V203-4,0))</f>
        <v/>
      </c>
      <c r="G203" s="182" t="str">
        <f ca="1">IF(C203=$X$4,IF(ISERROR($V203),"Enter smelter details","RMI"),IF(ISERROR($V203),"",OFFSET('Smelter Look-up'!$F$4,$V203-4,0)))</f>
        <v/>
      </c>
      <c r="H203" s="183" t="str">
        <f ca="1">IF(ISERROR($V203),"",OFFSET('Smelter Look-up'!$G$4,$V203-4,0))</f>
        <v/>
      </c>
      <c r="I203" s="184" t="str">
        <f ca="1">IF(ISERROR($V203),"",OFFSET('Smelter Look-up'!$H$4,$V203-4,0))</f>
        <v/>
      </c>
      <c r="J203" s="184" t="str">
        <f ca="1">IF(ISERROR($V203),"",OFFSET('Smelter Look-up'!$I$4,$V203-4,0))</f>
        <v/>
      </c>
      <c r="K203" s="224"/>
      <c r="L203" s="224"/>
      <c r="M203" s="224"/>
      <c r="N203" s="224"/>
      <c r="O203" s="224"/>
      <c r="P203" s="185"/>
      <c r="Q203" s="225"/>
      <c r="R203" s="182" t="str">
        <f ca="1">IF(ISERROR($V203),"",OFFSET('Smelter Look-up'!$C$4,$V203-4,0)&amp;"")</f>
        <v/>
      </c>
      <c r="S203" s="181" t="str">
        <f t="shared" ca="1" si="29"/>
        <v/>
      </c>
      <c r="T203" s="181" t="str">
        <f ca="1">IF(B203="","",IF(ISERROR(MATCH($J203,SorP!$B$1:$B$6226,0)),"",INDIRECT("'SorP'!$A$"&amp;MATCH($S203&amp;$J203,SorP!C:C,0))))</f>
        <v/>
      </c>
      <c r="U203" s="201"/>
      <c r="V203" s="226" t="e">
        <f>IF(C203="",NA(),IF(OR(C203="Smelter not listed",C203="Smelter not yet identified"),MATCH($B203&amp;$D203,'Smelter Look-up'!$J:$J,0),MATCH($B203&amp;$C203,'Smelter Look-up'!$J:$J,0)))</f>
        <v>#N/A</v>
      </c>
      <c r="X203" s="227">
        <f t="shared" ca="1" si="30"/>
        <v>0</v>
      </c>
      <c r="AB203" s="228" t="str">
        <f t="shared" si="31"/>
        <v/>
      </c>
    </row>
    <row r="204" spans="1:28" s="227" customFormat="1" ht="20.25">
      <c r="A204" s="181"/>
      <c r="B204" s="182" t="str">
        <f>IF(LEN(A204)=0,"",INDEX('Smelter Look-up'!$A:$A,MATCH($A204,'Smelter Look-up'!$E:$E,0)))</f>
        <v/>
      </c>
      <c r="C204" s="186" t="str">
        <f>IF(LEN(A204)=0,"",INDEX('Smelter Look-up'!$C:$C,MATCH($A204,'Smelter Look-up'!$E:$E,0)))</f>
        <v/>
      </c>
      <c r="D204" s="230"/>
      <c r="E204" s="182" t="str">
        <f ca="1">IF(ISERROR($V204),"",OFFSET('Smelter Look-up'!$D$4,$V204-4,0)&amp;"")</f>
        <v/>
      </c>
      <c r="F204" s="182" t="str">
        <f ca="1">IF(ISERROR($V204),"",OFFSET('Smelter Look-up'!$E$4,$V204-4,0))</f>
        <v/>
      </c>
      <c r="G204" s="182" t="str">
        <f ca="1">IF(C204=$X$4,IF(ISERROR($V204),"Enter smelter details","RMI"),IF(ISERROR($V204),"",OFFSET('Smelter Look-up'!$F$4,$V204-4,0)))</f>
        <v/>
      </c>
      <c r="H204" s="183" t="str">
        <f ca="1">IF(ISERROR($V204),"",OFFSET('Smelter Look-up'!$G$4,$V204-4,0))</f>
        <v/>
      </c>
      <c r="I204" s="184" t="str">
        <f ca="1">IF(ISERROR($V204),"",OFFSET('Smelter Look-up'!$H$4,$V204-4,0))</f>
        <v/>
      </c>
      <c r="J204" s="184" t="str">
        <f ca="1">IF(ISERROR($V204),"",OFFSET('Smelter Look-up'!$I$4,$V204-4,0))</f>
        <v/>
      </c>
      <c r="K204" s="224"/>
      <c r="L204" s="224"/>
      <c r="M204" s="224"/>
      <c r="N204" s="224"/>
      <c r="O204" s="224"/>
      <c r="P204" s="185"/>
      <c r="Q204" s="225"/>
      <c r="R204" s="182" t="str">
        <f ca="1">IF(ISERROR($V204),"",OFFSET('Smelter Look-up'!$C$4,$V204-4,0)&amp;"")</f>
        <v/>
      </c>
      <c r="S204" s="181" t="str">
        <f t="shared" ca="1" si="29"/>
        <v/>
      </c>
      <c r="T204" s="181" t="str">
        <f ca="1">IF(B204="","",IF(ISERROR(MATCH($J204,SorP!$B$1:$B$6226,0)),"",INDIRECT("'SorP'!$A$"&amp;MATCH($S204&amp;$J204,SorP!C:C,0))))</f>
        <v/>
      </c>
      <c r="U204" s="201"/>
      <c r="V204" s="226" t="e">
        <f>IF(C204="",NA(),IF(OR(C204="Smelter not listed",C204="Smelter not yet identified"),MATCH($B204&amp;$D204,'Smelter Look-up'!$J:$J,0),MATCH($B204&amp;$C204,'Smelter Look-up'!$J:$J,0)))</f>
        <v>#N/A</v>
      </c>
      <c r="X204" s="227">
        <f t="shared" ca="1" si="30"/>
        <v>0</v>
      </c>
      <c r="AB204" s="228" t="str">
        <f t="shared" si="31"/>
        <v/>
      </c>
    </row>
    <row r="205" spans="1:28" s="227" customFormat="1" ht="20.25">
      <c r="A205" s="181"/>
      <c r="B205" s="182" t="str">
        <f>IF(LEN(A205)=0,"",INDEX('Smelter Look-up'!$A:$A,MATCH($A205,'Smelter Look-up'!$E:$E,0)))</f>
        <v/>
      </c>
      <c r="C205" s="186" t="str">
        <f>IF(LEN(A205)=0,"",INDEX('Smelter Look-up'!$C:$C,MATCH($A205,'Smelter Look-up'!$E:$E,0)))</f>
        <v/>
      </c>
      <c r="D205" s="230"/>
      <c r="E205" s="182" t="str">
        <f ca="1">IF(ISERROR($V205),"",OFFSET('Smelter Look-up'!$D$4,$V205-4,0)&amp;"")</f>
        <v/>
      </c>
      <c r="F205" s="182" t="str">
        <f ca="1">IF(ISERROR($V205),"",OFFSET('Smelter Look-up'!$E$4,$V205-4,0))</f>
        <v/>
      </c>
      <c r="G205" s="182" t="str">
        <f ca="1">IF(C205=$X$4,IF(ISERROR($V205),"Enter smelter details","RMI"),IF(ISERROR($V205),"",OFFSET('Smelter Look-up'!$F$4,$V205-4,0)))</f>
        <v/>
      </c>
      <c r="H205" s="183" t="str">
        <f ca="1">IF(ISERROR($V205),"",OFFSET('Smelter Look-up'!$G$4,$V205-4,0))</f>
        <v/>
      </c>
      <c r="I205" s="184" t="str">
        <f ca="1">IF(ISERROR($V205),"",OFFSET('Smelter Look-up'!$H$4,$V205-4,0))</f>
        <v/>
      </c>
      <c r="J205" s="184" t="str">
        <f ca="1">IF(ISERROR($V205),"",OFFSET('Smelter Look-up'!$I$4,$V205-4,0))</f>
        <v/>
      </c>
      <c r="K205" s="224"/>
      <c r="L205" s="224"/>
      <c r="M205" s="224"/>
      <c r="N205" s="224"/>
      <c r="O205" s="224"/>
      <c r="P205" s="185"/>
      <c r="Q205" s="225"/>
      <c r="R205" s="182" t="str">
        <f ca="1">IF(ISERROR($V205),"",OFFSET('Smelter Look-up'!$C$4,$V205-4,0)&amp;"")</f>
        <v/>
      </c>
      <c r="S205" s="181" t="str">
        <f t="shared" ca="1" si="29"/>
        <v/>
      </c>
      <c r="T205" s="181" t="str">
        <f ca="1">IF(B205="","",IF(ISERROR(MATCH($J205,SorP!$B$1:$B$6226,0)),"",INDIRECT("'SorP'!$A$"&amp;MATCH($S205&amp;$J205,SorP!C:C,0))))</f>
        <v/>
      </c>
      <c r="U205" s="201"/>
      <c r="V205" s="226" t="e">
        <f>IF(C205="",NA(),IF(OR(C205="Smelter not listed",C205="Smelter not yet identified"),MATCH($B205&amp;$D205,'Smelter Look-up'!$J:$J,0),MATCH($B205&amp;$C205,'Smelter Look-up'!$J:$J,0)))</f>
        <v>#N/A</v>
      </c>
      <c r="X205" s="227">
        <f t="shared" ca="1" si="30"/>
        <v>0</v>
      </c>
      <c r="AB205" s="228" t="str">
        <f t="shared" si="31"/>
        <v/>
      </c>
    </row>
    <row r="206" spans="1:28" s="227" customFormat="1" ht="20.25">
      <c r="A206" s="181"/>
      <c r="B206" s="182" t="str">
        <f>IF(LEN(A206)=0,"",INDEX('Smelter Look-up'!$A:$A,MATCH($A206,'Smelter Look-up'!$E:$E,0)))</f>
        <v/>
      </c>
      <c r="C206" s="186" t="str">
        <f>IF(LEN(A206)=0,"",INDEX('Smelter Look-up'!$C:$C,MATCH($A206,'Smelter Look-up'!$E:$E,0)))</f>
        <v/>
      </c>
      <c r="D206" s="230"/>
      <c r="E206" s="182" t="str">
        <f ca="1">IF(ISERROR($V206),"",OFFSET('Smelter Look-up'!$D$4,$V206-4,0)&amp;"")</f>
        <v/>
      </c>
      <c r="F206" s="182" t="str">
        <f ca="1">IF(ISERROR($V206),"",OFFSET('Smelter Look-up'!$E$4,$V206-4,0))</f>
        <v/>
      </c>
      <c r="G206" s="182" t="str">
        <f ca="1">IF(C206=$X$4,IF(ISERROR($V206),"Enter smelter details","RMI"),IF(ISERROR($V206),"",OFFSET('Smelter Look-up'!$F$4,$V206-4,0)))</f>
        <v/>
      </c>
      <c r="H206" s="183" t="str">
        <f ca="1">IF(ISERROR($V206),"",OFFSET('Smelter Look-up'!$G$4,$V206-4,0))</f>
        <v/>
      </c>
      <c r="I206" s="184" t="str">
        <f ca="1">IF(ISERROR($V206),"",OFFSET('Smelter Look-up'!$H$4,$V206-4,0))</f>
        <v/>
      </c>
      <c r="J206" s="184" t="str">
        <f ca="1">IF(ISERROR($V206),"",OFFSET('Smelter Look-up'!$I$4,$V206-4,0))</f>
        <v/>
      </c>
      <c r="K206" s="224"/>
      <c r="L206" s="224"/>
      <c r="M206" s="224"/>
      <c r="N206" s="224"/>
      <c r="O206" s="224"/>
      <c r="P206" s="185"/>
      <c r="Q206" s="225"/>
      <c r="R206" s="182" t="str">
        <f ca="1">IF(ISERROR($V206),"",OFFSET('Smelter Look-up'!$C$4,$V206-4,0)&amp;"")</f>
        <v/>
      </c>
      <c r="S206" s="181" t="str">
        <f t="shared" ca="1" si="29"/>
        <v/>
      </c>
      <c r="T206" s="181" t="str">
        <f ca="1">IF(B206="","",IF(ISERROR(MATCH($J206,SorP!$B$1:$B$6226,0)),"",INDIRECT("'SorP'!$A$"&amp;MATCH($S206&amp;$J206,SorP!C:C,0))))</f>
        <v/>
      </c>
      <c r="U206" s="201"/>
      <c r="V206" s="226" t="e">
        <f>IF(C206="",NA(),IF(OR(C206="Smelter not listed",C206="Smelter not yet identified"),MATCH($B206&amp;$D206,'Smelter Look-up'!$J:$J,0),MATCH($B206&amp;$C206,'Smelter Look-up'!$J:$J,0)))</f>
        <v>#N/A</v>
      </c>
      <c r="X206" s="227">
        <f t="shared" ca="1" si="30"/>
        <v>0</v>
      </c>
      <c r="AB206" s="228" t="str">
        <f t="shared" si="31"/>
        <v/>
      </c>
    </row>
    <row r="207" spans="1:28" s="227" customFormat="1" ht="20.25">
      <c r="A207" s="181"/>
      <c r="B207" s="182" t="str">
        <f>IF(LEN(A207)=0,"",INDEX('Smelter Look-up'!$A:$A,MATCH($A207,'Smelter Look-up'!$E:$E,0)))</f>
        <v/>
      </c>
      <c r="C207" s="186" t="str">
        <f>IF(LEN(A207)=0,"",INDEX('Smelter Look-up'!$C:$C,MATCH($A207,'Smelter Look-up'!$E:$E,0)))</f>
        <v/>
      </c>
      <c r="D207" s="230"/>
      <c r="E207" s="182" t="str">
        <f ca="1">IF(ISERROR($V207),"",OFFSET('Smelter Look-up'!$D$4,$V207-4,0)&amp;"")</f>
        <v/>
      </c>
      <c r="F207" s="182" t="str">
        <f ca="1">IF(ISERROR($V207),"",OFFSET('Smelter Look-up'!$E$4,$V207-4,0))</f>
        <v/>
      </c>
      <c r="G207" s="182" t="str">
        <f ca="1">IF(C207=$X$4,IF(ISERROR($V207),"Enter smelter details","RMI"),IF(ISERROR($V207),"",OFFSET('Smelter Look-up'!$F$4,$V207-4,0)))</f>
        <v/>
      </c>
      <c r="H207" s="183" t="str">
        <f ca="1">IF(ISERROR($V207),"",OFFSET('Smelter Look-up'!$G$4,$V207-4,0))</f>
        <v/>
      </c>
      <c r="I207" s="184" t="str">
        <f ca="1">IF(ISERROR($V207),"",OFFSET('Smelter Look-up'!$H$4,$V207-4,0))</f>
        <v/>
      </c>
      <c r="J207" s="184" t="str">
        <f ca="1">IF(ISERROR($V207),"",OFFSET('Smelter Look-up'!$I$4,$V207-4,0))</f>
        <v/>
      </c>
      <c r="K207" s="224"/>
      <c r="L207" s="224"/>
      <c r="M207" s="224"/>
      <c r="N207" s="224"/>
      <c r="O207" s="224"/>
      <c r="P207" s="185"/>
      <c r="Q207" s="225"/>
      <c r="R207" s="182" t="str">
        <f ca="1">IF(ISERROR($V207),"",OFFSET('Smelter Look-up'!$C$4,$V207-4,0)&amp;"")</f>
        <v/>
      </c>
      <c r="S207" s="181" t="str">
        <f t="shared" ca="1" si="29"/>
        <v/>
      </c>
      <c r="T207" s="181" t="str">
        <f ca="1">IF(B207="","",IF(ISERROR(MATCH($J207,SorP!$B$1:$B$6226,0)),"",INDIRECT("'SorP'!$A$"&amp;MATCH($S207&amp;$J207,SorP!C:C,0))))</f>
        <v/>
      </c>
      <c r="U207" s="201"/>
      <c r="V207" s="226" t="e">
        <f>IF(C207="",NA(),IF(OR(C207="Smelter not listed",C207="Smelter not yet identified"),MATCH($B207&amp;$D207,'Smelter Look-up'!$J:$J,0),MATCH($B207&amp;$C207,'Smelter Look-up'!$J:$J,0)))</f>
        <v>#N/A</v>
      </c>
      <c r="X207" s="227">
        <f t="shared" ca="1" si="30"/>
        <v>0</v>
      </c>
      <c r="AB207" s="228" t="str">
        <f t="shared" si="31"/>
        <v/>
      </c>
    </row>
    <row r="208" spans="1:28" s="227" customFormat="1" ht="20.25">
      <c r="A208" s="181"/>
      <c r="B208" s="182" t="str">
        <f>IF(LEN(A208)=0,"",INDEX('Smelter Look-up'!$A:$A,MATCH($A208,'Smelter Look-up'!$E:$E,0)))</f>
        <v/>
      </c>
      <c r="C208" s="186" t="str">
        <f>IF(LEN(A208)=0,"",INDEX('Smelter Look-up'!$C:$C,MATCH($A208,'Smelter Look-up'!$E:$E,0)))</f>
        <v/>
      </c>
      <c r="D208" s="230"/>
      <c r="E208" s="182" t="str">
        <f ca="1">IF(ISERROR($V208),"",OFFSET('Smelter Look-up'!$D$4,$V208-4,0)&amp;"")</f>
        <v/>
      </c>
      <c r="F208" s="182" t="str">
        <f ca="1">IF(ISERROR($V208),"",OFFSET('Smelter Look-up'!$E$4,$V208-4,0))</f>
        <v/>
      </c>
      <c r="G208" s="182" t="str">
        <f ca="1">IF(C208=$X$4,IF(ISERROR($V208),"Enter smelter details","RMI"),IF(ISERROR($V208),"",OFFSET('Smelter Look-up'!$F$4,$V208-4,0)))</f>
        <v/>
      </c>
      <c r="H208" s="183" t="str">
        <f ca="1">IF(ISERROR($V208),"",OFFSET('Smelter Look-up'!$G$4,$V208-4,0))</f>
        <v/>
      </c>
      <c r="I208" s="184" t="str">
        <f ca="1">IF(ISERROR($V208),"",OFFSET('Smelter Look-up'!$H$4,$V208-4,0))</f>
        <v/>
      </c>
      <c r="J208" s="184" t="str">
        <f ca="1">IF(ISERROR($V208),"",OFFSET('Smelter Look-up'!$I$4,$V208-4,0))</f>
        <v/>
      </c>
      <c r="K208" s="224"/>
      <c r="L208" s="224"/>
      <c r="M208" s="224"/>
      <c r="N208" s="224"/>
      <c r="O208" s="224"/>
      <c r="P208" s="185"/>
      <c r="Q208" s="225"/>
      <c r="R208" s="182" t="str">
        <f ca="1">IF(ISERROR($V208),"",OFFSET('Smelter Look-up'!$C$4,$V208-4,0)&amp;"")</f>
        <v/>
      </c>
      <c r="S208" s="181" t="str">
        <f t="shared" ca="1" si="29"/>
        <v/>
      </c>
      <c r="T208" s="181" t="str">
        <f ca="1">IF(B208="","",IF(ISERROR(MATCH($J208,SorP!$B$1:$B$6226,0)),"",INDIRECT("'SorP'!$A$"&amp;MATCH($S208&amp;$J208,SorP!C:C,0))))</f>
        <v/>
      </c>
      <c r="U208" s="201"/>
      <c r="V208" s="226" t="e">
        <f>IF(C208="",NA(),IF(OR(C208="Smelter not listed",C208="Smelter not yet identified"),MATCH($B208&amp;$D208,'Smelter Look-up'!$J:$J,0),MATCH($B208&amp;$C208,'Smelter Look-up'!$J:$J,0)))</f>
        <v>#N/A</v>
      </c>
      <c r="X208" s="227">
        <f t="shared" ca="1" si="30"/>
        <v>0</v>
      </c>
      <c r="AB208" s="228" t="str">
        <f t="shared" si="31"/>
        <v/>
      </c>
    </row>
    <row r="209" spans="1:28" s="227" customFormat="1" ht="20.25">
      <c r="A209" s="181"/>
      <c r="B209" s="182" t="str">
        <f>IF(LEN(A209)=0,"",INDEX('Smelter Look-up'!$A:$A,MATCH($A209,'Smelter Look-up'!$E:$E,0)))</f>
        <v/>
      </c>
      <c r="C209" s="186" t="str">
        <f>IF(LEN(A209)=0,"",INDEX('Smelter Look-up'!$C:$C,MATCH($A209,'Smelter Look-up'!$E:$E,0)))</f>
        <v/>
      </c>
      <c r="D209" s="230"/>
      <c r="E209" s="182" t="str">
        <f ca="1">IF(ISERROR($V209),"",OFFSET('Smelter Look-up'!$D$4,$V209-4,0)&amp;"")</f>
        <v/>
      </c>
      <c r="F209" s="182" t="str">
        <f ca="1">IF(ISERROR($V209),"",OFFSET('Smelter Look-up'!$E$4,$V209-4,0))</f>
        <v/>
      </c>
      <c r="G209" s="182" t="str">
        <f ca="1">IF(C209=$X$4,IF(ISERROR($V209),"Enter smelter details","RMI"),IF(ISERROR($V209),"",OFFSET('Smelter Look-up'!$F$4,$V209-4,0)))</f>
        <v/>
      </c>
      <c r="H209" s="183" t="str">
        <f ca="1">IF(ISERROR($V209),"",OFFSET('Smelter Look-up'!$G$4,$V209-4,0))</f>
        <v/>
      </c>
      <c r="I209" s="184" t="str">
        <f ca="1">IF(ISERROR($V209),"",OFFSET('Smelter Look-up'!$H$4,$V209-4,0))</f>
        <v/>
      </c>
      <c r="J209" s="184" t="str">
        <f ca="1">IF(ISERROR($V209),"",OFFSET('Smelter Look-up'!$I$4,$V209-4,0))</f>
        <v/>
      </c>
      <c r="K209" s="224"/>
      <c r="L209" s="224"/>
      <c r="M209" s="224"/>
      <c r="N209" s="224"/>
      <c r="O209" s="224"/>
      <c r="P209" s="185"/>
      <c r="Q209" s="225"/>
      <c r="R209" s="182" t="str">
        <f ca="1">IF(ISERROR($V209),"",OFFSET('Smelter Look-up'!$C$4,$V209-4,0)&amp;"")</f>
        <v/>
      </c>
      <c r="S209" s="181" t="str">
        <f t="shared" ca="1" si="29"/>
        <v/>
      </c>
      <c r="T209" s="181" t="str">
        <f ca="1">IF(B209="","",IF(ISERROR(MATCH($J209,SorP!$B$1:$B$6226,0)),"",INDIRECT("'SorP'!$A$"&amp;MATCH($S209&amp;$J209,SorP!C:C,0))))</f>
        <v/>
      </c>
      <c r="U209" s="201"/>
      <c r="V209" s="226" t="e">
        <f>IF(C209="",NA(),IF(OR(C209="Smelter not listed",C209="Smelter not yet identified"),MATCH($B209&amp;$D209,'Smelter Look-up'!$J:$J,0),MATCH($B209&amp;$C209,'Smelter Look-up'!$J:$J,0)))</f>
        <v>#N/A</v>
      </c>
      <c r="X209" s="227">
        <f t="shared" ca="1" si="30"/>
        <v>0</v>
      </c>
      <c r="AB209" s="228" t="str">
        <f t="shared" si="31"/>
        <v/>
      </c>
    </row>
    <row r="210" spans="1:28" s="227" customFormat="1" ht="20.25">
      <c r="A210" s="181"/>
      <c r="B210" s="182" t="str">
        <f>IF(LEN(A210)=0,"",INDEX('Smelter Look-up'!$A:$A,MATCH($A210,'Smelter Look-up'!$E:$E,0)))</f>
        <v/>
      </c>
      <c r="C210" s="186" t="str">
        <f>IF(LEN(A210)=0,"",INDEX('Smelter Look-up'!$C:$C,MATCH($A210,'Smelter Look-up'!$E:$E,0)))</f>
        <v/>
      </c>
      <c r="D210" s="230"/>
      <c r="E210" s="182" t="str">
        <f ca="1">IF(ISERROR($V210),"",OFFSET('Smelter Look-up'!$D$4,$V210-4,0)&amp;"")</f>
        <v/>
      </c>
      <c r="F210" s="182" t="str">
        <f ca="1">IF(ISERROR($V210),"",OFFSET('Smelter Look-up'!$E$4,$V210-4,0))</f>
        <v/>
      </c>
      <c r="G210" s="182" t="str">
        <f ca="1">IF(C210=$X$4,IF(ISERROR($V210),"Enter smelter details","RMI"),IF(ISERROR($V210),"",OFFSET('Smelter Look-up'!$F$4,$V210-4,0)))</f>
        <v/>
      </c>
      <c r="H210" s="183" t="str">
        <f ca="1">IF(ISERROR($V210),"",OFFSET('Smelter Look-up'!$G$4,$V210-4,0))</f>
        <v/>
      </c>
      <c r="I210" s="184" t="str">
        <f ca="1">IF(ISERROR($V210),"",OFFSET('Smelter Look-up'!$H$4,$V210-4,0))</f>
        <v/>
      </c>
      <c r="J210" s="184" t="str">
        <f ca="1">IF(ISERROR($V210),"",OFFSET('Smelter Look-up'!$I$4,$V210-4,0))</f>
        <v/>
      </c>
      <c r="K210" s="224"/>
      <c r="L210" s="224"/>
      <c r="M210" s="224"/>
      <c r="N210" s="224"/>
      <c r="O210" s="224"/>
      <c r="P210" s="185"/>
      <c r="Q210" s="225"/>
      <c r="R210" s="182" t="str">
        <f ca="1">IF(ISERROR($V210),"",OFFSET('Smelter Look-up'!$C$4,$V210-4,0)&amp;"")</f>
        <v/>
      </c>
      <c r="S210" s="181" t="str">
        <f t="shared" ca="1" si="29"/>
        <v/>
      </c>
      <c r="T210" s="181" t="str">
        <f ca="1">IF(B210="","",IF(ISERROR(MATCH($J210,SorP!$B$1:$B$6226,0)),"",INDIRECT("'SorP'!$A$"&amp;MATCH($S210&amp;$J210,SorP!C:C,0))))</f>
        <v/>
      </c>
      <c r="U210" s="201"/>
      <c r="V210" s="226" t="e">
        <f>IF(C210="",NA(),IF(OR(C210="Smelter not listed",C210="Smelter not yet identified"),MATCH($B210&amp;$D210,'Smelter Look-up'!$J:$J,0),MATCH($B210&amp;$C210,'Smelter Look-up'!$J:$J,0)))</f>
        <v>#N/A</v>
      </c>
      <c r="X210" s="227">
        <f t="shared" ca="1" si="30"/>
        <v>0</v>
      </c>
      <c r="AB210" s="228" t="str">
        <f t="shared" si="31"/>
        <v/>
      </c>
    </row>
    <row r="211" spans="1:28" s="227" customFormat="1" ht="20.25">
      <c r="A211" s="181"/>
      <c r="B211" s="182" t="str">
        <f>IF(LEN(A211)=0,"",INDEX('Smelter Look-up'!$A:$A,MATCH($A211,'Smelter Look-up'!$E:$E,0)))</f>
        <v/>
      </c>
      <c r="C211" s="186" t="str">
        <f>IF(LEN(A211)=0,"",INDEX('Smelter Look-up'!$C:$C,MATCH($A211,'Smelter Look-up'!$E:$E,0)))</f>
        <v/>
      </c>
      <c r="D211" s="230"/>
      <c r="E211" s="182" t="str">
        <f ca="1">IF(ISERROR($V211),"",OFFSET('Smelter Look-up'!$D$4,$V211-4,0)&amp;"")</f>
        <v/>
      </c>
      <c r="F211" s="182" t="str">
        <f ca="1">IF(ISERROR($V211),"",OFFSET('Smelter Look-up'!$E$4,$V211-4,0))</f>
        <v/>
      </c>
      <c r="G211" s="182" t="str">
        <f ca="1">IF(C211=$X$4,IF(ISERROR($V211),"Enter smelter details","RMI"),IF(ISERROR($V211),"",OFFSET('Smelter Look-up'!$F$4,$V211-4,0)))</f>
        <v/>
      </c>
      <c r="H211" s="183" t="str">
        <f ca="1">IF(ISERROR($V211),"",OFFSET('Smelter Look-up'!$G$4,$V211-4,0))</f>
        <v/>
      </c>
      <c r="I211" s="184" t="str">
        <f ca="1">IF(ISERROR($V211),"",OFFSET('Smelter Look-up'!$H$4,$V211-4,0))</f>
        <v/>
      </c>
      <c r="J211" s="184" t="str">
        <f ca="1">IF(ISERROR($V211),"",OFFSET('Smelter Look-up'!$I$4,$V211-4,0))</f>
        <v/>
      </c>
      <c r="K211" s="224"/>
      <c r="L211" s="224"/>
      <c r="M211" s="224"/>
      <c r="N211" s="224"/>
      <c r="O211" s="224"/>
      <c r="P211" s="185"/>
      <c r="Q211" s="225"/>
      <c r="R211" s="182" t="str">
        <f ca="1">IF(ISERROR($V211),"",OFFSET('Smelter Look-up'!$C$4,$V211-4,0)&amp;"")</f>
        <v/>
      </c>
      <c r="S211" s="181" t="str">
        <f t="shared" ca="1" si="29"/>
        <v/>
      </c>
      <c r="T211" s="181" t="str">
        <f ca="1">IF(B211="","",IF(ISERROR(MATCH($J211,SorP!$B$1:$B$6226,0)),"",INDIRECT("'SorP'!$A$"&amp;MATCH($S211&amp;$J211,SorP!C:C,0))))</f>
        <v/>
      </c>
      <c r="U211" s="201"/>
      <c r="V211" s="226" t="e">
        <f>IF(C211="",NA(),IF(OR(C211="Smelter not listed",C211="Smelter not yet identified"),MATCH($B211&amp;$D211,'Smelter Look-up'!$J:$J,0),MATCH($B211&amp;$C211,'Smelter Look-up'!$J:$J,0)))</f>
        <v>#N/A</v>
      </c>
      <c r="X211" s="227">
        <f t="shared" ca="1" si="30"/>
        <v>0</v>
      </c>
      <c r="AB211" s="228" t="str">
        <f t="shared" si="31"/>
        <v/>
      </c>
    </row>
    <row r="212" spans="1:28" s="227" customFormat="1" ht="20.25">
      <c r="A212" s="181"/>
      <c r="B212" s="182" t="str">
        <f>IF(LEN(A212)=0,"",INDEX('Smelter Look-up'!$A:$A,MATCH($A212,'Smelter Look-up'!$E:$E,0)))</f>
        <v/>
      </c>
      <c r="C212" s="186" t="str">
        <f>IF(LEN(A212)=0,"",INDEX('Smelter Look-up'!$C:$C,MATCH($A212,'Smelter Look-up'!$E:$E,0)))</f>
        <v/>
      </c>
      <c r="D212" s="230"/>
      <c r="E212" s="182" t="str">
        <f ca="1">IF(ISERROR($V212),"",OFFSET('Smelter Look-up'!$D$4,$V212-4,0)&amp;"")</f>
        <v/>
      </c>
      <c r="F212" s="182" t="str">
        <f ca="1">IF(ISERROR($V212),"",OFFSET('Smelter Look-up'!$E$4,$V212-4,0))</f>
        <v/>
      </c>
      <c r="G212" s="182" t="str">
        <f ca="1">IF(C212=$X$4,IF(ISERROR($V212),"Enter smelter details","RMI"),IF(ISERROR($V212),"",OFFSET('Smelter Look-up'!$F$4,$V212-4,0)))</f>
        <v/>
      </c>
      <c r="H212" s="183" t="str">
        <f ca="1">IF(ISERROR($V212),"",OFFSET('Smelter Look-up'!$G$4,$V212-4,0))</f>
        <v/>
      </c>
      <c r="I212" s="184" t="str">
        <f ca="1">IF(ISERROR($V212),"",OFFSET('Smelter Look-up'!$H$4,$V212-4,0))</f>
        <v/>
      </c>
      <c r="J212" s="184" t="str">
        <f ca="1">IF(ISERROR($V212),"",OFFSET('Smelter Look-up'!$I$4,$V212-4,0))</f>
        <v/>
      </c>
      <c r="K212" s="224"/>
      <c r="L212" s="224"/>
      <c r="M212" s="224"/>
      <c r="N212" s="224"/>
      <c r="O212" s="224"/>
      <c r="P212" s="185"/>
      <c r="Q212" s="225"/>
      <c r="R212" s="182" t="str">
        <f ca="1">IF(ISERROR($V212),"",OFFSET('Smelter Look-up'!$C$4,$V212-4,0)&amp;"")</f>
        <v/>
      </c>
      <c r="S212" s="181" t="str">
        <f t="shared" ca="1" si="29"/>
        <v/>
      </c>
      <c r="T212" s="181" t="str">
        <f ca="1">IF(B212="","",IF(ISERROR(MATCH($J212,SorP!$B$1:$B$6226,0)),"",INDIRECT("'SorP'!$A$"&amp;MATCH($S212&amp;$J212,SorP!C:C,0))))</f>
        <v/>
      </c>
      <c r="U212" s="201"/>
      <c r="V212" s="226" t="e">
        <f>IF(C212="",NA(),IF(OR(C212="Smelter not listed",C212="Smelter not yet identified"),MATCH($B212&amp;$D212,'Smelter Look-up'!$J:$J,0),MATCH($B212&amp;$C212,'Smelter Look-up'!$J:$J,0)))</f>
        <v>#N/A</v>
      </c>
      <c r="X212" s="227">
        <f t="shared" ca="1" si="30"/>
        <v>0</v>
      </c>
      <c r="AB212" s="228" t="str">
        <f t="shared" si="31"/>
        <v/>
      </c>
    </row>
    <row r="213" spans="1:28" s="227" customFormat="1" ht="20.25">
      <c r="A213" s="181"/>
      <c r="B213" s="182" t="str">
        <f>IF(LEN(A213)=0,"",INDEX('Smelter Look-up'!$A:$A,MATCH($A213,'Smelter Look-up'!$E:$E,0)))</f>
        <v/>
      </c>
      <c r="C213" s="186" t="str">
        <f>IF(LEN(A213)=0,"",INDEX('Smelter Look-up'!$C:$C,MATCH($A213,'Smelter Look-up'!$E:$E,0)))</f>
        <v/>
      </c>
      <c r="D213" s="230"/>
      <c r="E213" s="182" t="str">
        <f ca="1">IF(ISERROR($V213),"",OFFSET('Smelter Look-up'!$D$4,$V213-4,0)&amp;"")</f>
        <v/>
      </c>
      <c r="F213" s="182" t="str">
        <f ca="1">IF(ISERROR($V213),"",OFFSET('Smelter Look-up'!$E$4,$V213-4,0))</f>
        <v/>
      </c>
      <c r="G213" s="182" t="str">
        <f ca="1">IF(C213=$X$4,IF(ISERROR($V213),"Enter smelter details","RMI"),IF(ISERROR($V213),"",OFFSET('Smelter Look-up'!$F$4,$V213-4,0)))</f>
        <v/>
      </c>
      <c r="H213" s="183" t="str">
        <f ca="1">IF(ISERROR($V213),"",OFFSET('Smelter Look-up'!$G$4,$V213-4,0))</f>
        <v/>
      </c>
      <c r="I213" s="184" t="str">
        <f ca="1">IF(ISERROR($V213),"",OFFSET('Smelter Look-up'!$H$4,$V213-4,0))</f>
        <v/>
      </c>
      <c r="J213" s="184" t="str">
        <f ca="1">IF(ISERROR($V213),"",OFFSET('Smelter Look-up'!$I$4,$V213-4,0))</f>
        <v/>
      </c>
      <c r="K213" s="224"/>
      <c r="L213" s="224"/>
      <c r="M213" s="224"/>
      <c r="N213" s="224"/>
      <c r="O213" s="224"/>
      <c r="P213" s="185"/>
      <c r="Q213" s="225"/>
      <c r="R213" s="182" t="str">
        <f ca="1">IF(ISERROR($V213),"",OFFSET('Smelter Look-up'!$C$4,$V213-4,0)&amp;"")</f>
        <v/>
      </c>
      <c r="S213" s="181" t="str">
        <f t="shared" ca="1" si="29"/>
        <v/>
      </c>
      <c r="T213" s="181" t="str">
        <f ca="1">IF(B213="","",IF(ISERROR(MATCH($J213,SorP!$B$1:$B$6226,0)),"",INDIRECT("'SorP'!$A$"&amp;MATCH($S213&amp;$J213,SorP!C:C,0))))</f>
        <v/>
      </c>
      <c r="U213" s="201"/>
      <c r="V213" s="226" t="e">
        <f>IF(C213="",NA(),IF(OR(C213="Smelter not listed",C213="Smelter not yet identified"),MATCH($B213&amp;$D213,'Smelter Look-up'!$J:$J,0),MATCH($B213&amp;$C213,'Smelter Look-up'!$J:$J,0)))</f>
        <v>#N/A</v>
      </c>
      <c r="X213" s="227">
        <f t="shared" ca="1" si="30"/>
        <v>0</v>
      </c>
      <c r="AB213" s="228" t="str">
        <f t="shared" si="31"/>
        <v/>
      </c>
    </row>
    <row r="214" spans="1:28" s="227" customFormat="1" ht="20.25">
      <c r="A214" s="181"/>
      <c r="B214" s="182" t="str">
        <f>IF(LEN(A214)=0,"",INDEX('Smelter Look-up'!$A:$A,MATCH($A214,'Smelter Look-up'!$E:$E,0)))</f>
        <v/>
      </c>
      <c r="C214" s="186" t="str">
        <f>IF(LEN(A214)=0,"",INDEX('Smelter Look-up'!$C:$C,MATCH($A214,'Smelter Look-up'!$E:$E,0)))</f>
        <v/>
      </c>
      <c r="D214" s="230"/>
      <c r="E214" s="182" t="str">
        <f ca="1">IF(ISERROR($V214),"",OFFSET('Smelter Look-up'!$D$4,$V214-4,0)&amp;"")</f>
        <v/>
      </c>
      <c r="F214" s="182" t="str">
        <f ca="1">IF(ISERROR($V214),"",OFFSET('Smelter Look-up'!$E$4,$V214-4,0))</f>
        <v/>
      </c>
      <c r="G214" s="182" t="str">
        <f ca="1">IF(C214=$X$4,IF(ISERROR($V214),"Enter smelter details","RMI"),IF(ISERROR($V214),"",OFFSET('Smelter Look-up'!$F$4,$V214-4,0)))</f>
        <v/>
      </c>
      <c r="H214" s="183" t="str">
        <f ca="1">IF(ISERROR($V214),"",OFFSET('Smelter Look-up'!$G$4,$V214-4,0))</f>
        <v/>
      </c>
      <c r="I214" s="184" t="str">
        <f ca="1">IF(ISERROR($V214),"",OFFSET('Smelter Look-up'!$H$4,$V214-4,0))</f>
        <v/>
      </c>
      <c r="J214" s="184" t="str">
        <f ca="1">IF(ISERROR($V214),"",OFFSET('Smelter Look-up'!$I$4,$V214-4,0))</f>
        <v/>
      </c>
      <c r="K214" s="224"/>
      <c r="L214" s="224"/>
      <c r="M214" s="224"/>
      <c r="N214" s="224"/>
      <c r="O214" s="224"/>
      <c r="P214" s="185"/>
      <c r="Q214" s="225"/>
      <c r="R214" s="182" t="str">
        <f ca="1">IF(ISERROR($V214),"",OFFSET('Smelter Look-up'!$C$4,$V214-4,0)&amp;"")</f>
        <v/>
      </c>
      <c r="S214" s="181" t="str">
        <f t="shared" ca="1" si="29"/>
        <v/>
      </c>
      <c r="T214" s="181" t="str">
        <f ca="1">IF(B214="","",IF(ISERROR(MATCH($J214,SorP!$B$1:$B$6226,0)),"",INDIRECT("'SorP'!$A$"&amp;MATCH($S214&amp;$J214,SorP!C:C,0))))</f>
        <v/>
      </c>
      <c r="U214" s="201"/>
      <c r="V214" s="226" t="e">
        <f>IF(C214="",NA(),IF(OR(C214="Smelter not listed",C214="Smelter not yet identified"),MATCH($B214&amp;$D214,'Smelter Look-up'!$J:$J,0),MATCH($B214&amp;$C214,'Smelter Look-up'!$J:$J,0)))</f>
        <v>#N/A</v>
      </c>
      <c r="X214" s="227">
        <f t="shared" ca="1" si="30"/>
        <v>0</v>
      </c>
      <c r="AB214" s="228" t="str">
        <f t="shared" si="31"/>
        <v/>
      </c>
    </row>
    <row r="215" spans="1:28" s="227" customFormat="1" ht="20.25">
      <c r="A215" s="181"/>
      <c r="B215" s="182" t="str">
        <f>IF(LEN(A215)=0,"",INDEX('Smelter Look-up'!$A:$A,MATCH($A215,'Smelter Look-up'!$E:$E,0)))</f>
        <v/>
      </c>
      <c r="C215" s="186" t="str">
        <f>IF(LEN(A215)=0,"",INDEX('Smelter Look-up'!$C:$C,MATCH($A215,'Smelter Look-up'!$E:$E,0)))</f>
        <v/>
      </c>
      <c r="D215" s="230"/>
      <c r="E215" s="182" t="str">
        <f ca="1">IF(ISERROR($V215),"",OFFSET('Smelter Look-up'!$D$4,$V215-4,0)&amp;"")</f>
        <v/>
      </c>
      <c r="F215" s="182" t="str">
        <f ca="1">IF(ISERROR($V215),"",OFFSET('Smelter Look-up'!$E$4,$V215-4,0))</f>
        <v/>
      </c>
      <c r="G215" s="182" t="str">
        <f ca="1">IF(C215=$X$4,IF(ISERROR($V215),"Enter smelter details","RMI"),IF(ISERROR($V215),"",OFFSET('Smelter Look-up'!$F$4,$V215-4,0)))</f>
        <v/>
      </c>
      <c r="H215" s="183" t="str">
        <f ca="1">IF(ISERROR($V215),"",OFFSET('Smelter Look-up'!$G$4,$V215-4,0))</f>
        <v/>
      </c>
      <c r="I215" s="184" t="str">
        <f ca="1">IF(ISERROR($V215),"",OFFSET('Smelter Look-up'!$H$4,$V215-4,0))</f>
        <v/>
      </c>
      <c r="J215" s="184" t="str">
        <f ca="1">IF(ISERROR($V215),"",OFFSET('Smelter Look-up'!$I$4,$V215-4,0))</f>
        <v/>
      </c>
      <c r="K215" s="224"/>
      <c r="L215" s="224"/>
      <c r="M215" s="224"/>
      <c r="N215" s="224"/>
      <c r="O215" s="224"/>
      <c r="P215" s="185"/>
      <c r="Q215" s="225"/>
      <c r="R215" s="182" t="str">
        <f ca="1">IF(ISERROR($V215),"",OFFSET('Smelter Look-up'!$C$4,$V215-4,0)&amp;"")</f>
        <v/>
      </c>
      <c r="S215" s="181" t="str">
        <f t="shared" ca="1" si="29"/>
        <v/>
      </c>
      <c r="T215" s="181" t="str">
        <f ca="1">IF(B215="","",IF(ISERROR(MATCH($J215,SorP!$B$1:$B$6226,0)),"",INDIRECT("'SorP'!$A$"&amp;MATCH($S215&amp;$J215,SorP!C:C,0))))</f>
        <v/>
      </c>
      <c r="U215" s="201"/>
      <c r="V215" s="226" t="e">
        <f>IF(C215="",NA(),IF(OR(C215="Smelter not listed",C215="Smelter not yet identified"),MATCH($B215&amp;$D215,'Smelter Look-up'!$J:$J,0),MATCH($B215&amp;$C215,'Smelter Look-up'!$J:$J,0)))</f>
        <v>#N/A</v>
      </c>
      <c r="X215" s="227">
        <f t="shared" ca="1" si="30"/>
        <v>0</v>
      </c>
      <c r="AB215" s="228" t="str">
        <f t="shared" si="31"/>
        <v/>
      </c>
    </row>
    <row r="216" spans="1:28" s="227" customFormat="1" ht="20.25">
      <c r="A216" s="181"/>
      <c r="B216" s="182" t="str">
        <f>IF(LEN(A216)=0,"",INDEX('Smelter Look-up'!$A:$A,MATCH($A216,'Smelter Look-up'!$E:$E,0)))</f>
        <v/>
      </c>
      <c r="C216" s="186" t="str">
        <f>IF(LEN(A216)=0,"",INDEX('Smelter Look-up'!$C:$C,MATCH($A216,'Smelter Look-up'!$E:$E,0)))</f>
        <v/>
      </c>
      <c r="D216" s="230"/>
      <c r="E216" s="182" t="str">
        <f ca="1">IF(ISERROR($V216),"",OFFSET('Smelter Look-up'!$D$4,$V216-4,0)&amp;"")</f>
        <v/>
      </c>
      <c r="F216" s="182" t="str">
        <f ca="1">IF(ISERROR($V216),"",OFFSET('Smelter Look-up'!$E$4,$V216-4,0))</f>
        <v/>
      </c>
      <c r="G216" s="182" t="str">
        <f ca="1">IF(C216=$X$4,IF(ISERROR($V216),"Enter smelter details","RMI"),IF(ISERROR($V216),"",OFFSET('Smelter Look-up'!$F$4,$V216-4,0)))</f>
        <v/>
      </c>
      <c r="H216" s="183" t="str">
        <f ca="1">IF(ISERROR($V216),"",OFFSET('Smelter Look-up'!$G$4,$V216-4,0))</f>
        <v/>
      </c>
      <c r="I216" s="184" t="str">
        <f ca="1">IF(ISERROR($V216),"",OFFSET('Smelter Look-up'!$H$4,$V216-4,0))</f>
        <v/>
      </c>
      <c r="J216" s="184" t="str">
        <f ca="1">IF(ISERROR($V216),"",OFFSET('Smelter Look-up'!$I$4,$V216-4,0))</f>
        <v/>
      </c>
      <c r="K216" s="224"/>
      <c r="L216" s="224"/>
      <c r="M216" s="224"/>
      <c r="N216" s="224"/>
      <c r="O216" s="224"/>
      <c r="P216" s="185"/>
      <c r="Q216" s="225"/>
      <c r="R216" s="182" t="str">
        <f ca="1">IF(ISERROR($V216),"",OFFSET('Smelter Look-up'!$C$4,$V216-4,0)&amp;"")</f>
        <v/>
      </c>
      <c r="S216" s="181" t="str">
        <f t="shared" ca="1" si="29"/>
        <v/>
      </c>
      <c r="T216" s="181" t="str">
        <f ca="1">IF(B216="","",IF(ISERROR(MATCH($J216,SorP!$B$1:$B$6226,0)),"",INDIRECT("'SorP'!$A$"&amp;MATCH($S216&amp;$J216,SorP!C:C,0))))</f>
        <v/>
      </c>
      <c r="U216" s="201"/>
      <c r="V216" s="226" t="e">
        <f>IF(C216="",NA(),IF(OR(C216="Smelter not listed",C216="Smelter not yet identified"),MATCH($B216&amp;$D216,'Smelter Look-up'!$J:$J,0),MATCH($B216&amp;$C216,'Smelter Look-up'!$J:$J,0)))</f>
        <v>#N/A</v>
      </c>
      <c r="X216" s="227">
        <f t="shared" ca="1" si="30"/>
        <v>0</v>
      </c>
      <c r="AB216" s="228" t="str">
        <f t="shared" si="31"/>
        <v/>
      </c>
    </row>
    <row r="217" spans="1:28" s="227" customFormat="1" ht="20.25">
      <c r="A217" s="181"/>
      <c r="B217" s="182" t="str">
        <f>IF(LEN(A217)=0,"",INDEX('Smelter Look-up'!$A:$A,MATCH($A217,'Smelter Look-up'!$E:$E,0)))</f>
        <v/>
      </c>
      <c r="C217" s="186" t="str">
        <f>IF(LEN(A217)=0,"",INDEX('Smelter Look-up'!$C:$C,MATCH($A217,'Smelter Look-up'!$E:$E,0)))</f>
        <v/>
      </c>
      <c r="D217" s="230"/>
      <c r="E217" s="182" t="str">
        <f ca="1">IF(ISERROR($V217),"",OFFSET('Smelter Look-up'!$D$4,$V217-4,0)&amp;"")</f>
        <v/>
      </c>
      <c r="F217" s="182" t="str">
        <f ca="1">IF(ISERROR($V217),"",OFFSET('Smelter Look-up'!$E$4,$V217-4,0))</f>
        <v/>
      </c>
      <c r="G217" s="182" t="str">
        <f ca="1">IF(C217=$X$4,IF(ISERROR($V217),"Enter smelter details","RMI"),IF(ISERROR($V217),"",OFFSET('Smelter Look-up'!$F$4,$V217-4,0)))</f>
        <v/>
      </c>
      <c r="H217" s="183" t="str">
        <f ca="1">IF(ISERROR($V217),"",OFFSET('Smelter Look-up'!$G$4,$V217-4,0))</f>
        <v/>
      </c>
      <c r="I217" s="184" t="str">
        <f ca="1">IF(ISERROR($V217),"",OFFSET('Smelter Look-up'!$H$4,$V217-4,0))</f>
        <v/>
      </c>
      <c r="J217" s="184" t="str">
        <f ca="1">IF(ISERROR($V217),"",OFFSET('Smelter Look-up'!$I$4,$V217-4,0))</f>
        <v/>
      </c>
      <c r="K217" s="224"/>
      <c r="L217" s="224"/>
      <c r="M217" s="224"/>
      <c r="N217" s="224"/>
      <c r="O217" s="224"/>
      <c r="P217" s="185"/>
      <c r="Q217" s="225"/>
      <c r="R217" s="182" t="str">
        <f ca="1">IF(ISERROR($V217),"",OFFSET('Smelter Look-up'!$C$4,$V217-4,0)&amp;"")</f>
        <v/>
      </c>
      <c r="S217" s="181" t="str">
        <f t="shared" ca="1" si="29"/>
        <v/>
      </c>
      <c r="T217" s="181" t="str">
        <f ca="1">IF(B217="","",IF(ISERROR(MATCH($J217,SorP!$B$1:$B$6226,0)),"",INDIRECT("'SorP'!$A$"&amp;MATCH($S217&amp;$J217,SorP!C:C,0))))</f>
        <v/>
      </c>
      <c r="U217" s="201"/>
      <c r="V217" s="226" t="e">
        <f>IF(C217="",NA(),IF(OR(C217="Smelter not listed",C217="Smelter not yet identified"),MATCH($B217&amp;$D217,'Smelter Look-up'!$J:$J,0),MATCH($B217&amp;$C217,'Smelter Look-up'!$J:$J,0)))</f>
        <v>#N/A</v>
      </c>
      <c r="X217" s="227">
        <f t="shared" ca="1" si="30"/>
        <v>0</v>
      </c>
      <c r="AB217" s="228" t="str">
        <f t="shared" si="31"/>
        <v/>
      </c>
    </row>
    <row r="218" spans="1:28" s="227" customFormat="1" ht="20.25">
      <c r="A218" s="181"/>
      <c r="B218" s="182" t="str">
        <f>IF(LEN(A218)=0,"",INDEX('Smelter Look-up'!$A:$A,MATCH($A218,'Smelter Look-up'!$E:$E,0)))</f>
        <v/>
      </c>
      <c r="C218" s="186" t="str">
        <f>IF(LEN(A218)=0,"",INDEX('Smelter Look-up'!$C:$C,MATCH($A218,'Smelter Look-up'!$E:$E,0)))</f>
        <v/>
      </c>
      <c r="D218" s="230"/>
      <c r="E218" s="182" t="str">
        <f ca="1">IF(ISERROR($V218),"",OFFSET('Smelter Look-up'!$D$4,$V218-4,0)&amp;"")</f>
        <v/>
      </c>
      <c r="F218" s="182" t="str">
        <f ca="1">IF(ISERROR($V218),"",OFFSET('Smelter Look-up'!$E$4,$V218-4,0))</f>
        <v/>
      </c>
      <c r="G218" s="182" t="str">
        <f ca="1">IF(C218=$X$4,IF(ISERROR($V218),"Enter smelter details","RMI"),IF(ISERROR($V218),"",OFFSET('Smelter Look-up'!$F$4,$V218-4,0)))</f>
        <v/>
      </c>
      <c r="H218" s="183" t="str">
        <f ca="1">IF(ISERROR($V218),"",OFFSET('Smelter Look-up'!$G$4,$V218-4,0))</f>
        <v/>
      </c>
      <c r="I218" s="184" t="str">
        <f ca="1">IF(ISERROR($V218),"",OFFSET('Smelter Look-up'!$H$4,$V218-4,0))</f>
        <v/>
      </c>
      <c r="J218" s="184" t="str">
        <f ca="1">IF(ISERROR($V218),"",OFFSET('Smelter Look-up'!$I$4,$V218-4,0))</f>
        <v/>
      </c>
      <c r="K218" s="224"/>
      <c r="L218" s="224"/>
      <c r="M218" s="224"/>
      <c r="N218" s="224"/>
      <c r="O218" s="224"/>
      <c r="P218" s="185"/>
      <c r="Q218" s="225"/>
      <c r="R218" s="182" t="str">
        <f ca="1">IF(ISERROR($V218),"",OFFSET('Smelter Look-up'!$C$4,$V218-4,0)&amp;"")</f>
        <v/>
      </c>
      <c r="S218" s="181" t="str">
        <f t="shared" ca="1" si="29"/>
        <v/>
      </c>
      <c r="T218" s="181" t="str">
        <f ca="1">IF(B218="","",IF(ISERROR(MATCH($J218,SorP!$B$1:$B$6226,0)),"",INDIRECT("'SorP'!$A$"&amp;MATCH($S218&amp;$J218,SorP!C:C,0))))</f>
        <v/>
      </c>
      <c r="U218" s="201"/>
      <c r="V218" s="226" t="e">
        <f>IF(C218="",NA(),IF(OR(C218="Smelter not listed",C218="Smelter not yet identified"),MATCH($B218&amp;$D218,'Smelter Look-up'!$J:$J,0),MATCH($B218&amp;$C218,'Smelter Look-up'!$J:$J,0)))</f>
        <v>#N/A</v>
      </c>
      <c r="X218" s="227">
        <f t="shared" ca="1" si="30"/>
        <v>0</v>
      </c>
      <c r="AB218" s="228" t="str">
        <f t="shared" si="31"/>
        <v/>
      </c>
    </row>
    <row r="219" spans="1:28" s="227" customFormat="1" ht="20.25">
      <c r="A219" s="181"/>
      <c r="B219" s="182" t="str">
        <f>IF(LEN(A219)=0,"",INDEX('Smelter Look-up'!$A:$A,MATCH($A219,'Smelter Look-up'!$E:$E,0)))</f>
        <v/>
      </c>
      <c r="C219" s="186" t="str">
        <f>IF(LEN(A219)=0,"",INDEX('Smelter Look-up'!$C:$C,MATCH($A219,'Smelter Look-up'!$E:$E,0)))</f>
        <v/>
      </c>
      <c r="D219" s="230"/>
      <c r="E219" s="182" t="str">
        <f ca="1">IF(ISERROR($V219),"",OFFSET('Smelter Look-up'!$D$4,$V219-4,0)&amp;"")</f>
        <v/>
      </c>
      <c r="F219" s="182" t="str">
        <f ca="1">IF(ISERROR($V219),"",OFFSET('Smelter Look-up'!$E$4,$V219-4,0))</f>
        <v/>
      </c>
      <c r="G219" s="182" t="str">
        <f ca="1">IF(C219=$X$4,IF(ISERROR($V219),"Enter smelter details","RMI"),IF(ISERROR($V219),"",OFFSET('Smelter Look-up'!$F$4,$V219-4,0)))</f>
        <v/>
      </c>
      <c r="H219" s="183" t="str">
        <f ca="1">IF(ISERROR($V219),"",OFFSET('Smelter Look-up'!$G$4,$V219-4,0))</f>
        <v/>
      </c>
      <c r="I219" s="184" t="str">
        <f ca="1">IF(ISERROR($V219),"",OFFSET('Smelter Look-up'!$H$4,$V219-4,0))</f>
        <v/>
      </c>
      <c r="J219" s="184" t="str">
        <f ca="1">IF(ISERROR($V219),"",OFFSET('Smelter Look-up'!$I$4,$V219-4,0))</f>
        <v/>
      </c>
      <c r="K219" s="224"/>
      <c r="L219" s="224"/>
      <c r="M219" s="224"/>
      <c r="N219" s="224"/>
      <c r="O219" s="224"/>
      <c r="P219" s="185"/>
      <c r="Q219" s="225"/>
      <c r="R219" s="182" t="str">
        <f ca="1">IF(ISERROR($V219),"",OFFSET('Smelter Look-up'!$C$4,$V219-4,0)&amp;"")</f>
        <v/>
      </c>
      <c r="S219" s="181" t="str">
        <f t="shared" ca="1" si="29"/>
        <v/>
      </c>
      <c r="T219" s="181" t="str">
        <f ca="1">IF(B219="","",IF(ISERROR(MATCH($J219,SorP!$B$1:$B$6226,0)),"",INDIRECT("'SorP'!$A$"&amp;MATCH($S219&amp;$J219,SorP!C:C,0))))</f>
        <v/>
      </c>
      <c r="U219" s="201"/>
      <c r="V219" s="226" t="e">
        <f>IF(C219="",NA(),IF(OR(C219="Smelter not listed",C219="Smelter not yet identified"),MATCH($B219&amp;$D219,'Smelter Look-up'!$J:$J,0),MATCH($B219&amp;$C219,'Smelter Look-up'!$J:$J,0)))</f>
        <v>#N/A</v>
      </c>
      <c r="X219" s="227">
        <f t="shared" ca="1" si="30"/>
        <v>0</v>
      </c>
      <c r="AB219" s="228" t="str">
        <f t="shared" si="31"/>
        <v/>
      </c>
    </row>
    <row r="220" spans="1:28" s="227" customFormat="1" ht="20.25">
      <c r="A220" s="181"/>
      <c r="B220" s="182" t="str">
        <f>IF(LEN(A220)=0,"",INDEX('Smelter Look-up'!$A:$A,MATCH($A220,'Smelter Look-up'!$E:$E,0)))</f>
        <v/>
      </c>
      <c r="C220" s="186" t="str">
        <f>IF(LEN(A220)=0,"",INDEX('Smelter Look-up'!$C:$C,MATCH($A220,'Smelter Look-up'!$E:$E,0)))</f>
        <v/>
      </c>
      <c r="D220" s="230"/>
      <c r="E220" s="182" t="str">
        <f ca="1">IF(ISERROR($V220),"",OFFSET('Smelter Look-up'!$D$4,$V220-4,0)&amp;"")</f>
        <v/>
      </c>
      <c r="F220" s="182" t="str">
        <f ca="1">IF(ISERROR($V220),"",OFFSET('Smelter Look-up'!$E$4,$V220-4,0))</f>
        <v/>
      </c>
      <c r="G220" s="182" t="str">
        <f ca="1">IF(C220=$X$4,IF(ISERROR($V220),"Enter smelter details","RMI"),IF(ISERROR($V220),"",OFFSET('Smelter Look-up'!$F$4,$V220-4,0)))</f>
        <v/>
      </c>
      <c r="H220" s="183" t="str">
        <f ca="1">IF(ISERROR($V220),"",OFFSET('Smelter Look-up'!$G$4,$V220-4,0))</f>
        <v/>
      </c>
      <c r="I220" s="184" t="str">
        <f ca="1">IF(ISERROR($V220),"",OFFSET('Smelter Look-up'!$H$4,$V220-4,0))</f>
        <v/>
      </c>
      <c r="J220" s="184" t="str">
        <f ca="1">IF(ISERROR($V220),"",OFFSET('Smelter Look-up'!$I$4,$V220-4,0))</f>
        <v/>
      </c>
      <c r="K220" s="224"/>
      <c r="L220" s="224"/>
      <c r="M220" s="224"/>
      <c r="N220" s="224"/>
      <c r="O220" s="224"/>
      <c r="P220" s="185"/>
      <c r="Q220" s="225"/>
      <c r="R220" s="182" t="str">
        <f ca="1">IF(ISERROR($V220),"",OFFSET('Smelter Look-up'!$C$4,$V220-4,0)&amp;"")</f>
        <v/>
      </c>
      <c r="S220" s="181" t="str">
        <f t="shared" ca="1" si="29"/>
        <v/>
      </c>
      <c r="T220" s="181" t="str">
        <f ca="1">IF(B220="","",IF(ISERROR(MATCH($J220,SorP!$B$1:$B$6226,0)),"",INDIRECT("'SorP'!$A$"&amp;MATCH($S220&amp;$J220,SorP!C:C,0))))</f>
        <v/>
      </c>
      <c r="U220" s="201"/>
      <c r="V220" s="226" t="e">
        <f>IF(C220="",NA(),IF(OR(C220="Smelter not listed",C220="Smelter not yet identified"),MATCH($B220&amp;$D220,'Smelter Look-up'!$J:$J,0),MATCH($B220&amp;$C220,'Smelter Look-up'!$J:$J,0)))</f>
        <v>#N/A</v>
      </c>
      <c r="X220" s="227">
        <f t="shared" ca="1" si="30"/>
        <v>0</v>
      </c>
      <c r="AB220" s="228" t="str">
        <f t="shared" si="31"/>
        <v/>
      </c>
    </row>
    <row r="221" spans="1:28" s="227" customFormat="1" ht="20.25">
      <c r="A221" s="181"/>
      <c r="B221" s="182" t="str">
        <f>IF(LEN(A221)=0,"",INDEX('Smelter Look-up'!$A:$A,MATCH($A221,'Smelter Look-up'!$E:$E,0)))</f>
        <v/>
      </c>
      <c r="C221" s="186" t="str">
        <f>IF(LEN(A221)=0,"",INDEX('Smelter Look-up'!$C:$C,MATCH($A221,'Smelter Look-up'!$E:$E,0)))</f>
        <v/>
      </c>
      <c r="D221" s="230"/>
      <c r="E221" s="182" t="str">
        <f ca="1">IF(ISERROR($V221),"",OFFSET('Smelter Look-up'!$D$4,$V221-4,0)&amp;"")</f>
        <v/>
      </c>
      <c r="F221" s="182" t="str">
        <f ca="1">IF(ISERROR($V221),"",OFFSET('Smelter Look-up'!$E$4,$V221-4,0))</f>
        <v/>
      </c>
      <c r="G221" s="182" t="str">
        <f ca="1">IF(C221=$X$4,IF(ISERROR($V221),"Enter smelter details","RMI"),IF(ISERROR($V221),"",OFFSET('Smelter Look-up'!$F$4,$V221-4,0)))</f>
        <v/>
      </c>
      <c r="H221" s="183" t="str">
        <f ca="1">IF(ISERROR($V221),"",OFFSET('Smelter Look-up'!$G$4,$V221-4,0))</f>
        <v/>
      </c>
      <c r="I221" s="184" t="str">
        <f ca="1">IF(ISERROR($V221),"",OFFSET('Smelter Look-up'!$H$4,$V221-4,0))</f>
        <v/>
      </c>
      <c r="J221" s="184" t="str">
        <f ca="1">IF(ISERROR($V221),"",OFFSET('Smelter Look-up'!$I$4,$V221-4,0))</f>
        <v/>
      </c>
      <c r="K221" s="224"/>
      <c r="L221" s="224"/>
      <c r="M221" s="224"/>
      <c r="N221" s="224"/>
      <c r="O221" s="224"/>
      <c r="P221" s="185"/>
      <c r="Q221" s="225"/>
      <c r="R221" s="182" t="str">
        <f ca="1">IF(ISERROR($V221),"",OFFSET('Smelter Look-up'!$C$4,$V221-4,0)&amp;"")</f>
        <v/>
      </c>
      <c r="S221" s="181" t="str">
        <f t="shared" ca="1" si="29"/>
        <v/>
      </c>
      <c r="T221" s="181" t="str">
        <f ca="1">IF(B221="","",IF(ISERROR(MATCH($J221,SorP!$B$1:$B$6226,0)),"",INDIRECT("'SorP'!$A$"&amp;MATCH($S221&amp;$J221,SorP!C:C,0))))</f>
        <v/>
      </c>
      <c r="U221" s="201"/>
      <c r="V221" s="226" t="e">
        <f>IF(C221="",NA(),IF(OR(C221="Smelter not listed",C221="Smelter not yet identified"),MATCH($B221&amp;$D221,'Smelter Look-up'!$J:$J,0),MATCH($B221&amp;$C221,'Smelter Look-up'!$J:$J,0)))</f>
        <v>#N/A</v>
      </c>
      <c r="X221" s="227">
        <f t="shared" ca="1" si="30"/>
        <v>0</v>
      </c>
      <c r="AB221" s="228" t="str">
        <f t="shared" si="31"/>
        <v/>
      </c>
    </row>
    <row r="222" spans="1:28" s="227" customFormat="1" ht="20.25">
      <c r="A222" s="181"/>
      <c r="B222" s="182" t="str">
        <f>IF(LEN(A222)=0,"",INDEX('Smelter Look-up'!$A:$A,MATCH($A222,'Smelter Look-up'!$E:$E,0)))</f>
        <v/>
      </c>
      <c r="C222" s="186" t="str">
        <f>IF(LEN(A222)=0,"",INDEX('Smelter Look-up'!$C:$C,MATCH($A222,'Smelter Look-up'!$E:$E,0)))</f>
        <v/>
      </c>
      <c r="D222" s="230"/>
      <c r="E222" s="182" t="str">
        <f ca="1">IF(ISERROR($V222),"",OFFSET('Smelter Look-up'!$D$4,$V222-4,0)&amp;"")</f>
        <v/>
      </c>
      <c r="F222" s="182" t="str">
        <f ca="1">IF(ISERROR($V222),"",OFFSET('Smelter Look-up'!$E$4,$V222-4,0))</f>
        <v/>
      </c>
      <c r="G222" s="182" t="str">
        <f ca="1">IF(C222=$X$4,IF(ISERROR($V222),"Enter smelter details","RMI"),IF(ISERROR($V222),"",OFFSET('Smelter Look-up'!$F$4,$V222-4,0)))</f>
        <v/>
      </c>
      <c r="H222" s="183" t="str">
        <f ca="1">IF(ISERROR($V222),"",OFFSET('Smelter Look-up'!$G$4,$V222-4,0))</f>
        <v/>
      </c>
      <c r="I222" s="184" t="str">
        <f ca="1">IF(ISERROR($V222),"",OFFSET('Smelter Look-up'!$H$4,$V222-4,0))</f>
        <v/>
      </c>
      <c r="J222" s="184" t="str">
        <f ca="1">IF(ISERROR($V222),"",OFFSET('Smelter Look-up'!$I$4,$V222-4,0))</f>
        <v/>
      </c>
      <c r="K222" s="224"/>
      <c r="L222" s="224"/>
      <c r="M222" s="224"/>
      <c r="N222" s="224"/>
      <c r="O222" s="224"/>
      <c r="P222" s="185"/>
      <c r="Q222" s="225"/>
      <c r="R222" s="182" t="str">
        <f ca="1">IF(ISERROR($V222),"",OFFSET('Smelter Look-up'!$C$4,$V222-4,0)&amp;"")</f>
        <v/>
      </c>
      <c r="S222" s="181" t="str">
        <f t="shared" ca="1" si="29"/>
        <v/>
      </c>
      <c r="T222" s="181" t="str">
        <f ca="1">IF(B222="","",IF(ISERROR(MATCH($J222,SorP!$B$1:$B$6226,0)),"",INDIRECT("'SorP'!$A$"&amp;MATCH($S222&amp;$J222,SorP!C:C,0))))</f>
        <v/>
      </c>
      <c r="U222" s="201"/>
      <c r="V222" s="226" t="e">
        <f>IF(C222="",NA(),IF(OR(C222="Smelter not listed",C222="Smelter not yet identified"),MATCH($B222&amp;$D222,'Smelter Look-up'!$J:$J,0),MATCH($B222&amp;$C222,'Smelter Look-up'!$J:$J,0)))</f>
        <v>#N/A</v>
      </c>
      <c r="X222" s="227">
        <f t="shared" ca="1" si="30"/>
        <v>0</v>
      </c>
      <c r="AB222" s="228" t="str">
        <f t="shared" si="31"/>
        <v/>
      </c>
    </row>
    <row r="223" spans="1:28" s="227" customFormat="1" ht="20.25">
      <c r="A223" s="181"/>
      <c r="B223" s="182" t="str">
        <f>IF(LEN(A223)=0,"",INDEX('Smelter Look-up'!$A:$A,MATCH($A223,'Smelter Look-up'!$E:$E,0)))</f>
        <v/>
      </c>
      <c r="C223" s="186" t="str">
        <f>IF(LEN(A223)=0,"",INDEX('Smelter Look-up'!$C:$C,MATCH($A223,'Smelter Look-up'!$E:$E,0)))</f>
        <v/>
      </c>
      <c r="D223" s="230"/>
      <c r="E223" s="182" t="str">
        <f ca="1">IF(ISERROR($V223),"",OFFSET('Smelter Look-up'!$D$4,$V223-4,0)&amp;"")</f>
        <v/>
      </c>
      <c r="F223" s="182" t="str">
        <f ca="1">IF(ISERROR($V223),"",OFFSET('Smelter Look-up'!$E$4,$V223-4,0))</f>
        <v/>
      </c>
      <c r="G223" s="182" t="str">
        <f ca="1">IF(C223=$X$4,IF(ISERROR($V223),"Enter smelter details","RMI"),IF(ISERROR($V223),"",OFFSET('Smelter Look-up'!$F$4,$V223-4,0)))</f>
        <v/>
      </c>
      <c r="H223" s="183" t="str">
        <f ca="1">IF(ISERROR($V223),"",OFFSET('Smelter Look-up'!$G$4,$V223-4,0))</f>
        <v/>
      </c>
      <c r="I223" s="184" t="str">
        <f ca="1">IF(ISERROR($V223),"",OFFSET('Smelter Look-up'!$H$4,$V223-4,0))</f>
        <v/>
      </c>
      <c r="J223" s="184" t="str">
        <f ca="1">IF(ISERROR($V223),"",OFFSET('Smelter Look-up'!$I$4,$V223-4,0))</f>
        <v/>
      </c>
      <c r="K223" s="224"/>
      <c r="L223" s="224"/>
      <c r="M223" s="224"/>
      <c r="N223" s="224"/>
      <c r="O223" s="224"/>
      <c r="P223" s="185"/>
      <c r="Q223" s="225"/>
      <c r="R223" s="182" t="str">
        <f ca="1">IF(ISERROR($V223),"",OFFSET('Smelter Look-up'!$C$4,$V223-4,0)&amp;"")</f>
        <v/>
      </c>
      <c r="S223" s="181" t="str">
        <f t="shared" ca="1" si="29"/>
        <v/>
      </c>
      <c r="T223" s="181" t="str">
        <f ca="1">IF(B223="","",IF(ISERROR(MATCH($J223,SorP!$B$1:$B$6226,0)),"",INDIRECT("'SorP'!$A$"&amp;MATCH($S223&amp;$J223,SorP!C:C,0))))</f>
        <v/>
      </c>
      <c r="U223" s="201"/>
      <c r="V223" s="226" t="e">
        <f>IF(C223="",NA(),IF(OR(C223="Smelter not listed",C223="Smelter not yet identified"),MATCH($B223&amp;$D223,'Smelter Look-up'!$J:$J,0),MATCH($B223&amp;$C223,'Smelter Look-up'!$J:$J,0)))</f>
        <v>#N/A</v>
      </c>
      <c r="X223" s="227">
        <f t="shared" ca="1" si="30"/>
        <v>0</v>
      </c>
      <c r="AB223" s="228" t="str">
        <f t="shared" si="31"/>
        <v/>
      </c>
    </row>
    <row r="224" spans="1:28" s="227" customFormat="1" ht="20.25">
      <c r="A224" s="181"/>
      <c r="B224" s="182" t="str">
        <f>IF(LEN(A224)=0,"",INDEX('Smelter Look-up'!$A:$A,MATCH($A224,'Smelter Look-up'!$E:$E,0)))</f>
        <v/>
      </c>
      <c r="C224" s="186" t="str">
        <f>IF(LEN(A224)=0,"",INDEX('Smelter Look-up'!$C:$C,MATCH($A224,'Smelter Look-up'!$E:$E,0)))</f>
        <v/>
      </c>
      <c r="D224" s="230"/>
      <c r="E224" s="182" t="str">
        <f ca="1">IF(ISERROR($V224),"",OFFSET('Smelter Look-up'!$D$4,$V224-4,0)&amp;"")</f>
        <v/>
      </c>
      <c r="F224" s="182" t="str">
        <f ca="1">IF(ISERROR($V224),"",OFFSET('Smelter Look-up'!$E$4,$V224-4,0))</f>
        <v/>
      </c>
      <c r="G224" s="182" t="str">
        <f ca="1">IF(C224=$X$4,IF(ISERROR($V224),"Enter smelter details","RMI"),IF(ISERROR($V224),"",OFFSET('Smelter Look-up'!$F$4,$V224-4,0)))</f>
        <v/>
      </c>
      <c r="H224" s="183" t="str">
        <f ca="1">IF(ISERROR($V224),"",OFFSET('Smelter Look-up'!$G$4,$V224-4,0))</f>
        <v/>
      </c>
      <c r="I224" s="184" t="str">
        <f ca="1">IF(ISERROR($V224),"",OFFSET('Smelter Look-up'!$H$4,$V224-4,0))</f>
        <v/>
      </c>
      <c r="J224" s="184" t="str">
        <f ca="1">IF(ISERROR($V224),"",OFFSET('Smelter Look-up'!$I$4,$V224-4,0))</f>
        <v/>
      </c>
      <c r="K224" s="224"/>
      <c r="L224" s="224"/>
      <c r="M224" s="224"/>
      <c r="N224" s="224"/>
      <c r="O224" s="224"/>
      <c r="P224" s="185"/>
      <c r="Q224" s="225"/>
      <c r="R224" s="182" t="str">
        <f ca="1">IF(ISERROR($V224),"",OFFSET('Smelter Look-up'!$C$4,$V224-4,0)&amp;"")</f>
        <v/>
      </c>
      <c r="S224" s="181" t="str">
        <f t="shared" ca="1" si="29"/>
        <v/>
      </c>
      <c r="T224" s="181" t="str">
        <f ca="1">IF(B224="","",IF(ISERROR(MATCH($J224,SorP!$B$1:$B$6226,0)),"",INDIRECT("'SorP'!$A$"&amp;MATCH($S224&amp;$J224,SorP!C:C,0))))</f>
        <v/>
      </c>
      <c r="U224" s="201"/>
      <c r="V224" s="226" t="e">
        <f>IF(C224="",NA(),IF(OR(C224="Smelter not listed",C224="Smelter not yet identified"),MATCH($B224&amp;$D224,'Smelter Look-up'!$J:$J,0),MATCH($B224&amp;$C224,'Smelter Look-up'!$J:$J,0)))</f>
        <v>#N/A</v>
      </c>
      <c r="X224" s="227">
        <f t="shared" ca="1" si="30"/>
        <v>0</v>
      </c>
      <c r="AB224" s="228" t="str">
        <f t="shared" si="31"/>
        <v/>
      </c>
    </row>
    <row r="225" spans="1:28" s="227" customFormat="1" ht="20.25">
      <c r="A225" s="181"/>
      <c r="B225" s="182" t="str">
        <f>IF(LEN(A225)=0,"",INDEX('Smelter Look-up'!$A:$A,MATCH($A225,'Smelter Look-up'!$E:$E,0)))</f>
        <v/>
      </c>
      <c r="C225" s="186" t="str">
        <f>IF(LEN(A225)=0,"",INDEX('Smelter Look-up'!$C:$C,MATCH($A225,'Smelter Look-up'!$E:$E,0)))</f>
        <v/>
      </c>
      <c r="D225" s="230"/>
      <c r="E225" s="182" t="str">
        <f ca="1">IF(ISERROR($V225),"",OFFSET('Smelter Look-up'!$D$4,$V225-4,0)&amp;"")</f>
        <v/>
      </c>
      <c r="F225" s="182" t="str">
        <f ca="1">IF(ISERROR($V225),"",OFFSET('Smelter Look-up'!$E$4,$V225-4,0))</f>
        <v/>
      </c>
      <c r="G225" s="182" t="str">
        <f ca="1">IF(C225=$X$4,IF(ISERROR($V225),"Enter smelter details","RMI"),IF(ISERROR($V225),"",OFFSET('Smelter Look-up'!$F$4,$V225-4,0)))</f>
        <v/>
      </c>
      <c r="H225" s="183" t="str">
        <f ca="1">IF(ISERROR($V225),"",OFFSET('Smelter Look-up'!$G$4,$V225-4,0))</f>
        <v/>
      </c>
      <c r="I225" s="184" t="str">
        <f ca="1">IF(ISERROR($V225),"",OFFSET('Smelter Look-up'!$H$4,$V225-4,0))</f>
        <v/>
      </c>
      <c r="J225" s="184" t="str">
        <f ca="1">IF(ISERROR($V225),"",OFFSET('Smelter Look-up'!$I$4,$V225-4,0))</f>
        <v/>
      </c>
      <c r="K225" s="224"/>
      <c r="L225" s="224"/>
      <c r="M225" s="224"/>
      <c r="N225" s="224"/>
      <c r="O225" s="224"/>
      <c r="P225" s="185"/>
      <c r="Q225" s="225"/>
      <c r="R225" s="182" t="str">
        <f ca="1">IF(ISERROR($V225),"",OFFSET('Smelter Look-up'!$C$4,$V225-4,0)&amp;"")</f>
        <v/>
      </c>
      <c r="S225" s="181" t="str">
        <f t="shared" ca="1" si="29"/>
        <v/>
      </c>
      <c r="T225" s="181" t="str">
        <f ca="1">IF(B225="","",IF(ISERROR(MATCH($J225,SorP!$B$1:$B$6226,0)),"",INDIRECT("'SorP'!$A$"&amp;MATCH($S225&amp;$J225,SorP!C:C,0))))</f>
        <v/>
      </c>
      <c r="U225" s="201"/>
      <c r="V225" s="226" t="e">
        <f>IF(C225="",NA(),IF(OR(C225="Smelter not listed",C225="Smelter not yet identified"),MATCH($B225&amp;$D225,'Smelter Look-up'!$J:$J,0),MATCH($B225&amp;$C225,'Smelter Look-up'!$J:$J,0)))</f>
        <v>#N/A</v>
      </c>
      <c r="X225" s="227">
        <f t="shared" ca="1" si="30"/>
        <v>0</v>
      </c>
      <c r="AB225" s="228" t="str">
        <f t="shared" si="31"/>
        <v/>
      </c>
    </row>
    <row r="226" spans="1:28" s="227" customFormat="1" ht="20.25">
      <c r="A226" s="181"/>
      <c r="B226" s="182" t="str">
        <f>IF(LEN(A226)=0,"",INDEX('Smelter Look-up'!$A:$A,MATCH($A226,'Smelter Look-up'!$E:$E,0)))</f>
        <v/>
      </c>
      <c r="C226" s="186" t="str">
        <f>IF(LEN(A226)=0,"",INDEX('Smelter Look-up'!$C:$C,MATCH($A226,'Smelter Look-up'!$E:$E,0)))</f>
        <v/>
      </c>
      <c r="D226" s="230"/>
      <c r="E226" s="182" t="str">
        <f ca="1">IF(ISERROR($V226),"",OFFSET('Smelter Look-up'!$D$4,$V226-4,0)&amp;"")</f>
        <v/>
      </c>
      <c r="F226" s="182" t="str">
        <f ca="1">IF(ISERROR($V226),"",OFFSET('Smelter Look-up'!$E$4,$V226-4,0))</f>
        <v/>
      </c>
      <c r="G226" s="182" t="str">
        <f ca="1">IF(C226=$X$4,IF(ISERROR($V226),"Enter smelter details","RMI"),IF(ISERROR($V226),"",OFFSET('Smelter Look-up'!$F$4,$V226-4,0)))</f>
        <v/>
      </c>
      <c r="H226" s="183" t="str">
        <f ca="1">IF(ISERROR($V226),"",OFFSET('Smelter Look-up'!$G$4,$V226-4,0))</f>
        <v/>
      </c>
      <c r="I226" s="184" t="str">
        <f ca="1">IF(ISERROR($V226),"",OFFSET('Smelter Look-up'!$H$4,$V226-4,0))</f>
        <v/>
      </c>
      <c r="J226" s="184" t="str">
        <f ca="1">IF(ISERROR($V226),"",OFFSET('Smelter Look-up'!$I$4,$V226-4,0))</f>
        <v/>
      </c>
      <c r="K226" s="224"/>
      <c r="L226" s="224"/>
      <c r="M226" s="224"/>
      <c r="N226" s="224"/>
      <c r="O226" s="224"/>
      <c r="P226" s="185"/>
      <c r="Q226" s="225"/>
      <c r="R226" s="182" t="str">
        <f ca="1">IF(ISERROR($V226),"",OFFSET('Smelter Look-up'!$C$4,$V226-4,0)&amp;"")</f>
        <v/>
      </c>
      <c r="S226" s="181" t="str">
        <f t="shared" ca="1" si="29"/>
        <v/>
      </c>
      <c r="T226" s="181" t="str">
        <f ca="1">IF(B226="","",IF(ISERROR(MATCH($J226,SorP!$B$1:$B$6226,0)),"",INDIRECT("'SorP'!$A$"&amp;MATCH($S226&amp;$J226,SorP!C:C,0))))</f>
        <v/>
      </c>
      <c r="U226" s="201"/>
      <c r="V226" s="226" t="e">
        <f>IF(C226="",NA(),IF(OR(C226="Smelter not listed",C226="Smelter not yet identified"),MATCH($B226&amp;$D226,'Smelter Look-up'!$J:$J,0),MATCH($B226&amp;$C226,'Smelter Look-up'!$J:$J,0)))</f>
        <v>#N/A</v>
      </c>
      <c r="X226" s="227">
        <f t="shared" ca="1" si="30"/>
        <v>0</v>
      </c>
      <c r="AB226" s="228" t="str">
        <f t="shared" si="31"/>
        <v/>
      </c>
    </row>
    <row r="227" spans="1:28" s="227" customFormat="1" ht="20.25">
      <c r="A227" s="181"/>
      <c r="B227" s="182" t="str">
        <f>IF(LEN(A227)=0,"",INDEX('Smelter Look-up'!$A:$A,MATCH($A227,'Smelter Look-up'!$E:$E,0)))</f>
        <v/>
      </c>
      <c r="C227" s="186" t="str">
        <f>IF(LEN(A227)=0,"",INDEX('Smelter Look-up'!$C:$C,MATCH($A227,'Smelter Look-up'!$E:$E,0)))</f>
        <v/>
      </c>
      <c r="D227" s="230"/>
      <c r="E227" s="182" t="str">
        <f ca="1">IF(ISERROR($V227),"",OFFSET('Smelter Look-up'!$D$4,$V227-4,0)&amp;"")</f>
        <v/>
      </c>
      <c r="F227" s="182" t="str">
        <f ca="1">IF(ISERROR($V227),"",OFFSET('Smelter Look-up'!$E$4,$V227-4,0))</f>
        <v/>
      </c>
      <c r="G227" s="182" t="str">
        <f ca="1">IF(C227=$X$4,IF(ISERROR($V227),"Enter smelter details","RMI"),IF(ISERROR($V227),"",OFFSET('Smelter Look-up'!$F$4,$V227-4,0)))</f>
        <v/>
      </c>
      <c r="H227" s="183" t="str">
        <f ca="1">IF(ISERROR($V227),"",OFFSET('Smelter Look-up'!$G$4,$V227-4,0))</f>
        <v/>
      </c>
      <c r="I227" s="184" t="str">
        <f ca="1">IF(ISERROR($V227),"",OFFSET('Smelter Look-up'!$H$4,$V227-4,0))</f>
        <v/>
      </c>
      <c r="J227" s="184" t="str">
        <f ca="1">IF(ISERROR($V227),"",OFFSET('Smelter Look-up'!$I$4,$V227-4,0))</f>
        <v/>
      </c>
      <c r="K227" s="224"/>
      <c r="L227" s="224"/>
      <c r="M227" s="224"/>
      <c r="N227" s="224"/>
      <c r="O227" s="224"/>
      <c r="P227" s="185"/>
      <c r="Q227" s="225"/>
      <c r="R227" s="182" t="str">
        <f ca="1">IF(ISERROR($V227),"",OFFSET('Smelter Look-up'!$C$4,$V227-4,0)&amp;"")</f>
        <v/>
      </c>
      <c r="S227" s="181" t="str">
        <f t="shared" ca="1" si="29"/>
        <v/>
      </c>
      <c r="T227" s="181" t="str">
        <f ca="1">IF(B227="","",IF(ISERROR(MATCH($J227,SorP!$B$1:$B$6226,0)),"",INDIRECT("'SorP'!$A$"&amp;MATCH($S227&amp;$J227,SorP!C:C,0))))</f>
        <v/>
      </c>
      <c r="U227" s="201"/>
      <c r="V227" s="226" t="e">
        <f>IF(C227="",NA(),IF(OR(C227="Smelter not listed",C227="Smelter not yet identified"),MATCH($B227&amp;$D227,'Smelter Look-up'!$J:$J,0),MATCH($B227&amp;$C227,'Smelter Look-up'!$J:$J,0)))</f>
        <v>#N/A</v>
      </c>
      <c r="X227" s="227">
        <f t="shared" ca="1" si="30"/>
        <v>0</v>
      </c>
      <c r="AB227" s="228" t="str">
        <f t="shared" si="31"/>
        <v/>
      </c>
    </row>
    <row r="228" spans="1:28" s="227" customFormat="1" ht="20.25">
      <c r="A228" s="181"/>
      <c r="B228" s="182" t="str">
        <f>IF(LEN(A228)=0,"",INDEX('Smelter Look-up'!$A:$A,MATCH($A228,'Smelter Look-up'!$E:$E,0)))</f>
        <v/>
      </c>
      <c r="C228" s="186" t="str">
        <f>IF(LEN(A228)=0,"",INDEX('Smelter Look-up'!$C:$C,MATCH($A228,'Smelter Look-up'!$E:$E,0)))</f>
        <v/>
      </c>
      <c r="D228" s="230"/>
      <c r="E228" s="182" t="str">
        <f ca="1">IF(ISERROR($V228),"",OFFSET('Smelter Look-up'!$D$4,$V228-4,0)&amp;"")</f>
        <v/>
      </c>
      <c r="F228" s="182" t="str">
        <f ca="1">IF(ISERROR($V228),"",OFFSET('Smelter Look-up'!$E$4,$V228-4,0))</f>
        <v/>
      </c>
      <c r="G228" s="182" t="str">
        <f ca="1">IF(C228=$X$4,IF(ISERROR($V228),"Enter smelter details","RMI"),IF(ISERROR($V228),"",OFFSET('Smelter Look-up'!$F$4,$V228-4,0)))</f>
        <v/>
      </c>
      <c r="H228" s="183" t="str">
        <f ca="1">IF(ISERROR($V228),"",OFFSET('Smelter Look-up'!$G$4,$V228-4,0))</f>
        <v/>
      </c>
      <c r="I228" s="184" t="str">
        <f ca="1">IF(ISERROR($V228),"",OFFSET('Smelter Look-up'!$H$4,$V228-4,0))</f>
        <v/>
      </c>
      <c r="J228" s="184" t="str">
        <f ca="1">IF(ISERROR($V228),"",OFFSET('Smelter Look-up'!$I$4,$V228-4,0))</f>
        <v/>
      </c>
      <c r="K228" s="224"/>
      <c r="L228" s="224"/>
      <c r="M228" s="224"/>
      <c r="N228" s="224"/>
      <c r="O228" s="224"/>
      <c r="P228" s="185"/>
      <c r="Q228" s="225"/>
      <c r="R228" s="182" t="str">
        <f ca="1">IF(ISERROR($V228),"",OFFSET('Smelter Look-up'!$C$4,$V228-4,0)&amp;"")</f>
        <v/>
      </c>
      <c r="S228" s="181" t="str">
        <f t="shared" ca="1" si="29"/>
        <v/>
      </c>
      <c r="T228" s="181" t="str">
        <f ca="1">IF(B228="","",IF(ISERROR(MATCH($J228,SorP!$B$1:$B$6226,0)),"",INDIRECT("'SorP'!$A$"&amp;MATCH($S228&amp;$J228,SorP!C:C,0))))</f>
        <v/>
      </c>
      <c r="U228" s="201"/>
      <c r="V228" s="226" t="e">
        <f>IF(C228="",NA(),IF(OR(C228="Smelter not listed",C228="Smelter not yet identified"),MATCH($B228&amp;$D228,'Smelter Look-up'!$J:$J,0),MATCH($B228&amp;$C228,'Smelter Look-up'!$J:$J,0)))</f>
        <v>#N/A</v>
      </c>
      <c r="X228" s="227">
        <f t="shared" ca="1" si="30"/>
        <v>0</v>
      </c>
      <c r="AB228" s="228" t="str">
        <f t="shared" si="31"/>
        <v/>
      </c>
    </row>
    <row r="229" spans="1:28" s="227" customFormat="1" ht="20.25">
      <c r="A229" s="181"/>
      <c r="B229" s="182" t="str">
        <f>IF(LEN(A229)=0,"",INDEX('Smelter Look-up'!$A:$A,MATCH($A229,'Smelter Look-up'!$E:$E,0)))</f>
        <v/>
      </c>
      <c r="C229" s="186" t="str">
        <f>IF(LEN(A229)=0,"",INDEX('Smelter Look-up'!$C:$C,MATCH($A229,'Smelter Look-up'!$E:$E,0)))</f>
        <v/>
      </c>
      <c r="D229" s="230"/>
      <c r="E229" s="182" t="str">
        <f ca="1">IF(ISERROR($V229),"",OFFSET('Smelter Look-up'!$D$4,$V229-4,0)&amp;"")</f>
        <v/>
      </c>
      <c r="F229" s="182" t="str">
        <f ca="1">IF(ISERROR($V229),"",OFFSET('Smelter Look-up'!$E$4,$V229-4,0))</f>
        <v/>
      </c>
      <c r="G229" s="182" t="str">
        <f ca="1">IF(C229=$X$4,IF(ISERROR($V229),"Enter smelter details","RMI"),IF(ISERROR($V229),"",OFFSET('Smelter Look-up'!$F$4,$V229-4,0)))</f>
        <v/>
      </c>
      <c r="H229" s="183" t="str">
        <f ca="1">IF(ISERROR($V229),"",OFFSET('Smelter Look-up'!$G$4,$V229-4,0))</f>
        <v/>
      </c>
      <c r="I229" s="184" t="str">
        <f ca="1">IF(ISERROR($V229),"",OFFSET('Smelter Look-up'!$H$4,$V229-4,0))</f>
        <v/>
      </c>
      <c r="J229" s="184" t="str">
        <f ca="1">IF(ISERROR($V229),"",OFFSET('Smelter Look-up'!$I$4,$V229-4,0))</f>
        <v/>
      </c>
      <c r="K229" s="224"/>
      <c r="L229" s="224"/>
      <c r="M229" s="224"/>
      <c r="N229" s="224"/>
      <c r="O229" s="224"/>
      <c r="P229" s="185"/>
      <c r="Q229" s="225"/>
      <c r="R229" s="182" t="str">
        <f ca="1">IF(ISERROR($V229),"",OFFSET('Smelter Look-up'!$C$4,$V229-4,0)&amp;"")</f>
        <v/>
      </c>
      <c r="S229" s="181" t="str">
        <f t="shared" ca="1" si="29"/>
        <v/>
      </c>
      <c r="T229" s="181" t="str">
        <f ca="1">IF(B229="","",IF(ISERROR(MATCH($J229,SorP!$B$1:$B$6226,0)),"",INDIRECT("'SorP'!$A$"&amp;MATCH($S229&amp;$J229,SorP!C:C,0))))</f>
        <v/>
      </c>
      <c r="U229" s="201"/>
      <c r="V229" s="226" t="e">
        <f>IF(C229="",NA(),IF(OR(C229="Smelter not listed",C229="Smelter not yet identified"),MATCH($B229&amp;$D229,'Smelter Look-up'!$J:$J,0),MATCH($B229&amp;$C229,'Smelter Look-up'!$J:$J,0)))</f>
        <v>#N/A</v>
      </c>
      <c r="X229" s="227">
        <f t="shared" ca="1" si="30"/>
        <v>0</v>
      </c>
      <c r="AB229" s="228" t="str">
        <f t="shared" si="31"/>
        <v/>
      </c>
    </row>
    <row r="230" spans="1:28" s="227" customFormat="1" ht="20.25">
      <c r="A230" s="181"/>
      <c r="B230" s="182" t="str">
        <f>IF(LEN(A230)=0,"",INDEX('Smelter Look-up'!$A:$A,MATCH($A230,'Smelter Look-up'!$E:$E,0)))</f>
        <v/>
      </c>
      <c r="C230" s="186" t="str">
        <f>IF(LEN(A230)=0,"",INDEX('Smelter Look-up'!$C:$C,MATCH($A230,'Smelter Look-up'!$E:$E,0)))</f>
        <v/>
      </c>
      <c r="D230" s="230"/>
      <c r="E230" s="182" t="str">
        <f ca="1">IF(ISERROR($V230),"",OFFSET('Smelter Look-up'!$D$4,$V230-4,0)&amp;"")</f>
        <v/>
      </c>
      <c r="F230" s="182" t="str">
        <f ca="1">IF(ISERROR($V230),"",OFFSET('Smelter Look-up'!$E$4,$V230-4,0))</f>
        <v/>
      </c>
      <c r="G230" s="182" t="str">
        <f ca="1">IF(C230=$X$4,IF(ISERROR($V230),"Enter smelter details","RMI"),IF(ISERROR($V230),"",OFFSET('Smelter Look-up'!$F$4,$V230-4,0)))</f>
        <v/>
      </c>
      <c r="H230" s="183" t="str">
        <f ca="1">IF(ISERROR($V230),"",OFFSET('Smelter Look-up'!$G$4,$V230-4,0))</f>
        <v/>
      </c>
      <c r="I230" s="184" t="str">
        <f ca="1">IF(ISERROR($V230),"",OFFSET('Smelter Look-up'!$H$4,$V230-4,0))</f>
        <v/>
      </c>
      <c r="J230" s="184" t="str">
        <f ca="1">IF(ISERROR($V230),"",OFFSET('Smelter Look-up'!$I$4,$V230-4,0))</f>
        <v/>
      </c>
      <c r="K230" s="224"/>
      <c r="L230" s="224"/>
      <c r="M230" s="224"/>
      <c r="N230" s="224"/>
      <c r="O230" s="224"/>
      <c r="P230" s="185"/>
      <c r="Q230" s="225"/>
      <c r="R230" s="182" t="str">
        <f ca="1">IF(ISERROR($V230),"",OFFSET('Smelter Look-up'!$C$4,$V230-4,0)&amp;"")</f>
        <v/>
      </c>
      <c r="S230" s="181" t="str">
        <f t="shared" ref="S230:S260" ca="1" si="32">IF(B230="","",IF(ISERROR(MATCH($E230,CL,0)),"Unknown",INDIRECT("'C'!$A$"&amp;MATCH($E230,CL,0)+1)))</f>
        <v/>
      </c>
      <c r="T230" s="181" t="str">
        <f ca="1">IF(B230="","",IF(ISERROR(MATCH($J230,SorP!$B$1:$B$6226,0)),"",INDIRECT("'SorP'!$A$"&amp;MATCH($S230&amp;$J230,SorP!C:C,0))))</f>
        <v/>
      </c>
      <c r="U230" s="201"/>
      <c r="V230" s="226" t="e">
        <f>IF(C230="",NA(),IF(OR(C230="Smelter not listed",C230="Smelter not yet identified"),MATCH($B230&amp;$D230,'Smelter Look-up'!$J:$J,0),MATCH($B230&amp;$C230,'Smelter Look-up'!$J:$J,0)))</f>
        <v>#N/A</v>
      </c>
      <c r="X230" s="227">
        <f t="shared" ref="X230:X260" ca="1" si="33">IF(AND(C230="Smelter not listed",OR(LEN(D230)=0,LEN(E230)=0)),1,0)</f>
        <v>0</v>
      </c>
      <c r="AB230" s="228" t="str">
        <f t="shared" ref="AB230:AB260" si="34">B230&amp;C230</f>
        <v/>
      </c>
    </row>
    <row r="231" spans="1:28" s="227" customFormat="1" ht="20.25">
      <c r="A231" s="181"/>
      <c r="B231" s="182" t="str">
        <f>IF(LEN(A231)=0,"",INDEX('Smelter Look-up'!$A:$A,MATCH($A231,'Smelter Look-up'!$E:$E,0)))</f>
        <v/>
      </c>
      <c r="C231" s="186" t="str">
        <f>IF(LEN(A231)=0,"",INDEX('Smelter Look-up'!$C:$C,MATCH($A231,'Smelter Look-up'!$E:$E,0)))</f>
        <v/>
      </c>
      <c r="D231" s="230"/>
      <c r="E231" s="182" t="str">
        <f ca="1">IF(ISERROR($V231),"",OFFSET('Smelter Look-up'!$D$4,$V231-4,0)&amp;"")</f>
        <v/>
      </c>
      <c r="F231" s="182" t="str">
        <f ca="1">IF(ISERROR($V231),"",OFFSET('Smelter Look-up'!$E$4,$V231-4,0))</f>
        <v/>
      </c>
      <c r="G231" s="182" t="str">
        <f ca="1">IF(C231=$X$4,IF(ISERROR($V231),"Enter smelter details","RMI"),IF(ISERROR($V231),"",OFFSET('Smelter Look-up'!$F$4,$V231-4,0)))</f>
        <v/>
      </c>
      <c r="H231" s="183" t="str">
        <f ca="1">IF(ISERROR($V231),"",OFFSET('Smelter Look-up'!$G$4,$V231-4,0))</f>
        <v/>
      </c>
      <c r="I231" s="184" t="str">
        <f ca="1">IF(ISERROR($V231),"",OFFSET('Smelter Look-up'!$H$4,$V231-4,0))</f>
        <v/>
      </c>
      <c r="J231" s="184" t="str">
        <f ca="1">IF(ISERROR($V231),"",OFFSET('Smelter Look-up'!$I$4,$V231-4,0))</f>
        <v/>
      </c>
      <c r="K231" s="224"/>
      <c r="L231" s="224"/>
      <c r="M231" s="224"/>
      <c r="N231" s="224"/>
      <c r="O231" s="224"/>
      <c r="P231" s="185"/>
      <c r="Q231" s="225"/>
      <c r="R231" s="182" t="str">
        <f ca="1">IF(ISERROR($V231),"",OFFSET('Smelter Look-up'!$C$4,$V231-4,0)&amp;"")</f>
        <v/>
      </c>
      <c r="S231" s="181" t="str">
        <f t="shared" ca="1" si="32"/>
        <v/>
      </c>
      <c r="T231" s="181" t="str">
        <f ca="1">IF(B231="","",IF(ISERROR(MATCH($J231,SorP!$B$1:$B$6226,0)),"",INDIRECT("'SorP'!$A$"&amp;MATCH($S231&amp;$J231,SorP!C:C,0))))</f>
        <v/>
      </c>
      <c r="U231" s="201"/>
      <c r="V231" s="226" t="e">
        <f>IF(C231="",NA(),IF(OR(C231="Smelter not listed",C231="Smelter not yet identified"),MATCH($B231&amp;$D231,'Smelter Look-up'!$J:$J,0),MATCH($B231&amp;$C231,'Smelter Look-up'!$J:$J,0)))</f>
        <v>#N/A</v>
      </c>
      <c r="X231" s="227">
        <f t="shared" ca="1" si="33"/>
        <v>0</v>
      </c>
      <c r="AB231" s="228" t="str">
        <f t="shared" si="34"/>
        <v/>
      </c>
    </row>
    <row r="232" spans="1:28" s="227" customFormat="1" ht="20.25">
      <c r="A232" s="181"/>
      <c r="B232" s="182" t="str">
        <f>IF(LEN(A232)=0,"",INDEX('Smelter Look-up'!$A:$A,MATCH($A232,'Smelter Look-up'!$E:$E,0)))</f>
        <v/>
      </c>
      <c r="C232" s="186" t="str">
        <f>IF(LEN(A232)=0,"",INDEX('Smelter Look-up'!$C:$C,MATCH($A232,'Smelter Look-up'!$E:$E,0)))</f>
        <v/>
      </c>
      <c r="D232" s="230"/>
      <c r="E232" s="182" t="str">
        <f ca="1">IF(ISERROR($V232),"",OFFSET('Smelter Look-up'!$D$4,$V232-4,0)&amp;"")</f>
        <v/>
      </c>
      <c r="F232" s="182" t="str">
        <f ca="1">IF(ISERROR($V232),"",OFFSET('Smelter Look-up'!$E$4,$V232-4,0))</f>
        <v/>
      </c>
      <c r="G232" s="182" t="str">
        <f ca="1">IF(C232=$X$4,IF(ISERROR($V232),"Enter smelter details","RMI"),IF(ISERROR($V232),"",OFFSET('Smelter Look-up'!$F$4,$V232-4,0)))</f>
        <v/>
      </c>
      <c r="H232" s="183" t="str">
        <f ca="1">IF(ISERROR($V232),"",OFFSET('Smelter Look-up'!$G$4,$V232-4,0))</f>
        <v/>
      </c>
      <c r="I232" s="184" t="str">
        <f ca="1">IF(ISERROR($V232),"",OFFSET('Smelter Look-up'!$H$4,$V232-4,0))</f>
        <v/>
      </c>
      <c r="J232" s="184" t="str">
        <f ca="1">IF(ISERROR($V232),"",OFFSET('Smelter Look-up'!$I$4,$V232-4,0))</f>
        <v/>
      </c>
      <c r="K232" s="224"/>
      <c r="L232" s="224"/>
      <c r="M232" s="224"/>
      <c r="N232" s="224"/>
      <c r="O232" s="224"/>
      <c r="P232" s="185"/>
      <c r="Q232" s="225"/>
      <c r="R232" s="182" t="str">
        <f ca="1">IF(ISERROR($V232),"",OFFSET('Smelter Look-up'!$C$4,$V232-4,0)&amp;"")</f>
        <v/>
      </c>
      <c r="S232" s="181" t="str">
        <f t="shared" ca="1" si="32"/>
        <v/>
      </c>
      <c r="T232" s="181" t="str">
        <f ca="1">IF(B232="","",IF(ISERROR(MATCH($J232,SorP!$B$1:$B$6226,0)),"",INDIRECT("'SorP'!$A$"&amp;MATCH($S232&amp;$J232,SorP!C:C,0))))</f>
        <v/>
      </c>
      <c r="U232" s="201"/>
      <c r="V232" s="226" t="e">
        <f>IF(C232="",NA(),IF(OR(C232="Smelter not listed",C232="Smelter not yet identified"),MATCH($B232&amp;$D232,'Smelter Look-up'!$J:$J,0),MATCH($B232&amp;$C232,'Smelter Look-up'!$J:$J,0)))</f>
        <v>#N/A</v>
      </c>
      <c r="X232" s="227">
        <f t="shared" ca="1" si="33"/>
        <v>0</v>
      </c>
      <c r="AB232" s="228" t="str">
        <f t="shared" si="34"/>
        <v/>
      </c>
    </row>
    <row r="233" spans="1:28" s="227" customFormat="1" ht="20.25">
      <c r="A233" s="181"/>
      <c r="B233" s="182" t="str">
        <f>IF(LEN(A233)=0,"",INDEX('Smelter Look-up'!$A:$A,MATCH($A233,'Smelter Look-up'!$E:$E,0)))</f>
        <v/>
      </c>
      <c r="C233" s="186" t="str">
        <f>IF(LEN(A233)=0,"",INDEX('Smelter Look-up'!$C:$C,MATCH($A233,'Smelter Look-up'!$E:$E,0)))</f>
        <v/>
      </c>
      <c r="D233" s="230"/>
      <c r="E233" s="182" t="str">
        <f ca="1">IF(ISERROR($V233),"",OFFSET('Smelter Look-up'!$D$4,$V233-4,0)&amp;"")</f>
        <v/>
      </c>
      <c r="F233" s="182" t="str">
        <f ca="1">IF(ISERROR($V233),"",OFFSET('Smelter Look-up'!$E$4,$V233-4,0))</f>
        <v/>
      </c>
      <c r="G233" s="182" t="str">
        <f ca="1">IF(C233=$X$4,IF(ISERROR($V233),"Enter smelter details","RMI"),IF(ISERROR($V233),"",OFFSET('Smelter Look-up'!$F$4,$V233-4,0)))</f>
        <v/>
      </c>
      <c r="H233" s="183" t="str">
        <f ca="1">IF(ISERROR($V233),"",OFFSET('Smelter Look-up'!$G$4,$V233-4,0))</f>
        <v/>
      </c>
      <c r="I233" s="184" t="str">
        <f ca="1">IF(ISERROR($V233),"",OFFSET('Smelter Look-up'!$H$4,$V233-4,0))</f>
        <v/>
      </c>
      <c r="J233" s="184" t="str">
        <f ca="1">IF(ISERROR($V233),"",OFFSET('Smelter Look-up'!$I$4,$V233-4,0))</f>
        <v/>
      </c>
      <c r="K233" s="224"/>
      <c r="L233" s="224"/>
      <c r="M233" s="224"/>
      <c r="N233" s="224"/>
      <c r="O233" s="224"/>
      <c r="P233" s="185"/>
      <c r="Q233" s="225"/>
      <c r="R233" s="182" t="str">
        <f ca="1">IF(ISERROR($V233),"",OFFSET('Smelter Look-up'!$C$4,$V233-4,0)&amp;"")</f>
        <v/>
      </c>
      <c r="S233" s="181" t="str">
        <f t="shared" ca="1" si="32"/>
        <v/>
      </c>
      <c r="T233" s="181" t="str">
        <f ca="1">IF(B233="","",IF(ISERROR(MATCH($J233,SorP!$B$1:$B$6226,0)),"",INDIRECT("'SorP'!$A$"&amp;MATCH($S233&amp;$J233,SorP!C:C,0))))</f>
        <v/>
      </c>
      <c r="U233" s="201"/>
      <c r="V233" s="226" t="e">
        <f>IF(C233="",NA(),IF(OR(C233="Smelter not listed",C233="Smelter not yet identified"),MATCH($B233&amp;$D233,'Smelter Look-up'!$J:$J,0),MATCH($B233&amp;$C233,'Smelter Look-up'!$J:$J,0)))</f>
        <v>#N/A</v>
      </c>
      <c r="X233" s="227">
        <f t="shared" ca="1" si="33"/>
        <v>0</v>
      </c>
      <c r="AB233" s="228" t="str">
        <f t="shared" si="34"/>
        <v/>
      </c>
    </row>
    <row r="234" spans="1:28" s="227" customFormat="1" ht="20.25">
      <c r="A234" s="181"/>
      <c r="B234" s="182" t="str">
        <f>IF(LEN(A234)=0,"",INDEX('Smelter Look-up'!$A:$A,MATCH($A234,'Smelter Look-up'!$E:$E,0)))</f>
        <v/>
      </c>
      <c r="C234" s="186" t="str">
        <f>IF(LEN(A234)=0,"",INDEX('Smelter Look-up'!$C:$C,MATCH($A234,'Smelter Look-up'!$E:$E,0)))</f>
        <v/>
      </c>
      <c r="D234" s="230"/>
      <c r="E234" s="182" t="str">
        <f ca="1">IF(ISERROR($V234),"",OFFSET('Smelter Look-up'!$D$4,$V234-4,0)&amp;"")</f>
        <v/>
      </c>
      <c r="F234" s="182" t="str">
        <f ca="1">IF(ISERROR($V234),"",OFFSET('Smelter Look-up'!$E$4,$V234-4,0))</f>
        <v/>
      </c>
      <c r="G234" s="182" t="str">
        <f ca="1">IF(C234=$X$4,IF(ISERROR($V234),"Enter smelter details","RMI"),IF(ISERROR($V234),"",OFFSET('Smelter Look-up'!$F$4,$V234-4,0)))</f>
        <v/>
      </c>
      <c r="H234" s="183" t="str">
        <f ca="1">IF(ISERROR($V234),"",OFFSET('Smelter Look-up'!$G$4,$V234-4,0))</f>
        <v/>
      </c>
      <c r="I234" s="184" t="str">
        <f ca="1">IF(ISERROR($V234),"",OFFSET('Smelter Look-up'!$H$4,$V234-4,0))</f>
        <v/>
      </c>
      <c r="J234" s="184" t="str">
        <f ca="1">IF(ISERROR($V234),"",OFFSET('Smelter Look-up'!$I$4,$V234-4,0))</f>
        <v/>
      </c>
      <c r="K234" s="224"/>
      <c r="L234" s="224"/>
      <c r="M234" s="224"/>
      <c r="N234" s="224"/>
      <c r="O234" s="224"/>
      <c r="P234" s="185"/>
      <c r="Q234" s="225"/>
      <c r="R234" s="182" t="str">
        <f ca="1">IF(ISERROR($V234),"",OFFSET('Smelter Look-up'!$C$4,$V234-4,0)&amp;"")</f>
        <v/>
      </c>
      <c r="S234" s="181" t="str">
        <f t="shared" ca="1" si="32"/>
        <v/>
      </c>
      <c r="T234" s="181" t="str">
        <f ca="1">IF(B234="","",IF(ISERROR(MATCH($J234,SorP!$B$1:$B$6226,0)),"",INDIRECT("'SorP'!$A$"&amp;MATCH($S234&amp;$J234,SorP!C:C,0))))</f>
        <v/>
      </c>
      <c r="U234" s="201"/>
      <c r="V234" s="226" t="e">
        <f>IF(C234="",NA(),IF(OR(C234="Smelter not listed",C234="Smelter not yet identified"),MATCH($B234&amp;$D234,'Smelter Look-up'!$J:$J,0),MATCH($B234&amp;$C234,'Smelter Look-up'!$J:$J,0)))</f>
        <v>#N/A</v>
      </c>
      <c r="X234" s="227">
        <f t="shared" ca="1" si="33"/>
        <v>0</v>
      </c>
      <c r="AB234" s="228" t="str">
        <f t="shared" si="34"/>
        <v/>
      </c>
    </row>
    <row r="235" spans="1:28" s="227" customFormat="1" ht="20.25">
      <c r="A235" s="181"/>
      <c r="B235" s="182" t="str">
        <f>IF(LEN(A235)=0,"",INDEX('Smelter Look-up'!$A:$A,MATCH($A235,'Smelter Look-up'!$E:$E,0)))</f>
        <v/>
      </c>
      <c r="C235" s="186" t="str">
        <f>IF(LEN(A235)=0,"",INDEX('Smelter Look-up'!$C:$C,MATCH($A235,'Smelter Look-up'!$E:$E,0)))</f>
        <v/>
      </c>
      <c r="D235" s="230"/>
      <c r="E235" s="182" t="str">
        <f ca="1">IF(ISERROR($V235),"",OFFSET('Smelter Look-up'!$D$4,$V235-4,0)&amp;"")</f>
        <v/>
      </c>
      <c r="F235" s="182" t="str">
        <f ca="1">IF(ISERROR($V235),"",OFFSET('Smelter Look-up'!$E$4,$V235-4,0))</f>
        <v/>
      </c>
      <c r="G235" s="182" t="str">
        <f ca="1">IF(C235=$X$4,IF(ISERROR($V235),"Enter smelter details","RMI"),IF(ISERROR($V235),"",OFFSET('Smelter Look-up'!$F$4,$V235-4,0)))</f>
        <v/>
      </c>
      <c r="H235" s="183" t="str">
        <f ca="1">IF(ISERROR($V235),"",OFFSET('Smelter Look-up'!$G$4,$V235-4,0))</f>
        <v/>
      </c>
      <c r="I235" s="184" t="str">
        <f ca="1">IF(ISERROR($V235),"",OFFSET('Smelter Look-up'!$H$4,$V235-4,0))</f>
        <v/>
      </c>
      <c r="J235" s="184" t="str">
        <f ca="1">IF(ISERROR($V235),"",OFFSET('Smelter Look-up'!$I$4,$V235-4,0))</f>
        <v/>
      </c>
      <c r="K235" s="224"/>
      <c r="L235" s="224"/>
      <c r="M235" s="224"/>
      <c r="N235" s="224"/>
      <c r="O235" s="224"/>
      <c r="P235" s="185"/>
      <c r="Q235" s="225"/>
      <c r="R235" s="182" t="str">
        <f ca="1">IF(ISERROR($V235),"",OFFSET('Smelter Look-up'!$C$4,$V235-4,0)&amp;"")</f>
        <v/>
      </c>
      <c r="S235" s="181" t="str">
        <f t="shared" ca="1" si="32"/>
        <v/>
      </c>
      <c r="T235" s="181" t="str">
        <f ca="1">IF(B235="","",IF(ISERROR(MATCH($J235,SorP!$B$1:$B$6226,0)),"",INDIRECT("'SorP'!$A$"&amp;MATCH($S235&amp;$J235,SorP!C:C,0))))</f>
        <v/>
      </c>
      <c r="U235" s="201"/>
      <c r="V235" s="226" t="e">
        <f>IF(C235="",NA(),IF(OR(C235="Smelter not listed",C235="Smelter not yet identified"),MATCH($B235&amp;$D235,'Smelter Look-up'!$J:$J,0),MATCH($B235&amp;$C235,'Smelter Look-up'!$J:$J,0)))</f>
        <v>#N/A</v>
      </c>
      <c r="X235" s="227">
        <f t="shared" ca="1" si="33"/>
        <v>0</v>
      </c>
      <c r="AB235" s="228" t="str">
        <f t="shared" si="34"/>
        <v/>
      </c>
    </row>
    <row r="236" spans="1:28" s="227" customFormat="1" ht="20.25">
      <c r="A236" s="181"/>
      <c r="B236" s="182" t="str">
        <f>IF(LEN(A236)=0,"",INDEX('Smelter Look-up'!$A:$A,MATCH($A236,'Smelter Look-up'!$E:$E,0)))</f>
        <v/>
      </c>
      <c r="C236" s="186" t="str">
        <f>IF(LEN(A236)=0,"",INDEX('Smelter Look-up'!$C:$C,MATCH($A236,'Smelter Look-up'!$E:$E,0)))</f>
        <v/>
      </c>
      <c r="D236" s="230"/>
      <c r="E236" s="182" t="str">
        <f ca="1">IF(ISERROR($V236),"",OFFSET('Smelter Look-up'!$D$4,$V236-4,0)&amp;"")</f>
        <v/>
      </c>
      <c r="F236" s="182" t="str">
        <f ca="1">IF(ISERROR($V236),"",OFFSET('Smelter Look-up'!$E$4,$V236-4,0))</f>
        <v/>
      </c>
      <c r="G236" s="182" t="str">
        <f ca="1">IF(C236=$X$4,IF(ISERROR($V236),"Enter smelter details","RMI"),IF(ISERROR($V236),"",OFFSET('Smelter Look-up'!$F$4,$V236-4,0)))</f>
        <v/>
      </c>
      <c r="H236" s="183" t="str">
        <f ca="1">IF(ISERROR($V236),"",OFFSET('Smelter Look-up'!$G$4,$V236-4,0))</f>
        <v/>
      </c>
      <c r="I236" s="184" t="str">
        <f ca="1">IF(ISERROR($V236),"",OFFSET('Smelter Look-up'!$H$4,$V236-4,0))</f>
        <v/>
      </c>
      <c r="J236" s="184" t="str">
        <f ca="1">IF(ISERROR($V236),"",OFFSET('Smelter Look-up'!$I$4,$V236-4,0))</f>
        <v/>
      </c>
      <c r="K236" s="224"/>
      <c r="L236" s="224"/>
      <c r="M236" s="224"/>
      <c r="N236" s="224"/>
      <c r="O236" s="224"/>
      <c r="P236" s="185"/>
      <c r="Q236" s="225"/>
      <c r="R236" s="182" t="str">
        <f ca="1">IF(ISERROR($V236),"",OFFSET('Smelter Look-up'!$C$4,$V236-4,0)&amp;"")</f>
        <v/>
      </c>
      <c r="S236" s="181" t="str">
        <f t="shared" ca="1" si="32"/>
        <v/>
      </c>
      <c r="T236" s="181" t="str">
        <f ca="1">IF(B236="","",IF(ISERROR(MATCH($J236,SorP!$B$1:$B$6226,0)),"",INDIRECT("'SorP'!$A$"&amp;MATCH($S236&amp;$J236,SorP!C:C,0))))</f>
        <v/>
      </c>
      <c r="U236" s="201"/>
      <c r="V236" s="226" t="e">
        <f>IF(C236="",NA(),IF(OR(C236="Smelter not listed",C236="Smelter not yet identified"),MATCH($B236&amp;$D236,'Smelter Look-up'!$J:$J,0),MATCH($B236&amp;$C236,'Smelter Look-up'!$J:$J,0)))</f>
        <v>#N/A</v>
      </c>
      <c r="X236" s="227">
        <f t="shared" ca="1" si="33"/>
        <v>0</v>
      </c>
      <c r="AB236" s="228" t="str">
        <f t="shared" si="34"/>
        <v/>
      </c>
    </row>
    <row r="237" spans="1:28" s="227" customFormat="1" ht="20.25">
      <c r="A237" s="181"/>
      <c r="B237" s="182" t="str">
        <f>IF(LEN(A237)=0,"",INDEX('Smelter Look-up'!$A:$A,MATCH($A237,'Smelter Look-up'!$E:$E,0)))</f>
        <v/>
      </c>
      <c r="C237" s="186" t="str">
        <f>IF(LEN(A237)=0,"",INDEX('Smelter Look-up'!$C:$C,MATCH($A237,'Smelter Look-up'!$E:$E,0)))</f>
        <v/>
      </c>
      <c r="D237" s="230"/>
      <c r="E237" s="182" t="str">
        <f ca="1">IF(ISERROR($V237),"",OFFSET('Smelter Look-up'!$D$4,$V237-4,0)&amp;"")</f>
        <v/>
      </c>
      <c r="F237" s="182" t="str">
        <f ca="1">IF(ISERROR($V237),"",OFFSET('Smelter Look-up'!$E$4,$V237-4,0))</f>
        <v/>
      </c>
      <c r="G237" s="182" t="str">
        <f ca="1">IF(C237=$X$4,IF(ISERROR($V237),"Enter smelter details","RMI"),IF(ISERROR($V237),"",OFFSET('Smelter Look-up'!$F$4,$V237-4,0)))</f>
        <v/>
      </c>
      <c r="H237" s="183" t="str">
        <f ca="1">IF(ISERROR($V237),"",OFFSET('Smelter Look-up'!$G$4,$V237-4,0))</f>
        <v/>
      </c>
      <c r="I237" s="184" t="str">
        <f ca="1">IF(ISERROR($V237),"",OFFSET('Smelter Look-up'!$H$4,$V237-4,0))</f>
        <v/>
      </c>
      <c r="J237" s="184" t="str">
        <f ca="1">IF(ISERROR($V237),"",OFFSET('Smelter Look-up'!$I$4,$V237-4,0))</f>
        <v/>
      </c>
      <c r="K237" s="224"/>
      <c r="L237" s="224"/>
      <c r="M237" s="224"/>
      <c r="N237" s="224"/>
      <c r="O237" s="224"/>
      <c r="P237" s="185"/>
      <c r="Q237" s="225"/>
      <c r="R237" s="182" t="str">
        <f ca="1">IF(ISERROR($V237),"",OFFSET('Smelter Look-up'!$C$4,$V237-4,0)&amp;"")</f>
        <v/>
      </c>
      <c r="S237" s="181" t="str">
        <f t="shared" ca="1" si="32"/>
        <v/>
      </c>
      <c r="T237" s="181" t="str">
        <f ca="1">IF(B237="","",IF(ISERROR(MATCH($J237,SorP!$B$1:$B$6226,0)),"",INDIRECT("'SorP'!$A$"&amp;MATCH($S237&amp;$J237,SorP!C:C,0))))</f>
        <v/>
      </c>
      <c r="U237" s="201"/>
      <c r="V237" s="226" t="e">
        <f>IF(C237="",NA(),IF(OR(C237="Smelter not listed",C237="Smelter not yet identified"),MATCH($B237&amp;$D237,'Smelter Look-up'!$J:$J,0),MATCH($B237&amp;$C237,'Smelter Look-up'!$J:$J,0)))</f>
        <v>#N/A</v>
      </c>
      <c r="X237" s="227">
        <f t="shared" ca="1" si="33"/>
        <v>0</v>
      </c>
      <c r="AB237" s="228" t="str">
        <f t="shared" si="34"/>
        <v/>
      </c>
    </row>
    <row r="238" spans="1:28" s="227" customFormat="1" ht="20.25">
      <c r="A238" s="181"/>
      <c r="B238" s="182" t="str">
        <f>IF(LEN(A238)=0,"",INDEX('Smelter Look-up'!$A:$A,MATCH($A238,'Smelter Look-up'!$E:$E,0)))</f>
        <v/>
      </c>
      <c r="C238" s="186" t="str">
        <f>IF(LEN(A238)=0,"",INDEX('Smelter Look-up'!$C:$C,MATCH($A238,'Smelter Look-up'!$E:$E,0)))</f>
        <v/>
      </c>
      <c r="D238" s="230"/>
      <c r="E238" s="182" t="str">
        <f ca="1">IF(ISERROR($V238),"",OFFSET('Smelter Look-up'!$D$4,$V238-4,0)&amp;"")</f>
        <v/>
      </c>
      <c r="F238" s="182" t="str">
        <f ca="1">IF(ISERROR($V238),"",OFFSET('Smelter Look-up'!$E$4,$V238-4,0))</f>
        <v/>
      </c>
      <c r="G238" s="182" t="str">
        <f ca="1">IF(C238=$X$4,IF(ISERROR($V238),"Enter smelter details","RMI"),IF(ISERROR($V238),"",OFFSET('Smelter Look-up'!$F$4,$V238-4,0)))</f>
        <v/>
      </c>
      <c r="H238" s="183" t="str">
        <f ca="1">IF(ISERROR($V238),"",OFFSET('Smelter Look-up'!$G$4,$V238-4,0))</f>
        <v/>
      </c>
      <c r="I238" s="184" t="str">
        <f ca="1">IF(ISERROR($V238),"",OFFSET('Smelter Look-up'!$H$4,$V238-4,0))</f>
        <v/>
      </c>
      <c r="J238" s="184" t="str">
        <f ca="1">IF(ISERROR($V238),"",OFFSET('Smelter Look-up'!$I$4,$V238-4,0))</f>
        <v/>
      </c>
      <c r="K238" s="224"/>
      <c r="L238" s="224"/>
      <c r="M238" s="224"/>
      <c r="N238" s="224"/>
      <c r="O238" s="224"/>
      <c r="P238" s="185"/>
      <c r="Q238" s="225"/>
      <c r="R238" s="182" t="str">
        <f ca="1">IF(ISERROR($V238),"",OFFSET('Smelter Look-up'!$C$4,$V238-4,0)&amp;"")</f>
        <v/>
      </c>
      <c r="S238" s="181" t="str">
        <f t="shared" ca="1" si="32"/>
        <v/>
      </c>
      <c r="T238" s="181" t="str">
        <f ca="1">IF(B238="","",IF(ISERROR(MATCH($J238,SorP!$B$1:$B$6226,0)),"",INDIRECT("'SorP'!$A$"&amp;MATCH($S238&amp;$J238,SorP!C:C,0))))</f>
        <v/>
      </c>
      <c r="U238" s="201"/>
      <c r="V238" s="226" t="e">
        <f>IF(C238="",NA(),IF(OR(C238="Smelter not listed",C238="Smelter not yet identified"),MATCH($B238&amp;$D238,'Smelter Look-up'!$J:$J,0),MATCH($B238&amp;$C238,'Smelter Look-up'!$J:$J,0)))</f>
        <v>#N/A</v>
      </c>
      <c r="X238" s="227">
        <f t="shared" ca="1" si="33"/>
        <v>0</v>
      </c>
      <c r="AB238" s="228" t="str">
        <f t="shared" si="34"/>
        <v/>
      </c>
    </row>
    <row r="239" spans="1:28" s="227" customFormat="1" ht="20.25">
      <c r="A239" s="181"/>
      <c r="B239" s="182" t="str">
        <f>IF(LEN(A239)=0,"",INDEX('Smelter Look-up'!$A:$A,MATCH($A239,'Smelter Look-up'!$E:$E,0)))</f>
        <v/>
      </c>
      <c r="C239" s="186" t="str">
        <f>IF(LEN(A239)=0,"",INDEX('Smelter Look-up'!$C:$C,MATCH($A239,'Smelter Look-up'!$E:$E,0)))</f>
        <v/>
      </c>
      <c r="D239" s="230"/>
      <c r="E239" s="182" t="str">
        <f ca="1">IF(ISERROR($V239),"",OFFSET('Smelter Look-up'!$D$4,$V239-4,0)&amp;"")</f>
        <v/>
      </c>
      <c r="F239" s="182" t="str">
        <f ca="1">IF(ISERROR($V239),"",OFFSET('Smelter Look-up'!$E$4,$V239-4,0))</f>
        <v/>
      </c>
      <c r="G239" s="182" t="str">
        <f ca="1">IF(C239=$X$4,IF(ISERROR($V239),"Enter smelter details","RMI"),IF(ISERROR($V239),"",OFFSET('Smelter Look-up'!$F$4,$V239-4,0)))</f>
        <v/>
      </c>
      <c r="H239" s="183" t="str">
        <f ca="1">IF(ISERROR($V239),"",OFFSET('Smelter Look-up'!$G$4,$V239-4,0))</f>
        <v/>
      </c>
      <c r="I239" s="184" t="str">
        <f ca="1">IF(ISERROR($V239),"",OFFSET('Smelter Look-up'!$H$4,$V239-4,0))</f>
        <v/>
      </c>
      <c r="J239" s="184" t="str">
        <f ca="1">IF(ISERROR($V239),"",OFFSET('Smelter Look-up'!$I$4,$V239-4,0))</f>
        <v/>
      </c>
      <c r="K239" s="224"/>
      <c r="L239" s="224"/>
      <c r="M239" s="224"/>
      <c r="N239" s="224"/>
      <c r="O239" s="224"/>
      <c r="P239" s="185"/>
      <c r="Q239" s="225"/>
      <c r="R239" s="182" t="str">
        <f ca="1">IF(ISERROR($V239),"",OFFSET('Smelter Look-up'!$C$4,$V239-4,0)&amp;"")</f>
        <v/>
      </c>
      <c r="S239" s="181" t="str">
        <f t="shared" ca="1" si="32"/>
        <v/>
      </c>
      <c r="T239" s="181" t="str">
        <f ca="1">IF(B239="","",IF(ISERROR(MATCH($J239,SorP!$B$1:$B$6226,0)),"",INDIRECT("'SorP'!$A$"&amp;MATCH($S239&amp;$J239,SorP!C:C,0))))</f>
        <v/>
      </c>
      <c r="U239" s="201"/>
      <c r="V239" s="226" t="e">
        <f>IF(C239="",NA(),IF(OR(C239="Smelter not listed",C239="Smelter not yet identified"),MATCH($B239&amp;$D239,'Smelter Look-up'!$J:$J,0),MATCH($B239&amp;$C239,'Smelter Look-up'!$J:$J,0)))</f>
        <v>#N/A</v>
      </c>
      <c r="X239" s="227">
        <f t="shared" ca="1" si="33"/>
        <v>0</v>
      </c>
      <c r="AB239" s="228" t="str">
        <f t="shared" si="34"/>
        <v/>
      </c>
    </row>
    <row r="240" spans="1:28" s="227" customFormat="1" ht="20.25">
      <c r="A240" s="181"/>
      <c r="B240" s="182" t="str">
        <f>IF(LEN(A240)=0,"",INDEX('Smelter Look-up'!$A:$A,MATCH($A240,'Smelter Look-up'!$E:$E,0)))</f>
        <v/>
      </c>
      <c r="C240" s="186" t="str">
        <f>IF(LEN(A240)=0,"",INDEX('Smelter Look-up'!$C:$C,MATCH($A240,'Smelter Look-up'!$E:$E,0)))</f>
        <v/>
      </c>
      <c r="D240" s="230"/>
      <c r="E240" s="182" t="str">
        <f ca="1">IF(ISERROR($V240),"",OFFSET('Smelter Look-up'!$D$4,$V240-4,0)&amp;"")</f>
        <v/>
      </c>
      <c r="F240" s="182" t="str">
        <f ca="1">IF(ISERROR($V240),"",OFFSET('Smelter Look-up'!$E$4,$V240-4,0))</f>
        <v/>
      </c>
      <c r="G240" s="182" t="str">
        <f ca="1">IF(C240=$X$4,IF(ISERROR($V240),"Enter smelter details","RMI"),IF(ISERROR($V240),"",OFFSET('Smelter Look-up'!$F$4,$V240-4,0)))</f>
        <v/>
      </c>
      <c r="H240" s="183" t="str">
        <f ca="1">IF(ISERROR($V240),"",OFFSET('Smelter Look-up'!$G$4,$V240-4,0))</f>
        <v/>
      </c>
      <c r="I240" s="184" t="str">
        <f ca="1">IF(ISERROR($V240),"",OFFSET('Smelter Look-up'!$H$4,$V240-4,0))</f>
        <v/>
      </c>
      <c r="J240" s="184" t="str">
        <f ca="1">IF(ISERROR($V240),"",OFFSET('Smelter Look-up'!$I$4,$V240-4,0))</f>
        <v/>
      </c>
      <c r="K240" s="224"/>
      <c r="L240" s="224"/>
      <c r="M240" s="224"/>
      <c r="N240" s="224"/>
      <c r="O240" s="224"/>
      <c r="P240" s="185"/>
      <c r="Q240" s="225"/>
      <c r="R240" s="182" t="str">
        <f ca="1">IF(ISERROR($V240),"",OFFSET('Smelter Look-up'!$C$4,$V240-4,0)&amp;"")</f>
        <v/>
      </c>
      <c r="S240" s="181" t="str">
        <f t="shared" ca="1" si="32"/>
        <v/>
      </c>
      <c r="T240" s="181" t="str">
        <f ca="1">IF(B240="","",IF(ISERROR(MATCH($J240,SorP!$B$1:$B$6226,0)),"",INDIRECT("'SorP'!$A$"&amp;MATCH($S240&amp;$J240,SorP!C:C,0))))</f>
        <v/>
      </c>
      <c r="U240" s="201"/>
      <c r="V240" s="226" t="e">
        <f>IF(C240="",NA(),IF(OR(C240="Smelter not listed",C240="Smelter not yet identified"),MATCH($B240&amp;$D240,'Smelter Look-up'!$J:$J,0),MATCH($B240&amp;$C240,'Smelter Look-up'!$J:$J,0)))</f>
        <v>#N/A</v>
      </c>
      <c r="X240" s="227">
        <f t="shared" ca="1" si="33"/>
        <v>0</v>
      </c>
      <c r="AB240" s="228" t="str">
        <f t="shared" si="34"/>
        <v/>
      </c>
    </row>
    <row r="241" spans="1:28" s="227" customFormat="1" ht="20.25">
      <c r="A241" s="181"/>
      <c r="B241" s="182" t="str">
        <f>IF(LEN(A241)=0,"",INDEX('Smelter Look-up'!$A:$A,MATCH($A241,'Smelter Look-up'!$E:$E,0)))</f>
        <v/>
      </c>
      <c r="C241" s="186" t="str">
        <f>IF(LEN(A241)=0,"",INDEX('Smelter Look-up'!$C:$C,MATCH($A241,'Smelter Look-up'!$E:$E,0)))</f>
        <v/>
      </c>
      <c r="D241" s="230"/>
      <c r="E241" s="182" t="str">
        <f ca="1">IF(ISERROR($V241),"",OFFSET('Smelter Look-up'!$D$4,$V241-4,0)&amp;"")</f>
        <v/>
      </c>
      <c r="F241" s="182" t="str">
        <f ca="1">IF(ISERROR($V241),"",OFFSET('Smelter Look-up'!$E$4,$V241-4,0))</f>
        <v/>
      </c>
      <c r="G241" s="182" t="str">
        <f ca="1">IF(C241=$X$4,IF(ISERROR($V241),"Enter smelter details","RMI"),IF(ISERROR($V241),"",OFFSET('Smelter Look-up'!$F$4,$V241-4,0)))</f>
        <v/>
      </c>
      <c r="H241" s="183" t="str">
        <f ca="1">IF(ISERROR($V241),"",OFFSET('Smelter Look-up'!$G$4,$V241-4,0))</f>
        <v/>
      </c>
      <c r="I241" s="184" t="str">
        <f ca="1">IF(ISERROR($V241),"",OFFSET('Smelter Look-up'!$H$4,$V241-4,0))</f>
        <v/>
      </c>
      <c r="J241" s="184" t="str">
        <f ca="1">IF(ISERROR($V241),"",OFFSET('Smelter Look-up'!$I$4,$V241-4,0))</f>
        <v/>
      </c>
      <c r="K241" s="224"/>
      <c r="L241" s="224"/>
      <c r="M241" s="224"/>
      <c r="N241" s="224"/>
      <c r="O241" s="224"/>
      <c r="P241" s="185"/>
      <c r="Q241" s="225"/>
      <c r="R241" s="182" t="str">
        <f ca="1">IF(ISERROR($V241),"",OFFSET('Smelter Look-up'!$C$4,$V241-4,0)&amp;"")</f>
        <v/>
      </c>
      <c r="S241" s="181" t="str">
        <f t="shared" ca="1" si="32"/>
        <v/>
      </c>
      <c r="T241" s="181" t="str">
        <f ca="1">IF(B241="","",IF(ISERROR(MATCH($J241,SorP!$B$1:$B$6226,0)),"",INDIRECT("'SorP'!$A$"&amp;MATCH($S241&amp;$J241,SorP!C:C,0))))</f>
        <v/>
      </c>
      <c r="U241" s="201"/>
      <c r="V241" s="226" t="e">
        <f>IF(C241="",NA(),IF(OR(C241="Smelter not listed",C241="Smelter not yet identified"),MATCH($B241&amp;$D241,'Smelter Look-up'!$J:$J,0),MATCH($B241&amp;$C241,'Smelter Look-up'!$J:$J,0)))</f>
        <v>#N/A</v>
      </c>
      <c r="X241" s="227">
        <f t="shared" ca="1" si="33"/>
        <v>0</v>
      </c>
      <c r="AB241" s="228" t="str">
        <f t="shared" si="34"/>
        <v/>
      </c>
    </row>
    <row r="242" spans="1:28" s="227" customFormat="1" ht="20.25">
      <c r="A242" s="181"/>
      <c r="B242" s="182" t="str">
        <f>IF(LEN(A242)=0,"",INDEX('Smelter Look-up'!$A:$A,MATCH($A242,'Smelter Look-up'!$E:$E,0)))</f>
        <v/>
      </c>
      <c r="C242" s="186" t="str">
        <f>IF(LEN(A242)=0,"",INDEX('Smelter Look-up'!$C:$C,MATCH($A242,'Smelter Look-up'!$E:$E,0)))</f>
        <v/>
      </c>
      <c r="D242" s="230"/>
      <c r="E242" s="182" t="str">
        <f ca="1">IF(ISERROR($V242),"",OFFSET('Smelter Look-up'!$D$4,$V242-4,0)&amp;"")</f>
        <v/>
      </c>
      <c r="F242" s="182" t="str">
        <f ca="1">IF(ISERROR($V242),"",OFFSET('Smelter Look-up'!$E$4,$V242-4,0))</f>
        <v/>
      </c>
      <c r="G242" s="182" t="str">
        <f ca="1">IF(C242=$X$4,IF(ISERROR($V242),"Enter smelter details","RMI"),IF(ISERROR($V242),"",OFFSET('Smelter Look-up'!$F$4,$V242-4,0)))</f>
        <v/>
      </c>
      <c r="H242" s="183" t="str">
        <f ca="1">IF(ISERROR($V242),"",OFFSET('Smelter Look-up'!$G$4,$V242-4,0))</f>
        <v/>
      </c>
      <c r="I242" s="184" t="str">
        <f ca="1">IF(ISERROR($V242),"",OFFSET('Smelter Look-up'!$H$4,$V242-4,0))</f>
        <v/>
      </c>
      <c r="J242" s="184" t="str">
        <f ca="1">IF(ISERROR($V242),"",OFFSET('Smelter Look-up'!$I$4,$V242-4,0))</f>
        <v/>
      </c>
      <c r="K242" s="224"/>
      <c r="L242" s="224"/>
      <c r="M242" s="224"/>
      <c r="N242" s="224"/>
      <c r="O242" s="224"/>
      <c r="P242" s="185"/>
      <c r="Q242" s="225"/>
      <c r="R242" s="182" t="str">
        <f ca="1">IF(ISERROR($V242),"",OFFSET('Smelter Look-up'!$C$4,$V242-4,0)&amp;"")</f>
        <v/>
      </c>
      <c r="S242" s="181" t="str">
        <f t="shared" ca="1" si="32"/>
        <v/>
      </c>
      <c r="T242" s="181" t="str">
        <f ca="1">IF(B242="","",IF(ISERROR(MATCH($J242,SorP!$B$1:$B$6226,0)),"",INDIRECT("'SorP'!$A$"&amp;MATCH($S242&amp;$J242,SorP!C:C,0))))</f>
        <v/>
      </c>
      <c r="U242" s="201"/>
      <c r="V242" s="226" t="e">
        <f>IF(C242="",NA(),IF(OR(C242="Smelter not listed",C242="Smelter not yet identified"),MATCH($B242&amp;$D242,'Smelter Look-up'!$J:$J,0),MATCH($B242&amp;$C242,'Smelter Look-up'!$J:$J,0)))</f>
        <v>#N/A</v>
      </c>
      <c r="X242" s="227">
        <f t="shared" ca="1" si="33"/>
        <v>0</v>
      </c>
      <c r="AB242" s="228" t="str">
        <f t="shared" si="34"/>
        <v/>
      </c>
    </row>
    <row r="243" spans="1:28" s="227" customFormat="1" ht="20.25">
      <c r="A243" s="181"/>
      <c r="B243" s="182" t="str">
        <f>IF(LEN(A243)=0,"",INDEX('Smelter Look-up'!$A:$A,MATCH($A243,'Smelter Look-up'!$E:$E,0)))</f>
        <v/>
      </c>
      <c r="C243" s="186" t="str">
        <f>IF(LEN(A243)=0,"",INDEX('Smelter Look-up'!$C:$C,MATCH($A243,'Smelter Look-up'!$E:$E,0)))</f>
        <v/>
      </c>
      <c r="D243" s="230"/>
      <c r="E243" s="182" t="str">
        <f ca="1">IF(ISERROR($V243),"",OFFSET('Smelter Look-up'!$D$4,$V243-4,0)&amp;"")</f>
        <v/>
      </c>
      <c r="F243" s="182" t="str">
        <f ca="1">IF(ISERROR($V243),"",OFFSET('Smelter Look-up'!$E$4,$V243-4,0))</f>
        <v/>
      </c>
      <c r="G243" s="182" t="str">
        <f ca="1">IF(C243=$X$4,IF(ISERROR($V243),"Enter smelter details","RMI"),IF(ISERROR($V243),"",OFFSET('Smelter Look-up'!$F$4,$V243-4,0)))</f>
        <v/>
      </c>
      <c r="H243" s="183" t="str">
        <f ca="1">IF(ISERROR($V243),"",OFFSET('Smelter Look-up'!$G$4,$V243-4,0))</f>
        <v/>
      </c>
      <c r="I243" s="184" t="str">
        <f ca="1">IF(ISERROR($V243),"",OFFSET('Smelter Look-up'!$H$4,$V243-4,0))</f>
        <v/>
      </c>
      <c r="J243" s="184" t="str">
        <f ca="1">IF(ISERROR($V243),"",OFFSET('Smelter Look-up'!$I$4,$V243-4,0))</f>
        <v/>
      </c>
      <c r="K243" s="224"/>
      <c r="L243" s="224"/>
      <c r="M243" s="224"/>
      <c r="N243" s="224"/>
      <c r="O243" s="224"/>
      <c r="P243" s="185"/>
      <c r="Q243" s="225"/>
      <c r="R243" s="182" t="str">
        <f ca="1">IF(ISERROR($V243),"",OFFSET('Smelter Look-up'!$C$4,$V243-4,0)&amp;"")</f>
        <v/>
      </c>
      <c r="S243" s="181" t="str">
        <f t="shared" ca="1" si="32"/>
        <v/>
      </c>
      <c r="T243" s="181" t="str">
        <f ca="1">IF(B243="","",IF(ISERROR(MATCH($J243,SorP!$B$1:$B$6226,0)),"",INDIRECT("'SorP'!$A$"&amp;MATCH($S243&amp;$J243,SorP!C:C,0))))</f>
        <v/>
      </c>
      <c r="U243" s="201"/>
      <c r="V243" s="226" t="e">
        <f>IF(C243="",NA(),IF(OR(C243="Smelter not listed",C243="Smelter not yet identified"),MATCH($B243&amp;$D243,'Smelter Look-up'!$J:$J,0),MATCH($B243&amp;$C243,'Smelter Look-up'!$J:$J,0)))</f>
        <v>#N/A</v>
      </c>
      <c r="X243" s="227">
        <f t="shared" ca="1" si="33"/>
        <v>0</v>
      </c>
      <c r="AB243" s="228" t="str">
        <f t="shared" si="34"/>
        <v/>
      </c>
    </row>
    <row r="244" spans="1:28" s="227" customFormat="1" ht="20.25">
      <c r="A244" s="181"/>
      <c r="B244" s="182" t="str">
        <f>IF(LEN(A244)=0,"",INDEX('Smelter Look-up'!$A:$A,MATCH($A244,'Smelter Look-up'!$E:$E,0)))</f>
        <v/>
      </c>
      <c r="C244" s="186" t="str">
        <f>IF(LEN(A244)=0,"",INDEX('Smelter Look-up'!$C:$C,MATCH($A244,'Smelter Look-up'!$E:$E,0)))</f>
        <v/>
      </c>
      <c r="D244" s="230"/>
      <c r="E244" s="182" t="str">
        <f ca="1">IF(ISERROR($V244),"",OFFSET('Smelter Look-up'!$D$4,$V244-4,0)&amp;"")</f>
        <v/>
      </c>
      <c r="F244" s="182" t="str">
        <f ca="1">IF(ISERROR($V244),"",OFFSET('Smelter Look-up'!$E$4,$V244-4,0))</f>
        <v/>
      </c>
      <c r="G244" s="182" t="str">
        <f ca="1">IF(C244=$X$4,IF(ISERROR($V244),"Enter smelter details","RMI"),IF(ISERROR($V244),"",OFFSET('Smelter Look-up'!$F$4,$V244-4,0)))</f>
        <v/>
      </c>
      <c r="H244" s="183" t="str">
        <f ca="1">IF(ISERROR($V244),"",OFFSET('Smelter Look-up'!$G$4,$V244-4,0))</f>
        <v/>
      </c>
      <c r="I244" s="184" t="str">
        <f ca="1">IF(ISERROR($V244),"",OFFSET('Smelter Look-up'!$H$4,$V244-4,0))</f>
        <v/>
      </c>
      <c r="J244" s="184" t="str">
        <f ca="1">IF(ISERROR($V244),"",OFFSET('Smelter Look-up'!$I$4,$V244-4,0))</f>
        <v/>
      </c>
      <c r="K244" s="224"/>
      <c r="L244" s="224"/>
      <c r="M244" s="224"/>
      <c r="N244" s="224"/>
      <c r="O244" s="224"/>
      <c r="P244" s="185"/>
      <c r="Q244" s="225"/>
      <c r="R244" s="182" t="str">
        <f ca="1">IF(ISERROR($V244),"",OFFSET('Smelter Look-up'!$C$4,$V244-4,0)&amp;"")</f>
        <v/>
      </c>
      <c r="S244" s="181" t="str">
        <f t="shared" ca="1" si="32"/>
        <v/>
      </c>
      <c r="T244" s="181" t="str">
        <f ca="1">IF(B244="","",IF(ISERROR(MATCH($J244,SorP!$B$1:$B$6226,0)),"",INDIRECT("'SorP'!$A$"&amp;MATCH($S244&amp;$J244,SorP!C:C,0))))</f>
        <v/>
      </c>
      <c r="U244" s="201"/>
      <c r="V244" s="226" t="e">
        <f>IF(C244="",NA(),IF(OR(C244="Smelter not listed",C244="Smelter not yet identified"),MATCH($B244&amp;$D244,'Smelter Look-up'!$J:$J,0),MATCH($B244&amp;$C244,'Smelter Look-up'!$J:$J,0)))</f>
        <v>#N/A</v>
      </c>
      <c r="X244" s="227">
        <f t="shared" ca="1" si="33"/>
        <v>0</v>
      </c>
      <c r="AB244" s="228" t="str">
        <f t="shared" si="34"/>
        <v/>
      </c>
    </row>
    <row r="245" spans="1:28" s="227" customFormat="1" ht="20.25">
      <c r="A245" s="181"/>
      <c r="B245" s="182" t="str">
        <f>IF(LEN(A245)=0,"",INDEX('Smelter Look-up'!$A:$A,MATCH($A245,'Smelter Look-up'!$E:$E,0)))</f>
        <v/>
      </c>
      <c r="C245" s="186" t="str">
        <f>IF(LEN(A245)=0,"",INDEX('Smelter Look-up'!$C:$C,MATCH($A245,'Smelter Look-up'!$E:$E,0)))</f>
        <v/>
      </c>
      <c r="D245" s="230"/>
      <c r="E245" s="182" t="str">
        <f ca="1">IF(ISERROR($V245),"",OFFSET('Smelter Look-up'!$D$4,$V245-4,0)&amp;"")</f>
        <v/>
      </c>
      <c r="F245" s="182" t="str">
        <f ca="1">IF(ISERROR($V245),"",OFFSET('Smelter Look-up'!$E$4,$V245-4,0))</f>
        <v/>
      </c>
      <c r="G245" s="182" t="str">
        <f ca="1">IF(C245=$X$4,IF(ISERROR($V245),"Enter smelter details","RMI"),IF(ISERROR($V245),"",OFFSET('Smelter Look-up'!$F$4,$V245-4,0)))</f>
        <v/>
      </c>
      <c r="H245" s="183" t="str">
        <f ca="1">IF(ISERROR($V245),"",OFFSET('Smelter Look-up'!$G$4,$V245-4,0))</f>
        <v/>
      </c>
      <c r="I245" s="184" t="str">
        <f ca="1">IF(ISERROR($V245),"",OFFSET('Smelter Look-up'!$H$4,$V245-4,0))</f>
        <v/>
      </c>
      <c r="J245" s="184" t="str">
        <f ca="1">IF(ISERROR($V245),"",OFFSET('Smelter Look-up'!$I$4,$V245-4,0))</f>
        <v/>
      </c>
      <c r="K245" s="224"/>
      <c r="L245" s="224"/>
      <c r="M245" s="224"/>
      <c r="N245" s="224"/>
      <c r="O245" s="224"/>
      <c r="P245" s="185"/>
      <c r="Q245" s="225"/>
      <c r="R245" s="182" t="str">
        <f ca="1">IF(ISERROR($V245),"",OFFSET('Smelter Look-up'!$C$4,$V245-4,0)&amp;"")</f>
        <v/>
      </c>
      <c r="S245" s="181" t="str">
        <f t="shared" ca="1" si="32"/>
        <v/>
      </c>
      <c r="T245" s="181" t="str">
        <f ca="1">IF(B245="","",IF(ISERROR(MATCH($J245,SorP!$B$1:$B$6226,0)),"",INDIRECT("'SorP'!$A$"&amp;MATCH($S245&amp;$J245,SorP!C:C,0))))</f>
        <v/>
      </c>
      <c r="U245" s="201"/>
      <c r="V245" s="226" t="e">
        <f>IF(C245="",NA(),IF(OR(C245="Smelter not listed",C245="Smelter not yet identified"),MATCH($B245&amp;$D245,'Smelter Look-up'!$J:$J,0),MATCH($B245&amp;$C245,'Smelter Look-up'!$J:$J,0)))</f>
        <v>#N/A</v>
      </c>
      <c r="X245" s="227">
        <f t="shared" ca="1" si="33"/>
        <v>0</v>
      </c>
      <c r="AB245" s="228" t="str">
        <f t="shared" si="34"/>
        <v/>
      </c>
    </row>
    <row r="246" spans="1:28" s="227" customFormat="1" ht="20.25">
      <c r="A246" s="181"/>
      <c r="B246" s="182" t="str">
        <f>IF(LEN(A246)=0,"",INDEX('Smelter Look-up'!$A:$A,MATCH($A246,'Smelter Look-up'!$E:$E,0)))</f>
        <v/>
      </c>
      <c r="C246" s="186" t="str">
        <f>IF(LEN(A246)=0,"",INDEX('Smelter Look-up'!$C:$C,MATCH($A246,'Smelter Look-up'!$E:$E,0)))</f>
        <v/>
      </c>
      <c r="D246" s="230"/>
      <c r="E246" s="182" t="str">
        <f ca="1">IF(ISERROR($V246),"",OFFSET('Smelter Look-up'!$D$4,$V246-4,0)&amp;"")</f>
        <v/>
      </c>
      <c r="F246" s="182" t="str">
        <f ca="1">IF(ISERROR($V246),"",OFFSET('Smelter Look-up'!$E$4,$V246-4,0))</f>
        <v/>
      </c>
      <c r="G246" s="182" t="str">
        <f ca="1">IF(C246=$X$4,IF(ISERROR($V246),"Enter smelter details","RMI"),IF(ISERROR($V246),"",OFFSET('Smelter Look-up'!$F$4,$V246-4,0)))</f>
        <v/>
      </c>
      <c r="H246" s="183" t="str">
        <f ca="1">IF(ISERROR($V246),"",OFFSET('Smelter Look-up'!$G$4,$V246-4,0))</f>
        <v/>
      </c>
      <c r="I246" s="184" t="str">
        <f ca="1">IF(ISERROR($V246),"",OFFSET('Smelter Look-up'!$H$4,$V246-4,0))</f>
        <v/>
      </c>
      <c r="J246" s="184" t="str">
        <f ca="1">IF(ISERROR($V246),"",OFFSET('Smelter Look-up'!$I$4,$V246-4,0))</f>
        <v/>
      </c>
      <c r="K246" s="224"/>
      <c r="L246" s="224"/>
      <c r="M246" s="224"/>
      <c r="N246" s="224"/>
      <c r="O246" s="224"/>
      <c r="P246" s="185"/>
      <c r="Q246" s="225"/>
      <c r="R246" s="182" t="str">
        <f ca="1">IF(ISERROR($V246),"",OFFSET('Smelter Look-up'!$C$4,$V246-4,0)&amp;"")</f>
        <v/>
      </c>
      <c r="S246" s="181" t="str">
        <f t="shared" ca="1" si="32"/>
        <v/>
      </c>
      <c r="T246" s="181" t="str">
        <f ca="1">IF(B246="","",IF(ISERROR(MATCH($J246,SorP!$B$1:$B$6226,0)),"",INDIRECT("'SorP'!$A$"&amp;MATCH($S246&amp;$J246,SorP!C:C,0))))</f>
        <v/>
      </c>
      <c r="U246" s="201"/>
      <c r="V246" s="226" t="e">
        <f>IF(C246="",NA(),IF(OR(C246="Smelter not listed",C246="Smelter not yet identified"),MATCH($B246&amp;$D246,'Smelter Look-up'!$J:$J,0),MATCH($B246&amp;$C246,'Smelter Look-up'!$J:$J,0)))</f>
        <v>#N/A</v>
      </c>
      <c r="X246" s="227">
        <f t="shared" ca="1" si="33"/>
        <v>0</v>
      </c>
      <c r="AB246" s="228" t="str">
        <f t="shared" si="34"/>
        <v/>
      </c>
    </row>
    <row r="247" spans="1:28" s="227" customFormat="1" ht="20.25">
      <c r="A247" s="181"/>
      <c r="B247" s="182" t="str">
        <f>IF(LEN(A247)=0,"",INDEX('Smelter Look-up'!$A:$A,MATCH($A247,'Smelter Look-up'!$E:$E,0)))</f>
        <v/>
      </c>
      <c r="C247" s="186" t="str">
        <f>IF(LEN(A247)=0,"",INDEX('Smelter Look-up'!$C:$C,MATCH($A247,'Smelter Look-up'!$E:$E,0)))</f>
        <v/>
      </c>
      <c r="D247" s="230"/>
      <c r="E247" s="182" t="str">
        <f ca="1">IF(ISERROR($V247),"",OFFSET('Smelter Look-up'!$D$4,$V247-4,0)&amp;"")</f>
        <v/>
      </c>
      <c r="F247" s="182" t="str">
        <f ca="1">IF(ISERROR($V247),"",OFFSET('Smelter Look-up'!$E$4,$V247-4,0))</f>
        <v/>
      </c>
      <c r="G247" s="182" t="str">
        <f ca="1">IF(C247=$X$4,IF(ISERROR($V247),"Enter smelter details","RMI"),IF(ISERROR($V247),"",OFFSET('Smelter Look-up'!$F$4,$V247-4,0)))</f>
        <v/>
      </c>
      <c r="H247" s="183" t="str">
        <f ca="1">IF(ISERROR($V247),"",OFFSET('Smelter Look-up'!$G$4,$V247-4,0))</f>
        <v/>
      </c>
      <c r="I247" s="184" t="str">
        <f ca="1">IF(ISERROR($V247),"",OFFSET('Smelter Look-up'!$H$4,$V247-4,0))</f>
        <v/>
      </c>
      <c r="J247" s="184" t="str">
        <f ca="1">IF(ISERROR($V247),"",OFFSET('Smelter Look-up'!$I$4,$V247-4,0))</f>
        <v/>
      </c>
      <c r="K247" s="224"/>
      <c r="L247" s="224"/>
      <c r="M247" s="224"/>
      <c r="N247" s="224"/>
      <c r="O247" s="224"/>
      <c r="P247" s="185"/>
      <c r="Q247" s="225"/>
      <c r="R247" s="182" t="str">
        <f ca="1">IF(ISERROR($V247),"",OFFSET('Smelter Look-up'!$C$4,$V247-4,0)&amp;"")</f>
        <v/>
      </c>
      <c r="S247" s="181" t="str">
        <f t="shared" ca="1" si="32"/>
        <v/>
      </c>
      <c r="T247" s="181" t="str">
        <f ca="1">IF(B247="","",IF(ISERROR(MATCH($J247,SorP!$B$1:$B$6226,0)),"",INDIRECT("'SorP'!$A$"&amp;MATCH($S247&amp;$J247,SorP!C:C,0))))</f>
        <v/>
      </c>
      <c r="U247" s="201"/>
      <c r="V247" s="226" t="e">
        <f>IF(C247="",NA(),IF(OR(C247="Smelter not listed",C247="Smelter not yet identified"),MATCH($B247&amp;$D247,'Smelter Look-up'!$J:$J,0),MATCH($B247&amp;$C247,'Smelter Look-up'!$J:$J,0)))</f>
        <v>#N/A</v>
      </c>
      <c r="X247" s="227">
        <f t="shared" ca="1" si="33"/>
        <v>0</v>
      </c>
      <c r="AB247" s="228" t="str">
        <f t="shared" si="34"/>
        <v/>
      </c>
    </row>
    <row r="248" spans="1:28" s="227" customFormat="1" ht="20.25">
      <c r="A248" s="181"/>
      <c r="B248" s="182" t="str">
        <f>IF(LEN(A248)=0,"",INDEX('Smelter Look-up'!$A:$A,MATCH($A248,'Smelter Look-up'!$E:$E,0)))</f>
        <v/>
      </c>
      <c r="C248" s="186" t="str">
        <f>IF(LEN(A248)=0,"",INDEX('Smelter Look-up'!$C:$C,MATCH($A248,'Smelter Look-up'!$E:$E,0)))</f>
        <v/>
      </c>
      <c r="D248" s="230"/>
      <c r="E248" s="182" t="str">
        <f ca="1">IF(ISERROR($V248),"",OFFSET('Smelter Look-up'!$D$4,$V248-4,0)&amp;"")</f>
        <v/>
      </c>
      <c r="F248" s="182" t="str">
        <f ca="1">IF(ISERROR($V248),"",OFFSET('Smelter Look-up'!$E$4,$V248-4,0))</f>
        <v/>
      </c>
      <c r="G248" s="182" t="str">
        <f ca="1">IF(C248=$X$4,IF(ISERROR($V248),"Enter smelter details","RMI"),IF(ISERROR($V248),"",OFFSET('Smelter Look-up'!$F$4,$V248-4,0)))</f>
        <v/>
      </c>
      <c r="H248" s="183" t="str">
        <f ca="1">IF(ISERROR($V248),"",OFFSET('Smelter Look-up'!$G$4,$V248-4,0))</f>
        <v/>
      </c>
      <c r="I248" s="184" t="str">
        <f ca="1">IF(ISERROR($V248),"",OFFSET('Smelter Look-up'!$H$4,$V248-4,0))</f>
        <v/>
      </c>
      <c r="J248" s="184" t="str">
        <f ca="1">IF(ISERROR($V248),"",OFFSET('Smelter Look-up'!$I$4,$V248-4,0))</f>
        <v/>
      </c>
      <c r="K248" s="224"/>
      <c r="L248" s="224"/>
      <c r="M248" s="224"/>
      <c r="N248" s="224"/>
      <c r="O248" s="224"/>
      <c r="P248" s="185"/>
      <c r="Q248" s="225"/>
      <c r="R248" s="182" t="str">
        <f ca="1">IF(ISERROR($V248),"",OFFSET('Smelter Look-up'!$C$4,$V248-4,0)&amp;"")</f>
        <v/>
      </c>
      <c r="S248" s="181" t="str">
        <f t="shared" ca="1" si="32"/>
        <v/>
      </c>
      <c r="T248" s="181" t="str">
        <f ca="1">IF(B248="","",IF(ISERROR(MATCH($J248,SorP!$B$1:$B$6226,0)),"",INDIRECT("'SorP'!$A$"&amp;MATCH($S248&amp;$J248,SorP!C:C,0))))</f>
        <v/>
      </c>
      <c r="U248" s="201"/>
      <c r="V248" s="226" t="e">
        <f>IF(C248="",NA(),IF(OR(C248="Smelter not listed",C248="Smelter not yet identified"),MATCH($B248&amp;$D248,'Smelter Look-up'!$J:$J,0),MATCH($B248&amp;$C248,'Smelter Look-up'!$J:$J,0)))</f>
        <v>#N/A</v>
      </c>
      <c r="X248" s="227">
        <f t="shared" ca="1" si="33"/>
        <v>0</v>
      </c>
      <c r="AB248" s="228" t="str">
        <f t="shared" si="34"/>
        <v/>
      </c>
    </row>
    <row r="249" spans="1:28" s="227" customFormat="1" ht="20.25">
      <c r="A249" s="181"/>
      <c r="B249" s="182" t="str">
        <f>IF(LEN(A249)=0,"",INDEX('Smelter Look-up'!$A:$A,MATCH($A249,'Smelter Look-up'!$E:$E,0)))</f>
        <v/>
      </c>
      <c r="C249" s="186" t="str">
        <f>IF(LEN(A249)=0,"",INDEX('Smelter Look-up'!$C:$C,MATCH($A249,'Smelter Look-up'!$E:$E,0)))</f>
        <v/>
      </c>
      <c r="D249" s="230"/>
      <c r="E249" s="182" t="str">
        <f ca="1">IF(ISERROR($V249),"",OFFSET('Smelter Look-up'!$D$4,$V249-4,0)&amp;"")</f>
        <v/>
      </c>
      <c r="F249" s="182" t="str">
        <f ca="1">IF(ISERROR($V249),"",OFFSET('Smelter Look-up'!$E$4,$V249-4,0))</f>
        <v/>
      </c>
      <c r="G249" s="182" t="str">
        <f ca="1">IF(C249=$X$4,IF(ISERROR($V249),"Enter smelter details","RMI"),IF(ISERROR($V249),"",OFFSET('Smelter Look-up'!$F$4,$V249-4,0)))</f>
        <v/>
      </c>
      <c r="H249" s="183" t="str">
        <f ca="1">IF(ISERROR($V249),"",OFFSET('Smelter Look-up'!$G$4,$V249-4,0))</f>
        <v/>
      </c>
      <c r="I249" s="184" t="str">
        <f ca="1">IF(ISERROR($V249),"",OFFSET('Smelter Look-up'!$H$4,$V249-4,0))</f>
        <v/>
      </c>
      <c r="J249" s="184" t="str">
        <f ca="1">IF(ISERROR($V249),"",OFFSET('Smelter Look-up'!$I$4,$V249-4,0))</f>
        <v/>
      </c>
      <c r="K249" s="224"/>
      <c r="L249" s="224"/>
      <c r="M249" s="224"/>
      <c r="N249" s="224"/>
      <c r="O249" s="224"/>
      <c r="P249" s="185"/>
      <c r="Q249" s="225"/>
      <c r="R249" s="182" t="str">
        <f ca="1">IF(ISERROR($V249),"",OFFSET('Smelter Look-up'!$C$4,$V249-4,0)&amp;"")</f>
        <v/>
      </c>
      <c r="S249" s="181" t="str">
        <f t="shared" ca="1" si="32"/>
        <v/>
      </c>
      <c r="T249" s="181" t="str">
        <f ca="1">IF(B249="","",IF(ISERROR(MATCH($J249,SorP!$B$1:$B$6226,0)),"",INDIRECT("'SorP'!$A$"&amp;MATCH($S249&amp;$J249,SorP!C:C,0))))</f>
        <v/>
      </c>
      <c r="U249" s="201"/>
      <c r="V249" s="226" t="e">
        <f>IF(C249="",NA(),IF(OR(C249="Smelter not listed",C249="Smelter not yet identified"),MATCH($B249&amp;$D249,'Smelter Look-up'!$J:$J,0),MATCH($B249&amp;$C249,'Smelter Look-up'!$J:$J,0)))</f>
        <v>#N/A</v>
      </c>
      <c r="X249" s="227">
        <f t="shared" ca="1" si="33"/>
        <v>0</v>
      </c>
      <c r="AB249" s="228" t="str">
        <f t="shared" si="34"/>
        <v/>
      </c>
    </row>
    <row r="250" spans="1:28" s="227" customFormat="1" ht="20.25">
      <c r="A250" s="181"/>
      <c r="B250" s="182" t="str">
        <f>IF(LEN(A250)=0,"",INDEX('Smelter Look-up'!$A:$A,MATCH($A250,'Smelter Look-up'!$E:$E,0)))</f>
        <v/>
      </c>
      <c r="C250" s="186" t="str">
        <f>IF(LEN(A250)=0,"",INDEX('Smelter Look-up'!$C:$C,MATCH($A250,'Smelter Look-up'!$E:$E,0)))</f>
        <v/>
      </c>
      <c r="D250" s="230"/>
      <c r="E250" s="182" t="str">
        <f ca="1">IF(ISERROR($V250),"",OFFSET('Smelter Look-up'!$D$4,$V250-4,0)&amp;"")</f>
        <v/>
      </c>
      <c r="F250" s="182" t="str">
        <f ca="1">IF(ISERROR($V250),"",OFFSET('Smelter Look-up'!$E$4,$V250-4,0))</f>
        <v/>
      </c>
      <c r="G250" s="182" t="str">
        <f ca="1">IF(C250=$X$4,IF(ISERROR($V250),"Enter smelter details","RMI"),IF(ISERROR($V250),"",OFFSET('Smelter Look-up'!$F$4,$V250-4,0)))</f>
        <v/>
      </c>
      <c r="H250" s="183" t="str">
        <f ca="1">IF(ISERROR($V250),"",OFFSET('Smelter Look-up'!$G$4,$V250-4,0))</f>
        <v/>
      </c>
      <c r="I250" s="184" t="str">
        <f ca="1">IF(ISERROR($V250),"",OFFSET('Smelter Look-up'!$H$4,$V250-4,0))</f>
        <v/>
      </c>
      <c r="J250" s="184" t="str">
        <f ca="1">IF(ISERROR($V250),"",OFFSET('Smelter Look-up'!$I$4,$V250-4,0))</f>
        <v/>
      </c>
      <c r="K250" s="224"/>
      <c r="L250" s="224"/>
      <c r="M250" s="224"/>
      <c r="N250" s="224"/>
      <c r="O250" s="224"/>
      <c r="P250" s="185"/>
      <c r="Q250" s="225"/>
      <c r="R250" s="182" t="str">
        <f ca="1">IF(ISERROR($V250),"",OFFSET('Smelter Look-up'!$C$4,$V250-4,0)&amp;"")</f>
        <v/>
      </c>
      <c r="S250" s="181" t="str">
        <f t="shared" ca="1" si="32"/>
        <v/>
      </c>
      <c r="T250" s="181" t="str">
        <f ca="1">IF(B250="","",IF(ISERROR(MATCH($J250,SorP!$B$1:$B$6226,0)),"",INDIRECT("'SorP'!$A$"&amp;MATCH($S250&amp;$J250,SorP!C:C,0))))</f>
        <v/>
      </c>
      <c r="U250" s="201"/>
      <c r="V250" s="226" t="e">
        <f>IF(C250="",NA(),IF(OR(C250="Smelter not listed",C250="Smelter not yet identified"),MATCH($B250&amp;$D250,'Smelter Look-up'!$J:$J,0),MATCH($B250&amp;$C250,'Smelter Look-up'!$J:$J,0)))</f>
        <v>#N/A</v>
      </c>
      <c r="X250" s="227">
        <f t="shared" ca="1" si="33"/>
        <v>0</v>
      </c>
      <c r="AB250" s="228" t="str">
        <f t="shared" si="34"/>
        <v/>
      </c>
    </row>
    <row r="251" spans="1:28" s="227" customFormat="1" ht="20.25">
      <c r="A251" s="181"/>
      <c r="B251" s="182" t="str">
        <f>IF(LEN(A251)=0,"",INDEX('Smelter Look-up'!$A:$A,MATCH($A251,'Smelter Look-up'!$E:$E,0)))</f>
        <v/>
      </c>
      <c r="C251" s="186" t="str">
        <f>IF(LEN(A251)=0,"",INDEX('Smelter Look-up'!$C:$C,MATCH($A251,'Smelter Look-up'!$E:$E,0)))</f>
        <v/>
      </c>
      <c r="D251" s="230"/>
      <c r="E251" s="182" t="str">
        <f ca="1">IF(ISERROR($V251),"",OFFSET('Smelter Look-up'!$D$4,$V251-4,0)&amp;"")</f>
        <v/>
      </c>
      <c r="F251" s="182" t="str">
        <f ca="1">IF(ISERROR($V251),"",OFFSET('Smelter Look-up'!$E$4,$V251-4,0))</f>
        <v/>
      </c>
      <c r="G251" s="182" t="str">
        <f ca="1">IF(C251=$X$4,IF(ISERROR($V251),"Enter smelter details","RMI"),IF(ISERROR($V251),"",OFFSET('Smelter Look-up'!$F$4,$V251-4,0)))</f>
        <v/>
      </c>
      <c r="H251" s="183" t="str">
        <f ca="1">IF(ISERROR($V251),"",OFFSET('Smelter Look-up'!$G$4,$V251-4,0))</f>
        <v/>
      </c>
      <c r="I251" s="184" t="str">
        <f ca="1">IF(ISERROR($V251),"",OFFSET('Smelter Look-up'!$H$4,$V251-4,0))</f>
        <v/>
      </c>
      <c r="J251" s="184" t="str">
        <f ca="1">IF(ISERROR($V251),"",OFFSET('Smelter Look-up'!$I$4,$V251-4,0))</f>
        <v/>
      </c>
      <c r="K251" s="224"/>
      <c r="L251" s="224"/>
      <c r="M251" s="224"/>
      <c r="N251" s="224"/>
      <c r="O251" s="224"/>
      <c r="P251" s="185"/>
      <c r="Q251" s="225"/>
      <c r="R251" s="182" t="str">
        <f ca="1">IF(ISERROR($V251),"",OFFSET('Smelter Look-up'!$C$4,$V251-4,0)&amp;"")</f>
        <v/>
      </c>
      <c r="S251" s="181" t="str">
        <f t="shared" ca="1" si="32"/>
        <v/>
      </c>
      <c r="T251" s="181" t="str">
        <f ca="1">IF(B251="","",IF(ISERROR(MATCH($J251,SorP!$B$1:$B$6226,0)),"",INDIRECT("'SorP'!$A$"&amp;MATCH($S251&amp;$J251,SorP!C:C,0))))</f>
        <v/>
      </c>
      <c r="U251" s="201"/>
      <c r="V251" s="226" t="e">
        <f>IF(C251="",NA(),IF(OR(C251="Smelter not listed",C251="Smelter not yet identified"),MATCH($B251&amp;$D251,'Smelter Look-up'!$J:$J,0),MATCH($B251&amp;$C251,'Smelter Look-up'!$J:$J,0)))</f>
        <v>#N/A</v>
      </c>
      <c r="X251" s="227">
        <f t="shared" ca="1" si="33"/>
        <v>0</v>
      </c>
      <c r="AB251" s="228" t="str">
        <f t="shared" si="34"/>
        <v/>
      </c>
    </row>
    <row r="252" spans="1:28" s="227" customFormat="1" ht="20.25">
      <c r="A252" s="181"/>
      <c r="B252" s="182" t="str">
        <f>IF(LEN(A252)=0,"",INDEX('Smelter Look-up'!$A:$A,MATCH($A252,'Smelter Look-up'!$E:$E,0)))</f>
        <v/>
      </c>
      <c r="C252" s="186" t="str">
        <f>IF(LEN(A252)=0,"",INDEX('Smelter Look-up'!$C:$C,MATCH($A252,'Smelter Look-up'!$E:$E,0)))</f>
        <v/>
      </c>
      <c r="D252" s="230"/>
      <c r="E252" s="182" t="str">
        <f ca="1">IF(ISERROR($V252),"",OFFSET('Smelter Look-up'!$D$4,$V252-4,0)&amp;"")</f>
        <v/>
      </c>
      <c r="F252" s="182" t="str">
        <f ca="1">IF(ISERROR($V252),"",OFFSET('Smelter Look-up'!$E$4,$V252-4,0))</f>
        <v/>
      </c>
      <c r="G252" s="182" t="str">
        <f ca="1">IF(C252=$X$4,IF(ISERROR($V252),"Enter smelter details","RMI"),IF(ISERROR($V252),"",OFFSET('Smelter Look-up'!$F$4,$V252-4,0)))</f>
        <v/>
      </c>
      <c r="H252" s="183" t="str">
        <f ca="1">IF(ISERROR($V252),"",OFFSET('Smelter Look-up'!$G$4,$V252-4,0))</f>
        <v/>
      </c>
      <c r="I252" s="184" t="str">
        <f ca="1">IF(ISERROR($V252),"",OFFSET('Smelter Look-up'!$H$4,$V252-4,0))</f>
        <v/>
      </c>
      <c r="J252" s="184" t="str">
        <f ca="1">IF(ISERROR($V252),"",OFFSET('Smelter Look-up'!$I$4,$V252-4,0))</f>
        <v/>
      </c>
      <c r="K252" s="224"/>
      <c r="L252" s="224"/>
      <c r="M252" s="224"/>
      <c r="N252" s="224"/>
      <c r="O252" s="224"/>
      <c r="P252" s="185"/>
      <c r="Q252" s="225"/>
      <c r="R252" s="182" t="str">
        <f ca="1">IF(ISERROR($V252),"",OFFSET('Smelter Look-up'!$C$4,$V252-4,0)&amp;"")</f>
        <v/>
      </c>
      <c r="S252" s="181" t="str">
        <f t="shared" ca="1" si="32"/>
        <v/>
      </c>
      <c r="T252" s="181" t="str">
        <f ca="1">IF(B252="","",IF(ISERROR(MATCH($J252,SorP!$B$1:$B$6226,0)),"",INDIRECT("'SorP'!$A$"&amp;MATCH($S252&amp;$J252,SorP!C:C,0))))</f>
        <v/>
      </c>
      <c r="U252" s="201"/>
      <c r="V252" s="226" t="e">
        <f>IF(C252="",NA(),IF(OR(C252="Smelter not listed",C252="Smelter not yet identified"),MATCH($B252&amp;$D252,'Smelter Look-up'!$J:$J,0),MATCH($B252&amp;$C252,'Smelter Look-up'!$J:$J,0)))</f>
        <v>#N/A</v>
      </c>
      <c r="X252" s="227">
        <f t="shared" ca="1" si="33"/>
        <v>0</v>
      </c>
      <c r="AB252" s="228" t="str">
        <f t="shared" si="34"/>
        <v/>
      </c>
    </row>
    <row r="253" spans="1:28" s="227" customFormat="1" ht="20.25">
      <c r="A253" s="181"/>
      <c r="B253" s="182" t="str">
        <f>IF(LEN(A253)=0,"",INDEX('Smelter Look-up'!$A:$A,MATCH($A253,'Smelter Look-up'!$E:$E,0)))</f>
        <v/>
      </c>
      <c r="C253" s="186" t="str">
        <f>IF(LEN(A253)=0,"",INDEX('Smelter Look-up'!$C:$C,MATCH($A253,'Smelter Look-up'!$E:$E,0)))</f>
        <v/>
      </c>
      <c r="D253" s="230"/>
      <c r="E253" s="182" t="str">
        <f ca="1">IF(ISERROR($V253),"",OFFSET('Smelter Look-up'!$D$4,$V253-4,0)&amp;"")</f>
        <v/>
      </c>
      <c r="F253" s="182" t="str">
        <f ca="1">IF(ISERROR($V253),"",OFFSET('Smelter Look-up'!$E$4,$V253-4,0))</f>
        <v/>
      </c>
      <c r="G253" s="182" t="str">
        <f ca="1">IF(C253=$X$4,IF(ISERROR($V253),"Enter smelter details","RMI"),IF(ISERROR($V253),"",OFFSET('Smelter Look-up'!$F$4,$V253-4,0)))</f>
        <v/>
      </c>
      <c r="H253" s="183" t="str">
        <f ca="1">IF(ISERROR($V253),"",OFFSET('Smelter Look-up'!$G$4,$V253-4,0))</f>
        <v/>
      </c>
      <c r="I253" s="184" t="str">
        <f ca="1">IF(ISERROR($V253),"",OFFSET('Smelter Look-up'!$H$4,$V253-4,0))</f>
        <v/>
      </c>
      <c r="J253" s="184" t="str">
        <f ca="1">IF(ISERROR($V253),"",OFFSET('Smelter Look-up'!$I$4,$V253-4,0))</f>
        <v/>
      </c>
      <c r="K253" s="224"/>
      <c r="L253" s="224"/>
      <c r="M253" s="224"/>
      <c r="N253" s="224"/>
      <c r="O253" s="224"/>
      <c r="P253" s="185"/>
      <c r="Q253" s="225"/>
      <c r="R253" s="182" t="str">
        <f ca="1">IF(ISERROR($V253),"",OFFSET('Smelter Look-up'!$C$4,$V253-4,0)&amp;"")</f>
        <v/>
      </c>
      <c r="S253" s="181" t="str">
        <f t="shared" ca="1" si="32"/>
        <v/>
      </c>
      <c r="T253" s="181" t="str">
        <f ca="1">IF(B253="","",IF(ISERROR(MATCH($J253,SorP!$B$1:$B$6226,0)),"",INDIRECT("'SorP'!$A$"&amp;MATCH($S253&amp;$J253,SorP!C:C,0))))</f>
        <v/>
      </c>
      <c r="U253" s="201"/>
      <c r="V253" s="226" t="e">
        <f>IF(C253="",NA(),IF(OR(C253="Smelter not listed",C253="Smelter not yet identified"),MATCH($B253&amp;$D253,'Smelter Look-up'!$J:$J,0),MATCH($B253&amp;$C253,'Smelter Look-up'!$J:$J,0)))</f>
        <v>#N/A</v>
      </c>
      <c r="X253" s="227">
        <f t="shared" ca="1" si="33"/>
        <v>0</v>
      </c>
      <c r="AB253" s="228" t="str">
        <f t="shared" si="34"/>
        <v/>
      </c>
    </row>
    <row r="254" spans="1:28" s="227" customFormat="1" ht="20.25">
      <c r="A254" s="181"/>
      <c r="B254" s="182" t="str">
        <f>IF(LEN(A254)=0,"",INDEX('Smelter Look-up'!$A:$A,MATCH($A254,'Smelter Look-up'!$E:$E,0)))</f>
        <v/>
      </c>
      <c r="C254" s="186" t="str">
        <f>IF(LEN(A254)=0,"",INDEX('Smelter Look-up'!$C:$C,MATCH($A254,'Smelter Look-up'!$E:$E,0)))</f>
        <v/>
      </c>
      <c r="D254" s="230"/>
      <c r="E254" s="182" t="str">
        <f ca="1">IF(ISERROR($V254),"",OFFSET('Smelter Look-up'!$D$4,$V254-4,0)&amp;"")</f>
        <v/>
      </c>
      <c r="F254" s="182" t="str">
        <f ca="1">IF(ISERROR($V254),"",OFFSET('Smelter Look-up'!$E$4,$V254-4,0))</f>
        <v/>
      </c>
      <c r="G254" s="182" t="str">
        <f ca="1">IF(C254=$X$4,IF(ISERROR($V254),"Enter smelter details","RMI"),IF(ISERROR($V254),"",OFFSET('Smelter Look-up'!$F$4,$V254-4,0)))</f>
        <v/>
      </c>
      <c r="H254" s="183" t="str">
        <f ca="1">IF(ISERROR($V254),"",OFFSET('Smelter Look-up'!$G$4,$V254-4,0))</f>
        <v/>
      </c>
      <c r="I254" s="184" t="str">
        <f ca="1">IF(ISERROR($V254),"",OFFSET('Smelter Look-up'!$H$4,$V254-4,0))</f>
        <v/>
      </c>
      <c r="J254" s="184" t="str">
        <f ca="1">IF(ISERROR($V254),"",OFFSET('Smelter Look-up'!$I$4,$V254-4,0))</f>
        <v/>
      </c>
      <c r="K254" s="224"/>
      <c r="L254" s="224"/>
      <c r="M254" s="224"/>
      <c r="N254" s="224"/>
      <c r="O254" s="224"/>
      <c r="P254" s="185"/>
      <c r="Q254" s="225"/>
      <c r="R254" s="182" t="str">
        <f ca="1">IF(ISERROR($V254),"",OFFSET('Smelter Look-up'!$C$4,$V254-4,0)&amp;"")</f>
        <v/>
      </c>
      <c r="S254" s="181" t="str">
        <f t="shared" ca="1" si="32"/>
        <v/>
      </c>
      <c r="T254" s="181" t="str">
        <f ca="1">IF(B254="","",IF(ISERROR(MATCH($J254,SorP!$B$1:$B$6226,0)),"",INDIRECT("'SorP'!$A$"&amp;MATCH($S254&amp;$J254,SorP!C:C,0))))</f>
        <v/>
      </c>
      <c r="U254" s="201"/>
      <c r="V254" s="226" t="e">
        <f>IF(C254="",NA(),IF(OR(C254="Smelter not listed",C254="Smelter not yet identified"),MATCH($B254&amp;$D254,'Smelter Look-up'!$J:$J,0),MATCH($B254&amp;$C254,'Smelter Look-up'!$J:$J,0)))</f>
        <v>#N/A</v>
      </c>
      <c r="X254" s="227">
        <f t="shared" ca="1" si="33"/>
        <v>0</v>
      </c>
      <c r="AB254" s="228" t="str">
        <f t="shared" si="34"/>
        <v/>
      </c>
    </row>
    <row r="255" spans="1:28" s="227" customFormat="1" ht="20.25">
      <c r="A255" s="181"/>
      <c r="B255" s="182" t="str">
        <f>IF(LEN(A255)=0,"",INDEX('Smelter Look-up'!$A:$A,MATCH($A255,'Smelter Look-up'!$E:$E,0)))</f>
        <v/>
      </c>
      <c r="C255" s="186" t="str">
        <f>IF(LEN(A255)=0,"",INDEX('Smelter Look-up'!$C:$C,MATCH($A255,'Smelter Look-up'!$E:$E,0)))</f>
        <v/>
      </c>
      <c r="D255" s="230"/>
      <c r="E255" s="182" t="str">
        <f ca="1">IF(ISERROR($V255),"",OFFSET('Smelter Look-up'!$D$4,$V255-4,0)&amp;"")</f>
        <v/>
      </c>
      <c r="F255" s="182" t="str">
        <f ca="1">IF(ISERROR($V255),"",OFFSET('Smelter Look-up'!$E$4,$V255-4,0))</f>
        <v/>
      </c>
      <c r="G255" s="182" t="str">
        <f ca="1">IF(C255=$X$4,IF(ISERROR($V255),"Enter smelter details","RMI"),IF(ISERROR($V255),"",OFFSET('Smelter Look-up'!$F$4,$V255-4,0)))</f>
        <v/>
      </c>
      <c r="H255" s="183" t="str">
        <f ca="1">IF(ISERROR($V255),"",OFFSET('Smelter Look-up'!$G$4,$V255-4,0))</f>
        <v/>
      </c>
      <c r="I255" s="184" t="str">
        <f ca="1">IF(ISERROR($V255),"",OFFSET('Smelter Look-up'!$H$4,$V255-4,0))</f>
        <v/>
      </c>
      <c r="J255" s="184" t="str">
        <f ca="1">IF(ISERROR($V255),"",OFFSET('Smelter Look-up'!$I$4,$V255-4,0))</f>
        <v/>
      </c>
      <c r="K255" s="224"/>
      <c r="L255" s="224"/>
      <c r="M255" s="224"/>
      <c r="N255" s="224"/>
      <c r="O255" s="224"/>
      <c r="P255" s="185"/>
      <c r="Q255" s="225"/>
      <c r="R255" s="182" t="str">
        <f ca="1">IF(ISERROR($V255),"",OFFSET('Smelter Look-up'!$C$4,$V255-4,0)&amp;"")</f>
        <v/>
      </c>
      <c r="S255" s="181" t="str">
        <f t="shared" ca="1" si="32"/>
        <v/>
      </c>
      <c r="T255" s="181" t="str">
        <f ca="1">IF(B255="","",IF(ISERROR(MATCH($J255,SorP!$B$1:$B$6226,0)),"",INDIRECT("'SorP'!$A$"&amp;MATCH($S255&amp;$J255,SorP!C:C,0))))</f>
        <v/>
      </c>
      <c r="U255" s="201"/>
      <c r="V255" s="226" t="e">
        <f>IF(C255="",NA(),IF(OR(C255="Smelter not listed",C255="Smelter not yet identified"),MATCH($B255&amp;$D255,'Smelter Look-up'!$J:$J,0),MATCH($B255&amp;$C255,'Smelter Look-up'!$J:$J,0)))</f>
        <v>#N/A</v>
      </c>
      <c r="X255" s="227">
        <f t="shared" ca="1" si="33"/>
        <v>0</v>
      </c>
      <c r="AB255" s="228" t="str">
        <f t="shared" si="34"/>
        <v/>
      </c>
    </row>
    <row r="256" spans="1:28" s="227" customFormat="1" ht="20.25">
      <c r="A256" s="181"/>
      <c r="B256" s="182" t="str">
        <f>IF(LEN(A256)=0,"",INDEX('Smelter Look-up'!$A:$A,MATCH($A256,'Smelter Look-up'!$E:$E,0)))</f>
        <v/>
      </c>
      <c r="C256" s="186" t="str">
        <f>IF(LEN(A256)=0,"",INDEX('Smelter Look-up'!$C:$C,MATCH($A256,'Smelter Look-up'!$E:$E,0)))</f>
        <v/>
      </c>
      <c r="D256" s="230"/>
      <c r="E256" s="182" t="str">
        <f ca="1">IF(ISERROR($V256),"",OFFSET('Smelter Look-up'!$D$4,$V256-4,0)&amp;"")</f>
        <v/>
      </c>
      <c r="F256" s="182" t="str">
        <f ca="1">IF(ISERROR($V256),"",OFFSET('Smelter Look-up'!$E$4,$V256-4,0))</f>
        <v/>
      </c>
      <c r="G256" s="182" t="str">
        <f ca="1">IF(C256=$X$4,IF(ISERROR($V256),"Enter smelter details","RMI"),IF(ISERROR($V256),"",OFFSET('Smelter Look-up'!$F$4,$V256-4,0)))</f>
        <v/>
      </c>
      <c r="H256" s="183" t="str">
        <f ca="1">IF(ISERROR($V256),"",OFFSET('Smelter Look-up'!$G$4,$V256-4,0))</f>
        <v/>
      </c>
      <c r="I256" s="184" t="str">
        <f ca="1">IF(ISERROR($V256),"",OFFSET('Smelter Look-up'!$H$4,$V256-4,0))</f>
        <v/>
      </c>
      <c r="J256" s="184" t="str">
        <f ca="1">IF(ISERROR($V256),"",OFFSET('Smelter Look-up'!$I$4,$V256-4,0))</f>
        <v/>
      </c>
      <c r="K256" s="224"/>
      <c r="L256" s="224"/>
      <c r="M256" s="224"/>
      <c r="N256" s="224"/>
      <c r="O256" s="224"/>
      <c r="P256" s="185"/>
      <c r="Q256" s="225"/>
      <c r="R256" s="182" t="str">
        <f ca="1">IF(ISERROR($V256),"",OFFSET('Smelter Look-up'!$C$4,$V256-4,0)&amp;"")</f>
        <v/>
      </c>
      <c r="S256" s="181" t="str">
        <f t="shared" ca="1" si="32"/>
        <v/>
      </c>
      <c r="T256" s="181" t="str">
        <f ca="1">IF(B256="","",IF(ISERROR(MATCH($J256,SorP!$B$1:$B$6226,0)),"",INDIRECT("'SorP'!$A$"&amp;MATCH($S256&amp;$J256,SorP!C:C,0))))</f>
        <v/>
      </c>
      <c r="U256" s="201"/>
      <c r="V256" s="226" t="e">
        <f>IF(C256="",NA(),IF(OR(C256="Smelter not listed",C256="Smelter not yet identified"),MATCH($B256&amp;$D256,'Smelter Look-up'!$J:$J,0),MATCH($B256&amp;$C256,'Smelter Look-up'!$J:$J,0)))</f>
        <v>#N/A</v>
      </c>
      <c r="X256" s="227">
        <f t="shared" ca="1" si="33"/>
        <v>0</v>
      </c>
      <c r="AB256" s="228" t="str">
        <f t="shared" si="34"/>
        <v/>
      </c>
    </row>
    <row r="257" spans="1:28" s="227" customFormat="1" ht="20.25">
      <c r="A257" s="181"/>
      <c r="B257" s="182" t="str">
        <f>IF(LEN(A257)=0,"",INDEX('Smelter Look-up'!$A:$A,MATCH($A257,'Smelter Look-up'!$E:$E,0)))</f>
        <v/>
      </c>
      <c r="C257" s="186" t="str">
        <f>IF(LEN(A257)=0,"",INDEX('Smelter Look-up'!$C:$C,MATCH($A257,'Smelter Look-up'!$E:$E,0)))</f>
        <v/>
      </c>
      <c r="D257" s="230"/>
      <c r="E257" s="182" t="str">
        <f ca="1">IF(ISERROR($V257),"",OFFSET('Smelter Look-up'!$D$4,$V257-4,0)&amp;"")</f>
        <v/>
      </c>
      <c r="F257" s="182" t="str">
        <f ca="1">IF(ISERROR($V257),"",OFFSET('Smelter Look-up'!$E$4,$V257-4,0))</f>
        <v/>
      </c>
      <c r="G257" s="182" t="str">
        <f ca="1">IF(C257=$X$4,IF(ISERROR($V257),"Enter smelter details","RMI"),IF(ISERROR($V257),"",OFFSET('Smelter Look-up'!$F$4,$V257-4,0)))</f>
        <v/>
      </c>
      <c r="H257" s="183" t="str">
        <f ca="1">IF(ISERROR($V257),"",OFFSET('Smelter Look-up'!$G$4,$V257-4,0))</f>
        <v/>
      </c>
      <c r="I257" s="184" t="str">
        <f ca="1">IF(ISERROR($V257),"",OFFSET('Smelter Look-up'!$H$4,$V257-4,0))</f>
        <v/>
      </c>
      <c r="J257" s="184" t="str">
        <f ca="1">IF(ISERROR($V257),"",OFFSET('Smelter Look-up'!$I$4,$V257-4,0))</f>
        <v/>
      </c>
      <c r="K257" s="224"/>
      <c r="L257" s="224"/>
      <c r="M257" s="224"/>
      <c r="N257" s="224"/>
      <c r="O257" s="224"/>
      <c r="P257" s="185"/>
      <c r="Q257" s="225"/>
      <c r="R257" s="182" t="str">
        <f ca="1">IF(ISERROR($V257),"",OFFSET('Smelter Look-up'!$C$4,$V257-4,0)&amp;"")</f>
        <v/>
      </c>
      <c r="S257" s="181" t="str">
        <f t="shared" ca="1" si="32"/>
        <v/>
      </c>
      <c r="T257" s="181" t="str">
        <f ca="1">IF(B257="","",IF(ISERROR(MATCH($J257,SorP!$B$1:$B$6226,0)),"",INDIRECT("'SorP'!$A$"&amp;MATCH($S257&amp;$J257,SorP!C:C,0))))</f>
        <v/>
      </c>
      <c r="U257" s="201"/>
      <c r="V257" s="226" t="e">
        <f>IF(C257="",NA(),IF(OR(C257="Smelter not listed",C257="Smelter not yet identified"),MATCH($B257&amp;$D257,'Smelter Look-up'!$J:$J,0),MATCH($B257&amp;$C257,'Smelter Look-up'!$J:$J,0)))</f>
        <v>#N/A</v>
      </c>
      <c r="X257" s="227">
        <f t="shared" ca="1" si="33"/>
        <v>0</v>
      </c>
      <c r="AB257" s="228" t="str">
        <f t="shared" si="34"/>
        <v/>
      </c>
    </row>
    <row r="258" spans="1:28" s="227" customFormat="1" ht="20.25">
      <c r="A258" s="181"/>
      <c r="B258" s="182" t="str">
        <f>IF(LEN(A258)=0,"",INDEX('Smelter Look-up'!$A:$A,MATCH($A258,'Smelter Look-up'!$E:$E,0)))</f>
        <v/>
      </c>
      <c r="C258" s="186" t="str">
        <f>IF(LEN(A258)=0,"",INDEX('Smelter Look-up'!$C:$C,MATCH($A258,'Smelter Look-up'!$E:$E,0)))</f>
        <v/>
      </c>
      <c r="D258" s="230"/>
      <c r="E258" s="182" t="str">
        <f ca="1">IF(ISERROR($V258),"",OFFSET('Smelter Look-up'!$D$4,$V258-4,0)&amp;"")</f>
        <v/>
      </c>
      <c r="F258" s="182" t="str">
        <f ca="1">IF(ISERROR($V258),"",OFFSET('Smelter Look-up'!$E$4,$V258-4,0))</f>
        <v/>
      </c>
      <c r="G258" s="182" t="str">
        <f ca="1">IF(C258=$X$4,IF(ISERROR($V258),"Enter smelter details","RMI"),IF(ISERROR($V258),"",OFFSET('Smelter Look-up'!$F$4,$V258-4,0)))</f>
        <v/>
      </c>
      <c r="H258" s="183" t="str">
        <f ca="1">IF(ISERROR($V258),"",OFFSET('Smelter Look-up'!$G$4,$V258-4,0))</f>
        <v/>
      </c>
      <c r="I258" s="184" t="str">
        <f ca="1">IF(ISERROR($V258),"",OFFSET('Smelter Look-up'!$H$4,$V258-4,0))</f>
        <v/>
      </c>
      <c r="J258" s="184" t="str">
        <f ca="1">IF(ISERROR($V258),"",OFFSET('Smelter Look-up'!$I$4,$V258-4,0))</f>
        <v/>
      </c>
      <c r="K258" s="224"/>
      <c r="L258" s="224"/>
      <c r="M258" s="224"/>
      <c r="N258" s="224"/>
      <c r="O258" s="224"/>
      <c r="P258" s="185"/>
      <c r="Q258" s="225"/>
      <c r="R258" s="182" t="str">
        <f ca="1">IF(ISERROR($V258),"",OFFSET('Smelter Look-up'!$C$4,$V258-4,0)&amp;"")</f>
        <v/>
      </c>
      <c r="S258" s="181" t="str">
        <f t="shared" ca="1" si="32"/>
        <v/>
      </c>
      <c r="T258" s="181" t="str">
        <f ca="1">IF(B258="","",IF(ISERROR(MATCH($J258,SorP!$B$1:$B$6226,0)),"",INDIRECT("'SorP'!$A$"&amp;MATCH($S258&amp;$J258,SorP!C:C,0))))</f>
        <v/>
      </c>
      <c r="U258" s="201"/>
      <c r="V258" s="226" t="e">
        <f>IF(C258="",NA(),IF(OR(C258="Smelter not listed",C258="Smelter not yet identified"),MATCH($B258&amp;$D258,'Smelter Look-up'!$J:$J,0),MATCH($B258&amp;$C258,'Smelter Look-up'!$J:$J,0)))</f>
        <v>#N/A</v>
      </c>
      <c r="X258" s="227">
        <f t="shared" ca="1" si="33"/>
        <v>0</v>
      </c>
      <c r="AB258" s="228" t="str">
        <f t="shared" si="34"/>
        <v/>
      </c>
    </row>
    <row r="259" spans="1:28" s="227" customFormat="1" ht="20.25">
      <c r="A259" s="181"/>
      <c r="B259" s="182" t="str">
        <f>IF(LEN(A259)=0,"",INDEX('Smelter Look-up'!$A:$A,MATCH($A259,'Smelter Look-up'!$E:$E,0)))</f>
        <v/>
      </c>
      <c r="C259" s="186" t="str">
        <f>IF(LEN(A259)=0,"",INDEX('Smelter Look-up'!$C:$C,MATCH($A259,'Smelter Look-up'!$E:$E,0)))</f>
        <v/>
      </c>
      <c r="D259" s="230"/>
      <c r="E259" s="182" t="str">
        <f ca="1">IF(ISERROR($V259),"",OFFSET('Smelter Look-up'!$D$4,$V259-4,0)&amp;"")</f>
        <v/>
      </c>
      <c r="F259" s="182" t="str">
        <f ca="1">IF(ISERROR($V259),"",OFFSET('Smelter Look-up'!$E$4,$V259-4,0))</f>
        <v/>
      </c>
      <c r="G259" s="182" t="str">
        <f ca="1">IF(C259=$X$4,IF(ISERROR($V259),"Enter smelter details","RMI"),IF(ISERROR($V259),"",OFFSET('Smelter Look-up'!$F$4,$V259-4,0)))</f>
        <v/>
      </c>
      <c r="H259" s="183" t="str">
        <f ca="1">IF(ISERROR($V259),"",OFFSET('Smelter Look-up'!$G$4,$V259-4,0))</f>
        <v/>
      </c>
      <c r="I259" s="184" t="str">
        <f ca="1">IF(ISERROR($V259),"",OFFSET('Smelter Look-up'!$H$4,$V259-4,0))</f>
        <v/>
      </c>
      <c r="J259" s="184" t="str">
        <f ca="1">IF(ISERROR($V259),"",OFFSET('Smelter Look-up'!$I$4,$V259-4,0))</f>
        <v/>
      </c>
      <c r="K259" s="224"/>
      <c r="L259" s="224"/>
      <c r="M259" s="224"/>
      <c r="N259" s="224"/>
      <c r="O259" s="224"/>
      <c r="P259" s="185"/>
      <c r="Q259" s="225"/>
      <c r="R259" s="182" t="str">
        <f ca="1">IF(ISERROR($V259),"",OFFSET('Smelter Look-up'!$C$4,$V259-4,0)&amp;"")</f>
        <v/>
      </c>
      <c r="S259" s="181" t="str">
        <f t="shared" ca="1" si="32"/>
        <v/>
      </c>
      <c r="T259" s="181" t="str">
        <f ca="1">IF(B259="","",IF(ISERROR(MATCH($J259,SorP!$B$1:$B$6226,0)),"",INDIRECT("'SorP'!$A$"&amp;MATCH($S259&amp;$J259,SorP!C:C,0))))</f>
        <v/>
      </c>
      <c r="U259" s="201"/>
      <c r="V259" s="226" t="e">
        <f>IF(C259="",NA(),IF(OR(C259="Smelter not listed",C259="Smelter not yet identified"),MATCH($B259&amp;$D259,'Smelter Look-up'!$J:$J,0),MATCH($B259&amp;$C259,'Smelter Look-up'!$J:$J,0)))</f>
        <v>#N/A</v>
      </c>
      <c r="X259" s="227">
        <f t="shared" ca="1" si="33"/>
        <v>0</v>
      </c>
      <c r="AB259" s="228" t="str">
        <f t="shared" si="34"/>
        <v/>
      </c>
    </row>
    <row r="260" spans="1:28" s="227" customFormat="1" ht="20.25">
      <c r="A260" s="181"/>
      <c r="B260" s="182" t="str">
        <f>IF(LEN(A260)=0,"",INDEX('Smelter Look-up'!$A:$A,MATCH($A260,'Smelter Look-up'!$E:$E,0)))</f>
        <v/>
      </c>
      <c r="C260" s="186" t="str">
        <f>IF(LEN(A260)=0,"",INDEX('Smelter Look-up'!$C:$C,MATCH($A260,'Smelter Look-up'!$E:$E,0)))</f>
        <v/>
      </c>
      <c r="D260" s="230"/>
      <c r="E260" s="182" t="str">
        <f ca="1">IF(ISERROR($V260),"",OFFSET('Smelter Look-up'!$D$4,$V260-4,0)&amp;"")</f>
        <v/>
      </c>
      <c r="F260" s="182" t="str">
        <f ca="1">IF(ISERROR($V260),"",OFFSET('Smelter Look-up'!$E$4,$V260-4,0))</f>
        <v/>
      </c>
      <c r="G260" s="182" t="str">
        <f ca="1">IF(C260=$X$4,IF(ISERROR($V260),"Enter smelter details","RMI"),IF(ISERROR($V260),"",OFFSET('Smelter Look-up'!$F$4,$V260-4,0)))</f>
        <v/>
      </c>
      <c r="H260" s="183" t="str">
        <f ca="1">IF(ISERROR($V260),"",OFFSET('Smelter Look-up'!$G$4,$V260-4,0))</f>
        <v/>
      </c>
      <c r="I260" s="184" t="str">
        <f ca="1">IF(ISERROR($V260),"",OFFSET('Smelter Look-up'!$H$4,$V260-4,0))</f>
        <v/>
      </c>
      <c r="J260" s="184" t="str">
        <f ca="1">IF(ISERROR($V260),"",OFFSET('Smelter Look-up'!$I$4,$V260-4,0))</f>
        <v/>
      </c>
      <c r="K260" s="224"/>
      <c r="L260" s="224"/>
      <c r="M260" s="224"/>
      <c r="N260" s="224"/>
      <c r="O260" s="224"/>
      <c r="P260" s="185"/>
      <c r="Q260" s="225"/>
      <c r="R260" s="182" t="str">
        <f ca="1">IF(ISERROR($V260),"",OFFSET('Smelter Look-up'!$C$4,$V260-4,0)&amp;"")</f>
        <v/>
      </c>
      <c r="S260" s="181" t="str">
        <f t="shared" ca="1" si="32"/>
        <v/>
      </c>
      <c r="T260" s="181" t="str">
        <f ca="1">IF(B260="","",IF(ISERROR(MATCH($J260,SorP!$B$1:$B$6226,0)),"",INDIRECT("'SorP'!$A$"&amp;MATCH($S260&amp;$J260,SorP!C:C,0))))</f>
        <v/>
      </c>
      <c r="U260" s="201"/>
      <c r="V260" s="226" t="e">
        <f>IF(C260="",NA(),IF(OR(C260="Smelter not listed",C260="Smelter not yet identified"),MATCH($B260&amp;$D260,'Smelter Look-up'!$J:$J,0),MATCH($B260&amp;$C260,'Smelter Look-up'!$J:$J,0)))</f>
        <v>#N/A</v>
      </c>
      <c r="X260" s="227">
        <f t="shared" ca="1" si="33"/>
        <v>0</v>
      </c>
      <c r="AB260" s="228" t="str">
        <f t="shared" si="34"/>
        <v/>
      </c>
    </row>
    <row r="261" spans="1:28" s="227" customFormat="1" ht="20.25">
      <c r="A261" s="181"/>
      <c r="B261" s="182" t="str">
        <f>IF(LEN(A261)=0,"",INDEX('Smelter Look-up'!$A:$A,MATCH($A261,'Smelter Look-up'!$E:$E,0)))</f>
        <v/>
      </c>
      <c r="C261" s="186" t="str">
        <f>IF(LEN(A261)=0,"",INDEX('Smelter Look-up'!$C:$C,MATCH($A261,'Smelter Look-up'!$E:$E,0)))</f>
        <v/>
      </c>
      <c r="D261" s="230"/>
      <c r="E261" s="182" t="str">
        <f ca="1">IF(ISERROR($V261),"",OFFSET('Smelter Look-up'!$D$4,$V261-4,0)&amp;"")</f>
        <v/>
      </c>
      <c r="F261" s="182" t="str">
        <f ca="1">IF(ISERROR($V261),"",OFFSET('Smelter Look-up'!$E$4,$V261-4,0))</f>
        <v/>
      </c>
      <c r="G261" s="182" t="str">
        <f ca="1">IF(C261=$X$4,IF(ISERROR($V261),"Enter smelter details","RMI"),IF(ISERROR($V261),"",OFFSET('Smelter Look-up'!$F$4,$V261-4,0)))</f>
        <v/>
      </c>
      <c r="H261" s="183" t="str">
        <f ca="1">IF(ISERROR($V261),"",OFFSET('Smelter Look-up'!$G$4,$V261-4,0))</f>
        <v/>
      </c>
      <c r="I261" s="184" t="str">
        <f ca="1">IF(ISERROR($V261),"",OFFSET('Smelter Look-up'!$H$4,$V261-4,0))</f>
        <v/>
      </c>
      <c r="J261" s="184" t="str">
        <f ca="1">IF(ISERROR($V261),"",OFFSET('Smelter Look-up'!$I$4,$V261-4,0))</f>
        <v/>
      </c>
      <c r="K261" s="224"/>
      <c r="L261" s="224"/>
      <c r="M261" s="224"/>
      <c r="N261" s="224"/>
      <c r="O261" s="224"/>
      <c r="P261" s="185"/>
      <c r="Q261" s="225"/>
      <c r="R261" s="182" t="str">
        <f ca="1">IF(ISERROR($V261),"",OFFSET('Smelter Look-up'!$C$4,$V261-4,0)&amp;"")</f>
        <v/>
      </c>
      <c r="S261" s="181" t="str">
        <f t="shared" ref="S261" ca="1" si="35">IF(B261="","",IF(ISERROR(MATCH($E261,CL,0)),"Unknown",INDIRECT("'C'!$A$"&amp;MATCH($E261,CL,0)+1)))</f>
        <v/>
      </c>
      <c r="T261" s="181" t="str">
        <f ca="1">IF(B261="","",IF(ISERROR(MATCH($J261,SorP!$B$1:$B$6226,0)),"",INDIRECT("'SorP'!$A$"&amp;MATCH($S261&amp;$J261,SorP!C:C,0))))</f>
        <v/>
      </c>
      <c r="U261" s="201"/>
      <c r="V261" s="226" t="e">
        <f>IF(C261="",NA(),IF(OR(C261="Smelter not listed",C261="Smelter not yet identified"),MATCH($B261&amp;$D261,'Smelter Look-up'!$J:$J,0),MATCH($B261&amp;$C261,'Smelter Look-up'!$J:$J,0)))</f>
        <v>#N/A</v>
      </c>
      <c r="X261" s="227">
        <f t="shared" ref="X261" ca="1" si="36">IF(AND(C261="Smelter not listed",OR(LEN(D261)=0,LEN(E261)=0)),1,0)</f>
        <v>0</v>
      </c>
      <c r="AB261" s="228" t="str">
        <f t="shared" ref="AB261" si="37">B261&amp;C261</f>
        <v/>
      </c>
    </row>
    <row r="262" spans="1:28" s="227" customFormat="1" ht="20.25">
      <c r="A262" s="181"/>
      <c r="B262" s="182" t="str">
        <f>IF(LEN(A262)=0,"",INDEX('Smelter Look-up'!$A:$A,MATCH($A262,'Smelter Look-up'!$E:$E,0)))</f>
        <v/>
      </c>
      <c r="C262" s="186" t="str">
        <f>IF(LEN(A262)=0,"",INDEX('Smelter Look-up'!$C:$C,MATCH($A262,'Smelter Look-up'!$E:$E,0)))</f>
        <v/>
      </c>
      <c r="D262" s="230"/>
      <c r="E262" s="182" t="str">
        <f ca="1">IF(ISERROR($V262),"",OFFSET('Smelter Look-up'!$D$4,$V262-4,0)&amp;"")</f>
        <v/>
      </c>
      <c r="F262" s="182" t="str">
        <f ca="1">IF(ISERROR($V262),"",OFFSET('Smelter Look-up'!$E$4,$V262-4,0))</f>
        <v/>
      </c>
      <c r="G262" s="182" t="str">
        <f ca="1">IF(C262=$X$4,IF(ISERROR($V262),"Enter smelter details","RMI"),IF(ISERROR($V262),"",OFFSET('Smelter Look-up'!$F$4,$V262-4,0)))</f>
        <v/>
      </c>
      <c r="H262" s="183" t="str">
        <f ca="1">IF(ISERROR($V262),"",OFFSET('Smelter Look-up'!$G$4,$V262-4,0))</f>
        <v/>
      </c>
      <c r="I262" s="184" t="str">
        <f ca="1">IF(ISERROR($V262),"",OFFSET('Smelter Look-up'!$H$4,$V262-4,0))</f>
        <v/>
      </c>
      <c r="J262" s="184" t="str">
        <f ca="1">IF(ISERROR($V262),"",OFFSET('Smelter Look-up'!$I$4,$V262-4,0))</f>
        <v/>
      </c>
      <c r="K262" s="224"/>
      <c r="L262" s="224"/>
      <c r="M262" s="224"/>
      <c r="N262" s="224"/>
      <c r="O262" s="224"/>
      <c r="P262" s="185"/>
      <c r="Q262" s="225"/>
      <c r="R262" s="182" t="str">
        <f ca="1">IF(ISERROR($V262),"",OFFSET('Smelter Look-up'!$C$4,$V262-4,0)&amp;"")</f>
        <v/>
      </c>
      <c r="S262" s="181" t="str">
        <f t="shared" ref="S262:S293" ca="1" si="38">IF(B262="","",IF(ISERROR(MATCH($E262,CL,0)),"Unknown",INDIRECT("'C'!$A$"&amp;MATCH($E262,CL,0)+1)))</f>
        <v/>
      </c>
      <c r="T262" s="181" t="str">
        <f ca="1">IF(B262="","",IF(ISERROR(MATCH($J262,SorP!$B$1:$B$6226,0)),"",INDIRECT("'SorP'!$A$"&amp;MATCH($S262&amp;$J262,SorP!C:C,0))))</f>
        <v/>
      </c>
      <c r="U262" s="201"/>
      <c r="V262" s="226" t="e">
        <f>IF(C262="",NA(),IF(OR(C262="Smelter not listed",C262="Smelter not yet identified"),MATCH($B262&amp;$D262,'Smelter Look-up'!$J:$J,0),MATCH($B262&amp;$C262,'Smelter Look-up'!$J:$J,0)))</f>
        <v>#N/A</v>
      </c>
      <c r="X262" s="227">
        <f t="shared" ref="X262:X293" ca="1" si="39">IF(AND(C262="Smelter not listed",OR(LEN(D262)=0,LEN(E262)=0)),1,0)</f>
        <v>0</v>
      </c>
      <c r="AB262" s="228" t="str">
        <f t="shared" ref="AB262:AB293" si="40">B262&amp;C262</f>
        <v/>
      </c>
    </row>
    <row r="263" spans="1:28" s="227" customFormat="1" ht="20.25">
      <c r="A263" s="181"/>
      <c r="B263" s="182" t="str">
        <f>IF(LEN(A263)=0,"",INDEX('Smelter Look-up'!$A:$A,MATCH($A263,'Smelter Look-up'!$E:$E,0)))</f>
        <v/>
      </c>
      <c r="C263" s="186" t="str">
        <f>IF(LEN(A263)=0,"",INDEX('Smelter Look-up'!$C:$C,MATCH($A263,'Smelter Look-up'!$E:$E,0)))</f>
        <v/>
      </c>
      <c r="D263" s="230"/>
      <c r="E263" s="182" t="str">
        <f ca="1">IF(ISERROR($V263),"",OFFSET('Smelter Look-up'!$D$4,$V263-4,0)&amp;"")</f>
        <v/>
      </c>
      <c r="F263" s="182" t="str">
        <f ca="1">IF(ISERROR($V263),"",OFFSET('Smelter Look-up'!$E$4,$V263-4,0))</f>
        <v/>
      </c>
      <c r="G263" s="182" t="str">
        <f ca="1">IF(C263=$X$4,IF(ISERROR($V263),"Enter smelter details","RMI"),IF(ISERROR($V263),"",OFFSET('Smelter Look-up'!$F$4,$V263-4,0)))</f>
        <v/>
      </c>
      <c r="H263" s="183" t="str">
        <f ca="1">IF(ISERROR($V263),"",OFFSET('Smelter Look-up'!$G$4,$V263-4,0))</f>
        <v/>
      </c>
      <c r="I263" s="184" t="str">
        <f ca="1">IF(ISERROR($V263),"",OFFSET('Smelter Look-up'!$H$4,$V263-4,0))</f>
        <v/>
      </c>
      <c r="J263" s="184" t="str">
        <f ca="1">IF(ISERROR($V263),"",OFFSET('Smelter Look-up'!$I$4,$V263-4,0))</f>
        <v/>
      </c>
      <c r="K263" s="224"/>
      <c r="L263" s="224"/>
      <c r="M263" s="224"/>
      <c r="N263" s="224"/>
      <c r="O263" s="224"/>
      <c r="P263" s="185"/>
      <c r="Q263" s="225"/>
      <c r="R263" s="182" t="str">
        <f ca="1">IF(ISERROR($V263),"",OFFSET('Smelter Look-up'!$C$4,$V263-4,0)&amp;"")</f>
        <v/>
      </c>
      <c r="S263" s="181" t="str">
        <f t="shared" ca="1" si="38"/>
        <v/>
      </c>
      <c r="T263" s="181" t="str">
        <f ca="1">IF(B263="","",IF(ISERROR(MATCH($J263,SorP!$B$1:$B$6226,0)),"",INDIRECT("'SorP'!$A$"&amp;MATCH($S263&amp;$J263,SorP!C:C,0))))</f>
        <v/>
      </c>
      <c r="U263" s="201"/>
      <c r="V263" s="226" t="e">
        <f>IF(C263="",NA(),IF(OR(C263="Smelter not listed",C263="Smelter not yet identified"),MATCH($B263&amp;$D263,'Smelter Look-up'!$J:$J,0),MATCH($B263&amp;$C263,'Smelter Look-up'!$J:$J,0)))</f>
        <v>#N/A</v>
      </c>
      <c r="X263" s="227">
        <f t="shared" ca="1" si="39"/>
        <v>0</v>
      </c>
      <c r="AB263" s="228" t="str">
        <f t="shared" si="40"/>
        <v/>
      </c>
    </row>
    <row r="264" spans="1:28" s="227" customFormat="1" ht="20.25">
      <c r="A264" s="181"/>
      <c r="B264" s="182" t="str">
        <f>IF(LEN(A264)=0,"",INDEX('Smelter Look-up'!$A:$A,MATCH($A264,'Smelter Look-up'!$E:$E,0)))</f>
        <v/>
      </c>
      <c r="C264" s="186" t="str">
        <f>IF(LEN(A264)=0,"",INDEX('Smelter Look-up'!$C:$C,MATCH($A264,'Smelter Look-up'!$E:$E,0)))</f>
        <v/>
      </c>
      <c r="D264" s="230"/>
      <c r="E264" s="182" t="str">
        <f ca="1">IF(ISERROR($V264),"",OFFSET('Smelter Look-up'!$D$4,$V264-4,0)&amp;"")</f>
        <v/>
      </c>
      <c r="F264" s="182" t="str">
        <f ca="1">IF(ISERROR($V264),"",OFFSET('Smelter Look-up'!$E$4,$V264-4,0))</f>
        <v/>
      </c>
      <c r="G264" s="182" t="str">
        <f ca="1">IF(C264=$X$4,IF(ISERROR($V264),"Enter smelter details","RMI"),IF(ISERROR($V264),"",OFFSET('Smelter Look-up'!$F$4,$V264-4,0)))</f>
        <v/>
      </c>
      <c r="H264" s="183" t="str">
        <f ca="1">IF(ISERROR($V264),"",OFFSET('Smelter Look-up'!$G$4,$V264-4,0))</f>
        <v/>
      </c>
      <c r="I264" s="184" t="str">
        <f ca="1">IF(ISERROR($V264),"",OFFSET('Smelter Look-up'!$H$4,$V264-4,0))</f>
        <v/>
      </c>
      <c r="J264" s="184" t="str">
        <f ca="1">IF(ISERROR($V264),"",OFFSET('Smelter Look-up'!$I$4,$V264-4,0))</f>
        <v/>
      </c>
      <c r="K264" s="224"/>
      <c r="L264" s="224"/>
      <c r="M264" s="224"/>
      <c r="N264" s="224"/>
      <c r="O264" s="224"/>
      <c r="P264" s="185"/>
      <c r="Q264" s="225"/>
      <c r="R264" s="182" t="str">
        <f ca="1">IF(ISERROR($V264),"",OFFSET('Smelter Look-up'!$C$4,$V264-4,0)&amp;"")</f>
        <v/>
      </c>
      <c r="S264" s="181" t="str">
        <f t="shared" ca="1" si="38"/>
        <v/>
      </c>
      <c r="T264" s="181" t="str">
        <f ca="1">IF(B264="","",IF(ISERROR(MATCH($J264,SorP!$B$1:$B$6226,0)),"",INDIRECT("'SorP'!$A$"&amp;MATCH($S264&amp;$J264,SorP!C:C,0))))</f>
        <v/>
      </c>
      <c r="U264" s="201"/>
      <c r="V264" s="226" t="e">
        <f>IF(C264="",NA(),IF(OR(C264="Smelter not listed",C264="Smelter not yet identified"),MATCH($B264&amp;$D264,'Smelter Look-up'!$J:$J,0),MATCH($B264&amp;$C264,'Smelter Look-up'!$J:$J,0)))</f>
        <v>#N/A</v>
      </c>
      <c r="X264" s="227">
        <f t="shared" ca="1" si="39"/>
        <v>0</v>
      </c>
      <c r="AB264" s="228" t="str">
        <f t="shared" si="40"/>
        <v/>
      </c>
    </row>
    <row r="265" spans="1:28" s="227" customFormat="1" ht="20.25">
      <c r="A265" s="181"/>
      <c r="B265" s="182" t="str">
        <f>IF(LEN(A265)=0,"",INDEX('Smelter Look-up'!$A:$A,MATCH($A265,'Smelter Look-up'!$E:$E,0)))</f>
        <v/>
      </c>
      <c r="C265" s="186" t="str">
        <f>IF(LEN(A265)=0,"",INDEX('Smelter Look-up'!$C:$C,MATCH($A265,'Smelter Look-up'!$E:$E,0)))</f>
        <v/>
      </c>
      <c r="D265" s="230"/>
      <c r="E265" s="182" t="str">
        <f ca="1">IF(ISERROR($V265),"",OFFSET('Smelter Look-up'!$D$4,$V265-4,0)&amp;"")</f>
        <v/>
      </c>
      <c r="F265" s="182" t="str">
        <f ca="1">IF(ISERROR($V265),"",OFFSET('Smelter Look-up'!$E$4,$V265-4,0))</f>
        <v/>
      </c>
      <c r="G265" s="182" t="str">
        <f ca="1">IF(C265=$X$4,IF(ISERROR($V265),"Enter smelter details","RMI"),IF(ISERROR($V265),"",OFFSET('Smelter Look-up'!$F$4,$V265-4,0)))</f>
        <v/>
      </c>
      <c r="H265" s="183" t="str">
        <f ca="1">IF(ISERROR($V265),"",OFFSET('Smelter Look-up'!$G$4,$V265-4,0))</f>
        <v/>
      </c>
      <c r="I265" s="184" t="str">
        <f ca="1">IF(ISERROR($V265),"",OFFSET('Smelter Look-up'!$H$4,$V265-4,0))</f>
        <v/>
      </c>
      <c r="J265" s="184" t="str">
        <f ca="1">IF(ISERROR($V265),"",OFFSET('Smelter Look-up'!$I$4,$V265-4,0))</f>
        <v/>
      </c>
      <c r="K265" s="224"/>
      <c r="L265" s="224"/>
      <c r="M265" s="224"/>
      <c r="N265" s="224"/>
      <c r="O265" s="224"/>
      <c r="P265" s="185"/>
      <c r="Q265" s="225"/>
      <c r="R265" s="182" t="str">
        <f ca="1">IF(ISERROR($V265),"",OFFSET('Smelter Look-up'!$C$4,$V265-4,0)&amp;"")</f>
        <v/>
      </c>
      <c r="S265" s="181" t="str">
        <f t="shared" ca="1" si="38"/>
        <v/>
      </c>
      <c r="T265" s="181" t="str">
        <f ca="1">IF(B265="","",IF(ISERROR(MATCH($J265,SorP!$B$1:$B$6226,0)),"",INDIRECT("'SorP'!$A$"&amp;MATCH($S265&amp;$J265,SorP!C:C,0))))</f>
        <v/>
      </c>
      <c r="U265" s="201"/>
      <c r="V265" s="226" t="e">
        <f>IF(C265="",NA(),IF(OR(C265="Smelter not listed",C265="Smelter not yet identified"),MATCH($B265&amp;$D265,'Smelter Look-up'!$J:$J,0),MATCH($B265&amp;$C265,'Smelter Look-up'!$J:$J,0)))</f>
        <v>#N/A</v>
      </c>
      <c r="X265" s="227">
        <f t="shared" ca="1" si="39"/>
        <v>0</v>
      </c>
      <c r="AB265" s="228" t="str">
        <f t="shared" si="40"/>
        <v/>
      </c>
    </row>
    <row r="266" spans="1:28" s="227" customFormat="1" ht="20.25">
      <c r="A266" s="181"/>
      <c r="B266" s="182" t="str">
        <f>IF(LEN(A266)=0,"",INDEX('Smelter Look-up'!$A:$A,MATCH($A266,'Smelter Look-up'!$E:$E,0)))</f>
        <v/>
      </c>
      <c r="C266" s="186" t="str">
        <f>IF(LEN(A266)=0,"",INDEX('Smelter Look-up'!$C:$C,MATCH($A266,'Smelter Look-up'!$E:$E,0)))</f>
        <v/>
      </c>
      <c r="D266" s="230"/>
      <c r="E266" s="182" t="str">
        <f ca="1">IF(ISERROR($V266),"",OFFSET('Smelter Look-up'!$D$4,$V266-4,0)&amp;"")</f>
        <v/>
      </c>
      <c r="F266" s="182" t="str">
        <f ca="1">IF(ISERROR($V266),"",OFFSET('Smelter Look-up'!$E$4,$V266-4,0))</f>
        <v/>
      </c>
      <c r="G266" s="182" t="str">
        <f ca="1">IF(C266=$X$4,IF(ISERROR($V266),"Enter smelter details","RMI"),IF(ISERROR($V266),"",OFFSET('Smelter Look-up'!$F$4,$V266-4,0)))</f>
        <v/>
      </c>
      <c r="H266" s="183" t="str">
        <f ca="1">IF(ISERROR($V266),"",OFFSET('Smelter Look-up'!$G$4,$V266-4,0))</f>
        <v/>
      </c>
      <c r="I266" s="184" t="str">
        <f ca="1">IF(ISERROR($V266),"",OFFSET('Smelter Look-up'!$H$4,$V266-4,0))</f>
        <v/>
      </c>
      <c r="J266" s="184" t="str">
        <f ca="1">IF(ISERROR($V266),"",OFFSET('Smelter Look-up'!$I$4,$V266-4,0))</f>
        <v/>
      </c>
      <c r="K266" s="224"/>
      <c r="L266" s="224"/>
      <c r="M266" s="224"/>
      <c r="N266" s="224"/>
      <c r="O266" s="224"/>
      <c r="P266" s="185"/>
      <c r="Q266" s="225"/>
      <c r="R266" s="182" t="str">
        <f ca="1">IF(ISERROR($V266),"",OFFSET('Smelter Look-up'!$C$4,$V266-4,0)&amp;"")</f>
        <v/>
      </c>
      <c r="S266" s="181" t="str">
        <f t="shared" ca="1" si="38"/>
        <v/>
      </c>
      <c r="T266" s="181" t="str">
        <f ca="1">IF(B266="","",IF(ISERROR(MATCH($J266,SorP!$B$1:$B$6226,0)),"",INDIRECT("'SorP'!$A$"&amp;MATCH($S266&amp;$J266,SorP!C:C,0))))</f>
        <v/>
      </c>
      <c r="U266" s="201"/>
      <c r="V266" s="226" t="e">
        <f>IF(C266="",NA(),IF(OR(C266="Smelter not listed",C266="Smelter not yet identified"),MATCH($B266&amp;$D266,'Smelter Look-up'!$J:$J,0),MATCH($B266&amp;$C266,'Smelter Look-up'!$J:$J,0)))</f>
        <v>#N/A</v>
      </c>
      <c r="X266" s="227">
        <f t="shared" ca="1" si="39"/>
        <v>0</v>
      </c>
      <c r="AB266" s="228" t="str">
        <f t="shared" si="40"/>
        <v/>
      </c>
    </row>
    <row r="267" spans="1:28" s="227" customFormat="1" ht="20.25">
      <c r="A267" s="181"/>
      <c r="B267" s="182" t="str">
        <f>IF(LEN(A267)=0,"",INDEX('Smelter Look-up'!$A:$A,MATCH($A267,'Smelter Look-up'!$E:$E,0)))</f>
        <v/>
      </c>
      <c r="C267" s="186" t="str">
        <f>IF(LEN(A267)=0,"",INDEX('Smelter Look-up'!$C:$C,MATCH($A267,'Smelter Look-up'!$E:$E,0)))</f>
        <v/>
      </c>
      <c r="D267" s="230"/>
      <c r="E267" s="182" t="str">
        <f ca="1">IF(ISERROR($V267),"",OFFSET('Smelter Look-up'!$D$4,$V267-4,0)&amp;"")</f>
        <v/>
      </c>
      <c r="F267" s="182" t="str">
        <f ca="1">IF(ISERROR($V267),"",OFFSET('Smelter Look-up'!$E$4,$V267-4,0))</f>
        <v/>
      </c>
      <c r="G267" s="182" t="str">
        <f ca="1">IF(C267=$X$4,IF(ISERROR($V267),"Enter smelter details","RMI"),IF(ISERROR($V267),"",OFFSET('Smelter Look-up'!$F$4,$V267-4,0)))</f>
        <v/>
      </c>
      <c r="H267" s="183" t="str">
        <f ca="1">IF(ISERROR($V267),"",OFFSET('Smelter Look-up'!$G$4,$V267-4,0))</f>
        <v/>
      </c>
      <c r="I267" s="184" t="str">
        <f ca="1">IF(ISERROR($V267),"",OFFSET('Smelter Look-up'!$H$4,$V267-4,0))</f>
        <v/>
      </c>
      <c r="J267" s="184" t="str">
        <f ca="1">IF(ISERROR($V267),"",OFFSET('Smelter Look-up'!$I$4,$V267-4,0))</f>
        <v/>
      </c>
      <c r="K267" s="224"/>
      <c r="L267" s="224"/>
      <c r="M267" s="224"/>
      <c r="N267" s="224"/>
      <c r="O267" s="224"/>
      <c r="P267" s="185"/>
      <c r="Q267" s="225"/>
      <c r="R267" s="182" t="str">
        <f ca="1">IF(ISERROR($V267),"",OFFSET('Smelter Look-up'!$C$4,$V267-4,0)&amp;"")</f>
        <v/>
      </c>
      <c r="S267" s="181" t="str">
        <f t="shared" ca="1" si="38"/>
        <v/>
      </c>
      <c r="T267" s="181" t="str">
        <f ca="1">IF(B267="","",IF(ISERROR(MATCH($J267,SorP!$B$1:$B$6226,0)),"",INDIRECT("'SorP'!$A$"&amp;MATCH($S267&amp;$J267,SorP!C:C,0))))</f>
        <v/>
      </c>
      <c r="U267" s="201"/>
      <c r="V267" s="226" t="e">
        <f>IF(C267="",NA(),IF(OR(C267="Smelter not listed",C267="Smelter not yet identified"),MATCH($B267&amp;$D267,'Smelter Look-up'!$J:$J,0),MATCH($B267&amp;$C267,'Smelter Look-up'!$J:$J,0)))</f>
        <v>#N/A</v>
      </c>
      <c r="X267" s="227">
        <f t="shared" ca="1" si="39"/>
        <v>0</v>
      </c>
      <c r="AB267" s="228" t="str">
        <f t="shared" si="40"/>
        <v/>
      </c>
    </row>
    <row r="268" spans="1:28" s="227" customFormat="1" ht="20.25">
      <c r="A268" s="181"/>
      <c r="B268" s="182" t="str">
        <f>IF(LEN(A268)=0,"",INDEX('Smelter Look-up'!$A:$A,MATCH($A268,'Smelter Look-up'!$E:$E,0)))</f>
        <v/>
      </c>
      <c r="C268" s="186" t="str">
        <f>IF(LEN(A268)=0,"",INDEX('Smelter Look-up'!$C:$C,MATCH($A268,'Smelter Look-up'!$E:$E,0)))</f>
        <v/>
      </c>
      <c r="D268" s="230"/>
      <c r="E268" s="182" t="str">
        <f ca="1">IF(ISERROR($V268),"",OFFSET('Smelter Look-up'!$D$4,$V268-4,0)&amp;"")</f>
        <v/>
      </c>
      <c r="F268" s="182" t="str">
        <f ca="1">IF(ISERROR($V268),"",OFFSET('Smelter Look-up'!$E$4,$V268-4,0))</f>
        <v/>
      </c>
      <c r="G268" s="182" t="str">
        <f ca="1">IF(C268=$X$4,IF(ISERROR($V268),"Enter smelter details","RMI"),IF(ISERROR($V268),"",OFFSET('Smelter Look-up'!$F$4,$V268-4,0)))</f>
        <v/>
      </c>
      <c r="H268" s="183" t="str">
        <f ca="1">IF(ISERROR($V268),"",OFFSET('Smelter Look-up'!$G$4,$V268-4,0))</f>
        <v/>
      </c>
      <c r="I268" s="184" t="str">
        <f ca="1">IF(ISERROR($V268),"",OFFSET('Smelter Look-up'!$H$4,$V268-4,0))</f>
        <v/>
      </c>
      <c r="J268" s="184" t="str">
        <f ca="1">IF(ISERROR($V268),"",OFFSET('Smelter Look-up'!$I$4,$V268-4,0))</f>
        <v/>
      </c>
      <c r="K268" s="224"/>
      <c r="L268" s="224"/>
      <c r="M268" s="224"/>
      <c r="N268" s="224"/>
      <c r="O268" s="224"/>
      <c r="P268" s="185"/>
      <c r="Q268" s="225"/>
      <c r="R268" s="182" t="str">
        <f ca="1">IF(ISERROR($V268),"",OFFSET('Smelter Look-up'!$C$4,$V268-4,0)&amp;"")</f>
        <v/>
      </c>
      <c r="S268" s="181" t="str">
        <f t="shared" ca="1" si="38"/>
        <v/>
      </c>
      <c r="T268" s="181" t="str">
        <f ca="1">IF(B268="","",IF(ISERROR(MATCH($J268,SorP!$B$1:$B$6226,0)),"",INDIRECT("'SorP'!$A$"&amp;MATCH($S268&amp;$J268,SorP!C:C,0))))</f>
        <v/>
      </c>
      <c r="U268" s="201"/>
      <c r="V268" s="226" t="e">
        <f>IF(C268="",NA(),IF(OR(C268="Smelter not listed",C268="Smelter not yet identified"),MATCH($B268&amp;$D268,'Smelter Look-up'!$J:$J,0),MATCH($B268&amp;$C268,'Smelter Look-up'!$J:$J,0)))</f>
        <v>#N/A</v>
      </c>
      <c r="X268" s="227">
        <f t="shared" ca="1" si="39"/>
        <v>0</v>
      </c>
      <c r="AB268" s="228" t="str">
        <f t="shared" si="40"/>
        <v/>
      </c>
    </row>
    <row r="269" spans="1:28" s="227" customFormat="1" ht="20.25">
      <c r="A269" s="181"/>
      <c r="B269" s="182" t="str">
        <f>IF(LEN(A269)=0,"",INDEX('Smelter Look-up'!$A:$A,MATCH($A269,'Smelter Look-up'!$E:$E,0)))</f>
        <v/>
      </c>
      <c r="C269" s="186" t="str">
        <f>IF(LEN(A269)=0,"",INDEX('Smelter Look-up'!$C:$C,MATCH($A269,'Smelter Look-up'!$E:$E,0)))</f>
        <v/>
      </c>
      <c r="D269" s="230"/>
      <c r="E269" s="182" t="str">
        <f ca="1">IF(ISERROR($V269),"",OFFSET('Smelter Look-up'!$D$4,$V269-4,0)&amp;"")</f>
        <v/>
      </c>
      <c r="F269" s="182" t="str">
        <f ca="1">IF(ISERROR($V269),"",OFFSET('Smelter Look-up'!$E$4,$V269-4,0))</f>
        <v/>
      </c>
      <c r="G269" s="182" t="str">
        <f ca="1">IF(C269=$X$4,IF(ISERROR($V269),"Enter smelter details","RMI"),IF(ISERROR($V269),"",OFFSET('Smelter Look-up'!$F$4,$V269-4,0)))</f>
        <v/>
      </c>
      <c r="H269" s="183" t="str">
        <f ca="1">IF(ISERROR($V269),"",OFFSET('Smelter Look-up'!$G$4,$V269-4,0))</f>
        <v/>
      </c>
      <c r="I269" s="184" t="str">
        <f ca="1">IF(ISERROR($V269),"",OFFSET('Smelter Look-up'!$H$4,$V269-4,0))</f>
        <v/>
      </c>
      <c r="J269" s="184" t="str">
        <f ca="1">IF(ISERROR($V269),"",OFFSET('Smelter Look-up'!$I$4,$V269-4,0))</f>
        <v/>
      </c>
      <c r="K269" s="224"/>
      <c r="L269" s="224"/>
      <c r="M269" s="224"/>
      <c r="N269" s="224"/>
      <c r="O269" s="224"/>
      <c r="P269" s="185"/>
      <c r="Q269" s="225"/>
      <c r="R269" s="182" t="str">
        <f ca="1">IF(ISERROR($V269),"",OFFSET('Smelter Look-up'!$C$4,$V269-4,0)&amp;"")</f>
        <v/>
      </c>
      <c r="S269" s="181" t="str">
        <f t="shared" ca="1" si="38"/>
        <v/>
      </c>
      <c r="T269" s="181" t="str">
        <f ca="1">IF(B269="","",IF(ISERROR(MATCH($J269,SorP!$B$1:$B$6226,0)),"",INDIRECT("'SorP'!$A$"&amp;MATCH($S269&amp;$J269,SorP!C:C,0))))</f>
        <v/>
      </c>
      <c r="U269" s="201"/>
      <c r="V269" s="226" t="e">
        <f>IF(C269="",NA(),IF(OR(C269="Smelter not listed",C269="Smelter not yet identified"),MATCH($B269&amp;$D269,'Smelter Look-up'!$J:$J,0),MATCH($B269&amp;$C269,'Smelter Look-up'!$J:$J,0)))</f>
        <v>#N/A</v>
      </c>
      <c r="X269" s="227">
        <f t="shared" ca="1" si="39"/>
        <v>0</v>
      </c>
      <c r="AB269" s="228" t="str">
        <f t="shared" si="40"/>
        <v/>
      </c>
    </row>
    <row r="270" spans="1:28" s="227" customFormat="1" ht="20.25">
      <c r="A270" s="181"/>
      <c r="B270" s="182" t="str">
        <f>IF(LEN(A270)=0,"",INDEX('Smelter Look-up'!$A:$A,MATCH($A270,'Smelter Look-up'!$E:$E,0)))</f>
        <v/>
      </c>
      <c r="C270" s="186" t="str">
        <f>IF(LEN(A270)=0,"",INDEX('Smelter Look-up'!$C:$C,MATCH($A270,'Smelter Look-up'!$E:$E,0)))</f>
        <v/>
      </c>
      <c r="D270" s="230"/>
      <c r="E270" s="182" t="str">
        <f ca="1">IF(ISERROR($V270),"",OFFSET('Smelter Look-up'!$D$4,$V270-4,0)&amp;"")</f>
        <v/>
      </c>
      <c r="F270" s="182" t="str">
        <f ca="1">IF(ISERROR($V270),"",OFFSET('Smelter Look-up'!$E$4,$V270-4,0))</f>
        <v/>
      </c>
      <c r="G270" s="182" t="str">
        <f ca="1">IF(C270=$X$4,IF(ISERROR($V270),"Enter smelter details","RMI"),IF(ISERROR($V270),"",OFFSET('Smelter Look-up'!$F$4,$V270-4,0)))</f>
        <v/>
      </c>
      <c r="H270" s="183" t="str">
        <f ca="1">IF(ISERROR($V270),"",OFFSET('Smelter Look-up'!$G$4,$V270-4,0))</f>
        <v/>
      </c>
      <c r="I270" s="184" t="str">
        <f ca="1">IF(ISERROR($V270),"",OFFSET('Smelter Look-up'!$H$4,$V270-4,0))</f>
        <v/>
      </c>
      <c r="J270" s="184" t="str">
        <f ca="1">IF(ISERROR($V270),"",OFFSET('Smelter Look-up'!$I$4,$V270-4,0))</f>
        <v/>
      </c>
      <c r="K270" s="224"/>
      <c r="L270" s="224"/>
      <c r="M270" s="224"/>
      <c r="N270" s="224"/>
      <c r="O270" s="224"/>
      <c r="P270" s="185"/>
      <c r="Q270" s="225"/>
      <c r="R270" s="182" t="str">
        <f ca="1">IF(ISERROR($V270),"",OFFSET('Smelter Look-up'!$C$4,$V270-4,0)&amp;"")</f>
        <v/>
      </c>
      <c r="S270" s="181" t="str">
        <f t="shared" ca="1" si="38"/>
        <v/>
      </c>
      <c r="T270" s="181" t="str">
        <f ca="1">IF(B270="","",IF(ISERROR(MATCH($J270,SorP!$B$1:$B$6226,0)),"",INDIRECT("'SorP'!$A$"&amp;MATCH($S270&amp;$J270,SorP!C:C,0))))</f>
        <v/>
      </c>
      <c r="U270" s="201"/>
      <c r="V270" s="226" t="e">
        <f>IF(C270="",NA(),IF(OR(C270="Smelter not listed",C270="Smelter not yet identified"),MATCH($B270&amp;$D270,'Smelter Look-up'!$J:$J,0),MATCH($B270&amp;$C270,'Smelter Look-up'!$J:$J,0)))</f>
        <v>#N/A</v>
      </c>
      <c r="X270" s="227">
        <f t="shared" ca="1" si="39"/>
        <v>0</v>
      </c>
      <c r="AB270" s="228" t="str">
        <f t="shared" si="40"/>
        <v/>
      </c>
    </row>
    <row r="271" spans="1:28" s="227" customFormat="1" ht="20.25">
      <c r="A271" s="181"/>
      <c r="B271" s="182" t="str">
        <f>IF(LEN(A271)=0,"",INDEX('Smelter Look-up'!$A:$A,MATCH($A271,'Smelter Look-up'!$E:$E,0)))</f>
        <v/>
      </c>
      <c r="C271" s="186" t="str">
        <f>IF(LEN(A271)=0,"",INDEX('Smelter Look-up'!$C:$C,MATCH($A271,'Smelter Look-up'!$E:$E,0)))</f>
        <v/>
      </c>
      <c r="D271" s="230"/>
      <c r="E271" s="182" t="str">
        <f ca="1">IF(ISERROR($V271),"",OFFSET('Smelter Look-up'!$D$4,$V271-4,0)&amp;"")</f>
        <v/>
      </c>
      <c r="F271" s="182" t="str">
        <f ca="1">IF(ISERROR($V271),"",OFFSET('Smelter Look-up'!$E$4,$V271-4,0))</f>
        <v/>
      </c>
      <c r="G271" s="182" t="str">
        <f ca="1">IF(C271=$X$4,IF(ISERROR($V271),"Enter smelter details","RMI"),IF(ISERROR($V271),"",OFFSET('Smelter Look-up'!$F$4,$V271-4,0)))</f>
        <v/>
      </c>
      <c r="H271" s="183" t="str">
        <f ca="1">IF(ISERROR($V271),"",OFFSET('Smelter Look-up'!$G$4,$V271-4,0))</f>
        <v/>
      </c>
      <c r="I271" s="184" t="str">
        <f ca="1">IF(ISERROR($V271),"",OFFSET('Smelter Look-up'!$H$4,$V271-4,0))</f>
        <v/>
      </c>
      <c r="J271" s="184" t="str">
        <f ca="1">IF(ISERROR($V271),"",OFFSET('Smelter Look-up'!$I$4,$V271-4,0))</f>
        <v/>
      </c>
      <c r="K271" s="224"/>
      <c r="L271" s="224"/>
      <c r="M271" s="224"/>
      <c r="N271" s="224"/>
      <c r="O271" s="224"/>
      <c r="P271" s="185"/>
      <c r="Q271" s="225"/>
      <c r="R271" s="182" t="str">
        <f ca="1">IF(ISERROR($V271),"",OFFSET('Smelter Look-up'!$C$4,$V271-4,0)&amp;"")</f>
        <v/>
      </c>
      <c r="S271" s="181" t="str">
        <f t="shared" ca="1" si="38"/>
        <v/>
      </c>
      <c r="T271" s="181" t="str">
        <f ca="1">IF(B271="","",IF(ISERROR(MATCH($J271,SorP!$B$1:$B$6226,0)),"",INDIRECT("'SorP'!$A$"&amp;MATCH($S271&amp;$J271,SorP!C:C,0))))</f>
        <v/>
      </c>
      <c r="U271" s="201"/>
      <c r="V271" s="226" t="e">
        <f>IF(C271="",NA(),IF(OR(C271="Smelter not listed",C271="Smelter not yet identified"),MATCH($B271&amp;$D271,'Smelter Look-up'!$J:$J,0),MATCH($B271&amp;$C271,'Smelter Look-up'!$J:$J,0)))</f>
        <v>#N/A</v>
      </c>
      <c r="X271" s="227">
        <f t="shared" ca="1" si="39"/>
        <v>0</v>
      </c>
      <c r="AB271" s="228" t="str">
        <f t="shared" si="40"/>
        <v/>
      </c>
    </row>
    <row r="272" spans="1:28" s="227" customFormat="1" ht="20.25">
      <c r="A272" s="181"/>
      <c r="B272" s="182" t="str">
        <f>IF(LEN(A272)=0,"",INDEX('Smelter Look-up'!$A:$A,MATCH($A272,'Smelter Look-up'!$E:$E,0)))</f>
        <v/>
      </c>
      <c r="C272" s="186" t="str">
        <f>IF(LEN(A272)=0,"",INDEX('Smelter Look-up'!$C:$C,MATCH($A272,'Smelter Look-up'!$E:$E,0)))</f>
        <v/>
      </c>
      <c r="D272" s="230"/>
      <c r="E272" s="182" t="str">
        <f ca="1">IF(ISERROR($V272),"",OFFSET('Smelter Look-up'!$D$4,$V272-4,0)&amp;"")</f>
        <v/>
      </c>
      <c r="F272" s="182" t="str">
        <f ca="1">IF(ISERROR($V272),"",OFFSET('Smelter Look-up'!$E$4,$V272-4,0))</f>
        <v/>
      </c>
      <c r="G272" s="182" t="str">
        <f ca="1">IF(C272=$X$4,IF(ISERROR($V272),"Enter smelter details","RMI"),IF(ISERROR($V272),"",OFFSET('Smelter Look-up'!$F$4,$V272-4,0)))</f>
        <v/>
      </c>
      <c r="H272" s="183" t="str">
        <f ca="1">IF(ISERROR($V272),"",OFFSET('Smelter Look-up'!$G$4,$V272-4,0))</f>
        <v/>
      </c>
      <c r="I272" s="184" t="str">
        <f ca="1">IF(ISERROR($V272),"",OFFSET('Smelter Look-up'!$H$4,$V272-4,0))</f>
        <v/>
      </c>
      <c r="J272" s="184" t="str">
        <f ca="1">IF(ISERROR($V272),"",OFFSET('Smelter Look-up'!$I$4,$V272-4,0))</f>
        <v/>
      </c>
      <c r="K272" s="224"/>
      <c r="L272" s="224"/>
      <c r="M272" s="224"/>
      <c r="N272" s="224"/>
      <c r="O272" s="224"/>
      <c r="P272" s="185"/>
      <c r="Q272" s="225"/>
      <c r="R272" s="182" t="str">
        <f ca="1">IF(ISERROR($V272),"",OFFSET('Smelter Look-up'!$C$4,$V272-4,0)&amp;"")</f>
        <v/>
      </c>
      <c r="S272" s="181" t="str">
        <f t="shared" ca="1" si="38"/>
        <v/>
      </c>
      <c r="T272" s="181" t="str">
        <f ca="1">IF(B272="","",IF(ISERROR(MATCH($J272,SorP!$B$1:$B$6226,0)),"",INDIRECT("'SorP'!$A$"&amp;MATCH($S272&amp;$J272,SorP!C:C,0))))</f>
        <v/>
      </c>
      <c r="U272" s="201"/>
      <c r="V272" s="226" t="e">
        <f>IF(C272="",NA(),IF(OR(C272="Smelter not listed",C272="Smelter not yet identified"),MATCH($B272&amp;$D272,'Smelter Look-up'!$J:$J,0),MATCH($B272&amp;$C272,'Smelter Look-up'!$J:$J,0)))</f>
        <v>#N/A</v>
      </c>
      <c r="X272" s="227">
        <f t="shared" ca="1" si="39"/>
        <v>0</v>
      </c>
      <c r="AB272" s="228" t="str">
        <f t="shared" si="40"/>
        <v/>
      </c>
    </row>
    <row r="273" spans="1:28" s="227" customFormat="1" ht="20.25">
      <c r="A273" s="181"/>
      <c r="B273" s="182" t="str">
        <f>IF(LEN(A273)=0,"",INDEX('Smelter Look-up'!$A:$A,MATCH($A273,'Smelter Look-up'!$E:$E,0)))</f>
        <v/>
      </c>
      <c r="C273" s="186" t="str">
        <f>IF(LEN(A273)=0,"",INDEX('Smelter Look-up'!$C:$C,MATCH($A273,'Smelter Look-up'!$E:$E,0)))</f>
        <v/>
      </c>
      <c r="D273" s="230"/>
      <c r="E273" s="182" t="str">
        <f ca="1">IF(ISERROR($V273),"",OFFSET('Smelter Look-up'!$D$4,$V273-4,0)&amp;"")</f>
        <v/>
      </c>
      <c r="F273" s="182" t="str">
        <f ca="1">IF(ISERROR($V273),"",OFFSET('Smelter Look-up'!$E$4,$V273-4,0))</f>
        <v/>
      </c>
      <c r="G273" s="182" t="str">
        <f ca="1">IF(C273=$X$4,IF(ISERROR($V273),"Enter smelter details","RMI"),IF(ISERROR($V273),"",OFFSET('Smelter Look-up'!$F$4,$V273-4,0)))</f>
        <v/>
      </c>
      <c r="H273" s="183" t="str">
        <f ca="1">IF(ISERROR($V273),"",OFFSET('Smelter Look-up'!$G$4,$V273-4,0))</f>
        <v/>
      </c>
      <c r="I273" s="184" t="str">
        <f ca="1">IF(ISERROR($V273),"",OFFSET('Smelter Look-up'!$H$4,$V273-4,0))</f>
        <v/>
      </c>
      <c r="J273" s="184" t="str">
        <f ca="1">IF(ISERROR($V273),"",OFFSET('Smelter Look-up'!$I$4,$V273-4,0))</f>
        <v/>
      </c>
      <c r="K273" s="224"/>
      <c r="L273" s="224"/>
      <c r="M273" s="224"/>
      <c r="N273" s="224"/>
      <c r="O273" s="224"/>
      <c r="P273" s="185"/>
      <c r="Q273" s="225"/>
      <c r="R273" s="182" t="str">
        <f ca="1">IF(ISERROR($V273),"",OFFSET('Smelter Look-up'!$C$4,$V273-4,0)&amp;"")</f>
        <v/>
      </c>
      <c r="S273" s="181" t="str">
        <f t="shared" ca="1" si="38"/>
        <v/>
      </c>
      <c r="T273" s="181" t="str">
        <f ca="1">IF(B273="","",IF(ISERROR(MATCH($J273,SorP!$B$1:$B$6226,0)),"",INDIRECT("'SorP'!$A$"&amp;MATCH($S273&amp;$J273,SorP!C:C,0))))</f>
        <v/>
      </c>
      <c r="U273" s="201"/>
      <c r="V273" s="226" t="e">
        <f>IF(C273="",NA(),IF(OR(C273="Smelter not listed",C273="Smelter not yet identified"),MATCH($B273&amp;$D273,'Smelter Look-up'!$J:$J,0),MATCH($B273&amp;$C273,'Smelter Look-up'!$J:$J,0)))</f>
        <v>#N/A</v>
      </c>
      <c r="X273" s="227">
        <f t="shared" ca="1" si="39"/>
        <v>0</v>
      </c>
      <c r="AB273" s="228" t="str">
        <f t="shared" si="40"/>
        <v/>
      </c>
    </row>
    <row r="274" spans="1:28" s="227" customFormat="1" ht="20.25">
      <c r="A274" s="181"/>
      <c r="B274" s="182" t="str">
        <f>IF(LEN(A274)=0,"",INDEX('Smelter Look-up'!$A:$A,MATCH($A274,'Smelter Look-up'!$E:$E,0)))</f>
        <v/>
      </c>
      <c r="C274" s="186" t="str">
        <f>IF(LEN(A274)=0,"",INDEX('Smelter Look-up'!$C:$C,MATCH($A274,'Smelter Look-up'!$E:$E,0)))</f>
        <v/>
      </c>
      <c r="D274" s="230"/>
      <c r="E274" s="182" t="str">
        <f ca="1">IF(ISERROR($V274),"",OFFSET('Smelter Look-up'!$D$4,$V274-4,0)&amp;"")</f>
        <v/>
      </c>
      <c r="F274" s="182" t="str">
        <f ca="1">IF(ISERROR($V274),"",OFFSET('Smelter Look-up'!$E$4,$V274-4,0))</f>
        <v/>
      </c>
      <c r="G274" s="182" t="str">
        <f ca="1">IF(C274=$X$4,IF(ISERROR($V274),"Enter smelter details","RMI"),IF(ISERROR($V274),"",OFFSET('Smelter Look-up'!$F$4,$V274-4,0)))</f>
        <v/>
      </c>
      <c r="H274" s="183" t="str">
        <f ca="1">IF(ISERROR($V274),"",OFFSET('Smelter Look-up'!$G$4,$V274-4,0))</f>
        <v/>
      </c>
      <c r="I274" s="184" t="str">
        <f ca="1">IF(ISERROR($V274),"",OFFSET('Smelter Look-up'!$H$4,$V274-4,0))</f>
        <v/>
      </c>
      <c r="J274" s="184" t="str">
        <f ca="1">IF(ISERROR($V274),"",OFFSET('Smelter Look-up'!$I$4,$V274-4,0))</f>
        <v/>
      </c>
      <c r="K274" s="224"/>
      <c r="L274" s="224"/>
      <c r="M274" s="224"/>
      <c r="N274" s="224"/>
      <c r="O274" s="224"/>
      <c r="P274" s="185"/>
      <c r="Q274" s="225"/>
      <c r="R274" s="182" t="str">
        <f ca="1">IF(ISERROR($V274),"",OFFSET('Smelter Look-up'!$C$4,$V274-4,0)&amp;"")</f>
        <v/>
      </c>
      <c r="S274" s="181" t="str">
        <f t="shared" ca="1" si="38"/>
        <v/>
      </c>
      <c r="T274" s="181" t="str">
        <f ca="1">IF(B274="","",IF(ISERROR(MATCH($J274,SorP!$B$1:$B$6226,0)),"",INDIRECT("'SorP'!$A$"&amp;MATCH($S274&amp;$J274,SorP!C:C,0))))</f>
        <v/>
      </c>
      <c r="U274" s="201"/>
      <c r="V274" s="226" t="e">
        <f>IF(C274="",NA(),IF(OR(C274="Smelter not listed",C274="Smelter not yet identified"),MATCH($B274&amp;$D274,'Smelter Look-up'!$J:$J,0),MATCH($B274&amp;$C274,'Smelter Look-up'!$J:$J,0)))</f>
        <v>#N/A</v>
      </c>
      <c r="X274" s="227">
        <f t="shared" ca="1" si="39"/>
        <v>0</v>
      </c>
      <c r="AB274" s="228" t="str">
        <f t="shared" si="40"/>
        <v/>
      </c>
    </row>
    <row r="275" spans="1:28" s="227" customFormat="1" ht="20.25">
      <c r="A275" s="181"/>
      <c r="B275" s="182" t="str">
        <f>IF(LEN(A275)=0,"",INDEX('Smelter Look-up'!$A:$A,MATCH($A275,'Smelter Look-up'!$E:$E,0)))</f>
        <v/>
      </c>
      <c r="C275" s="186" t="str">
        <f>IF(LEN(A275)=0,"",INDEX('Smelter Look-up'!$C:$C,MATCH($A275,'Smelter Look-up'!$E:$E,0)))</f>
        <v/>
      </c>
      <c r="D275" s="230"/>
      <c r="E275" s="182" t="str">
        <f ca="1">IF(ISERROR($V275),"",OFFSET('Smelter Look-up'!$D$4,$V275-4,0)&amp;"")</f>
        <v/>
      </c>
      <c r="F275" s="182" t="str">
        <f ca="1">IF(ISERROR($V275),"",OFFSET('Smelter Look-up'!$E$4,$V275-4,0))</f>
        <v/>
      </c>
      <c r="G275" s="182" t="str">
        <f ca="1">IF(C275=$X$4,IF(ISERROR($V275),"Enter smelter details","RMI"),IF(ISERROR($V275),"",OFFSET('Smelter Look-up'!$F$4,$V275-4,0)))</f>
        <v/>
      </c>
      <c r="H275" s="183" t="str">
        <f ca="1">IF(ISERROR($V275),"",OFFSET('Smelter Look-up'!$G$4,$V275-4,0))</f>
        <v/>
      </c>
      <c r="I275" s="184" t="str">
        <f ca="1">IF(ISERROR($V275),"",OFFSET('Smelter Look-up'!$H$4,$V275-4,0))</f>
        <v/>
      </c>
      <c r="J275" s="184" t="str">
        <f ca="1">IF(ISERROR($V275),"",OFFSET('Smelter Look-up'!$I$4,$V275-4,0))</f>
        <v/>
      </c>
      <c r="K275" s="224"/>
      <c r="L275" s="224"/>
      <c r="M275" s="224"/>
      <c r="N275" s="224"/>
      <c r="O275" s="224"/>
      <c r="P275" s="185"/>
      <c r="Q275" s="225"/>
      <c r="R275" s="182" t="str">
        <f ca="1">IF(ISERROR($V275),"",OFFSET('Smelter Look-up'!$C$4,$V275-4,0)&amp;"")</f>
        <v/>
      </c>
      <c r="S275" s="181" t="str">
        <f t="shared" ca="1" si="38"/>
        <v/>
      </c>
      <c r="T275" s="181" t="str">
        <f ca="1">IF(B275="","",IF(ISERROR(MATCH($J275,SorP!$B$1:$B$6226,0)),"",INDIRECT("'SorP'!$A$"&amp;MATCH($S275&amp;$J275,SorP!C:C,0))))</f>
        <v/>
      </c>
      <c r="U275" s="201"/>
      <c r="V275" s="226" t="e">
        <f>IF(C275="",NA(),IF(OR(C275="Smelter not listed",C275="Smelter not yet identified"),MATCH($B275&amp;$D275,'Smelter Look-up'!$J:$J,0),MATCH($B275&amp;$C275,'Smelter Look-up'!$J:$J,0)))</f>
        <v>#N/A</v>
      </c>
      <c r="X275" s="227">
        <f t="shared" ca="1" si="39"/>
        <v>0</v>
      </c>
      <c r="AB275" s="228" t="str">
        <f t="shared" si="40"/>
        <v/>
      </c>
    </row>
    <row r="276" spans="1:28" s="227" customFormat="1" ht="20.25">
      <c r="A276" s="181"/>
      <c r="B276" s="182" t="str">
        <f>IF(LEN(A276)=0,"",INDEX('Smelter Look-up'!$A:$A,MATCH($A276,'Smelter Look-up'!$E:$E,0)))</f>
        <v/>
      </c>
      <c r="C276" s="186" t="str">
        <f>IF(LEN(A276)=0,"",INDEX('Smelter Look-up'!$C:$C,MATCH($A276,'Smelter Look-up'!$E:$E,0)))</f>
        <v/>
      </c>
      <c r="D276" s="230"/>
      <c r="E276" s="182" t="str">
        <f ca="1">IF(ISERROR($V276),"",OFFSET('Smelter Look-up'!$D$4,$V276-4,0)&amp;"")</f>
        <v/>
      </c>
      <c r="F276" s="182" t="str">
        <f ca="1">IF(ISERROR($V276),"",OFFSET('Smelter Look-up'!$E$4,$V276-4,0))</f>
        <v/>
      </c>
      <c r="G276" s="182" t="str">
        <f ca="1">IF(C276=$X$4,IF(ISERROR($V276),"Enter smelter details","RMI"),IF(ISERROR($V276),"",OFFSET('Smelter Look-up'!$F$4,$V276-4,0)))</f>
        <v/>
      </c>
      <c r="H276" s="183" t="str">
        <f ca="1">IF(ISERROR($V276),"",OFFSET('Smelter Look-up'!$G$4,$V276-4,0))</f>
        <v/>
      </c>
      <c r="I276" s="184" t="str">
        <f ca="1">IF(ISERROR($V276),"",OFFSET('Smelter Look-up'!$H$4,$V276-4,0))</f>
        <v/>
      </c>
      <c r="J276" s="184" t="str">
        <f ca="1">IF(ISERROR($V276),"",OFFSET('Smelter Look-up'!$I$4,$V276-4,0))</f>
        <v/>
      </c>
      <c r="K276" s="224"/>
      <c r="L276" s="224"/>
      <c r="M276" s="224"/>
      <c r="N276" s="224"/>
      <c r="O276" s="224"/>
      <c r="P276" s="185"/>
      <c r="Q276" s="225"/>
      <c r="R276" s="182" t="str">
        <f ca="1">IF(ISERROR($V276),"",OFFSET('Smelter Look-up'!$C$4,$V276-4,0)&amp;"")</f>
        <v/>
      </c>
      <c r="S276" s="181" t="str">
        <f t="shared" ca="1" si="38"/>
        <v/>
      </c>
      <c r="T276" s="181" t="str">
        <f ca="1">IF(B276="","",IF(ISERROR(MATCH($J276,SorP!$B$1:$B$6226,0)),"",INDIRECT("'SorP'!$A$"&amp;MATCH($S276&amp;$J276,SorP!C:C,0))))</f>
        <v/>
      </c>
      <c r="U276" s="201"/>
      <c r="V276" s="226" t="e">
        <f>IF(C276="",NA(),IF(OR(C276="Smelter not listed",C276="Smelter not yet identified"),MATCH($B276&amp;$D276,'Smelter Look-up'!$J:$J,0),MATCH($B276&amp;$C276,'Smelter Look-up'!$J:$J,0)))</f>
        <v>#N/A</v>
      </c>
      <c r="X276" s="227">
        <f t="shared" ca="1" si="39"/>
        <v>0</v>
      </c>
      <c r="AB276" s="228" t="str">
        <f t="shared" si="40"/>
        <v/>
      </c>
    </row>
    <row r="277" spans="1:28" s="227" customFormat="1" ht="20.25">
      <c r="A277" s="181"/>
      <c r="B277" s="182" t="str">
        <f>IF(LEN(A277)=0,"",INDEX('Smelter Look-up'!$A:$A,MATCH($A277,'Smelter Look-up'!$E:$E,0)))</f>
        <v/>
      </c>
      <c r="C277" s="186" t="str">
        <f>IF(LEN(A277)=0,"",INDEX('Smelter Look-up'!$C:$C,MATCH($A277,'Smelter Look-up'!$E:$E,0)))</f>
        <v/>
      </c>
      <c r="D277" s="230"/>
      <c r="E277" s="182" t="str">
        <f ca="1">IF(ISERROR($V277),"",OFFSET('Smelter Look-up'!$D$4,$V277-4,0)&amp;"")</f>
        <v/>
      </c>
      <c r="F277" s="182" t="str">
        <f ca="1">IF(ISERROR($V277),"",OFFSET('Smelter Look-up'!$E$4,$V277-4,0))</f>
        <v/>
      </c>
      <c r="G277" s="182" t="str">
        <f ca="1">IF(C277=$X$4,IF(ISERROR($V277),"Enter smelter details","RMI"),IF(ISERROR($V277),"",OFFSET('Smelter Look-up'!$F$4,$V277-4,0)))</f>
        <v/>
      </c>
      <c r="H277" s="183" t="str">
        <f ca="1">IF(ISERROR($V277),"",OFFSET('Smelter Look-up'!$G$4,$V277-4,0))</f>
        <v/>
      </c>
      <c r="I277" s="184" t="str">
        <f ca="1">IF(ISERROR($V277),"",OFFSET('Smelter Look-up'!$H$4,$V277-4,0))</f>
        <v/>
      </c>
      <c r="J277" s="184" t="str">
        <f ca="1">IF(ISERROR($V277),"",OFFSET('Smelter Look-up'!$I$4,$V277-4,0))</f>
        <v/>
      </c>
      <c r="K277" s="224"/>
      <c r="L277" s="224"/>
      <c r="M277" s="224"/>
      <c r="N277" s="224"/>
      <c r="O277" s="224"/>
      <c r="P277" s="185"/>
      <c r="Q277" s="225"/>
      <c r="R277" s="182" t="str">
        <f ca="1">IF(ISERROR($V277),"",OFFSET('Smelter Look-up'!$C$4,$V277-4,0)&amp;"")</f>
        <v/>
      </c>
      <c r="S277" s="181" t="str">
        <f t="shared" ca="1" si="38"/>
        <v/>
      </c>
      <c r="T277" s="181" t="str">
        <f ca="1">IF(B277="","",IF(ISERROR(MATCH($J277,SorP!$B$1:$B$6226,0)),"",INDIRECT("'SorP'!$A$"&amp;MATCH($S277&amp;$J277,SorP!C:C,0))))</f>
        <v/>
      </c>
      <c r="U277" s="201"/>
      <c r="V277" s="226" t="e">
        <f>IF(C277="",NA(),IF(OR(C277="Smelter not listed",C277="Smelter not yet identified"),MATCH($B277&amp;$D277,'Smelter Look-up'!$J:$J,0),MATCH($B277&amp;$C277,'Smelter Look-up'!$J:$J,0)))</f>
        <v>#N/A</v>
      </c>
      <c r="X277" s="227">
        <f t="shared" ca="1" si="39"/>
        <v>0</v>
      </c>
      <c r="AB277" s="228" t="str">
        <f t="shared" si="40"/>
        <v/>
      </c>
    </row>
    <row r="278" spans="1:28" s="227" customFormat="1" ht="20.25">
      <c r="A278" s="181"/>
      <c r="B278" s="182" t="str">
        <f>IF(LEN(A278)=0,"",INDEX('Smelter Look-up'!$A:$A,MATCH($A278,'Smelter Look-up'!$E:$E,0)))</f>
        <v/>
      </c>
      <c r="C278" s="186" t="str">
        <f>IF(LEN(A278)=0,"",INDEX('Smelter Look-up'!$C:$C,MATCH($A278,'Smelter Look-up'!$E:$E,0)))</f>
        <v/>
      </c>
      <c r="D278" s="230"/>
      <c r="E278" s="182" t="str">
        <f ca="1">IF(ISERROR($V278),"",OFFSET('Smelter Look-up'!$D$4,$V278-4,0)&amp;"")</f>
        <v/>
      </c>
      <c r="F278" s="182" t="str">
        <f ca="1">IF(ISERROR($V278),"",OFFSET('Smelter Look-up'!$E$4,$V278-4,0))</f>
        <v/>
      </c>
      <c r="G278" s="182" t="str">
        <f ca="1">IF(C278=$X$4,IF(ISERROR($V278),"Enter smelter details","RMI"),IF(ISERROR($V278),"",OFFSET('Smelter Look-up'!$F$4,$V278-4,0)))</f>
        <v/>
      </c>
      <c r="H278" s="183" t="str">
        <f ca="1">IF(ISERROR($V278),"",OFFSET('Smelter Look-up'!$G$4,$V278-4,0))</f>
        <v/>
      </c>
      <c r="I278" s="184" t="str">
        <f ca="1">IF(ISERROR($V278),"",OFFSET('Smelter Look-up'!$H$4,$V278-4,0))</f>
        <v/>
      </c>
      <c r="J278" s="184" t="str">
        <f ca="1">IF(ISERROR($V278),"",OFFSET('Smelter Look-up'!$I$4,$V278-4,0))</f>
        <v/>
      </c>
      <c r="K278" s="224"/>
      <c r="L278" s="224"/>
      <c r="M278" s="224"/>
      <c r="N278" s="224"/>
      <c r="O278" s="224"/>
      <c r="P278" s="185"/>
      <c r="Q278" s="225"/>
      <c r="R278" s="182" t="str">
        <f ca="1">IF(ISERROR($V278),"",OFFSET('Smelter Look-up'!$C$4,$V278-4,0)&amp;"")</f>
        <v/>
      </c>
      <c r="S278" s="181" t="str">
        <f t="shared" ca="1" si="38"/>
        <v/>
      </c>
      <c r="T278" s="181" t="str">
        <f ca="1">IF(B278="","",IF(ISERROR(MATCH($J278,SorP!$B$1:$B$6226,0)),"",INDIRECT("'SorP'!$A$"&amp;MATCH($S278&amp;$J278,SorP!C:C,0))))</f>
        <v/>
      </c>
      <c r="U278" s="201"/>
      <c r="V278" s="226" t="e">
        <f>IF(C278="",NA(),IF(OR(C278="Smelter not listed",C278="Smelter not yet identified"),MATCH($B278&amp;$D278,'Smelter Look-up'!$J:$J,0),MATCH($B278&amp;$C278,'Smelter Look-up'!$J:$J,0)))</f>
        <v>#N/A</v>
      </c>
      <c r="X278" s="227">
        <f t="shared" ca="1" si="39"/>
        <v>0</v>
      </c>
      <c r="AB278" s="228" t="str">
        <f t="shared" si="40"/>
        <v/>
      </c>
    </row>
    <row r="279" spans="1:28" s="227" customFormat="1" ht="20.25">
      <c r="A279" s="181"/>
      <c r="B279" s="182" t="str">
        <f>IF(LEN(A279)=0,"",INDEX('Smelter Look-up'!$A:$A,MATCH($A279,'Smelter Look-up'!$E:$E,0)))</f>
        <v/>
      </c>
      <c r="C279" s="186" t="str">
        <f>IF(LEN(A279)=0,"",INDEX('Smelter Look-up'!$C:$C,MATCH($A279,'Smelter Look-up'!$E:$E,0)))</f>
        <v/>
      </c>
      <c r="D279" s="230"/>
      <c r="E279" s="182" t="str">
        <f ca="1">IF(ISERROR($V279),"",OFFSET('Smelter Look-up'!$D$4,$V279-4,0)&amp;"")</f>
        <v/>
      </c>
      <c r="F279" s="182" t="str">
        <f ca="1">IF(ISERROR($V279),"",OFFSET('Smelter Look-up'!$E$4,$V279-4,0))</f>
        <v/>
      </c>
      <c r="G279" s="182" t="str">
        <f ca="1">IF(C279=$X$4,IF(ISERROR($V279),"Enter smelter details","RMI"),IF(ISERROR($V279),"",OFFSET('Smelter Look-up'!$F$4,$V279-4,0)))</f>
        <v/>
      </c>
      <c r="H279" s="183" t="str">
        <f ca="1">IF(ISERROR($V279),"",OFFSET('Smelter Look-up'!$G$4,$V279-4,0))</f>
        <v/>
      </c>
      <c r="I279" s="184" t="str">
        <f ca="1">IF(ISERROR($V279),"",OFFSET('Smelter Look-up'!$H$4,$V279-4,0))</f>
        <v/>
      </c>
      <c r="J279" s="184" t="str">
        <f ca="1">IF(ISERROR($V279),"",OFFSET('Smelter Look-up'!$I$4,$V279-4,0))</f>
        <v/>
      </c>
      <c r="K279" s="224"/>
      <c r="L279" s="224"/>
      <c r="M279" s="224"/>
      <c r="N279" s="224"/>
      <c r="O279" s="224"/>
      <c r="P279" s="185"/>
      <c r="Q279" s="225"/>
      <c r="R279" s="182" t="str">
        <f ca="1">IF(ISERROR($V279),"",OFFSET('Smelter Look-up'!$C$4,$V279-4,0)&amp;"")</f>
        <v/>
      </c>
      <c r="S279" s="181" t="str">
        <f t="shared" ca="1" si="38"/>
        <v/>
      </c>
      <c r="T279" s="181" t="str">
        <f ca="1">IF(B279="","",IF(ISERROR(MATCH($J279,SorP!$B$1:$B$6226,0)),"",INDIRECT("'SorP'!$A$"&amp;MATCH($S279&amp;$J279,SorP!C:C,0))))</f>
        <v/>
      </c>
      <c r="U279" s="201"/>
      <c r="V279" s="226" t="e">
        <f>IF(C279="",NA(),IF(OR(C279="Smelter not listed",C279="Smelter not yet identified"),MATCH($B279&amp;$D279,'Smelter Look-up'!$J:$J,0),MATCH($B279&amp;$C279,'Smelter Look-up'!$J:$J,0)))</f>
        <v>#N/A</v>
      </c>
      <c r="X279" s="227">
        <f t="shared" ca="1" si="39"/>
        <v>0</v>
      </c>
      <c r="AB279" s="228" t="str">
        <f t="shared" si="40"/>
        <v/>
      </c>
    </row>
    <row r="280" spans="1:28" s="227" customFormat="1" ht="20.25">
      <c r="A280" s="181"/>
      <c r="B280" s="182" t="str">
        <f>IF(LEN(A280)=0,"",INDEX('Smelter Look-up'!$A:$A,MATCH($A280,'Smelter Look-up'!$E:$E,0)))</f>
        <v/>
      </c>
      <c r="C280" s="186" t="str">
        <f>IF(LEN(A280)=0,"",INDEX('Smelter Look-up'!$C:$C,MATCH($A280,'Smelter Look-up'!$E:$E,0)))</f>
        <v/>
      </c>
      <c r="D280" s="230"/>
      <c r="E280" s="182" t="str">
        <f ca="1">IF(ISERROR($V280),"",OFFSET('Smelter Look-up'!$D$4,$V280-4,0)&amp;"")</f>
        <v/>
      </c>
      <c r="F280" s="182" t="str">
        <f ca="1">IF(ISERROR($V280),"",OFFSET('Smelter Look-up'!$E$4,$V280-4,0))</f>
        <v/>
      </c>
      <c r="G280" s="182" t="str">
        <f ca="1">IF(C280=$X$4,IF(ISERROR($V280),"Enter smelter details","RMI"),IF(ISERROR($V280),"",OFFSET('Smelter Look-up'!$F$4,$V280-4,0)))</f>
        <v/>
      </c>
      <c r="H280" s="183" t="str">
        <f ca="1">IF(ISERROR($V280),"",OFFSET('Smelter Look-up'!$G$4,$V280-4,0))</f>
        <v/>
      </c>
      <c r="I280" s="184" t="str">
        <f ca="1">IF(ISERROR($V280),"",OFFSET('Smelter Look-up'!$H$4,$V280-4,0))</f>
        <v/>
      </c>
      <c r="J280" s="184" t="str">
        <f ca="1">IF(ISERROR($V280),"",OFFSET('Smelter Look-up'!$I$4,$V280-4,0))</f>
        <v/>
      </c>
      <c r="K280" s="224"/>
      <c r="L280" s="224"/>
      <c r="M280" s="224"/>
      <c r="N280" s="224"/>
      <c r="O280" s="224"/>
      <c r="P280" s="185"/>
      <c r="Q280" s="225"/>
      <c r="R280" s="182" t="str">
        <f ca="1">IF(ISERROR($V280),"",OFFSET('Smelter Look-up'!$C$4,$V280-4,0)&amp;"")</f>
        <v/>
      </c>
      <c r="S280" s="181" t="str">
        <f t="shared" ca="1" si="38"/>
        <v/>
      </c>
      <c r="T280" s="181" t="str">
        <f ca="1">IF(B280="","",IF(ISERROR(MATCH($J280,SorP!$B$1:$B$6226,0)),"",INDIRECT("'SorP'!$A$"&amp;MATCH($S280&amp;$J280,SorP!C:C,0))))</f>
        <v/>
      </c>
      <c r="U280" s="201"/>
      <c r="V280" s="226" t="e">
        <f>IF(C280="",NA(),IF(OR(C280="Smelter not listed",C280="Smelter not yet identified"),MATCH($B280&amp;$D280,'Smelter Look-up'!$J:$J,0),MATCH($B280&amp;$C280,'Smelter Look-up'!$J:$J,0)))</f>
        <v>#N/A</v>
      </c>
      <c r="X280" s="227">
        <f t="shared" ca="1" si="39"/>
        <v>0</v>
      </c>
      <c r="AB280" s="228" t="str">
        <f t="shared" si="40"/>
        <v/>
      </c>
    </row>
    <row r="281" spans="1:28" s="227" customFormat="1" ht="20.25">
      <c r="A281" s="181"/>
      <c r="B281" s="182" t="str">
        <f>IF(LEN(A281)=0,"",INDEX('Smelter Look-up'!$A:$A,MATCH($A281,'Smelter Look-up'!$E:$E,0)))</f>
        <v/>
      </c>
      <c r="C281" s="186" t="str">
        <f>IF(LEN(A281)=0,"",INDEX('Smelter Look-up'!$C:$C,MATCH($A281,'Smelter Look-up'!$E:$E,0)))</f>
        <v/>
      </c>
      <c r="D281" s="230"/>
      <c r="E281" s="182" t="str">
        <f ca="1">IF(ISERROR($V281),"",OFFSET('Smelter Look-up'!$D$4,$V281-4,0)&amp;"")</f>
        <v/>
      </c>
      <c r="F281" s="182" t="str">
        <f ca="1">IF(ISERROR($V281),"",OFFSET('Smelter Look-up'!$E$4,$V281-4,0))</f>
        <v/>
      </c>
      <c r="G281" s="182" t="str">
        <f ca="1">IF(C281=$X$4,IF(ISERROR($V281),"Enter smelter details","RMI"),IF(ISERROR($V281),"",OFFSET('Smelter Look-up'!$F$4,$V281-4,0)))</f>
        <v/>
      </c>
      <c r="H281" s="183" t="str">
        <f ca="1">IF(ISERROR($V281),"",OFFSET('Smelter Look-up'!$G$4,$V281-4,0))</f>
        <v/>
      </c>
      <c r="I281" s="184" t="str">
        <f ca="1">IF(ISERROR($V281),"",OFFSET('Smelter Look-up'!$H$4,$V281-4,0))</f>
        <v/>
      </c>
      <c r="J281" s="184" t="str">
        <f ca="1">IF(ISERROR($V281),"",OFFSET('Smelter Look-up'!$I$4,$V281-4,0))</f>
        <v/>
      </c>
      <c r="K281" s="224"/>
      <c r="L281" s="224"/>
      <c r="M281" s="224"/>
      <c r="N281" s="224"/>
      <c r="O281" s="224"/>
      <c r="P281" s="185"/>
      <c r="Q281" s="225"/>
      <c r="R281" s="182" t="str">
        <f ca="1">IF(ISERROR($V281),"",OFFSET('Smelter Look-up'!$C$4,$V281-4,0)&amp;"")</f>
        <v/>
      </c>
      <c r="S281" s="181" t="str">
        <f t="shared" ca="1" si="38"/>
        <v/>
      </c>
      <c r="T281" s="181" t="str">
        <f ca="1">IF(B281="","",IF(ISERROR(MATCH($J281,SorP!$B$1:$B$6226,0)),"",INDIRECT("'SorP'!$A$"&amp;MATCH($S281&amp;$J281,SorP!C:C,0))))</f>
        <v/>
      </c>
      <c r="U281" s="201"/>
      <c r="V281" s="226" t="e">
        <f>IF(C281="",NA(),IF(OR(C281="Smelter not listed",C281="Smelter not yet identified"),MATCH($B281&amp;$D281,'Smelter Look-up'!$J:$J,0),MATCH($B281&amp;$C281,'Smelter Look-up'!$J:$J,0)))</f>
        <v>#N/A</v>
      </c>
      <c r="X281" s="227">
        <f t="shared" ca="1" si="39"/>
        <v>0</v>
      </c>
      <c r="AB281" s="228" t="str">
        <f t="shared" si="40"/>
        <v/>
      </c>
    </row>
    <row r="282" spans="1:28" s="227" customFormat="1" ht="20.25">
      <c r="A282" s="181"/>
      <c r="B282" s="182" t="str">
        <f>IF(LEN(A282)=0,"",INDEX('Smelter Look-up'!$A:$A,MATCH($A282,'Smelter Look-up'!$E:$E,0)))</f>
        <v/>
      </c>
      <c r="C282" s="186" t="str">
        <f>IF(LEN(A282)=0,"",INDEX('Smelter Look-up'!$C:$C,MATCH($A282,'Smelter Look-up'!$E:$E,0)))</f>
        <v/>
      </c>
      <c r="D282" s="230"/>
      <c r="E282" s="182" t="str">
        <f ca="1">IF(ISERROR($V282),"",OFFSET('Smelter Look-up'!$D$4,$V282-4,0)&amp;"")</f>
        <v/>
      </c>
      <c r="F282" s="182" t="str">
        <f ca="1">IF(ISERROR($V282),"",OFFSET('Smelter Look-up'!$E$4,$V282-4,0))</f>
        <v/>
      </c>
      <c r="G282" s="182" t="str">
        <f ca="1">IF(C282=$X$4,IF(ISERROR($V282),"Enter smelter details","RMI"),IF(ISERROR($V282),"",OFFSET('Smelter Look-up'!$F$4,$V282-4,0)))</f>
        <v/>
      </c>
      <c r="H282" s="183" t="str">
        <f ca="1">IF(ISERROR($V282),"",OFFSET('Smelter Look-up'!$G$4,$V282-4,0))</f>
        <v/>
      </c>
      <c r="I282" s="184" t="str">
        <f ca="1">IF(ISERROR($V282),"",OFFSET('Smelter Look-up'!$H$4,$V282-4,0))</f>
        <v/>
      </c>
      <c r="J282" s="184" t="str">
        <f ca="1">IF(ISERROR($V282),"",OFFSET('Smelter Look-up'!$I$4,$V282-4,0))</f>
        <v/>
      </c>
      <c r="K282" s="224"/>
      <c r="L282" s="224"/>
      <c r="M282" s="224"/>
      <c r="N282" s="224"/>
      <c r="O282" s="224"/>
      <c r="P282" s="185"/>
      <c r="Q282" s="225"/>
      <c r="R282" s="182" t="str">
        <f ca="1">IF(ISERROR($V282),"",OFFSET('Smelter Look-up'!$C$4,$V282-4,0)&amp;"")</f>
        <v/>
      </c>
      <c r="S282" s="181" t="str">
        <f t="shared" ca="1" si="38"/>
        <v/>
      </c>
      <c r="T282" s="181" t="str">
        <f ca="1">IF(B282="","",IF(ISERROR(MATCH($J282,SorP!$B$1:$B$6226,0)),"",INDIRECT("'SorP'!$A$"&amp;MATCH($S282&amp;$J282,SorP!C:C,0))))</f>
        <v/>
      </c>
      <c r="U282" s="201"/>
      <c r="V282" s="226" t="e">
        <f>IF(C282="",NA(),IF(OR(C282="Smelter not listed",C282="Smelter not yet identified"),MATCH($B282&amp;$D282,'Smelter Look-up'!$J:$J,0),MATCH($B282&amp;$C282,'Smelter Look-up'!$J:$J,0)))</f>
        <v>#N/A</v>
      </c>
      <c r="X282" s="227">
        <f t="shared" ca="1" si="39"/>
        <v>0</v>
      </c>
      <c r="AB282" s="228" t="str">
        <f t="shared" si="40"/>
        <v/>
      </c>
    </row>
    <row r="283" spans="1:28" s="227" customFormat="1" ht="20.25">
      <c r="A283" s="181"/>
      <c r="B283" s="182" t="str">
        <f>IF(LEN(A283)=0,"",INDEX('Smelter Look-up'!$A:$A,MATCH($A283,'Smelter Look-up'!$E:$E,0)))</f>
        <v/>
      </c>
      <c r="C283" s="186" t="str">
        <f>IF(LEN(A283)=0,"",INDEX('Smelter Look-up'!$C:$C,MATCH($A283,'Smelter Look-up'!$E:$E,0)))</f>
        <v/>
      </c>
      <c r="D283" s="230"/>
      <c r="E283" s="182" t="str">
        <f ca="1">IF(ISERROR($V283),"",OFFSET('Smelter Look-up'!$D$4,$V283-4,0)&amp;"")</f>
        <v/>
      </c>
      <c r="F283" s="182" t="str">
        <f ca="1">IF(ISERROR($V283),"",OFFSET('Smelter Look-up'!$E$4,$V283-4,0))</f>
        <v/>
      </c>
      <c r="G283" s="182" t="str">
        <f ca="1">IF(C283=$X$4,IF(ISERROR($V283),"Enter smelter details","RMI"),IF(ISERROR($V283),"",OFFSET('Smelter Look-up'!$F$4,$V283-4,0)))</f>
        <v/>
      </c>
      <c r="H283" s="183" t="str">
        <f ca="1">IF(ISERROR($V283),"",OFFSET('Smelter Look-up'!$G$4,$V283-4,0))</f>
        <v/>
      </c>
      <c r="I283" s="184" t="str">
        <f ca="1">IF(ISERROR($V283),"",OFFSET('Smelter Look-up'!$H$4,$V283-4,0))</f>
        <v/>
      </c>
      <c r="J283" s="184" t="str">
        <f ca="1">IF(ISERROR($V283),"",OFFSET('Smelter Look-up'!$I$4,$V283-4,0))</f>
        <v/>
      </c>
      <c r="K283" s="224"/>
      <c r="L283" s="224"/>
      <c r="M283" s="224"/>
      <c r="N283" s="224"/>
      <c r="O283" s="224"/>
      <c r="P283" s="185"/>
      <c r="Q283" s="225"/>
      <c r="R283" s="182" t="str">
        <f ca="1">IF(ISERROR($V283),"",OFFSET('Smelter Look-up'!$C$4,$V283-4,0)&amp;"")</f>
        <v/>
      </c>
      <c r="S283" s="181" t="str">
        <f t="shared" ca="1" si="38"/>
        <v/>
      </c>
      <c r="T283" s="181" t="str">
        <f ca="1">IF(B283="","",IF(ISERROR(MATCH($J283,SorP!$B$1:$B$6226,0)),"",INDIRECT("'SorP'!$A$"&amp;MATCH($S283&amp;$J283,SorP!C:C,0))))</f>
        <v/>
      </c>
      <c r="U283" s="201"/>
      <c r="V283" s="226" t="e">
        <f>IF(C283="",NA(),IF(OR(C283="Smelter not listed",C283="Smelter not yet identified"),MATCH($B283&amp;$D283,'Smelter Look-up'!$J:$J,0),MATCH($B283&amp;$C283,'Smelter Look-up'!$J:$J,0)))</f>
        <v>#N/A</v>
      </c>
      <c r="X283" s="227">
        <f t="shared" ca="1" si="39"/>
        <v>0</v>
      </c>
      <c r="AB283" s="228" t="str">
        <f t="shared" si="40"/>
        <v/>
      </c>
    </row>
    <row r="284" spans="1:28" s="227" customFormat="1" ht="20.25">
      <c r="A284" s="181"/>
      <c r="B284" s="182" t="str">
        <f>IF(LEN(A284)=0,"",INDEX('Smelter Look-up'!$A:$A,MATCH($A284,'Smelter Look-up'!$E:$E,0)))</f>
        <v/>
      </c>
      <c r="C284" s="186" t="str">
        <f>IF(LEN(A284)=0,"",INDEX('Smelter Look-up'!$C:$C,MATCH($A284,'Smelter Look-up'!$E:$E,0)))</f>
        <v/>
      </c>
      <c r="D284" s="230"/>
      <c r="E284" s="182" t="str">
        <f ca="1">IF(ISERROR($V284),"",OFFSET('Smelter Look-up'!$D$4,$V284-4,0)&amp;"")</f>
        <v/>
      </c>
      <c r="F284" s="182" t="str">
        <f ca="1">IF(ISERROR($V284),"",OFFSET('Smelter Look-up'!$E$4,$V284-4,0))</f>
        <v/>
      </c>
      <c r="G284" s="182" t="str">
        <f ca="1">IF(C284=$X$4,IF(ISERROR($V284),"Enter smelter details","RMI"),IF(ISERROR($V284),"",OFFSET('Smelter Look-up'!$F$4,$V284-4,0)))</f>
        <v/>
      </c>
      <c r="H284" s="183" t="str">
        <f ca="1">IF(ISERROR($V284),"",OFFSET('Smelter Look-up'!$G$4,$V284-4,0))</f>
        <v/>
      </c>
      <c r="I284" s="184" t="str">
        <f ca="1">IF(ISERROR($V284),"",OFFSET('Smelter Look-up'!$H$4,$V284-4,0))</f>
        <v/>
      </c>
      <c r="J284" s="184" t="str">
        <f ca="1">IF(ISERROR($V284),"",OFFSET('Smelter Look-up'!$I$4,$V284-4,0))</f>
        <v/>
      </c>
      <c r="K284" s="224"/>
      <c r="L284" s="224"/>
      <c r="M284" s="224"/>
      <c r="N284" s="224"/>
      <c r="O284" s="224"/>
      <c r="P284" s="185"/>
      <c r="Q284" s="225"/>
      <c r="R284" s="182" t="str">
        <f ca="1">IF(ISERROR($V284),"",OFFSET('Smelter Look-up'!$C$4,$V284-4,0)&amp;"")</f>
        <v/>
      </c>
      <c r="S284" s="181" t="str">
        <f t="shared" ca="1" si="38"/>
        <v/>
      </c>
      <c r="T284" s="181" t="str">
        <f ca="1">IF(B284="","",IF(ISERROR(MATCH($J284,SorP!$B$1:$B$6226,0)),"",INDIRECT("'SorP'!$A$"&amp;MATCH($S284&amp;$J284,SorP!C:C,0))))</f>
        <v/>
      </c>
      <c r="U284" s="201"/>
      <c r="V284" s="226" t="e">
        <f>IF(C284="",NA(),IF(OR(C284="Smelter not listed",C284="Smelter not yet identified"),MATCH($B284&amp;$D284,'Smelter Look-up'!$J:$J,0),MATCH($B284&amp;$C284,'Smelter Look-up'!$J:$J,0)))</f>
        <v>#N/A</v>
      </c>
      <c r="X284" s="227">
        <f t="shared" ca="1" si="39"/>
        <v>0</v>
      </c>
      <c r="AB284" s="228" t="str">
        <f t="shared" si="40"/>
        <v/>
      </c>
    </row>
    <row r="285" spans="1:28" s="227" customFormat="1" ht="20.25">
      <c r="A285" s="181"/>
      <c r="B285" s="182" t="str">
        <f>IF(LEN(A285)=0,"",INDEX('Smelter Look-up'!$A:$A,MATCH($A285,'Smelter Look-up'!$E:$E,0)))</f>
        <v/>
      </c>
      <c r="C285" s="186" t="str">
        <f>IF(LEN(A285)=0,"",INDEX('Smelter Look-up'!$C:$C,MATCH($A285,'Smelter Look-up'!$E:$E,0)))</f>
        <v/>
      </c>
      <c r="D285" s="230"/>
      <c r="E285" s="182" t="str">
        <f ca="1">IF(ISERROR($V285),"",OFFSET('Smelter Look-up'!$D$4,$V285-4,0)&amp;"")</f>
        <v/>
      </c>
      <c r="F285" s="182" t="str">
        <f ca="1">IF(ISERROR($V285),"",OFFSET('Smelter Look-up'!$E$4,$V285-4,0))</f>
        <v/>
      </c>
      <c r="G285" s="182" t="str">
        <f ca="1">IF(C285=$X$4,IF(ISERROR($V285),"Enter smelter details","RMI"),IF(ISERROR($V285),"",OFFSET('Smelter Look-up'!$F$4,$V285-4,0)))</f>
        <v/>
      </c>
      <c r="H285" s="183" t="str">
        <f ca="1">IF(ISERROR($V285),"",OFFSET('Smelter Look-up'!$G$4,$V285-4,0))</f>
        <v/>
      </c>
      <c r="I285" s="184" t="str">
        <f ca="1">IF(ISERROR($V285),"",OFFSET('Smelter Look-up'!$H$4,$V285-4,0))</f>
        <v/>
      </c>
      <c r="J285" s="184" t="str">
        <f ca="1">IF(ISERROR($V285),"",OFFSET('Smelter Look-up'!$I$4,$V285-4,0))</f>
        <v/>
      </c>
      <c r="K285" s="224"/>
      <c r="L285" s="224"/>
      <c r="M285" s="224"/>
      <c r="N285" s="224"/>
      <c r="O285" s="224"/>
      <c r="P285" s="185"/>
      <c r="Q285" s="225"/>
      <c r="R285" s="182" t="str">
        <f ca="1">IF(ISERROR($V285),"",OFFSET('Smelter Look-up'!$C$4,$V285-4,0)&amp;"")</f>
        <v/>
      </c>
      <c r="S285" s="181" t="str">
        <f t="shared" ca="1" si="38"/>
        <v/>
      </c>
      <c r="T285" s="181" t="str">
        <f ca="1">IF(B285="","",IF(ISERROR(MATCH($J285,SorP!$B$1:$B$6226,0)),"",INDIRECT("'SorP'!$A$"&amp;MATCH($S285&amp;$J285,SorP!C:C,0))))</f>
        <v/>
      </c>
      <c r="U285" s="201"/>
      <c r="V285" s="226" t="e">
        <f>IF(C285="",NA(),IF(OR(C285="Smelter not listed",C285="Smelter not yet identified"),MATCH($B285&amp;$D285,'Smelter Look-up'!$J:$J,0),MATCH($B285&amp;$C285,'Smelter Look-up'!$J:$J,0)))</f>
        <v>#N/A</v>
      </c>
      <c r="X285" s="227">
        <f t="shared" ca="1" si="39"/>
        <v>0</v>
      </c>
      <c r="AB285" s="228" t="str">
        <f t="shared" si="40"/>
        <v/>
      </c>
    </row>
    <row r="286" spans="1:28" s="227" customFormat="1" ht="20.25">
      <c r="A286" s="181"/>
      <c r="B286" s="182" t="str">
        <f>IF(LEN(A286)=0,"",INDEX('Smelter Look-up'!$A:$A,MATCH($A286,'Smelter Look-up'!$E:$E,0)))</f>
        <v/>
      </c>
      <c r="C286" s="186" t="str">
        <f>IF(LEN(A286)=0,"",INDEX('Smelter Look-up'!$C:$C,MATCH($A286,'Smelter Look-up'!$E:$E,0)))</f>
        <v/>
      </c>
      <c r="D286" s="230"/>
      <c r="E286" s="182" t="str">
        <f ca="1">IF(ISERROR($V286),"",OFFSET('Smelter Look-up'!$D$4,$V286-4,0)&amp;"")</f>
        <v/>
      </c>
      <c r="F286" s="182" t="str">
        <f ca="1">IF(ISERROR($V286),"",OFFSET('Smelter Look-up'!$E$4,$V286-4,0))</f>
        <v/>
      </c>
      <c r="G286" s="182" t="str">
        <f ca="1">IF(C286=$X$4,IF(ISERROR($V286),"Enter smelter details","RMI"),IF(ISERROR($V286),"",OFFSET('Smelter Look-up'!$F$4,$V286-4,0)))</f>
        <v/>
      </c>
      <c r="H286" s="183" t="str">
        <f ca="1">IF(ISERROR($V286),"",OFFSET('Smelter Look-up'!$G$4,$V286-4,0))</f>
        <v/>
      </c>
      <c r="I286" s="184" t="str">
        <f ca="1">IF(ISERROR($V286),"",OFFSET('Smelter Look-up'!$H$4,$V286-4,0))</f>
        <v/>
      </c>
      <c r="J286" s="184" t="str">
        <f ca="1">IF(ISERROR($V286),"",OFFSET('Smelter Look-up'!$I$4,$V286-4,0))</f>
        <v/>
      </c>
      <c r="K286" s="224"/>
      <c r="L286" s="224"/>
      <c r="M286" s="224"/>
      <c r="N286" s="224"/>
      <c r="O286" s="224"/>
      <c r="P286" s="185"/>
      <c r="Q286" s="225"/>
      <c r="R286" s="182" t="str">
        <f ca="1">IF(ISERROR($V286),"",OFFSET('Smelter Look-up'!$C$4,$V286-4,0)&amp;"")</f>
        <v/>
      </c>
      <c r="S286" s="181" t="str">
        <f t="shared" ca="1" si="38"/>
        <v/>
      </c>
      <c r="T286" s="181" t="str">
        <f ca="1">IF(B286="","",IF(ISERROR(MATCH($J286,SorP!$B$1:$B$6226,0)),"",INDIRECT("'SorP'!$A$"&amp;MATCH($S286&amp;$J286,SorP!C:C,0))))</f>
        <v/>
      </c>
      <c r="U286" s="201"/>
      <c r="V286" s="226" t="e">
        <f>IF(C286="",NA(),IF(OR(C286="Smelter not listed",C286="Smelter not yet identified"),MATCH($B286&amp;$D286,'Smelter Look-up'!$J:$J,0),MATCH($B286&amp;$C286,'Smelter Look-up'!$J:$J,0)))</f>
        <v>#N/A</v>
      </c>
      <c r="X286" s="227">
        <f t="shared" ca="1" si="39"/>
        <v>0</v>
      </c>
      <c r="AB286" s="228" t="str">
        <f t="shared" si="40"/>
        <v/>
      </c>
    </row>
    <row r="287" spans="1:28" s="227" customFormat="1" ht="20.25">
      <c r="A287" s="181"/>
      <c r="B287" s="182" t="str">
        <f>IF(LEN(A287)=0,"",INDEX('Smelter Look-up'!$A:$A,MATCH($A287,'Smelter Look-up'!$E:$E,0)))</f>
        <v/>
      </c>
      <c r="C287" s="186" t="str">
        <f>IF(LEN(A287)=0,"",INDEX('Smelter Look-up'!$C:$C,MATCH($A287,'Smelter Look-up'!$E:$E,0)))</f>
        <v/>
      </c>
      <c r="D287" s="230"/>
      <c r="E287" s="182" t="str">
        <f ca="1">IF(ISERROR($V287),"",OFFSET('Smelter Look-up'!$D$4,$V287-4,0)&amp;"")</f>
        <v/>
      </c>
      <c r="F287" s="182" t="str">
        <f ca="1">IF(ISERROR($V287),"",OFFSET('Smelter Look-up'!$E$4,$V287-4,0))</f>
        <v/>
      </c>
      <c r="G287" s="182" t="str">
        <f ca="1">IF(C287=$X$4,IF(ISERROR($V287),"Enter smelter details","RMI"),IF(ISERROR($V287),"",OFFSET('Smelter Look-up'!$F$4,$V287-4,0)))</f>
        <v/>
      </c>
      <c r="H287" s="183" t="str">
        <f ca="1">IF(ISERROR($V287),"",OFFSET('Smelter Look-up'!$G$4,$V287-4,0))</f>
        <v/>
      </c>
      <c r="I287" s="184" t="str">
        <f ca="1">IF(ISERROR($V287),"",OFFSET('Smelter Look-up'!$H$4,$V287-4,0))</f>
        <v/>
      </c>
      <c r="J287" s="184" t="str">
        <f ca="1">IF(ISERROR($V287),"",OFFSET('Smelter Look-up'!$I$4,$V287-4,0))</f>
        <v/>
      </c>
      <c r="K287" s="224"/>
      <c r="L287" s="224"/>
      <c r="M287" s="224"/>
      <c r="N287" s="224"/>
      <c r="O287" s="224"/>
      <c r="P287" s="185"/>
      <c r="Q287" s="225"/>
      <c r="R287" s="182" t="str">
        <f ca="1">IF(ISERROR($V287),"",OFFSET('Smelter Look-up'!$C$4,$V287-4,0)&amp;"")</f>
        <v/>
      </c>
      <c r="S287" s="181" t="str">
        <f t="shared" ca="1" si="38"/>
        <v/>
      </c>
      <c r="T287" s="181" t="str">
        <f ca="1">IF(B287="","",IF(ISERROR(MATCH($J287,SorP!$B$1:$B$6226,0)),"",INDIRECT("'SorP'!$A$"&amp;MATCH($S287&amp;$J287,SorP!C:C,0))))</f>
        <v/>
      </c>
      <c r="U287" s="201"/>
      <c r="V287" s="226" t="e">
        <f>IF(C287="",NA(),IF(OR(C287="Smelter not listed",C287="Smelter not yet identified"),MATCH($B287&amp;$D287,'Smelter Look-up'!$J:$J,0),MATCH($B287&amp;$C287,'Smelter Look-up'!$J:$J,0)))</f>
        <v>#N/A</v>
      </c>
      <c r="X287" s="227">
        <f t="shared" ca="1" si="39"/>
        <v>0</v>
      </c>
      <c r="AB287" s="228" t="str">
        <f t="shared" si="40"/>
        <v/>
      </c>
    </row>
    <row r="288" spans="1:28" s="227" customFormat="1" ht="20.25">
      <c r="A288" s="181"/>
      <c r="B288" s="182" t="str">
        <f>IF(LEN(A288)=0,"",INDEX('Smelter Look-up'!$A:$A,MATCH($A288,'Smelter Look-up'!$E:$E,0)))</f>
        <v/>
      </c>
      <c r="C288" s="186" t="str">
        <f>IF(LEN(A288)=0,"",INDEX('Smelter Look-up'!$C:$C,MATCH($A288,'Smelter Look-up'!$E:$E,0)))</f>
        <v/>
      </c>
      <c r="D288" s="230"/>
      <c r="E288" s="182" t="str">
        <f ca="1">IF(ISERROR($V288),"",OFFSET('Smelter Look-up'!$D$4,$V288-4,0)&amp;"")</f>
        <v/>
      </c>
      <c r="F288" s="182" t="str">
        <f ca="1">IF(ISERROR($V288),"",OFFSET('Smelter Look-up'!$E$4,$V288-4,0))</f>
        <v/>
      </c>
      <c r="G288" s="182" t="str">
        <f ca="1">IF(C288=$X$4,IF(ISERROR($V288),"Enter smelter details","RMI"),IF(ISERROR($V288),"",OFFSET('Smelter Look-up'!$F$4,$V288-4,0)))</f>
        <v/>
      </c>
      <c r="H288" s="183" t="str">
        <f ca="1">IF(ISERROR($V288),"",OFFSET('Smelter Look-up'!$G$4,$V288-4,0))</f>
        <v/>
      </c>
      <c r="I288" s="184" t="str">
        <f ca="1">IF(ISERROR($V288),"",OFFSET('Smelter Look-up'!$H$4,$V288-4,0))</f>
        <v/>
      </c>
      <c r="J288" s="184" t="str">
        <f ca="1">IF(ISERROR($V288),"",OFFSET('Smelter Look-up'!$I$4,$V288-4,0))</f>
        <v/>
      </c>
      <c r="K288" s="224"/>
      <c r="L288" s="224"/>
      <c r="M288" s="224"/>
      <c r="N288" s="224"/>
      <c r="O288" s="224"/>
      <c r="P288" s="185"/>
      <c r="Q288" s="225"/>
      <c r="R288" s="182" t="str">
        <f ca="1">IF(ISERROR($V288),"",OFFSET('Smelter Look-up'!$C$4,$V288-4,0)&amp;"")</f>
        <v/>
      </c>
      <c r="S288" s="181" t="str">
        <f t="shared" ca="1" si="38"/>
        <v/>
      </c>
      <c r="T288" s="181" t="str">
        <f ca="1">IF(B288="","",IF(ISERROR(MATCH($J288,SorP!$B$1:$B$6226,0)),"",INDIRECT("'SorP'!$A$"&amp;MATCH($S288&amp;$J288,SorP!C:C,0))))</f>
        <v/>
      </c>
      <c r="U288" s="201"/>
      <c r="V288" s="226" t="e">
        <f>IF(C288="",NA(),IF(OR(C288="Smelter not listed",C288="Smelter not yet identified"),MATCH($B288&amp;$D288,'Smelter Look-up'!$J:$J,0),MATCH($B288&amp;$C288,'Smelter Look-up'!$J:$J,0)))</f>
        <v>#N/A</v>
      </c>
      <c r="X288" s="227">
        <f t="shared" ca="1" si="39"/>
        <v>0</v>
      </c>
      <c r="AB288" s="228" t="str">
        <f t="shared" si="40"/>
        <v/>
      </c>
    </row>
    <row r="289" spans="1:28" s="227" customFormat="1" ht="20.25">
      <c r="A289" s="181"/>
      <c r="B289" s="182" t="str">
        <f>IF(LEN(A289)=0,"",INDEX('Smelter Look-up'!$A:$A,MATCH($A289,'Smelter Look-up'!$E:$E,0)))</f>
        <v/>
      </c>
      <c r="C289" s="186" t="str">
        <f>IF(LEN(A289)=0,"",INDEX('Smelter Look-up'!$C:$C,MATCH($A289,'Smelter Look-up'!$E:$E,0)))</f>
        <v/>
      </c>
      <c r="D289" s="230"/>
      <c r="E289" s="182" t="str">
        <f ca="1">IF(ISERROR($V289),"",OFFSET('Smelter Look-up'!$D$4,$V289-4,0)&amp;"")</f>
        <v/>
      </c>
      <c r="F289" s="182" t="str">
        <f ca="1">IF(ISERROR($V289),"",OFFSET('Smelter Look-up'!$E$4,$V289-4,0))</f>
        <v/>
      </c>
      <c r="G289" s="182" t="str">
        <f ca="1">IF(C289=$X$4,IF(ISERROR($V289),"Enter smelter details","RMI"),IF(ISERROR($V289),"",OFFSET('Smelter Look-up'!$F$4,$V289-4,0)))</f>
        <v/>
      </c>
      <c r="H289" s="183" t="str">
        <f ca="1">IF(ISERROR($V289),"",OFFSET('Smelter Look-up'!$G$4,$V289-4,0))</f>
        <v/>
      </c>
      <c r="I289" s="184" t="str">
        <f ca="1">IF(ISERROR($V289),"",OFFSET('Smelter Look-up'!$H$4,$V289-4,0))</f>
        <v/>
      </c>
      <c r="J289" s="184" t="str">
        <f ca="1">IF(ISERROR($V289),"",OFFSET('Smelter Look-up'!$I$4,$V289-4,0))</f>
        <v/>
      </c>
      <c r="K289" s="224"/>
      <c r="L289" s="224"/>
      <c r="M289" s="224"/>
      <c r="N289" s="224"/>
      <c r="O289" s="224"/>
      <c r="P289" s="185"/>
      <c r="Q289" s="225"/>
      <c r="R289" s="182" t="str">
        <f ca="1">IF(ISERROR($V289),"",OFFSET('Smelter Look-up'!$C$4,$V289-4,0)&amp;"")</f>
        <v/>
      </c>
      <c r="S289" s="181" t="str">
        <f t="shared" ca="1" si="38"/>
        <v/>
      </c>
      <c r="T289" s="181" t="str">
        <f ca="1">IF(B289="","",IF(ISERROR(MATCH($J289,SorP!$B$1:$B$6226,0)),"",INDIRECT("'SorP'!$A$"&amp;MATCH($S289&amp;$J289,SorP!C:C,0))))</f>
        <v/>
      </c>
      <c r="U289" s="201"/>
      <c r="V289" s="226" t="e">
        <f>IF(C289="",NA(),IF(OR(C289="Smelter not listed",C289="Smelter not yet identified"),MATCH($B289&amp;$D289,'Smelter Look-up'!$J:$J,0),MATCH($B289&amp;$C289,'Smelter Look-up'!$J:$J,0)))</f>
        <v>#N/A</v>
      </c>
      <c r="X289" s="227">
        <f t="shared" ca="1" si="39"/>
        <v>0</v>
      </c>
      <c r="AB289" s="228" t="str">
        <f t="shared" si="40"/>
        <v/>
      </c>
    </row>
    <row r="290" spans="1:28" s="227" customFormat="1" ht="20.25">
      <c r="A290" s="181"/>
      <c r="B290" s="182" t="str">
        <f>IF(LEN(A290)=0,"",INDEX('Smelter Look-up'!$A:$A,MATCH($A290,'Smelter Look-up'!$E:$E,0)))</f>
        <v/>
      </c>
      <c r="C290" s="186" t="str">
        <f>IF(LEN(A290)=0,"",INDEX('Smelter Look-up'!$C:$C,MATCH($A290,'Smelter Look-up'!$E:$E,0)))</f>
        <v/>
      </c>
      <c r="D290" s="230"/>
      <c r="E290" s="182" t="str">
        <f ca="1">IF(ISERROR($V290),"",OFFSET('Smelter Look-up'!$D$4,$V290-4,0)&amp;"")</f>
        <v/>
      </c>
      <c r="F290" s="182" t="str">
        <f ca="1">IF(ISERROR($V290),"",OFFSET('Smelter Look-up'!$E$4,$V290-4,0))</f>
        <v/>
      </c>
      <c r="G290" s="182" t="str">
        <f ca="1">IF(C290=$X$4,IF(ISERROR($V290),"Enter smelter details","RMI"),IF(ISERROR($V290),"",OFFSET('Smelter Look-up'!$F$4,$V290-4,0)))</f>
        <v/>
      </c>
      <c r="H290" s="183" t="str">
        <f ca="1">IF(ISERROR($V290),"",OFFSET('Smelter Look-up'!$G$4,$V290-4,0))</f>
        <v/>
      </c>
      <c r="I290" s="184" t="str">
        <f ca="1">IF(ISERROR($V290),"",OFFSET('Smelter Look-up'!$H$4,$V290-4,0))</f>
        <v/>
      </c>
      <c r="J290" s="184" t="str">
        <f ca="1">IF(ISERROR($V290),"",OFFSET('Smelter Look-up'!$I$4,$V290-4,0))</f>
        <v/>
      </c>
      <c r="K290" s="224"/>
      <c r="L290" s="224"/>
      <c r="M290" s="224"/>
      <c r="N290" s="224"/>
      <c r="O290" s="224"/>
      <c r="P290" s="185"/>
      <c r="Q290" s="225"/>
      <c r="R290" s="182" t="str">
        <f ca="1">IF(ISERROR($V290),"",OFFSET('Smelter Look-up'!$C$4,$V290-4,0)&amp;"")</f>
        <v/>
      </c>
      <c r="S290" s="181" t="str">
        <f t="shared" ca="1" si="38"/>
        <v/>
      </c>
      <c r="T290" s="181" t="str">
        <f ca="1">IF(B290="","",IF(ISERROR(MATCH($J290,SorP!$B$1:$B$6226,0)),"",INDIRECT("'SorP'!$A$"&amp;MATCH($S290&amp;$J290,SorP!C:C,0))))</f>
        <v/>
      </c>
      <c r="U290" s="201"/>
      <c r="V290" s="226" t="e">
        <f>IF(C290="",NA(),IF(OR(C290="Smelter not listed",C290="Smelter not yet identified"),MATCH($B290&amp;$D290,'Smelter Look-up'!$J:$J,0),MATCH($B290&amp;$C290,'Smelter Look-up'!$J:$J,0)))</f>
        <v>#N/A</v>
      </c>
      <c r="X290" s="227">
        <f t="shared" ca="1" si="39"/>
        <v>0</v>
      </c>
      <c r="AB290" s="228" t="str">
        <f t="shared" si="40"/>
        <v/>
      </c>
    </row>
    <row r="291" spans="1:28" s="227" customFormat="1" ht="20.25">
      <c r="A291" s="181"/>
      <c r="B291" s="182" t="str">
        <f>IF(LEN(A291)=0,"",INDEX('Smelter Look-up'!$A:$A,MATCH($A291,'Smelter Look-up'!$E:$E,0)))</f>
        <v/>
      </c>
      <c r="C291" s="186" t="str">
        <f>IF(LEN(A291)=0,"",INDEX('Smelter Look-up'!$C:$C,MATCH($A291,'Smelter Look-up'!$E:$E,0)))</f>
        <v/>
      </c>
      <c r="D291" s="230"/>
      <c r="E291" s="182" t="str">
        <f ca="1">IF(ISERROR($V291),"",OFFSET('Smelter Look-up'!$D$4,$V291-4,0)&amp;"")</f>
        <v/>
      </c>
      <c r="F291" s="182" t="str">
        <f ca="1">IF(ISERROR($V291),"",OFFSET('Smelter Look-up'!$E$4,$V291-4,0))</f>
        <v/>
      </c>
      <c r="G291" s="182" t="str">
        <f ca="1">IF(C291=$X$4,IF(ISERROR($V291),"Enter smelter details","RMI"),IF(ISERROR($V291),"",OFFSET('Smelter Look-up'!$F$4,$V291-4,0)))</f>
        <v/>
      </c>
      <c r="H291" s="183" t="str">
        <f ca="1">IF(ISERROR($V291),"",OFFSET('Smelter Look-up'!$G$4,$V291-4,0))</f>
        <v/>
      </c>
      <c r="I291" s="184" t="str">
        <f ca="1">IF(ISERROR($V291),"",OFFSET('Smelter Look-up'!$H$4,$V291-4,0))</f>
        <v/>
      </c>
      <c r="J291" s="184" t="str">
        <f ca="1">IF(ISERROR($V291),"",OFFSET('Smelter Look-up'!$I$4,$V291-4,0))</f>
        <v/>
      </c>
      <c r="K291" s="224"/>
      <c r="L291" s="224"/>
      <c r="M291" s="224"/>
      <c r="N291" s="224"/>
      <c r="O291" s="224"/>
      <c r="P291" s="185"/>
      <c r="Q291" s="225"/>
      <c r="R291" s="182" t="str">
        <f ca="1">IF(ISERROR($V291),"",OFFSET('Smelter Look-up'!$C$4,$V291-4,0)&amp;"")</f>
        <v/>
      </c>
      <c r="S291" s="181" t="str">
        <f t="shared" ca="1" si="38"/>
        <v/>
      </c>
      <c r="T291" s="181" t="str">
        <f ca="1">IF(B291="","",IF(ISERROR(MATCH($J291,SorP!$B$1:$B$6226,0)),"",INDIRECT("'SorP'!$A$"&amp;MATCH($S291&amp;$J291,SorP!C:C,0))))</f>
        <v/>
      </c>
      <c r="U291" s="201"/>
      <c r="V291" s="226" t="e">
        <f>IF(C291="",NA(),IF(OR(C291="Smelter not listed",C291="Smelter not yet identified"),MATCH($B291&amp;$D291,'Smelter Look-up'!$J:$J,0),MATCH($B291&amp;$C291,'Smelter Look-up'!$J:$J,0)))</f>
        <v>#N/A</v>
      </c>
      <c r="X291" s="227">
        <f t="shared" ca="1" si="39"/>
        <v>0</v>
      </c>
      <c r="AB291" s="228" t="str">
        <f t="shared" si="40"/>
        <v/>
      </c>
    </row>
    <row r="292" spans="1:28" s="227" customFormat="1" ht="20.25">
      <c r="A292" s="181"/>
      <c r="B292" s="182" t="str">
        <f>IF(LEN(A292)=0,"",INDEX('Smelter Look-up'!$A:$A,MATCH($A292,'Smelter Look-up'!$E:$E,0)))</f>
        <v/>
      </c>
      <c r="C292" s="186" t="str">
        <f>IF(LEN(A292)=0,"",INDEX('Smelter Look-up'!$C:$C,MATCH($A292,'Smelter Look-up'!$E:$E,0)))</f>
        <v/>
      </c>
      <c r="D292" s="230"/>
      <c r="E292" s="182" t="str">
        <f ca="1">IF(ISERROR($V292),"",OFFSET('Smelter Look-up'!$D$4,$V292-4,0)&amp;"")</f>
        <v/>
      </c>
      <c r="F292" s="182" t="str">
        <f ca="1">IF(ISERROR($V292),"",OFFSET('Smelter Look-up'!$E$4,$V292-4,0))</f>
        <v/>
      </c>
      <c r="G292" s="182" t="str">
        <f ca="1">IF(C292=$X$4,IF(ISERROR($V292),"Enter smelter details","RMI"),IF(ISERROR($V292),"",OFFSET('Smelter Look-up'!$F$4,$V292-4,0)))</f>
        <v/>
      </c>
      <c r="H292" s="183" t="str">
        <f ca="1">IF(ISERROR($V292),"",OFFSET('Smelter Look-up'!$G$4,$V292-4,0))</f>
        <v/>
      </c>
      <c r="I292" s="184" t="str">
        <f ca="1">IF(ISERROR($V292),"",OFFSET('Smelter Look-up'!$H$4,$V292-4,0))</f>
        <v/>
      </c>
      <c r="J292" s="184" t="str">
        <f ca="1">IF(ISERROR($V292),"",OFFSET('Smelter Look-up'!$I$4,$V292-4,0))</f>
        <v/>
      </c>
      <c r="K292" s="224"/>
      <c r="L292" s="224"/>
      <c r="M292" s="224"/>
      <c r="N292" s="224"/>
      <c r="O292" s="224"/>
      <c r="P292" s="185"/>
      <c r="Q292" s="225"/>
      <c r="R292" s="182" t="str">
        <f ca="1">IF(ISERROR($V292),"",OFFSET('Smelter Look-up'!$C$4,$V292-4,0)&amp;"")</f>
        <v/>
      </c>
      <c r="S292" s="181" t="str">
        <f t="shared" ca="1" si="38"/>
        <v/>
      </c>
      <c r="T292" s="181" t="str">
        <f ca="1">IF(B292="","",IF(ISERROR(MATCH($J292,SorP!$B$1:$B$6226,0)),"",INDIRECT("'SorP'!$A$"&amp;MATCH($S292&amp;$J292,SorP!C:C,0))))</f>
        <v/>
      </c>
      <c r="U292" s="201"/>
      <c r="V292" s="226" t="e">
        <f>IF(C292="",NA(),IF(OR(C292="Smelter not listed",C292="Smelter not yet identified"),MATCH($B292&amp;$D292,'Smelter Look-up'!$J:$J,0),MATCH($B292&amp;$C292,'Smelter Look-up'!$J:$J,0)))</f>
        <v>#N/A</v>
      </c>
      <c r="X292" s="227">
        <f t="shared" ca="1" si="39"/>
        <v>0</v>
      </c>
      <c r="AB292" s="228" t="str">
        <f t="shared" si="40"/>
        <v/>
      </c>
    </row>
    <row r="293" spans="1:28" s="227" customFormat="1" ht="20.25">
      <c r="A293" s="181"/>
      <c r="B293" s="182" t="str">
        <f>IF(LEN(A293)=0,"",INDEX('Smelter Look-up'!$A:$A,MATCH($A293,'Smelter Look-up'!$E:$E,0)))</f>
        <v/>
      </c>
      <c r="C293" s="186" t="str">
        <f>IF(LEN(A293)=0,"",INDEX('Smelter Look-up'!$C:$C,MATCH($A293,'Smelter Look-up'!$E:$E,0)))</f>
        <v/>
      </c>
      <c r="D293" s="230"/>
      <c r="E293" s="182" t="str">
        <f ca="1">IF(ISERROR($V293),"",OFFSET('Smelter Look-up'!$D$4,$V293-4,0)&amp;"")</f>
        <v/>
      </c>
      <c r="F293" s="182" t="str">
        <f ca="1">IF(ISERROR($V293),"",OFFSET('Smelter Look-up'!$E$4,$V293-4,0))</f>
        <v/>
      </c>
      <c r="G293" s="182" t="str">
        <f ca="1">IF(C293=$X$4,IF(ISERROR($V293),"Enter smelter details","RMI"),IF(ISERROR($V293),"",OFFSET('Smelter Look-up'!$F$4,$V293-4,0)))</f>
        <v/>
      </c>
      <c r="H293" s="183" t="str">
        <f ca="1">IF(ISERROR($V293),"",OFFSET('Smelter Look-up'!$G$4,$V293-4,0))</f>
        <v/>
      </c>
      <c r="I293" s="184" t="str">
        <f ca="1">IF(ISERROR($V293),"",OFFSET('Smelter Look-up'!$H$4,$V293-4,0))</f>
        <v/>
      </c>
      <c r="J293" s="184" t="str">
        <f ca="1">IF(ISERROR($V293),"",OFFSET('Smelter Look-up'!$I$4,$V293-4,0))</f>
        <v/>
      </c>
      <c r="K293" s="224"/>
      <c r="L293" s="224"/>
      <c r="M293" s="224"/>
      <c r="N293" s="224"/>
      <c r="O293" s="224"/>
      <c r="P293" s="185"/>
      <c r="Q293" s="225"/>
      <c r="R293" s="182" t="str">
        <f ca="1">IF(ISERROR($V293),"",OFFSET('Smelter Look-up'!$C$4,$V293-4,0)&amp;"")</f>
        <v/>
      </c>
      <c r="S293" s="181" t="str">
        <f t="shared" ca="1" si="38"/>
        <v/>
      </c>
      <c r="T293" s="181" t="str">
        <f ca="1">IF(B293="","",IF(ISERROR(MATCH($J293,SorP!$B$1:$B$6226,0)),"",INDIRECT("'SorP'!$A$"&amp;MATCH($S293&amp;$J293,SorP!C:C,0))))</f>
        <v/>
      </c>
      <c r="U293" s="201"/>
      <c r="V293" s="226" t="e">
        <f>IF(C293="",NA(),IF(OR(C293="Smelter not listed",C293="Smelter not yet identified"),MATCH($B293&amp;$D293,'Smelter Look-up'!$J:$J,0),MATCH($B293&amp;$C293,'Smelter Look-up'!$J:$J,0)))</f>
        <v>#N/A</v>
      </c>
      <c r="X293" s="227">
        <f t="shared" ca="1" si="39"/>
        <v>0</v>
      </c>
      <c r="AB293" s="228" t="str">
        <f t="shared" si="40"/>
        <v/>
      </c>
    </row>
    <row r="294" spans="1:28" s="227" customFormat="1" ht="20.25">
      <c r="A294" s="181"/>
      <c r="B294" s="182" t="str">
        <f>IF(LEN(A294)=0,"",INDEX('Smelter Look-up'!$A:$A,MATCH($A294,'Smelter Look-up'!$E:$E,0)))</f>
        <v/>
      </c>
      <c r="C294" s="186" t="str">
        <f>IF(LEN(A294)=0,"",INDEX('Smelter Look-up'!$C:$C,MATCH($A294,'Smelter Look-up'!$E:$E,0)))</f>
        <v/>
      </c>
      <c r="D294" s="230"/>
      <c r="E294" s="182" t="str">
        <f ca="1">IF(ISERROR($V294),"",OFFSET('Smelter Look-up'!$D$4,$V294-4,0)&amp;"")</f>
        <v/>
      </c>
      <c r="F294" s="182" t="str">
        <f ca="1">IF(ISERROR($V294),"",OFFSET('Smelter Look-up'!$E$4,$V294-4,0))</f>
        <v/>
      </c>
      <c r="G294" s="182" t="str">
        <f ca="1">IF(C294=$X$4,IF(ISERROR($V294),"Enter smelter details","RMI"),IF(ISERROR($V294),"",OFFSET('Smelter Look-up'!$F$4,$V294-4,0)))</f>
        <v/>
      </c>
      <c r="H294" s="183" t="str">
        <f ca="1">IF(ISERROR($V294),"",OFFSET('Smelter Look-up'!$G$4,$V294-4,0))</f>
        <v/>
      </c>
      <c r="I294" s="184" t="str">
        <f ca="1">IF(ISERROR($V294),"",OFFSET('Smelter Look-up'!$H$4,$V294-4,0))</f>
        <v/>
      </c>
      <c r="J294" s="184" t="str">
        <f ca="1">IF(ISERROR($V294),"",OFFSET('Smelter Look-up'!$I$4,$V294-4,0))</f>
        <v/>
      </c>
      <c r="K294" s="224"/>
      <c r="L294" s="224"/>
      <c r="M294" s="224"/>
      <c r="N294" s="224"/>
      <c r="O294" s="224"/>
      <c r="P294" s="185"/>
      <c r="Q294" s="225"/>
      <c r="R294" s="182" t="str">
        <f ca="1">IF(ISERROR($V294),"",OFFSET('Smelter Look-up'!$C$4,$V294-4,0)&amp;"")</f>
        <v/>
      </c>
      <c r="S294" s="181" t="str">
        <f t="shared" ref="S294:S324" ca="1" si="41">IF(B294="","",IF(ISERROR(MATCH($E294,CL,0)),"Unknown",INDIRECT("'C'!$A$"&amp;MATCH($E294,CL,0)+1)))</f>
        <v/>
      </c>
      <c r="T294" s="181" t="str">
        <f ca="1">IF(B294="","",IF(ISERROR(MATCH($J294,SorP!$B$1:$B$6226,0)),"",INDIRECT("'SorP'!$A$"&amp;MATCH($S294&amp;$J294,SorP!C:C,0))))</f>
        <v/>
      </c>
      <c r="U294" s="201"/>
      <c r="V294" s="226" t="e">
        <f>IF(C294="",NA(),IF(OR(C294="Smelter not listed",C294="Smelter not yet identified"),MATCH($B294&amp;$D294,'Smelter Look-up'!$J:$J,0),MATCH($B294&amp;$C294,'Smelter Look-up'!$J:$J,0)))</f>
        <v>#N/A</v>
      </c>
      <c r="X294" s="227">
        <f t="shared" ref="X294:X324" ca="1" si="42">IF(AND(C294="Smelter not listed",OR(LEN(D294)=0,LEN(E294)=0)),1,0)</f>
        <v>0</v>
      </c>
      <c r="AB294" s="228" t="str">
        <f t="shared" ref="AB294:AB324" si="43">B294&amp;C294</f>
        <v/>
      </c>
    </row>
    <row r="295" spans="1:28" s="227" customFormat="1" ht="20.25">
      <c r="A295" s="181"/>
      <c r="B295" s="182" t="str">
        <f>IF(LEN(A295)=0,"",INDEX('Smelter Look-up'!$A:$A,MATCH($A295,'Smelter Look-up'!$E:$E,0)))</f>
        <v/>
      </c>
      <c r="C295" s="186" t="str">
        <f>IF(LEN(A295)=0,"",INDEX('Smelter Look-up'!$C:$C,MATCH($A295,'Smelter Look-up'!$E:$E,0)))</f>
        <v/>
      </c>
      <c r="D295" s="230"/>
      <c r="E295" s="182" t="str">
        <f ca="1">IF(ISERROR($V295),"",OFFSET('Smelter Look-up'!$D$4,$V295-4,0)&amp;"")</f>
        <v/>
      </c>
      <c r="F295" s="182" t="str">
        <f ca="1">IF(ISERROR($V295),"",OFFSET('Smelter Look-up'!$E$4,$V295-4,0))</f>
        <v/>
      </c>
      <c r="G295" s="182" t="str">
        <f ca="1">IF(C295=$X$4,IF(ISERROR($V295),"Enter smelter details","RMI"),IF(ISERROR($V295),"",OFFSET('Smelter Look-up'!$F$4,$V295-4,0)))</f>
        <v/>
      </c>
      <c r="H295" s="183" t="str">
        <f ca="1">IF(ISERROR($V295),"",OFFSET('Smelter Look-up'!$G$4,$V295-4,0))</f>
        <v/>
      </c>
      <c r="I295" s="184" t="str">
        <f ca="1">IF(ISERROR($V295),"",OFFSET('Smelter Look-up'!$H$4,$V295-4,0))</f>
        <v/>
      </c>
      <c r="J295" s="184" t="str">
        <f ca="1">IF(ISERROR($V295),"",OFFSET('Smelter Look-up'!$I$4,$V295-4,0))</f>
        <v/>
      </c>
      <c r="K295" s="224"/>
      <c r="L295" s="224"/>
      <c r="M295" s="224"/>
      <c r="N295" s="224"/>
      <c r="O295" s="224"/>
      <c r="P295" s="185"/>
      <c r="Q295" s="225"/>
      <c r="R295" s="182" t="str">
        <f ca="1">IF(ISERROR($V295),"",OFFSET('Smelter Look-up'!$C$4,$V295-4,0)&amp;"")</f>
        <v/>
      </c>
      <c r="S295" s="181" t="str">
        <f t="shared" ca="1" si="41"/>
        <v/>
      </c>
      <c r="T295" s="181" t="str">
        <f ca="1">IF(B295="","",IF(ISERROR(MATCH($J295,SorP!$B$1:$B$6226,0)),"",INDIRECT("'SorP'!$A$"&amp;MATCH($S295&amp;$J295,SorP!C:C,0))))</f>
        <v/>
      </c>
      <c r="U295" s="201"/>
      <c r="V295" s="226" t="e">
        <f>IF(C295="",NA(),IF(OR(C295="Smelter not listed",C295="Smelter not yet identified"),MATCH($B295&amp;$D295,'Smelter Look-up'!$J:$J,0),MATCH($B295&amp;$C295,'Smelter Look-up'!$J:$J,0)))</f>
        <v>#N/A</v>
      </c>
      <c r="X295" s="227">
        <f t="shared" ca="1" si="42"/>
        <v>0</v>
      </c>
      <c r="AB295" s="228" t="str">
        <f t="shared" si="43"/>
        <v/>
      </c>
    </row>
    <row r="296" spans="1:28" s="227" customFormat="1" ht="20.25">
      <c r="A296" s="181"/>
      <c r="B296" s="182" t="str">
        <f>IF(LEN(A296)=0,"",INDEX('Smelter Look-up'!$A:$A,MATCH($A296,'Smelter Look-up'!$E:$E,0)))</f>
        <v/>
      </c>
      <c r="C296" s="186" t="str">
        <f>IF(LEN(A296)=0,"",INDEX('Smelter Look-up'!$C:$C,MATCH($A296,'Smelter Look-up'!$E:$E,0)))</f>
        <v/>
      </c>
      <c r="D296" s="230"/>
      <c r="E296" s="182" t="str">
        <f ca="1">IF(ISERROR($V296),"",OFFSET('Smelter Look-up'!$D$4,$V296-4,0)&amp;"")</f>
        <v/>
      </c>
      <c r="F296" s="182" t="str">
        <f ca="1">IF(ISERROR($V296),"",OFFSET('Smelter Look-up'!$E$4,$V296-4,0))</f>
        <v/>
      </c>
      <c r="G296" s="182" t="str">
        <f ca="1">IF(C296=$X$4,IF(ISERROR($V296),"Enter smelter details","RMI"),IF(ISERROR($V296),"",OFFSET('Smelter Look-up'!$F$4,$V296-4,0)))</f>
        <v/>
      </c>
      <c r="H296" s="183" t="str">
        <f ca="1">IF(ISERROR($V296),"",OFFSET('Smelter Look-up'!$G$4,$V296-4,0))</f>
        <v/>
      </c>
      <c r="I296" s="184" t="str">
        <f ca="1">IF(ISERROR($V296),"",OFFSET('Smelter Look-up'!$H$4,$V296-4,0))</f>
        <v/>
      </c>
      <c r="J296" s="184" t="str">
        <f ca="1">IF(ISERROR($V296),"",OFFSET('Smelter Look-up'!$I$4,$V296-4,0))</f>
        <v/>
      </c>
      <c r="K296" s="224"/>
      <c r="L296" s="224"/>
      <c r="M296" s="224"/>
      <c r="N296" s="224"/>
      <c r="O296" s="224"/>
      <c r="P296" s="185"/>
      <c r="Q296" s="225"/>
      <c r="R296" s="182" t="str">
        <f ca="1">IF(ISERROR($V296),"",OFFSET('Smelter Look-up'!$C$4,$V296-4,0)&amp;"")</f>
        <v/>
      </c>
      <c r="S296" s="181" t="str">
        <f t="shared" ca="1" si="41"/>
        <v/>
      </c>
      <c r="T296" s="181" t="str">
        <f ca="1">IF(B296="","",IF(ISERROR(MATCH($J296,SorP!$B$1:$B$6226,0)),"",INDIRECT("'SorP'!$A$"&amp;MATCH($S296&amp;$J296,SorP!C:C,0))))</f>
        <v/>
      </c>
      <c r="U296" s="201"/>
      <c r="V296" s="226" t="e">
        <f>IF(C296="",NA(),IF(OR(C296="Smelter not listed",C296="Smelter not yet identified"),MATCH($B296&amp;$D296,'Smelter Look-up'!$J:$J,0),MATCH($B296&amp;$C296,'Smelter Look-up'!$J:$J,0)))</f>
        <v>#N/A</v>
      </c>
      <c r="X296" s="227">
        <f t="shared" ca="1" si="42"/>
        <v>0</v>
      </c>
      <c r="AB296" s="228" t="str">
        <f t="shared" si="43"/>
        <v/>
      </c>
    </row>
    <row r="297" spans="1:28" s="227" customFormat="1" ht="20.25">
      <c r="A297" s="181"/>
      <c r="B297" s="182" t="str">
        <f>IF(LEN(A297)=0,"",INDEX('Smelter Look-up'!$A:$A,MATCH($A297,'Smelter Look-up'!$E:$E,0)))</f>
        <v/>
      </c>
      <c r="C297" s="186" t="str">
        <f>IF(LEN(A297)=0,"",INDEX('Smelter Look-up'!$C:$C,MATCH($A297,'Smelter Look-up'!$E:$E,0)))</f>
        <v/>
      </c>
      <c r="D297" s="230"/>
      <c r="E297" s="182" t="str">
        <f ca="1">IF(ISERROR($V297),"",OFFSET('Smelter Look-up'!$D$4,$V297-4,0)&amp;"")</f>
        <v/>
      </c>
      <c r="F297" s="182" t="str">
        <f ca="1">IF(ISERROR($V297),"",OFFSET('Smelter Look-up'!$E$4,$V297-4,0))</f>
        <v/>
      </c>
      <c r="G297" s="182" t="str">
        <f ca="1">IF(C297=$X$4,IF(ISERROR($V297),"Enter smelter details","RMI"),IF(ISERROR($V297),"",OFFSET('Smelter Look-up'!$F$4,$V297-4,0)))</f>
        <v/>
      </c>
      <c r="H297" s="183" t="str">
        <f ca="1">IF(ISERROR($V297),"",OFFSET('Smelter Look-up'!$G$4,$V297-4,0))</f>
        <v/>
      </c>
      <c r="I297" s="184" t="str">
        <f ca="1">IF(ISERROR($V297),"",OFFSET('Smelter Look-up'!$H$4,$V297-4,0))</f>
        <v/>
      </c>
      <c r="J297" s="184" t="str">
        <f ca="1">IF(ISERROR($V297),"",OFFSET('Smelter Look-up'!$I$4,$V297-4,0))</f>
        <v/>
      </c>
      <c r="K297" s="224"/>
      <c r="L297" s="224"/>
      <c r="M297" s="224"/>
      <c r="N297" s="224"/>
      <c r="O297" s="224"/>
      <c r="P297" s="185"/>
      <c r="Q297" s="225"/>
      <c r="R297" s="182" t="str">
        <f ca="1">IF(ISERROR($V297),"",OFFSET('Smelter Look-up'!$C$4,$V297-4,0)&amp;"")</f>
        <v/>
      </c>
      <c r="S297" s="181" t="str">
        <f t="shared" ca="1" si="41"/>
        <v/>
      </c>
      <c r="T297" s="181" t="str">
        <f ca="1">IF(B297="","",IF(ISERROR(MATCH($J297,SorP!$B$1:$B$6226,0)),"",INDIRECT("'SorP'!$A$"&amp;MATCH($S297&amp;$J297,SorP!C:C,0))))</f>
        <v/>
      </c>
      <c r="U297" s="201"/>
      <c r="V297" s="226" t="e">
        <f>IF(C297="",NA(),IF(OR(C297="Smelter not listed",C297="Smelter not yet identified"),MATCH($B297&amp;$D297,'Smelter Look-up'!$J:$J,0),MATCH($B297&amp;$C297,'Smelter Look-up'!$J:$J,0)))</f>
        <v>#N/A</v>
      </c>
      <c r="X297" s="227">
        <f t="shared" ca="1" si="42"/>
        <v>0</v>
      </c>
      <c r="AB297" s="228" t="str">
        <f t="shared" si="43"/>
        <v/>
      </c>
    </row>
    <row r="298" spans="1:28" s="227" customFormat="1" ht="20.25">
      <c r="A298" s="181"/>
      <c r="B298" s="182" t="str">
        <f>IF(LEN(A298)=0,"",INDEX('Smelter Look-up'!$A:$A,MATCH($A298,'Smelter Look-up'!$E:$E,0)))</f>
        <v/>
      </c>
      <c r="C298" s="186" t="str">
        <f>IF(LEN(A298)=0,"",INDEX('Smelter Look-up'!$C:$C,MATCH($A298,'Smelter Look-up'!$E:$E,0)))</f>
        <v/>
      </c>
      <c r="D298" s="230"/>
      <c r="E298" s="182" t="str">
        <f ca="1">IF(ISERROR($V298),"",OFFSET('Smelter Look-up'!$D$4,$V298-4,0)&amp;"")</f>
        <v/>
      </c>
      <c r="F298" s="182" t="str">
        <f ca="1">IF(ISERROR($V298),"",OFFSET('Smelter Look-up'!$E$4,$V298-4,0))</f>
        <v/>
      </c>
      <c r="G298" s="182" t="str">
        <f ca="1">IF(C298=$X$4,IF(ISERROR($V298),"Enter smelter details","RMI"),IF(ISERROR($V298),"",OFFSET('Smelter Look-up'!$F$4,$V298-4,0)))</f>
        <v/>
      </c>
      <c r="H298" s="183" t="str">
        <f ca="1">IF(ISERROR($V298),"",OFFSET('Smelter Look-up'!$G$4,$V298-4,0))</f>
        <v/>
      </c>
      <c r="I298" s="184" t="str">
        <f ca="1">IF(ISERROR($V298),"",OFFSET('Smelter Look-up'!$H$4,$V298-4,0))</f>
        <v/>
      </c>
      <c r="J298" s="184" t="str">
        <f ca="1">IF(ISERROR($V298),"",OFFSET('Smelter Look-up'!$I$4,$V298-4,0))</f>
        <v/>
      </c>
      <c r="K298" s="224"/>
      <c r="L298" s="224"/>
      <c r="M298" s="224"/>
      <c r="N298" s="224"/>
      <c r="O298" s="224"/>
      <c r="P298" s="185"/>
      <c r="Q298" s="225"/>
      <c r="R298" s="182" t="str">
        <f ca="1">IF(ISERROR($V298),"",OFFSET('Smelter Look-up'!$C$4,$V298-4,0)&amp;"")</f>
        <v/>
      </c>
      <c r="S298" s="181" t="str">
        <f t="shared" ca="1" si="41"/>
        <v/>
      </c>
      <c r="T298" s="181" t="str">
        <f ca="1">IF(B298="","",IF(ISERROR(MATCH($J298,SorP!$B$1:$B$6226,0)),"",INDIRECT("'SorP'!$A$"&amp;MATCH($S298&amp;$J298,SorP!C:C,0))))</f>
        <v/>
      </c>
      <c r="U298" s="201"/>
      <c r="V298" s="226" t="e">
        <f>IF(C298="",NA(),IF(OR(C298="Smelter not listed",C298="Smelter not yet identified"),MATCH($B298&amp;$D298,'Smelter Look-up'!$J:$J,0),MATCH($B298&amp;$C298,'Smelter Look-up'!$J:$J,0)))</f>
        <v>#N/A</v>
      </c>
      <c r="X298" s="227">
        <f t="shared" ca="1" si="42"/>
        <v>0</v>
      </c>
      <c r="AB298" s="228" t="str">
        <f t="shared" si="43"/>
        <v/>
      </c>
    </row>
    <row r="299" spans="1:28" s="227" customFormat="1" ht="20.25">
      <c r="A299" s="181"/>
      <c r="B299" s="182" t="str">
        <f>IF(LEN(A299)=0,"",INDEX('Smelter Look-up'!$A:$A,MATCH($A299,'Smelter Look-up'!$E:$E,0)))</f>
        <v/>
      </c>
      <c r="C299" s="186" t="str">
        <f>IF(LEN(A299)=0,"",INDEX('Smelter Look-up'!$C:$C,MATCH($A299,'Smelter Look-up'!$E:$E,0)))</f>
        <v/>
      </c>
      <c r="D299" s="230"/>
      <c r="E299" s="182" t="str">
        <f ca="1">IF(ISERROR($V299),"",OFFSET('Smelter Look-up'!$D$4,$V299-4,0)&amp;"")</f>
        <v/>
      </c>
      <c r="F299" s="182" t="str">
        <f ca="1">IF(ISERROR($V299),"",OFFSET('Smelter Look-up'!$E$4,$V299-4,0))</f>
        <v/>
      </c>
      <c r="G299" s="182" t="str">
        <f ca="1">IF(C299=$X$4,IF(ISERROR($V299),"Enter smelter details","RMI"),IF(ISERROR($V299),"",OFFSET('Smelter Look-up'!$F$4,$V299-4,0)))</f>
        <v/>
      </c>
      <c r="H299" s="183" t="str">
        <f ca="1">IF(ISERROR($V299),"",OFFSET('Smelter Look-up'!$G$4,$V299-4,0))</f>
        <v/>
      </c>
      <c r="I299" s="184" t="str">
        <f ca="1">IF(ISERROR($V299),"",OFFSET('Smelter Look-up'!$H$4,$V299-4,0))</f>
        <v/>
      </c>
      <c r="J299" s="184" t="str">
        <f ca="1">IF(ISERROR($V299),"",OFFSET('Smelter Look-up'!$I$4,$V299-4,0))</f>
        <v/>
      </c>
      <c r="K299" s="224"/>
      <c r="L299" s="224"/>
      <c r="M299" s="224"/>
      <c r="N299" s="224"/>
      <c r="O299" s="224"/>
      <c r="P299" s="185"/>
      <c r="Q299" s="225"/>
      <c r="R299" s="182" t="str">
        <f ca="1">IF(ISERROR($V299),"",OFFSET('Smelter Look-up'!$C$4,$V299-4,0)&amp;"")</f>
        <v/>
      </c>
      <c r="S299" s="181" t="str">
        <f t="shared" ca="1" si="41"/>
        <v/>
      </c>
      <c r="T299" s="181" t="str">
        <f ca="1">IF(B299="","",IF(ISERROR(MATCH($J299,SorP!$B$1:$B$6226,0)),"",INDIRECT("'SorP'!$A$"&amp;MATCH($S299&amp;$J299,SorP!C:C,0))))</f>
        <v/>
      </c>
      <c r="U299" s="201"/>
      <c r="V299" s="226" t="e">
        <f>IF(C299="",NA(),IF(OR(C299="Smelter not listed",C299="Smelter not yet identified"),MATCH($B299&amp;$D299,'Smelter Look-up'!$J:$J,0),MATCH($B299&amp;$C299,'Smelter Look-up'!$J:$J,0)))</f>
        <v>#N/A</v>
      </c>
      <c r="X299" s="227">
        <f t="shared" ca="1" si="42"/>
        <v>0</v>
      </c>
      <c r="AB299" s="228" t="str">
        <f t="shared" si="43"/>
        <v/>
      </c>
    </row>
    <row r="300" spans="1:28" s="227" customFormat="1" ht="20.25">
      <c r="A300" s="181"/>
      <c r="B300" s="182" t="str">
        <f>IF(LEN(A300)=0,"",INDEX('Smelter Look-up'!$A:$A,MATCH($A300,'Smelter Look-up'!$E:$E,0)))</f>
        <v/>
      </c>
      <c r="C300" s="186" t="str">
        <f>IF(LEN(A300)=0,"",INDEX('Smelter Look-up'!$C:$C,MATCH($A300,'Smelter Look-up'!$E:$E,0)))</f>
        <v/>
      </c>
      <c r="D300" s="230"/>
      <c r="E300" s="182" t="str">
        <f ca="1">IF(ISERROR($V300),"",OFFSET('Smelter Look-up'!$D$4,$V300-4,0)&amp;"")</f>
        <v/>
      </c>
      <c r="F300" s="182" t="str">
        <f ca="1">IF(ISERROR($V300),"",OFFSET('Smelter Look-up'!$E$4,$V300-4,0))</f>
        <v/>
      </c>
      <c r="G300" s="182" t="str">
        <f ca="1">IF(C300=$X$4,IF(ISERROR($V300),"Enter smelter details","RMI"),IF(ISERROR($V300),"",OFFSET('Smelter Look-up'!$F$4,$V300-4,0)))</f>
        <v/>
      </c>
      <c r="H300" s="183" t="str">
        <f ca="1">IF(ISERROR($V300),"",OFFSET('Smelter Look-up'!$G$4,$V300-4,0))</f>
        <v/>
      </c>
      <c r="I300" s="184" t="str">
        <f ca="1">IF(ISERROR($V300),"",OFFSET('Smelter Look-up'!$H$4,$V300-4,0))</f>
        <v/>
      </c>
      <c r="J300" s="184" t="str">
        <f ca="1">IF(ISERROR($V300),"",OFFSET('Smelter Look-up'!$I$4,$V300-4,0))</f>
        <v/>
      </c>
      <c r="K300" s="224"/>
      <c r="L300" s="224"/>
      <c r="M300" s="224"/>
      <c r="N300" s="224"/>
      <c r="O300" s="224"/>
      <c r="P300" s="185"/>
      <c r="Q300" s="225"/>
      <c r="R300" s="182" t="str">
        <f ca="1">IF(ISERROR($V300),"",OFFSET('Smelter Look-up'!$C$4,$V300-4,0)&amp;"")</f>
        <v/>
      </c>
      <c r="S300" s="181" t="str">
        <f t="shared" ca="1" si="41"/>
        <v/>
      </c>
      <c r="T300" s="181" t="str">
        <f ca="1">IF(B300="","",IF(ISERROR(MATCH($J300,SorP!$B$1:$B$6226,0)),"",INDIRECT("'SorP'!$A$"&amp;MATCH($S300&amp;$J300,SorP!C:C,0))))</f>
        <v/>
      </c>
      <c r="U300" s="201"/>
      <c r="V300" s="226" t="e">
        <f>IF(C300="",NA(),IF(OR(C300="Smelter not listed",C300="Smelter not yet identified"),MATCH($B300&amp;$D300,'Smelter Look-up'!$J:$J,0),MATCH($B300&amp;$C300,'Smelter Look-up'!$J:$J,0)))</f>
        <v>#N/A</v>
      </c>
      <c r="X300" s="227">
        <f t="shared" ca="1" si="42"/>
        <v>0</v>
      </c>
      <c r="AB300" s="228" t="str">
        <f t="shared" si="43"/>
        <v/>
      </c>
    </row>
    <row r="301" spans="1:28" s="227" customFormat="1" ht="20.25">
      <c r="A301" s="181"/>
      <c r="B301" s="182" t="str">
        <f>IF(LEN(A301)=0,"",INDEX('Smelter Look-up'!$A:$A,MATCH($A301,'Smelter Look-up'!$E:$E,0)))</f>
        <v/>
      </c>
      <c r="C301" s="186" t="str">
        <f>IF(LEN(A301)=0,"",INDEX('Smelter Look-up'!$C:$C,MATCH($A301,'Smelter Look-up'!$E:$E,0)))</f>
        <v/>
      </c>
      <c r="D301" s="230"/>
      <c r="E301" s="182" t="str">
        <f ca="1">IF(ISERROR($V301),"",OFFSET('Smelter Look-up'!$D$4,$V301-4,0)&amp;"")</f>
        <v/>
      </c>
      <c r="F301" s="182" t="str">
        <f ca="1">IF(ISERROR($V301),"",OFFSET('Smelter Look-up'!$E$4,$V301-4,0))</f>
        <v/>
      </c>
      <c r="G301" s="182" t="str">
        <f ca="1">IF(C301=$X$4,IF(ISERROR($V301),"Enter smelter details","RMI"),IF(ISERROR($V301),"",OFFSET('Smelter Look-up'!$F$4,$V301-4,0)))</f>
        <v/>
      </c>
      <c r="H301" s="183" t="str">
        <f ca="1">IF(ISERROR($V301),"",OFFSET('Smelter Look-up'!$G$4,$V301-4,0))</f>
        <v/>
      </c>
      <c r="I301" s="184" t="str">
        <f ca="1">IF(ISERROR($V301),"",OFFSET('Smelter Look-up'!$H$4,$V301-4,0))</f>
        <v/>
      </c>
      <c r="J301" s="184" t="str">
        <f ca="1">IF(ISERROR($V301),"",OFFSET('Smelter Look-up'!$I$4,$V301-4,0))</f>
        <v/>
      </c>
      <c r="K301" s="224"/>
      <c r="L301" s="224"/>
      <c r="M301" s="224"/>
      <c r="N301" s="224"/>
      <c r="O301" s="224"/>
      <c r="P301" s="185"/>
      <c r="Q301" s="225"/>
      <c r="R301" s="182" t="str">
        <f ca="1">IF(ISERROR($V301),"",OFFSET('Smelter Look-up'!$C$4,$V301-4,0)&amp;"")</f>
        <v/>
      </c>
      <c r="S301" s="181" t="str">
        <f t="shared" ca="1" si="41"/>
        <v/>
      </c>
      <c r="T301" s="181" t="str">
        <f ca="1">IF(B301="","",IF(ISERROR(MATCH($J301,SorP!$B$1:$B$6226,0)),"",INDIRECT("'SorP'!$A$"&amp;MATCH($S301&amp;$J301,SorP!C:C,0))))</f>
        <v/>
      </c>
      <c r="U301" s="201"/>
      <c r="V301" s="226" t="e">
        <f>IF(C301="",NA(),IF(OR(C301="Smelter not listed",C301="Smelter not yet identified"),MATCH($B301&amp;$D301,'Smelter Look-up'!$J:$J,0),MATCH($B301&amp;$C301,'Smelter Look-up'!$J:$J,0)))</f>
        <v>#N/A</v>
      </c>
      <c r="X301" s="227">
        <f t="shared" ca="1" si="42"/>
        <v>0</v>
      </c>
      <c r="AB301" s="228" t="str">
        <f t="shared" si="43"/>
        <v/>
      </c>
    </row>
    <row r="302" spans="1:28" s="227" customFormat="1" ht="20.25">
      <c r="A302" s="181"/>
      <c r="B302" s="182" t="str">
        <f>IF(LEN(A302)=0,"",INDEX('Smelter Look-up'!$A:$A,MATCH($A302,'Smelter Look-up'!$E:$E,0)))</f>
        <v/>
      </c>
      <c r="C302" s="186" t="str">
        <f>IF(LEN(A302)=0,"",INDEX('Smelter Look-up'!$C:$C,MATCH($A302,'Smelter Look-up'!$E:$E,0)))</f>
        <v/>
      </c>
      <c r="D302" s="230"/>
      <c r="E302" s="182" t="str">
        <f ca="1">IF(ISERROR($V302),"",OFFSET('Smelter Look-up'!$D$4,$V302-4,0)&amp;"")</f>
        <v/>
      </c>
      <c r="F302" s="182" t="str">
        <f ca="1">IF(ISERROR($V302),"",OFFSET('Smelter Look-up'!$E$4,$V302-4,0))</f>
        <v/>
      </c>
      <c r="G302" s="182" t="str">
        <f ca="1">IF(C302=$X$4,IF(ISERROR($V302),"Enter smelter details","RMI"),IF(ISERROR($V302),"",OFFSET('Smelter Look-up'!$F$4,$V302-4,0)))</f>
        <v/>
      </c>
      <c r="H302" s="183" t="str">
        <f ca="1">IF(ISERROR($V302),"",OFFSET('Smelter Look-up'!$G$4,$V302-4,0))</f>
        <v/>
      </c>
      <c r="I302" s="184" t="str">
        <f ca="1">IF(ISERROR($V302),"",OFFSET('Smelter Look-up'!$H$4,$V302-4,0))</f>
        <v/>
      </c>
      <c r="J302" s="184" t="str">
        <f ca="1">IF(ISERROR($V302),"",OFFSET('Smelter Look-up'!$I$4,$V302-4,0))</f>
        <v/>
      </c>
      <c r="K302" s="224"/>
      <c r="L302" s="224"/>
      <c r="M302" s="224"/>
      <c r="N302" s="224"/>
      <c r="O302" s="224"/>
      <c r="P302" s="185"/>
      <c r="Q302" s="225"/>
      <c r="R302" s="182" t="str">
        <f ca="1">IF(ISERROR($V302),"",OFFSET('Smelter Look-up'!$C$4,$V302-4,0)&amp;"")</f>
        <v/>
      </c>
      <c r="S302" s="181" t="str">
        <f t="shared" ca="1" si="41"/>
        <v/>
      </c>
      <c r="T302" s="181" t="str">
        <f ca="1">IF(B302="","",IF(ISERROR(MATCH($J302,SorP!$B$1:$B$6226,0)),"",INDIRECT("'SorP'!$A$"&amp;MATCH($S302&amp;$J302,SorP!C:C,0))))</f>
        <v/>
      </c>
      <c r="U302" s="201"/>
      <c r="V302" s="226" t="e">
        <f>IF(C302="",NA(),IF(OR(C302="Smelter not listed",C302="Smelter not yet identified"),MATCH($B302&amp;$D302,'Smelter Look-up'!$J:$J,0),MATCH($B302&amp;$C302,'Smelter Look-up'!$J:$J,0)))</f>
        <v>#N/A</v>
      </c>
      <c r="X302" s="227">
        <f t="shared" ca="1" si="42"/>
        <v>0</v>
      </c>
      <c r="AB302" s="228" t="str">
        <f t="shared" si="43"/>
        <v/>
      </c>
    </row>
    <row r="303" spans="1:28" s="227" customFormat="1" ht="20.25">
      <c r="A303" s="181"/>
      <c r="B303" s="182" t="str">
        <f>IF(LEN(A303)=0,"",INDEX('Smelter Look-up'!$A:$A,MATCH($A303,'Smelter Look-up'!$E:$E,0)))</f>
        <v/>
      </c>
      <c r="C303" s="186" t="str">
        <f>IF(LEN(A303)=0,"",INDEX('Smelter Look-up'!$C:$C,MATCH($A303,'Smelter Look-up'!$E:$E,0)))</f>
        <v/>
      </c>
      <c r="D303" s="230"/>
      <c r="E303" s="182" t="str">
        <f ca="1">IF(ISERROR($V303),"",OFFSET('Smelter Look-up'!$D$4,$V303-4,0)&amp;"")</f>
        <v/>
      </c>
      <c r="F303" s="182" t="str">
        <f ca="1">IF(ISERROR($V303),"",OFFSET('Smelter Look-up'!$E$4,$V303-4,0))</f>
        <v/>
      </c>
      <c r="G303" s="182" t="str">
        <f ca="1">IF(C303=$X$4,IF(ISERROR($V303),"Enter smelter details","RMI"),IF(ISERROR($V303),"",OFFSET('Smelter Look-up'!$F$4,$V303-4,0)))</f>
        <v/>
      </c>
      <c r="H303" s="183" t="str">
        <f ca="1">IF(ISERROR($V303),"",OFFSET('Smelter Look-up'!$G$4,$V303-4,0))</f>
        <v/>
      </c>
      <c r="I303" s="184" t="str">
        <f ca="1">IF(ISERROR($V303),"",OFFSET('Smelter Look-up'!$H$4,$V303-4,0))</f>
        <v/>
      </c>
      <c r="J303" s="184" t="str">
        <f ca="1">IF(ISERROR($V303),"",OFFSET('Smelter Look-up'!$I$4,$V303-4,0))</f>
        <v/>
      </c>
      <c r="K303" s="224"/>
      <c r="L303" s="224"/>
      <c r="M303" s="224"/>
      <c r="N303" s="224"/>
      <c r="O303" s="224"/>
      <c r="P303" s="185"/>
      <c r="Q303" s="225"/>
      <c r="R303" s="182" t="str">
        <f ca="1">IF(ISERROR($V303),"",OFFSET('Smelter Look-up'!$C$4,$V303-4,0)&amp;"")</f>
        <v/>
      </c>
      <c r="S303" s="181" t="str">
        <f t="shared" ca="1" si="41"/>
        <v/>
      </c>
      <c r="T303" s="181" t="str">
        <f ca="1">IF(B303="","",IF(ISERROR(MATCH($J303,SorP!$B$1:$B$6226,0)),"",INDIRECT("'SorP'!$A$"&amp;MATCH($S303&amp;$J303,SorP!C:C,0))))</f>
        <v/>
      </c>
      <c r="U303" s="201"/>
      <c r="V303" s="226" t="e">
        <f>IF(C303="",NA(),IF(OR(C303="Smelter not listed",C303="Smelter not yet identified"),MATCH($B303&amp;$D303,'Smelter Look-up'!$J:$J,0),MATCH($B303&amp;$C303,'Smelter Look-up'!$J:$J,0)))</f>
        <v>#N/A</v>
      </c>
      <c r="X303" s="227">
        <f t="shared" ca="1" si="42"/>
        <v>0</v>
      </c>
      <c r="AB303" s="228" t="str">
        <f t="shared" si="43"/>
        <v/>
      </c>
    </row>
    <row r="304" spans="1:28" s="227" customFormat="1" ht="20.25">
      <c r="A304" s="181"/>
      <c r="B304" s="182" t="str">
        <f>IF(LEN(A304)=0,"",INDEX('Smelter Look-up'!$A:$A,MATCH($A304,'Smelter Look-up'!$E:$E,0)))</f>
        <v/>
      </c>
      <c r="C304" s="186" t="str">
        <f>IF(LEN(A304)=0,"",INDEX('Smelter Look-up'!$C:$C,MATCH($A304,'Smelter Look-up'!$E:$E,0)))</f>
        <v/>
      </c>
      <c r="D304" s="230"/>
      <c r="E304" s="182" t="str">
        <f ca="1">IF(ISERROR($V304),"",OFFSET('Smelter Look-up'!$D$4,$V304-4,0)&amp;"")</f>
        <v/>
      </c>
      <c r="F304" s="182" t="str">
        <f ca="1">IF(ISERROR($V304),"",OFFSET('Smelter Look-up'!$E$4,$V304-4,0))</f>
        <v/>
      </c>
      <c r="G304" s="182" t="str">
        <f ca="1">IF(C304=$X$4,IF(ISERROR($V304),"Enter smelter details","RMI"),IF(ISERROR($V304),"",OFFSET('Smelter Look-up'!$F$4,$V304-4,0)))</f>
        <v/>
      </c>
      <c r="H304" s="183" t="str">
        <f ca="1">IF(ISERROR($V304),"",OFFSET('Smelter Look-up'!$G$4,$V304-4,0))</f>
        <v/>
      </c>
      <c r="I304" s="184" t="str">
        <f ca="1">IF(ISERROR($V304),"",OFFSET('Smelter Look-up'!$H$4,$V304-4,0))</f>
        <v/>
      </c>
      <c r="J304" s="184" t="str">
        <f ca="1">IF(ISERROR($V304),"",OFFSET('Smelter Look-up'!$I$4,$V304-4,0))</f>
        <v/>
      </c>
      <c r="K304" s="224"/>
      <c r="L304" s="224"/>
      <c r="M304" s="224"/>
      <c r="N304" s="224"/>
      <c r="O304" s="224"/>
      <c r="P304" s="185"/>
      <c r="Q304" s="225"/>
      <c r="R304" s="182" t="str">
        <f ca="1">IF(ISERROR($V304),"",OFFSET('Smelter Look-up'!$C$4,$V304-4,0)&amp;"")</f>
        <v/>
      </c>
      <c r="S304" s="181" t="str">
        <f t="shared" ca="1" si="41"/>
        <v/>
      </c>
      <c r="T304" s="181" t="str">
        <f ca="1">IF(B304="","",IF(ISERROR(MATCH($J304,SorP!$B$1:$B$6226,0)),"",INDIRECT("'SorP'!$A$"&amp;MATCH($S304&amp;$J304,SorP!C:C,0))))</f>
        <v/>
      </c>
      <c r="U304" s="201"/>
      <c r="V304" s="226" t="e">
        <f>IF(C304="",NA(),IF(OR(C304="Smelter not listed",C304="Smelter not yet identified"),MATCH($B304&amp;$D304,'Smelter Look-up'!$J:$J,0),MATCH($B304&amp;$C304,'Smelter Look-up'!$J:$J,0)))</f>
        <v>#N/A</v>
      </c>
      <c r="X304" s="227">
        <f t="shared" ca="1" si="42"/>
        <v>0</v>
      </c>
      <c r="AB304" s="228" t="str">
        <f t="shared" si="43"/>
        <v/>
      </c>
    </row>
    <row r="305" spans="1:28" s="227" customFormat="1" ht="20.25">
      <c r="A305" s="181"/>
      <c r="B305" s="182" t="str">
        <f>IF(LEN(A305)=0,"",INDEX('Smelter Look-up'!$A:$A,MATCH($A305,'Smelter Look-up'!$E:$E,0)))</f>
        <v/>
      </c>
      <c r="C305" s="186" t="str">
        <f>IF(LEN(A305)=0,"",INDEX('Smelter Look-up'!$C:$C,MATCH($A305,'Smelter Look-up'!$E:$E,0)))</f>
        <v/>
      </c>
      <c r="D305" s="230"/>
      <c r="E305" s="182" t="str">
        <f ca="1">IF(ISERROR($V305),"",OFFSET('Smelter Look-up'!$D$4,$V305-4,0)&amp;"")</f>
        <v/>
      </c>
      <c r="F305" s="182" t="str">
        <f ca="1">IF(ISERROR($V305),"",OFFSET('Smelter Look-up'!$E$4,$V305-4,0))</f>
        <v/>
      </c>
      <c r="G305" s="182" t="str">
        <f ca="1">IF(C305=$X$4,IF(ISERROR($V305),"Enter smelter details","RMI"),IF(ISERROR($V305),"",OFFSET('Smelter Look-up'!$F$4,$V305-4,0)))</f>
        <v/>
      </c>
      <c r="H305" s="183" t="str">
        <f ca="1">IF(ISERROR($V305),"",OFFSET('Smelter Look-up'!$G$4,$V305-4,0))</f>
        <v/>
      </c>
      <c r="I305" s="184" t="str">
        <f ca="1">IF(ISERROR($V305),"",OFFSET('Smelter Look-up'!$H$4,$V305-4,0))</f>
        <v/>
      </c>
      <c r="J305" s="184" t="str">
        <f ca="1">IF(ISERROR($V305),"",OFFSET('Smelter Look-up'!$I$4,$V305-4,0))</f>
        <v/>
      </c>
      <c r="K305" s="224"/>
      <c r="L305" s="224"/>
      <c r="M305" s="224"/>
      <c r="N305" s="224"/>
      <c r="O305" s="224"/>
      <c r="P305" s="185"/>
      <c r="Q305" s="225"/>
      <c r="R305" s="182" t="str">
        <f ca="1">IF(ISERROR($V305),"",OFFSET('Smelter Look-up'!$C$4,$V305-4,0)&amp;"")</f>
        <v/>
      </c>
      <c r="S305" s="181" t="str">
        <f t="shared" ca="1" si="41"/>
        <v/>
      </c>
      <c r="T305" s="181" t="str">
        <f ca="1">IF(B305="","",IF(ISERROR(MATCH($J305,SorP!$B$1:$B$6226,0)),"",INDIRECT("'SorP'!$A$"&amp;MATCH($S305&amp;$J305,SorP!C:C,0))))</f>
        <v/>
      </c>
      <c r="U305" s="201"/>
      <c r="V305" s="226" t="e">
        <f>IF(C305="",NA(),IF(OR(C305="Smelter not listed",C305="Smelter not yet identified"),MATCH($B305&amp;$D305,'Smelter Look-up'!$J:$J,0),MATCH($B305&amp;$C305,'Smelter Look-up'!$J:$J,0)))</f>
        <v>#N/A</v>
      </c>
      <c r="X305" s="227">
        <f t="shared" ca="1" si="42"/>
        <v>0</v>
      </c>
      <c r="AB305" s="228" t="str">
        <f t="shared" si="43"/>
        <v/>
      </c>
    </row>
    <row r="306" spans="1:28" s="227" customFormat="1" ht="20.25">
      <c r="A306" s="181"/>
      <c r="B306" s="182" t="str">
        <f>IF(LEN(A306)=0,"",INDEX('Smelter Look-up'!$A:$A,MATCH($A306,'Smelter Look-up'!$E:$E,0)))</f>
        <v/>
      </c>
      <c r="C306" s="186" t="str">
        <f>IF(LEN(A306)=0,"",INDEX('Smelter Look-up'!$C:$C,MATCH($A306,'Smelter Look-up'!$E:$E,0)))</f>
        <v/>
      </c>
      <c r="D306" s="230"/>
      <c r="E306" s="182" t="str">
        <f ca="1">IF(ISERROR($V306),"",OFFSET('Smelter Look-up'!$D$4,$V306-4,0)&amp;"")</f>
        <v/>
      </c>
      <c r="F306" s="182" t="str">
        <f ca="1">IF(ISERROR($V306),"",OFFSET('Smelter Look-up'!$E$4,$V306-4,0))</f>
        <v/>
      </c>
      <c r="G306" s="182" t="str">
        <f ca="1">IF(C306=$X$4,IF(ISERROR($V306),"Enter smelter details","RMI"),IF(ISERROR($V306),"",OFFSET('Smelter Look-up'!$F$4,$V306-4,0)))</f>
        <v/>
      </c>
      <c r="H306" s="183" t="str">
        <f ca="1">IF(ISERROR($V306),"",OFFSET('Smelter Look-up'!$G$4,$V306-4,0))</f>
        <v/>
      </c>
      <c r="I306" s="184" t="str">
        <f ca="1">IF(ISERROR($V306),"",OFFSET('Smelter Look-up'!$H$4,$V306-4,0))</f>
        <v/>
      </c>
      <c r="J306" s="184" t="str">
        <f ca="1">IF(ISERROR($V306),"",OFFSET('Smelter Look-up'!$I$4,$V306-4,0))</f>
        <v/>
      </c>
      <c r="K306" s="224"/>
      <c r="L306" s="224"/>
      <c r="M306" s="224"/>
      <c r="N306" s="224"/>
      <c r="O306" s="224"/>
      <c r="P306" s="185"/>
      <c r="Q306" s="225"/>
      <c r="R306" s="182" t="str">
        <f ca="1">IF(ISERROR($V306),"",OFFSET('Smelter Look-up'!$C$4,$V306-4,0)&amp;"")</f>
        <v/>
      </c>
      <c r="S306" s="181" t="str">
        <f t="shared" ca="1" si="41"/>
        <v/>
      </c>
      <c r="T306" s="181" t="str">
        <f ca="1">IF(B306="","",IF(ISERROR(MATCH($J306,SorP!$B$1:$B$6226,0)),"",INDIRECT("'SorP'!$A$"&amp;MATCH($S306&amp;$J306,SorP!C:C,0))))</f>
        <v/>
      </c>
      <c r="U306" s="201"/>
      <c r="V306" s="226" t="e">
        <f>IF(C306="",NA(),IF(OR(C306="Smelter not listed",C306="Smelter not yet identified"),MATCH($B306&amp;$D306,'Smelter Look-up'!$J:$J,0),MATCH($B306&amp;$C306,'Smelter Look-up'!$J:$J,0)))</f>
        <v>#N/A</v>
      </c>
      <c r="X306" s="227">
        <f t="shared" ca="1" si="42"/>
        <v>0</v>
      </c>
      <c r="AB306" s="228" t="str">
        <f t="shared" si="43"/>
        <v/>
      </c>
    </row>
    <row r="307" spans="1:28" s="227" customFormat="1" ht="20.25">
      <c r="A307" s="181"/>
      <c r="B307" s="182" t="str">
        <f>IF(LEN(A307)=0,"",INDEX('Smelter Look-up'!$A:$A,MATCH($A307,'Smelter Look-up'!$E:$E,0)))</f>
        <v/>
      </c>
      <c r="C307" s="186" t="str">
        <f>IF(LEN(A307)=0,"",INDEX('Smelter Look-up'!$C:$C,MATCH($A307,'Smelter Look-up'!$E:$E,0)))</f>
        <v/>
      </c>
      <c r="D307" s="230"/>
      <c r="E307" s="182" t="str">
        <f ca="1">IF(ISERROR($V307),"",OFFSET('Smelter Look-up'!$D$4,$V307-4,0)&amp;"")</f>
        <v/>
      </c>
      <c r="F307" s="182" t="str">
        <f ca="1">IF(ISERROR($V307),"",OFFSET('Smelter Look-up'!$E$4,$V307-4,0))</f>
        <v/>
      </c>
      <c r="G307" s="182" t="str">
        <f ca="1">IF(C307=$X$4,IF(ISERROR($V307),"Enter smelter details","RMI"),IF(ISERROR($V307),"",OFFSET('Smelter Look-up'!$F$4,$V307-4,0)))</f>
        <v/>
      </c>
      <c r="H307" s="183" t="str">
        <f ca="1">IF(ISERROR($V307),"",OFFSET('Smelter Look-up'!$G$4,$V307-4,0))</f>
        <v/>
      </c>
      <c r="I307" s="184" t="str">
        <f ca="1">IF(ISERROR($V307),"",OFFSET('Smelter Look-up'!$H$4,$V307-4,0))</f>
        <v/>
      </c>
      <c r="J307" s="184" t="str">
        <f ca="1">IF(ISERROR($V307),"",OFFSET('Smelter Look-up'!$I$4,$V307-4,0))</f>
        <v/>
      </c>
      <c r="K307" s="224"/>
      <c r="L307" s="224"/>
      <c r="M307" s="224"/>
      <c r="N307" s="224"/>
      <c r="O307" s="224"/>
      <c r="P307" s="185"/>
      <c r="Q307" s="225"/>
      <c r="R307" s="182" t="str">
        <f ca="1">IF(ISERROR($V307),"",OFFSET('Smelter Look-up'!$C$4,$V307-4,0)&amp;"")</f>
        <v/>
      </c>
      <c r="S307" s="181" t="str">
        <f t="shared" ca="1" si="41"/>
        <v/>
      </c>
      <c r="T307" s="181" t="str">
        <f ca="1">IF(B307="","",IF(ISERROR(MATCH($J307,SorP!$B$1:$B$6226,0)),"",INDIRECT("'SorP'!$A$"&amp;MATCH($S307&amp;$J307,SorP!C:C,0))))</f>
        <v/>
      </c>
      <c r="U307" s="201"/>
      <c r="V307" s="226" t="e">
        <f>IF(C307="",NA(),IF(OR(C307="Smelter not listed",C307="Smelter not yet identified"),MATCH($B307&amp;$D307,'Smelter Look-up'!$J:$J,0),MATCH($B307&amp;$C307,'Smelter Look-up'!$J:$J,0)))</f>
        <v>#N/A</v>
      </c>
      <c r="X307" s="227">
        <f t="shared" ca="1" si="42"/>
        <v>0</v>
      </c>
      <c r="AB307" s="228" t="str">
        <f t="shared" si="43"/>
        <v/>
      </c>
    </row>
    <row r="308" spans="1:28" s="227" customFormat="1" ht="20.25">
      <c r="A308" s="181"/>
      <c r="B308" s="182" t="str">
        <f>IF(LEN(A308)=0,"",INDEX('Smelter Look-up'!$A:$A,MATCH($A308,'Smelter Look-up'!$E:$E,0)))</f>
        <v/>
      </c>
      <c r="C308" s="186" t="str">
        <f>IF(LEN(A308)=0,"",INDEX('Smelter Look-up'!$C:$C,MATCH($A308,'Smelter Look-up'!$E:$E,0)))</f>
        <v/>
      </c>
      <c r="D308" s="230"/>
      <c r="E308" s="182" t="str">
        <f ca="1">IF(ISERROR($V308),"",OFFSET('Smelter Look-up'!$D$4,$V308-4,0)&amp;"")</f>
        <v/>
      </c>
      <c r="F308" s="182" t="str">
        <f ca="1">IF(ISERROR($V308),"",OFFSET('Smelter Look-up'!$E$4,$V308-4,0))</f>
        <v/>
      </c>
      <c r="G308" s="182" t="str">
        <f ca="1">IF(C308=$X$4,IF(ISERROR($V308),"Enter smelter details","RMI"),IF(ISERROR($V308),"",OFFSET('Smelter Look-up'!$F$4,$V308-4,0)))</f>
        <v/>
      </c>
      <c r="H308" s="183" t="str">
        <f ca="1">IF(ISERROR($V308),"",OFFSET('Smelter Look-up'!$G$4,$V308-4,0))</f>
        <v/>
      </c>
      <c r="I308" s="184" t="str">
        <f ca="1">IF(ISERROR($V308),"",OFFSET('Smelter Look-up'!$H$4,$V308-4,0))</f>
        <v/>
      </c>
      <c r="J308" s="184" t="str">
        <f ca="1">IF(ISERROR($V308),"",OFFSET('Smelter Look-up'!$I$4,$V308-4,0))</f>
        <v/>
      </c>
      <c r="K308" s="224"/>
      <c r="L308" s="224"/>
      <c r="M308" s="224"/>
      <c r="N308" s="224"/>
      <c r="O308" s="224"/>
      <c r="P308" s="185"/>
      <c r="Q308" s="225"/>
      <c r="R308" s="182" t="str">
        <f ca="1">IF(ISERROR($V308),"",OFFSET('Smelter Look-up'!$C$4,$V308-4,0)&amp;"")</f>
        <v/>
      </c>
      <c r="S308" s="181" t="str">
        <f t="shared" ca="1" si="41"/>
        <v/>
      </c>
      <c r="T308" s="181" t="str">
        <f ca="1">IF(B308="","",IF(ISERROR(MATCH($J308,SorP!$B$1:$B$6226,0)),"",INDIRECT("'SorP'!$A$"&amp;MATCH($S308&amp;$J308,SorP!C:C,0))))</f>
        <v/>
      </c>
      <c r="U308" s="201"/>
      <c r="V308" s="226" t="e">
        <f>IF(C308="",NA(),IF(OR(C308="Smelter not listed",C308="Smelter not yet identified"),MATCH($B308&amp;$D308,'Smelter Look-up'!$J:$J,0),MATCH($B308&amp;$C308,'Smelter Look-up'!$J:$J,0)))</f>
        <v>#N/A</v>
      </c>
      <c r="X308" s="227">
        <f t="shared" ca="1" si="42"/>
        <v>0</v>
      </c>
      <c r="AB308" s="228" t="str">
        <f t="shared" si="43"/>
        <v/>
      </c>
    </row>
    <row r="309" spans="1:28" s="227" customFormat="1" ht="20.25">
      <c r="A309" s="181"/>
      <c r="B309" s="182" t="str">
        <f>IF(LEN(A309)=0,"",INDEX('Smelter Look-up'!$A:$A,MATCH($A309,'Smelter Look-up'!$E:$E,0)))</f>
        <v/>
      </c>
      <c r="C309" s="186" t="str">
        <f>IF(LEN(A309)=0,"",INDEX('Smelter Look-up'!$C:$C,MATCH($A309,'Smelter Look-up'!$E:$E,0)))</f>
        <v/>
      </c>
      <c r="D309" s="230"/>
      <c r="E309" s="182" t="str">
        <f ca="1">IF(ISERROR($V309),"",OFFSET('Smelter Look-up'!$D$4,$V309-4,0)&amp;"")</f>
        <v/>
      </c>
      <c r="F309" s="182" t="str">
        <f ca="1">IF(ISERROR($V309),"",OFFSET('Smelter Look-up'!$E$4,$V309-4,0))</f>
        <v/>
      </c>
      <c r="G309" s="182" t="str">
        <f ca="1">IF(C309=$X$4,IF(ISERROR($V309),"Enter smelter details","RMI"),IF(ISERROR($V309),"",OFFSET('Smelter Look-up'!$F$4,$V309-4,0)))</f>
        <v/>
      </c>
      <c r="H309" s="183" t="str">
        <f ca="1">IF(ISERROR($V309),"",OFFSET('Smelter Look-up'!$G$4,$V309-4,0))</f>
        <v/>
      </c>
      <c r="I309" s="184" t="str">
        <f ca="1">IF(ISERROR($V309),"",OFFSET('Smelter Look-up'!$H$4,$V309-4,0))</f>
        <v/>
      </c>
      <c r="J309" s="184" t="str">
        <f ca="1">IF(ISERROR($V309),"",OFFSET('Smelter Look-up'!$I$4,$V309-4,0))</f>
        <v/>
      </c>
      <c r="K309" s="224"/>
      <c r="L309" s="224"/>
      <c r="M309" s="224"/>
      <c r="N309" s="224"/>
      <c r="O309" s="224"/>
      <c r="P309" s="185"/>
      <c r="Q309" s="225"/>
      <c r="R309" s="182" t="str">
        <f ca="1">IF(ISERROR($V309),"",OFFSET('Smelter Look-up'!$C$4,$V309-4,0)&amp;"")</f>
        <v/>
      </c>
      <c r="S309" s="181" t="str">
        <f t="shared" ca="1" si="41"/>
        <v/>
      </c>
      <c r="T309" s="181" t="str">
        <f ca="1">IF(B309="","",IF(ISERROR(MATCH($J309,SorP!$B$1:$B$6226,0)),"",INDIRECT("'SorP'!$A$"&amp;MATCH($S309&amp;$J309,SorP!C:C,0))))</f>
        <v/>
      </c>
      <c r="U309" s="201"/>
      <c r="V309" s="226" t="e">
        <f>IF(C309="",NA(),IF(OR(C309="Smelter not listed",C309="Smelter not yet identified"),MATCH($B309&amp;$D309,'Smelter Look-up'!$J:$J,0),MATCH($B309&amp;$C309,'Smelter Look-up'!$J:$J,0)))</f>
        <v>#N/A</v>
      </c>
      <c r="X309" s="227">
        <f t="shared" ca="1" si="42"/>
        <v>0</v>
      </c>
      <c r="AB309" s="228" t="str">
        <f t="shared" si="43"/>
        <v/>
      </c>
    </row>
    <row r="310" spans="1:28" s="227" customFormat="1" ht="20.25">
      <c r="A310" s="181"/>
      <c r="B310" s="182" t="str">
        <f>IF(LEN(A310)=0,"",INDEX('Smelter Look-up'!$A:$A,MATCH($A310,'Smelter Look-up'!$E:$E,0)))</f>
        <v/>
      </c>
      <c r="C310" s="186" t="str">
        <f>IF(LEN(A310)=0,"",INDEX('Smelter Look-up'!$C:$C,MATCH($A310,'Smelter Look-up'!$E:$E,0)))</f>
        <v/>
      </c>
      <c r="D310" s="230"/>
      <c r="E310" s="182" t="str">
        <f ca="1">IF(ISERROR($V310),"",OFFSET('Smelter Look-up'!$D$4,$V310-4,0)&amp;"")</f>
        <v/>
      </c>
      <c r="F310" s="182" t="str">
        <f ca="1">IF(ISERROR($V310),"",OFFSET('Smelter Look-up'!$E$4,$V310-4,0))</f>
        <v/>
      </c>
      <c r="G310" s="182" t="str">
        <f ca="1">IF(C310=$X$4,IF(ISERROR($V310),"Enter smelter details","RMI"),IF(ISERROR($V310),"",OFFSET('Smelter Look-up'!$F$4,$V310-4,0)))</f>
        <v/>
      </c>
      <c r="H310" s="183" t="str">
        <f ca="1">IF(ISERROR($V310),"",OFFSET('Smelter Look-up'!$G$4,$V310-4,0))</f>
        <v/>
      </c>
      <c r="I310" s="184" t="str">
        <f ca="1">IF(ISERROR($V310),"",OFFSET('Smelter Look-up'!$H$4,$V310-4,0))</f>
        <v/>
      </c>
      <c r="J310" s="184" t="str">
        <f ca="1">IF(ISERROR($V310),"",OFFSET('Smelter Look-up'!$I$4,$V310-4,0))</f>
        <v/>
      </c>
      <c r="K310" s="224"/>
      <c r="L310" s="224"/>
      <c r="M310" s="224"/>
      <c r="N310" s="224"/>
      <c r="O310" s="224"/>
      <c r="P310" s="185"/>
      <c r="Q310" s="225"/>
      <c r="R310" s="182" t="str">
        <f ca="1">IF(ISERROR($V310),"",OFFSET('Smelter Look-up'!$C$4,$V310-4,0)&amp;"")</f>
        <v/>
      </c>
      <c r="S310" s="181" t="str">
        <f t="shared" ca="1" si="41"/>
        <v/>
      </c>
      <c r="T310" s="181" t="str">
        <f ca="1">IF(B310="","",IF(ISERROR(MATCH($J310,SorP!$B$1:$B$6226,0)),"",INDIRECT("'SorP'!$A$"&amp;MATCH($S310&amp;$J310,SorP!C:C,0))))</f>
        <v/>
      </c>
      <c r="U310" s="201"/>
      <c r="V310" s="226" t="e">
        <f>IF(C310="",NA(),IF(OR(C310="Smelter not listed",C310="Smelter not yet identified"),MATCH($B310&amp;$D310,'Smelter Look-up'!$J:$J,0),MATCH($B310&amp;$C310,'Smelter Look-up'!$J:$J,0)))</f>
        <v>#N/A</v>
      </c>
      <c r="X310" s="227">
        <f t="shared" ca="1" si="42"/>
        <v>0</v>
      </c>
      <c r="AB310" s="228" t="str">
        <f t="shared" si="43"/>
        <v/>
      </c>
    </row>
    <row r="311" spans="1:28" s="227" customFormat="1" ht="20.25">
      <c r="A311" s="181"/>
      <c r="B311" s="182" t="str">
        <f>IF(LEN(A311)=0,"",INDEX('Smelter Look-up'!$A:$A,MATCH($A311,'Smelter Look-up'!$E:$E,0)))</f>
        <v/>
      </c>
      <c r="C311" s="186" t="str">
        <f>IF(LEN(A311)=0,"",INDEX('Smelter Look-up'!$C:$C,MATCH($A311,'Smelter Look-up'!$E:$E,0)))</f>
        <v/>
      </c>
      <c r="D311" s="230"/>
      <c r="E311" s="182" t="str">
        <f ca="1">IF(ISERROR($V311),"",OFFSET('Smelter Look-up'!$D$4,$V311-4,0)&amp;"")</f>
        <v/>
      </c>
      <c r="F311" s="182" t="str">
        <f ca="1">IF(ISERROR($V311),"",OFFSET('Smelter Look-up'!$E$4,$V311-4,0))</f>
        <v/>
      </c>
      <c r="G311" s="182" t="str">
        <f ca="1">IF(C311=$X$4,IF(ISERROR($V311),"Enter smelter details","RMI"),IF(ISERROR($V311),"",OFFSET('Smelter Look-up'!$F$4,$V311-4,0)))</f>
        <v/>
      </c>
      <c r="H311" s="183" t="str">
        <f ca="1">IF(ISERROR($V311),"",OFFSET('Smelter Look-up'!$G$4,$V311-4,0))</f>
        <v/>
      </c>
      <c r="I311" s="184" t="str">
        <f ca="1">IF(ISERROR($V311),"",OFFSET('Smelter Look-up'!$H$4,$V311-4,0))</f>
        <v/>
      </c>
      <c r="J311" s="184" t="str">
        <f ca="1">IF(ISERROR($V311),"",OFFSET('Smelter Look-up'!$I$4,$V311-4,0))</f>
        <v/>
      </c>
      <c r="K311" s="224"/>
      <c r="L311" s="224"/>
      <c r="M311" s="224"/>
      <c r="N311" s="224"/>
      <c r="O311" s="224"/>
      <c r="P311" s="185"/>
      <c r="Q311" s="225"/>
      <c r="R311" s="182" t="str">
        <f ca="1">IF(ISERROR($V311),"",OFFSET('Smelter Look-up'!$C$4,$V311-4,0)&amp;"")</f>
        <v/>
      </c>
      <c r="S311" s="181" t="str">
        <f t="shared" ca="1" si="41"/>
        <v/>
      </c>
      <c r="T311" s="181" t="str">
        <f ca="1">IF(B311="","",IF(ISERROR(MATCH($J311,SorP!$B$1:$B$6226,0)),"",INDIRECT("'SorP'!$A$"&amp;MATCH($S311&amp;$J311,SorP!C:C,0))))</f>
        <v/>
      </c>
      <c r="U311" s="201"/>
      <c r="V311" s="226" t="e">
        <f>IF(C311="",NA(),IF(OR(C311="Smelter not listed",C311="Smelter not yet identified"),MATCH($B311&amp;$D311,'Smelter Look-up'!$J:$J,0),MATCH($B311&amp;$C311,'Smelter Look-up'!$J:$J,0)))</f>
        <v>#N/A</v>
      </c>
      <c r="X311" s="227">
        <f t="shared" ca="1" si="42"/>
        <v>0</v>
      </c>
      <c r="AB311" s="228" t="str">
        <f t="shared" si="43"/>
        <v/>
      </c>
    </row>
    <row r="312" spans="1:28" s="227" customFormat="1" ht="20.25">
      <c r="A312" s="181"/>
      <c r="B312" s="182" t="str">
        <f>IF(LEN(A312)=0,"",INDEX('Smelter Look-up'!$A:$A,MATCH($A312,'Smelter Look-up'!$E:$E,0)))</f>
        <v/>
      </c>
      <c r="C312" s="186" t="str">
        <f>IF(LEN(A312)=0,"",INDEX('Smelter Look-up'!$C:$C,MATCH($A312,'Smelter Look-up'!$E:$E,0)))</f>
        <v/>
      </c>
      <c r="D312" s="230"/>
      <c r="E312" s="182" t="str">
        <f ca="1">IF(ISERROR($V312),"",OFFSET('Smelter Look-up'!$D$4,$V312-4,0)&amp;"")</f>
        <v/>
      </c>
      <c r="F312" s="182" t="str">
        <f ca="1">IF(ISERROR($V312),"",OFFSET('Smelter Look-up'!$E$4,$V312-4,0))</f>
        <v/>
      </c>
      <c r="G312" s="182" t="str">
        <f ca="1">IF(C312=$X$4,IF(ISERROR($V312),"Enter smelter details","RMI"),IF(ISERROR($V312),"",OFFSET('Smelter Look-up'!$F$4,$V312-4,0)))</f>
        <v/>
      </c>
      <c r="H312" s="183" t="str">
        <f ca="1">IF(ISERROR($V312),"",OFFSET('Smelter Look-up'!$G$4,$V312-4,0))</f>
        <v/>
      </c>
      <c r="I312" s="184" t="str">
        <f ca="1">IF(ISERROR($V312),"",OFFSET('Smelter Look-up'!$H$4,$V312-4,0))</f>
        <v/>
      </c>
      <c r="J312" s="184" t="str">
        <f ca="1">IF(ISERROR($V312),"",OFFSET('Smelter Look-up'!$I$4,$V312-4,0))</f>
        <v/>
      </c>
      <c r="K312" s="224"/>
      <c r="L312" s="224"/>
      <c r="M312" s="224"/>
      <c r="N312" s="224"/>
      <c r="O312" s="224"/>
      <c r="P312" s="185"/>
      <c r="Q312" s="225"/>
      <c r="R312" s="182" t="str">
        <f ca="1">IF(ISERROR($V312),"",OFFSET('Smelter Look-up'!$C$4,$V312-4,0)&amp;"")</f>
        <v/>
      </c>
      <c r="S312" s="181" t="str">
        <f t="shared" ca="1" si="41"/>
        <v/>
      </c>
      <c r="T312" s="181" t="str">
        <f ca="1">IF(B312="","",IF(ISERROR(MATCH($J312,SorP!$B$1:$B$6226,0)),"",INDIRECT("'SorP'!$A$"&amp;MATCH($S312&amp;$J312,SorP!C:C,0))))</f>
        <v/>
      </c>
      <c r="U312" s="201"/>
      <c r="V312" s="226" t="e">
        <f>IF(C312="",NA(),IF(OR(C312="Smelter not listed",C312="Smelter not yet identified"),MATCH($B312&amp;$D312,'Smelter Look-up'!$J:$J,0),MATCH($B312&amp;$C312,'Smelter Look-up'!$J:$J,0)))</f>
        <v>#N/A</v>
      </c>
      <c r="X312" s="227">
        <f t="shared" ca="1" si="42"/>
        <v>0</v>
      </c>
      <c r="AB312" s="228" t="str">
        <f t="shared" si="43"/>
        <v/>
      </c>
    </row>
    <row r="313" spans="1:28" s="227" customFormat="1" ht="20.25">
      <c r="A313" s="181"/>
      <c r="B313" s="182" t="str">
        <f>IF(LEN(A313)=0,"",INDEX('Smelter Look-up'!$A:$A,MATCH($A313,'Smelter Look-up'!$E:$E,0)))</f>
        <v/>
      </c>
      <c r="C313" s="186" t="str">
        <f>IF(LEN(A313)=0,"",INDEX('Smelter Look-up'!$C:$C,MATCH($A313,'Smelter Look-up'!$E:$E,0)))</f>
        <v/>
      </c>
      <c r="D313" s="230"/>
      <c r="E313" s="182" t="str">
        <f ca="1">IF(ISERROR($V313),"",OFFSET('Smelter Look-up'!$D$4,$V313-4,0)&amp;"")</f>
        <v/>
      </c>
      <c r="F313" s="182" t="str">
        <f ca="1">IF(ISERROR($V313),"",OFFSET('Smelter Look-up'!$E$4,$V313-4,0))</f>
        <v/>
      </c>
      <c r="G313" s="182" t="str">
        <f ca="1">IF(C313=$X$4,IF(ISERROR($V313),"Enter smelter details","RMI"),IF(ISERROR($V313),"",OFFSET('Smelter Look-up'!$F$4,$V313-4,0)))</f>
        <v/>
      </c>
      <c r="H313" s="183" t="str">
        <f ca="1">IF(ISERROR($V313),"",OFFSET('Smelter Look-up'!$G$4,$V313-4,0))</f>
        <v/>
      </c>
      <c r="I313" s="184" t="str">
        <f ca="1">IF(ISERROR($V313),"",OFFSET('Smelter Look-up'!$H$4,$V313-4,0))</f>
        <v/>
      </c>
      <c r="J313" s="184" t="str">
        <f ca="1">IF(ISERROR($V313),"",OFFSET('Smelter Look-up'!$I$4,$V313-4,0))</f>
        <v/>
      </c>
      <c r="K313" s="224"/>
      <c r="L313" s="224"/>
      <c r="M313" s="224"/>
      <c r="N313" s="224"/>
      <c r="O313" s="224"/>
      <c r="P313" s="185"/>
      <c r="Q313" s="225"/>
      <c r="R313" s="182" t="str">
        <f ca="1">IF(ISERROR($V313),"",OFFSET('Smelter Look-up'!$C$4,$V313-4,0)&amp;"")</f>
        <v/>
      </c>
      <c r="S313" s="181" t="str">
        <f t="shared" ca="1" si="41"/>
        <v/>
      </c>
      <c r="T313" s="181" t="str">
        <f ca="1">IF(B313="","",IF(ISERROR(MATCH($J313,SorP!$B$1:$B$6226,0)),"",INDIRECT("'SorP'!$A$"&amp;MATCH($S313&amp;$J313,SorP!C:C,0))))</f>
        <v/>
      </c>
      <c r="U313" s="201"/>
      <c r="V313" s="226" t="e">
        <f>IF(C313="",NA(),IF(OR(C313="Smelter not listed",C313="Smelter not yet identified"),MATCH($B313&amp;$D313,'Smelter Look-up'!$J:$J,0),MATCH($B313&amp;$C313,'Smelter Look-up'!$J:$J,0)))</f>
        <v>#N/A</v>
      </c>
      <c r="X313" s="227">
        <f t="shared" ca="1" si="42"/>
        <v>0</v>
      </c>
      <c r="AB313" s="228" t="str">
        <f t="shared" si="43"/>
        <v/>
      </c>
    </row>
    <row r="314" spans="1:28" s="227" customFormat="1" ht="20.25">
      <c r="A314" s="181"/>
      <c r="B314" s="182" t="str">
        <f>IF(LEN(A314)=0,"",INDEX('Smelter Look-up'!$A:$A,MATCH($A314,'Smelter Look-up'!$E:$E,0)))</f>
        <v/>
      </c>
      <c r="C314" s="186" t="str">
        <f>IF(LEN(A314)=0,"",INDEX('Smelter Look-up'!$C:$C,MATCH($A314,'Smelter Look-up'!$E:$E,0)))</f>
        <v/>
      </c>
      <c r="D314" s="230"/>
      <c r="E314" s="182" t="str">
        <f ca="1">IF(ISERROR($V314),"",OFFSET('Smelter Look-up'!$D$4,$V314-4,0)&amp;"")</f>
        <v/>
      </c>
      <c r="F314" s="182" t="str">
        <f ca="1">IF(ISERROR($V314),"",OFFSET('Smelter Look-up'!$E$4,$V314-4,0))</f>
        <v/>
      </c>
      <c r="G314" s="182" t="str">
        <f ca="1">IF(C314=$X$4,IF(ISERROR($V314),"Enter smelter details","RMI"),IF(ISERROR($V314),"",OFFSET('Smelter Look-up'!$F$4,$V314-4,0)))</f>
        <v/>
      </c>
      <c r="H314" s="183" t="str">
        <f ca="1">IF(ISERROR($V314),"",OFFSET('Smelter Look-up'!$G$4,$V314-4,0))</f>
        <v/>
      </c>
      <c r="I314" s="184" t="str">
        <f ca="1">IF(ISERROR($V314),"",OFFSET('Smelter Look-up'!$H$4,$V314-4,0))</f>
        <v/>
      </c>
      <c r="J314" s="184" t="str">
        <f ca="1">IF(ISERROR($V314),"",OFFSET('Smelter Look-up'!$I$4,$V314-4,0))</f>
        <v/>
      </c>
      <c r="K314" s="224"/>
      <c r="L314" s="224"/>
      <c r="M314" s="224"/>
      <c r="N314" s="224"/>
      <c r="O314" s="224"/>
      <c r="P314" s="185"/>
      <c r="Q314" s="225"/>
      <c r="R314" s="182" t="str">
        <f ca="1">IF(ISERROR($V314),"",OFFSET('Smelter Look-up'!$C$4,$V314-4,0)&amp;"")</f>
        <v/>
      </c>
      <c r="S314" s="181" t="str">
        <f t="shared" ca="1" si="41"/>
        <v/>
      </c>
      <c r="T314" s="181" t="str">
        <f ca="1">IF(B314="","",IF(ISERROR(MATCH($J314,SorP!$B$1:$B$6226,0)),"",INDIRECT("'SorP'!$A$"&amp;MATCH($S314&amp;$J314,SorP!C:C,0))))</f>
        <v/>
      </c>
      <c r="U314" s="201"/>
      <c r="V314" s="226" t="e">
        <f>IF(C314="",NA(),IF(OR(C314="Smelter not listed",C314="Smelter not yet identified"),MATCH($B314&amp;$D314,'Smelter Look-up'!$J:$J,0),MATCH($B314&amp;$C314,'Smelter Look-up'!$J:$J,0)))</f>
        <v>#N/A</v>
      </c>
      <c r="X314" s="227">
        <f t="shared" ca="1" si="42"/>
        <v>0</v>
      </c>
      <c r="AB314" s="228" t="str">
        <f t="shared" si="43"/>
        <v/>
      </c>
    </row>
    <row r="315" spans="1:28" s="227" customFormat="1" ht="20.25">
      <c r="A315" s="181"/>
      <c r="B315" s="182" t="str">
        <f>IF(LEN(A315)=0,"",INDEX('Smelter Look-up'!$A:$A,MATCH($A315,'Smelter Look-up'!$E:$E,0)))</f>
        <v/>
      </c>
      <c r="C315" s="186" t="str">
        <f>IF(LEN(A315)=0,"",INDEX('Smelter Look-up'!$C:$C,MATCH($A315,'Smelter Look-up'!$E:$E,0)))</f>
        <v/>
      </c>
      <c r="D315" s="230"/>
      <c r="E315" s="182" t="str">
        <f ca="1">IF(ISERROR($V315),"",OFFSET('Smelter Look-up'!$D$4,$V315-4,0)&amp;"")</f>
        <v/>
      </c>
      <c r="F315" s="182" t="str">
        <f ca="1">IF(ISERROR($V315),"",OFFSET('Smelter Look-up'!$E$4,$V315-4,0))</f>
        <v/>
      </c>
      <c r="G315" s="182" t="str">
        <f ca="1">IF(C315=$X$4,IF(ISERROR($V315),"Enter smelter details","RMI"),IF(ISERROR($V315),"",OFFSET('Smelter Look-up'!$F$4,$V315-4,0)))</f>
        <v/>
      </c>
      <c r="H315" s="183" t="str">
        <f ca="1">IF(ISERROR($V315),"",OFFSET('Smelter Look-up'!$G$4,$V315-4,0))</f>
        <v/>
      </c>
      <c r="I315" s="184" t="str">
        <f ca="1">IF(ISERROR($V315),"",OFFSET('Smelter Look-up'!$H$4,$V315-4,0))</f>
        <v/>
      </c>
      <c r="J315" s="184" t="str">
        <f ca="1">IF(ISERROR($V315),"",OFFSET('Smelter Look-up'!$I$4,$V315-4,0))</f>
        <v/>
      </c>
      <c r="K315" s="224"/>
      <c r="L315" s="224"/>
      <c r="M315" s="224"/>
      <c r="N315" s="224"/>
      <c r="O315" s="224"/>
      <c r="P315" s="185"/>
      <c r="Q315" s="225"/>
      <c r="R315" s="182" t="str">
        <f ca="1">IF(ISERROR($V315),"",OFFSET('Smelter Look-up'!$C$4,$V315-4,0)&amp;"")</f>
        <v/>
      </c>
      <c r="S315" s="181" t="str">
        <f t="shared" ca="1" si="41"/>
        <v/>
      </c>
      <c r="T315" s="181" t="str">
        <f ca="1">IF(B315="","",IF(ISERROR(MATCH($J315,SorP!$B$1:$B$6226,0)),"",INDIRECT("'SorP'!$A$"&amp;MATCH($S315&amp;$J315,SorP!C:C,0))))</f>
        <v/>
      </c>
      <c r="U315" s="201"/>
      <c r="V315" s="226" t="e">
        <f>IF(C315="",NA(),IF(OR(C315="Smelter not listed",C315="Smelter not yet identified"),MATCH($B315&amp;$D315,'Smelter Look-up'!$J:$J,0),MATCH($B315&amp;$C315,'Smelter Look-up'!$J:$J,0)))</f>
        <v>#N/A</v>
      </c>
      <c r="X315" s="227">
        <f t="shared" ca="1" si="42"/>
        <v>0</v>
      </c>
      <c r="AB315" s="228" t="str">
        <f t="shared" si="43"/>
        <v/>
      </c>
    </row>
    <row r="316" spans="1:28" s="227" customFormat="1" ht="20.25">
      <c r="A316" s="181"/>
      <c r="B316" s="182" t="str">
        <f>IF(LEN(A316)=0,"",INDEX('Smelter Look-up'!$A:$A,MATCH($A316,'Smelter Look-up'!$E:$E,0)))</f>
        <v/>
      </c>
      <c r="C316" s="186" t="str">
        <f>IF(LEN(A316)=0,"",INDEX('Smelter Look-up'!$C:$C,MATCH($A316,'Smelter Look-up'!$E:$E,0)))</f>
        <v/>
      </c>
      <c r="D316" s="230"/>
      <c r="E316" s="182" t="str">
        <f ca="1">IF(ISERROR($V316),"",OFFSET('Smelter Look-up'!$D$4,$V316-4,0)&amp;"")</f>
        <v/>
      </c>
      <c r="F316" s="182" t="str">
        <f ca="1">IF(ISERROR($V316),"",OFFSET('Smelter Look-up'!$E$4,$V316-4,0))</f>
        <v/>
      </c>
      <c r="G316" s="182" t="str">
        <f ca="1">IF(C316=$X$4,IF(ISERROR($V316),"Enter smelter details","RMI"),IF(ISERROR($V316),"",OFFSET('Smelter Look-up'!$F$4,$V316-4,0)))</f>
        <v/>
      </c>
      <c r="H316" s="183" t="str">
        <f ca="1">IF(ISERROR($V316),"",OFFSET('Smelter Look-up'!$G$4,$V316-4,0))</f>
        <v/>
      </c>
      <c r="I316" s="184" t="str">
        <f ca="1">IF(ISERROR($V316),"",OFFSET('Smelter Look-up'!$H$4,$V316-4,0))</f>
        <v/>
      </c>
      <c r="J316" s="184" t="str">
        <f ca="1">IF(ISERROR($V316),"",OFFSET('Smelter Look-up'!$I$4,$V316-4,0))</f>
        <v/>
      </c>
      <c r="K316" s="224"/>
      <c r="L316" s="224"/>
      <c r="M316" s="224"/>
      <c r="N316" s="224"/>
      <c r="O316" s="224"/>
      <c r="P316" s="185"/>
      <c r="Q316" s="225"/>
      <c r="R316" s="182" t="str">
        <f ca="1">IF(ISERROR($V316),"",OFFSET('Smelter Look-up'!$C$4,$V316-4,0)&amp;"")</f>
        <v/>
      </c>
      <c r="S316" s="181" t="str">
        <f t="shared" ca="1" si="41"/>
        <v/>
      </c>
      <c r="T316" s="181" t="str">
        <f ca="1">IF(B316="","",IF(ISERROR(MATCH($J316,SorP!$B$1:$B$6226,0)),"",INDIRECT("'SorP'!$A$"&amp;MATCH($S316&amp;$J316,SorP!C:C,0))))</f>
        <v/>
      </c>
      <c r="U316" s="201"/>
      <c r="V316" s="226" t="e">
        <f>IF(C316="",NA(),IF(OR(C316="Smelter not listed",C316="Smelter not yet identified"),MATCH($B316&amp;$D316,'Smelter Look-up'!$J:$J,0),MATCH($B316&amp;$C316,'Smelter Look-up'!$J:$J,0)))</f>
        <v>#N/A</v>
      </c>
      <c r="X316" s="227">
        <f t="shared" ca="1" si="42"/>
        <v>0</v>
      </c>
      <c r="AB316" s="228" t="str">
        <f t="shared" si="43"/>
        <v/>
      </c>
    </row>
    <row r="317" spans="1:28" s="227" customFormat="1" ht="20.25">
      <c r="A317" s="181"/>
      <c r="B317" s="182" t="str">
        <f>IF(LEN(A317)=0,"",INDEX('Smelter Look-up'!$A:$A,MATCH($A317,'Smelter Look-up'!$E:$E,0)))</f>
        <v/>
      </c>
      <c r="C317" s="186" t="str">
        <f>IF(LEN(A317)=0,"",INDEX('Smelter Look-up'!$C:$C,MATCH($A317,'Smelter Look-up'!$E:$E,0)))</f>
        <v/>
      </c>
      <c r="D317" s="230"/>
      <c r="E317" s="182" t="str">
        <f ca="1">IF(ISERROR($V317),"",OFFSET('Smelter Look-up'!$D$4,$V317-4,0)&amp;"")</f>
        <v/>
      </c>
      <c r="F317" s="182" t="str">
        <f ca="1">IF(ISERROR($V317),"",OFFSET('Smelter Look-up'!$E$4,$V317-4,0))</f>
        <v/>
      </c>
      <c r="G317" s="182" t="str">
        <f ca="1">IF(C317=$X$4,IF(ISERROR($V317),"Enter smelter details","RMI"),IF(ISERROR($V317),"",OFFSET('Smelter Look-up'!$F$4,$V317-4,0)))</f>
        <v/>
      </c>
      <c r="H317" s="183" t="str">
        <f ca="1">IF(ISERROR($V317),"",OFFSET('Smelter Look-up'!$G$4,$V317-4,0))</f>
        <v/>
      </c>
      <c r="I317" s="184" t="str">
        <f ca="1">IF(ISERROR($V317),"",OFFSET('Smelter Look-up'!$H$4,$V317-4,0))</f>
        <v/>
      </c>
      <c r="J317" s="184" t="str">
        <f ca="1">IF(ISERROR($V317),"",OFFSET('Smelter Look-up'!$I$4,$V317-4,0))</f>
        <v/>
      </c>
      <c r="K317" s="224"/>
      <c r="L317" s="224"/>
      <c r="M317" s="224"/>
      <c r="N317" s="224"/>
      <c r="O317" s="224"/>
      <c r="P317" s="185"/>
      <c r="Q317" s="225"/>
      <c r="R317" s="182" t="str">
        <f ca="1">IF(ISERROR($V317),"",OFFSET('Smelter Look-up'!$C$4,$V317-4,0)&amp;"")</f>
        <v/>
      </c>
      <c r="S317" s="181" t="str">
        <f t="shared" ca="1" si="41"/>
        <v/>
      </c>
      <c r="T317" s="181" t="str">
        <f ca="1">IF(B317="","",IF(ISERROR(MATCH($J317,SorP!$B$1:$B$6226,0)),"",INDIRECT("'SorP'!$A$"&amp;MATCH($S317&amp;$J317,SorP!C:C,0))))</f>
        <v/>
      </c>
      <c r="U317" s="201"/>
      <c r="V317" s="226" t="e">
        <f>IF(C317="",NA(),IF(OR(C317="Smelter not listed",C317="Smelter not yet identified"),MATCH($B317&amp;$D317,'Smelter Look-up'!$J:$J,0),MATCH($B317&amp;$C317,'Smelter Look-up'!$J:$J,0)))</f>
        <v>#N/A</v>
      </c>
      <c r="X317" s="227">
        <f t="shared" ca="1" si="42"/>
        <v>0</v>
      </c>
      <c r="AB317" s="228" t="str">
        <f t="shared" si="43"/>
        <v/>
      </c>
    </row>
    <row r="318" spans="1:28" s="227" customFormat="1" ht="20.25">
      <c r="A318" s="181"/>
      <c r="B318" s="182" t="str">
        <f>IF(LEN(A318)=0,"",INDEX('Smelter Look-up'!$A:$A,MATCH($A318,'Smelter Look-up'!$E:$E,0)))</f>
        <v/>
      </c>
      <c r="C318" s="186" t="str">
        <f>IF(LEN(A318)=0,"",INDEX('Smelter Look-up'!$C:$C,MATCH($A318,'Smelter Look-up'!$E:$E,0)))</f>
        <v/>
      </c>
      <c r="D318" s="230"/>
      <c r="E318" s="182" t="str">
        <f ca="1">IF(ISERROR($V318),"",OFFSET('Smelter Look-up'!$D$4,$V318-4,0)&amp;"")</f>
        <v/>
      </c>
      <c r="F318" s="182" t="str">
        <f ca="1">IF(ISERROR($V318),"",OFFSET('Smelter Look-up'!$E$4,$V318-4,0))</f>
        <v/>
      </c>
      <c r="G318" s="182" t="str">
        <f ca="1">IF(C318=$X$4,IF(ISERROR($V318),"Enter smelter details","RMI"),IF(ISERROR($V318),"",OFFSET('Smelter Look-up'!$F$4,$V318-4,0)))</f>
        <v/>
      </c>
      <c r="H318" s="183" t="str">
        <f ca="1">IF(ISERROR($V318),"",OFFSET('Smelter Look-up'!$G$4,$V318-4,0))</f>
        <v/>
      </c>
      <c r="I318" s="184" t="str">
        <f ca="1">IF(ISERROR($V318),"",OFFSET('Smelter Look-up'!$H$4,$V318-4,0))</f>
        <v/>
      </c>
      <c r="J318" s="184" t="str">
        <f ca="1">IF(ISERROR($V318),"",OFFSET('Smelter Look-up'!$I$4,$V318-4,0))</f>
        <v/>
      </c>
      <c r="K318" s="224"/>
      <c r="L318" s="224"/>
      <c r="M318" s="224"/>
      <c r="N318" s="224"/>
      <c r="O318" s="224"/>
      <c r="P318" s="185"/>
      <c r="Q318" s="225"/>
      <c r="R318" s="182" t="str">
        <f ca="1">IF(ISERROR($V318),"",OFFSET('Smelter Look-up'!$C$4,$V318-4,0)&amp;"")</f>
        <v/>
      </c>
      <c r="S318" s="181" t="str">
        <f t="shared" ca="1" si="41"/>
        <v/>
      </c>
      <c r="T318" s="181" t="str">
        <f ca="1">IF(B318="","",IF(ISERROR(MATCH($J318,SorP!$B$1:$B$6226,0)),"",INDIRECT("'SorP'!$A$"&amp;MATCH($S318&amp;$J318,SorP!C:C,0))))</f>
        <v/>
      </c>
      <c r="U318" s="201"/>
      <c r="V318" s="226" t="e">
        <f>IF(C318="",NA(),IF(OR(C318="Smelter not listed",C318="Smelter not yet identified"),MATCH($B318&amp;$D318,'Smelter Look-up'!$J:$J,0),MATCH($B318&amp;$C318,'Smelter Look-up'!$J:$J,0)))</f>
        <v>#N/A</v>
      </c>
      <c r="X318" s="227">
        <f t="shared" ca="1" si="42"/>
        <v>0</v>
      </c>
      <c r="AB318" s="228" t="str">
        <f t="shared" si="43"/>
        <v/>
      </c>
    </row>
    <row r="319" spans="1:28" s="227" customFormat="1" ht="20.25">
      <c r="A319" s="181"/>
      <c r="B319" s="182" t="str">
        <f>IF(LEN(A319)=0,"",INDEX('Smelter Look-up'!$A:$A,MATCH($A319,'Smelter Look-up'!$E:$E,0)))</f>
        <v/>
      </c>
      <c r="C319" s="186" t="str">
        <f>IF(LEN(A319)=0,"",INDEX('Smelter Look-up'!$C:$C,MATCH($A319,'Smelter Look-up'!$E:$E,0)))</f>
        <v/>
      </c>
      <c r="D319" s="230"/>
      <c r="E319" s="182" t="str">
        <f ca="1">IF(ISERROR($V319),"",OFFSET('Smelter Look-up'!$D$4,$V319-4,0)&amp;"")</f>
        <v/>
      </c>
      <c r="F319" s="182" t="str">
        <f ca="1">IF(ISERROR($V319),"",OFFSET('Smelter Look-up'!$E$4,$V319-4,0))</f>
        <v/>
      </c>
      <c r="G319" s="182" t="str">
        <f ca="1">IF(C319=$X$4,IF(ISERROR($V319),"Enter smelter details","RMI"),IF(ISERROR($V319),"",OFFSET('Smelter Look-up'!$F$4,$V319-4,0)))</f>
        <v/>
      </c>
      <c r="H319" s="183" t="str">
        <f ca="1">IF(ISERROR($V319),"",OFFSET('Smelter Look-up'!$G$4,$V319-4,0))</f>
        <v/>
      </c>
      <c r="I319" s="184" t="str">
        <f ca="1">IF(ISERROR($V319),"",OFFSET('Smelter Look-up'!$H$4,$V319-4,0))</f>
        <v/>
      </c>
      <c r="J319" s="184" t="str">
        <f ca="1">IF(ISERROR($V319),"",OFFSET('Smelter Look-up'!$I$4,$V319-4,0))</f>
        <v/>
      </c>
      <c r="K319" s="224"/>
      <c r="L319" s="224"/>
      <c r="M319" s="224"/>
      <c r="N319" s="224"/>
      <c r="O319" s="224"/>
      <c r="P319" s="185"/>
      <c r="Q319" s="225"/>
      <c r="R319" s="182" t="str">
        <f ca="1">IF(ISERROR($V319),"",OFFSET('Smelter Look-up'!$C$4,$V319-4,0)&amp;"")</f>
        <v/>
      </c>
      <c r="S319" s="181" t="str">
        <f t="shared" ca="1" si="41"/>
        <v/>
      </c>
      <c r="T319" s="181" t="str">
        <f ca="1">IF(B319="","",IF(ISERROR(MATCH($J319,SorP!$B$1:$B$6226,0)),"",INDIRECT("'SorP'!$A$"&amp;MATCH($S319&amp;$J319,SorP!C:C,0))))</f>
        <v/>
      </c>
      <c r="U319" s="201"/>
      <c r="V319" s="226" t="e">
        <f>IF(C319="",NA(),IF(OR(C319="Smelter not listed",C319="Smelter not yet identified"),MATCH($B319&amp;$D319,'Smelter Look-up'!$J:$J,0),MATCH($B319&amp;$C319,'Smelter Look-up'!$J:$J,0)))</f>
        <v>#N/A</v>
      </c>
      <c r="X319" s="227">
        <f t="shared" ca="1" si="42"/>
        <v>0</v>
      </c>
      <c r="AB319" s="228" t="str">
        <f t="shared" si="43"/>
        <v/>
      </c>
    </row>
    <row r="320" spans="1:28" s="227" customFormat="1" ht="20.25">
      <c r="A320" s="181"/>
      <c r="B320" s="182" t="str">
        <f>IF(LEN(A320)=0,"",INDEX('Smelter Look-up'!$A:$A,MATCH($A320,'Smelter Look-up'!$E:$E,0)))</f>
        <v/>
      </c>
      <c r="C320" s="186" t="str">
        <f>IF(LEN(A320)=0,"",INDEX('Smelter Look-up'!$C:$C,MATCH($A320,'Smelter Look-up'!$E:$E,0)))</f>
        <v/>
      </c>
      <c r="D320" s="230"/>
      <c r="E320" s="182" t="str">
        <f ca="1">IF(ISERROR($V320),"",OFFSET('Smelter Look-up'!$D$4,$V320-4,0)&amp;"")</f>
        <v/>
      </c>
      <c r="F320" s="182" t="str">
        <f ca="1">IF(ISERROR($V320),"",OFFSET('Smelter Look-up'!$E$4,$V320-4,0))</f>
        <v/>
      </c>
      <c r="G320" s="182" t="str">
        <f ca="1">IF(C320=$X$4,IF(ISERROR($V320),"Enter smelter details","RMI"),IF(ISERROR($V320),"",OFFSET('Smelter Look-up'!$F$4,$V320-4,0)))</f>
        <v/>
      </c>
      <c r="H320" s="183" t="str">
        <f ca="1">IF(ISERROR($V320),"",OFFSET('Smelter Look-up'!$G$4,$V320-4,0))</f>
        <v/>
      </c>
      <c r="I320" s="184" t="str">
        <f ca="1">IF(ISERROR($V320),"",OFFSET('Smelter Look-up'!$H$4,$V320-4,0))</f>
        <v/>
      </c>
      <c r="J320" s="184" t="str">
        <f ca="1">IF(ISERROR($V320),"",OFFSET('Smelter Look-up'!$I$4,$V320-4,0))</f>
        <v/>
      </c>
      <c r="K320" s="224"/>
      <c r="L320" s="224"/>
      <c r="M320" s="224"/>
      <c r="N320" s="224"/>
      <c r="O320" s="224"/>
      <c r="P320" s="185"/>
      <c r="Q320" s="225"/>
      <c r="R320" s="182" t="str">
        <f ca="1">IF(ISERROR($V320),"",OFFSET('Smelter Look-up'!$C$4,$V320-4,0)&amp;"")</f>
        <v/>
      </c>
      <c r="S320" s="181" t="str">
        <f t="shared" ca="1" si="41"/>
        <v/>
      </c>
      <c r="T320" s="181" t="str">
        <f ca="1">IF(B320="","",IF(ISERROR(MATCH($J320,SorP!$B$1:$B$6226,0)),"",INDIRECT("'SorP'!$A$"&amp;MATCH($S320&amp;$J320,SorP!C:C,0))))</f>
        <v/>
      </c>
      <c r="U320" s="201"/>
      <c r="V320" s="226" t="e">
        <f>IF(C320="",NA(),IF(OR(C320="Smelter not listed",C320="Smelter not yet identified"),MATCH($B320&amp;$D320,'Smelter Look-up'!$J:$J,0),MATCH($B320&amp;$C320,'Smelter Look-up'!$J:$J,0)))</f>
        <v>#N/A</v>
      </c>
      <c r="X320" s="227">
        <f t="shared" ca="1" si="42"/>
        <v>0</v>
      </c>
      <c r="AB320" s="228" t="str">
        <f t="shared" si="43"/>
        <v/>
      </c>
    </row>
    <row r="321" spans="1:28" s="227" customFormat="1" ht="20.25">
      <c r="A321" s="181"/>
      <c r="B321" s="182" t="str">
        <f>IF(LEN(A321)=0,"",INDEX('Smelter Look-up'!$A:$A,MATCH($A321,'Smelter Look-up'!$E:$E,0)))</f>
        <v/>
      </c>
      <c r="C321" s="186" t="str">
        <f>IF(LEN(A321)=0,"",INDEX('Smelter Look-up'!$C:$C,MATCH($A321,'Smelter Look-up'!$E:$E,0)))</f>
        <v/>
      </c>
      <c r="D321" s="230"/>
      <c r="E321" s="182" t="str">
        <f ca="1">IF(ISERROR($V321),"",OFFSET('Smelter Look-up'!$D$4,$V321-4,0)&amp;"")</f>
        <v/>
      </c>
      <c r="F321" s="182" t="str">
        <f ca="1">IF(ISERROR($V321),"",OFFSET('Smelter Look-up'!$E$4,$V321-4,0))</f>
        <v/>
      </c>
      <c r="G321" s="182" t="str">
        <f ca="1">IF(C321=$X$4,IF(ISERROR($V321),"Enter smelter details","RMI"),IF(ISERROR($V321),"",OFFSET('Smelter Look-up'!$F$4,$V321-4,0)))</f>
        <v/>
      </c>
      <c r="H321" s="183" t="str">
        <f ca="1">IF(ISERROR($V321),"",OFFSET('Smelter Look-up'!$G$4,$V321-4,0))</f>
        <v/>
      </c>
      <c r="I321" s="184" t="str">
        <f ca="1">IF(ISERROR($V321),"",OFFSET('Smelter Look-up'!$H$4,$V321-4,0))</f>
        <v/>
      </c>
      <c r="J321" s="184" t="str">
        <f ca="1">IF(ISERROR($V321),"",OFFSET('Smelter Look-up'!$I$4,$V321-4,0))</f>
        <v/>
      </c>
      <c r="K321" s="224"/>
      <c r="L321" s="224"/>
      <c r="M321" s="224"/>
      <c r="N321" s="224"/>
      <c r="O321" s="224"/>
      <c r="P321" s="185"/>
      <c r="Q321" s="225"/>
      <c r="R321" s="182" t="str">
        <f ca="1">IF(ISERROR($V321),"",OFFSET('Smelter Look-up'!$C$4,$V321-4,0)&amp;"")</f>
        <v/>
      </c>
      <c r="S321" s="181" t="str">
        <f t="shared" ca="1" si="41"/>
        <v/>
      </c>
      <c r="T321" s="181" t="str">
        <f ca="1">IF(B321="","",IF(ISERROR(MATCH($J321,SorP!$B$1:$B$6226,0)),"",INDIRECT("'SorP'!$A$"&amp;MATCH($S321&amp;$J321,SorP!C:C,0))))</f>
        <v/>
      </c>
      <c r="U321" s="201"/>
      <c r="V321" s="226" t="e">
        <f>IF(C321="",NA(),IF(OR(C321="Smelter not listed",C321="Smelter not yet identified"),MATCH($B321&amp;$D321,'Smelter Look-up'!$J:$J,0),MATCH($B321&amp;$C321,'Smelter Look-up'!$J:$J,0)))</f>
        <v>#N/A</v>
      </c>
      <c r="X321" s="227">
        <f t="shared" ca="1" si="42"/>
        <v>0</v>
      </c>
      <c r="AB321" s="228" t="str">
        <f t="shared" si="43"/>
        <v/>
      </c>
    </row>
    <row r="322" spans="1:28" s="227" customFormat="1" ht="20.25">
      <c r="A322" s="181"/>
      <c r="B322" s="182" t="str">
        <f>IF(LEN(A322)=0,"",INDEX('Smelter Look-up'!$A:$A,MATCH($A322,'Smelter Look-up'!$E:$E,0)))</f>
        <v/>
      </c>
      <c r="C322" s="186" t="str">
        <f>IF(LEN(A322)=0,"",INDEX('Smelter Look-up'!$C:$C,MATCH($A322,'Smelter Look-up'!$E:$E,0)))</f>
        <v/>
      </c>
      <c r="D322" s="230"/>
      <c r="E322" s="182" t="str">
        <f ca="1">IF(ISERROR($V322),"",OFFSET('Smelter Look-up'!$D$4,$V322-4,0)&amp;"")</f>
        <v/>
      </c>
      <c r="F322" s="182" t="str">
        <f ca="1">IF(ISERROR($V322),"",OFFSET('Smelter Look-up'!$E$4,$V322-4,0))</f>
        <v/>
      </c>
      <c r="G322" s="182" t="str">
        <f ca="1">IF(C322=$X$4,IF(ISERROR($V322),"Enter smelter details","RMI"),IF(ISERROR($V322),"",OFFSET('Smelter Look-up'!$F$4,$V322-4,0)))</f>
        <v/>
      </c>
      <c r="H322" s="183" t="str">
        <f ca="1">IF(ISERROR($V322),"",OFFSET('Smelter Look-up'!$G$4,$V322-4,0))</f>
        <v/>
      </c>
      <c r="I322" s="184" t="str">
        <f ca="1">IF(ISERROR($V322),"",OFFSET('Smelter Look-up'!$H$4,$V322-4,0))</f>
        <v/>
      </c>
      <c r="J322" s="184" t="str">
        <f ca="1">IF(ISERROR($V322),"",OFFSET('Smelter Look-up'!$I$4,$V322-4,0))</f>
        <v/>
      </c>
      <c r="K322" s="224"/>
      <c r="L322" s="224"/>
      <c r="M322" s="224"/>
      <c r="N322" s="224"/>
      <c r="O322" s="224"/>
      <c r="P322" s="185"/>
      <c r="Q322" s="225"/>
      <c r="R322" s="182" t="str">
        <f ca="1">IF(ISERROR($V322),"",OFFSET('Smelter Look-up'!$C$4,$V322-4,0)&amp;"")</f>
        <v/>
      </c>
      <c r="S322" s="181" t="str">
        <f t="shared" ca="1" si="41"/>
        <v/>
      </c>
      <c r="T322" s="181" t="str">
        <f ca="1">IF(B322="","",IF(ISERROR(MATCH($J322,SorP!$B$1:$B$6226,0)),"",INDIRECT("'SorP'!$A$"&amp;MATCH($S322&amp;$J322,SorP!C:C,0))))</f>
        <v/>
      </c>
      <c r="U322" s="201"/>
      <c r="V322" s="226" t="e">
        <f>IF(C322="",NA(),IF(OR(C322="Smelter not listed",C322="Smelter not yet identified"),MATCH($B322&amp;$D322,'Smelter Look-up'!$J:$J,0),MATCH($B322&amp;$C322,'Smelter Look-up'!$J:$J,0)))</f>
        <v>#N/A</v>
      </c>
      <c r="X322" s="227">
        <f t="shared" ca="1" si="42"/>
        <v>0</v>
      </c>
      <c r="AB322" s="228" t="str">
        <f t="shared" si="43"/>
        <v/>
      </c>
    </row>
    <row r="323" spans="1:28" s="227" customFormat="1" ht="20.25">
      <c r="A323" s="181"/>
      <c r="B323" s="182" t="str">
        <f>IF(LEN(A323)=0,"",INDEX('Smelter Look-up'!$A:$A,MATCH($A323,'Smelter Look-up'!$E:$E,0)))</f>
        <v/>
      </c>
      <c r="C323" s="186" t="str">
        <f>IF(LEN(A323)=0,"",INDEX('Smelter Look-up'!$C:$C,MATCH($A323,'Smelter Look-up'!$E:$E,0)))</f>
        <v/>
      </c>
      <c r="D323" s="230"/>
      <c r="E323" s="182" t="str">
        <f ca="1">IF(ISERROR($V323),"",OFFSET('Smelter Look-up'!$D$4,$V323-4,0)&amp;"")</f>
        <v/>
      </c>
      <c r="F323" s="182" t="str">
        <f ca="1">IF(ISERROR($V323),"",OFFSET('Smelter Look-up'!$E$4,$V323-4,0))</f>
        <v/>
      </c>
      <c r="G323" s="182" t="str">
        <f ca="1">IF(C323=$X$4,IF(ISERROR($V323),"Enter smelter details","RMI"),IF(ISERROR($V323),"",OFFSET('Smelter Look-up'!$F$4,$V323-4,0)))</f>
        <v/>
      </c>
      <c r="H323" s="183" t="str">
        <f ca="1">IF(ISERROR($V323),"",OFFSET('Smelter Look-up'!$G$4,$V323-4,0))</f>
        <v/>
      </c>
      <c r="I323" s="184" t="str">
        <f ca="1">IF(ISERROR($V323),"",OFFSET('Smelter Look-up'!$H$4,$V323-4,0))</f>
        <v/>
      </c>
      <c r="J323" s="184" t="str">
        <f ca="1">IF(ISERROR($V323),"",OFFSET('Smelter Look-up'!$I$4,$V323-4,0))</f>
        <v/>
      </c>
      <c r="K323" s="224"/>
      <c r="L323" s="224"/>
      <c r="M323" s="224"/>
      <c r="N323" s="224"/>
      <c r="O323" s="224"/>
      <c r="P323" s="185"/>
      <c r="Q323" s="225"/>
      <c r="R323" s="182" t="str">
        <f ca="1">IF(ISERROR($V323),"",OFFSET('Smelter Look-up'!$C$4,$V323-4,0)&amp;"")</f>
        <v/>
      </c>
      <c r="S323" s="181" t="str">
        <f t="shared" ca="1" si="41"/>
        <v/>
      </c>
      <c r="T323" s="181" t="str">
        <f ca="1">IF(B323="","",IF(ISERROR(MATCH($J323,SorP!$B$1:$B$6226,0)),"",INDIRECT("'SorP'!$A$"&amp;MATCH($S323&amp;$J323,SorP!C:C,0))))</f>
        <v/>
      </c>
      <c r="U323" s="201"/>
      <c r="V323" s="226" t="e">
        <f>IF(C323="",NA(),IF(OR(C323="Smelter not listed",C323="Smelter not yet identified"),MATCH($B323&amp;$D323,'Smelter Look-up'!$J:$J,0),MATCH($B323&amp;$C323,'Smelter Look-up'!$J:$J,0)))</f>
        <v>#N/A</v>
      </c>
      <c r="X323" s="227">
        <f t="shared" ca="1" si="42"/>
        <v>0</v>
      </c>
      <c r="AB323" s="228" t="str">
        <f t="shared" si="43"/>
        <v/>
      </c>
    </row>
    <row r="324" spans="1:28" s="227" customFormat="1" ht="20.25">
      <c r="A324" s="181"/>
      <c r="B324" s="182" t="str">
        <f>IF(LEN(A324)=0,"",INDEX('Smelter Look-up'!$A:$A,MATCH($A324,'Smelter Look-up'!$E:$E,0)))</f>
        <v/>
      </c>
      <c r="C324" s="186" t="str">
        <f>IF(LEN(A324)=0,"",INDEX('Smelter Look-up'!$C:$C,MATCH($A324,'Smelter Look-up'!$E:$E,0)))</f>
        <v/>
      </c>
      <c r="D324" s="230"/>
      <c r="E324" s="182" t="str">
        <f ca="1">IF(ISERROR($V324),"",OFFSET('Smelter Look-up'!$D$4,$V324-4,0)&amp;"")</f>
        <v/>
      </c>
      <c r="F324" s="182" t="str">
        <f ca="1">IF(ISERROR($V324),"",OFFSET('Smelter Look-up'!$E$4,$V324-4,0))</f>
        <v/>
      </c>
      <c r="G324" s="182" t="str">
        <f ca="1">IF(C324=$X$4,IF(ISERROR($V324),"Enter smelter details","RMI"),IF(ISERROR($V324),"",OFFSET('Smelter Look-up'!$F$4,$V324-4,0)))</f>
        <v/>
      </c>
      <c r="H324" s="183" t="str">
        <f ca="1">IF(ISERROR($V324),"",OFFSET('Smelter Look-up'!$G$4,$V324-4,0))</f>
        <v/>
      </c>
      <c r="I324" s="184" t="str">
        <f ca="1">IF(ISERROR($V324),"",OFFSET('Smelter Look-up'!$H$4,$V324-4,0))</f>
        <v/>
      </c>
      <c r="J324" s="184" t="str">
        <f ca="1">IF(ISERROR($V324),"",OFFSET('Smelter Look-up'!$I$4,$V324-4,0))</f>
        <v/>
      </c>
      <c r="K324" s="224"/>
      <c r="L324" s="224"/>
      <c r="M324" s="224"/>
      <c r="N324" s="224"/>
      <c r="O324" s="224"/>
      <c r="P324" s="185"/>
      <c r="Q324" s="225"/>
      <c r="R324" s="182" t="str">
        <f ca="1">IF(ISERROR($V324),"",OFFSET('Smelter Look-up'!$C$4,$V324-4,0)&amp;"")</f>
        <v/>
      </c>
      <c r="S324" s="181" t="str">
        <f t="shared" ca="1" si="41"/>
        <v/>
      </c>
      <c r="T324" s="181" t="str">
        <f ca="1">IF(B324="","",IF(ISERROR(MATCH($J324,SorP!$B$1:$B$6226,0)),"",INDIRECT("'SorP'!$A$"&amp;MATCH($S324&amp;$J324,SorP!C:C,0))))</f>
        <v/>
      </c>
      <c r="U324" s="201"/>
      <c r="V324" s="226" t="e">
        <f>IF(C324="",NA(),IF(OR(C324="Smelter not listed",C324="Smelter not yet identified"),MATCH($B324&amp;$D324,'Smelter Look-up'!$J:$J,0),MATCH($B324&amp;$C324,'Smelter Look-up'!$J:$J,0)))</f>
        <v>#N/A</v>
      </c>
      <c r="X324" s="227">
        <f t="shared" ca="1" si="42"/>
        <v>0</v>
      </c>
      <c r="AB324" s="228" t="str">
        <f t="shared" si="43"/>
        <v/>
      </c>
    </row>
    <row r="325" spans="1:28" s="227" customFormat="1" ht="20.25">
      <c r="A325" s="181"/>
      <c r="B325" s="182" t="str">
        <f>IF(LEN(A325)=0,"",INDEX('Smelter Look-up'!$A:$A,MATCH($A325,'Smelter Look-up'!$E:$E,0)))</f>
        <v/>
      </c>
      <c r="C325" s="186" t="str">
        <f>IF(LEN(A325)=0,"",INDEX('Smelter Look-up'!$C:$C,MATCH($A325,'Smelter Look-up'!$E:$E,0)))</f>
        <v/>
      </c>
      <c r="D325" s="230"/>
      <c r="E325" s="182" t="str">
        <f ca="1">IF(ISERROR($V325),"",OFFSET('Smelter Look-up'!$D$4,$V325-4,0)&amp;"")</f>
        <v/>
      </c>
      <c r="F325" s="182" t="str">
        <f ca="1">IF(ISERROR($V325),"",OFFSET('Smelter Look-up'!$E$4,$V325-4,0))</f>
        <v/>
      </c>
      <c r="G325" s="182" t="str">
        <f ca="1">IF(C325=$X$4,IF(ISERROR($V325),"Enter smelter details","RMI"),IF(ISERROR($V325),"",OFFSET('Smelter Look-up'!$F$4,$V325-4,0)))</f>
        <v/>
      </c>
      <c r="H325" s="183" t="str">
        <f ca="1">IF(ISERROR($V325),"",OFFSET('Smelter Look-up'!$G$4,$V325-4,0))</f>
        <v/>
      </c>
      <c r="I325" s="184" t="str">
        <f ca="1">IF(ISERROR($V325),"",OFFSET('Smelter Look-up'!$H$4,$V325-4,0))</f>
        <v/>
      </c>
      <c r="J325" s="184" t="str">
        <f ca="1">IF(ISERROR($V325),"",OFFSET('Smelter Look-up'!$I$4,$V325-4,0))</f>
        <v/>
      </c>
      <c r="K325" s="224"/>
      <c r="L325" s="224"/>
      <c r="M325" s="224"/>
      <c r="N325" s="224"/>
      <c r="O325" s="224"/>
      <c r="P325" s="185"/>
      <c r="Q325" s="225"/>
      <c r="R325" s="182" t="str">
        <f ca="1">IF(ISERROR($V325),"",OFFSET('Smelter Look-up'!$C$4,$V325-4,0)&amp;"")</f>
        <v/>
      </c>
      <c r="S325" s="181" t="str">
        <f t="shared" ref="S325" ca="1" si="44">IF(B325="","",IF(ISERROR(MATCH($E325,CL,0)),"Unknown",INDIRECT("'C'!$A$"&amp;MATCH($E325,CL,0)+1)))</f>
        <v/>
      </c>
      <c r="T325" s="181" t="str">
        <f ca="1">IF(B325="","",IF(ISERROR(MATCH($J325,SorP!$B$1:$B$6226,0)),"",INDIRECT("'SorP'!$A$"&amp;MATCH($S325&amp;$J325,SorP!C:C,0))))</f>
        <v/>
      </c>
      <c r="U325" s="201"/>
      <c r="V325" s="226" t="e">
        <f>IF(C325="",NA(),IF(OR(C325="Smelter not listed",C325="Smelter not yet identified"),MATCH($B325&amp;$D325,'Smelter Look-up'!$J:$J,0),MATCH($B325&amp;$C325,'Smelter Look-up'!$J:$J,0)))</f>
        <v>#N/A</v>
      </c>
      <c r="X325" s="227">
        <f t="shared" ref="X325" ca="1" si="45">IF(AND(C325="Smelter not listed",OR(LEN(D325)=0,LEN(E325)=0)),1,0)</f>
        <v>0</v>
      </c>
      <c r="AB325" s="228" t="str">
        <f t="shared" ref="AB325" si="46">B325&amp;C325</f>
        <v/>
      </c>
    </row>
    <row r="326" spans="1:28" s="227" customFormat="1" ht="20.25">
      <c r="A326" s="181"/>
      <c r="B326" s="182" t="str">
        <f>IF(LEN(A326)=0,"",INDEX('Smelter Look-up'!$A:$A,MATCH($A326,'Smelter Look-up'!$E:$E,0)))</f>
        <v/>
      </c>
      <c r="C326" s="186" t="str">
        <f>IF(LEN(A326)=0,"",INDEX('Smelter Look-up'!$C:$C,MATCH($A326,'Smelter Look-up'!$E:$E,0)))</f>
        <v/>
      </c>
      <c r="D326" s="230"/>
      <c r="E326" s="182" t="str">
        <f ca="1">IF(ISERROR($V326),"",OFFSET('Smelter Look-up'!$D$4,$V326-4,0)&amp;"")</f>
        <v/>
      </c>
      <c r="F326" s="182" t="str">
        <f ca="1">IF(ISERROR($V326),"",OFFSET('Smelter Look-up'!$E$4,$V326-4,0))</f>
        <v/>
      </c>
      <c r="G326" s="182" t="str">
        <f ca="1">IF(C326=$X$4,IF(ISERROR($V326),"Enter smelter details","RMI"),IF(ISERROR($V326),"",OFFSET('Smelter Look-up'!$F$4,$V326-4,0)))</f>
        <v/>
      </c>
      <c r="H326" s="183" t="str">
        <f ca="1">IF(ISERROR($V326),"",OFFSET('Smelter Look-up'!$G$4,$V326-4,0))</f>
        <v/>
      </c>
      <c r="I326" s="184" t="str">
        <f ca="1">IF(ISERROR($V326),"",OFFSET('Smelter Look-up'!$H$4,$V326-4,0))</f>
        <v/>
      </c>
      <c r="J326" s="184" t="str">
        <f ca="1">IF(ISERROR($V326),"",OFFSET('Smelter Look-up'!$I$4,$V326-4,0))</f>
        <v/>
      </c>
      <c r="K326" s="224"/>
      <c r="L326" s="224"/>
      <c r="M326" s="224"/>
      <c r="N326" s="224"/>
      <c r="O326" s="224"/>
      <c r="P326" s="185"/>
      <c r="Q326" s="225"/>
      <c r="R326" s="182" t="str">
        <f ca="1">IF(ISERROR($V326),"",OFFSET('Smelter Look-up'!$C$4,$V326-4,0)&amp;"")</f>
        <v/>
      </c>
      <c r="S326" s="181" t="str">
        <f t="shared" ref="S326:S357" ca="1" si="47">IF(B326="","",IF(ISERROR(MATCH($E326,CL,0)),"Unknown",INDIRECT("'C'!$A$"&amp;MATCH($E326,CL,0)+1)))</f>
        <v/>
      </c>
      <c r="T326" s="181" t="str">
        <f ca="1">IF(B326="","",IF(ISERROR(MATCH($J326,SorP!$B$1:$B$6226,0)),"",INDIRECT("'SorP'!$A$"&amp;MATCH($S326&amp;$J326,SorP!C:C,0))))</f>
        <v/>
      </c>
      <c r="U326" s="201"/>
      <c r="V326" s="226" t="e">
        <f>IF(C326="",NA(),IF(OR(C326="Smelter not listed",C326="Smelter not yet identified"),MATCH($B326&amp;$D326,'Smelter Look-up'!$J:$J,0),MATCH($B326&amp;$C326,'Smelter Look-up'!$J:$J,0)))</f>
        <v>#N/A</v>
      </c>
      <c r="X326" s="227">
        <f t="shared" ref="X326:X357" ca="1" si="48">IF(AND(C326="Smelter not listed",OR(LEN(D326)=0,LEN(E326)=0)),1,0)</f>
        <v>0</v>
      </c>
      <c r="AB326" s="228" t="str">
        <f t="shared" ref="AB326:AB357" si="49">B326&amp;C326</f>
        <v/>
      </c>
    </row>
    <row r="327" spans="1:28" s="227" customFormat="1" ht="20.25">
      <c r="A327" s="181"/>
      <c r="B327" s="182" t="str">
        <f>IF(LEN(A327)=0,"",INDEX('Smelter Look-up'!$A:$A,MATCH($A327,'Smelter Look-up'!$E:$E,0)))</f>
        <v/>
      </c>
      <c r="C327" s="186" t="str">
        <f>IF(LEN(A327)=0,"",INDEX('Smelter Look-up'!$C:$C,MATCH($A327,'Smelter Look-up'!$E:$E,0)))</f>
        <v/>
      </c>
      <c r="D327" s="230"/>
      <c r="E327" s="182" t="str">
        <f ca="1">IF(ISERROR($V327),"",OFFSET('Smelter Look-up'!$D$4,$V327-4,0)&amp;"")</f>
        <v/>
      </c>
      <c r="F327" s="182" t="str">
        <f ca="1">IF(ISERROR($V327),"",OFFSET('Smelter Look-up'!$E$4,$V327-4,0))</f>
        <v/>
      </c>
      <c r="G327" s="182" t="str">
        <f ca="1">IF(C327=$X$4,IF(ISERROR($V327),"Enter smelter details","RMI"),IF(ISERROR($V327),"",OFFSET('Smelter Look-up'!$F$4,$V327-4,0)))</f>
        <v/>
      </c>
      <c r="H327" s="183" t="str">
        <f ca="1">IF(ISERROR($V327),"",OFFSET('Smelter Look-up'!$G$4,$V327-4,0))</f>
        <v/>
      </c>
      <c r="I327" s="184" t="str">
        <f ca="1">IF(ISERROR($V327),"",OFFSET('Smelter Look-up'!$H$4,$V327-4,0))</f>
        <v/>
      </c>
      <c r="J327" s="184" t="str">
        <f ca="1">IF(ISERROR($V327),"",OFFSET('Smelter Look-up'!$I$4,$V327-4,0))</f>
        <v/>
      </c>
      <c r="K327" s="224"/>
      <c r="L327" s="224"/>
      <c r="M327" s="224"/>
      <c r="N327" s="224"/>
      <c r="O327" s="224"/>
      <c r="P327" s="185"/>
      <c r="Q327" s="225"/>
      <c r="R327" s="182" t="str">
        <f ca="1">IF(ISERROR($V327),"",OFFSET('Smelter Look-up'!$C$4,$V327-4,0)&amp;"")</f>
        <v/>
      </c>
      <c r="S327" s="181" t="str">
        <f t="shared" ca="1" si="47"/>
        <v/>
      </c>
      <c r="T327" s="181" t="str">
        <f ca="1">IF(B327="","",IF(ISERROR(MATCH($J327,SorP!$B$1:$B$6226,0)),"",INDIRECT("'SorP'!$A$"&amp;MATCH($S327&amp;$J327,SorP!C:C,0))))</f>
        <v/>
      </c>
      <c r="U327" s="201"/>
      <c r="V327" s="226" t="e">
        <f>IF(C327="",NA(),IF(OR(C327="Smelter not listed",C327="Smelter not yet identified"),MATCH($B327&amp;$D327,'Smelter Look-up'!$J:$J,0),MATCH($B327&amp;$C327,'Smelter Look-up'!$J:$J,0)))</f>
        <v>#N/A</v>
      </c>
      <c r="X327" s="227">
        <f t="shared" ca="1" si="48"/>
        <v>0</v>
      </c>
      <c r="AB327" s="228" t="str">
        <f t="shared" si="49"/>
        <v/>
      </c>
    </row>
    <row r="328" spans="1:28" s="227" customFormat="1" ht="20.25">
      <c r="A328" s="181"/>
      <c r="B328" s="182" t="str">
        <f>IF(LEN(A328)=0,"",INDEX('Smelter Look-up'!$A:$A,MATCH($A328,'Smelter Look-up'!$E:$E,0)))</f>
        <v/>
      </c>
      <c r="C328" s="186" t="str">
        <f>IF(LEN(A328)=0,"",INDEX('Smelter Look-up'!$C:$C,MATCH($A328,'Smelter Look-up'!$E:$E,0)))</f>
        <v/>
      </c>
      <c r="D328" s="230"/>
      <c r="E328" s="182" t="str">
        <f ca="1">IF(ISERROR($V328),"",OFFSET('Smelter Look-up'!$D$4,$V328-4,0)&amp;"")</f>
        <v/>
      </c>
      <c r="F328" s="182" t="str">
        <f ca="1">IF(ISERROR($V328),"",OFFSET('Smelter Look-up'!$E$4,$V328-4,0))</f>
        <v/>
      </c>
      <c r="G328" s="182" t="str">
        <f ca="1">IF(C328=$X$4,IF(ISERROR($V328),"Enter smelter details","RMI"),IF(ISERROR($V328),"",OFFSET('Smelter Look-up'!$F$4,$V328-4,0)))</f>
        <v/>
      </c>
      <c r="H328" s="183" t="str">
        <f ca="1">IF(ISERROR($V328),"",OFFSET('Smelter Look-up'!$G$4,$V328-4,0))</f>
        <v/>
      </c>
      <c r="I328" s="184" t="str">
        <f ca="1">IF(ISERROR($V328),"",OFFSET('Smelter Look-up'!$H$4,$V328-4,0))</f>
        <v/>
      </c>
      <c r="J328" s="184" t="str">
        <f ca="1">IF(ISERROR($V328),"",OFFSET('Smelter Look-up'!$I$4,$V328-4,0))</f>
        <v/>
      </c>
      <c r="K328" s="224"/>
      <c r="L328" s="224"/>
      <c r="M328" s="224"/>
      <c r="N328" s="224"/>
      <c r="O328" s="224"/>
      <c r="P328" s="185"/>
      <c r="Q328" s="225"/>
      <c r="R328" s="182" t="str">
        <f ca="1">IF(ISERROR($V328),"",OFFSET('Smelter Look-up'!$C$4,$V328-4,0)&amp;"")</f>
        <v/>
      </c>
      <c r="S328" s="181" t="str">
        <f t="shared" ca="1" si="47"/>
        <v/>
      </c>
      <c r="T328" s="181" t="str">
        <f ca="1">IF(B328="","",IF(ISERROR(MATCH($J328,SorP!$B$1:$B$6226,0)),"",INDIRECT("'SorP'!$A$"&amp;MATCH($S328&amp;$J328,SorP!C:C,0))))</f>
        <v/>
      </c>
      <c r="U328" s="201"/>
      <c r="V328" s="226" t="e">
        <f>IF(C328="",NA(),IF(OR(C328="Smelter not listed",C328="Smelter not yet identified"),MATCH($B328&amp;$D328,'Smelter Look-up'!$J:$J,0),MATCH($B328&amp;$C328,'Smelter Look-up'!$J:$J,0)))</f>
        <v>#N/A</v>
      </c>
      <c r="X328" s="227">
        <f t="shared" ca="1" si="48"/>
        <v>0</v>
      </c>
      <c r="AB328" s="228" t="str">
        <f t="shared" si="49"/>
        <v/>
      </c>
    </row>
    <row r="329" spans="1:28" s="227" customFormat="1" ht="20.25">
      <c r="A329" s="181"/>
      <c r="B329" s="182" t="str">
        <f>IF(LEN(A329)=0,"",INDEX('Smelter Look-up'!$A:$A,MATCH($A329,'Smelter Look-up'!$E:$E,0)))</f>
        <v/>
      </c>
      <c r="C329" s="186" t="str">
        <f>IF(LEN(A329)=0,"",INDEX('Smelter Look-up'!$C:$C,MATCH($A329,'Smelter Look-up'!$E:$E,0)))</f>
        <v/>
      </c>
      <c r="D329" s="230"/>
      <c r="E329" s="182" t="str">
        <f ca="1">IF(ISERROR($V329),"",OFFSET('Smelter Look-up'!$D$4,$V329-4,0)&amp;"")</f>
        <v/>
      </c>
      <c r="F329" s="182" t="str">
        <f ca="1">IF(ISERROR($V329),"",OFFSET('Smelter Look-up'!$E$4,$V329-4,0))</f>
        <v/>
      </c>
      <c r="G329" s="182" t="str">
        <f ca="1">IF(C329=$X$4,IF(ISERROR($V329),"Enter smelter details","RMI"),IF(ISERROR($V329),"",OFFSET('Smelter Look-up'!$F$4,$V329-4,0)))</f>
        <v/>
      </c>
      <c r="H329" s="183" t="str">
        <f ca="1">IF(ISERROR($V329),"",OFFSET('Smelter Look-up'!$G$4,$V329-4,0))</f>
        <v/>
      </c>
      <c r="I329" s="184" t="str">
        <f ca="1">IF(ISERROR($V329),"",OFFSET('Smelter Look-up'!$H$4,$V329-4,0))</f>
        <v/>
      </c>
      <c r="J329" s="184" t="str">
        <f ca="1">IF(ISERROR($V329),"",OFFSET('Smelter Look-up'!$I$4,$V329-4,0))</f>
        <v/>
      </c>
      <c r="K329" s="224"/>
      <c r="L329" s="224"/>
      <c r="M329" s="224"/>
      <c r="N329" s="224"/>
      <c r="O329" s="224"/>
      <c r="P329" s="185"/>
      <c r="Q329" s="225"/>
      <c r="R329" s="182" t="str">
        <f ca="1">IF(ISERROR($V329),"",OFFSET('Smelter Look-up'!$C$4,$V329-4,0)&amp;"")</f>
        <v/>
      </c>
      <c r="S329" s="181" t="str">
        <f t="shared" ca="1" si="47"/>
        <v/>
      </c>
      <c r="T329" s="181" t="str">
        <f ca="1">IF(B329="","",IF(ISERROR(MATCH($J329,SorP!$B$1:$B$6226,0)),"",INDIRECT("'SorP'!$A$"&amp;MATCH($S329&amp;$J329,SorP!C:C,0))))</f>
        <v/>
      </c>
      <c r="U329" s="201"/>
      <c r="V329" s="226" t="e">
        <f>IF(C329="",NA(),IF(OR(C329="Smelter not listed",C329="Smelter not yet identified"),MATCH($B329&amp;$D329,'Smelter Look-up'!$J:$J,0),MATCH($B329&amp;$C329,'Smelter Look-up'!$J:$J,0)))</f>
        <v>#N/A</v>
      </c>
      <c r="X329" s="227">
        <f t="shared" ca="1" si="48"/>
        <v>0</v>
      </c>
      <c r="AB329" s="228" t="str">
        <f t="shared" si="49"/>
        <v/>
      </c>
    </row>
    <row r="330" spans="1:28" s="227" customFormat="1" ht="20.25">
      <c r="A330" s="181"/>
      <c r="B330" s="182" t="str">
        <f>IF(LEN(A330)=0,"",INDEX('Smelter Look-up'!$A:$A,MATCH($A330,'Smelter Look-up'!$E:$E,0)))</f>
        <v/>
      </c>
      <c r="C330" s="186" t="str">
        <f>IF(LEN(A330)=0,"",INDEX('Smelter Look-up'!$C:$C,MATCH($A330,'Smelter Look-up'!$E:$E,0)))</f>
        <v/>
      </c>
      <c r="D330" s="230"/>
      <c r="E330" s="182" t="str">
        <f ca="1">IF(ISERROR($V330),"",OFFSET('Smelter Look-up'!$D$4,$V330-4,0)&amp;"")</f>
        <v/>
      </c>
      <c r="F330" s="182" t="str">
        <f ca="1">IF(ISERROR($V330),"",OFFSET('Smelter Look-up'!$E$4,$V330-4,0))</f>
        <v/>
      </c>
      <c r="G330" s="182" t="str">
        <f ca="1">IF(C330=$X$4,IF(ISERROR($V330),"Enter smelter details","RMI"),IF(ISERROR($V330),"",OFFSET('Smelter Look-up'!$F$4,$V330-4,0)))</f>
        <v/>
      </c>
      <c r="H330" s="183" t="str">
        <f ca="1">IF(ISERROR($V330),"",OFFSET('Smelter Look-up'!$G$4,$V330-4,0))</f>
        <v/>
      </c>
      <c r="I330" s="184" t="str">
        <f ca="1">IF(ISERROR($V330),"",OFFSET('Smelter Look-up'!$H$4,$V330-4,0))</f>
        <v/>
      </c>
      <c r="J330" s="184" t="str">
        <f ca="1">IF(ISERROR($V330),"",OFFSET('Smelter Look-up'!$I$4,$V330-4,0))</f>
        <v/>
      </c>
      <c r="K330" s="224"/>
      <c r="L330" s="224"/>
      <c r="M330" s="224"/>
      <c r="N330" s="224"/>
      <c r="O330" s="224"/>
      <c r="P330" s="185"/>
      <c r="Q330" s="225"/>
      <c r="R330" s="182" t="str">
        <f ca="1">IF(ISERROR($V330),"",OFFSET('Smelter Look-up'!$C$4,$V330-4,0)&amp;"")</f>
        <v/>
      </c>
      <c r="S330" s="181" t="str">
        <f t="shared" ca="1" si="47"/>
        <v/>
      </c>
      <c r="T330" s="181" t="str">
        <f ca="1">IF(B330="","",IF(ISERROR(MATCH($J330,SorP!$B$1:$B$6226,0)),"",INDIRECT("'SorP'!$A$"&amp;MATCH($S330&amp;$J330,SorP!C:C,0))))</f>
        <v/>
      </c>
      <c r="U330" s="201"/>
      <c r="V330" s="226" t="e">
        <f>IF(C330="",NA(),IF(OR(C330="Smelter not listed",C330="Smelter not yet identified"),MATCH($B330&amp;$D330,'Smelter Look-up'!$J:$J,0),MATCH($B330&amp;$C330,'Smelter Look-up'!$J:$J,0)))</f>
        <v>#N/A</v>
      </c>
      <c r="X330" s="227">
        <f t="shared" ca="1" si="48"/>
        <v>0</v>
      </c>
      <c r="AB330" s="228" t="str">
        <f t="shared" si="49"/>
        <v/>
      </c>
    </row>
    <row r="331" spans="1:28" s="227" customFormat="1" ht="20.25">
      <c r="A331" s="181"/>
      <c r="B331" s="182" t="str">
        <f>IF(LEN(A331)=0,"",INDEX('Smelter Look-up'!$A:$A,MATCH($A331,'Smelter Look-up'!$E:$E,0)))</f>
        <v/>
      </c>
      <c r="C331" s="186" t="str">
        <f>IF(LEN(A331)=0,"",INDEX('Smelter Look-up'!$C:$C,MATCH($A331,'Smelter Look-up'!$E:$E,0)))</f>
        <v/>
      </c>
      <c r="D331" s="230"/>
      <c r="E331" s="182" t="str">
        <f ca="1">IF(ISERROR($V331),"",OFFSET('Smelter Look-up'!$D$4,$V331-4,0)&amp;"")</f>
        <v/>
      </c>
      <c r="F331" s="182" t="str">
        <f ca="1">IF(ISERROR($V331),"",OFFSET('Smelter Look-up'!$E$4,$V331-4,0))</f>
        <v/>
      </c>
      <c r="G331" s="182" t="str">
        <f ca="1">IF(C331=$X$4,IF(ISERROR($V331),"Enter smelter details","RMI"),IF(ISERROR($V331),"",OFFSET('Smelter Look-up'!$F$4,$V331-4,0)))</f>
        <v/>
      </c>
      <c r="H331" s="183" t="str">
        <f ca="1">IF(ISERROR($V331),"",OFFSET('Smelter Look-up'!$G$4,$V331-4,0))</f>
        <v/>
      </c>
      <c r="I331" s="184" t="str">
        <f ca="1">IF(ISERROR($V331),"",OFFSET('Smelter Look-up'!$H$4,$V331-4,0))</f>
        <v/>
      </c>
      <c r="J331" s="184" t="str">
        <f ca="1">IF(ISERROR($V331),"",OFFSET('Smelter Look-up'!$I$4,$V331-4,0))</f>
        <v/>
      </c>
      <c r="K331" s="224"/>
      <c r="L331" s="224"/>
      <c r="M331" s="224"/>
      <c r="N331" s="224"/>
      <c r="O331" s="224"/>
      <c r="P331" s="185"/>
      <c r="Q331" s="225"/>
      <c r="R331" s="182" t="str">
        <f ca="1">IF(ISERROR($V331),"",OFFSET('Smelter Look-up'!$C$4,$V331-4,0)&amp;"")</f>
        <v/>
      </c>
      <c r="S331" s="181" t="str">
        <f t="shared" ca="1" si="47"/>
        <v/>
      </c>
      <c r="T331" s="181" t="str">
        <f ca="1">IF(B331="","",IF(ISERROR(MATCH($J331,SorP!$B$1:$B$6226,0)),"",INDIRECT("'SorP'!$A$"&amp;MATCH($S331&amp;$J331,SorP!C:C,0))))</f>
        <v/>
      </c>
      <c r="U331" s="201"/>
      <c r="V331" s="226" t="e">
        <f>IF(C331="",NA(),IF(OR(C331="Smelter not listed",C331="Smelter not yet identified"),MATCH($B331&amp;$D331,'Smelter Look-up'!$J:$J,0),MATCH($B331&amp;$C331,'Smelter Look-up'!$J:$J,0)))</f>
        <v>#N/A</v>
      </c>
      <c r="X331" s="227">
        <f t="shared" ca="1" si="48"/>
        <v>0</v>
      </c>
      <c r="AB331" s="228" t="str">
        <f t="shared" si="49"/>
        <v/>
      </c>
    </row>
    <row r="332" spans="1:28" s="227" customFormat="1" ht="20.25">
      <c r="A332" s="181"/>
      <c r="B332" s="182" t="str">
        <f>IF(LEN(A332)=0,"",INDEX('Smelter Look-up'!$A:$A,MATCH($A332,'Smelter Look-up'!$E:$E,0)))</f>
        <v/>
      </c>
      <c r="C332" s="186" t="str">
        <f>IF(LEN(A332)=0,"",INDEX('Smelter Look-up'!$C:$C,MATCH($A332,'Smelter Look-up'!$E:$E,0)))</f>
        <v/>
      </c>
      <c r="D332" s="230"/>
      <c r="E332" s="182" t="str">
        <f ca="1">IF(ISERROR($V332),"",OFFSET('Smelter Look-up'!$D$4,$V332-4,0)&amp;"")</f>
        <v/>
      </c>
      <c r="F332" s="182" t="str">
        <f ca="1">IF(ISERROR($V332),"",OFFSET('Smelter Look-up'!$E$4,$V332-4,0))</f>
        <v/>
      </c>
      <c r="G332" s="182" t="str">
        <f ca="1">IF(C332=$X$4,IF(ISERROR($V332),"Enter smelter details","RMI"),IF(ISERROR($V332),"",OFFSET('Smelter Look-up'!$F$4,$V332-4,0)))</f>
        <v/>
      </c>
      <c r="H332" s="183" t="str">
        <f ca="1">IF(ISERROR($V332),"",OFFSET('Smelter Look-up'!$G$4,$V332-4,0))</f>
        <v/>
      </c>
      <c r="I332" s="184" t="str">
        <f ca="1">IF(ISERROR($V332),"",OFFSET('Smelter Look-up'!$H$4,$V332-4,0))</f>
        <v/>
      </c>
      <c r="J332" s="184" t="str">
        <f ca="1">IF(ISERROR($V332),"",OFFSET('Smelter Look-up'!$I$4,$V332-4,0))</f>
        <v/>
      </c>
      <c r="K332" s="224"/>
      <c r="L332" s="224"/>
      <c r="M332" s="224"/>
      <c r="N332" s="224"/>
      <c r="O332" s="224"/>
      <c r="P332" s="185"/>
      <c r="Q332" s="225"/>
      <c r="R332" s="182" t="str">
        <f ca="1">IF(ISERROR($V332),"",OFFSET('Smelter Look-up'!$C$4,$V332-4,0)&amp;"")</f>
        <v/>
      </c>
      <c r="S332" s="181" t="str">
        <f t="shared" ca="1" si="47"/>
        <v/>
      </c>
      <c r="T332" s="181" t="str">
        <f ca="1">IF(B332="","",IF(ISERROR(MATCH($J332,SorP!$B$1:$B$6226,0)),"",INDIRECT("'SorP'!$A$"&amp;MATCH($S332&amp;$J332,SorP!C:C,0))))</f>
        <v/>
      </c>
      <c r="U332" s="201"/>
      <c r="V332" s="226" t="e">
        <f>IF(C332="",NA(),IF(OR(C332="Smelter not listed",C332="Smelter not yet identified"),MATCH($B332&amp;$D332,'Smelter Look-up'!$J:$J,0),MATCH($B332&amp;$C332,'Smelter Look-up'!$J:$J,0)))</f>
        <v>#N/A</v>
      </c>
      <c r="X332" s="227">
        <f t="shared" ca="1" si="48"/>
        <v>0</v>
      </c>
      <c r="AB332" s="228" t="str">
        <f t="shared" si="49"/>
        <v/>
      </c>
    </row>
    <row r="333" spans="1:28" s="227" customFormat="1" ht="20.25">
      <c r="A333" s="181"/>
      <c r="B333" s="182" t="str">
        <f>IF(LEN(A333)=0,"",INDEX('Smelter Look-up'!$A:$A,MATCH($A333,'Smelter Look-up'!$E:$E,0)))</f>
        <v/>
      </c>
      <c r="C333" s="186" t="str">
        <f>IF(LEN(A333)=0,"",INDEX('Smelter Look-up'!$C:$C,MATCH($A333,'Smelter Look-up'!$E:$E,0)))</f>
        <v/>
      </c>
      <c r="D333" s="230"/>
      <c r="E333" s="182" t="str">
        <f ca="1">IF(ISERROR($V333),"",OFFSET('Smelter Look-up'!$D$4,$V333-4,0)&amp;"")</f>
        <v/>
      </c>
      <c r="F333" s="182" t="str">
        <f ca="1">IF(ISERROR($V333),"",OFFSET('Smelter Look-up'!$E$4,$V333-4,0))</f>
        <v/>
      </c>
      <c r="G333" s="182" t="str">
        <f ca="1">IF(C333=$X$4,IF(ISERROR($V333),"Enter smelter details","RMI"),IF(ISERROR($V333),"",OFFSET('Smelter Look-up'!$F$4,$V333-4,0)))</f>
        <v/>
      </c>
      <c r="H333" s="183" t="str">
        <f ca="1">IF(ISERROR($V333),"",OFFSET('Smelter Look-up'!$G$4,$V333-4,0))</f>
        <v/>
      </c>
      <c r="I333" s="184" t="str">
        <f ca="1">IF(ISERROR($V333),"",OFFSET('Smelter Look-up'!$H$4,$V333-4,0))</f>
        <v/>
      </c>
      <c r="J333" s="184" t="str">
        <f ca="1">IF(ISERROR($V333),"",OFFSET('Smelter Look-up'!$I$4,$V333-4,0))</f>
        <v/>
      </c>
      <c r="K333" s="224"/>
      <c r="L333" s="224"/>
      <c r="M333" s="224"/>
      <c r="N333" s="224"/>
      <c r="O333" s="224"/>
      <c r="P333" s="185"/>
      <c r="Q333" s="225"/>
      <c r="R333" s="182" t="str">
        <f ca="1">IF(ISERROR($V333),"",OFFSET('Smelter Look-up'!$C$4,$V333-4,0)&amp;"")</f>
        <v/>
      </c>
      <c r="S333" s="181" t="str">
        <f t="shared" ca="1" si="47"/>
        <v/>
      </c>
      <c r="T333" s="181" t="str">
        <f ca="1">IF(B333="","",IF(ISERROR(MATCH($J333,SorP!$B$1:$B$6226,0)),"",INDIRECT("'SorP'!$A$"&amp;MATCH($S333&amp;$J333,SorP!C:C,0))))</f>
        <v/>
      </c>
      <c r="U333" s="201"/>
      <c r="V333" s="226" t="e">
        <f>IF(C333="",NA(),IF(OR(C333="Smelter not listed",C333="Smelter not yet identified"),MATCH($B333&amp;$D333,'Smelter Look-up'!$J:$J,0),MATCH($B333&amp;$C333,'Smelter Look-up'!$J:$J,0)))</f>
        <v>#N/A</v>
      </c>
      <c r="X333" s="227">
        <f t="shared" ca="1" si="48"/>
        <v>0</v>
      </c>
      <c r="AB333" s="228" t="str">
        <f t="shared" si="49"/>
        <v/>
      </c>
    </row>
    <row r="334" spans="1:28" s="227" customFormat="1" ht="20.25">
      <c r="A334" s="181"/>
      <c r="B334" s="182" t="str">
        <f>IF(LEN(A334)=0,"",INDEX('Smelter Look-up'!$A:$A,MATCH($A334,'Smelter Look-up'!$E:$E,0)))</f>
        <v/>
      </c>
      <c r="C334" s="186" t="str">
        <f>IF(LEN(A334)=0,"",INDEX('Smelter Look-up'!$C:$C,MATCH($A334,'Smelter Look-up'!$E:$E,0)))</f>
        <v/>
      </c>
      <c r="D334" s="230"/>
      <c r="E334" s="182" t="str">
        <f ca="1">IF(ISERROR($V334),"",OFFSET('Smelter Look-up'!$D$4,$V334-4,0)&amp;"")</f>
        <v/>
      </c>
      <c r="F334" s="182" t="str">
        <f ca="1">IF(ISERROR($V334),"",OFFSET('Smelter Look-up'!$E$4,$V334-4,0))</f>
        <v/>
      </c>
      <c r="G334" s="182" t="str">
        <f ca="1">IF(C334=$X$4,IF(ISERROR($V334),"Enter smelter details","RMI"),IF(ISERROR($V334),"",OFFSET('Smelter Look-up'!$F$4,$V334-4,0)))</f>
        <v/>
      </c>
      <c r="H334" s="183" t="str">
        <f ca="1">IF(ISERROR($V334),"",OFFSET('Smelter Look-up'!$G$4,$V334-4,0))</f>
        <v/>
      </c>
      <c r="I334" s="184" t="str">
        <f ca="1">IF(ISERROR($V334),"",OFFSET('Smelter Look-up'!$H$4,$V334-4,0))</f>
        <v/>
      </c>
      <c r="J334" s="184" t="str">
        <f ca="1">IF(ISERROR($V334),"",OFFSET('Smelter Look-up'!$I$4,$V334-4,0))</f>
        <v/>
      </c>
      <c r="K334" s="224"/>
      <c r="L334" s="224"/>
      <c r="M334" s="224"/>
      <c r="N334" s="224"/>
      <c r="O334" s="224"/>
      <c r="P334" s="185"/>
      <c r="Q334" s="225"/>
      <c r="R334" s="182" t="str">
        <f ca="1">IF(ISERROR($V334),"",OFFSET('Smelter Look-up'!$C$4,$V334-4,0)&amp;"")</f>
        <v/>
      </c>
      <c r="S334" s="181" t="str">
        <f t="shared" ca="1" si="47"/>
        <v/>
      </c>
      <c r="T334" s="181" t="str">
        <f ca="1">IF(B334="","",IF(ISERROR(MATCH($J334,SorP!$B$1:$B$6226,0)),"",INDIRECT("'SorP'!$A$"&amp;MATCH($S334&amp;$J334,SorP!C:C,0))))</f>
        <v/>
      </c>
      <c r="U334" s="201"/>
      <c r="V334" s="226" t="e">
        <f>IF(C334="",NA(),IF(OR(C334="Smelter not listed",C334="Smelter not yet identified"),MATCH($B334&amp;$D334,'Smelter Look-up'!$J:$J,0),MATCH($B334&amp;$C334,'Smelter Look-up'!$J:$J,0)))</f>
        <v>#N/A</v>
      </c>
      <c r="X334" s="227">
        <f t="shared" ca="1" si="48"/>
        <v>0</v>
      </c>
      <c r="AB334" s="228" t="str">
        <f t="shared" si="49"/>
        <v/>
      </c>
    </row>
    <row r="335" spans="1:28" s="227" customFormat="1" ht="20.25">
      <c r="A335" s="181"/>
      <c r="B335" s="182" t="str">
        <f>IF(LEN(A335)=0,"",INDEX('Smelter Look-up'!$A:$A,MATCH($A335,'Smelter Look-up'!$E:$E,0)))</f>
        <v/>
      </c>
      <c r="C335" s="186" t="str">
        <f>IF(LEN(A335)=0,"",INDEX('Smelter Look-up'!$C:$C,MATCH($A335,'Smelter Look-up'!$E:$E,0)))</f>
        <v/>
      </c>
      <c r="D335" s="230"/>
      <c r="E335" s="182" t="str">
        <f ca="1">IF(ISERROR($V335),"",OFFSET('Smelter Look-up'!$D$4,$V335-4,0)&amp;"")</f>
        <v/>
      </c>
      <c r="F335" s="182" t="str">
        <f ca="1">IF(ISERROR($V335),"",OFFSET('Smelter Look-up'!$E$4,$V335-4,0))</f>
        <v/>
      </c>
      <c r="G335" s="182" t="str">
        <f ca="1">IF(C335=$X$4,IF(ISERROR($V335),"Enter smelter details","RMI"),IF(ISERROR($V335),"",OFFSET('Smelter Look-up'!$F$4,$V335-4,0)))</f>
        <v/>
      </c>
      <c r="H335" s="183" t="str">
        <f ca="1">IF(ISERROR($V335),"",OFFSET('Smelter Look-up'!$G$4,$V335-4,0))</f>
        <v/>
      </c>
      <c r="I335" s="184" t="str">
        <f ca="1">IF(ISERROR($V335),"",OFFSET('Smelter Look-up'!$H$4,$V335-4,0))</f>
        <v/>
      </c>
      <c r="J335" s="184" t="str">
        <f ca="1">IF(ISERROR($V335),"",OFFSET('Smelter Look-up'!$I$4,$V335-4,0))</f>
        <v/>
      </c>
      <c r="K335" s="224"/>
      <c r="L335" s="224"/>
      <c r="M335" s="224"/>
      <c r="N335" s="224"/>
      <c r="O335" s="224"/>
      <c r="P335" s="185"/>
      <c r="Q335" s="225"/>
      <c r="R335" s="182" t="str">
        <f ca="1">IF(ISERROR($V335),"",OFFSET('Smelter Look-up'!$C$4,$V335-4,0)&amp;"")</f>
        <v/>
      </c>
      <c r="S335" s="181" t="str">
        <f t="shared" ca="1" si="47"/>
        <v/>
      </c>
      <c r="T335" s="181" t="str">
        <f ca="1">IF(B335="","",IF(ISERROR(MATCH($J335,SorP!$B$1:$B$6226,0)),"",INDIRECT("'SorP'!$A$"&amp;MATCH($S335&amp;$J335,SorP!C:C,0))))</f>
        <v/>
      </c>
      <c r="U335" s="201"/>
      <c r="V335" s="226" t="e">
        <f>IF(C335="",NA(),IF(OR(C335="Smelter not listed",C335="Smelter not yet identified"),MATCH($B335&amp;$D335,'Smelter Look-up'!$J:$J,0),MATCH($B335&amp;$C335,'Smelter Look-up'!$J:$J,0)))</f>
        <v>#N/A</v>
      </c>
      <c r="X335" s="227">
        <f t="shared" ca="1" si="48"/>
        <v>0</v>
      </c>
      <c r="AB335" s="228" t="str">
        <f t="shared" si="49"/>
        <v/>
      </c>
    </row>
    <row r="336" spans="1:28" s="227" customFormat="1" ht="20.25">
      <c r="A336" s="181"/>
      <c r="B336" s="182" t="str">
        <f>IF(LEN(A336)=0,"",INDEX('Smelter Look-up'!$A:$A,MATCH($A336,'Smelter Look-up'!$E:$E,0)))</f>
        <v/>
      </c>
      <c r="C336" s="186" t="str">
        <f>IF(LEN(A336)=0,"",INDEX('Smelter Look-up'!$C:$C,MATCH($A336,'Smelter Look-up'!$E:$E,0)))</f>
        <v/>
      </c>
      <c r="D336" s="230"/>
      <c r="E336" s="182" t="str">
        <f ca="1">IF(ISERROR($V336),"",OFFSET('Smelter Look-up'!$D$4,$V336-4,0)&amp;"")</f>
        <v/>
      </c>
      <c r="F336" s="182" t="str">
        <f ca="1">IF(ISERROR($V336),"",OFFSET('Smelter Look-up'!$E$4,$V336-4,0))</f>
        <v/>
      </c>
      <c r="G336" s="182" t="str">
        <f ca="1">IF(C336=$X$4,IF(ISERROR($V336),"Enter smelter details","RMI"),IF(ISERROR($V336),"",OFFSET('Smelter Look-up'!$F$4,$V336-4,0)))</f>
        <v/>
      </c>
      <c r="H336" s="183" t="str">
        <f ca="1">IF(ISERROR($V336),"",OFFSET('Smelter Look-up'!$G$4,$V336-4,0))</f>
        <v/>
      </c>
      <c r="I336" s="184" t="str">
        <f ca="1">IF(ISERROR($V336),"",OFFSET('Smelter Look-up'!$H$4,$V336-4,0))</f>
        <v/>
      </c>
      <c r="J336" s="184" t="str">
        <f ca="1">IF(ISERROR($V336),"",OFFSET('Smelter Look-up'!$I$4,$V336-4,0))</f>
        <v/>
      </c>
      <c r="K336" s="224"/>
      <c r="L336" s="224"/>
      <c r="M336" s="224"/>
      <c r="N336" s="224"/>
      <c r="O336" s="224"/>
      <c r="P336" s="185"/>
      <c r="Q336" s="225"/>
      <c r="R336" s="182" t="str">
        <f ca="1">IF(ISERROR($V336),"",OFFSET('Smelter Look-up'!$C$4,$V336-4,0)&amp;"")</f>
        <v/>
      </c>
      <c r="S336" s="181" t="str">
        <f t="shared" ca="1" si="47"/>
        <v/>
      </c>
      <c r="T336" s="181" t="str">
        <f ca="1">IF(B336="","",IF(ISERROR(MATCH($J336,SorP!$B$1:$B$6226,0)),"",INDIRECT("'SorP'!$A$"&amp;MATCH($S336&amp;$J336,SorP!C:C,0))))</f>
        <v/>
      </c>
      <c r="U336" s="201"/>
      <c r="V336" s="226" t="e">
        <f>IF(C336="",NA(),IF(OR(C336="Smelter not listed",C336="Smelter not yet identified"),MATCH($B336&amp;$D336,'Smelter Look-up'!$J:$J,0),MATCH($B336&amp;$C336,'Smelter Look-up'!$J:$J,0)))</f>
        <v>#N/A</v>
      </c>
      <c r="X336" s="227">
        <f t="shared" ca="1" si="48"/>
        <v>0</v>
      </c>
      <c r="AB336" s="228" t="str">
        <f t="shared" si="49"/>
        <v/>
      </c>
    </row>
    <row r="337" spans="1:28" s="227" customFormat="1" ht="20.25">
      <c r="A337" s="181"/>
      <c r="B337" s="182" t="str">
        <f>IF(LEN(A337)=0,"",INDEX('Smelter Look-up'!$A:$A,MATCH($A337,'Smelter Look-up'!$E:$E,0)))</f>
        <v/>
      </c>
      <c r="C337" s="186" t="str">
        <f>IF(LEN(A337)=0,"",INDEX('Smelter Look-up'!$C:$C,MATCH($A337,'Smelter Look-up'!$E:$E,0)))</f>
        <v/>
      </c>
      <c r="D337" s="230"/>
      <c r="E337" s="182" t="str">
        <f ca="1">IF(ISERROR($V337),"",OFFSET('Smelter Look-up'!$D$4,$V337-4,0)&amp;"")</f>
        <v/>
      </c>
      <c r="F337" s="182" t="str">
        <f ca="1">IF(ISERROR($V337),"",OFFSET('Smelter Look-up'!$E$4,$V337-4,0))</f>
        <v/>
      </c>
      <c r="G337" s="182" t="str">
        <f ca="1">IF(C337=$X$4,IF(ISERROR($V337),"Enter smelter details","RMI"),IF(ISERROR($V337),"",OFFSET('Smelter Look-up'!$F$4,$V337-4,0)))</f>
        <v/>
      </c>
      <c r="H337" s="183" t="str">
        <f ca="1">IF(ISERROR($V337),"",OFFSET('Smelter Look-up'!$G$4,$V337-4,0))</f>
        <v/>
      </c>
      <c r="I337" s="184" t="str">
        <f ca="1">IF(ISERROR($V337),"",OFFSET('Smelter Look-up'!$H$4,$V337-4,0))</f>
        <v/>
      </c>
      <c r="J337" s="184" t="str">
        <f ca="1">IF(ISERROR($V337),"",OFFSET('Smelter Look-up'!$I$4,$V337-4,0))</f>
        <v/>
      </c>
      <c r="K337" s="224"/>
      <c r="L337" s="224"/>
      <c r="M337" s="224"/>
      <c r="N337" s="224"/>
      <c r="O337" s="224"/>
      <c r="P337" s="185"/>
      <c r="Q337" s="225"/>
      <c r="R337" s="182" t="str">
        <f ca="1">IF(ISERROR($V337),"",OFFSET('Smelter Look-up'!$C$4,$V337-4,0)&amp;"")</f>
        <v/>
      </c>
      <c r="S337" s="181" t="str">
        <f t="shared" ca="1" si="47"/>
        <v/>
      </c>
      <c r="T337" s="181" t="str">
        <f ca="1">IF(B337="","",IF(ISERROR(MATCH($J337,SorP!$B$1:$B$6226,0)),"",INDIRECT("'SorP'!$A$"&amp;MATCH($S337&amp;$J337,SorP!C:C,0))))</f>
        <v/>
      </c>
      <c r="U337" s="201"/>
      <c r="V337" s="226" t="e">
        <f>IF(C337="",NA(),IF(OR(C337="Smelter not listed",C337="Smelter not yet identified"),MATCH($B337&amp;$D337,'Smelter Look-up'!$J:$J,0),MATCH($B337&amp;$C337,'Smelter Look-up'!$J:$J,0)))</f>
        <v>#N/A</v>
      </c>
      <c r="X337" s="227">
        <f t="shared" ca="1" si="48"/>
        <v>0</v>
      </c>
      <c r="AB337" s="228" t="str">
        <f t="shared" si="49"/>
        <v/>
      </c>
    </row>
    <row r="338" spans="1:28" s="227" customFormat="1" ht="20.25">
      <c r="A338" s="181"/>
      <c r="B338" s="182" t="str">
        <f>IF(LEN(A338)=0,"",INDEX('Smelter Look-up'!$A:$A,MATCH($A338,'Smelter Look-up'!$E:$E,0)))</f>
        <v/>
      </c>
      <c r="C338" s="186" t="str">
        <f>IF(LEN(A338)=0,"",INDEX('Smelter Look-up'!$C:$C,MATCH($A338,'Smelter Look-up'!$E:$E,0)))</f>
        <v/>
      </c>
      <c r="D338" s="230"/>
      <c r="E338" s="182" t="str">
        <f ca="1">IF(ISERROR($V338),"",OFFSET('Smelter Look-up'!$D$4,$V338-4,0)&amp;"")</f>
        <v/>
      </c>
      <c r="F338" s="182" t="str">
        <f ca="1">IF(ISERROR($V338),"",OFFSET('Smelter Look-up'!$E$4,$V338-4,0))</f>
        <v/>
      </c>
      <c r="G338" s="182" t="str">
        <f ca="1">IF(C338=$X$4,IF(ISERROR($V338),"Enter smelter details","RMI"),IF(ISERROR($V338),"",OFFSET('Smelter Look-up'!$F$4,$V338-4,0)))</f>
        <v/>
      </c>
      <c r="H338" s="183" t="str">
        <f ca="1">IF(ISERROR($V338),"",OFFSET('Smelter Look-up'!$G$4,$V338-4,0))</f>
        <v/>
      </c>
      <c r="I338" s="184" t="str">
        <f ca="1">IF(ISERROR($V338),"",OFFSET('Smelter Look-up'!$H$4,$V338-4,0))</f>
        <v/>
      </c>
      <c r="J338" s="184" t="str">
        <f ca="1">IF(ISERROR($V338),"",OFFSET('Smelter Look-up'!$I$4,$V338-4,0))</f>
        <v/>
      </c>
      <c r="K338" s="224"/>
      <c r="L338" s="224"/>
      <c r="M338" s="224"/>
      <c r="N338" s="224"/>
      <c r="O338" s="224"/>
      <c r="P338" s="185"/>
      <c r="Q338" s="225"/>
      <c r="R338" s="182" t="str">
        <f ca="1">IF(ISERROR($V338),"",OFFSET('Smelter Look-up'!$C$4,$V338-4,0)&amp;"")</f>
        <v/>
      </c>
      <c r="S338" s="181" t="str">
        <f t="shared" ca="1" si="47"/>
        <v/>
      </c>
      <c r="T338" s="181" t="str">
        <f ca="1">IF(B338="","",IF(ISERROR(MATCH($J338,SorP!$B$1:$B$6226,0)),"",INDIRECT("'SorP'!$A$"&amp;MATCH($S338&amp;$J338,SorP!C:C,0))))</f>
        <v/>
      </c>
      <c r="U338" s="201"/>
      <c r="V338" s="226" t="e">
        <f>IF(C338="",NA(),IF(OR(C338="Smelter not listed",C338="Smelter not yet identified"),MATCH($B338&amp;$D338,'Smelter Look-up'!$J:$J,0),MATCH($B338&amp;$C338,'Smelter Look-up'!$J:$J,0)))</f>
        <v>#N/A</v>
      </c>
      <c r="X338" s="227">
        <f t="shared" ca="1" si="48"/>
        <v>0</v>
      </c>
      <c r="AB338" s="228" t="str">
        <f t="shared" si="49"/>
        <v/>
      </c>
    </row>
    <row r="339" spans="1:28" s="227" customFormat="1" ht="20.25">
      <c r="A339" s="181"/>
      <c r="B339" s="182" t="str">
        <f>IF(LEN(A339)=0,"",INDEX('Smelter Look-up'!$A:$A,MATCH($A339,'Smelter Look-up'!$E:$E,0)))</f>
        <v/>
      </c>
      <c r="C339" s="186" t="str">
        <f>IF(LEN(A339)=0,"",INDEX('Smelter Look-up'!$C:$C,MATCH($A339,'Smelter Look-up'!$E:$E,0)))</f>
        <v/>
      </c>
      <c r="D339" s="230"/>
      <c r="E339" s="182" t="str">
        <f ca="1">IF(ISERROR($V339),"",OFFSET('Smelter Look-up'!$D$4,$V339-4,0)&amp;"")</f>
        <v/>
      </c>
      <c r="F339" s="182" t="str">
        <f ca="1">IF(ISERROR($V339),"",OFFSET('Smelter Look-up'!$E$4,$V339-4,0))</f>
        <v/>
      </c>
      <c r="G339" s="182" t="str">
        <f ca="1">IF(C339=$X$4,IF(ISERROR($V339),"Enter smelter details","RMI"),IF(ISERROR($V339),"",OFFSET('Smelter Look-up'!$F$4,$V339-4,0)))</f>
        <v/>
      </c>
      <c r="H339" s="183" t="str">
        <f ca="1">IF(ISERROR($V339),"",OFFSET('Smelter Look-up'!$G$4,$V339-4,0))</f>
        <v/>
      </c>
      <c r="I339" s="184" t="str">
        <f ca="1">IF(ISERROR($V339),"",OFFSET('Smelter Look-up'!$H$4,$V339-4,0))</f>
        <v/>
      </c>
      <c r="J339" s="184" t="str">
        <f ca="1">IF(ISERROR($V339),"",OFFSET('Smelter Look-up'!$I$4,$V339-4,0))</f>
        <v/>
      </c>
      <c r="K339" s="224"/>
      <c r="L339" s="224"/>
      <c r="M339" s="224"/>
      <c r="N339" s="224"/>
      <c r="O339" s="224"/>
      <c r="P339" s="185"/>
      <c r="Q339" s="225"/>
      <c r="R339" s="182" t="str">
        <f ca="1">IF(ISERROR($V339),"",OFFSET('Smelter Look-up'!$C$4,$V339-4,0)&amp;"")</f>
        <v/>
      </c>
      <c r="S339" s="181" t="str">
        <f t="shared" ca="1" si="47"/>
        <v/>
      </c>
      <c r="T339" s="181" t="str">
        <f ca="1">IF(B339="","",IF(ISERROR(MATCH($J339,SorP!$B$1:$B$6226,0)),"",INDIRECT("'SorP'!$A$"&amp;MATCH($S339&amp;$J339,SorP!C:C,0))))</f>
        <v/>
      </c>
      <c r="U339" s="201"/>
      <c r="V339" s="226" t="e">
        <f>IF(C339="",NA(),IF(OR(C339="Smelter not listed",C339="Smelter not yet identified"),MATCH($B339&amp;$D339,'Smelter Look-up'!$J:$J,0),MATCH($B339&amp;$C339,'Smelter Look-up'!$J:$J,0)))</f>
        <v>#N/A</v>
      </c>
      <c r="X339" s="227">
        <f t="shared" ca="1" si="48"/>
        <v>0</v>
      </c>
      <c r="AB339" s="228" t="str">
        <f t="shared" si="49"/>
        <v/>
      </c>
    </row>
    <row r="340" spans="1:28" s="227" customFormat="1" ht="20.25">
      <c r="A340" s="181"/>
      <c r="B340" s="182" t="str">
        <f>IF(LEN(A340)=0,"",INDEX('Smelter Look-up'!$A:$A,MATCH($A340,'Smelter Look-up'!$E:$E,0)))</f>
        <v/>
      </c>
      <c r="C340" s="186" t="str">
        <f>IF(LEN(A340)=0,"",INDEX('Smelter Look-up'!$C:$C,MATCH($A340,'Smelter Look-up'!$E:$E,0)))</f>
        <v/>
      </c>
      <c r="D340" s="230"/>
      <c r="E340" s="182" t="str">
        <f ca="1">IF(ISERROR($V340),"",OFFSET('Smelter Look-up'!$D$4,$V340-4,0)&amp;"")</f>
        <v/>
      </c>
      <c r="F340" s="182" t="str">
        <f ca="1">IF(ISERROR($V340),"",OFFSET('Smelter Look-up'!$E$4,$V340-4,0))</f>
        <v/>
      </c>
      <c r="G340" s="182" t="str">
        <f ca="1">IF(C340=$X$4,IF(ISERROR($V340),"Enter smelter details","RMI"),IF(ISERROR($V340),"",OFFSET('Smelter Look-up'!$F$4,$V340-4,0)))</f>
        <v/>
      </c>
      <c r="H340" s="183" t="str">
        <f ca="1">IF(ISERROR($V340),"",OFFSET('Smelter Look-up'!$G$4,$V340-4,0))</f>
        <v/>
      </c>
      <c r="I340" s="184" t="str">
        <f ca="1">IF(ISERROR($V340),"",OFFSET('Smelter Look-up'!$H$4,$V340-4,0))</f>
        <v/>
      </c>
      <c r="J340" s="184" t="str">
        <f ca="1">IF(ISERROR($V340),"",OFFSET('Smelter Look-up'!$I$4,$V340-4,0))</f>
        <v/>
      </c>
      <c r="K340" s="224"/>
      <c r="L340" s="224"/>
      <c r="M340" s="224"/>
      <c r="N340" s="224"/>
      <c r="O340" s="224"/>
      <c r="P340" s="185"/>
      <c r="Q340" s="225"/>
      <c r="R340" s="182" t="str">
        <f ca="1">IF(ISERROR($V340),"",OFFSET('Smelter Look-up'!$C$4,$V340-4,0)&amp;"")</f>
        <v/>
      </c>
      <c r="S340" s="181" t="str">
        <f t="shared" ca="1" si="47"/>
        <v/>
      </c>
      <c r="T340" s="181" t="str">
        <f ca="1">IF(B340="","",IF(ISERROR(MATCH($J340,SorP!$B$1:$B$6226,0)),"",INDIRECT("'SorP'!$A$"&amp;MATCH($S340&amp;$J340,SorP!C:C,0))))</f>
        <v/>
      </c>
      <c r="U340" s="201"/>
      <c r="V340" s="226" t="e">
        <f>IF(C340="",NA(),IF(OR(C340="Smelter not listed",C340="Smelter not yet identified"),MATCH($B340&amp;$D340,'Smelter Look-up'!$J:$J,0),MATCH($B340&amp;$C340,'Smelter Look-up'!$J:$J,0)))</f>
        <v>#N/A</v>
      </c>
      <c r="X340" s="227">
        <f t="shared" ca="1" si="48"/>
        <v>0</v>
      </c>
      <c r="AB340" s="228" t="str">
        <f t="shared" si="49"/>
        <v/>
      </c>
    </row>
    <row r="341" spans="1:28" s="227" customFormat="1" ht="20.25">
      <c r="A341" s="181"/>
      <c r="B341" s="182" t="str">
        <f>IF(LEN(A341)=0,"",INDEX('Smelter Look-up'!$A:$A,MATCH($A341,'Smelter Look-up'!$E:$E,0)))</f>
        <v/>
      </c>
      <c r="C341" s="186" t="str">
        <f>IF(LEN(A341)=0,"",INDEX('Smelter Look-up'!$C:$C,MATCH($A341,'Smelter Look-up'!$E:$E,0)))</f>
        <v/>
      </c>
      <c r="D341" s="230"/>
      <c r="E341" s="182" t="str">
        <f ca="1">IF(ISERROR($V341),"",OFFSET('Smelter Look-up'!$D$4,$V341-4,0)&amp;"")</f>
        <v/>
      </c>
      <c r="F341" s="182" t="str">
        <f ca="1">IF(ISERROR($V341),"",OFFSET('Smelter Look-up'!$E$4,$V341-4,0))</f>
        <v/>
      </c>
      <c r="G341" s="182" t="str">
        <f ca="1">IF(C341=$X$4,IF(ISERROR($V341),"Enter smelter details","RMI"),IF(ISERROR($V341),"",OFFSET('Smelter Look-up'!$F$4,$V341-4,0)))</f>
        <v/>
      </c>
      <c r="H341" s="183" t="str">
        <f ca="1">IF(ISERROR($V341),"",OFFSET('Smelter Look-up'!$G$4,$V341-4,0))</f>
        <v/>
      </c>
      <c r="I341" s="184" t="str">
        <f ca="1">IF(ISERROR($V341),"",OFFSET('Smelter Look-up'!$H$4,$V341-4,0))</f>
        <v/>
      </c>
      <c r="J341" s="184" t="str">
        <f ca="1">IF(ISERROR($V341),"",OFFSET('Smelter Look-up'!$I$4,$V341-4,0))</f>
        <v/>
      </c>
      <c r="K341" s="224"/>
      <c r="L341" s="224"/>
      <c r="M341" s="224"/>
      <c r="N341" s="224"/>
      <c r="O341" s="224"/>
      <c r="P341" s="185"/>
      <c r="Q341" s="225"/>
      <c r="R341" s="182" t="str">
        <f ca="1">IF(ISERROR($V341),"",OFFSET('Smelter Look-up'!$C$4,$V341-4,0)&amp;"")</f>
        <v/>
      </c>
      <c r="S341" s="181" t="str">
        <f t="shared" ca="1" si="47"/>
        <v/>
      </c>
      <c r="T341" s="181" t="str">
        <f ca="1">IF(B341="","",IF(ISERROR(MATCH($J341,SorP!$B$1:$B$6226,0)),"",INDIRECT("'SorP'!$A$"&amp;MATCH($S341&amp;$J341,SorP!C:C,0))))</f>
        <v/>
      </c>
      <c r="U341" s="201"/>
      <c r="V341" s="226" t="e">
        <f>IF(C341="",NA(),IF(OR(C341="Smelter not listed",C341="Smelter not yet identified"),MATCH($B341&amp;$D341,'Smelter Look-up'!$J:$J,0),MATCH($B341&amp;$C341,'Smelter Look-up'!$J:$J,0)))</f>
        <v>#N/A</v>
      </c>
      <c r="X341" s="227">
        <f t="shared" ca="1" si="48"/>
        <v>0</v>
      </c>
      <c r="AB341" s="228" t="str">
        <f t="shared" si="49"/>
        <v/>
      </c>
    </row>
    <row r="342" spans="1:28" s="227" customFormat="1" ht="20.25">
      <c r="A342" s="181"/>
      <c r="B342" s="182" t="str">
        <f>IF(LEN(A342)=0,"",INDEX('Smelter Look-up'!$A:$A,MATCH($A342,'Smelter Look-up'!$E:$E,0)))</f>
        <v/>
      </c>
      <c r="C342" s="186" t="str">
        <f>IF(LEN(A342)=0,"",INDEX('Smelter Look-up'!$C:$C,MATCH($A342,'Smelter Look-up'!$E:$E,0)))</f>
        <v/>
      </c>
      <c r="D342" s="230"/>
      <c r="E342" s="182" t="str">
        <f ca="1">IF(ISERROR($V342),"",OFFSET('Smelter Look-up'!$D$4,$V342-4,0)&amp;"")</f>
        <v/>
      </c>
      <c r="F342" s="182" t="str">
        <f ca="1">IF(ISERROR($V342),"",OFFSET('Smelter Look-up'!$E$4,$V342-4,0))</f>
        <v/>
      </c>
      <c r="G342" s="182" t="str">
        <f ca="1">IF(C342=$X$4,IF(ISERROR($V342),"Enter smelter details","RMI"),IF(ISERROR($V342),"",OFFSET('Smelter Look-up'!$F$4,$V342-4,0)))</f>
        <v/>
      </c>
      <c r="H342" s="183" t="str">
        <f ca="1">IF(ISERROR($V342),"",OFFSET('Smelter Look-up'!$G$4,$V342-4,0))</f>
        <v/>
      </c>
      <c r="I342" s="184" t="str">
        <f ca="1">IF(ISERROR($V342),"",OFFSET('Smelter Look-up'!$H$4,$V342-4,0))</f>
        <v/>
      </c>
      <c r="J342" s="184" t="str">
        <f ca="1">IF(ISERROR($V342),"",OFFSET('Smelter Look-up'!$I$4,$V342-4,0))</f>
        <v/>
      </c>
      <c r="K342" s="224"/>
      <c r="L342" s="224"/>
      <c r="M342" s="224"/>
      <c r="N342" s="224"/>
      <c r="O342" s="224"/>
      <c r="P342" s="185"/>
      <c r="Q342" s="225"/>
      <c r="R342" s="182" t="str">
        <f ca="1">IF(ISERROR($V342),"",OFFSET('Smelter Look-up'!$C$4,$V342-4,0)&amp;"")</f>
        <v/>
      </c>
      <c r="S342" s="181" t="str">
        <f t="shared" ca="1" si="47"/>
        <v/>
      </c>
      <c r="T342" s="181" t="str">
        <f ca="1">IF(B342="","",IF(ISERROR(MATCH($J342,SorP!$B$1:$B$6226,0)),"",INDIRECT("'SorP'!$A$"&amp;MATCH($S342&amp;$J342,SorP!C:C,0))))</f>
        <v/>
      </c>
      <c r="U342" s="201"/>
      <c r="V342" s="226" t="e">
        <f>IF(C342="",NA(),IF(OR(C342="Smelter not listed",C342="Smelter not yet identified"),MATCH($B342&amp;$D342,'Smelter Look-up'!$J:$J,0),MATCH($B342&amp;$C342,'Smelter Look-up'!$J:$J,0)))</f>
        <v>#N/A</v>
      </c>
      <c r="X342" s="227">
        <f t="shared" ca="1" si="48"/>
        <v>0</v>
      </c>
      <c r="AB342" s="228" t="str">
        <f t="shared" si="49"/>
        <v/>
      </c>
    </row>
    <row r="343" spans="1:28" s="227" customFormat="1" ht="20.25">
      <c r="A343" s="181"/>
      <c r="B343" s="182" t="str">
        <f>IF(LEN(A343)=0,"",INDEX('Smelter Look-up'!$A:$A,MATCH($A343,'Smelter Look-up'!$E:$E,0)))</f>
        <v/>
      </c>
      <c r="C343" s="186" t="str">
        <f>IF(LEN(A343)=0,"",INDEX('Smelter Look-up'!$C:$C,MATCH($A343,'Smelter Look-up'!$E:$E,0)))</f>
        <v/>
      </c>
      <c r="D343" s="230"/>
      <c r="E343" s="182" t="str">
        <f ca="1">IF(ISERROR($V343),"",OFFSET('Smelter Look-up'!$D$4,$V343-4,0)&amp;"")</f>
        <v/>
      </c>
      <c r="F343" s="182" t="str">
        <f ca="1">IF(ISERROR($V343),"",OFFSET('Smelter Look-up'!$E$4,$V343-4,0))</f>
        <v/>
      </c>
      <c r="G343" s="182" t="str">
        <f ca="1">IF(C343=$X$4,IF(ISERROR($V343),"Enter smelter details","RMI"),IF(ISERROR($V343),"",OFFSET('Smelter Look-up'!$F$4,$V343-4,0)))</f>
        <v/>
      </c>
      <c r="H343" s="183" t="str">
        <f ca="1">IF(ISERROR($V343),"",OFFSET('Smelter Look-up'!$G$4,$V343-4,0))</f>
        <v/>
      </c>
      <c r="I343" s="184" t="str">
        <f ca="1">IF(ISERROR($V343),"",OFFSET('Smelter Look-up'!$H$4,$V343-4,0))</f>
        <v/>
      </c>
      <c r="J343" s="184" t="str">
        <f ca="1">IF(ISERROR($V343),"",OFFSET('Smelter Look-up'!$I$4,$V343-4,0))</f>
        <v/>
      </c>
      <c r="K343" s="224"/>
      <c r="L343" s="224"/>
      <c r="M343" s="224"/>
      <c r="N343" s="224"/>
      <c r="O343" s="224"/>
      <c r="P343" s="185"/>
      <c r="Q343" s="225"/>
      <c r="R343" s="182" t="str">
        <f ca="1">IF(ISERROR($V343),"",OFFSET('Smelter Look-up'!$C$4,$V343-4,0)&amp;"")</f>
        <v/>
      </c>
      <c r="S343" s="181" t="str">
        <f t="shared" ca="1" si="47"/>
        <v/>
      </c>
      <c r="T343" s="181" t="str">
        <f ca="1">IF(B343="","",IF(ISERROR(MATCH($J343,SorP!$B$1:$B$6226,0)),"",INDIRECT("'SorP'!$A$"&amp;MATCH($S343&amp;$J343,SorP!C:C,0))))</f>
        <v/>
      </c>
      <c r="U343" s="201"/>
      <c r="V343" s="226" t="e">
        <f>IF(C343="",NA(),IF(OR(C343="Smelter not listed",C343="Smelter not yet identified"),MATCH($B343&amp;$D343,'Smelter Look-up'!$J:$J,0),MATCH($B343&amp;$C343,'Smelter Look-up'!$J:$J,0)))</f>
        <v>#N/A</v>
      </c>
      <c r="X343" s="227">
        <f t="shared" ca="1" si="48"/>
        <v>0</v>
      </c>
      <c r="AB343" s="228" t="str">
        <f t="shared" si="49"/>
        <v/>
      </c>
    </row>
    <row r="344" spans="1:28" s="227" customFormat="1" ht="20.25">
      <c r="A344" s="181"/>
      <c r="B344" s="182" t="str">
        <f>IF(LEN(A344)=0,"",INDEX('Smelter Look-up'!$A:$A,MATCH($A344,'Smelter Look-up'!$E:$E,0)))</f>
        <v/>
      </c>
      <c r="C344" s="186" t="str">
        <f>IF(LEN(A344)=0,"",INDEX('Smelter Look-up'!$C:$C,MATCH($A344,'Smelter Look-up'!$E:$E,0)))</f>
        <v/>
      </c>
      <c r="D344" s="230"/>
      <c r="E344" s="182" t="str">
        <f ca="1">IF(ISERROR($V344),"",OFFSET('Smelter Look-up'!$D$4,$V344-4,0)&amp;"")</f>
        <v/>
      </c>
      <c r="F344" s="182" t="str">
        <f ca="1">IF(ISERROR($V344),"",OFFSET('Smelter Look-up'!$E$4,$V344-4,0))</f>
        <v/>
      </c>
      <c r="G344" s="182" t="str">
        <f ca="1">IF(C344=$X$4,IF(ISERROR($V344),"Enter smelter details","RMI"),IF(ISERROR($V344),"",OFFSET('Smelter Look-up'!$F$4,$V344-4,0)))</f>
        <v/>
      </c>
      <c r="H344" s="183" t="str">
        <f ca="1">IF(ISERROR($V344),"",OFFSET('Smelter Look-up'!$G$4,$V344-4,0))</f>
        <v/>
      </c>
      <c r="I344" s="184" t="str">
        <f ca="1">IF(ISERROR($V344),"",OFFSET('Smelter Look-up'!$H$4,$V344-4,0))</f>
        <v/>
      </c>
      <c r="J344" s="184" t="str">
        <f ca="1">IF(ISERROR($V344),"",OFFSET('Smelter Look-up'!$I$4,$V344-4,0))</f>
        <v/>
      </c>
      <c r="K344" s="224"/>
      <c r="L344" s="224"/>
      <c r="M344" s="224"/>
      <c r="N344" s="224"/>
      <c r="O344" s="224"/>
      <c r="P344" s="185"/>
      <c r="Q344" s="225"/>
      <c r="R344" s="182" t="str">
        <f ca="1">IF(ISERROR($V344),"",OFFSET('Smelter Look-up'!$C$4,$V344-4,0)&amp;"")</f>
        <v/>
      </c>
      <c r="S344" s="181" t="str">
        <f t="shared" ca="1" si="47"/>
        <v/>
      </c>
      <c r="T344" s="181" t="str">
        <f ca="1">IF(B344="","",IF(ISERROR(MATCH($J344,SorP!$B$1:$B$6226,0)),"",INDIRECT("'SorP'!$A$"&amp;MATCH($S344&amp;$J344,SorP!C:C,0))))</f>
        <v/>
      </c>
      <c r="U344" s="201"/>
      <c r="V344" s="226" t="e">
        <f>IF(C344="",NA(),IF(OR(C344="Smelter not listed",C344="Smelter not yet identified"),MATCH($B344&amp;$D344,'Smelter Look-up'!$J:$J,0),MATCH($B344&amp;$C344,'Smelter Look-up'!$J:$J,0)))</f>
        <v>#N/A</v>
      </c>
      <c r="X344" s="227">
        <f t="shared" ca="1" si="48"/>
        <v>0</v>
      </c>
      <c r="AB344" s="228" t="str">
        <f t="shared" si="49"/>
        <v/>
      </c>
    </row>
    <row r="345" spans="1:28" s="227" customFormat="1" ht="20.25">
      <c r="A345" s="181"/>
      <c r="B345" s="182" t="str">
        <f>IF(LEN(A345)=0,"",INDEX('Smelter Look-up'!$A:$A,MATCH($A345,'Smelter Look-up'!$E:$E,0)))</f>
        <v/>
      </c>
      <c r="C345" s="186" t="str">
        <f>IF(LEN(A345)=0,"",INDEX('Smelter Look-up'!$C:$C,MATCH($A345,'Smelter Look-up'!$E:$E,0)))</f>
        <v/>
      </c>
      <c r="D345" s="230"/>
      <c r="E345" s="182" t="str">
        <f ca="1">IF(ISERROR($V345),"",OFFSET('Smelter Look-up'!$D$4,$V345-4,0)&amp;"")</f>
        <v/>
      </c>
      <c r="F345" s="182" t="str">
        <f ca="1">IF(ISERROR($V345),"",OFFSET('Smelter Look-up'!$E$4,$V345-4,0))</f>
        <v/>
      </c>
      <c r="G345" s="182" t="str">
        <f ca="1">IF(C345=$X$4,IF(ISERROR($V345),"Enter smelter details","RMI"),IF(ISERROR($V345),"",OFFSET('Smelter Look-up'!$F$4,$V345-4,0)))</f>
        <v/>
      </c>
      <c r="H345" s="183" t="str">
        <f ca="1">IF(ISERROR($V345),"",OFFSET('Smelter Look-up'!$G$4,$V345-4,0))</f>
        <v/>
      </c>
      <c r="I345" s="184" t="str">
        <f ca="1">IF(ISERROR($V345),"",OFFSET('Smelter Look-up'!$H$4,$V345-4,0))</f>
        <v/>
      </c>
      <c r="J345" s="184" t="str">
        <f ca="1">IF(ISERROR($V345),"",OFFSET('Smelter Look-up'!$I$4,$V345-4,0))</f>
        <v/>
      </c>
      <c r="K345" s="224"/>
      <c r="L345" s="224"/>
      <c r="M345" s="224"/>
      <c r="N345" s="224"/>
      <c r="O345" s="224"/>
      <c r="P345" s="185"/>
      <c r="Q345" s="225"/>
      <c r="R345" s="182" t="str">
        <f ca="1">IF(ISERROR($V345),"",OFFSET('Smelter Look-up'!$C$4,$V345-4,0)&amp;"")</f>
        <v/>
      </c>
      <c r="S345" s="181" t="str">
        <f t="shared" ca="1" si="47"/>
        <v/>
      </c>
      <c r="T345" s="181" t="str">
        <f ca="1">IF(B345="","",IF(ISERROR(MATCH($J345,SorP!$B$1:$B$6226,0)),"",INDIRECT("'SorP'!$A$"&amp;MATCH($S345&amp;$J345,SorP!C:C,0))))</f>
        <v/>
      </c>
      <c r="U345" s="201"/>
      <c r="V345" s="226" t="e">
        <f>IF(C345="",NA(),IF(OR(C345="Smelter not listed",C345="Smelter not yet identified"),MATCH($B345&amp;$D345,'Smelter Look-up'!$J:$J,0),MATCH($B345&amp;$C345,'Smelter Look-up'!$J:$J,0)))</f>
        <v>#N/A</v>
      </c>
      <c r="X345" s="227">
        <f t="shared" ca="1" si="48"/>
        <v>0</v>
      </c>
      <c r="AB345" s="228" t="str">
        <f t="shared" si="49"/>
        <v/>
      </c>
    </row>
    <row r="346" spans="1:28" s="227" customFormat="1" ht="20.25">
      <c r="A346" s="181"/>
      <c r="B346" s="182" t="str">
        <f>IF(LEN(A346)=0,"",INDEX('Smelter Look-up'!$A:$A,MATCH($A346,'Smelter Look-up'!$E:$E,0)))</f>
        <v/>
      </c>
      <c r="C346" s="186" t="str">
        <f>IF(LEN(A346)=0,"",INDEX('Smelter Look-up'!$C:$C,MATCH($A346,'Smelter Look-up'!$E:$E,0)))</f>
        <v/>
      </c>
      <c r="D346" s="230"/>
      <c r="E346" s="182" t="str">
        <f ca="1">IF(ISERROR($V346),"",OFFSET('Smelter Look-up'!$D$4,$V346-4,0)&amp;"")</f>
        <v/>
      </c>
      <c r="F346" s="182" t="str">
        <f ca="1">IF(ISERROR($V346),"",OFFSET('Smelter Look-up'!$E$4,$V346-4,0))</f>
        <v/>
      </c>
      <c r="G346" s="182" t="str">
        <f ca="1">IF(C346=$X$4,IF(ISERROR($V346),"Enter smelter details","RMI"),IF(ISERROR($V346),"",OFFSET('Smelter Look-up'!$F$4,$V346-4,0)))</f>
        <v/>
      </c>
      <c r="H346" s="183" t="str">
        <f ca="1">IF(ISERROR($V346),"",OFFSET('Smelter Look-up'!$G$4,$V346-4,0))</f>
        <v/>
      </c>
      <c r="I346" s="184" t="str">
        <f ca="1">IF(ISERROR($V346),"",OFFSET('Smelter Look-up'!$H$4,$V346-4,0))</f>
        <v/>
      </c>
      <c r="J346" s="184" t="str">
        <f ca="1">IF(ISERROR($V346),"",OFFSET('Smelter Look-up'!$I$4,$V346-4,0))</f>
        <v/>
      </c>
      <c r="K346" s="224"/>
      <c r="L346" s="224"/>
      <c r="M346" s="224"/>
      <c r="N346" s="224"/>
      <c r="O346" s="224"/>
      <c r="P346" s="185"/>
      <c r="Q346" s="225"/>
      <c r="R346" s="182" t="str">
        <f ca="1">IF(ISERROR($V346),"",OFFSET('Smelter Look-up'!$C$4,$V346-4,0)&amp;"")</f>
        <v/>
      </c>
      <c r="S346" s="181" t="str">
        <f t="shared" ca="1" si="47"/>
        <v/>
      </c>
      <c r="T346" s="181" t="str">
        <f ca="1">IF(B346="","",IF(ISERROR(MATCH($J346,SorP!$B$1:$B$6226,0)),"",INDIRECT("'SorP'!$A$"&amp;MATCH($S346&amp;$J346,SorP!C:C,0))))</f>
        <v/>
      </c>
      <c r="U346" s="201"/>
      <c r="V346" s="226" t="e">
        <f>IF(C346="",NA(),IF(OR(C346="Smelter not listed",C346="Smelter not yet identified"),MATCH($B346&amp;$D346,'Smelter Look-up'!$J:$J,0),MATCH($B346&amp;$C346,'Smelter Look-up'!$J:$J,0)))</f>
        <v>#N/A</v>
      </c>
      <c r="X346" s="227">
        <f t="shared" ca="1" si="48"/>
        <v>0</v>
      </c>
      <c r="AB346" s="228" t="str">
        <f t="shared" si="49"/>
        <v/>
      </c>
    </row>
    <row r="347" spans="1:28" s="227" customFormat="1" ht="20.25">
      <c r="A347" s="181"/>
      <c r="B347" s="182" t="str">
        <f>IF(LEN(A347)=0,"",INDEX('Smelter Look-up'!$A:$A,MATCH($A347,'Smelter Look-up'!$E:$E,0)))</f>
        <v/>
      </c>
      <c r="C347" s="186" t="str">
        <f>IF(LEN(A347)=0,"",INDEX('Smelter Look-up'!$C:$C,MATCH($A347,'Smelter Look-up'!$E:$E,0)))</f>
        <v/>
      </c>
      <c r="D347" s="230"/>
      <c r="E347" s="182" t="str">
        <f ca="1">IF(ISERROR($V347),"",OFFSET('Smelter Look-up'!$D$4,$V347-4,0)&amp;"")</f>
        <v/>
      </c>
      <c r="F347" s="182" t="str">
        <f ca="1">IF(ISERROR($V347),"",OFFSET('Smelter Look-up'!$E$4,$V347-4,0))</f>
        <v/>
      </c>
      <c r="G347" s="182" t="str">
        <f ca="1">IF(C347=$X$4,IF(ISERROR($V347),"Enter smelter details","RMI"),IF(ISERROR($V347),"",OFFSET('Smelter Look-up'!$F$4,$V347-4,0)))</f>
        <v/>
      </c>
      <c r="H347" s="183" t="str">
        <f ca="1">IF(ISERROR($V347),"",OFFSET('Smelter Look-up'!$G$4,$V347-4,0))</f>
        <v/>
      </c>
      <c r="I347" s="184" t="str">
        <f ca="1">IF(ISERROR($V347),"",OFFSET('Smelter Look-up'!$H$4,$V347-4,0))</f>
        <v/>
      </c>
      <c r="J347" s="184" t="str">
        <f ca="1">IF(ISERROR($V347),"",OFFSET('Smelter Look-up'!$I$4,$V347-4,0))</f>
        <v/>
      </c>
      <c r="K347" s="224"/>
      <c r="L347" s="224"/>
      <c r="M347" s="224"/>
      <c r="N347" s="224"/>
      <c r="O347" s="224"/>
      <c r="P347" s="185"/>
      <c r="Q347" s="225"/>
      <c r="R347" s="182" t="str">
        <f ca="1">IF(ISERROR($V347),"",OFFSET('Smelter Look-up'!$C$4,$V347-4,0)&amp;"")</f>
        <v/>
      </c>
      <c r="S347" s="181" t="str">
        <f t="shared" ca="1" si="47"/>
        <v/>
      </c>
      <c r="T347" s="181" t="str">
        <f ca="1">IF(B347="","",IF(ISERROR(MATCH($J347,SorP!$B$1:$B$6226,0)),"",INDIRECT("'SorP'!$A$"&amp;MATCH($S347&amp;$J347,SorP!C:C,0))))</f>
        <v/>
      </c>
      <c r="U347" s="201"/>
      <c r="V347" s="226" t="e">
        <f>IF(C347="",NA(),IF(OR(C347="Smelter not listed",C347="Smelter not yet identified"),MATCH($B347&amp;$D347,'Smelter Look-up'!$J:$J,0),MATCH($B347&amp;$C347,'Smelter Look-up'!$J:$J,0)))</f>
        <v>#N/A</v>
      </c>
      <c r="X347" s="227">
        <f t="shared" ca="1" si="48"/>
        <v>0</v>
      </c>
      <c r="AB347" s="228" t="str">
        <f t="shared" si="49"/>
        <v/>
      </c>
    </row>
    <row r="348" spans="1:28" s="227" customFormat="1" ht="20.25">
      <c r="A348" s="181"/>
      <c r="B348" s="182" t="str">
        <f>IF(LEN(A348)=0,"",INDEX('Smelter Look-up'!$A:$A,MATCH($A348,'Smelter Look-up'!$E:$E,0)))</f>
        <v/>
      </c>
      <c r="C348" s="186" t="str">
        <f>IF(LEN(A348)=0,"",INDEX('Smelter Look-up'!$C:$C,MATCH($A348,'Smelter Look-up'!$E:$E,0)))</f>
        <v/>
      </c>
      <c r="D348" s="230"/>
      <c r="E348" s="182" t="str">
        <f ca="1">IF(ISERROR($V348),"",OFFSET('Smelter Look-up'!$D$4,$V348-4,0)&amp;"")</f>
        <v/>
      </c>
      <c r="F348" s="182" t="str">
        <f ca="1">IF(ISERROR($V348),"",OFFSET('Smelter Look-up'!$E$4,$V348-4,0))</f>
        <v/>
      </c>
      <c r="G348" s="182" t="str">
        <f ca="1">IF(C348=$X$4,IF(ISERROR($V348),"Enter smelter details","RMI"),IF(ISERROR($V348),"",OFFSET('Smelter Look-up'!$F$4,$V348-4,0)))</f>
        <v/>
      </c>
      <c r="H348" s="183" t="str">
        <f ca="1">IF(ISERROR($V348),"",OFFSET('Smelter Look-up'!$G$4,$V348-4,0))</f>
        <v/>
      </c>
      <c r="I348" s="184" t="str">
        <f ca="1">IF(ISERROR($V348),"",OFFSET('Smelter Look-up'!$H$4,$V348-4,0))</f>
        <v/>
      </c>
      <c r="J348" s="184" t="str">
        <f ca="1">IF(ISERROR($V348),"",OFFSET('Smelter Look-up'!$I$4,$V348-4,0))</f>
        <v/>
      </c>
      <c r="K348" s="224"/>
      <c r="L348" s="224"/>
      <c r="M348" s="224"/>
      <c r="N348" s="224"/>
      <c r="O348" s="224"/>
      <c r="P348" s="185"/>
      <c r="Q348" s="225"/>
      <c r="R348" s="182" t="str">
        <f ca="1">IF(ISERROR($V348),"",OFFSET('Smelter Look-up'!$C$4,$V348-4,0)&amp;"")</f>
        <v/>
      </c>
      <c r="S348" s="181" t="str">
        <f t="shared" ca="1" si="47"/>
        <v/>
      </c>
      <c r="T348" s="181" t="str">
        <f ca="1">IF(B348="","",IF(ISERROR(MATCH($J348,SorP!$B$1:$B$6226,0)),"",INDIRECT("'SorP'!$A$"&amp;MATCH($S348&amp;$J348,SorP!C:C,0))))</f>
        <v/>
      </c>
      <c r="U348" s="201"/>
      <c r="V348" s="226" t="e">
        <f>IF(C348="",NA(),IF(OR(C348="Smelter not listed",C348="Smelter not yet identified"),MATCH($B348&amp;$D348,'Smelter Look-up'!$J:$J,0),MATCH($B348&amp;$C348,'Smelter Look-up'!$J:$J,0)))</f>
        <v>#N/A</v>
      </c>
      <c r="X348" s="227">
        <f t="shared" ca="1" si="48"/>
        <v>0</v>
      </c>
      <c r="AB348" s="228" t="str">
        <f t="shared" si="49"/>
        <v/>
      </c>
    </row>
    <row r="349" spans="1:28" s="227" customFormat="1" ht="20.25">
      <c r="A349" s="181"/>
      <c r="B349" s="182" t="str">
        <f>IF(LEN(A349)=0,"",INDEX('Smelter Look-up'!$A:$A,MATCH($A349,'Smelter Look-up'!$E:$E,0)))</f>
        <v/>
      </c>
      <c r="C349" s="186" t="str">
        <f>IF(LEN(A349)=0,"",INDEX('Smelter Look-up'!$C:$C,MATCH($A349,'Smelter Look-up'!$E:$E,0)))</f>
        <v/>
      </c>
      <c r="D349" s="230"/>
      <c r="E349" s="182" t="str">
        <f ca="1">IF(ISERROR($V349),"",OFFSET('Smelter Look-up'!$D$4,$V349-4,0)&amp;"")</f>
        <v/>
      </c>
      <c r="F349" s="182" t="str">
        <f ca="1">IF(ISERROR($V349),"",OFFSET('Smelter Look-up'!$E$4,$V349-4,0))</f>
        <v/>
      </c>
      <c r="G349" s="182" t="str">
        <f ca="1">IF(C349=$X$4,IF(ISERROR($V349),"Enter smelter details","RMI"),IF(ISERROR($V349),"",OFFSET('Smelter Look-up'!$F$4,$V349-4,0)))</f>
        <v/>
      </c>
      <c r="H349" s="183" t="str">
        <f ca="1">IF(ISERROR($V349),"",OFFSET('Smelter Look-up'!$G$4,$V349-4,0))</f>
        <v/>
      </c>
      <c r="I349" s="184" t="str">
        <f ca="1">IF(ISERROR($V349),"",OFFSET('Smelter Look-up'!$H$4,$V349-4,0))</f>
        <v/>
      </c>
      <c r="J349" s="184" t="str">
        <f ca="1">IF(ISERROR($V349),"",OFFSET('Smelter Look-up'!$I$4,$V349-4,0))</f>
        <v/>
      </c>
      <c r="K349" s="224"/>
      <c r="L349" s="224"/>
      <c r="M349" s="224"/>
      <c r="N349" s="224"/>
      <c r="O349" s="224"/>
      <c r="P349" s="185"/>
      <c r="Q349" s="225"/>
      <c r="R349" s="182" t="str">
        <f ca="1">IF(ISERROR($V349),"",OFFSET('Smelter Look-up'!$C$4,$V349-4,0)&amp;"")</f>
        <v/>
      </c>
      <c r="S349" s="181" t="str">
        <f t="shared" ca="1" si="47"/>
        <v/>
      </c>
      <c r="T349" s="181" t="str">
        <f ca="1">IF(B349="","",IF(ISERROR(MATCH($J349,SorP!$B$1:$B$6226,0)),"",INDIRECT("'SorP'!$A$"&amp;MATCH($S349&amp;$J349,SorP!C:C,0))))</f>
        <v/>
      </c>
      <c r="U349" s="201"/>
      <c r="V349" s="226" t="e">
        <f>IF(C349="",NA(),IF(OR(C349="Smelter not listed",C349="Smelter not yet identified"),MATCH($B349&amp;$D349,'Smelter Look-up'!$J:$J,0),MATCH($B349&amp;$C349,'Smelter Look-up'!$J:$J,0)))</f>
        <v>#N/A</v>
      </c>
      <c r="X349" s="227">
        <f t="shared" ca="1" si="48"/>
        <v>0</v>
      </c>
      <c r="AB349" s="228" t="str">
        <f t="shared" si="49"/>
        <v/>
      </c>
    </row>
    <row r="350" spans="1:28" s="227" customFormat="1" ht="20.25">
      <c r="A350" s="181"/>
      <c r="B350" s="182" t="str">
        <f>IF(LEN(A350)=0,"",INDEX('Smelter Look-up'!$A:$A,MATCH($A350,'Smelter Look-up'!$E:$E,0)))</f>
        <v/>
      </c>
      <c r="C350" s="186" t="str">
        <f>IF(LEN(A350)=0,"",INDEX('Smelter Look-up'!$C:$C,MATCH($A350,'Smelter Look-up'!$E:$E,0)))</f>
        <v/>
      </c>
      <c r="D350" s="230"/>
      <c r="E350" s="182" t="str">
        <f ca="1">IF(ISERROR($V350),"",OFFSET('Smelter Look-up'!$D$4,$V350-4,0)&amp;"")</f>
        <v/>
      </c>
      <c r="F350" s="182" t="str">
        <f ca="1">IF(ISERROR($V350),"",OFFSET('Smelter Look-up'!$E$4,$V350-4,0))</f>
        <v/>
      </c>
      <c r="G350" s="182" t="str">
        <f ca="1">IF(C350=$X$4,IF(ISERROR($V350),"Enter smelter details","RMI"),IF(ISERROR($V350),"",OFFSET('Smelter Look-up'!$F$4,$V350-4,0)))</f>
        <v/>
      </c>
      <c r="H350" s="183" t="str">
        <f ca="1">IF(ISERROR($V350),"",OFFSET('Smelter Look-up'!$G$4,$V350-4,0))</f>
        <v/>
      </c>
      <c r="I350" s="184" t="str">
        <f ca="1">IF(ISERROR($V350),"",OFFSET('Smelter Look-up'!$H$4,$V350-4,0))</f>
        <v/>
      </c>
      <c r="J350" s="184" t="str">
        <f ca="1">IF(ISERROR($V350),"",OFFSET('Smelter Look-up'!$I$4,$V350-4,0))</f>
        <v/>
      </c>
      <c r="K350" s="224"/>
      <c r="L350" s="224"/>
      <c r="M350" s="224"/>
      <c r="N350" s="224"/>
      <c r="O350" s="224"/>
      <c r="P350" s="185"/>
      <c r="Q350" s="225"/>
      <c r="R350" s="182" t="str">
        <f ca="1">IF(ISERROR($V350),"",OFFSET('Smelter Look-up'!$C$4,$V350-4,0)&amp;"")</f>
        <v/>
      </c>
      <c r="S350" s="181" t="str">
        <f t="shared" ca="1" si="47"/>
        <v/>
      </c>
      <c r="T350" s="181" t="str">
        <f ca="1">IF(B350="","",IF(ISERROR(MATCH($J350,SorP!$B$1:$B$6226,0)),"",INDIRECT("'SorP'!$A$"&amp;MATCH($S350&amp;$J350,SorP!C:C,0))))</f>
        <v/>
      </c>
      <c r="U350" s="201"/>
      <c r="V350" s="226" t="e">
        <f>IF(C350="",NA(),IF(OR(C350="Smelter not listed",C350="Smelter not yet identified"),MATCH($B350&amp;$D350,'Smelter Look-up'!$J:$J,0),MATCH($B350&amp;$C350,'Smelter Look-up'!$J:$J,0)))</f>
        <v>#N/A</v>
      </c>
      <c r="X350" s="227">
        <f t="shared" ca="1" si="48"/>
        <v>0</v>
      </c>
      <c r="AB350" s="228" t="str">
        <f t="shared" si="49"/>
        <v/>
      </c>
    </row>
    <row r="351" spans="1:28" s="227" customFormat="1" ht="20.25">
      <c r="A351" s="181"/>
      <c r="B351" s="182" t="str">
        <f>IF(LEN(A351)=0,"",INDEX('Smelter Look-up'!$A:$A,MATCH($A351,'Smelter Look-up'!$E:$E,0)))</f>
        <v/>
      </c>
      <c r="C351" s="186" t="str">
        <f>IF(LEN(A351)=0,"",INDEX('Smelter Look-up'!$C:$C,MATCH($A351,'Smelter Look-up'!$E:$E,0)))</f>
        <v/>
      </c>
      <c r="D351" s="230"/>
      <c r="E351" s="182" t="str">
        <f ca="1">IF(ISERROR($V351),"",OFFSET('Smelter Look-up'!$D$4,$V351-4,0)&amp;"")</f>
        <v/>
      </c>
      <c r="F351" s="182" t="str">
        <f ca="1">IF(ISERROR($V351),"",OFFSET('Smelter Look-up'!$E$4,$V351-4,0))</f>
        <v/>
      </c>
      <c r="G351" s="182" t="str">
        <f ca="1">IF(C351=$X$4,IF(ISERROR($V351),"Enter smelter details","RMI"),IF(ISERROR($V351),"",OFFSET('Smelter Look-up'!$F$4,$V351-4,0)))</f>
        <v/>
      </c>
      <c r="H351" s="183" t="str">
        <f ca="1">IF(ISERROR($V351),"",OFFSET('Smelter Look-up'!$G$4,$V351-4,0))</f>
        <v/>
      </c>
      <c r="I351" s="184" t="str">
        <f ca="1">IF(ISERROR($V351),"",OFFSET('Smelter Look-up'!$H$4,$V351-4,0))</f>
        <v/>
      </c>
      <c r="J351" s="184" t="str">
        <f ca="1">IF(ISERROR($V351),"",OFFSET('Smelter Look-up'!$I$4,$V351-4,0))</f>
        <v/>
      </c>
      <c r="K351" s="224"/>
      <c r="L351" s="224"/>
      <c r="M351" s="224"/>
      <c r="N351" s="224"/>
      <c r="O351" s="224"/>
      <c r="P351" s="185"/>
      <c r="Q351" s="225"/>
      <c r="R351" s="182" t="str">
        <f ca="1">IF(ISERROR($V351),"",OFFSET('Smelter Look-up'!$C$4,$V351-4,0)&amp;"")</f>
        <v/>
      </c>
      <c r="S351" s="181" t="str">
        <f t="shared" ca="1" si="47"/>
        <v/>
      </c>
      <c r="T351" s="181" t="str">
        <f ca="1">IF(B351="","",IF(ISERROR(MATCH($J351,SorP!$B$1:$B$6226,0)),"",INDIRECT("'SorP'!$A$"&amp;MATCH($S351&amp;$J351,SorP!C:C,0))))</f>
        <v/>
      </c>
      <c r="U351" s="201"/>
      <c r="V351" s="226" t="e">
        <f>IF(C351="",NA(),IF(OR(C351="Smelter not listed",C351="Smelter not yet identified"),MATCH($B351&amp;$D351,'Smelter Look-up'!$J:$J,0),MATCH($B351&amp;$C351,'Smelter Look-up'!$J:$J,0)))</f>
        <v>#N/A</v>
      </c>
      <c r="X351" s="227">
        <f t="shared" ca="1" si="48"/>
        <v>0</v>
      </c>
      <c r="AB351" s="228" t="str">
        <f t="shared" si="49"/>
        <v/>
      </c>
    </row>
    <row r="352" spans="1:28" s="227" customFormat="1" ht="20.25">
      <c r="A352" s="181"/>
      <c r="B352" s="182" t="str">
        <f>IF(LEN(A352)=0,"",INDEX('Smelter Look-up'!$A:$A,MATCH($A352,'Smelter Look-up'!$E:$E,0)))</f>
        <v/>
      </c>
      <c r="C352" s="186" t="str">
        <f>IF(LEN(A352)=0,"",INDEX('Smelter Look-up'!$C:$C,MATCH($A352,'Smelter Look-up'!$E:$E,0)))</f>
        <v/>
      </c>
      <c r="D352" s="230"/>
      <c r="E352" s="182" t="str">
        <f ca="1">IF(ISERROR($V352),"",OFFSET('Smelter Look-up'!$D$4,$V352-4,0)&amp;"")</f>
        <v/>
      </c>
      <c r="F352" s="182" t="str">
        <f ca="1">IF(ISERROR($V352),"",OFFSET('Smelter Look-up'!$E$4,$V352-4,0))</f>
        <v/>
      </c>
      <c r="G352" s="182" t="str">
        <f ca="1">IF(C352=$X$4,IF(ISERROR($V352),"Enter smelter details","RMI"),IF(ISERROR($V352),"",OFFSET('Smelter Look-up'!$F$4,$V352-4,0)))</f>
        <v/>
      </c>
      <c r="H352" s="183" t="str">
        <f ca="1">IF(ISERROR($V352),"",OFFSET('Smelter Look-up'!$G$4,$V352-4,0))</f>
        <v/>
      </c>
      <c r="I352" s="184" t="str">
        <f ca="1">IF(ISERROR($V352),"",OFFSET('Smelter Look-up'!$H$4,$V352-4,0))</f>
        <v/>
      </c>
      <c r="J352" s="184" t="str">
        <f ca="1">IF(ISERROR($V352),"",OFFSET('Smelter Look-up'!$I$4,$V352-4,0))</f>
        <v/>
      </c>
      <c r="K352" s="224"/>
      <c r="L352" s="224"/>
      <c r="M352" s="224"/>
      <c r="N352" s="224"/>
      <c r="O352" s="224"/>
      <c r="P352" s="185"/>
      <c r="Q352" s="225"/>
      <c r="R352" s="182" t="str">
        <f ca="1">IF(ISERROR($V352),"",OFFSET('Smelter Look-up'!$C$4,$V352-4,0)&amp;"")</f>
        <v/>
      </c>
      <c r="S352" s="181" t="str">
        <f t="shared" ca="1" si="47"/>
        <v/>
      </c>
      <c r="T352" s="181" t="str">
        <f ca="1">IF(B352="","",IF(ISERROR(MATCH($J352,SorP!$B$1:$B$6226,0)),"",INDIRECT("'SorP'!$A$"&amp;MATCH($S352&amp;$J352,SorP!C:C,0))))</f>
        <v/>
      </c>
      <c r="U352" s="201"/>
      <c r="V352" s="226" t="e">
        <f>IF(C352="",NA(),IF(OR(C352="Smelter not listed",C352="Smelter not yet identified"),MATCH($B352&amp;$D352,'Smelter Look-up'!$J:$J,0),MATCH($B352&amp;$C352,'Smelter Look-up'!$J:$J,0)))</f>
        <v>#N/A</v>
      </c>
      <c r="X352" s="227">
        <f t="shared" ca="1" si="48"/>
        <v>0</v>
      </c>
      <c r="AB352" s="228" t="str">
        <f t="shared" si="49"/>
        <v/>
      </c>
    </row>
    <row r="353" spans="1:28" s="227" customFormat="1" ht="20.25">
      <c r="A353" s="181"/>
      <c r="B353" s="182" t="str">
        <f>IF(LEN(A353)=0,"",INDEX('Smelter Look-up'!$A:$A,MATCH($A353,'Smelter Look-up'!$E:$E,0)))</f>
        <v/>
      </c>
      <c r="C353" s="186" t="str">
        <f>IF(LEN(A353)=0,"",INDEX('Smelter Look-up'!$C:$C,MATCH($A353,'Smelter Look-up'!$E:$E,0)))</f>
        <v/>
      </c>
      <c r="D353" s="230"/>
      <c r="E353" s="182" t="str">
        <f ca="1">IF(ISERROR($V353),"",OFFSET('Smelter Look-up'!$D$4,$V353-4,0)&amp;"")</f>
        <v/>
      </c>
      <c r="F353" s="182" t="str">
        <f ca="1">IF(ISERROR($V353),"",OFFSET('Smelter Look-up'!$E$4,$V353-4,0))</f>
        <v/>
      </c>
      <c r="G353" s="182" t="str">
        <f ca="1">IF(C353=$X$4,IF(ISERROR($V353),"Enter smelter details","RMI"),IF(ISERROR($V353),"",OFFSET('Smelter Look-up'!$F$4,$V353-4,0)))</f>
        <v/>
      </c>
      <c r="H353" s="183" t="str">
        <f ca="1">IF(ISERROR($V353),"",OFFSET('Smelter Look-up'!$G$4,$V353-4,0))</f>
        <v/>
      </c>
      <c r="I353" s="184" t="str">
        <f ca="1">IF(ISERROR($V353),"",OFFSET('Smelter Look-up'!$H$4,$V353-4,0))</f>
        <v/>
      </c>
      <c r="J353" s="184" t="str">
        <f ca="1">IF(ISERROR($V353),"",OFFSET('Smelter Look-up'!$I$4,$V353-4,0))</f>
        <v/>
      </c>
      <c r="K353" s="224"/>
      <c r="L353" s="224"/>
      <c r="M353" s="224"/>
      <c r="N353" s="224"/>
      <c r="O353" s="224"/>
      <c r="P353" s="185"/>
      <c r="Q353" s="225"/>
      <c r="R353" s="182" t="str">
        <f ca="1">IF(ISERROR($V353),"",OFFSET('Smelter Look-up'!$C$4,$V353-4,0)&amp;"")</f>
        <v/>
      </c>
      <c r="S353" s="181" t="str">
        <f t="shared" ca="1" si="47"/>
        <v/>
      </c>
      <c r="T353" s="181" t="str">
        <f ca="1">IF(B353="","",IF(ISERROR(MATCH($J353,SorP!$B$1:$B$6226,0)),"",INDIRECT("'SorP'!$A$"&amp;MATCH($S353&amp;$J353,SorP!C:C,0))))</f>
        <v/>
      </c>
      <c r="U353" s="201"/>
      <c r="V353" s="226" t="e">
        <f>IF(C353="",NA(),IF(OR(C353="Smelter not listed",C353="Smelter not yet identified"),MATCH($B353&amp;$D353,'Smelter Look-up'!$J:$J,0),MATCH($B353&amp;$C353,'Smelter Look-up'!$J:$J,0)))</f>
        <v>#N/A</v>
      </c>
      <c r="X353" s="227">
        <f t="shared" ca="1" si="48"/>
        <v>0</v>
      </c>
      <c r="AB353" s="228" t="str">
        <f t="shared" si="49"/>
        <v/>
      </c>
    </row>
    <row r="354" spans="1:28" s="227" customFormat="1" ht="20.25">
      <c r="A354" s="181"/>
      <c r="B354" s="182" t="str">
        <f>IF(LEN(A354)=0,"",INDEX('Smelter Look-up'!$A:$A,MATCH($A354,'Smelter Look-up'!$E:$E,0)))</f>
        <v/>
      </c>
      <c r="C354" s="186" t="str">
        <f>IF(LEN(A354)=0,"",INDEX('Smelter Look-up'!$C:$C,MATCH($A354,'Smelter Look-up'!$E:$E,0)))</f>
        <v/>
      </c>
      <c r="D354" s="230"/>
      <c r="E354" s="182" t="str">
        <f ca="1">IF(ISERROR($V354),"",OFFSET('Smelter Look-up'!$D$4,$V354-4,0)&amp;"")</f>
        <v/>
      </c>
      <c r="F354" s="182" t="str">
        <f ca="1">IF(ISERROR($V354),"",OFFSET('Smelter Look-up'!$E$4,$V354-4,0))</f>
        <v/>
      </c>
      <c r="G354" s="182" t="str">
        <f ca="1">IF(C354=$X$4,IF(ISERROR($V354),"Enter smelter details","RMI"),IF(ISERROR($V354),"",OFFSET('Smelter Look-up'!$F$4,$V354-4,0)))</f>
        <v/>
      </c>
      <c r="H354" s="183" t="str">
        <f ca="1">IF(ISERROR($V354),"",OFFSET('Smelter Look-up'!$G$4,$V354-4,0))</f>
        <v/>
      </c>
      <c r="I354" s="184" t="str">
        <f ca="1">IF(ISERROR($V354),"",OFFSET('Smelter Look-up'!$H$4,$V354-4,0))</f>
        <v/>
      </c>
      <c r="J354" s="184" t="str">
        <f ca="1">IF(ISERROR($V354),"",OFFSET('Smelter Look-up'!$I$4,$V354-4,0))</f>
        <v/>
      </c>
      <c r="K354" s="224"/>
      <c r="L354" s="224"/>
      <c r="M354" s="224"/>
      <c r="N354" s="224"/>
      <c r="O354" s="224"/>
      <c r="P354" s="185"/>
      <c r="Q354" s="225"/>
      <c r="R354" s="182" t="str">
        <f ca="1">IF(ISERROR($V354),"",OFFSET('Smelter Look-up'!$C$4,$V354-4,0)&amp;"")</f>
        <v/>
      </c>
      <c r="S354" s="181" t="str">
        <f t="shared" ca="1" si="47"/>
        <v/>
      </c>
      <c r="T354" s="181" t="str">
        <f ca="1">IF(B354="","",IF(ISERROR(MATCH($J354,SorP!$B$1:$B$6226,0)),"",INDIRECT("'SorP'!$A$"&amp;MATCH($S354&amp;$J354,SorP!C:C,0))))</f>
        <v/>
      </c>
      <c r="U354" s="201"/>
      <c r="V354" s="226" t="e">
        <f>IF(C354="",NA(),IF(OR(C354="Smelter not listed",C354="Smelter not yet identified"),MATCH($B354&amp;$D354,'Smelter Look-up'!$J:$J,0),MATCH($B354&amp;$C354,'Smelter Look-up'!$J:$J,0)))</f>
        <v>#N/A</v>
      </c>
      <c r="X354" s="227">
        <f t="shared" ca="1" si="48"/>
        <v>0</v>
      </c>
      <c r="AB354" s="228" t="str">
        <f t="shared" si="49"/>
        <v/>
      </c>
    </row>
    <row r="355" spans="1:28" s="227" customFormat="1" ht="20.25">
      <c r="A355" s="181"/>
      <c r="B355" s="182" t="str">
        <f>IF(LEN(A355)=0,"",INDEX('Smelter Look-up'!$A:$A,MATCH($A355,'Smelter Look-up'!$E:$E,0)))</f>
        <v/>
      </c>
      <c r="C355" s="186" t="str">
        <f>IF(LEN(A355)=0,"",INDEX('Smelter Look-up'!$C:$C,MATCH($A355,'Smelter Look-up'!$E:$E,0)))</f>
        <v/>
      </c>
      <c r="D355" s="230"/>
      <c r="E355" s="182" t="str">
        <f ca="1">IF(ISERROR($V355),"",OFFSET('Smelter Look-up'!$D$4,$V355-4,0)&amp;"")</f>
        <v/>
      </c>
      <c r="F355" s="182" t="str">
        <f ca="1">IF(ISERROR($V355),"",OFFSET('Smelter Look-up'!$E$4,$V355-4,0))</f>
        <v/>
      </c>
      <c r="G355" s="182" t="str">
        <f ca="1">IF(C355=$X$4,IF(ISERROR($V355),"Enter smelter details","RMI"),IF(ISERROR($V355),"",OFFSET('Smelter Look-up'!$F$4,$V355-4,0)))</f>
        <v/>
      </c>
      <c r="H355" s="183" t="str">
        <f ca="1">IF(ISERROR($V355),"",OFFSET('Smelter Look-up'!$G$4,$V355-4,0))</f>
        <v/>
      </c>
      <c r="I355" s="184" t="str">
        <f ca="1">IF(ISERROR($V355),"",OFFSET('Smelter Look-up'!$H$4,$V355-4,0))</f>
        <v/>
      </c>
      <c r="J355" s="184" t="str">
        <f ca="1">IF(ISERROR($V355),"",OFFSET('Smelter Look-up'!$I$4,$V355-4,0))</f>
        <v/>
      </c>
      <c r="K355" s="224"/>
      <c r="L355" s="224"/>
      <c r="M355" s="224"/>
      <c r="N355" s="224"/>
      <c r="O355" s="224"/>
      <c r="P355" s="185"/>
      <c r="Q355" s="225"/>
      <c r="R355" s="182" t="str">
        <f ca="1">IF(ISERROR($V355),"",OFFSET('Smelter Look-up'!$C$4,$V355-4,0)&amp;"")</f>
        <v/>
      </c>
      <c r="S355" s="181" t="str">
        <f t="shared" ca="1" si="47"/>
        <v/>
      </c>
      <c r="T355" s="181" t="str">
        <f ca="1">IF(B355="","",IF(ISERROR(MATCH($J355,SorP!$B$1:$B$6226,0)),"",INDIRECT("'SorP'!$A$"&amp;MATCH($S355&amp;$J355,SorP!C:C,0))))</f>
        <v/>
      </c>
      <c r="U355" s="201"/>
      <c r="V355" s="226" t="e">
        <f>IF(C355="",NA(),IF(OR(C355="Smelter not listed",C355="Smelter not yet identified"),MATCH($B355&amp;$D355,'Smelter Look-up'!$J:$J,0),MATCH($B355&amp;$C355,'Smelter Look-up'!$J:$J,0)))</f>
        <v>#N/A</v>
      </c>
      <c r="X355" s="227">
        <f t="shared" ca="1" si="48"/>
        <v>0</v>
      </c>
      <c r="AB355" s="228" t="str">
        <f t="shared" si="49"/>
        <v/>
      </c>
    </row>
    <row r="356" spans="1:28" s="227" customFormat="1" ht="20.25">
      <c r="A356" s="181"/>
      <c r="B356" s="182" t="str">
        <f>IF(LEN(A356)=0,"",INDEX('Smelter Look-up'!$A:$A,MATCH($A356,'Smelter Look-up'!$E:$E,0)))</f>
        <v/>
      </c>
      <c r="C356" s="186" t="str">
        <f>IF(LEN(A356)=0,"",INDEX('Smelter Look-up'!$C:$C,MATCH($A356,'Smelter Look-up'!$E:$E,0)))</f>
        <v/>
      </c>
      <c r="D356" s="230"/>
      <c r="E356" s="182" t="str">
        <f ca="1">IF(ISERROR($V356),"",OFFSET('Smelter Look-up'!$D$4,$V356-4,0)&amp;"")</f>
        <v/>
      </c>
      <c r="F356" s="182" t="str">
        <f ca="1">IF(ISERROR($V356),"",OFFSET('Smelter Look-up'!$E$4,$V356-4,0))</f>
        <v/>
      </c>
      <c r="G356" s="182" t="str">
        <f ca="1">IF(C356=$X$4,IF(ISERROR($V356),"Enter smelter details","RMI"),IF(ISERROR($V356),"",OFFSET('Smelter Look-up'!$F$4,$V356-4,0)))</f>
        <v/>
      </c>
      <c r="H356" s="183" t="str">
        <f ca="1">IF(ISERROR($V356),"",OFFSET('Smelter Look-up'!$G$4,$V356-4,0))</f>
        <v/>
      </c>
      <c r="I356" s="184" t="str">
        <f ca="1">IF(ISERROR($V356),"",OFFSET('Smelter Look-up'!$H$4,$V356-4,0))</f>
        <v/>
      </c>
      <c r="J356" s="184" t="str">
        <f ca="1">IF(ISERROR($V356),"",OFFSET('Smelter Look-up'!$I$4,$V356-4,0))</f>
        <v/>
      </c>
      <c r="K356" s="224"/>
      <c r="L356" s="224"/>
      <c r="M356" s="224"/>
      <c r="N356" s="224"/>
      <c r="O356" s="224"/>
      <c r="P356" s="185"/>
      <c r="Q356" s="225"/>
      <c r="R356" s="182" t="str">
        <f ca="1">IF(ISERROR($V356),"",OFFSET('Smelter Look-up'!$C$4,$V356-4,0)&amp;"")</f>
        <v/>
      </c>
      <c r="S356" s="181" t="str">
        <f t="shared" ca="1" si="47"/>
        <v/>
      </c>
      <c r="T356" s="181" t="str">
        <f ca="1">IF(B356="","",IF(ISERROR(MATCH($J356,SorP!$B$1:$B$6226,0)),"",INDIRECT("'SorP'!$A$"&amp;MATCH($S356&amp;$J356,SorP!C:C,0))))</f>
        <v/>
      </c>
      <c r="U356" s="201"/>
      <c r="V356" s="226" t="e">
        <f>IF(C356="",NA(),IF(OR(C356="Smelter not listed",C356="Smelter not yet identified"),MATCH($B356&amp;$D356,'Smelter Look-up'!$J:$J,0),MATCH($B356&amp;$C356,'Smelter Look-up'!$J:$J,0)))</f>
        <v>#N/A</v>
      </c>
      <c r="X356" s="227">
        <f t="shared" ca="1" si="48"/>
        <v>0</v>
      </c>
      <c r="AB356" s="228" t="str">
        <f t="shared" si="49"/>
        <v/>
      </c>
    </row>
    <row r="357" spans="1:28" s="227" customFormat="1" ht="20.25">
      <c r="A357" s="181"/>
      <c r="B357" s="182" t="str">
        <f>IF(LEN(A357)=0,"",INDEX('Smelter Look-up'!$A:$A,MATCH($A357,'Smelter Look-up'!$E:$E,0)))</f>
        <v/>
      </c>
      <c r="C357" s="186" t="str">
        <f>IF(LEN(A357)=0,"",INDEX('Smelter Look-up'!$C:$C,MATCH($A357,'Smelter Look-up'!$E:$E,0)))</f>
        <v/>
      </c>
      <c r="D357" s="230"/>
      <c r="E357" s="182" t="str">
        <f ca="1">IF(ISERROR($V357),"",OFFSET('Smelter Look-up'!$D$4,$V357-4,0)&amp;"")</f>
        <v/>
      </c>
      <c r="F357" s="182" t="str">
        <f ca="1">IF(ISERROR($V357),"",OFFSET('Smelter Look-up'!$E$4,$V357-4,0))</f>
        <v/>
      </c>
      <c r="G357" s="182" t="str">
        <f ca="1">IF(C357=$X$4,IF(ISERROR($V357),"Enter smelter details","RMI"),IF(ISERROR($V357),"",OFFSET('Smelter Look-up'!$F$4,$V357-4,0)))</f>
        <v/>
      </c>
      <c r="H357" s="183" t="str">
        <f ca="1">IF(ISERROR($V357),"",OFFSET('Smelter Look-up'!$G$4,$V357-4,0))</f>
        <v/>
      </c>
      <c r="I357" s="184" t="str">
        <f ca="1">IF(ISERROR($V357),"",OFFSET('Smelter Look-up'!$H$4,$V357-4,0))</f>
        <v/>
      </c>
      <c r="J357" s="184" t="str">
        <f ca="1">IF(ISERROR($V357),"",OFFSET('Smelter Look-up'!$I$4,$V357-4,0))</f>
        <v/>
      </c>
      <c r="K357" s="224"/>
      <c r="L357" s="224"/>
      <c r="M357" s="224"/>
      <c r="N357" s="224"/>
      <c r="O357" s="224"/>
      <c r="P357" s="185"/>
      <c r="Q357" s="225"/>
      <c r="R357" s="182" t="str">
        <f ca="1">IF(ISERROR($V357),"",OFFSET('Smelter Look-up'!$C$4,$V357-4,0)&amp;"")</f>
        <v/>
      </c>
      <c r="S357" s="181" t="str">
        <f t="shared" ca="1" si="47"/>
        <v/>
      </c>
      <c r="T357" s="181" t="str">
        <f ca="1">IF(B357="","",IF(ISERROR(MATCH($J357,SorP!$B$1:$B$6226,0)),"",INDIRECT("'SorP'!$A$"&amp;MATCH($S357&amp;$J357,SorP!C:C,0))))</f>
        <v/>
      </c>
      <c r="U357" s="201"/>
      <c r="V357" s="226" t="e">
        <f>IF(C357="",NA(),IF(OR(C357="Smelter not listed",C357="Smelter not yet identified"),MATCH($B357&amp;$D357,'Smelter Look-up'!$J:$J,0),MATCH($B357&amp;$C357,'Smelter Look-up'!$J:$J,0)))</f>
        <v>#N/A</v>
      </c>
      <c r="X357" s="227">
        <f t="shared" ca="1" si="48"/>
        <v>0</v>
      </c>
      <c r="AB357" s="228" t="str">
        <f t="shared" si="49"/>
        <v/>
      </c>
    </row>
    <row r="358" spans="1:28" s="227" customFormat="1" ht="20.25">
      <c r="A358" s="181"/>
      <c r="B358" s="182" t="str">
        <f>IF(LEN(A358)=0,"",INDEX('Smelter Look-up'!$A:$A,MATCH($A358,'Smelter Look-up'!$E:$E,0)))</f>
        <v/>
      </c>
      <c r="C358" s="186" t="str">
        <f>IF(LEN(A358)=0,"",INDEX('Smelter Look-up'!$C:$C,MATCH($A358,'Smelter Look-up'!$E:$E,0)))</f>
        <v/>
      </c>
      <c r="D358" s="230"/>
      <c r="E358" s="182" t="str">
        <f ca="1">IF(ISERROR($V358),"",OFFSET('Smelter Look-up'!$D$4,$V358-4,0)&amp;"")</f>
        <v/>
      </c>
      <c r="F358" s="182" t="str">
        <f ca="1">IF(ISERROR($V358),"",OFFSET('Smelter Look-up'!$E$4,$V358-4,0))</f>
        <v/>
      </c>
      <c r="G358" s="182" t="str">
        <f ca="1">IF(C358=$X$4,IF(ISERROR($V358),"Enter smelter details","RMI"),IF(ISERROR($V358),"",OFFSET('Smelter Look-up'!$F$4,$V358-4,0)))</f>
        <v/>
      </c>
      <c r="H358" s="183" t="str">
        <f ca="1">IF(ISERROR($V358),"",OFFSET('Smelter Look-up'!$G$4,$V358-4,0))</f>
        <v/>
      </c>
      <c r="I358" s="184" t="str">
        <f ca="1">IF(ISERROR($V358),"",OFFSET('Smelter Look-up'!$H$4,$V358-4,0))</f>
        <v/>
      </c>
      <c r="J358" s="184" t="str">
        <f ca="1">IF(ISERROR($V358),"",OFFSET('Smelter Look-up'!$I$4,$V358-4,0))</f>
        <v/>
      </c>
      <c r="K358" s="224"/>
      <c r="L358" s="224"/>
      <c r="M358" s="224"/>
      <c r="N358" s="224"/>
      <c r="O358" s="224"/>
      <c r="P358" s="185"/>
      <c r="Q358" s="225"/>
      <c r="R358" s="182" t="str">
        <f ca="1">IF(ISERROR($V358),"",OFFSET('Smelter Look-up'!$C$4,$V358-4,0)&amp;"")</f>
        <v/>
      </c>
      <c r="S358" s="181" t="str">
        <f t="shared" ref="S358:S388" ca="1" si="50">IF(B358="","",IF(ISERROR(MATCH($E358,CL,0)),"Unknown",INDIRECT("'C'!$A$"&amp;MATCH($E358,CL,0)+1)))</f>
        <v/>
      </c>
      <c r="T358" s="181" t="str">
        <f ca="1">IF(B358="","",IF(ISERROR(MATCH($J358,SorP!$B$1:$B$6226,0)),"",INDIRECT("'SorP'!$A$"&amp;MATCH($S358&amp;$J358,SorP!C:C,0))))</f>
        <v/>
      </c>
      <c r="U358" s="201"/>
      <c r="V358" s="226" t="e">
        <f>IF(C358="",NA(),IF(OR(C358="Smelter not listed",C358="Smelter not yet identified"),MATCH($B358&amp;$D358,'Smelter Look-up'!$J:$J,0),MATCH($B358&amp;$C358,'Smelter Look-up'!$J:$J,0)))</f>
        <v>#N/A</v>
      </c>
      <c r="X358" s="227">
        <f t="shared" ref="X358:X388" ca="1" si="51">IF(AND(C358="Smelter not listed",OR(LEN(D358)=0,LEN(E358)=0)),1,0)</f>
        <v>0</v>
      </c>
      <c r="AB358" s="228" t="str">
        <f t="shared" ref="AB358:AB388" si="52">B358&amp;C358</f>
        <v/>
      </c>
    </row>
    <row r="359" spans="1:28" s="227" customFormat="1" ht="20.25">
      <c r="A359" s="181"/>
      <c r="B359" s="182" t="str">
        <f>IF(LEN(A359)=0,"",INDEX('Smelter Look-up'!$A:$A,MATCH($A359,'Smelter Look-up'!$E:$E,0)))</f>
        <v/>
      </c>
      <c r="C359" s="186" t="str">
        <f>IF(LEN(A359)=0,"",INDEX('Smelter Look-up'!$C:$C,MATCH($A359,'Smelter Look-up'!$E:$E,0)))</f>
        <v/>
      </c>
      <c r="D359" s="230"/>
      <c r="E359" s="182" t="str">
        <f ca="1">IF(ISERROR($V359),"",OFFSET('Smelter Look-up'!$D$4,$V359-4,0)&amp;"")</f>
        <v/>
      </c>
      <c r="F359" s="182" t="str">
        <f ca="1">IF(ISERROR($V359),"",OFFSET('Smelter Look-up'!$E$4,$V359-4,0))</f>
        <v/>
      </c>
      <c r="G359" s="182" t="str">
        <f ca="1">IF(C359=$X$4,IF(ISERROR($V359),"Enter smelter details","RMI"),IF(ISERROR($V359),"",OFFSET('Smelter Look-up'!$F$4,$V359-4,0)))</f>
        <v/>
      </c>
      <c r="H359" s="183" t="str">
        <f ca="1">IF(ISERROR($V359),"",OFFSET('Smelter Look-up'!$G$4,$V359-4,0))</f>
        <v/>
      </c>
      <c r="I359" s="184" t="str">
        <f ca="1">IF(ISERROR($V359),"",OFFSET('Smelter Look-up'!$H$4,$V359-4,0))</f>
        <v/>
      </c>
      <c r="J359" s="184" t="str">
        <f ca="1">IF(ISERROR($V359),"",OFFSET('Smelter Look-up'!$I$4,$V359-4,0))</f>
        <v/>
      </c>
      <c r="K359" s="224"/>
      <c r="L359" s="224"/>
      <c r="M359" s="224"/>
      <c r="N359" s="224"/>
      <c r="O359" s="224"/>
      <c r="P359" s="185"/>
      <c r="Q359" s="225"/>
      <c r="R359" s="182" t="str">
        <f ca="1">IF(ISERROR($V359),"",OFFSET('Smelter Look-up'!$C$4,$V359-4,0)&amp;"")</f>
        <v/>
      </c>
      <c r="S359" s="181" t="str">
        <f t="shared" ca="1" si="50"/>
        <v/>
      </c>
      <c r="T359" s="181" t="str">
        <f ca="1">IF(B359="","",IF(ISERROR(MATCH($J359,SorP!$B$1:$B$6226,0)),"",INDIRECT("'SorP'!$A$"&amp;MATCH($S359&amp;$J359,SorP!C:C,0))))</f>
        <v/>
      </c>
      <c r="U359" s="201"/>
      <c r="V359" s="226" t="e">
        <f>IF(C359="",NA(),IF(OR(C359="Smelter not listed",C359="Smelter not yet identified"),MATCH($B359&amp;$D359,'Smelter Look-up'!$J:$J,0),MATCH($B359&amp;$C359,'Smelter Look-up'!$J:$J,0)))</f>
        <v>#N/A</v>
      </c>
      <c r="X359" s="227">
        <f t="shared" ca="1" si="51"/>
        <v>0</v>
      </c>
      <c r="AB359" s="228" t="str">
        <f t="shared" si="52"/>
        <v/>
      </c>
    </row>
    <row r="360" spans="1:28" s="227" customFormat="1" ht="20.25">
      <c r="A360" s="181"/>
      <c r="B360" s="182" t="str">
        <f>IF(LEN(A360)=0,"",INDEX('Smelter Look-up'!$A:$A,MATCH($A360,'Smelter Look-up'!$E:$E,0)))</f>
        <v/>
      </c>
      <c r="C360" s="186" t="str">
        <f>IF(LEN(A360)=0,"",INDEX('Smelter Look-up'!$C:$C,MATCH($A360,'Smelter Look-up'!$E:$E,0)))</f>
        <v/>
      </c>
      <c r="D360" s="230"/>
      <c r="E360" s="182" t="str">
        <f ca="1">IF(ISERROR($V360),"",OFFSET('Smelter Look-up'!$D$4,$V360-4,0)&amp;"")</f>
        <v/>
      </c>
      <c r="F360" s="182" t="str">
        <f ca="1">IF(ISERROR($V360),"",OFFSET('Smelter Look-up'!$E$4,$V360-4,0))</f>
        <v/>
      </c>
      <c r="G360" s="182" t="str">
        <f ca="1">IF(C360=$X$4,IF(ISERROR($V360),"Enter smelter details","RMI"),IF(ISERROR($V360),"",OFFSET('Smelter Look-up'!$F$4,$V360-4,0)))</f>
        <v/>
      </c>
      <c r="H360" s="183" t="str">
        <f ca="1">IF(ISERROR($V360),"",OFFSET('Smelter Look-up'!$G$4,$V360-4,0))</f>
        <v/>
      </c>
      <c r="I360" s="184" t="str">
        <f ca="1">IF(ISERROR($V360),"",OFFSET('Smelter Look-up'!$H$4,$V360-4,0))</f>
        <v/>
      </c>
      <c r="J360" s="184" t="str">
        <f ca="1">IF(ISERROR($V360),"",OFFSET('Smelter Look-up'!$I$4,$V360-4,0))</f>
        <v/>
      </c>
      <c r="K360" s="224"/>
      <c r="L360" s="224"/>
      <c r="M360" s="224"/>
      <c r="N360" s="224"/>
      <c r="O360" s="224"/>
      <c r="P360" s="185"/>
      <c r="Q360" s="225"/>
      <c r="R360" s="182" t="str">
        <f ca="1">IF(ISERROR($V360),"",OFFSET('Smelter Look-up'!$C$4,$V360-4,0)&amp;"")</f>
        <v/>
      </c>
      <c r="S360" s="181" t="str">
        <f t="shared" ca="1" si="50"/>
        <v/>
      </c>
      <c r="T360" s="181" t="str">
        <f ca="1">IF(B360="","",IF(ISERROR(MATCH($J360,SorP!$B$1:$B$6226,0)),"",INDIRECT("'SorP'!$A$"&amp;MATCH($S360&amp;$J360,SorP!C:C,0))))</f>
        <v/>
      </c>
      <c r="U360" s="201"/>
      <c r="V360" s="226" t="e">
        <f>IF(C360="",NA(),IF(OR(C360="Smelter not listed",C360="Smelter not yet identified"),MATCH($B360&amp;$D360,'Smelter Look-up'!$J:$J,0),MATCH($B360&amp;$C360,'Smelter Look-up'!$J:$J,0)))</f>
        <v>#N/A</v>
      </c>
      <c r="X360" s="227">
        <f t="shared" ca="1" si="51"/>
        <v>0</v>
      </c>
      <c r="AB360" s="228" t="str">
        <f t="shared" si="52"/>
        <v/>
      </c>
    </row>
    <row r="361" spans="1:28" s="227" customFormat="1" ht="20.25">
      <c r="A361" s="181"/>
      <c r="B361" s="182" t="str">
        <f>IF(LEN(A361)=0,"",INDEX('Smelter Look-up'!$A:$A,MATCH($A361,'Smelter Look-up'!$E:$E,0)))</f>
        <v/>
      </c>
      <c r="C361" s="186" t="str">
        <f>IF(LEN(A361)=0,"",INDEX('Smelter Look-up'!$C:$C,MATCH($A361,'Smelter Look-up'!$E:$E,0)))</f>
        <v/>
      </c>
      <c r="D361" s="230"/>
      <c r="E361" s="182" t="str">
        <f ca="1">IF(ISERROR($V361),"",OFFSET('Smelter Look-up'!$D$4,$V361-4,0)&amp;"")</f>
        <v/>
      </c>
      <c r="F361" s="182" t="str">
        <f ca="1">IF(ISERROR($V361),"",OFFSET('Smelter Look-up'!$E$4,$V361-4,0))</f>
        <v/>
      </c>
      <c r="G361" s="182" t="str">
        <f ca="1">IF(C361=$X$4,IF(ISERROR($V361),"Enter smelter details","RMI"),IF(ISERROR($V361),"",OFFSET('Smelter Look-up'!$F$4,$V361-4,0)))</f>
        <v/>
      </c>
      <c r="H361" s="183" t="str">
        <f ca="1">IF(ISERROR($V361),"",OFFSET('Smelter Look-up'!$G$4,$V361-4,0))</f>
        <v/>
      </c>
      <c r="I361" s="184" t="str">
        <f ca="1">IF(ISERROR($V361),"",OFFSET('Smelter Look-up'!$H$4,$V361-4,0))</f>
        <v/>
      </c>
      <c r="J361" s="184" t="str">
        <f ca="1">IF(ISERROR($V361),"",OFFSET('Smelter Look-up'!$I$4,$V361-4,0))</f>
        <v/>
      </c>
      <c r="K361" s="224"/>
      <c r="L361" s="224"/>
      <c r="M361" s="224"/>
      <c r="N361" s="224"/>
      <c r="O361" s="224"/>
      <c r="P361" s="185"/>
      <c r="Q361" s="225"/>
      <c r="R361" s="182" t="str">
        <f ca="1">IF(ISERROR($V361),"",OFFSET('Smelter Look-up'!$C$4,$V361-4,0)&amp;"")</f>
        <v/>
      </c>
      <c r="S361" s="181" t="str">
        <f t="shared" ca="1" si="50"/>
        <v/>
      </c>
      <c r="T361" s="181" t="str">
        <f ca="1">IF(B361="","",IF(ISERROR(MATCH($J361,SorP!$B$1:$B$6226,0)),"",INDIRECT("'SorP'!$A$"&amp;MATCH($S361&amp;$J361,SorP!C:C,0))))</f>
        <v/>
      </c>
      <c r="U361" s="201"/>
      <c r="V361" s="226" t="e">
        <f>IF(C361="",NA(),IF(OR(C361="Smelter not listed",C361="Smelter not yet identified"),MATCH($B361&amp;$D361,'Smelter Look-up'!$J:$J,0),MATCH($B361&amp;$C361,'Smelter Look-up'!$J:$J,0)))</f>
        <v>#N/A</v>
      </c>
      <c r="X361" s="227">
        <f t="shared" ca="1" si="51"/>
        <v>0</v>
      </c>
      <c r="AB361" s="228" t="str">
        <f t="shared" si="52"/>
        <v/>
      </c>
    </row>
    <row r="362" spans="1:28" s="227" customFormat="1" ht="20.25">
      <c r="A362" s="181"/>
      <c r="B362" s="182" t="str">
        <f>IF(LEN(A362)=0,"",INDEX('Smelter Look-up'!$A:$A,MATCH($A362,'Smelter Look-up'!$E:$E,0)))</f>
        <v/>
      </c>
      <c r="C362" s="186" t="str">
        <f>IF(LEN(A362)=0,"",INDEX('Smelter Look-up'!$C:$C,MATCH($A362,'Smelter Look-up'!$E:$E,0)))</f>
        <v/>
      </c>
      <c r="D362" s="230"/>
      <c r="E362" s="182" t="str">
        <f ca="1">IF(ISERROR($V362),"",OFFSET('Smelter Look-up'!$D$4,$V362-4,0)&amp;"")</f>
        <v/>
      </c>
      <c r="F362" s="182" t="str">
        <f ca="1">IF(ISERROR($V362),"",OFFSET('Smelter Look-up'!$E$4,$V362-4,0))</f>
        <v/>
      </c>
      <c r="G362" s="182" t="str">
        <f ca="1">IF(C362=$X$4,IF(ISERROR($V362),"Enter smelter details","RMI"),IF(ISERROR($V362),"",OFFSET('Smelter Look-up'!$F$4,$V362-4,0)))</f>
        <v/>
      </c>
      <c r="H362" s="183" t="str">
        <f ca="1">IF(ISERROR($V362),"",OFFSET('Smelter Look-up'!$G$4,$V362-4,0))</f>
        <v/>
      </c>
      <c r="I362" s="184" t="str">
        <f ca="1">IF(ISERROR($V362),"",OFFSET('Smelter Look-up'!$H$4,$V362-4,0))</f>
        <v/>
      </c>
      <c r="J362" s="184" t="str">
        <f ca="1">IF(ISERROR($V362),"",OFFSET('Smelter Look-up'!$I$4,$V362-4,0))</f>
        <v/>
      </c>
      <c r="K362" s="224"/>
      <c r="L362" s="224"/>
      <c r="M362" s="224"/>
      <c r="N362" s="224"/>
      <c r="O362" s="224"/>
      <c r="P362" s="185"/>
      <c r="Q362" s="225"/>
      <c r="R362" s="182" t="str">
        <f ca="1">IF(ISERROR($V362),"",OFFSET('Smelter Look-up'!$C$4,$V362-4,0)&amp;"")</f>
        <v/>
      </c>
      <c r="S362" s="181" t="str">
        <f t="shared" ca="1" si="50"/>
        <v/>
      </c>
      <c r="T362" s="181" t="str">
        <f ca="1">IF(B362="","",IF(ISERROR(MATCH($J362,SorP!$B$1:$B$6226,0)),"",INDIRECT("'SorP'!$A$"&amp;MATCH($S362&amp;$J362,SorP!C:C,0))))</f>
        <v/>
      </c>
      <c r="U362" s="201"/>
      <c r="V362" s="226" t="e">
        <f>IF(C362="",NA(),IF(OR(C362="Smelter not listed",C362="Smelter not yet identified"),MATCH($B362&amp;$D362,'Smelter Look-up'!$J:$J,0),MATCH($B362&amp;$C362,'Smelter Look-up'!$J:$J,0)))</f>
        <v>#N/A</v>
      </c>
      <c r="X362" s="227">
        <f t="shared" ca="1" si="51"/>
        <v>0</v>
      </c>
      <c r="AB362" s="228" t="str">
        <f t="shared" si="52"/>
        <v/>
      </c>
    </row>
    <row r="363" spans="1:28" s="227" customFormat="1" ht="20.25">
      <c r="A363" s="181"/>
      <c r="B363" s="182" t="str">
        <f>IF(LEN(A363)=0,"",INDEX('Smelter Look-up'!$A:$A,MATCH($A363,'Smelter Look-up'!$E:$E,0)))</f>
        <v/>
      </c>
      <c r="C363" s="186" t="str">
        <f>IF(LEN(A363)=0,"",INDEX('Smelter Look-up'!$C:$C,MATCH($A363,'Smelter Look-up'!$E:$E,0)))</f>
        <v/>
      </c>
      <c r="D363" s="230"/>
      <c r="E363" s="182" t="str">
        <f ca="1">IF(ISERROR($V363),"",OFFSET('Smelter Look-up'!$D$4,$V363-4,0)&amp;"")</f>
        <v/>
      </c>
      <c r="F363" s="182" t="str">
        <f ca="1">IF(ISERROR($V363),"",OFFSET('Smelter Look-up'!$E$4,$V363-4,0))</f>
        <v/>
      </c>
      <c r="G363" s="182" t="str">
        <f ca="1">IF(C363=$X$4,IF(ISERROR($V363),"Enter smelter details","RMI"),IF(ISERROR($V363),"",OFFSET('Smelter Look-up'!$F$4,$V363-4,0)))</f>
        <v/>
      </c>
      <c r="H363" s="183" t="str">
        <f ca="1">IF(ISERROR($V363),"",OFFSET('Smelter Look-up'!$G$4,$V363-4,0))</f>
        <v/>
      </c>
      <c r="I363" s="184" t="str">
        <f ca="1">IF(ISERROR($V363),"",OFFSET('Smelter Look-up'!$H$4,$V363-4,0))</f>
        <v/>
      </c>
      <c r="J363" s="184" t="str">
        <f ca="1">IF(ISERROR($V363),"",OFFSET('Smelter Look-up'!$I$4,$V363-4,0))</f>
        <v/>
      </c>
      <c r="K363" s="224"/>
      <c r="L363" s="224"/>
      <c r="M363" s="224"/>
      <c r="N363" s="224"/>
      <c r="O363" s="224"/>
      <c r="P363" s="185"/>
      <c r="Q363" s="225"/>
      <c r="R363" s="182" t="str">
        <f ca="1">IF(ISERROR($V363),"",OFFSET('Smelter Look-up'!$C$4,$V363-4,0)&amp;"")</f>
        <v/>
      </c>
      <c r="S363" s="181" t="str">
        <f t="shared" ca="1" si="50"/>
        <v/>
      </c>
      <c r="T363" s="181" t="str">
        <f ca="1">IF(B363="","",IF(ISERROR(MATCH($J363,SorP!$B$1:$B$6226,0)),"",INDIRECT("'SorP'!$A$"&amp;MATCH($S363&amp;$J363,SorP!C:C,0))))</f>
        <v/>
      </c>
      <c r="U363" s="201"/>
      <c r="V363" s="226" t="e">
        <f>IF(C363="",NA(),IF(OR(C363="Smelter not listed",C363="Smelter not yet identified"),MATCH($B363&amp;$D363,'Smelter Look-up'!$J:$J,0),MATCH($B363&amp;$C363,'Smelter Look-up'!$J:$J,0)))</f>
        <v>#N/A</v>
      </c>
      <c r="X363" s="227">
        <f t="shared" ca="1" si="51"/>
        <v>0</v>
      </c>
      <c r="AB363" s="228" t="str">
        <f t="shared" si="52"/>
        <v/>
      </c>
    </row>
    <row r="364" spans="1:28" s="227" customFormat="1" ht="20.25">
      <c r="A364" s="181"/>
      <c r="B364" s="182" t="str">
        <f>IF(LEN(A364)=0,"",INDEX('Smelter Look-up'!$A:$A,MATCH($A364,'Smelter Look-up'!$E:$E,0)))</f>
        <v/>
      </c>
      <c r="C364" s="186" t="str">
        <f>IF(LEN(A364)=0,"",INDEX('Smelter Look-up'!$C:$C,MATCH($A364,'Smelter Look-up'!$E:$E,0)))</f>
        <v/>
      </c>
      <c r="D364" s="230"/>
      <c r="E364" s="182" t="str">
        <f ca="1">IF(ISERROR($V364),"",OFFSET('Smelter Look-up'!$D$4,$V364-4,0)&amp;"")</f>
        <v/>
      </c>
      <c r="F364" s="182" t="str">
        <f ca="1">IF(ISERROR($V364),"",OFFSET('Smelter Look-up'!$E$4,$V364-4,0))</f>
        <v/>
      </c>
      <c r="G364" s="182" t="str">
        <f ca="1">IF(C364=$X$4,IF(ISERROR($V364),"Enter smelter details","RMI"),IF(ISERROR($V364),"",OFFSET('Smelter Look-up'!$F$4,$V364-4,0)))</f>
        <v/>
      </c>
      <c r="H364" s="183" t="str">
        <f ca="1">IF(ISERROR($V364),"",OFFSET('Smelter Look-up'!$G$4,$V364-4,0))</f>
        <v/>
      </c>
      <c r="I364" s="184" t="str">
        <f ca="1">IF(ISERROR($V364),"",OFFSET('Smelter Look-up'!$H$4,$V364-4,0))</f>
        <v/>
      </c>
      <c r="J364" s="184" t="str">
        <f ca="1">IF(ISERROR($V364),"",OFFSET('Smelter Look-up'!$I$4,$V364-4,0))</f>
        <v/>
      </c>
      <c r="K364" s="224"/>
      <c r="L364" s="224"/>
      <c r="M364" s="224"/>
      <c r="N364" s="224"/>
      <c r="O364" s="224"/>
      <c r="P364" s="185"/>
      <c r="Q364" s="225"/>
      <c r="R364" s="182" t="str">
        <f ca="1">IF(ISERROR($V364),"",OFFSET('Smelter Look-up'!$C$4,$V364-4,0)&amp;"")</f>
        <v/>
      </c>
      <c r="S364" s="181" t="str">
        <f t="shared" ca="1" si="50"/>
        <v/>
      </c>
      <c r="T364" s="181" t="str">
        <f ca="1">IF(B364="","",IF(ISERROR(MATCH($J364,SorP!$B$1:$B$6226,0)),"",INDIRECT("'SorP'!$A$"&amp;MATCH($S364&amp;$J364,SorP!C:C,0))))</f>
        <v/>
      </c>
      <c r="U364" s="201"/>
      <c r="V364" s="226" t="e">
        <f>IF(C364="",NA(),IF(OR(C364="Smelter not listed",C364="Smelter not yet identified"),MATCH($B364&amp;$D364,'Smelter Look-up'!$J:$J,0),MATCH($B364&amp;$C364,'Smelter Look-up'!$J:$J,0)))</f>
        <v>#N/A</v>
      </c>
      <c r="X364" s="227">
        <f t="shared" ca="1" si="51"/>
        <v>0</v>
      </c>
      <c r="AB364" s="228" t="str">
        <f t="shared" si="52"/>
        <v/>
      </c>
    </row>
    <row r="365" spans="1:28" s="227" customFormat="1" ht="20.25">
      <c r="A365" s="181"/>
      <c r="B365" s="182" t="str">
        <f>IF(LEN(A365)=0,"",INDEX('Smelter Look-up'!$A:$A,MATCH($A365,'Smelter Look-up'!$E:$E,0)))</f>
        <v/>
      </c>
      <c r="C365" s="186" t="str">
        <f>IF(LEN(A365)=0,"",INDEX('Smelter Look-up'!$C:$C,MATCH($A365,'Smelter Look-up'!$E:$E,0)))</f>
        <v/>
      </c>
      <c r="D365" s="230"/>
      <c r="E365" s="182" t="str">
        <f ca="1">IF(ISERROR($V365),"",OFFSET('Smelter Look-up'!$D$4,$V365-4,0)&amp;"")</f>
        <v/>
      </c>
      <c r="F365" s="182" t="str">
        <f ca="1">IF(ISERROR($V365),"",OFFSET('Smelter Look-up'!$E$4,$V365-4,0))</f>
        <v/>
      </c>
      <c r="G365" s="182" t="str">
        <f ca="1">IF(C365=$X$4,IF(ISERROR($V365),"Enter smelter details","RMI"),IF(ISERROR($V365),"",OFFSET('Smelter Look-up'!$F$4,$V365-4,0)))</f>
        <v/>
      </c>
      <c r="H365" s="183" t="str">
        <f ca="1">IF(ISERROR($V365),"",OFFSET('Smelter Look-up'!$G$4,$V365-4,0))</f>
        <v/>
      </c>
      <c r="I365" s="184" t="str">
        <f ca="1">IF(ISERROR($V365),"",OFFSET('Smelter Look-up'!$H$4,$V365-4,0))</f>
        <v/>
      </c>
      <c r="J365" s="184" t="str">
        <f ca="1">IF(ISERROR($V365),"",OFFSET('Smelter Look-up'!$I$4,$V365-4,0))</f>
        <v/>
      </c>
      <c r="K365" s="224"/>
      <c r="L365" s="224"/>
      <c r="M365" s="224"/>
      <c r="N365" s="224"/>
      <c r="O365" s="224"/>
      <c r="P365" s="185"/>
      <c r="Q365" s="225"/>
      <c r="R365" s="182" t="str">
        <f ca="1">IF(ISERROR($V365),"",OFFSET('Smelter Look-up'!$C$4,$V365-4,0)&amp;"")</f>
        <v/>
      </c>
      <c r="S365" s="181" t="str">
        <f t="shared" ca="1" si="50"/>
        <v/>
      </c>
      <c r="T365" s="181" t="str">
        <f ca="1">IF(B365="","",IF(ISERROR(MATCH($J365,SorP!$B$1:$B$6226,0)),"",INDIRECT("'SorP'!$A$"&amp;MATCH($S365&amp;$J365,SorP!C:C,0))))</f>
        <v/>
      </c>
      <c r="U365" s="201"/>
      <c r="V365" s="226" t="e">
        <f>IF(C365="",NA(),IF(OR(C365="Smelter not listed",C365="Smelter not yet identified"),MATCH($B365&amp;$D365,'Smelter Look-up'!$J:$J,0),MATCH($B365&amp;$C365,'Smelter Look-up'!$J:$J,0)))</f>
        <v>#N/A</v>
      </c>
      <c r="X365" s="227">
        <f t="shared" ca="1" si="51"/>
        <v>0</v>
      </c>
      <c r="AB365" s="228" t="str">
        <f t="shared" si="52"/>
        <v/>
      </c>
    </row>
    <row r="366" spans="1:28" s="227" customFormat="1" ht="20.25">
      <c r="A366" s="181"/>
      <c r="B366" s="182" t="str">
        <f>IF(LEN(A366)=0,"",INDEX('Smelter Look-up'!$A:$A,MATCH($A366,'Smelter Look-up'!$E:$E,0)))</f>
        <v/>
      </c>
      <c r="C366" s="186" t="str">
        <f>IF(LEN(A366)=0,"",INDEX('Smelter Look-up'!$C:$C,MATCH($A366,'Smelter Look-up'!$E:$E,0)))</f>
        <v/>
      </c>
      <c r="D366" s="230"/>
      <c r="E366" s="182" t="str">
        <f ca="1">IF(ISERROR($V366),"",OFFSET('Smelter Look-up'!$D$4,$V366-4,0)&amp;"")</f>
        <v/>
      </c>
      <c r="F366" s="182" t="str">
        <f ca="1">IF(ISERROR($V366),"",OFFSET('Smelter Look-up'!$E$4,$V366-4,0))</f>
        <v/>
      </c>
      <c r="G366" s="182" t="str">
        <f ca="1">IF(C366=$X$4,IF(ISERROR($V366),"Enter smelter details","RMI"),IF(ISERROR($V366),"",OFFSET('Smelter Look-up'!$F$4,$V366-4,0)))</f>
        <v/>
      </c>
      <c r="H366" s="183" t="str">
        <f ca="1">IF(ISERROR($V366),"",OFFSET('Smelter Look-up'!$G$4,$V366-4,0))</f>
        <v/>
      </c>
      <c r="I366" s="184" t="str">
        <f ca="1">IF(ISERROR($V366),"",OFFSET('Smelter Look-up'!$H$4,$V366-4,0))</f>
        <v/>
      </c>
      <c r="J366" s="184" t="str">
        <f ca="1">IF(ISERROR($V366),"",OFFSET('Smelter Look-up'!$I$4,$V366-4,0))</f>
        <v/>
      </c>
      <c r="K366" s="224"/>
      <c r="L366" s="224"/>
      <c r="M366" s="224"/>
      <c r="N366" s="224"/>
      <c r="O366" s="224"/>
      <c r="P366" s="185"/>
      <c r="Q366" s="225"/>
      <c r="R366" s="182" t="str">
        <f ca="1">IF(ISERROR($V366),"",OFFSET('Smelter Look-up'!$C$4,$V366-4,0)&amp;"")</f>
        <v/>
      </c>
      <c r="S366" s="181" t="str">
        <f t="shared" ca="1" si="50"/>
        <v/>
      </c>
      <c r="T366" s="181" t="str">
        <f ca="1">IF(B366="","",IF(ISERROR(MATCH($J366,SorP!$B$1:$B$6226,0)),"",INDIRECT("'SorP'!$A$"&amp;MATCH($S366&amp;$J366,SorP!C:C,0))))</f>
        <v/>
      </c>
      <c r="U366" s="201"/>
      <c r="V366" s="226" t="e">
        <f>IF(C366="",NA(),IF(OR(C366="Smelter not listed",C366="Smelter not yet identified"),MATCH($B366&amp;$D366,'Smelter Look-up'!$J:$J,0),MATCH($B366&amp;$C366,'Smelter Look-up'!$J:$J,0)))</f>
        <v>#N/A</v>
      </c>
      <c r="X366" s="227">
        <f t="shared" ca="1" si="51"/>
        <v>0</v>
      </c>
      <c r="AB366" s="228" t="str">
        <f t="shared" si="52"/>
        <v/>
      </c>
    </row>
    <row r="367" spans="1:28" s="227" customFormat="1" ht="20.25">
      <c r="A367" s="181"/>
      <c r="B367" s="182" t="str">
        <f>IF(LEN(A367)=0,"",INDEX('Smelter Look-up'!$A:$A,MATCH($A367,'Smelter Look-up'!$E:$E,0)))</f>
        <v/>
      </c>
      <c r="C367" s="186" t="str">
        <f>IF(LEN(A367)=0,"",INDEX('Smelter Look-up'!$C:$C,MATCH($A367,'Smelter Look-up'!$E:$E,0)))</f>
        <v/>
      </c>
      <c r="D367" s="230"/>
      <c r="E367" s="182" t="str">
        <f ca="1">IF(ISERROR($V367),"",OFFSET('Smelter Look-up'!$D$4,$V367-4,0)&amp;"")</f>
        <v/>
      </c>
      <c r="F367" s="182" t="str">
        <f ca="1">IF(ISERROR($V367),"",OFFSET('Smelter Look-up'!$E$4,$V367-4,0))</f>
        <v/>
      </c>
      <c r="G367" s="182" t="str">
        <f ca="1">IF(C367=$X$4,IF(ISERROR($V367),"Enter smelter details","RMI"),IF(ISERROR($V367),"",OFFSET('Smelter Look-up'!$F$4,$V367-4,0)))</f>
        <v/>
      </c>
      <c r="H367" s="183" t="str">
        <f ca="1">IF(ISERROR($V367),"",OFFSET('Smelter Look-up'!$G$4,$V367-4,0))</f>
        <v/>
      </c>
      <c r="I367" s="184" t="str">
        <f ca="1">IF(ISERROR($V367),"",OFFSET('Smelter Look-up'!$H$4,$V367-4,0))</f>
        <v/>
      </c>
      <c r="J367" s="184" t="str">
        <f ca="1">IF(ISERROR($V367),"",OFFSET('Smelter Look-up'!$I$4,$V367-4,0))</f>
        <v/>
      </c>
      <c r="K367" s="224"/>
      <c r="L367" s="224"/>
      <c r="M367" s="224"/>
      <c r="N367" s="224"/>
      <c r="O367" s="224"/>
      <c r="P367" s="185"/>
      <c r="Q367" s="225"/>
      <c r="R367" s="182" t="str">
        <f ca="1">IF(ISERROR($V367),"",OFFSET('Smelter Look-up'!$C$4,$V367-4,0)&amp;"")</f>
        <v/>
      </c>
      <c r="S367" s="181" t="str">
        <f t="shared" ca="1" si="50"/>
        <v/>
      </c>
      <c r="T367" s="181" t="str">
        <f ca="1">IF(B367="","",IF(ISERROR(MATCH($J367,SorP!$B$1:$B$6226,0)),"",INDIRECT("'SorP'!$A$"&amp;MATCH($S367&amp;$J367,SorP!C:C,0))))</f>
        <v/>
      </c>
      <c r="U367" s="201"/>
      <c r="V367" s="226" t="e">
        <f>IF(C367="",NA(),IF(OR(C367="Smelter not listed",C367="Smelter not yet identified"),MATCH($B367&amp;$D367,'Smelter Look-up'!$J:$J,0),MATCH($B367&amp;$C367,'Smelter Look-up'!$J:$J,0)))</f>
        <v>#N/A</v>
      </c>
      <c r="X367" s="227">
        <f t="shared" ca="1" si="51"/>
        <v>0</v>
      </c>
      <c r="AB367" s="228" t="str">
        <f t="shared" si="52"/>
        <v/>
      </c>
    </row>
    <row r="368" spans="1:28" s="227" customFormat="1" ht="20.25">
      <c r="A368" s="181"/>
      <c r="B368" s="182" t="str">
        <f>IF(LEN(A368)=0,"",INDEX('Smelter Look-up'!$A:$A,MATCH($A368,'Smelter Look-up'!$E:$E,0)))</f>
        <v/>
      </c>
      <c r="C368" s="186" t="str">
        <f>IF(LEN(A368)=0,"",INDEX('Smelter Look-up'!$C:$C,MATCH($A368,'Smelter Look-up'!$E:$E,0)))</f>
        <v/>
      </c>
      <c r="D368" s="230"/>
      <c r="E368" s="182" t="str">
        <f ca="1">IF(ISERROR($V368),"",OFFSET('Smelter Look-up'!$D$4,$V368-4,0)&amp;"")</f>
        <v/>
      </c>
      <c r="F368" s="182" t="str">
        <f ca="1">IF(ISERROR($V368),"",OFFSET('Smelter Look-up'!$E$4,$V368-4,0))</f>
        <v/>
      </c>
      <c r="G368" s="182" t="str">
        <f ca="1">IF(C368=$X$4,IF(ISERROR($V368),"Enter smelter details","RMI"),IF(ISERROR($V368),"",OFFSET('Smelter Look-up'!$F$4,$V368-4,0)))</f>
        <v/>
      </c>
      <c r="H368" s="183" t="str">
        <f ca="1">IF(ISERROR($V368),"",OFFSET('Smelter Look-up'!$G$4,$V368-4,0))</f>
        <v/>
      </c>
      <c r="I368" s="184" t="str">
        <f ca="1">IF(ISERROR($V368),"",OFFSET('Smelter Look-up'!$H$4,$V368-4,0))</f>
        <v/>
      </c>
      <c r="J368" s="184" t="str">
        <f ca="1">IF(ISERROR($V368),"",OFFSET('Smelter Look-up'!$I$4,$V368-4,0))</f>
        <v/>
      </c>
      <c r="K368" s="224"/>
      <c r="L368" s="224"/>
      <c r="M368" s="224"/>
      <c r="N368" s="224"/>
      <c r="O368" s="224"/>
      <c r="P368" s="185"/>
      <c r="Q368" s="225"/>
      <c r="R368" s="182" t="str">
        <f ca="1">IF(ISERROR($V368),"",OFFSET('Smelter Look-up'!$C$4,$V368-4,0)&amp;"")</f>
        <v/>
      </c>
      <c r="S368" s="181" t="str">
        <f t="shared" ca="1" si="50"/>
        <v/>
      </c>
      <c r="T368" s="181" t="str">
        <f ca="1">IF(B368="","",IF(ISERROR(MATCH($J368,SorP!$B$1:$B$6226,0)),"",INDIRECT("'SorP'!$A$"&amp;MATCH($S368&amp;$J368,SorP!C:C,0))))</f>
        <v/>
      </c>
      <c r="U368" s="201"/>
      <c r="V368" s="226" t="e">
        <f>IF(C368="",NA(),IF(OR(C368="Smelter not listed",C368="Smelter not yet identified"),MATCH($B368&amp;$D368,'Smelter Look-up'!$J:$J,0),MATCH($B368&amp;$C368,'Smelter Look-up'!$J:$J,0)))</f>
        <v>#N/A</v>
      </c>
      <c r="X368" s="227">
        <f t="shared" ca="1" si="51"/>
        <v>0</v>
      </c>
      <c r="AB368" s="228" t="str">
        <f t="shared" si="52"/>
        <v/>
      </c>
    </row>
    <row r="369" spans="1:28" s="227" customFormat="1" ht="20.25">
      <c r="A369" s="181"/>
      <c r="B369" s="182" t="str">
        <f>IF(LEN(A369)=0,"",INDEX('Smelter Look-up'!$A:$A,MATCH($A369,'Smelter Look-up'!$E:$E,0)))</f>
        <v/>
      </c>
      <c r="C369" s="186" t="str">
        <f>IF(LEN(A369)=0,"",INDEX('Smelter Look-up'!$C:$C,MATCH($A369,'Smelter Look-up'!$E:$E,0)))</f>
        <v/>
      </c>
      <c r="D369" s="230"/>
      <c r="E369" s="182" t="str">
        <f ca="1">IF(ISERROR($V369),"",OFFSET('Smelter Look-up'!$D$4,$V369-4,0)&amp;"")</f>
        <v/>
      </c>
      <c r="F369" s="182" t="str">
        <f ca="1">IF(ISERROR($V369),"",OFFSET('Smelter Look-up'!$E$4,$V369-4,0))</f>
        <v/>
      </c>
      <c r="G369" s="182" t="str">
        <f ca="1">IF(C369=$X$4,IF(ISERROR($V369),"Enter smelter details","RMI"),IF(ISERROR($V369),"",OFFSET('Smelter Look-up'!$F$4,$V369-4,0)))</f>
        <v/>
      </c>
      <c r="H369" s="183" t="str">
        <f ca="1">IF(ISERROR($V369),"",OFFSET('Smelter Look-up'!$G$4,$V369-4,0))</f>
        <v/>
      </c>
      <c r="I369" s="184" t="str">
        <f ca="1">IF(ISERROR($V369),"",OFFSET('Smelter Look-up'!$H$4,$V369-4,0))</f>
        <v/>
      </c>
      <c r="J369" s="184" t="str">
        <f ca="1">IF(ISERROR($V369),"",OFFSET('Smelter Look-up'!$I$4,$V369-4,0))</f>
        <v/>
      </c>
      <c r="K369" s="224"/>
      <c r="L369" s="224"/>
      <c r="M369" s="224"/>
      <c r="N369" s="224"/>
      <c r="O369" s="224"/>
      <c r="P369" s="185"/>
      <c r="Q369" s="225"/>
      <c r="R369" s="182" t="str">
        <f ca="1">IF(ISERROR($V369),"",OFFSET('Smelter Look-up'!$C$4,$V369-4,0)&amp;"")</f>
        <v/>
      </c>
      <c r="S369" s="181" t="str">
        <f t="shared" ca="1" si="50"/>
        <v/>
      </c>
      <c r="T369" s="181" t="str">
        <f ca="1">IF(B369="","",IF(ISERROR(MATCH($J369,SorP!$B$1:$B$6226,0)),"",INDIRECT("'SorP'!$A$"&amp;MATCH($S369&amp;$J369,SorP!C:C,0))))</f>
        <v/>
      </c>
      <c r="U369" s="201"/>
      <c r="V369" s="226" t="e">
        <f>IF(C369="",NA(),IF(OR(C369="Smelter not listed",C369="Smelter not yet identified"),MATCH($B369&amp;$D369,'Smelter Look-up'!$J:$J,0),MATCH($B369&amp;$C369,'Smelter Look-up'!$J:$J,0)))</f>
        <v>#N/A</v>
      </c>
      <c r="X369" s="227">
        <f t="shared" ca="1" si="51"/>
        <v>0</v>
      </c>
      <c r="AB369" s="228" t="str">
        <f t="shared" si="52"/>
        <v/>
      </c>
    </row>
    <row r="370" spans="1:28" s="227" customFormat="1" ht="20.25">
      <c r="A370" s="181"/>
      <c r="B370" s="182" t="str">
        <f>IF(LEN(A370)=0,"",INDEX('Smelter Look-up'!$A:$A,MATCH($A370,'Smelter Look-up'!$E:$E,0)))</f>
        <v/>
      </c>
      <c r="C370" s="186" t="str">
        <f>IF(LEN(A370)=0,"",INDEX('Smelter Look-up'!$C:$C,MATCH($A370,'Smelter Look-up'!$E:$E,0)))</f>
        <v/>
      </c>
      <c r="D370" s="230"/>
      <c r="E370" s="182" t="str">
        <f ca="1">IF(ISERROR($V370),"",OFFSET('Smelter Look-up'!$D$4,$V370-4,0)&amp;"")</f>
        <v/>
      </c>
      <c r="F370" s="182" t="str">
        <f ca="1">IF(ISERROR($V370),"",OFFSET('Smelter Look-up'!$E$4,$V370-4,0))</f>
        <v/>
      </c>
      <c r="G370" s="182" t="str">
        <f ca="1">IF(C370=$X$4,IF(ISERROR($V370),"Enter smelter details","RMI"),IF(ISERROR($V370),"",OFFSET('Smelter Look-up'!$F$4,$V370-4,0)))</f>
        <v/>
      </c>
      <c r="H370" s="183" t="str">
        <f ca="1">IF(ISERROR($V370),"",OFFSET('Smelter Look-up'!$G$4,$V370-4,0))</f>
        <v/>
      </c>
      <c r="I370" s="184" t="str">
        <f ca="1">IF(ISERROR($V370),"",OFFSET('Smelter Look-up'!$H$4,$V370-4,0))</f>
        <v/>
      </c>
      <c r="J370" s="184" t="str">
        <f ca="1">IF(ISERROR($V370),"",OFFSET('Smelter Look-up'!$I$4,$V370-4,0))</f>
        <v/>
      </c>
      <c r="K370" s="224"/>
      <c r="L370" s="224"/>
      <c r="M370" s="224"/>
      <c r="N370" s="224"/>
      <c r="O370" s="224"/>
      <c r="P370" s="185"/>
      <c r="Q370" s="225"/>
      <c r="R370" s="182" t="str">
        <f ca="1">IF(ISERROR($V370),"",OFFSET('Smelter Look-up'!$C$4,$V370-4,0)&amp;"")</f>
        <v/>
      </c>
      <c r="S370" s="181" t="str">
        <f t="shared" ca="1" si="50"/>
        <v/>
      </c>
      <c r="T370" s="181" t="str">
        <f ca="1">IF(B370="","",IF(ISERROR(MATCH($J370,SorP!$B$1:$B$6226,0)),"",INDIRECT("'SorP'!$A$"&amp;MATCH($S370&amp;$J370,SorP!C:C,0))))</f>
        <v/>
      </c>
      <c r="U370" s="201"/>
      <c r="V370" s="226" t="e">
        <f>IF(C370="",NA(),IF(OR(C370="Smelter not listed",C370="Smelter not yet identified"),MATCH($B370&amp;$D370,'Smelter Look-up'!$J:$J,0),MATCH($B370&amp;$C370,'Smelter Look-up'!$J:$J,0)))</f>
        <v>#N/A</v>
      </c>
      <c r="X370" s="227">
        <f t="shared" ca="1" si="51"/>
        <v>0</v>
      </c>
      <c r="AB370" s="228" t="str">
        <f t="shared" si="52"/>
        <v/>
      </c>
    </row>
    <row r="371" spans="1:28" s="227" customFormat="1" ht="20.25">
      <c r="A371" s="181"/>
      <c r="B371" s="182" t="str">
        <f>IF(LEN(A371)=0,"",INDEX('Smelter Look-up'!$A:$A,MATCH($A371,'Smelter Look-up'!$E:$E,0)))</f>
        <v/>
      </c>
      <c r="C371" s="186" t="str">
        <f>IF(LEN(A371)=0,"",INDEX('Smelter Look-up'!$C:$C,MATCH($A371,'Smelter Look-up'!$E:$E,0)))</f>
        <v/>
      </c>
      <c r="D371" s="230"/>
      <c r="E371" s="182" t="str">
        <f ca="1">IF(ISERROR($V371),"",OFFSET('Smelter Look-up'!$D$4,$V371-4,0)&amp;"")</f>
        <v/>
      </c>
      <c r="F371" s="182" t="str">
        <f ca="1">IF(ISERROR($V371),"",OFFSET('Smelter Look-up'!$E$4,$V371-4,0))</f>
        <v/>
      </c>
      <c r="G371" s="182" t="str">
        <f ca="1">IF(C371=$X$4,IF(ISERROR($V371),"Enter smelter details","RMI"),IF(ISERROR($V371),"",OFFSET('Smelter Look-up'!$F$4,$V371-4,0)))</f>
        <v/>
      </c>
      <c r="H371" s="183" t="str">
        <f ca="1">IF(ISERROR($V371),"",OFFSET('Smelter Look-up'!$G$4,$V371-4,0))</f>
        <v/>
      </c>
      <c r="I371" s="184" t="str">
        <f ca="1">IF(ISERROR($V371),"",OFFSET('Smelter Look-up'!$H$4,$V371-4,0))</f>
        <v/>
      </c>
      <c r="J371" s="184" t="str">
        <f ca="1">IF(ISERROR($V371),"",OFFSET('Smelter Look-up'!$I$4,$V371-4,0))</f>
        <v/>
      </c>
      <c r="K371" s="224"/>
      <c r="L371" s="224"/>
      <c r="M371" s="224"/>
      <c r="N371" s="224"/>
      <c r="O371" s="224"/>
      <c r="P371" s="185"/>
      <c r="Q371" s="225"/>
      <c r="R371" s="182" t="str">
        <f ca="1">IF(ISERROR($V371),"",OFFSET('Smelter Look-up'!$C$4,$V371-4,0)&amp;"")</f>
        <v/>
      </c>
      <c r="S371" s="181" t="str">
        <f t="shared" ca="1" si="50"/>
        <v/>
      </c>
      <c r="T371" s="181" t="str">
        <f ca="1">IF(B371="","",IF(ISERROR(MATCH($J371,SorP!$B$1:$B$6226,0)),"",INDIRECT("'SorP'!$A$"&amp;MATCH($S371&amp;$J371,SorP!C:C,0))))</f>
        <v/>
      </c>
      <c r="U371" s="201"/>
      <c r="V371" s="226" t="e">
        <f>IF(C371="",NA(),IF(OR(C371="Smelter not listed",C371="Smelter not yet identified"),MATCH($B371&amp;$D371,'Smelter Look-up'!$J:$J,0),MATCH($B371&amp;$C371,'Smelter Look-up'!$J:$J,0)))</f>
        <v>#N/A</v>
      </c>
      <c r="X371" s="227">
        <f t="shared" ca="1" si="51"/>
        <v>0</v>
      </c>
      <c r="AB371" s="228" t="str">
        <f t="shared" si="52"/>
        <v/>
      </c>
    </row>
    <row r="372" spans="1:28" s="227" customFormat="1" ht="20.25">
      <c r="A372" s="181"/>
      <c r="B372" s="182" t="str">
        <f>IF(LEN(A372)=0,"",INDEX('Smelter Look-up'!$A:$A,MATCH($A372,'Smelter Look-up'!$E:$E,0)))</f>
        <v/>
      </c>
      <c r="C372" s="186" t="str">
        <f>IF(LEN(A372)=0,"",INDEX('Smelter Look-up'!$C:$C,MATCH($A372,'Smelter Look-up'!$E:$E,0)))</f>
        <v/>
      </c>
      <c r="D372" s="230"/>
      <c r="E372" s="182" t="str">
        <f ca="1">IF(ISERROR($V372),"",OFFSET('Smelter Look-up'!$D$4,$V372-4,0)&amp;"")</f>
        <v/>
      </c>
      <c r="F372" s="182" t="str">
        <f ca="1">IF(ISERROR($V372),"",OFFSET('Smelter Look-up'!$E$4,$V372-4,0))</f>
        <v/>
      </c>
      <c r="G372" s="182" t="str">
        <f ca="1">IF(C372=$X$4,IF(ISERROR($V372),"Enter smelter details","RMI"),IF(ISERROR($V372),"",OFFSET('Smelter Look-up'!$F$4,$V372-4,0)))</f>
        <v/>
      </c>
      <c r="H372" s="183" t="str">
        <f ca="1">IF(ISERROR($V372),"",OFFSET('Smelter Look-up'!$G$4,$V372-4,0))</f>
        <v/>
      </c>
      <c r="I372" s="184" t="str">
        <f ca="1">IF(ISERROR($V372),"",OFFSET('Smelter Look-up'!$H$4,$V372-4,0))</f>
        <v/>
      </c>
      <c r="J372" s="184" t="str">
        <f ca="1">IF(ISERROR($V372),"",OFFSET('Smelter Look-up'!$I$4,$V372-4,0))</f>
        <v/>
      </c>
      <c r="K372" s="224"/>
      <c r="L372" s="224"/>
      <c r="M372" s="224"/>
      <c r="N372" s="224"/>
      <c r="O372" s="224"/>
      <c r="P372" s="185"/>
      <c r="Q372" s="225"/>
      <c r="R372" s="182" t="str">
        <f ca="1">IF(ISERROR($V372),"",OFFSET('Smelter Look-up'!$C$4,$V372-4,0)&amp;"")</f>
        <v/>
      </c>
      <c r="S372" s="181" t="str">
        <f t="shared" ca="1" si="50"/>
        <v/>
      </c>
      <c r="T372" s="181" t="str">
        <f ca="1">IF(B372="","",IF(ISERROR(MATCH($J372,SorP!$B$1:$B$6226,0)),"",INDIRECT("'SorP'!$A$"&amp;MATCH($S372&amp;$J372,SorP!C:C,0))))</f>
        <v/>
      </c>
      <c r="U372" s="201"/>
      <c r="V372" s="226" t="e">
        <f>IF(C372="",NA(),IF(OR(C372="Smelter not listed",C372="Smelter not yet identified"),MATCH($B372&amp;$D372,'Smelter Look-up'!$J:$J,0),MATCH($B372&amp;$C372,'Smelter Look-up'!$J:$J,0)))</f>
        <v>#N/A</v>
      </c>
      <c r="X372" s="227">
        <f t="shared" ca="1" si="51"/>
        <v>0</v>
      </c>
      <c r="AB372" s="228" t="str">
        <f t="shared" si="52"/>
        <v/>
      </c>
    </row>
    <row r="373" spans="1:28" s="227" customFormat="1" ht="20.25">
      <c r="A373" s="181"/>
      <c r="B373" s="182" t="str">
        <f>IF(LEN(A373)=0,"",INDEX('Smelter Look-up'!$A:$A,MATCH($A373,'Smelter Look-up'!$E:$E,0)))</f>
        <v/>
      </c>
      <c r="C373" s="186" t="str">
        <f>IF(LEN(A373)=0,"",INDEX('Smelter Look-up'!$C:$C,MATCH($A373,'Smelter Look-up'!$E:$E,0)))</f>
        <v/>
      </c>
      <c r="D373" s="230"/>
      <c r="E373" s="182" t="str">
        <f ca="1">IF(ISERROR($V373),"",OFFSET('Smelter Look-up'!$D$4,$V373-4,0)&amp;"")</f>
        <v/>
      </c>
      <c r="F373" s="182" t="str">
        <f ca="1">IF(ISERROR($V373),"",OFFSET('Smelter Look-up'!$E$4,$V373-4,0))</f>
        <v/>
      </c>
      <c r="G373" s="182" t="str">
        <f ca="1">IF(C373=$X$4,IF(ISERROR($V373),"Enter smelter details","RMI"),IF(ISERROR($V373),"",OFFSET('Smelter Look-up'!$F$4,$V373-4,0)))</f>
        <v/>
      </c>
      <c r="H373" s="183" t="str">
        <f ca="1">IF(ISERROR($V373),"",OFFSET('Smelter Look-up'!$G$4,$V373-4,0))</f>
        <v/>
      </c>
      <c r="I373" s="184" t="str">
        <f ca="1">IF(ISERROR($V373),"",OFFSET('Smelter Look-up'!$H$4,$V373-4,0))</f>
        <v/>
      </c>
      <c r="J373" s="184" t="str">
        <f ca="1">IF(ISERROR($V373),"",OFFSET('Smelter Look-up'!$I$4,$V373-4,0))</f>
        <v/>
      </c>
      <c r="K373" s="224"/>
      <c r="L373" s="224"/>
      <c r="M373" s="224"/>
      <c r="N373" s="224"/>
      <c r="O373" s="224"/>
      <c r="P373" s="185"/>
      <c r="Q373" s="225"/>
      <c r="R373" s="182" t="str">
        <f ca="1">IF(ISERROR($V373),"",OFFSET('Smelter Look-up'!$C$4,$V373-4,0)&amp;"")</f>
        <v/>
      </c>
      <c r="S373" s="181" t="str">
        <f t="shared" ca="1" si="50"/>
        <v/>
      </c>
      <c r="T373" s="181" t="str">
        <f ca="1">IF(B373="","",IF(ISERROR(MATCH($J373,SorP!$B$1:$B$6226,0)),"",INDIRECT("'SorP'!$A$"&amp;MATCH($S373&amp;$J373,SorP!C:C,0))))</f>
        <v/>
      </c>
      <c r="U373" s="201"/>
      <c r="V373" s="226" t="e">
        <f>IF(C373="",NA(),IF(OR(C373="Smelter not listed",C373="Smelter not yet identified"),MATCH($B373&amp;$D373,'Smelter Look-up'!$J:$J,0),MATCH($B373&amp;$C373,'Smelter Look-up'!$J:$J,0)))</f>
        <v>#N/A</v>
      </c>
      <c r="X373" s="227">
        <f t="shared" ca="1" si="51"/>
        <v>0</v>
      </c>
      <c r="AB373" s="228" t="str">
        <f t="shared" si="52"/>
        <v/>
      </c>
    </row>
    <row r="374" spans="1:28" s="227" customFormat="1" ht="20.25">
      <c r="A374" s="181"/>
      <c r="B374" s="182" t="str">
        <f>IF(LEN(A374)=0,"",INDEX('Smelter Look-up'!$A:$A,MATCH($A374,'Smelter Look-up'!$E:$E,0)))</f>
        <v/>
      </c>
      <c r="C374" s="186" t="str">
        <f>IF(LEN(A374)=0,"",INDEX('Smelter Look-up'!$C:$C,MATCH($A374,'Smelter Look-up'!$E:$E,0)))</f>
        <v/>
      </c>
      <c r="D374" s="230"/>
      <c r="E374" s="182" t="str">
        <f ca="1">IF(ISERROR($V374),"",OFFSET('Smelter Look-up'!$D$4,$V374-4,0)&amp;"")</f>
        <v/>
      </c>
      <c r="F374" s="182" t="str">
        <f ca="1">IF(ISERROR($V374),"",OFFSET('Smelter Look-up'!$E$4,$V374-4,0))</f>
        <v/>
      </c>
      <c r="G374" s="182" t="str">
        <f ca="1">IF(C374=$X$4,IF(ISERROR($V374),"Enter smelter details","RMI"),IF(ISERROR($V374),"",OFFSET('Smelter Look-up'!$F$4,$V374-4,0)))</f>
        <v/>
      </c>
      <c r="H374" s="183" t="str">
        <f ca="1">IF(ISERROR($V374),"",OFFSET('Smelter Look-up'!$G$4,$V374-4,0))</f>
        <v/>
      </c>
      <c r="I374" s="184" t="str">
        <f ca="1">IF(ISERROR($V374),"",OFFSET('Smelter Look-up'!$H$4,$V374-4,0))</f>
        <v/>
      </c>
      <c r="J374" s="184" t="str">
        <f ca="1">IF(ISERROR($V374),"",OFFSET('Smelter Look-up'!$I$4,$V374-4,0))</f>
        <v/>
      </c>
      <c r="K374" s="224"/>
      <c r="L374" s="224"/>
      <c r="M374" s="224"/>
      <c r="N374" s="224"/>
      <c r="O374" s="224"/>
      <c r="P374" s="185"/>
      <c r="Q374" s="225"/>
      <c r="R374" s="182" t="str">
        <f ca="1">IF(ISERROR($V374),"",OFFSET('Smelter Look-up'!$C$4,$V374-4,0)&amp;"")</f>
        <v/>
      </c>
      <c r="S374" s="181" t="str">
        <f t="shared" ca="1" si="50"/>
        <v/>
      </c>
      <c r="T374" s="181" t="str">
        <f ca="1">IF(B374="","",IF(ISERROR(MATCH($J374,SorP!$B$1:$B$6226,0)),"",INDIRECT("'SorP'!$A$"&amp;MATCH($S374&amp;$J374,SorP!C:C,0))))</f>
        <v/>
      </c>
      <c r="U374" s="201"/>
      <c r="V374" s="226" t="e">
        <f>IF(C374="",NA(),IF(OR(C374="Smelter not listed",C374="Smelter not yet identified"),MATCH($B374&amp;$D374,'Smelter Look-up'!$J:$J,0),MATCH($B374&amp;$C374,'Smelter Look-up'!$J:$J,0)))</f>
        <v>#N/A</v>
      </c>
      <c r="X374" s="227">
        <f t="shared" ca="1" si="51"/>
        <v>0</v>
      </c>
      <c r="AB374" s="228" t="str">
        <f t="shared" si="52"/>
        <v/>
      </c>
    </row>
    <row r="375" spans="1:28" s="227" customFormat="1" ht="20.25">
      <c r="A375" s="181"/>
      <c r="B375" s="182" t="str">
        <f>IF(LEN(A375)=0,"",INDEX('Smelter Look-up'!$A:$A,MATCH($A375,'Smelter Look-up'!$E:$E,0)))</f>
        <v/>
      </c>
      <c r="C375" s="186" t="str">
        <f>IF(LEN(A375)=0,"",INDEX('Smelter Look-up'!$C:$C,MATCH($A375,'Smelter Look-up'!$E:$E,0)))</f>
        <v/>
      </c>
      <c r="D375" s="230"/>
      <c r="E375" s="182" t="str">
        <f ca="1">IF(ISERROR($V375),"",OFFSET('Smelter Look-up'!$D$4,$V375-4,0)&amp;"")</f>
        <v/>
      </c>
      <c r="F375" s="182" t="str">
        <f ca="1">IF(ISERROR($V375),"",OFFSET('Smelter Look-up'!$E$4,$V375-4,0))</f>
        <v/>
      </c>
      <c r="G375" s="182" t="str">
        <f ca="1">IF(C375=$X$4,IF(ISERROR($V375),"Enter smelter details","RMI"),IF(ISERROR($V375),"",OFFSET('Smelter Look-up'!$F$4,$V375-4,0)))</f>
        <v/>
      </c>
      <c r="H375" s="183" t="str">
        <f ca="1">IF(ISERROR($V375),"",OFFSET('Smelter Look-up'!$G$4,$V375-4,0))</f>
        <v/>
      </c>
      <c r="I375" s="184" t="str">
        <f ca="1">IF(ISERROR($V375),"",OFFSET('Smelter Look-up'!$H$4,$V375-4,0))</f>
        <v/>
      </c>
      <c r="J375" s="184" t="str">
        <f ca="1">IF(ISERROR($V375),"",OFFSET('Smelter Look-up'!$I$4,$V375-4,0))</f>
        <v/>
      </c>
      <c r="K375" s="224"/>
      <c r="L375" s="224"/>
      <c r="M375" s="224"/>
      <c r="N375" s="224"/>
      <c r="O375" s="224"/>
      <c r="P375" s="185"/>
      <c r="Q375" s="225"/>
      <c r="R375" s="182" t="str">
        <f ca="1">IF(ISERROR($V375),"",OFFSET('Smelter Look-up'!$C$4,$V375-4,0)&amp;"")</f>
        <v/>
      </c>
      <c r="S375" s="181" t="str">
        <f t="shared" ca="1" si="50"/>
        <v/>
      </c>
      <c r="T375" s="181" t="str">
        <f ca="1">IF(B375="","",IF(ISERROR(MATCH($J375,SorP!$B$1:$B$6226,0)),"",INDIRECT("'SorP'!$A$"&amp;MATCH($S375&amp;$J375,SorP!C:C,0))))</f>
        <v/>
      </c>
      <c r="U375" s="201"/>
      <c r="V375" s="226" t="e">
        <f>IF(C375="",NA(),IF(OR(C375="Smelter not listed",C375="Smelter not yet identified"),MATCH($B375&amp;$D375,'Smelter Look-up'!$J:$J,0),MATCH($B375&amp;$C375,'Smelter Look-up'!$J:$J,0)))</f>
        <v>#N/A</v>
      </c>
      <c r="X375" s="227">
        <f t="shared" ca="1" si="51"/>
        <v>0</v>
      </c>
      <c r="AB375" s="228" t="str">
        <f t="shared" si="52"/>
        <v/>
      </c>
    </row>
    <row r="376" spans="1:28" s="227" customFormat="1" ht="20.25">
      <c r="A376" s="181"/>
      <c r="B376" s="182" t="str">
        <f>IF(LEN(A376)=0,"",INDEX('Smelter Look-up'!$A:$A,MATCH($A376,'Smelter Look-up'!$E:$E,0)))</f>
        <v/>
      </c>
      <c r="C376" s="186" t="str">
        <f>IF(LEN(A376)=0,"",INDEX('Smelter Look-up'!$C:$C,MATCH($A376,'Smelter Look-up'!$E:$E,0)))</f>
        <v/>
      </c>
      <c r="D376" s="230"/>
      <c r="E376" s="182" t="str">
        <f ca="1">IF(ISERROR($V376),"",OFFSET('Smelter Look-up'!$D$4,$V376-4,0)&amp;"")</f>
        <v/>
      </c>
      <c r="F376" s="182" t="str">
        <f ca="1">IF(ISERROR($V376),"",OFFSET('Smelter Look-up'!$E$4,$V376-4,0))</f>
        <v/>
      </c>
      <c r="G376" s="182" t="str">
        <f ca="1">IF(C376=$X$4,IF(ISERROR($V376),"Enter smelter details","RMI"),IF(ISERROR($V376),"",OFFSET('Smelter Look-up'!$F$4,$V376-4,0)))</f>
        <v/>
      </c>
      <c r="H376" s="183" t="str">
        <f ca="1">IF(ISERROR($V376),"",OFFSET('Smelter Look-up'!$G$4,$V376-4,0))</f>
        <v/>
      </c>
      <c r="I376" s="184" t="str">
        <f ca="1">IF(ISERROR($V376),"",OFFSET('Smelter Look-up'!$H$4,$V376-4,0))</f>
        <v/>
      </c>
      <c r="J376" s="184" t="str">
        <f ca="1">IF(ISERROR($V376),"",OFFSET('Smelter Look-up'!$I$4,$V376-4,0))</f>
        <v/>
      </c>
      <c r="K376" s="224"/>
      <c r="L376" s="224"/>
      <c r="M376" s="224"/>
      <c r="N376" s="224"/>
      <c r="O376" s="224"/>
      <c r="P376" s="185"/>
      <c r="Q376" s="225"/>
      <c r="R376" s="182" t="str">
        <f ca="1">IF(ISERROR($V376),"",OFFSET('Smelter Look-up'!$C$4,$V376-4,0)&amp;"")</f>
        <v/>
      </c>
      <c r="S376" s="181" t="str">
        <f t="shared" ca="1" si="50"/>
        <v/>
      </c>
      <c r="T376" s="181" t="str">
        <f ca="1">IF(B376="","",IF(ISERROR(MATCH($J376,SorP!$B$1:$B$6226,0)),"",INDIRECT("'SorP'!$A$"&amp;MATCH($S376&amp;$J376,SorP!C:C,0))))</f>
        <v/>
      </c>
      <c r="U376" s="201"/>
      <c r="V376" s="226" t="e">
        <f>IF(C376="",NA(),IF(OR(C376="Smelter not listed",C376="Smelter not yet identified"),MATCH($B376&amp;$D376,'Smelter Look-up'!$J:$J,0),MATCH($B376&amp;$C376,'Smelter Look-up'!$J:$J,0)))</f>
        <v>#N/A</v>
      </c>
      <c r="X376" s="227">
        <f t="shared" ca="1" si="51"/>
        <v>0</v>
      </c>
      <c r="AB376" s="228" t="str">
        <f t="shared" si="52"/>
        <v/>
      </c>
    </row>
    <row r="377" spans="1:28" s="227" customFormat="1" ht="20.25">
      <c r="A377" s="181"/>
      <c r="B377" s="182" t="str">
        <f>IF(LEN(A377)=0,"",INDEX('Smelter Look-up'!$A:$A,MATCH($A377,'Smelter Look-up'!$E:$E,0)))</f>
        <v/>
      </c>
      <c r="C377" s="186" t="str">
        <f>IF(LEN(A377)=0,"",INDEX('Smelter Look-up'!$C:$C,MATCH($A377,'Smelter Look-up'!$E:$E,0)))</f>
        <v/>
      </c>
      <c r="D377" s="230"/>
      <c r="E377" s="182" t="str">
        <f ca="1">IF(ISERROR($V377),"",OFFSET('Smelter Look-up'!$D$4,$V377-4,0)&amp;"")</f>
        <v/>
      </c>
      <c r="F377" s="182" t="str">
        <f ca="1">IF(ISERROR($V377),"",OFFSET('Smelter Look-up'!$E$4,$V377-4,0))</f>
        <v/>
      </c>
      <c r="G377" s="182" t="str">
        <f ca="1">IF(C377=$X$4,IF(ISERROR($V377),"Enter smelter details","RMI"),IF(ISERROR($V377),"",OFFSET('Smelter Look-up'!$F$4,$V377-4,0)))</f>
        <v/>
      </c>
      <c r="H377" s="183" t="str">
        <f ca="1">IF(ISERROR($V377),"",OFFSET('Smelter Look-up'!$G$4,$V377-4,0))</f>
        <v/>
      </c>
      <c r="I377" s="184" t="str">
        <f ca="1">IF(ISERROR($V377),"",OFFSET('Smelter Look-up'!$H$4,$V377-4,0))</f>
        <v/>
      </c>
      <c r="J377" s="184" t="str">
        <f ca="1">IF(ISERROR($V377),"",OFFSET('Smelter Look-up'!$I$4,$V377-4,0))</f>
        <v/>
      </c>
      <c r="K377" s="224"/>
      <c r="L377" s="224"/>
      <c r="M377" s="224"/>
      <c r="N377" s="224"/>
      <c r="O377" s="224"/>
      <c r="P377" s="185"/>
      <c r="Q377" s="225"/>
      <c r="R377" s="182" t="str">
        <f ca="1">IF(ISERROR($V377),"",OFFSET('Smelter Look-up'!$C$4,$V377-4,0)&amp;"")</f>
        <v/>
      </c>
      <c r="S377" s="181" t="str">
        <f t="shared" ca="1" si="50"/>
        <v/>
      </c>
      <c r="T377" s="181" t="str">
        <f ca="1">IF(B377="","",IF(ISERROR(MATCH($J377,SorP!$B$1:$B$6226,0)),"",INDIRECT("'SorP'!$A$"&amp;MATCH($S377&amp;$J377,SorP!C:C,0))))</f>
        <v/>
      </c>
      <c r="U377" s="201"/>
      <c r="V377" s="226" t="e">
        <f>IF(C377="",NA(),IF(OR(C377="Smelter not listed",C377="Smelter not yet identified"),MATCH($B377&amp;$D377,'Smelter Look-up'!$J:$J,0),MATCH($B377&amp;$C377,'Smelter Look-up'!$J:$J,0)))</f>
        <v>#N/A</v>
      </c>
      <c r="X377" s="227">
        <f t="shared" ca="1" si="51"/>
        <v>0</v>
      </c>
      <c r="AB377" s="228" t="str">
        <f t="shared" si="52"/>
        <v/>
      </c>
    </row>
    <row r="378" spans="1:28" s="227" customFormat="1" ht="20.25">
      <c r="A378" s="181"/>
      <c r="B378" s="182" t="str">
        <f>IF(LEN(A378)=0,"",INDEX('Smelter Look-up'!$A:$A,MATCH($A378,'Smelter Look-up'!$E:$E,0)))</f>
        <v/>
      </c>
      <c r="C378" s="186" t="str">
        <f>IF(LEN(A378)=0,"",INDEX('Smelter Look-up'!$C:$C,MATCH($A378,'Smelter Look-up'!$E:$E,0)))</f>
        <v/>
      </c>
      <c r="D378" s="230"/>
      <c r="E378" s="182" t="str">
        <f ca="1">IF(ISERROR($V378),"",OFFSET('Smelter Look-up'!$D$4,$V378-4,0)&amp;"")</f>
        <v/>
      </c>
      <c r="F378" s="182" t="str">
        <f ca="1">IF(ISERROR($V378),"",OFFSET('Smelter Look-up'!$E$4,$V378-4,0))</f>
        <v/>
      </c>
      <c r="G378" s="182" t="str">
        <f ca="1">IF(C378=$X$4,IF(ISERROR($V378),"Enter smelter details","RMI"),IF(ISERROR($V378),"",OFFSET('Smelter Look-up'!$F$4,$V378-4,0)))</f>
        <v/>
      </c>
      <c r="H378" s="183" t="str">
        <f ca="1">IF(ISERROR($V378),"",OFFSET('Smelter Look-up'!$G$4,$V378-4,0))</f>
        <v/>
      </c>
      <c r="I378" s="184" t="str">
        <f ca="1">IF(ISERROR($V378),"",OFFSET('Smelter Look-up'!$H$4,$V378-4,0))</f>
        <v/>
      </c>
      <c r="J378" s="184" t="str">
        <f ca="1">IF(ISERROR($V378),"",OFFSET('Smelter Look-up'!$I$4,$V378-4,0))</f>
        <v/>
      </c>
      <c r="K378" s="224"/>
      <c r="L378" s="224"/>
      <c r="M378" s="224"/>
      <c r="N378" s="224"/>
      <c r="O378" s="224"/>
      <c r="P378" s="185"/>
      <c r="Q378" s="225"/>
      <c r="R378" s="182" t="str">
        <f ca="1">IF(ISERROR($V378),"",OFFSET('Smelter Look-up'!$C$4,$V378-4,0)&amp;"")</f>
        <v/>
      </c>
      <c r="S378" s="181" t="str">
        <f t="shared" ca="1" si="50"/>
        <v/>
      </c>
      <c r="T378" s="181" t="str">
        <f ca="1">IF(B378="","",IF(ISERROR(MATCH($J378,SorP!$B$1:$B$6226,0)),"",INDIRECT("'SorP'!$A$"&amp;MATCH($S378&amp;$J378,SorP!C:C,0))))</f>
        <v/>
      </c>
      <c r="U378" s="201"/>
      <c r="V378" s="226" t="e">
        <f>IF(C378="",NA(),IF(OR(C378="Smelter not listed",C378="Smelter not yet identified"),MATCH($B378&amp;$D378,'Smelter Look-up'!$J:$J,0),MATCH($B378&amp;$C378,'Smelter Look-up'!$J:$J,0)))</f>
        <v>#N/A</v>
      </c>
      <c r="X378" s="227">
        <f t="shared" ca="1" si="51"/>
        <v>0</v>
      </c>
      <c r="AB378" s="228" t="str">
        <f t="shared" si="52"/>
        <v/>
      </c>
    </row>
    <row r="379" spans="1:28" s="227" customFormat="1" ht="20.25">
      <c r="A379" s="181"/>
      <c r="B379" s="182" t="str">
        <f>IF(LEN(A379)=0,"",INDEX('Smelter Look-up'!$A:$A,MATCH($A379,'Smelter Look-up'!$E:$E,0)))</f>
        <v/>
      </c>
      <c r="C379" s="186" t="str">
        <f>IF(LEN(A379)=0,"",INDEX('Smelter Look-up'!$C:$C,MATCH($A379,'Smelter Look-up'!$E:$E,0)))</f>
        <v/>
      </c>
      <c r="D379" s="230"/>
      <c r="E379" s="182" t="str">
        <f ca="1">IF(ISERROR($V379),"",OFFSET('Smelter Look-up'!$D$4,$V379-4,0)&amp;"")</f>
        <v/>
      </c>
      <c r="F379" s="182" t="str">
        <f ca="1">IF(ISERROR($V379),"",OFFSET('Smelter Look-up'!$E$4,$V379-4,0))</f>
        <v/>
      </c>
      <c r="G379" s="182" t="str">
        <f ca="1">IF(C379=$X$4,IF(ISERROR($V379),"Enter smelter details","RMI"),IF(ISERROR($V379),"",OFFSET('Smelter Look-up'!$F$4,$V379-4,0)))</f>
        <v/>
      </c>
      <c r="H379" s="183" t="str">
        <f ca="1">IF(ISERROR($V379),"",OFFSET('Smelter Look-up'!$G$4,$V379-4,0))</f>
        <v/>
      </c>
      <c r="I379" s="184" t="str">
        <f ca="1">IF(ISERROR($V379),"",OFFSET('Smelter Look-up'!$H$4,$V379-4,0))</f>
        <v/>
      </c>
      <c r="J379" s="184" t="str">
        <f ca="1">IF(ISERROR($V379),"",OFFSET('Smelter Look-up'!$I$4,$V379-4,0))</f>
        <v/>
      </c>
      <c r="K379" s="224"/>
      <c r="L379" s="224"/>
      <c r="M379" s="224"/>
      <c r="N379" s="224"/>
      <c r="O379" s="224"/>
      <c r="P379" s="185"/>
      <c r="Q379" s="225"/>
      <c r="R379" s="182" t="str">
        <f ca="1">IF(ISERROR($V379),"",OFFSET('Smelter Look-up'!$C$4,$V379-4,0)&amp;"")</f>
        <v/>
      </c>
      <c r="S379" s="181" t="str">
        <f t="shared" ca="1" si="50"/>
        <v/>
      </c>
      <c r="T379" s="181" t="str">
        <f ca="1">IF(B379="","",IF(ISERROR(MATCH($J379,SorP!$B$1:$B$6226,0)),"",INDIRECT("'SorP'!$A$"&amp;MATCH($S379&amp;$J379,SorP!C:C,0))))</f>
        <v/>
      </c>
      <c r="U379" s="201"/>
      <c r="V379" s="226" t="e">
        <f>IF(C379="",NA(),IF(OR(C379="Smelter not listed",C379="Smelter not yet identified"),MATCH($B379&amp;$D379,'Smelter Look-up'!$J:$J,0),MATCH($B379&amp;$C379,'Smelter Look-up'!$J:$J,0)))</f>
        <v>#N/A</v>
      </c>
      <c r="X379" s="227">
        <f t="shared" ca="1" si="51"/>
        <v>0</v>
      </c>
      <c r="AB379" s="228" t="str">
        <f t="shared" si="52"/>
        <v/>
      </c>
    </row>
    <row r="380" spans="1:28" s="227" customFormat="1" ht="20.25">
      <c r="A380" s="181"/>
      <c r="B380" s="182" t="str">
        <f>IF(LEN(A380)=0,"",INDEX('Smelter Look-up'!$A:$A,MATCH($A380,'Smelter Look-up'!$E:$E,0)))</f>
        <v/>
      </c>
      <c r="C380" s="186" t="str">
        <f>IF(LEN(A380)=0,"",INDEX('Smelter Look-up'!$C:$C,MATCH($A380,'Smelter Look-up'!$E:$E,0)))</f>
        <v/>
      </c>
      <c r="D380" s="230"/>
      <c r="E380" s="182" t="str">
        <f ca="1">IF(ISERROR($V380),"",OFFSET('Smelter Look-up'!$D$4,$V380-4,0)&amp;"")</f>
        <v/>
      </c>
      <c r="F380" s="182" t="str">
        <f ca="1">IF(ISERROR($V380),"",OFFSET('Smelter Look-up'!$E$4,$V380-4,0))</f>
        <v/>
      </c>
      <c r="G380" s="182" t="str">
        <f ca="1">IF(C380=$X$4,IF(ISERROR($V380),"Enter smelter details","RMI"),IF(ISERROR($V380),"",OFFSET('Smelter Look-up'!$F$4,$V380-4,0)))</f>
        <v/>
      </c>
      <c r="H380" s="183" t="str">
        <f ca="1">IF(ISERROR($V380),"",OFFSET('Smelter Look-up'!$G$4,$V380-4,0))</f>
        <v/>
      </c>
      <c r="I380" s="184" t="str">
        <f ca="1">IF(ISERROR($V380),"",OFFSET('Smelter Look-up'!$H$4,$V380-4,0))</f>
        <v/>
      </c>
      <c r="J380" s="184" t="str">
        <f ca="1">IF(ISERROR($V380),"",OFFSET('Smelter Look-up'!$I$4,$V380-4,0))</f>
        <v/>
      </c>
      <c r="K380" s="224"/>
      <c r="L380" s="224"/>
      <c r="M380" s="224"/>
      <c r="N380" s="224"/>
      <c r="O380" s="224"/>
      <c r="P380" s="185"/>
      <c r="Q380" s="225"/>
      <c r="R380" s="182" t="str">
        <f ca="1">IF(ISERROR($V380),"",OFFSET('Smelter Look-up'!$C$4,$V380-4,0)&amp;"")</f>
        <v/>
      </c>
      <c r="S380" s="181" t="str">
        <f t="shared" ca="1" si="50"/>
        <v/>
      </c>
      <c r="T380" s="181" t="str">
        <f ca="1">IF(B380="","",IF(ISERROR(MATCH($J380,SorP!$B$1:$B$6226,0)),"",INDIRECT("'SorP'!$A$"&amp;MATCH($S380&amp;$J380,SorP!C:C,0))))</f>
        <v/>
      </c>
      <c r="U380" s="201"/>
      <c r="V380" s="226" t="e">
        <f>IF(C380="",NA(),IF(OR(C380="Smelter not listed",C380="Smelter not yet identified"),MATCH($B380&amp;$D380,'Smelter Look-up'!$J:$J,0),MATCH($B380&amp;$C380,'Smelter Look-up'!$J:$J,0)))</f>
        <v>#N/A</v>
      </c>
      <c r="X380" s="227">
        <f t="shared" ca="1" si="51"/>
        <v>0</v>
      </c>
      <c r="AB380" s="228" t="str">
        <f t="shared" si="52"/>
        <v/>
      </c>
    </row>
    <row r="381" spans="1:28" s="227" customFormat="1" ht="20.25">
      <c r="A381" s="181"/>
      <c r="B381" s="182" t="str">
        <f>IF(LEN(A381)=0,"",INDEX('Smelter Look-up'!$A:$A,MATCH($A381,'Smelter Look-up'!$E:$E,0)))</f>
        <v/>
      </c>
      <c r="C381" s="186" t="str">
        <f>IF(LEN(A381)=0,"",INDEX('Smelter Look-up'!$C:$C,MATCH($A381,'Smelter Look-up'!$E:$E,0)))</f>
        <v/>
      </c>
      <c r="D381" s="230"/>
      <c r="E381" s="182" t="str">
        <f ca="1">IF(ISERROR($V381),"",OFFSET('Smelter Look-up'!$D$4,$V381-4,0)&amp;"")</f>
        <v/>
      </c>
      <c r="F381" s="182" t="str">
        <f ca="1">IF(ISERROR($V381),"",OFFSET('Smelter Look-up'!$E$4,$V381-4,0))</f>
        <v/>
      </c>
      <c r="G381" s="182" t="str">
        <f ca="1">IF(C381=$X$4,IF(ISERROR($V381),"Enter smelter details","RMI"),IF(ISERROR($V381),"",OFFSET('Smelter Look-up'!$F$4,$V381-4,0)))</f>
        <v/>
      </c>
      <c r="H381" s="183" t="str">
        <f ca="1">IF(ISERROR($V381),"",OFFSET('Smelter Look-up'!$G$4,$V381-4,0))</f>
        <v/>
      </c>
      <c r="I381" s="184" t="str">
        <f ca="1">IF(ISERROR($V381),"",OFFSET('Smelter Look-up'!$H$4,$V381-4,0))</f>
        <v/>
      </c>
      <c r="J381" s="184" t="str">
        <f ca="1">IF(ISERROR($V381),"",OFFSET('Smelter Look-up'!$I$4,$V381-4,0))</f>
        <v/>
      </c>
      <c r="K381" s="224"/>
      <c r="L381" s="224"/>
      <c r="M381" s="224"/>
      <c r="N381" s="224"/>
      <c r="O381" s="224"/>
      <c r="P381" s="185"/>
      <c r="Q381" s="225"/>
      <c r="R381" s="182" t="str">
        <f ca="1">IF(ISERROR($V381),"",OFFSET('Smelter Look-up'!$C$4,$V381-4,0)&amp;"")</f>
        <v/>
      </c>
      <c r="S381" s="181" t="str">
        <f t="shared" ca="1" si="50"/>
        <v/>
      </c>
      <c r="T381" s="181" t="str">
        <f ca="1">IF(B381="","",IF(ISERROR(MATCH($J381,SorP!$B$1:$B$6226,0)),"",INDIRECT("'SorP'!$A$"&amp;MATCH($S381&amp;$J381,SorP!C:C,0))))</f>
        <v/>
      </c>
      <c r="U381" s="201"/>
      <c r="V381" s="226" t="e">
        <f>IF(C381="",NA(),IF(OR(C381="Smelter not listed",C381="Smelter not yet identified"),MATCH($B381&amp;$D381,'Smelter Look-up'!$J:$J,0),MATCH($B381&amp;$C381,'Smelter Look-up'!$J:$J,0)))</f>
        <v>#N/A</v>
      </c>
      <c r="X381" s="227">
        <f t="shared" ca="1" si="51"/>
        <v>0</v>
      </c>
      <c r="AB381" s="228" t="str">
        <f t="shared" si="52"/>
        <v/>
      </c>
    </row>
    <row r="382" spans="1:28" s="227" customFormat="1" ht="20.25">
      <c r="A382" s="181"/>
      <c r="B382" s="182" t="str">
        <f>IF(LEN(A382)=0,"",INDEX('Smelter Look-up'!$A:$A,MATCH($A382,'Smelter Look-up'!$E:$E,0)))</f>
        <v/>
      </c>
      <c r="C382" s="186" t="str">
        <f>IF(LEN(A382)=0,"",INDEX('Smelter Look-up'!$C:$C,MATCH($A382,'Smelter Look-up'!$E:$E,0)))</f>
        <v/>
      </c>
      <c r="D382" s="230"/>
      <c r="E382" s="182" t="str">
        <f ca="1">IF(ISERROR($V382),"",OFFSET('Smelter Look-up'!$D$4,$V382-4,0)&amp;"")</f>
        <v/>
      </c>
      <c r="F382" s="182" t="str">
        <f ca="1">IF(ISERROR($V382),"",OFFSET('Smelter Look-up'!$E$4,$V382-4,0))</f>
        <v/>
      </c>
      <c r="G382" s="182" t="str">
        <f ca="1">IF(C382=$X$4,IF(ISERROR($V382),"Enter smelter details","RMI"),IF(ISERROR($V382),"",OFFSET('Smelter Look-up'!$F$4,$V382-4,0)))</f>
        <v/>
      </c>
      <c r="H382" s="183" t="str">
        <f ca="1">IF(ISERROR($V382),"",OFFSET('Smelter Look-up'!$G$4,$V382-4,0))</f>
        <v/>
      </c>
      <c r="I382" s="184" t="str">
        <f ca="1">IF(ISERROR($V382),"",OFFSET('Smelter Look-up'!$H$4,$V382-4,0))</f>
        <v/>
      </c>
      <c r="J382" s="184" t="str">
        <f ca="1">IF(ISERROR($V382),"",OFFSET('Smelter Look-up'!$I$4,$V382-4,0))</f>
        <v/>
      </c>
      <c r="K382" s="224"/>
      <c r="L382" s="224"/>
      <c r="M382" s="224"/>
      <c r="N382" s="224"/>
      <c r="O382" s="224"/>
      <c r="P382" s="185"/>
      <c r="Q382" s="225"/>
      <c r="R382" s="182" t="str">
        <f ca="1">IF(ISERROR($V382),"",OFFSET('Smelter Look-up'!$C$4,$V382-4,0)&amp;"")</f>
        <v/>
      </c>
      <c r="S382" s="181" t="str">
        <f t="shared" ca="1" si="50"/>
        <v/>
      </c>
      <c r="T382" s="181" t="str">
        <f ca="1">IF(B382="","",IF(ISERROR(MATCH($J382,SorP!$B$1:$B$6226,0)),"",INDIRECT("'SorP'!$A$"&amp;MATCH($S382&amp;$J382,SorP!C:C,0))))</f>
        <v/>
      </c>
      <c r="U382" s="201"/>
      <c r="V382" s="226" t="e">
        <f>IF(C382="",NA(),IF(OR(C382="Smelter not listed",C382="Smelter not yet identified"),MATCH($B382&amp;$D382,'Smelter Look-up'!$J:$J,0),MATCH($B382&amp;$C382,'Smelter Look-up'!$J:$J,0)))</f>
        <v>#N/A</v>
      </c>
      <c r="X382" s="227">
        <f t="shared" ca="1" si="51"/>
        <v>0</v>
      </c>
      <c r="AB382" s="228" t="str">
        <f t="shared" si="52"/>
        <v/>
      </c>
    </row>
    <row r="383" spans="1:28" s="227" customFormat="1" ht="20.25">
      <c r="A383" s="181"/>
      <c r="B383" s="182" t="str">
        <f>IF(LEN(A383)=0,"",INDEX('Smelter Look-up'!$A:$A,MATCH($A383,'Smelter Look-up'!$E:$E,0)))</f>
        <v/>
      </c>
      <c r="C383" s="186" t="str">
        <f>IF(LEN(A383)=0,"",INDEX('Smelter Look-up'!$C:$C,MATCH($A383,'Smelter Look-up'!$E:$E,0)))</f>
        <v/>
      </c>
      <c r="D383" s="230"/>
      <c r="E383" s="182" t="str">
        <f ca="1">IF(ISERROR($V383),"",OFFSET('Smelter Look-up'!$D$4,$V383-4,0)&amp;"")</f>
        <v/>
      </c>
      <c r="F383" s="182" t="str">
        <f ca="1">IF(ISERROR($V383),"",OFFSET('Smelter Look-up'!$E$4,$V383-4,0))</f>
        <v/>
      </c>
      <c r="G383" s="182" t="str">
        <f ca="1">IF(C383=$X$4,IF(ISERROR($V383),"Enter smelter details","RMI"),IF(ISERROR($V383),"",OFFSET('Smelter Look-up'!$F$4,$V383-4,0)))</f>
        <v/>
      </c>
      <c r="H383" s="183" t="str">
        <f ca="1">IF(ISERROR($V383),"",OFFSET('Smelter Look-up'!$G$4,$V383-4,0))</f>
        <v/>
      </c>
      <c r="I383" s="184" t="str">
        <f ca="1">IF(ISERROR($V383),"",OFFSET('Smelter Look-up'!$H$4,$V383-4,0))</f>
        <v/>
      </c>
      <c r="J383" s="184" t="str">
        <f ca="1">IF(ISERROR($V383),"",OFFSET('Smelter Look-up'!$I$4,$V383-4,0))</f>
        <v/>
      </c>
      <c r="K383" s="224"/>
      <c r="L383" s="224"/>
      <c r="M383" s="224"/>
      <c r="N383" s="224"/>
      <c r="O383" s="224"/>
      <c r="P383" s="185"/>
      <c r="Q383" s="225"/>
      <c r="R383" s="182" t="str">
        <f ca="1">IF(ISERROR($V383),"",OFFSET('Smelter Look-up'!$C$4,$V383-4,0)&amp;"")</f>
        <v/>
      </c>
      <c r="S383" s="181" t="str">
        <f t="shared" ca="1" si="50"/>
        <v/>
      </c>
      <c r="T383" s="181" t="str">
        <f ca="1">IF(B383="","",IF(ISERROR(MATCH($J383,SorP!$B$1:$B$6226,0)),"",INDIRECT("'SorP'!$A$"&amp;MATCH($S383&amp;$J383,SorP!C:C,0))))</f>
        <v/>
      </c>
      <c r="U383" s="201"/>
      <c r="V383" s="226" t="e">
        <f>IF(C383="",NA(),IF(OR(C383="Smelter not listed",C383="Smelter not yet identified"),MATCH($B383&amp;$D383,'Smelter Look-up'!$J:$J,0),MATCH($B383&amp;$C383,'Smelter Look-up'!$J:$J,0)))</f>
        <v>#N/A</v>
      </c>
      <c r="X383" s="227">
        <f t="shared" ca="1" si="51"/>
        <v>0</v>
      </c>
      <c r="AB383" s="228" t="str">
        <f t="shared" si="52"/>
        <v/>
      </c>
    </row>
    <row r="384" spans="1:28" s="227" customFormat="1" ht="20.25">
      <c r="A384" s="181"/>
      <c r="B384" s="182" t="str">
        <f>IF(LEN(A384)=0,"",INDEX('Smelter Look-up'!$A:$A,MATCH($A384,'Smelter Look-up'!$E:$E,0)))</f>
        <v/>
      </c>
      <c r="C384" s="186" t="str">
        <f>IF(LEN(A384)=0,"",INDEX('Smelter Look-up'!$C:$C,MATCH($A384,'Smelter Look-up'!$E:$E,0)))</f>
        <v/>
      </c>
      <c r="D384" s="230"/>
      <c r="E384" s="182" t="str">
        <f ca="1">IF(ISERROR($V384),"",OFFSET('Smelter Look-up'!$D$4,$V384-4,0)&amp;"")</f>
        <v/>
      </c>
      <c r="F384" s="182" t="str">
        <f ca="1">IF(ISERROR($V384),"",OFFSET('Smelter Look-up'!$E$4,$V384-4,0))</f>
        <v/>
      </c>
      <c r="G384" s="182" t="str">
        <f ca="1">IF(C384=$X$4,IF(ISERROR($V384),"Enter smelter details","RMI"),IF(ISERROR($V384),"",OFFSET('Smelter Look-up'!$F$4,$V384-4,0)))</f>
        <v/>
      </c>
      <c r="H384" s="183" t="str">
        <f ca="1">IF(ISERROR($V384),"",OFFSET('Smelter Look-up'!$G$4,$V384-4,0))</f>
        <v/>
      </c>
      <c r="I384" s="184" t="str">
        <f ca="1">IF(ISERROR($V384),"",OFFSET('Smelter Look-up'!$H$4,$V384-4,0))</f>
        <v/>
      </c>
      <c r="J384" s="184" t="str">
        <f ca="1">IF(ISERROR($V384),"",OFFSET('Smelter Look-up'!$I$4,$V384-4,0))</f>
        <v/>
      </c>
      <c r="K384" s="224"/>
      <c r="L384" s="224"/>
      <c r="M384" s="224"/>
      <c r="N384" s="224"/>
      <c r="O384" s="224"/>
      <c r="P384" s="185"/>
      <c r="Q384" s="225"/>
      <c r="R384" s="182" t="str">
        <f ca="1">IF(ISERROR($V384),"",OFFSET('Smelter Look-up'!$C$4,$V384-4,0)&amp;"")</f>
        <v/>
      </c>
      <c r="S384" s="181" t="str">
        <f t="shared" ca="1" si="50"/>
        <v/>
      </c>
      <c r="T384" s="181" t="str">
        <f ca="1">IF(B384="","",IF(ISERROR(MATCH($J384,SorP!$B$1:$B$6226,0)),"",INDIRECT("'SorP'!$A$"&amp;MATCH($S384&amp;$J384,SorP!C:C,0))))</f>
        <v/>
      </c>
      <c r="U384" s="201"/>
      <c r="V384" s="226" t="e">
        <f>IF(C384="",NA(),IF(OR(C384="Smelter not listed",C384="Smelter not yet identified"),MATCH($B384&amp;$D384,'Smelter Look-up'!$J:$J,0),MATCH($B384&amp;$C384,'Smelter Look-up'!$J:$J,0)))</f>
        <v>#N/A</v>
      </c>
      <c r="X384" s="227">
        <f t="shared" ca="1" si="51"/>
        <v>0</v>
      </c>
      <c r="AB384" s="228" t="str">
        <f t="shared" si="52"/>
        <v/>
      </c>
    </row>
    <row r="385" spans="1:28" s="227" customFormat="1" ht="20.25">
      <c r="A385" s="181"/>
      <c r="B385" s="182" t="str">
        <f>IF(LEN(A385)=0,"",INDEX('Smelter Look-up'!$A:$A,MATCH($A385,'Smelter Look-up'!$E:$E,0)))</f>
        <v/>
      </c>
      <c r="C385" s="186" t="str">
        <f>IF(LEN(A385)=0,"",INDEX('Smelter Look-up'!$C:$C,MATCH($A385,'Smelter Look-up'!$E:$E,0)))</f>
        <v/>
      </c>
      <c r="D385" s="230"/>
      <c r="E385" s="182" t="str">
        <f ca="1">IF(ISERROR($V385),"",OFFSET('Smelter Look-up'!$D$4,$V385-4,0)&amp;"")</f>
        <v/>
      </c>
      <c r="F385" s="182" t="str">
        <f ca="1">IF(ISERROR($V385),"",OFFSET('Smelter Look-up'!$E$4,$V385-4,0))</f>
        <v/>
      </c>
      <c r="G385" s="182" t="str">
        <f ca="1">IF(C385=$X$4,IF(ISERROR($V385),"Enter smelter details","RMI"),IF(ISERROR($V385),"",OFFSET('Smelter Look-up'!$F$4,$V385-4,0)))</f>
        <v/>
      </c>
      <c r="H385" s="183" t="str">
        <f ca="1">IF(ISERROR($V385),"",OFFSET('Smelter Look-up'!$G$4,$V385-4,0))</f>
        <v/>
      </c>
      <c r="I385" s="184" t="str">
        <f ca="1">IF(ISERROR($V385),"",OFFSET('Smelter Look-up'!$H$4,$V385-4,0))</f>
        <v/>
      </c>
      <c r="J385" s="184" t="str">
        <f ca="1">IF(ISERROR($V385),"",OFFSET('Smelter Look-up'!$I$4,$V385-4,0))</f>
        <v/>
      </c>
      <c r="K385" s="224"/>
      <c r="L385" s="224"/>
      <c r="M385" s="224"/>
      <c r="N385" s="224"/>
      <c r="O385" s="224"/>
      <c r="P385" s="185"/>
      <c r="Q385" s="225"/>
      <c r="R385" s="182" t="str">
        <f ca="1">IF(ISERROR($V385),"",OFFSET('Smelter Look-up'!$C$4,$V385-4,0)&amp;"")</f>
        <v/>
      </c>
      <c r="S385" s="181" t="str">
        <f t="shared" ca="1" si="50"/>
        <v/>
      </c>
      <c r="T385" s="181" t="str">
        <f ca="1">IF(B385="","",IF(ISERROR(MATCH($J385,SorP!$B$1:$B$6226,0)),"",INDIRECT("'SorP'!$A$"&amp;MATCH($S385&amp;$J385,SorP!C:C,0))))</f>
        <v/>
      </c>
      <c r="U385" s="201"/>
      <c r="V385" s="226" t="e">
        <f>IF(C385="",NA(),IF(OR(C385="Smelter not listed",C385="Smelter not yet identified"),MATCH($B385&amp;$D385,'Smelter Look-up'!$J:$J,0),MATCH($B385&amp;$C385,'Smelter Look-up'!$J:$J,0)))</f>
        <v>#N/A</v>
      </c>
      <c r="X385" s="227">
        <f t="shared" ca="1" si="51"/>
        <v>0</v>
      </c>
      <c r="AB385" s="228" t="str">
        <f t="shared" si="52"/>
        <v/>
      </c>
    </row>
    <row r="386" spans="1:28" s="227" customFormat="1" ht="20.25">
      <c r="A386" s="181"/>
      <c r="B386" s="182" t="str">
        <f>IF(LEN(A386)=0,"",INDEX('Smelter Look-up'!$A:$A,MATCH($A386,'Smelter Look-up'!$E:$E,0)))</f>
        <v/>
      </c>
      <c r="C386" s="186" t="str">
        <f>IF(LEN(A386)=0,"",INDEX('Smelter Look-up'!$C:$C,MATCH($A386,'Smelter Look-up'!$E:$E,0)))</f>
        <v/>
      </c>
      <c r="D386" s="230"/>
      <c r="E386" s="182" t="str">
        <f ca="1">IF(ISERROR($V386),"",OFFSET('Smelter Look-up'!$D$4,$V386-4,0)&amp;"")</f>
        <v/>
      </c>
      <c r="F386" s="182" t="str">
        <f ca="1">IF(ISERROR($V386),"",OFFSET('Smelter Look-up'!$E$4,$V386-4,0))</f>
        <v/>
      </c>
      <c r="G386" s="182" t="str">
        <f ca="1">IF(C386=$X$4,IF(ISERROR($V386),"Enter smelter details","RMI"),IF(ISERROR($V386),"",OFFSET('Smelter Look-up'!$F$4,$V386-4,0)))</f>
        <v/>
      </c>
      <c r="H386" s="183" t="str">
        <f ca="1">IF(ISERROR($V386),"",OFFSET('Smelter Look-up'!$G$4,$V386-4,0))</f>
        <v/>
      </c>
      <c r="I386" s="184" t="str">
        <f ca="1">IF(ISERROR($V386),"",OFFSET('Smelter Look-up'!$H$4,$V386-4,0))</f>
        <v/>
      </c>
      <c r="J386" s="184" t="str">
        <f ca="1">IF(ISERROR($V386),"",OFFSET('Smelter Look-up'!$I$4,$V386-4,0))</f>
        <v/>
      </c>
      <c r="K386" s="224"/>
      <c r="L386" s="224"/>
      <c r="M386" s="224"/>
      <c r="N386" s="224"/>
      <c r="O386" s="224"/>
      <c r="P386" s="185"/>
      <c r="Q386" s="225"/>
      <c r="R386" s="182" t="str">
        <f ca="1">IF(ISERROR($V386),"",OFFSET('Smelter Look-up'!$C$4,$V386-4,0)&amp;"")</f>
        <v/>
      </c>
      <c r="S386" s="181" t="str">
        <f t="shared" ca="1" si="50"/>
        <v/>
      </c>
      <c r="T386" s="181" t="str">
        <f ca="1">IF(B386="","",IF(ISERROR(MATCH($J386,SorP!$B$1:$B$6226,0)),"",INDIRECT("'SorP'!$A$"&amp;MATCH($S386&amp;$J386,SorP!C:C,0))))</f>
        <v/>
      </c>
      <c r="U386" s="201"/>
      <c r="V386" s="226" t="e">
        <f>IF(C386="",NA(),IF(OR(C386="Smelter not listed",C386="Smelter not yet identified"),MATCH($B386&amp;$D386,'Smelter Look-up'!$J:$J,0),MATCH($B386&amp;$C386,'Smelter Look-up'!$J:$J,0)))</f>
        <v>#N/A</v>
      </c>
      <c r="X386" s="227">
        <f t="shared" ca="1" si="51"/>
        <v>0</v>
      </c>
      <c r="AB386" s="228" t="str">
        <f t="shared" si="52"/>
        <v/>
      </c>
    </row>
    <row r="387" spans="1:28" s="227" customFormat="1" ht="20.25">
      <c r="A387" s="181"/>
      <c r="B387" s="182" t="str">
        <f>IF(LEN(A387)=0,"",INDEX('Smelter Look-up'!$A:$A,MATCH($A387,'Smelter Look-up'!$E:$E,0)))</f>
        <v/>
      </c>
      <c r="C387" s="186" t="str">
        <f>IF(LEN(A387)=0,"",INDEX('Smelter Look-up'!$C:$C,MATCH($A387,'Smelter Look-up'!$E:$E,0)))</f>
        <v/>
      </c>
      <c r="D387" s="230"/>
      <c r="E387" s="182" t="str">
        <f ca="1">IF(ISERROR($V387),"",OFFSET('Smelter Look-up'!$D$4,$V387-4,0)&amp;"")</f>
        <v/>
      </c>
      <c r="F387" s="182" t="str">
        <f ca="1">IF(ISERROR($V387),"",OFFSET('Smelter Look-up'!$E$4,$V387-4,0))</f>
        <v/>
      </c>
      <c r="G387" s="182" t="str">
        <f ca="1">IF(C387=$X$4,IF(ISERROR($V387),"Enter smelter details","RMI"),IF(ISERROR($V387),"",OFFSET('Smelter Look-up'!$F$4,$V387-4,0)))</f>
        <v/>
      </c>
      <c r="H387" s="183" t="str">
        <f ca="1">IF(ISERROR($V387),"",OFFSET('Smelter Look-up'!$G$4,$V387-4,0))</f>
        <v/>
      </c>
      <c r="I387" s="184" t="str">
        <f ca="1">IF(ISERROR($V387),"",OFFSET('Smelter Look-up'!$H$4,$V387-4,0))</f>
        <v/>
      </c>
      <c r="J387" s="184" t="str">
        <f ca="1">IF(ISERROR($V387),"",OFFSET('Smelter Look-up'!$I$4,$V387-4,0))</f>
        <v/>
      </c>
      <c r="K387" s="224"/>
      <c r="L387" s="224"/>
      <c r="M387" s="224"/>
      <c r="N387" s="224"/>
      <c r="O387" s="224"/>
      <c r="P387" s="185"/>
      <c r="Q387" s="225"/>
      <c r="R387" s="182" t="str">
        <f ca="1">IF(ISERROR($V387),"",OFFSET('Smelter Look-up'!$C$4,$V387-4,0)&amp;"")</f>
        <v/>
      </c>
      <c r="S387" s="181" t="str">
        <f t="shared" ca="1" si="50"/>
        <v/>
      </c>
      <c r="T387" s="181" t="str">
        <f ca="1">IF(B387="","",IF(ISERROR(MATCH($J387,SorP!$B$1:$B$6226,0)),"",INDIRECT("'SorP'!$A$"&amp;MATCH($S387&amp;$J387,SorP!C:C,0))))</f>
        <v/>
      </c>
      <c r="U387" s="201"/>
      <c r="V387" s="226" t="e">
        <f>IF(C387="",NA(),IF(OR(C387="Smelter not listed",C387="Smelter not yet identified"),MATCH($B387&amp;$D387,'Smelter Look-up'!$J:$J,0),MATCH($B387&amp;$C387,'Smelter Look-up'!$J:$J,0)))</f>
        <v>#N/A</v>
      </c>
      <c r="X387" s="227">
        <f t="shared" ca="1" si="51"/>
        <v>0</v>
      </c>
      <c r="AB387" s="228" t="str">
        <f t="shared" si="52"/>
        <v/>
      </c>
    </row>
    <row r="388" spans="1:28" s="227" customFormat="1" ht="20.25">
      <c r="A388" s="181"/>
      <c r="B388" s="182" t="str">
        <f>IF(LEN(A388)=0,"",INDEX('Smelter Look-up'!$A:$A,MATCH($A388,'Smelter Look-up'!$E:$E,0)))</f>
        <v/>
      </c>
      <c r="C388" s="186" t="str">
        <f>IF(LEN(A388)=0,"",INDEX('Smelter Look-up'!$C:$C,MATCH($A388,'Smelter Look-up'!$E:$E,0)))</f>
        <v/>
      </c>
      <c r="D388" s="230"/>
      <c r="E388" s="182" t="str">
        <f ca="1">IF(ISERROR($V388),"",OFFSET('Smelter Look-up'!$D$4,$V388-4,0)&amp;"")</f>
        <v/>
      </c>
      <c r="F388" s="182" t="str">
        <f ca="1">IF(ISERROR($V388),"",OFFSET('Smelter Look-up'!$E$4,$V388-4,0))</f>
        <v/>
      </c>
      <c r="G388" s="182" t="str">
        <f ca="1">IF(C388=$X$4,IF(ISERROR($V388),"Enter smelter details","RMI"),IF(ISERROR($V388),"",OFFSET('Smelter Look-up'!$F$4,$V388-4,0)))</f>
        <v/>
      </c>
      <c r="H388" s="183" t="str">
        <f ca="1">IF(ISERROR($V388),"",OFFSET('Smelter Look-up'!$G$4,$V388-4,0))</f>
        <v/>
      </c>
      <c r="I388" s="184" t="str">
        <f ca="1">IF(ISERROR($V388),"",OFFSET('Smelter Look-up'!$H$4,$V388-4,0))</f>
        <v/>
      </c>
      <c r="J388" s="184" t="str">
        <f ca="1">IF(ISERROR($V388),"",OFFSET('Smelter Look-up'!$I$4,$V388-4,0))</f>
        <v/>
      </c>
      <c r="K388" s="224"/>
      <c r="L388" s="224"/>
      <c r="M388" s="224"/>
      <c r="N388" s="224"/>
      <c r="O388" s="224"/>
      <c r="P388" s="185"/>
      <c r="Q388" s="225"/>
      <c r="R388" s="182" t="str">
        <f ca="1">IF(ISERROR($V388),"",OFFSET('Smelter Look-up'!$C$4,$V388-4,0)&amp;"")</f>
        <v/>
      </c>
      <c r="S388" s="181" t="str">
        <f t="shared" ca="1" si="50"/>
        <v/>
      </c>
      <c r="T388" s="181" t="str">
        <f ca="1">IF(B388="","",IF(ISERROR(MATCH($J388,SorP!$B$1:$B$6226,0)),"",INDIRECT("'SorP'!$A$"&amp;MATCH($S388&amp;$J388,SorP!C:C,0))))</f>
        <v/>
      </c>
      <c r="U388" s="201"/>
      <c r="V388" s="226" t="e">
        <f>IF(C388="",NA(),IF(OR(C388="Smelter not listed",C388="Smelter not yet identified"),MATCH($B388&amp;$D388,'Smelter Look-up'!$J:$J,0),MATCH($B388&amp;$C388,'Smelter Look-up'!$J:$J,0)))</f>
        <v>#N/A</v>
      </c>
      <c r="X388" s="227">
        <f t="shared" ca="1" si="51"/>
        <v>0</v>
      </c>
      <c r="AB388" s="228" t="str">
        <f t="shared" si="52"/>
        <v/>
      </c>
    </row>
    <row r="389" spans="1:28" s="227" customFormat="1" ht="20.25">
      <c r="A389" s="181"/>
      <c r="B389" s="182" t="str">
        <f>IF(LEN(A389)=0,"",INDEX('Smelter Look-up'!$A:$A,MATCH($A389,'Smelter Look-up'!$E:$E,0)))</f>
        <v/>
      </c>
      <c r="C389" s="186" t="str">
        <f>IF(LEN(A389)=0,"",INDEX('Smelter Look-up'!$C:$C,MATCH($A389,'Smelter Look-up'!$E:$E,0)))</f>
        <v/>
      </c>
      <c r="D389" s="230"/>
      <c r="E389" s="182" t="str">
        <f ca="1">IF(ISERROR($V389),"",OFFSET('Smelter Look-up'!$D$4,$V389-4,0)&amp;"")</f>
        <v/>
      </c>
      <c r="F389" s="182" t="str">
        <f ca="1">IF(ISERROR($V389),"",OFFSET('Smelter Look-up'!$E$4,$V389-4,0))</f>
        <v/>
      </c>
      <c r="G389" s="182" t="str">
        <f ca="1">IF(C389=$X$4,IF(ISERROR($V389),"Enter smelter details","RMI"),IF(ISERROR($V389),"",OFFSET('Smelter Look-up'!$F$4,$V389-4,0)))</f>
        <v/>
      </c>
      <c r="H389" s="183" t="str">
        <f ca="1">IF(ISERROR($V389),"",OFFSET('Smelter Look-up'!$G$4,$V389-4,0))</f>
        <v/>
      </c>
      <c r="I389" s="184" t="str">
        <f ca="1">IF(ISERROR($V389),"",OFFSET('Smelter Look-up'!$H$4,$V389-4,0))</f>
        <v/>
      </c>
      <c r="J389" s="184" t="str">
        <f ca="1">IF(ISERROR($V389),"",OFFSET('Smelter Look-up'!$I$4,$V389-4,0))</f>
        <v/>
      </c>
      <c r="K389" s="224"/>
      <c r="L389" s="224"/>
      <c r="M389" s="224"/>
      <c r="N389" s="224"/>
      <c r="O389" s="224"/>
      <c r="P389" s="185"/>
      <c r="Q389" s="225"/>
      <c r="R389" s="182" t="str">
        <f ca="1">IF(ISERROR($V389),"",OFFSET('Smelter Look-up'!$C$4,$V389-4,0)&amp;"")</f>
        <v/>
      </c>
      <c r="S389" s="181" t="str">
        <f t="shared" ref="S389" ca="1" si="53">IF(B389="","",IF(ISERROR(MATCH($E389,CL,0)),"Unknown",INDIRECT("'C'!$A$"&amp;MATCH($E389,CL,0)+1)))</f>
        <v/>
      </c>
      <c r="T389" s="181" t="str">
        <f ca="1">IF(B389="","",IF(ISERROR(MATCH($J389,SorP!$B$1:$B$6226,0)),"",INDIRECT("'SorP'!$A$"&amp;MATCH($S389&amp;$J389,SorP!C:C,0))))</f>
        <v/>
      </c>
      <c r="U389" s="201"/>
      <c r="V389" s="226" t="e">
        <f>IF(C389="",NA(),IF(OR(C389="Smelter not listed",C389="Smelter not yet identified"),MATCH($B389&amp;$D389,'Smelter Look-up'!$J:$J,0),MATCH($B389&amp;$C389,'Smelter Look-up'!$J:$J,0)))</f>
        <v>#N/A</v>
      </c>
      <c r="X389" s="227">
        <f t="shared" ref="X389" ca="1" si="54">IF(AND(C389="Smelter not listed",OR(LEN(D389)=0,LEN(E389)=0)),1,0)</f>
        <v>0</v>
      </c>
      <c r="AB389" s="228" t="str">
        <f t="shared" ref="AB389" si="55">B389&amp;C389</f>
        <v/>
      </c>
    </row>
    <row r="390" spans="1:28" s="227" customFormat="1" ht="20.25">
      <c r="A390" s="181"/>
      <c r="B390" s="182" t="str">
        <f>IF(LEN(A390)=0,"",INDEX('Smelter Look-up'!$A:$A,MATCH($A390,'Smelter Look-up'!$E:$E,0)))</f>
        <v/>
      </c>
      <c r="C390" s="186" t="str">
        <f>IF(LEN(A390)=0,"",INDEX('Smelter Look-up'!$C:$C,MATCH($A390,'Smelter Look-up'!$E:$E,0)))</f>
        <v/>
      </c>
      <c r="D390" s="230"/>
      <c r="E390" s="182" t="str">
        <f ca="1">IF(ISERROR($V390),"",OFFSET('Smelter Look-up'!$D$4,$V390-4,0)&amp;"")</f>
        <v/>
      </c>
      <c r="F390" s="182" t="str">
        <f ca="1">IF(ISERROR($V390),"",OFFSET('Smelter Look-up'!$E$4,$V390-4,0))</f>
        <v/>
      </c>
      <c r="G390" s="182" t="str">
        <f ca="1">IF(C390=$X$4,IF(ISERROR($V390),"Enter smelter details","RMI"),IF(ISERROR($V390),"",OFFSET('Smelter Look-up'!$F$4,$V390-4,0)))</f>
        <v/>
      </c>
      <c r="H390" s="183" t="str">
        <f ca="1">IF(ISERROR($V390),"",OFFSET('Smelter Look-up'!$G$4,$V390-4,0))</f>
        <v/>
      </c>
      <c r="I390" s="184" t="str">
        <f ca="1">IF(ISERROR($V390),"",OFFSET('Smelter Look-up'!$H$4,$V390-4,0))</f>
        <v/>
      </c>
      <c r="J390" s="184" t="str">
        <f ca="1">IF(ISERROR($V390),"",OFFSET('Smelter Look-up'!$I$4,$V390-4,0))</f>
        <v/>
      </c>
      <c r="K390" s="224"/>
      <c r="L390" s="224"/>
      <c r="M390" s="224"/>
      <c r="N390" s="224"/>
      <c r="O390" s="224"/>
      <c r="P390" s="185"/>
      <c r="Q390" s="225"/>
      <c r="R390" s="182" t="str">
        <f ca="1">IF(ISERROR($V390),"",OFFSET('Smelter Look-up'!$C$4,$V390-4,0)&amp;"")</f>
        <v/>
      </c>
      <c r="S390" s="181" t="str">
        <f t="shared" ref="S390:S421" ca="1" si="56">IF(B390="","",IF(ISERROR(MATCH($E390,CL,0)),"Unknown",INDIRECT("'C'!$A$"&amp;MATCH($E390,CL,0)+1)))</f>
        <v/>
      </c>
      <c r="T390" s="181" t="str">
        <f ca="1">IF(B390="","",IF(ISERROR(MATCH($J390,SorP!$B$1:$B$6226,0)),"",INDIRECT("'SorP'!$A$"&amp;MATCH($S390&amp;$J390,SorP!C:C,0))))</f>
        <v/>
      </c>
      <c r="U390" s="201"/>
      <c r="V390" s="226" t="e">
        <f>IF(C390="",NA(),IF(OR(C390="Smelter not listed",C390="Smelter not yet identified"),MATCH($B390&amp;$D390,'Smelter Look-up'!$J:$J,0),MATCH($B390&amp;$C390,'Smelter Look-up'!$J:$J,0)))</f>
        <v>#N/A</v>
      </c>
      <c r="X390" s="227">
        <f t="shared" ref="X390:X421" ca="1" si="57">IF(AND(C390="Smelter not listed",OR(LEN(D390)=0,LEN(E390)=0)),1,0)</f>
        <v>0</v>
      </c>
      <c r="AB390" s="228" t="str">
        <f t="shared" ref="AB390:AB421" si="58">B390&amp;C390</f>
        <v/>
      </c>
    </row>
    <row r="391" spans="1:28" s="227" customFormat="1" ht="20.25">
      <c r="A391" s="181"/>
      <c r="B391" s="182" t="str">
        <f>IF(LEN(A391)=0,"",INDEX('Smelter Look-up'!$A:$A,MATCH($A391,'Smelter Look-up'!$E:$E,0)))</f>
        <v/>
      </c>
      <c r="C391" s="186" t="str">
        <f>IF(LEN(A391)=0,"",INDEX('Smelter Look-up'!$C:$C,MATCH($A391,'Smelter Look-up'!$E:$E,0)))</f>
        <v/>
      </c>
      <c r="D391" s="230"/>
      <c r="E391" s="182" t="str">
        <f ca="1">IF(ISERROR($V391),"",OFFSET('Smelter Look-up'!$D$4,$V391-4,0)&amp;"")</f>
        <v/>
      </c>
      <c r="F391" s="182" t="str">
        <f ca="1">IF(ISERROR($V391),"",OFFSET('Smelter Look-up'!$E$4,$V391-4,0))</f>
        <v/>
      </c>
      <c r="G391" s="182" t="str">
        <f ca="1">IF(C391=$X$4,IF(ISERROR($V391),"Enter smelter details","RMI"),IF(ISERROR($V391),"",OFFSET('Smelter Look-up'!$F$4,$V391-4,0)))</f>
        <v/>
      </c>
      <c r="H391" s="183" t="str">
        <f ca="1">IF(ISERROR($V391),"",OFFSET('Smelter Look-up'!$G$4,$V391-4,0))</f>
        <v/>
      </c>
      <c r="I391" s="184" t="str">
        <f ca="1">IF(ISERROR($V391),"",OFFSET('Smelter Look-up'!$H$4,$V391-4,0))</f>
        <v/>
      </c>
      <c r="J391" s="184" t="str">
        <f ca="1">IF(ISERROR($V391),"",OFFSET('Smelter Look-up'!$I$4,$V391-4,0))</f>
        <v/>
      </c>
      <c r="K391" s="224"/>
      <c r="L391" s="224"/>
      <c r="M391" s="224"/>
      <c r="N391" s="224"/>
      <c r="O391" s="224"/>
      <c r="P391" s="185"/>
      <c r="Q391" s="225"/>
      <c r="R391" s="182" t="str">
        <f ca="1">IF(ISERROR($V391),"",OFFSET('Smelter Look-up'!$C$4,$V391-4,0)&amp;"")</f>
        <v/>
      </c>
      <c r="S391" s="181" t="str">
        <f t="shared" ca="1" si="56"/>
        <v/>
      </c>
      <c r="T391" s="181" t="str">
        <f ca="1">IF(B391="","",IF(ISERROR(MATCH($J391,SorP!$B$1:$B$6226,0)),"",INDIRECT("'SorP'!$A$"&amp;MATCH($S391&amp;$J391,SorP!C:C,0))))</f>
        <v/>
      </c>
      <c r="U391" s="201"/>
      <c r="V391" s="226" t="e">
        <f>IF(C391="",NA(),IF(OR(C391="Smelter not listed",C391="Smelter not yet identified"),MATCH($B391&amp;$D391,'Smelter Look-up'!$J:$J,0),MATCH($B391&amp;$C391,'Smelter Look-up'!$J:$J,0)))</f>
        <v>#N/A</v>
      </c>
      <c r="X391" s="227">
        <f t="shared" ca="1" si="57"/>
        <v>0</v>
      </c>
      <c r="AB391" s="228" t="str">
        <f t="shared" si="58"/>
        <v/>
      </c>
    </row>
    <row r="392" spans="1:28" s="227" customFormat="1" ht="20.25">
      <c r="A392" s="181"/>
      <c r="B392" s="182" t="str">
        <f>IF(LEN(A392)=0,"",INDEX('Smelter Look-up'!$A:$A,MATCH($A392,'Smelter Look-up'!$E:$E,0)))</f>
        <v/>
      </c>
      <c r="C392" s="186" t="str">
        <f>IF(LEN(A392)=0,"",INDEX('Smelter Look-up'!$C:$C,MATCH($A392,'Smelter Look-up'!$E:$E,0)))</f>
        <v/>
      </c>
      <c r="D392" s="230"/>
      <c r="E392" s="182" t="str">
        <f ca="1">IF(ISERROR($V392),"",OFFSET('Smelter Look-up'!$D$4,$V392-4,0)&amp;"")</f>
        <v/>
      </c>
      <c r="F392" s="182" t="str">
        <f ca="1">IF(ISERROR($V392),"",OFFSET('Smelter Look-up'!$E$4,$V392-4,0))</f>
        <v/>
      </c>
      <c r="G392" s="182" t="str">
        <f ca="1">IF(C392=$X$4,IF(ISERROR($V392),"Enter smelter details","RMI"),IF(ISERROR($V392),"",OFFSET('Smelter Look-up'!$F$4,$V392-4,0)))</f>
        <v/>
      </c>
      <c r="H392" s="183" t="str">
        <f ca="1">IF(ISERROR($V392),"",OFFSET('Smelter Look-up'!$G$4,$V392-4,0))</f>
        <v/>
      </c>
      <c r="I392" s="184" t="str">
        <f ca="1">IF(ISERROR($V392),"",OFFSET('Smelter Look-up'!$H$4,$V392-4,0))</f>
        <v/>
      </c>
      <c r="J392" s="184" t="str">
        <f ca="1">IF(ISERROR($V392),"",OFFSET('Smelter Look-up'!$I$4,$V392-4,0))</f>
        <v/>
      </c>
      <c r="K392" s="224"/>
      <c r="L392" s="224"/>
      <c r="M392" s="224"/>
      <c r="N392" s="224"/>
      <c r="O392" s="224"/>
      <c r="P392" s="185"/>
      <c r="Q392" s="225"/>
      <c r="R392" s="182" t="str">
        <f ca="1">IF(ISERROR($V392),"",OFFSET('Smelter Look-up'!$C$4,$V392-4,0)&amp;"")</f>
        <v/>
      </c>
      <c r="S392" s="181" t="str">
        <f t="shared" ca="1" si="56"/>
        <v/>
      </c>
      <c r="T392" s="181" t="str">
        <f ca="1">IF(B392="","",IF(ISERROR(MATCH($J392,SorP!$B$1:$B$6226,0)),"",INDIRECT("'SorP'!$A$"&amp;MATCH($S392&amp;$J392,SorP!C:C,0))))</f>
        <v/>
      </c>
      <c r="U392" s="201"/>
      <c r="V392" s="226" t="e">
        <f>IF(C392="",NA(),IF(OR(C392="Smelter not listed",C392="Smelter not yet identified"),MATCH($B392&amp;$D392,'Smelter Look-up'!$J:$J,0),MATCH($B392&amp;$C392,'Smelter Look-up'!$J:$J,0)))</f>
        <v>#N/A</v>
      </c>
      <c r="X392" s="227">
        <f t="shared" ca="1" si="57"/>
        <v>0</v>
      </c>
      <c r="AB392" s="228" t="str">
        <f t="shared" si="58"/>
        <v/>
      </c>
    </row>
    <row r="393" spans="1:28" s="227" customFormat="1" ht="20.25">
      <c r="A393" s="181"/>
      <c r="B393" s="182" t="str">
        <f>IF(LEN(A393)=0,"",INDEX('Smelter Look-up'!$A:$A,MATCH($A393,'Smelter Look-up'!$E:$E,0)))</f>
        <v/>
      </c>
      <c r="C393" s="186" t="str">
        <f>IF(LEN(A393)=0,"",INDEX('Smelter Look-up'!$C:$C,MATCH($A393,'Smelter Look-up'!$E:$E,0)))</f>
        <v/>
      </c>
      <c r="D393" s="230"/>
      <c r="E393" s="182" t="str">
        <f ca="1">IF(ISERROR($V393),"",OFFSET('Smelter Look-up'!$D$4,$V393-4,0)&amp;"")</f>
        <v/>
      </c>
      <c r="F393" s="182" t="str">
        <f ca="1">IF(ISERROR($V393),"",OFFSET('Smelter Look-up'!$E$4,$V393-4,0))</f>
        <v/>
      </c>
      <c r="G393" s="182" t="str">
        <f ca="1">IF(C393=$X$4,IF(ISERROR($V393),"Enter smelter details","RMI"),IF(ISERROR($V393),"",OFFSET('Smelter Look-up'!$F$4,$V393-4,0)))</f>
        <v/>
      </c>
      <c r="H393" s="183" t="str">
        <f ca="1">IF(ISERROR($V393),"",OFFSET('Smelter Look-up'!$G$4,$V393-4,0))</f>
        <v/>
      </c>
      <c r="I393" s="184" t="str">
        <f ca="1">IF(ISERROR($V393),"",OFFSET('Smelter Look-up'!$H$4,$V393-4,0))</f>
        <v/>
      </c>
      <c r="J393" s="184" t="str">
        <f ca="1">IF(ISERROR($V393),"",OFFSET('Smelter Look-up'!$I$4,$V393-4,0))</f>
        <v/>
      </c>
      <c r="K393" s="224"/>
      <c r="L393" s="224"/>
      <c r="M393" s="224"/>
      <c r="N393" s="224"/>
      <c r="O393" s="224"/>
      <c r="P393" s="185"/>
      <c r="Q393" s="225"/>
      <c r="R393" s="182" t="str">
        <f ca="1">IF(ISERROR($V393),"",OFFSET('Smelter Look-up'!$C$4,$V393-4,0)&amp;"")</f>
        <v/>
      </c>
      <c r="S393" s="181" t="str">
        <f t="shared" ca="1" si="56"/>
        <v/>
      </c>
      <c r="T393" s="181" t="str">
        <f ca="1">IF(B393="","",IF(ISERROR(MATCH($J393,SorP!$B$1:$B$6226,0)),"",INDIRECT("'SorP'!$A$"&amp;MATCH($S393&amp;$J393,SorP!C:C,0))))</f>
        <v/>
      </c>
      <c r="U393" s="201"/>
      <c r="V393" s="226" t="e">
        <f>IF(C393="",NA(),IF(OR(C393="Smelter not listed",C393="Smelter not yet identified"),MATCH($B393&amp;$D393,'Smelter Look-up'!$J:$J,0),MATCH($B393&amp;$C393,'Smelter Look-up'!$J:$J,0)))</f>
        <v>#N/A</v>
      </c>
      <c r="X393" s="227">
        <f t="shared" ca="1" si="57"/>
        <v>0</v>
      </c>
      <c r="AB393" s="228" t="str">
        <f t="shared" si="58"/>
        <v/>
      </c>
    </row>
    <row r="394" spans="1:28" s="227" customFormat="1" ht="20.25">
      <c r="A394" s="181"/>
      <c r="B394" s="182" t="str">
        <f>IF(LEN(A394)=0,"",INDEX('Smelter Look-up'!$A:$A,MATCH($A394,'Smelter Look-up'!$E:$E,0)))</f>
        <v/>
      </c>
      <c r="C394" s="186" t="str">
        <f>IF(LEN(A394)=0,"",INDEX('Smelter Look-up'!$C:$C,MATCH($A394,'Smelter Look-up'!$E:$E,0)))</f>
        <v/>
      </c>
      <c r="D394" s="230"/>
      <c r="E394" s="182" t="str">
        <f ca="1">IF(ISERROR($V394),"",OFFSET('Smelter Look-up'!$D$4,$V394-4,0)&amp;"")</f>
        <v/>
      </c>
      <c r="F394" s="182" t="str">
        <f ca="1">IF(ISERROR($V394),"",OFFSET('Smelter Look-up'!$E$4,$V394-4,0))</f>
        <v/>
      </c>
      <c r="G394" s="182" t="str">
        <f ca="1">IF(C394=$X$4,IF(ISERROR($V394),"Enter smelter details","RMI"),IF(ISERROR($V394),"",OFFSET('Smelter Look-up'!$F$4,$V394-4,0)))</f>
        <v/>
      </c>
      <c r="H394" s="183" t="str">
        <f ca="1">IF(ISERROR($V394),"",OFFSET('Smelter Look-up'!$G$4,$V394-4,0))</f>
        <v/>
      </c>
      <c r="I394" s="184" t="str">
        <f ca="1">IF(ISERROR($V394),"",OFFSET('Smelter Look-up'!$H$4,$V394-4,0))</f>
        <v/>
      </c>
      <c r="J394" s="184" t="str">
        <f ca="1">IF(ISERROR($V394),"",OFFSET('Smelter Look-up'!$I$4,$V394-4,0))</f>
        <v/>
      </c>
      <c r="K394" s="224"/>
      <c r="L394" s="224"/>
      <c r="M394" s="224"/>
      <c r="N394" s="224"/>
      <c r="O394" s="224"/>
      <c r="P394" s="185"/>
      <c r="Q394" s="225"/>
      <c r="R394" s="182" t="str">
        <f ca="1">IF(ISERROR($V394),"",OFFSET('Smelter Look-up'!$C$4,$V394-4,0)&amp;"")</f>
        <v/>
      </c>
      <c r="S394" s="181" t="str">
        <f t="shared" ca="1" si="56"/>
        <v/>
      </c>
      <c r="T394" s="181" t="str">
        <f ca="1">IF(B394="","",IF(ISERROR(MATCH($J394,SorP!$B$1:$B$6226,0)),"",INDIRECT("'SorP'!$A$"&amp;MATCH($S394&amp;$J394,SorP!C:C,0))))</f>
        <v/>
      </c>
      <c r="U394" s="201"/>
      <c r="V394" s="226" t="e">
        <f>IF(C394="",NA(),IF(OR(C394="Smelter not listed",C394="Smelter not yet identified"),MATCH($B394&amp;$D394,'Smelter Look-up'!$J:$J,0),MATCH($B394&amp;$C394,'Smelter Look-up'!$J:$J,0)))</f>
        <v>#N/A</v>
      </c>
      <c r="X394" s="227">
        <f t="shared" ca="1" si="57"/>
        <v>0</v>
      </c>
      <c r="AB394" s="228" t="str">
        <f t="shared" si="58"/>
        <v/>
      </c>
    </row>
    <row r="395" spans="1:28" s="227" customFormat="1" ht="20.25">
      <c r="A395" s="181"/>
      <c r="B395" s="182" t="str">
        <f>IF(LEN(A395)=0,"",INDEX('Smelter Look-up'!$A:$A,MATCH($A395,'Smelter Look-up'!$E:$E,0)))</f>
        <v/>
      </c>
      <c r="C395" s="186" t="str">
        <f>IF(LEN(A395)=0,"",INDEX('Smelter Look-up'!$C:$C,MATCH($A395,'Smelter Look-up'!$E:$E,0)))</f>
        <v/>
      </c>
      <c r="D395" s="230"/>
      <c r="E395" s="182" t="str">
        <f ca="1">IF(ISERROR($V395),"",OFFSET('Smelter Look-up'!$D$4,$V395-4,0)&amp;"")</f>
        <v/>
      </c>
      <c r="F395" s="182" t="str">
        <f ca="1">IF(ISERROR($V395),"",OFFSET('Smelter Look-up'!$E$4,$V395-4,0))</f>
        <v/>
      </c>
      <c r="G395" s="182" t="str">
        <f ca="1">IF(C395=$X$4,IF(ISERROR($V395),"Enter smelter details","RMI"),IF(ISERROR($V395),"",OFFSET('Smelter Look-up'!$F$4,$V395-4,0)))</f>
        <v/>
      </c>
      <c r="H395" s="183" t="str">
        <f ca="1">IF(ISERROR($V395),"",OFFSET('Smelter Look-up'!$G$4,$V395-4,0))</f>
        <v/>
      </c>
      <c r="I395" s="184" t="str">
        <f ca="1">IF(ISERROR($V395),"",OFFSET('Smelter Look-up'!$H$4,$V395-4,0))</f>
        <v/>
      </c>
      <c r="J395" s="184" t="str">
        <f ca="1">IF(ISERROR($V395),"",OFFSET('Smelter Look-up'!$I$4,$V395-4,0))</f>
        <v/>
      </c>
      <c r="K395" s="224"/>
      <c r="L395" s="224"/>
      <c r="M395" s="224"/>
      <c r="N395" s="224"/>
      <c r="O395" s="224"/>
      <c r="P395" s="185"/>
      <c r="Q395" s="225"/>
      <c r="R395" s="182" t="str">
        <f ca="1">IF(ISERROR($V395),"",OFFSET('Smelter Look-up'!$C$4,$V395-4,0)&amp;"")</f>
        <v/>
      </c>
      <c r="S395" s="181" t="str">
        <f t="shared" ca="1" si="56"/>
        <v/>
      </c>
      <c r="T395" s="181" t="str">
        <f ca="1">IF(B395="","",IF(ISERROR(MATCH($J395,SorP!$B$1:$B$6226,0)),"",INDIRECT("'SorP'!$A$"&amp;MATCH($S395&amp;$J395,SorP!C:C,0))))</f>
        <v/>
      </c>
      <c r="U395" s="201"/>
      <c r="V395" s="226" t="e">
        <f>IF(C395="",NA(),IF(OR(C395="Smelter not listed",C395="Smelter not yet identified"),MATCH($B395&amp;$D395,'Smelter Look-up'!$J:$J,0),MATCH($B395&amp;$C395,'Smelter Look-up'!$J:$J,0)))</f>
        <v>#N/A</v>
      </c>
      <c r="X395" s="227">
        <f t="shared" ca="1" si="57"/>
        <v>0</v>
      </c>
      <c r="AB395" s="228" t="str">
        <f t="shared" si="58"/>
        <v/>
      </c>
    </row>
    <row r="396" spans="1:28" s="227" customFormat="1" ht="20.25">
      <c r="A396" s="181"/>
      <c r="B396" s="182" t="str">
        <f>IF(LEN(A396)=0,"",INDEX('Smelter Look-up'!$A:$A,MATCH($A396,'Smelter Look-up'!$E:$E,0)))</f>
        <v/>
      </c>
      <c r="C396" s="186" t="str">
        <f>IF(LEN(A396)=0,"",INDEX('Smelter Look-up'!$C:$C,MATCH($A396,'Smelter Look-up'!$E:$E,0)))</f>
        <v/>
      </c>
      <c r="D396" s="230"/>
      <c r="E396" s="182" t="str">
        <f ca="1">IF(ISERROR($V396),"",OFFSET('Smelter Look-up'!$D$4,$V396-4,0)&amp;"")</f>
        <v/>
      </c>
      <c r="F396" s="182" t="str">
        <f ca="1">IF(ISERROR($V396),"",OFFSET('Smelter Look-up'!$E$4,$V396-4,0))</f>
        <v/>
      </c>
      <c r="G396" s="182" t="str">
        <f ca="1">IF(C396=$X$4,IF(ISERROR($V396),"Enter smelter details","RMI"),IF(ISERROR($V396),"",OFFSET('Smelter Look-up'!$F$4,$V396-4,0)))</f>
        <v/>
      </c>
      <c r="H396" s="183" t="str">
        <f ca="1">IF(ISERROR($V396),"",OFFSET('Smelter Look-up'!$G$4,$V396-4,0))</f>
        <v/>
      </c>
      <c r="I396" s="184" t="str">
        <f ca="1">IF(ISERROR($V396),"",OFFSET('Smelter Look-up'!$H$4,$V396-4,0))</f>
        <v/>
      </c>
      <c r="J396" s="184" t="str">
        <f ca="1">IF(ISERROR($V396),"",OFFSET('Smelter Look-up'!$I$4,$V396-4,0))</f>
        <v/>
      </c>
      <c r="K396" s="224"/>
      <c r="L396" s="224"/>
      <c r="M396" s="224"/>
      <c r="N396" s="224"/>
      <c r="O396" s="224"/>
      <c r="P396" s="185"/>
      <c r="Q396" s="225"/>
      <c r="R396" s="182" t="str">
        <f ca="1">IF(ISERROR($V396),"",OFFSET('Smelter Look-up'!$C$4,$V396-4,0)&amp;"")</f>
        <v/>
      </c>
      <c r="S396" s="181" t="str">
        <f t="shared" ca="1" si="56"/>
        <v/>
      </c>
      <c r="T396" s="181" t="str">
        <f ca="1">IF(B396="","",IF(ISERROR(MATCH($J396,SorP!$B$1:$B$6226,0)),"",INDIRECT("'SorP'!$A$"&amp;MATCH($S396&amp;$J396,SorP!C:C,0))))</f>
        <v/>
      </c>
      <c r="U396" s="201"/>
      <c r="V396" s="226" t="e">
        <f>IF(C396="",NA(),IF(OR(C396="Smelter not listed",C396="Smelter not yet identified"),MATCH($B396&amp;$D396,'Smelter Look-up'!$J:$J,0),MATCH($B396&amp;$C396,'Smelter Look-up'!$J:$J,0)))</f>
        <v>#N/A</v>
      </c>
      <c r="X396" s="227">
        <f t="shared" ca="1" si="57"/>
        <v>0</v>
      </c>
      <c r="AB396" s="228" t="str">
        <f t="shared" si="58"/>
        <v/>
      </c>
    </row>
    <row r="397" spans="1:28" s="227" customFormat="1" ht="20.25">
      <c r="A397" s="181"/>
      <c r="B397" s="182" t="str">
        <f>IF(LEN(A397)=0,"",INDEX('Smelter Look-up'!$A:$A,MATCH($A397,'Smelter Look-up'!$E:$E,0)))</f>
        <v/>
      </c>
      <c r="C397" s="186" t="str">
        <f>IF(LEN(A397)=0,"",INDEX('Smelter Look-up'!$C:$C,MATCH($A397,'Smelter Look-up'!$E:$E,0)))</f>
        <v/>
      </c>
      <c r="D397" s="230"/>
      <c r="E397" s="182" t="str">
        <f ca="1">IF(ISERROR($V397),"",OFFSET('Smelter Look-up'!$D$4,$V397-4,0)&amp;"")</f>
        <v/>
      </c>
      <c r="F397" s="182" t="str">
        <f ca="1">IF(ISERROR($V397),"",OFFSET('Smelter Look-up'!$E$4,$V397-4,0))</f>
        <v/>
      </c>
      <c r="G397" s="182" t="str">
        <f ca="1">IF(C397=$X$4,IF(ISERROR($V397),"Enter smelter details","RMI"),IF(ISERROR($V397),"",OFFSET('Smelter Look-up'!$F$4,$V397-4,0)))</f>
        <v/>
      </c>
      <c r="H397" s="183" t="str">
        <f ca="1">IF(ISERROR($V397),"",OFFSET('Smelter Look-up'!$G$4,$V397-4,0))</f>
        <v/>
      </c>
      <c r="I397" s="184" t="str">
        <f ca="1">IF(ISERROR($V397),"",OFFSET('Smelter Look-up'!$H$4,$V397-4,0))</f>
        <v/>
      </c>
      <c r="J397" s="184" t="str">
        <f ca="1">IF(ISERROR($V397),"",OFFSET('Smelter Look-up'!$I$4,$V397-4,0))</f>
        <v/>
      </c>
      <c r="K397" s="224"/>
      <c r="L397" s="224"/>
      <c r="M397" s="224"/>
      <c r="N397" s="224"/>
      <c r="O397" s="224"/>
      <c r="P397" s="185"/>
      <c r="Q397" s="225"/>
      <c r="R397" s="182" t="str">
        <f ca="1">IF(ISERROR($V397),"",OFFSET('Smelter Look-up'!$C$4,$V397-4,0)&amp;"")</f>
        <v/>
      </c>
      <c r="S397" s="181" t="str">
        <f t="shared" ca="1" si="56"/>
        <v/>
      </c>
      <c r="T397" s="181" t="str">
        <f ca="1">IF(B397="","",IF(ISERROR(MATCH($J397,SorP!$B$1:$B$6226,0)),"",INDIRECT("'SorP'!$A$"&amp;MATCH($S397&amp;$J397,SorP!C:C,0))))</f>
        <v/>
      </c>
      <c r="U397" s="201"/>
      <c r="V397" s="226" t="e">
        <f>IF(C397="",NA(),IF(OR(C397="Smelter not listed",C397="Smelter not yet identified"),MATCH($B397&amp;$D397,'Smelter Look-up'!$J:$J,0),MATCH($B397&amp;$C397,'Smelter Look-up'!$J:$J,0)))</f>
        <v>#N/A</v>
      </c>
      <c r="X397" s="227">
        <f t="shared" ca="1" si="57"/>
        <v>0</v>
      </c>
      <c r="AB397" s="228" t="str">
        <f t="shared" si="58"/>
        <v/>
      </c>
    </row>
    <row r="398" spans="1:28" s="227" customFormat="1" ht="20.25">
      <c r="A398" s="181"/>
      <c r="B398" s="182" t="str">
        <f>IF(LEN(A398)=0,"",INDEX('Smelter Look-up'!$A:$A,MATCH($A398,'Smelter Look-up'!$E:$E,0)))</f>
        <v/>
      </c>
      <c r="C398" s="186" t="str">
        <f>IF(LEN(A398)=0,"",INDEX('Smelter Look-up'!$C:$C,MATCH($A398,'Smelter Look-up'!$E:$E,0)))</f>
        <v/>
      </c>
      <c r="D398" s="230"/>
      <c r="E398" s="182" t="str">
        <f ca="1">IF(ISERROR($V398),"",OFFSET('Smelter Look-up'!$D$4,$V398-4,0)&amp;"")</f>
        <v/>
      </c>
      <c r="F398" s="182" t="str">
        <f ca="1">IF(ISERROR($V398),"",OFFSET('Smelter Look-up'!$E$4,$V398-4,0))</f>
        <v/>
      </c>
      <c r="G398" s="182" t="str">
        <f ca="1">IF(C398=$X$4,IF(ISERROR($V398),"Enter smelter details","RMI"),IF(ISERROR($V398),"",OFFSET('Smelter Look-up'!$F$4,$V398-4,0)))</f>
        <v/>
      </c>
      <c r="H398" s="183" t="str">
        <f ca="1">IF(ISERROR($V398),"",OFFSET('Smelter Look-up'!$G$4,$V398-4,0))</f>
        <v/>
      </c>
      <c r="I398" s="184" t="str">
        <f ca="1">IF(ISERROR($V398),"",OFFSET('Smelter Look-up'!$H$4,$V398-4,0))</f>
        <v/>
      </c>
      <c r="J398" s="184" t="str">
        <f ca="1">IF(ISERROR($V398),"",OFFSET('Smelter Look-up'!$I$4,$V398-4,0))</f>
        <v/>
      </c>
      <c r="K398" s="224"/>
      <c r="L398" s="224"/>
      <c r="M398" s="224"/>
      <c r="N398" s="224"/>
      <c r="O398" s="224"/>
      <c r="P398" s="185"/>
      <c r="Q398" s="225"/>
      <c r="R398" s="182" t="str">
        <f ca="1">IF(ISERROR($V398),"",OFFSET('Smelter Look-up'!$C$4,$V398-4,0)&amp;"")</f>
        <v/>
      </c>
      <c r="S398" s="181" t="str">
        <f t="shared" ca="1" si="56"/>
        <v/>
      </c>
      <c r="T398" s="181" t="str">
        <f ca="1">IF(B398="","",IF(ISERROR(MATCH($J398,SorP!$B$1:$B$6226,0)),"",INDIRECT("'SorP'!$A$"&amp;MATCH($S398&amp;$J398,SorP!C:C,0))))</f>
        <v/>
      </c>
      <c r="U398" s="201"/>
      <c r="V398" s="226" t="e">
        <f>IF(C398="",NA(),IF(OR(C398="Smelter not listed",C398="Smelter not yet identified"),MATCH($B398&amp;$D398,'Smelter Look-up'!$J:$J,0),MATCH($B398&amp;$C398,'Smelter Look-up'!$J:$J,0)))</f>
        <v>#N/A</v>
      </c>
      <c r="X398" s="227">
        <f t="shared" ca="1" si="57"/>
        <v>0</v>
      </c>
      <c r="AB398" s="228" t="str">
        <f t="shared" si="58"/>
        <v/>
      </c>
    </row>
    <row r="399" spans="1:28" s="227" customFormat="1" ht="20.25">
      <c r="A399" s="181"/>
      <c r="B399" s="182" t="str">
        <f>IF(LEN(A399)=0,"",INDEX('Smelter Look-up'!$A:$A,MATCH($A399,'Smelter Look-up'!$E:$E,0)))</f>
        <v/>
      </c>
      <c r="C399" s="186" t="str">
        <f>IF(LEN(A399)=0,"",INDEX('Smelter Look-up'!$C:$C,MATCH($A399,'Smelter Look-up'!$E:$E,0)))</f>
        <v/>
      </c>
      <c r="D399" s="230"/>
      <c r="E399" s="182" t="str">
        <f ca="1">IF(ISERROR($V399),"",OFFSET('Smelter Look-up'!$D$4,$V399-4,0)&amp;"")</f>
        <v/>
      </c>
      <c r="F399" s="182" t="str">
        <f ca="1">IF(ISERROR($V399),"",OFFSET('Smelter Look-up'!$E$4,$V399-4,0))</f>
        <v/>
      </c>
      <c r="G399" s="182" t="str">
        <f ca="1">IF(C399=$X$4,IF(ISERROR($V399),"Enter smelter details","RMI"),IF(ISERROR($V399),"",OFFSET('Smelter Look-up'!$F$4,$V399-4,0)))</f>
        <v/>
      </c>
      <c r="H399" s="183" t="str">
        <f ca="1">IF(ISERROR($V399),"",OFFSET('Smelter Look-up'!$G$4,$V399-4,0))</f>
        <v/>
      </c>
      <c r="I399" s="184" t="str">
        <f ca="1">IF(ISERROR($V399),"",OFFSET('Smelter Look-up'!$H$4,$V399-4,0))</f>
        <v/>
      </c>
      <c r="J399" s="184" t="str">
        <f ca="1">IF(ISERROR($V399),"",OFFSET('Smelter Look-up'!$I$4,$V399-4,0))</f>
        <v/>
      </c>
      <c r="K399" s="224"/>
      <c r="L399" s="224"/>
      <c r="M399" s="224"/>
      <c r="N399" s="224"/>
      <c r="O399" s="224"/>
      <c r="P399" s="185"/>
      <c r="Q399" s="225"/>
      <c r="R399" s="182" t="str">
        <f ca="1">IF(ISERROR($V399),"",OFFSET('Smelter Look-up'!$C$4,$V399-4,0)&amp;"")</f>
        <v/>
      </c>
      <c r="S399" s="181" t="str">
        <f t="shared" ca="1" si="56"/>
        <v/>
      </c>
      <c r="T399" s="181" t="str">
        <f ca="1">IF(B399="","",IF(ISERROR(MATCH($J399,SorP!$B$1:$B$6226,0)),"",INDIRECT("'SorP'!$A$"&amp;MATCH($S399&amp;$J399,SorP!C:C,0))))</f>
        <v/>
      </c>
      <c r="U399" s="201"/>
      <c r="V399" s="226" t="e">
        <f>IF(C399="",NA(),IF(OR(C399="Smelter not listed",C399="Smelter not yet identified"),MATCH($B399&amp;$D399,'Smelter Look-up'!$J:$J,0),MATCH($B399&amp;$C399,'Smelter Look-up'!$J:$J,0)))</f>
        <v>#N/A</v>
      </c>
      <c r="X399" s="227">
        <f t="shared" ca="1" si="57"/>
        <v>0</v>
      </c>
      <c r="AB399" s="228" t="str">
        <f t="shared" si="58"/>
        <v/>
      </c>
    </row>
    <row r="400" spans="1:28" s="227" customFormat="1" ht="20.25">
      <c r="A400" s="181"/>
      <c r="B400" s="182" t="str">
        <f>IF(LEN(A400)=0,"",INDEX('Smelter Look-up'!$A:$A,MATCH($A400,'Smelter Look-up'!$E:$E,0)))</f>
        <v/>
      </c>
      <c r="C400" s="186" t="str">
        <f>IF(LEN(A400)=0,"",INDEX('Smelter Look-up'!$C:$C,MATCH($A400,'Smelter Look-up'!$E:$E,0)))</f>
        <v/>
      </c>
      <c r="D400" s="230"/>
      <c r="E400" s="182" t="str">
        <f ca="1">IF(ISERROR($V400),"",OFFSET('Smelter Look-up'!$D$4,$V400-4,0)&amp;"")</f>
        <v/>
      </c>
      <c r="F400" s="182" t="str">
        <f ca="1">IF(ISERROR($V400),"",OFFSET('Smelter Look-up'!$E$4,$V400-4,0))</f>
        <v/>
      </c>
      <c r="G400" s="182" t="str">
        <f ca="1">IF(C400=$X$4,IF(ISERROR($V400),"Enter smelter details","RMI"),IF(ISERROR($V400),"",OFFSET('Smelter Look-up'!$F$4,$V400-4,0)))</f>
        <v/>
      </c>
      <c r="H400" s="183" t="str">
        <f ca="1">IF(ISERROR($V400),"",OFFSET('Smelter Look-up'!$G$4,$V400-4,0))</f>
        <v/>
      </c>
      <c r="I400" s="184" t="str">
        <f ca="1">IF(ISERROR($V400),"",OFFSET('Smelter Look-up'!$H$4,$V400-4,0))</f>
        <v/>
      </c>
      <c r="J400" s="184" t="str">
        <f ca="1">IF(ISERROR($V400),"",OFFSET('Smelter Look-up'!$I$4,$V400-4,0))</f>
        <v/>
      </c>
      <c r="K400" s="224"/>
      <c r="L400" s="224"/>
      <c r="M400" s="224"/>
      <c r="N400" s="224"/>
      <c r="O400" s="224"/>
      <c r="P400" s="185"/>
      <c r="Q400" s="225"/>
      <c r="R400" s="182" t="str">
        <f ca="1">IF(ISERROR($V400),"",OFFSET('Smelter Look-up'!$C$4,$V400-4,0)&amp;"")</f>
        <v/>
      </c>
      <c r="S400" s="181" t="str">
        <f t="shared" ca="1" si="56"/>
        <v/>
      </c>
      <c r="T400" s="181" t="str">
        <f ca="1">IF(B400="","",IF(ISERROR(MATCH($J400,SorP!$B$1:$B$6226,0)),"",INDIRECT("'SorP'!$A$"&amp;MATCH($S400&amp;$J400,SorP!C:C,0))))</f>
        <v/>
      </c>
      <c r="U400" s="201"/>
      <c r="V400" s="226" t="e">
        <f>IF(C400="",NA(),IF(OR(C400="Smelter not listed",C400="Smelter not yet identified"),MATCH($B400&amp;$D400,'Smelter Look-up'!$J:$J,0),MATCH($B400&amp;$C400,'Smelter Look-up'!$J:$J,0)))</f>
        <v>#N/A</v>
      </c>
      <c r="X400" s="227">
        <f t="shared" ca="1" si="57"/>
        <v>0</v>
      </c>
      <c r="AB400" s="228" t="str">
        <f t="shared" si="58"/>
        <v/>
      </c>
    </row>
    <row r="401" spans="1:28" s="227" customFormat="1" ht="20.25">
      <c r="A401" s="181"/>
      <c r="B401" s="182" t="str">
        <f>IF(LEN(A401)=0,"",INDEX('Smelter Look-up'!$A:$A,MATCH($A401,'Smelter Look-up'!$E:$E,0)))</f>
        <v/>
      </c>
      <c r="C401" s="186" t="str">
        <f>IF(LEN(A401)=0,"",INDEX('Smelter Look-up'!$C:$C,MATCH($A401,'Smelter Look-up'!$E:$E,0)))</f>
        <v/>
      </c>
      <c r="D401" s="230"/>
      <c r="E401" s="182" t="str">
        <f ca="1">IF(ISERROR($V401),"",OFFSET('Smelter Look-up'!$D$4,$V401-4,0)&amp;"")</f>
        <v/>
      </c>
      <c r="F401" s="182" t="str">
        <f ca="1">IF(ISERROR($V401),"",OFFSET('Smelter Look-up'!$E$4,$V401-4,0))</f>
        <v/>
      </c>
      <c r="G401" s="182" t="str">
        <f ca="1">IF(C401=$X$4,IF(ISERROR($V401),"Enter smelter details","RMI"),IF(ISERROR($V401),"",OFFSET('Smelter Look-up'!$F$4,$V401-4,0)))</f>
        <v/>
      </c>
      <c r="H401" s="183" t="str">
        <f ca="1">IF(ISERROR($V401),"",OFFSET('Smelter Look-up'!$G$4,$V401-4,0))</f>
        <v/>
      </c>
      <c r="I401" s="184" t="str">
        <f ca="1">IF(ISERROR($V401),"",OFFSET('Smelter Look-up'!$H$4,$V401-4,0))</f>
        <v/>
      </c>
      <c r="J401" s="184" t="str">
        <f ca="1">IF(ISERROR($V401),"",OFFSET('Smelter Look-up'!$I$4,$V401-4,0))</f>
        <v/>
      </c>
      <c r="K401" s="224"/>
      <c r="L401" s="224"/>
      <c r="M401" s="224"/>
      <c r="N401" s="224"/>
      <c r="O401" s="224"/>
      <c r="P401" s="185"/>
      <c r="Q401" s="225"/>
      <c r="R401" s="182" t="str">
        <f ca="1">IF(ISERROR($V401),"",OFFSET('Smelter Look-up'!$C$4,$V401-4,0)&amp;"")</f>
        <v/>
      </c>
      <c r="S401" s="181" t="str">
        <f t="shared" ca="1" si="56"/>
        <v/>
      </c>
      <c r="T401" s="181" t="str">
        <f ca="1">IF(B401="","",IF(ISERROR(MATCH($J401,SorP!$B$1:$B$6226,0)),"",INDIRECT("'SorP'!$A$"&amp;MATCH($S401&amp;$J401,SorP!C:C,0))))</f>
        <v/>
      </c>
      <c r="U401" s="201"/>
      <c r="V401" s="226" t="e">
        <f>IF(C401="",NA(),IF(OR(C401="Smelter not listed",C401="Smelter not yet identified"),MATCH($B401&amp;$D401,'Smelter Look-up'!$J:$J,0),MATCH($B401&amp;$C401,'Smelter Look-up'!$J:$J,0)))</f>
        <v>#N/A</v>
      </c>
      <c r="X401" s="227">
        <f t="shared" ca="1" si="57"/>
        <v>0</v>
      </c>
      <c r="AB401" s="228" t="str">
        <f t="shared" si="58"/>
        <v/>
      </c>
    </row>
    <row r="402" spans="1:28" s="227" customFormat="1" ht="20.25">
      <c r="A402" s="181"/>
      <c r="B402" s="182" t="str">
        <f>IF(LEN(A402)=0,"",INDEX('Smelter Look-up'!$A:$A,MATCH($A402,'Smelter Look-up'!$E:$E,0)))</f>
        <v/>
      </c>
      <c r="C402" s="186" t="str">
        <f>IF(LEN(A402)=0,"",INDEX('Smelter Look-up'!$C:$C,MATCH($A402,'Smelter Look-up'!$E:$E,0)))</f>
        <v/>
      </c>
      <c r="D402" s="230"/>
      <c r="E402" s="182" t="str">
        <f ca="1">IF(ISERROR($V402),"",OFFSET('Smelter Look-up'!$D$4,$V402-4,0)&amp;"")</f>
        <v/>
      </c>
      <c r="F402" s="182" t="str">
        <f ca="1">IF(ISERROR($V402),"",OFFSET('Smelter Look-up'!$E$4,$V402-4,0))</f>
        <v/>
      </c>
      <c r="G402" s="182" t="str">
        <f ca="1">IF(C402=$X$4,IF(ISERROR($V402),"Enter smelter details","RMI"),IF(ISERROR($V402),"",OFFSET('Smelter Look-up'!$F$4,$V402-4,0)))</f>
        <v/>
      </c>
      <c r="H402" s="183" t="str">
        <f ca="1">IF(ISERROR($V402),"",OFFSET('Smelter Look-up'!$G$4,$V402-4,0))</f>
        <v/>
      </c>
      <c r="I402" s="184" t="str">
        <f ca="1">IF(ISERROR($V402),"",OFFSET('Smelter Look-up'!$H$4,$V402-4,0))</f>
        <v/>
      </c>
      <c r="J402" s="184" t="str">
        <f ca="1">IF(ISERROR($V402),"",OFFSET('Smelter Look-up'!$I$4,$V402-4,0))</f>
        <v/>
      </c>
      <c r="K402" s="224"/>
      <c r="L402" s="224"/>
      <c r="M402" s="224"/>
      <c r="N402" s="224"/>
      <c r="O402" s="224"/>
      <c r="P402" s="185"/>
      <c r="Q402" s="225"/>
      <c r="R402" s="182" t="str">
        <f ca="1">IF(ISERROR($V402),"",OFFSET('Smelter Look-up'!$C$4,$V402-4,0)&amp;"")</f>
        <v/>
      </c>
      <c r="S402" s="181" t="str">
        <f t="shared" ca="1" si="56"/>
        <v/>
      </c>
      <c r="T402" s="181" t="str">
        <f ca="1">IF(B402="","",IF(ISERROR(MATCH($J402,SorP!$B$1:$B$6226,0)),"",INDIRECT("'SorP'!$A$"&amp;MATCH($S402&amp;$J402,SorP!C:C,0))))</f>
        <v/>
      </c>
      <c r="U402" s="201"/>
      <c r="V402" s="226" t="e">
        <f>IF(C402="",NA(),IF(OR(C402="Smelter not listed",C402="Smelter not yet identified"),MATCH($B402&amp;$D402,'Smelter Look-up'!$J:$J,0),MATCH($B402&amp;$C402,'Smelter Look-up'!$J:$J,0)))</f>
        <v>#N/A</v>
      </c>
      <c r="X402" s="227">
        <f t="shared" ca="1" si="57"/>
        <v>0</v>
      </c>
      <c r="AB402" s="228" t="str">
        <f t="shared" si="58"/>
        <v/>
      </c>
    </row>
    <row r="403" spans="1:28" s="227" customFormat="1" ht="20.25">
      <c r="A403" s="181"/>
      <c r="B403" s="182" t="str">
        <f>IF(LEN(A403)=0,"",INDEX('Smelter Look-up'!$A:$A,MATCH($A403,'Smelter Look-up'!$E:$E,0)))</f>
        <v/>
      </c>
      <c r="C403" s="186" t="str">
        <f>IF(LEN(A403)=0,"",INDEX('Smelter Look-up'!$C:$C,MATCH($A403,'Smelter Look-up'!$E:$E,0)))</f>
        <v/>
      </c>
      <c r="D403" s="230"/>
      <c r="E403" s="182" t="str">
        <f ca="1">IF(ISERROR($V403),"",OFFSET('Smelter Look-up'!$D$4,$V403-4,0)&amp;"")</f>
        <v/>
      </c>
      <c r="F403" s="182" t="str">
        <f ca="1">IF(ISERROR($V403),"",OFFSET('Smelter Look-up'!$E$4,$V403-4,0))</f>
        <v/>
      </c>
      <c r="G403" s="182" t="str">
        <f ca="1">IF(C403=$X$4,IF(ISERROR($V403),"Enter smelter details","RMI"),IF(ISERROR($V403),"",OFFSET('Smelter Look-up'!$F$4,$V403-4,0)))</f>
        <v/>
      </c>
      <c r="H403" s="183" t="str">
        <f ca="1">IF(ISERROR($V403),"",OFFSET('Smelter Look-up'!$G$4,$V403-4,0))</f>
        <v/>
      </c>
      <c r="I403" s="184" t="str">
        <f ca="1">IF(ISERROR($V403),"",OFFSET('Smelter Look-up'!$H$4,$V403-4,0))</f>
        <v/>
      </c>
      <c r="J403" s="184" t="str">
        <f ca="1">IF(ISERROR($V403),"",OFFSET('Smelter Look-up'!$I$4,$V403-4,0))</f>
        <v/>
      </c>
      <c r="K403" s="224"/>
      <c r="L403" s="224"/>
      <c r="M403" s="224"/>
      <c r="N403" s="224"/>
      <c r="O403" s="224"/>
      <c r="P403" s="185"/>
      <c r="Q403" s="225"/>
      <c r="R403" s="182" t="str">
        <f ca="1">IF(ISERROR($V403),"",OFFSET('Smelter Look-up'!$C$4,$V403-4,0)&amp;"")</f>
        <v/>
      </c>
      <c r="S403" s="181" t="str">
        <f t="shared" ca="1" si="56"/>
        <v/>
      </c>
      <c r="T403" s="181" t="str">
        <f ca="1">IF(B403="","",IF(ISERROR(MATCH($J403,SorP!$B$1:$B$6226,0)),"",INDIRECT("'SorP'!$A$"&amp;MATCH($S403&amp;$J403,SorP!C:C,0))))</f>
        <v/>
      </c>
      <c r="U403" s="201"/>
      <c r="V403" s="226" t="e">
        <f>IF(C403="",NA(),IF(OR(C403="Smelter not listed",C403="Smelter not yet identified"),MATCH($B403&amp;$D403,'Smelter Look-up'!$J:$J,0),MATCH($B403&amp;$C403,'Smelter Look-up'!$J:$J,0)))</f>
        <v>#N/A</v>
      </c>
      <c r="X403" s="227">
        <f t="shared" ca="1" si="57"/>
        <v>0</v>
      </c>
      <c r="AB403" s="228" t="str">
        <f t="shared" si="58"/>
        <v/>
      </c>
    </row>
    <row r="404" spans="1:28" s="227" customFormat="1" ht="20.25">
      <c r="A404" s="181"/>
      <c r="B404" s="182" t="str">
        <f>IF(LEN(A404)=0,"",INDEX('Smelter Look-up'!$A:$A,MATCH($A404,'Smelter Look-up'!$E:$E,0)))</f>
        <v/>
      </c>
      <c r="C404" s="186" t="str">
        <f>IF(LEN(A404)=0,"",INDEX('Smelter Look-up'!$C:$C,MATCH($A404,'Smelter Look-up'!$E:$E,0)))</f>
        <v/>
      </c>
      <c r="D404" s="230"/>
      <c r="E404" s="182" t="str">
        <f ca="1">IF(ISERROR($V404),"",OFFSET('Smelter Look-up'!$D$4,$V404-4,0)&amp;"")</f>
        <v/>
      </c>
      <c r="F404" s="182" t="str">
        <f ca="1">IF(ISERROR($V404),"",OFFSET('Smelter Look-up'!$E$4,$V404-4,0))</f>
        <v/>
      </c>
      <c r="G404" s="182" t="str">
        <f ca="1">IF(C404=$X$4,IF(ISERROR($V404),"Enter smelter details","RMI"),IF(ISERROR($V404),"",OFFSET('Smelter Look-up'!$F$4,$V404-4,0)))</f>
        <v/>
      </c>
      <c r="H404" s="183" t="str">
        <f ca="1">IF(ISERROR($V404),"",OFFSET('Smelter Look-up'!$G$4,$V404-4,0))</f>
        <v/>
      </c>
      <c r="I404" s="184" t="str">
        <f ca="1">IF(ISERROR($V404),"",OFFSET('Smelter Look-up'!$H$4,$V404-4,0))</f>
        <v/>
      </c>
      <c r="J404" s="184" t="str">
        <f ca="1">IF(ISERROR($V404),"",OFFSET('Smelter Look-up'!$I$4,$V404-4,0))</f>
        <v/>
      </c>
      <c r="K404" s="224"/>
      <c r="L404" s="224"/>
      <c r="M404" s="224"/>
      <c r="N404" s="224"/>
      <c r="O404" s="224"/>
      <c r="P404" s="185"/>
      <c r="Q404" s="225"/>
      <c r="R404" s="182" t="str">
        <f ca="1">IF(ISERROR($V404),"",OFFSET('Smelter Look-up'!$C$4,$V404-4,0)&amp;"")</f>
        <v/>
      </c>
      <c r="S404" s="181" t="str">
        <f t="shared" ca="1" si="56"/>
        <v/>
      </c>
      <c r="T404" s="181" t="str">
        <f ca="1">IF(B404="","",IF(ISERROR(MATCH($J404,SorP!$B$1:$B$6226,0)),"",INDIRECT("'SorP'!$A$"&amp;MATCH($S404&amp;$J404,SorP!C:C,0))))</f>
        <v/>
      </c>
      <c r="U404" s="201"/>
      <c r="V404" s="226" t="e">
        <f>IF(C404="",NA(),IF(OR(C404="Smelter not listed",C404="Smelter not yet identified"),MATCH($B404&amp;$D404,'Smelter Look-up'!$J:$J,0),MATCH($B404&amp;$C404,'Smelter Look-up'!$J:$J,0)))</f>
        <v>#N/A</v>
      </c>
      <c r="X404" s="227">
        <f t="shared" ca="1" si="57"/>
        <v>0</v>
      </c>
      <c r="AB404" s="228" t="str">
        <f t="shared" si="58"/>
        <v/>
      </c>
    </row>
    <row r="405" spans="1:28" s="227" customFormat="1" ht="20.25">
      <c r="A405" s="181"/>
      <c r="B405" s="182" t="str">
        <f>IF(LEN(A405)=0,"",INDEX('Smelter Look-up'!$A:$A,MATCH($A405,'Smelter Look-up'!$E:$E,0)))</f>
        <v/>
      </c>
      <c r="C405" s="186" t="str">
        <f>IF(LEN(A405)=0,"",INDEX('Smelter Look-up'!$C:$C,MATCH($A405,'Smelter Look-up'!$E:$E,0)))</f>
        <v/>
      </c>
      <c r="D405" s="230"/>
      <c r="E405" s="182" t="str">
        <f ca="1">IF(ISERROR($V405),"",OFFSET('Smelter Look-up'!$D$4,$V405-4,0)&amp;"")</f>
        <v/>
      </c>
      <c r="F405" s="182" t="str">
        <f ca="1">IF(ISERROR($V405),"",OFFSET('Smelter Look-up'!$E$4,$V405-4,0))</f>
        <v/>
      </c>
      <c r="G405" s="182" t="str">
        <f ca="1">IF(C405=$X$4,IF(ISERROR($V405),"Enter smelter details","RMI"),IF(ISERROR($V405),"",OFFSET('Smelter Look-up'!$F$4,$V405-4,0)))</f>
        <v/>
      </c>
      <c r="H405" s="183" t="str">
        <f ca="1">IF(ISERROR($V405),"",OFFSET('Smelter Look-up'!$G$4,$V405-4,0))</f>
        <v/>
      </c>
      <c r="I405" s="184" t="str">
        <f ca="1">IF(ISERROR($V405),"",OFFSET('Smelter Look-up'!$H$4,$V405-4,0))</f>
        <v/>
      </c>
      <c r="J405" s="184" t="str">
        <f ca="1">IF(ISERROR($V405),"",OFFSET('Smelter Look-up'!$I$4,$V405-4,0))</f>
        <v/>
      </c>
      <c r="K405" s="224"/>
      <c r="L405" s="224"/>
      <c r="M405" s="224"/>
      <c r="N405" s="224"/>
      <c r="O405" s="224"/>
      <c r="P405" s="185"/>
      <c r="Q405" s="225"/>
      <c r="R405" s="182" t="str">
        <f ca="1">IF(ISERROR($V405),"",OFFSET('Smelter Look-up'!$C$4,$V405-4,0)&amp;"")</f>
        <v/>
      </c>
      <c r="S405" s="181" t="str">
        <f t="shared" ca="1" si="56"/>
        <v/>
      </c>
      <c r="T405" s="181" t="str">
        <f ca="1">IF(B405="","",IF(ISERROR(MATCH($J405,SorP!$B$1:$B$6226,0)),"",INDIRECT("'SorP'!$A$"&amp;MATCH($S405&amp;$J405,SorP!C:C,0))))</f>
        <v/>
      </c>
      <c r="U405" s="201"/>
      <c r="V405" s="226" t="e">
        <f>IF(C405="",NA(),IF(OR(C405="Smelter not listed",C405="Smelter not yet identified"),MATCH($B405&amp;$D405,'Smelter Look-up'!$J:$J,0),MATCH($B405&amp;$C405,'Smelter Look-up'!$J:$J,0)))</f>
        <v>#N/A</v>
      </c>
      <c r="X405" s="227">
        <f t="shared" ca="1" si="57"/>
        <v>0</v>
      </c>
      <c r="AB405" s="228" t="str">
        <f t="shared" si="58"/>
        <v/>
      </c>
    </row>
    <row r="406" spans="1:28" s="227" customFormat="1" ht="20.25">
      <c r="A406" s="181"/>
      <c r="B406" s="182" t="str">
        <f>IF(LEN(A406)=0,"",INDEX('Smelter Look-up'!$A:$A,MATCH($A406,'Smelter Look-up'!$E:$E,0)))</f>
        <v/>
      </c>
      <c r="C406" s="186" t="str">
        <f>IF(LEN(A406)=0,"",INDEX('Smelter Look-up'!$C:$C,MATCH($A406,'Smelter Look-up'!$E:$E,0)))</f>
        <v/>
      </c>
      <c r="D406" s="230"/>
      <c r="E406" s="182" t="str">
        <f ca="1">IF(ISERROR($V406),"",OFFSET('Smelter Look-up'!$D$4,$V406-4,0)&amp;"")</f>
        <v/>
      </c>
      <c r="F406" s="182" t="str">
        <f ca="1">IF(ISERROR($V406),"",OFFSET('Smelter Look-up'!$E$4,$V406-4,0))</f>
        <v/>
      </c>
      <c r="G406" s="182" t="str">
        <f ca="1">IF(C406=$X$4,IF(ISERROR($V406),"Enter smelter details","RMI"),IF(ISERROR($V406),"",OFFSET('Smelter Look-up'!$F$4,$V406-4,0)))</f>
        <v/>
      </c>
      <c r="H406" s="183" t="str">
        <f ca="1">IF(ISERROR($V406),"",OFFSET('Smelter Look-up'!$G$4,$V406-4,0))</f>
        <v/>
      </c>
      <c r="I406" s="184" t="str">
        <f ca="1">IF(ISERROR($V406),"",OFFSET('Smelter Look-up'!$H$4,$V406-4,0))</f>
        <v/>
      </c>
      <c r="J406" s="184" t="str">
        <f ca="1">IF(ISERROR($V406),"",OFFSET('Smelter Look-up'!$I$4,$V406-4,0))</f>
        <v/>
      </c>
      <c r="K406" s="224"/>
      <c r="L406" s="224"/>
      <c r="M406" s="224"/>
      <c r="N406" s="224"/>
      <c r="O406" s="224"/>
      <c r="P406" s="185"/>
      <c r="Q406" s="225"/>
      <c r="R406" s="182" t="str">
        <f ca="1">IF(ISERROR($V406),"",OFFSET('Smelter Look-up'!$C$4,$V406-4,0)&amp;"")</f>
        <v/>
      </c>
      <c r="S406" s="181" t="str">
        <f t="shared" ca="1" si="56"/>
        <v/>
      </c>
      <c r="T406" s="181" t="str">
        <f ca="1">IF(B406="","",IF(ISERROR(MATCH($J406,SorP!$B$1:$B$6226,0)),"",INDIRECT("'SorP'!$A$"&amp;MATCH($S406&amp;$J406,SorP!C:C,0))))</f>
        <v/>
      </c>
      <c r="U406" s="201"/>
      <c r="V406" s="226" t="e">
        <f>IF(C406="",NA(),IF(OR(C406="Smelter not listed",C406="Smelter not yet identified"),MATCH($B406&amp;$D406,'Smelter Look-up'!$J:$J,0),MATCH($B406&amp;$C406,'Smelter Look-up'!$J:$J,0)))</f>
        <v>#N/A</v>
      </c>
      <c r="X406" s="227">
        <f t="shared" ca="1" si="57"/>
        <v>0</v>
      </c>
      <c r="AB406" s="228" t="str">
        <f t="shared" si="58"/>
        <v/>
      </c>
    </row>
    <row r="407" spans="1:28" s="227" customFormat="1" ht="20.25">
      <c r="A407" s="181"/>
      <c r="B407" s="182" t="str">
        <f>IF(LEN(A407)=0,"",INDEX('Smelter Look-up'!$A:$A,MATCH($A407,'Smelter Look-up'!$E:$E,0)))</f>
        <v/>
      </c>
      <c r="C407" s="186" t="str">
        <f>IF(LEN(A407)=0,"",INDEX('Smelter Look-up'!$C:$C,MATCH($A407,'Smelter Look-up'!$E:$E,0)))</f>
        <v/>
      </c>
      <c r="D407" s="230"/>
      <c r="E407" s="182" t="str">
        <f ca="1">IF(ISERROR($V407),"",OFFSET('Smelter Look-up'!$D$4,$V407-4,0)&amp;"")</f>
        <v/>
      </c>
      <c r="F407" s="182" t="str">
        <f ca="1">IF(ISERROR($V407),"",OFFSET('Smelter Look-up'!$E$4,$V407-4,0))</f>
        <v/>
      </c>
      <c r="G407" s="182" t="str">
        <f ca="1">IF(C407=$X$4,IF(ISERROR($V407),"Enter smelter details","RMI"),IF(ISERROR($V407),"",OFFSET('Smelter Look-up'!$F$4,$V407-4,0)))</f>
        <v/>
      </c>
      <c r="H407" s="183" t="str">
        <f ca="1">IF(ISERROR($V407),"",OFFSET('Smelter Look-up'!$G$4,$V407-4,0))</f>
        <v/>
      </c>
      <c r="I407" s="184" t="str">
        <f ca="1">IF(ISERROR($V407),"",OFFSET('Smelter Look-up'!$H$4,$V407-4,0))</f>
        <v/>
      </c>
      <c r="J407" s="184" t="str">
        <f ca="1">IF(ISERROR($V407),"",OFFSET('Smelter Look-up'!$I$4,$V407-4,0))</f>
        <v/>
      </c>
      <c r="K407" s="224"/>
      <c r="L407" s="224"/>
      <c r="M407" s="224"/>
      <c r="N407" s="224"/>
      <c r="O407" s="224"/>
      <c r="P407" s="185"/>
      <c r="Q407" s="225"/>
      <c r="R407" s="182" t="str">
        <f ca="1">IF(ISERROR($V407),"",OFFSET('Smelter Look-up'!$C$4,$V407-4,0)&amp;"")</f>
        <v/>
      </c>
      <c r="S407" s="181" t="str">
        <f t="shared" ca="1" si="56"/>
        <v/>
      </c>
      <c r="T407" s="181" t="str">
        <f ca="1">IF(B407="","",IF(ISERROR(MATCH($J407,SorP!$B$1:$B$6226,0)),"",INDIRECT("'SorP'!$A$"&amp;MATCH($S407&amp;$J407,SorP!C:C,0))))</f>
        <v/>
      </c>
      <c r="U407" s="201"/>
      <c r="V407" s="226" t="e">
        <f>IF(C407="",NA(),IF(OR(C407="Smelter not listed",C407="Smelter not yet identified"),MATCH($B407&amp;$D407,'Smelter Look-up'!$J:$J,0),MATCH($B407&amp;$C407,'Smelter Look-up'!$J:$J,0)))</f>
        <v>#N/A</v>
      </c>
      <c r="X407" s="227">
        <f t="shared" ca="1" si="57"/>
        <v>0</v>
      </c>
      <c r="AB407" s="228" t="str">
        <f t="shared" si="58"/>
        <v/>
      </c>
    </row>
    <row r="408" spans="1:28" s="227" customFormat="1" ht="20.25">
      <c r="A408" s="181"/>
      <c r="B408" s="182" t="str">
        <f>IF(LEN(A408)=0,"",INDEX('Smelter Look-up'!$A:$A,MATCH($A408,'Smelter Look-up'!$E:$E,0)))</f>
        <v/>
      </c>
      <c r="C408" s="186" t="str">
        <f>IF(LEN(A408)=0,"",INDEX('Smelter Look-up'!$C:$C,MATCH($A408,'Smelter Look-up'!$E:$E,0)))</f>
        <v/>
      </c>
      <c r="D408" s="230"/>
      <c r="E408" s="182" t="str">
        <f ca="1">IF(ISERROR($V408),"",OFFSET('Smelter Look-up'!$D$4,$V408-4,0)&amp;"")</f>
        <v/>
      </c>
      <c r="F408" s="182" t="str">
        <f ca="1">IF(ISERROR($V408),"",OFFSET('Smelter Look-up'!$E$4,$V408-4,0))</f>
        <v/>
      </c>
      <c r="G408" s="182" t="str">
        <f ca="1">IF(C408=$X$4,IF(ISERROR($V408),"Enter smelter details","RMI"),IF(ISERROR($V408),"",OFFSET('Smelter Look-up'!$F$4,$V408-4,0)))</f>
        <v/>
      </c>
      <c r="H408" s="183" t="str">
        <f ca="1">IF(ISERROR($V408),"",OFFSET('Smelter Look-up'!$G$4,$V408-4,0))</f>
        <v/>
      </c>
      <c r="I408" s="184" t="str">
        <f ca="1">IF(ISERROR($V408),"",OFFSET('Smelter Look-up'!$H$4,$V408-4,0))</f>
        <v/>
      </c>
      <c r="J408" s="184" t="str">
        <f ca="1">IF(ISERROR($V408),"",OFFSET('Smelter Look-up'!$I$4,$V408-4,0))</f>
        <v/>
      </c>
      <c r="K408" s="224"/>
      <c r="L408" s="224"/>
      <c r="M408" s="224"/>
      <c r="N408" s="224"/>
      <c r="O408" s="224"/>
      <c r="P408" s="185"/>
      <c r="Q408" s="225"/>
      <c r="R408" s="182" t="str">
        <f ca="1">IF(ISERROR($V408),"",OFFSET('Smelter Look-up'!$C$4,$V408-4,0)&amp;"")</f>
        <v/>
      </c>
      <c r="S408" s="181" t="str">
        <f t="shared" ca="1" si="56"/>
        <v/>
      </c>
      <c r="T408" s="181" t="str">
        <f ca="1">IF(B408="","",IF(ISERROR(MATCH($J408,SorP!$B$1:$B$6226,0)),"",INDIRECT("'SorP'!$A$"&amp;MATCH($S408&amp;$J408,SorP!C:C,0))))</f>
        <v/>
      </c>
      <c r="U408" s="201"/>
      <c r="V408" s="226" t="e">
        <f>IF(C408="",NA(),IF(OR(C408="Smelter not listed",C408="Smelter not yet identified"),MATCH($B408&amp;$D408,'Smelter Look-up'!$J:$J,0),MATCH($B408&amp;$C408,'Smelter Look-up'!$J:$J,0)))</f>
        <v>#N/A</v>
      </c>
      <c r="X408" s="227">
        <f t="shared" ca="1" si="57"/>
        <v>0</v>
      </c>
      <c r="AB408" s="228" t="str">
        <f t="shared" si="58"/>
        <v/>
      </c>
    </row>
    <row r="409" spans="1:28" s="227" customFormat="1" ht="20.25">
      <c r="A409" s="181"/>
      <c r="B409" s="182" t="str">
        <f>IF(LEN(A409)=0,"",INDEX('Smelter Look-up'!$A:$A,MATCH($A409,'Smelter Look-up'!$E:$E,0)))</f>
        <v/>
      </c>
      <c r="C409" s="186" t="str">
        <f>IF(LEN(A409)=0,"",INDEX('Smelter Look-up'!$C:$C,MATCH($A409,'Smelter Look-up'!$E:$E,0)))</f>
        <v/>
      </c>
      <c r="D409" s="230"/>
      <c r="E409" s="182" t="str">
        <f ca="1">IF(ISERROR($V409),"",OFFSET('Smelter Look-up'!$D$4,$V409-4,0)&amp;"")</f>
        <v/>
      </c>
      <c r="F409" s="182" t="str">
        <f ca="1">IF(ISERROR($V409),"",OFFSET('Smelter Look-up'!$E$4,$V409-4,0))</f>
        <v/>
      </c>
      <c r="G409" s="182" t="str">
        <f ca="1">IF(C409=$X$4,IF(ISERROR($V409),"Enter smelter details","RMI"),IF(ISERROR($V409),"",OFFSET('Smelter Look-up'!$F$4,$V409-4,0)))</f>
        <v/>
      </c>
      <c r="H409" s="183" t="str">
        <f ca="1">IF(ISERROR($V409),"",OFFSET('Smelter Look-up'!$G$4,$V409-4,0))</f>
        <v/>
      </c>
      <c r="I409" s="184" t="str">
        <f ca="1">IF(ISERROR($V409),"",OFFSET('Smelter Look-up'!$H$4,$V409-4,0))</f>
        <v/>
      </c>
      <c r="J409" s="184" t="str">
        <f ca="1">IF(ISERROR($V409),"",OFFSET('Smelter Look-up'!$I$4,$V409-4,0))</f>
        <v/>
      </c>
      <c r="K409" s="224"/>
      <c r="L409" s="224"/>
      <c r="M409" s="224"/>
      <c r="N409" s="224"/>
      <c r="O409" s="224"/>
      <c r="P409" s="185"/>
      <c r="Q409" s="225"/>
      <c r="R409" s="182" t="str">
        <f ca="1">IF(ISERROR($V409),"",OFFSET('Smelter Look-up'!$C$4,$V409-4,0)&amp;"")</f>
        <v/>
      </c>
      <c r="S409" s="181" t="str">
        <f t="shared" ca="1" si="56"/>
        <v/>
      </c>
      <c r="T409" s="181" t="str">
        <f ca="1">IF(B409="","",IF(ISERROR(MATCH($J409,SorP!$B$1:$B$6226,0)),"",INDIRECT("'SorP'!$A$"&amp;MATCH($S409&amp;$J409,SorP!C:C,0))))</f>
        <v/>
      </c>
      <c r="U409" s="201"/>
      <c r="V409" s="226" t="e">
        <f>IF(C409="",NA(),IF(OR(C409="Smelter not listed",C409="Smelter not yet identified"),MATCH($B409&amp;$D409,'Smelter Look-up'!$J:$J,0),MATCH($B409&amp;$C409,'Smelter Look-up'!$J:$J,0)))</f>
        <v>#N/A</v>
      </c>
      <c r="X409" s="227">
        <f t="shared" ca="1" si="57"/>
        <v>0</v>
      </c>
      <c r="AB409" s="228" t="str">
        <f t="shared" si="58"/>
        <v/>
      </c>
    </row>
    <row r="410" spans="1:28" s="227" customFormat="1" ht="20.25">
      <c r="A410" s="181"/>
      <c r="B410" s="182" t="str">
        <f>IF(LEN(A410)=0,"",INDEX('Smelter Look-up'!$A:$A,MATCH($A410,'Smelter Look-up'!$E:$E,0)))</f>
        <v/>
      </c>
      <c r="C410" s="186" t="str">
        <f>IF(LEN(A410)=0,"",INDEX('Smelter Look-up'!$C:$C,MATCH($A410,'Smelter Look-up'!$E:$E,0)))</f>
        <v/>
      </c>
      <c r="D410" s="230"/>
      <c r="E410" s="182" t="str">
        <f ca="1">IF(ISERROR($V410),"",OFFSET('Smelter Look-up'!$D$4,$V410-4,0)&amp;"")</f>
        <v/>
      </c>
      <c r="F410" s="182" t="str">
        <f ca="1">IF(ISERROR($V410),"",OFFSET('Smelter Look-up'!$E$4,$V410-4,0))</f>
        <v/>
      </c>
      <c r="G410" s="182" t="str">
        <f ca="1">IF(C410=$X$4,IF(ISERROR($V410),"Enter smelter details","RMI"),IF(ISERROR($V410),"",OFFSET('Smelter Look-up'!$F$4,$V410-4,0)))</f>
        <v/>
      </c>
      <c r="H410" s="183" t="str">
        <f ca="1">IF(ISERROR($V410),"",OFFSET('Smelter Look-up'!$G$4,$V410-4,0))</f>
        <v/>
      </c>
      <c r="I410" s="184" t="str">
        <f ca="1">IF(ISERROR($V410),"",OFFSET('Smelter Look-up'!$H$4,$V410-4,0))</f>
        <v/>
      </c>
      <c r="J410" s="184" t="str">
        <f ca="1">IF(ISERROR($V410),"",OFFSET('Smelter Look-up'!$I$4,$V410-4,0))</f>
        <v/>
      </c>
      <c r="K410" s="224"/>
      <c r="L410" s="224"/>
      <c r="M410" s="224"/>
      <c r="N410" s="224"/>
      <c r="O410" s="224"/>
      <c r="P410" s="185"/>
      <c r="Q410" s="225"/>
      <c r="R410" s="182" t="str">
        <f ca="1">IF(ISERROR($V410),"",OFFSET('Smelter Look-up'!$C$4,$V410-4,0)&amp;"")</f>
        <v/>
      </c>
      <c r="S410" s="181" t="str">
        <f t="shared" ca="1" si="56"/>
        <v/>
      </c>
      <c r="T410" s="181" t="str">
        <f ca="1">IF(B410="","",IF(ISERROR(MATCH($J410,SorP!$B$1:$B$6226,0)),"",INDIRECT("'SorP'!$A$"&amp;MATCH($S410&amp;$J410,SorP!C:C,0))))</f>
        <v/>
      </c>
      <c r="U410" s="201"/>
      <c r="V410" s="226" t="e">
        <f>IF(C410="",NA(),IF(OR(C410="Smelter not listed",C410="Smelter not yet identified"),MATCH($B410&amp;$D410,'Smelter Look-up'!$J:$J,0),MATCH($B410&amp;$C410,'Smelter Look-up'!$J:$J,0)))</f>
        <v>#N/A</v>
      </c>
      <c r="X410" s="227">
        <f t="shared" ca="1" si="57"/>
        <v>0</v>
      </c>
      <c r="AB410" s="228" t="str">
        <f t="shared" si="58"/>
        <v/>
      </c>
    </row>
    <row r="411" spans="1:28" s="227" customFormat="1" ht="20.25">
      <c r="A411" s="181"/>
      <c r="B411" s="182" t="str">
        <f>IF(LEN(A411)=0,"",INDEX('Smelter Look-up'!$A:$A,MATCH($A411,'Smelter Look-up'!$E:$E,0)))</f>
        <v/>
      </c>
      <c r="C411" s="186" t="str">
        <f>IF(LEN(A411)=0,"",INDEX('Smelter Look-up'!$C:$C,MATCH($A411,'Smelter Look-up'!$E:$E,0)))</f>
        <v/>
      </c>
      <c r="D411" s="230"/>
      <c r="E411" s="182" t="str">
        <f ca="1">IF(ISERROR($V411),"",OFFSET('Smelter Look-up'!$D$4,$V411-4,0)&amp;"")</f>
        <v/>
      </c>
      <c r="F411" s="182" t="str">
        <f ca="1">IF(ISERROR($V411),"",OFFSET('Smelter Look-up'!$E$4,$V411-4,0))</f>
        <v/>
      </c>
      <c r="G411" s="182" t="str">
        <f ca="1">IF(C411=$X$4,IF(ISERROR($V411),"Enter smelter details","RMI"),IF(ISERROR($V411),"",OFFSET('Smelter Look-up'!$F$4,$V411-4,0)))</f>
        <v/>
      </c>
      <c r="H411" s="183" t="str">
        <f ca="1">IF(ISERROR($V411),"",OFFSET('Smelter Look-up'!$G$4,$V411-4,0))</f>
        <v/>
      </c>
      <c r="I411" s="184" t="str">
        <f ca="1">IF(ISERROR($V411),"",OFFSET('Smelter Look-up'!$H$4,$V411-4,0))</f>
        <v/>
      </c>
      <c r="J411" s="184" t="str">
        <f ca="1">IF(ISERROR($V411),"",OFFSET('Smelter Look-up'!$I$4,$V411-4,0))</f>
        <v/>
      </c>
      <c r="K411" s="224"/>
      <c r="L411" s="224"/>
      <c r="M411" s="224"/>
      <c r="N411" s="224"/>
      <c r="O411" s="224"/>
      <c r="P411" s="185"/>
      <c r="Q411" s="225"/>
      <c r="R411" s="182" t="str">
        <f ca="1">IF(ISERROR($V411),"",OFFSET('Smelter Look-up'!$C$4,$V411-4,0)&amp;"")</f>
        <v/>
      </c>
      <c r="S411" s="181" t="str">
        <f t="shared" ca="1" si="56"/>
        <v/>
      </c>
      <c r="T411" s="181" t="str">
        <f ca="1">IF(B411="","",IF(ISERROR(MATCH($J411,SorP!$B$1:$B$6226,0)),"",INDIRECT("'SorP'!$A$"&amp;MATCH($S411&amp;$J411,SorP!C:C,0))))</f>
        <v/>
      </c>
      <c r="U411" s="201"/>
      <c r="V411" s="226" t="e">
        <f>IF(C411="",NA(),IF(OR(C411="Smelter not listed",C411="Smelter not yet identified"),MATCH($B411&amp;$D411,'Smelter Look-up'!$J:$J,0),MATCH($B411&amp;$C411,'Smelter Look-up'!$J:$J,0)))</f>
        <v>#N/A</v>
      </c>
      <c r="X411" s="227">
        <f t="shared" ca="1" si="57"/>
        <v>0</v>
      </c>
      <c r="AB411" s="228" t="str">
        <f t="shared" si="58"/>
        <v/>
      </c>
    </row>
    <row r="412" spans="1:28" s="227" customFormat="1" ht="20.25">
      <c r="A412" s="181"/>
      <c r="B412" s="182" t="str">
        <f>IF(LEN(A412)=0,"",INDEX('Smelter Look-up'!$A:$A,MATCH($A412,'Smelter Look-up'!$E:$E,0)))</f>
        <v/>
      </c>
      <c r="C412" s="186" t="str">
        <f>IF(LEN(A412)=0,"",INDEX('Smelter Look-up'!$C:$C,MATCH($A412,'Smelter Look-up'!$E:$E,0)))</f>
        <v/>
      </c>
      <c r="D412" s="230"/>
      <c r="E412" s="182" t="str">
        <f ca="1">IF(ISERROR($V412),"",OFFSET('Smelter Look-up'!$D$4,$V412-4,0)&amp;"")</f>
        <v/>
      </c>
      <c r="F412" s="182" t="str">
        <f ca="1">IF(ISERROR($V412),"",OFFSET('Smelter Look-up'!$E$4,$V412-4,0))</f>
        <v/>
      </c>
      <c r="G412" s="182" t="str">
        <f ca="1">IF(C412=$X$4,IF(ISERROR($V412),"Enter smelter details","RMI"),IF(ISERROR($V412),"",OFFSET('Smelter Look-up'!$F$4,$V412-4,0)))</f>
        <v/>
      </c>
      <c r="H412" s="183" t="str">
        <f ca="1">IF(ISERROR($V412),"",OFFSET('Smelter Look-up'!$G$4,$V412-4,0))</f>
        <v/>
      </c>
      <c r="I412" s="184" t="str">
        <f ca="1">IF(ISERROR($V412),"",OFFSET('Smelter Look-up'!$H$4,$V412-4,0))</f>
        <v/>
      </c>
      <c r="J412" s="184" t="str">
        <f ca="1">IF(ISERROR($V412),"",OFFSET('Smelter Look-up'!$I$4,$V412-4,0))</f>
        <v/>
      </c>
      <c r="K412" s="224"/>
      <c r="L412" s="224"/>
      <c r="M412" s="224"/>
      <c r="N412" s="224"/>
      <c r="O412" s="224"/>
      <c r="P412" s="185"/>
      <c r="Q412" s="225"/>
      <c r="R412" s="182" t="str">
        <f ca="1">IF(ISERROR($V412),"",OFFSET('Smelter Look-up'!$C$4,$V412-4,0)&amp;"")</f>
        <v/>
      </c>
      <c r="S412" s="181" t="str">
        <f t="shared" ca="1" si="56"/>
        <v/>
      </c>
      <c r="T412" s="181" t="str">
        <f ca="1">IF(B412="","",IF(ISERROR(MATCH($J412,SorP!$B$1:$B$6226,0)),"",INDIRECT("'SorP'!$A$"&amp;MATCH($S412&amp;$J412,SorP!C:C,0))))</f>
        <v/>
      </c>
      <c r="U412" s="201"/>
      <c r="V412" s="226" t="e">
        <f>IF(C412="",NA(),IF(OR(C412="Smelter not listed",C412="Smelter not yet identified"),MATCH($B412&amp;$D412,'Smelter Look-up'!$J:$J,0),MATCH($B412&amp;$C412,'Smelter Look-up'!$J:$J,0)))</f>
        <v>#N/A</v>
      </c>
      <c r="X412" s="227">
        <f t="shared" ca="1" si="57"/>
        <v>0</v>
      </c>
      <c r="AB412" s="228" t="str">
        <f t="shared" si="58"/>
        <v/>
      </c>
    </row>
    <row r="413" spans="1:28" s="227" customFormat="1" ht="20.25">
      <c r="A413" s="181"/>
      <c r="B413" s="182" t="str">
        <f>IF(LEN(A413)=0,"",INDEX('Smelter Look-up'!$A:$A,MATCH($A413,'Smelter Look-up'!$E:$E,0)))</f>
        <v/>
      </c>
      <c r="C413" s="186" t="str">
        <f>IF(LEN(A413)=0,"",INDEX('Smelter Look-up'!$C:$C,MATCH($A413,'Smelter Look-up'!$E:$E,0)))</f>
        <v/>
      </c>
      <c r="D413" s="230"/>
      <c r="E413" s="182" t="str">
        <f ca="1">IF(ISERROR($V413),"",OFFSET('Smelter Look-up'!$D$4,$V413-4,0)&amp;"")</f>
        <v/>
      </c>
      <c r="F413" s="182" t="str">
        <f ca="1">IF(ISERROR($V413),"",OFFSET('Smelter Look-up'!$E$4,$V413-4,0))</f>
        <v/>
      </c>
      <c r="G413" s="182" t="str">
        <f ca="1">IF(C413=$X$4,IF(ISERROR($V413),"Enter smelter details","RMI"),IF(ISERROR($V413),"",OFFSET('Smelter Look-up'!$F$4,$V413-4,0)))</f>
        <v/>
      </c>
      <c r="H413" s="183" t="str">
        <f ca="1">IF(ISERROR($V413),"",OFFSET('Smelter Look-up'!$G$4,$V413-4,0))</f>
        <v/>
      </c>
      <c r="I413" s="184" t="str">
        <f ca="1">IF(ISERROR($V413),"",OFFSET('Smelter Look-up'!$H$4,$V413-4,0))</f>
        <v/>
      </c>
      <c r="J413" s="184" t="str">
        <f ca="1">IF(ISERROR($V413),"",OFFSET('Smelter Look-up'!$I$4,$V413-4,0))</f>
        <v/>
      </c>
      <c r="K413" s="224"/>
      <c r="L413" s="224"/>
      <c r="M413" s="224"/>
      <c r="N413" s="224"/>
      <c r="O413" s="224"/>
      <c r="P413" s="185"/>
      <c r="Q413" s="225"/>
      <c r="R413" s="182" t="str">
        <f ca="1">IF(ISERROR($V413),"",OFFSET('Smelter Look-up'!$C$4,$V413-4,0)&amp;"")</f>
        <v/>
      </c>
      <c r="S413" s="181" t="str">
        <f t="shared" ca="1" si="56"/>
        <v/>
      </c>
      <c r="T413" s="181" t="str">
        <f ca="1">IF(B413="","",IF(ISERROR(MATCH($J413,SorP!$B$1:$B$6226,0)),"",INDIRECT("'SorP'!$A$"&amp;MATCH($S413&amp;$J413,SorP!C:C,0))))</f>
        <v/>
      </c>
      <c r="U413" s="201"/>
      <c r="V413" s="226" t="e">
        <f>IF(C413="",NA(),IF(OR(C413="Smelter not listed",C413="Smelter not yet identified"),MATCH($B413&amp;$D413,'Smelter Look-up'!$J:$J,0),MATCH($B413&amp;$C413,'Smelter Look-up'!$J:$J,0)))</f>
        <v>#N/A</v>
      </c>
      <c r="X413" s="227">
        <f t="shared" ca="1" si="57"/>
        <v>0</v>
      </c>
      <c r="AB413" s="228" t="str">
        <f t="shared" si="58"/>
        <v/>
      </c>
    </row>
    <row r="414" spans="1:28" s="227" customFormat="1" ht="20.25">
      <c r="A414" s="181"/>
      <c r="B414" s="182" t="str">
        <f>IF(LEN(A414)=0,"",INDEX('Smelter Look-up'!$A:$A,MATCH($A414,'Smelter Look-up'!$E:$E,0)))</f>
        <v/>
      </c>
      <c r="C414" s="186" t="str">
        <f>IF(LEN(A414)=0,"",INDEX('Smelter Look-up'!$C:$C,MATCH($A414,'Smelter Look-up'!$E:$E,0)))</f>
        <v/>
      </c>
      <c r="D414" s="230"/>
      <c r="E414" s="182" t="str">
        <f ca="1">IF(ISERROR($V414),"",OFFSET('Smelter Look-up'!$D$4,$V414-4,0)&amp;"")</f>
        <v/>
      </c>
      <c r="F414" s="182" t="str">
        <f ca="1">IF(ISERROR($V414),"",OFFSET('Smelter Look-up'!$E$4,$V414-4,0))</f>
        <v/>
      </c>
      <c r="G414" s="182" t="str">
        <f ca="1">IF(C414=$X$4,IF(ISERROR($V414),"Enter smelter details","RMI"),IF(ISERROR($V414),"",OFFSET('Smelter Look-up'!$F$4,$V414-4,0)))</f>
        <v/>
      </c>
      <c r="H414" s="183" t="str">
        <f ca="1">IF(ISERROR($V414),"",OFFSET('Smelter Look-up'!$G$4,$V414-4,0))</f>
        <v/>
      </c>
      <c r="I414" s="184" t="str">
        <f ca="1">IF(ISERROR($V414),"",OFFSET('Smelter Look-up'!$H$4,$V414-4,0))</f>
        <v/>
      </c>
      <c r="J414" s="184" t="str">
        <f ca="1">IF(ISERROR($V414),"",OFFSET('Smelter Look-up'!$I$4,$V414-4,0))</f>
        <v/>
      </c>
      <c r="K414" s="224"/>
      <c r="L414" s="224"/>
      <c r="M414" s="224"/>
      <c r="N414" s="224"/>
      <c r="O414" s="224"/>
      <c r="P414" s="185"/>
      <c r="Q414" s="225"/>
      <c r="R414" s="182" t="str">
        <f ca="1">IF(ISERROR($V414),"",OFFSET('Smelter Look-up'!$C$4,$V414-4,0)&amp;"")</f>
        <v/>
      </c>
      <c r="S414" s="181" t="str">
        <f t="shared" ca="1" si="56"/>
        <v/>
      </c>
      <c r="T414" s="181" t="str">
        <f ca="1">IF(B414="","",IF(ISERROR(MATCH($J414,SorP!$B$1:$B$6226,0)),"",INDIRECT("'SorP'!$A$"&amp;MATCH($S414&amp;$J414,SorP!C:C,0))))</f>
        <v/>
      </c>
      <c r="U414" s="201"/>
      <c r="V414" s="226" t="e">
        <f>IF(C414="",NA(),IF(OR(C414="Smelter not listed",C414="Smelter not yet identified"),MATCH($B414&amp;$D414,'Smelter Look-up'!$J:$J,0),MATCH($B414&amp;$C414,'Smelter Look-up'!$J:$J,0)))</f>
        <v>#N/A</v>
      </c>
      <c r="X414" s="227">
        <f t="shared" ca="1" si="57"/>
        <v>0</v>
      </c>
      <c r="AB414" s="228" t="str">
        <f t="shared" si="58"/>
        <v/>
      </c>
    </row>
    <row r="415" spans="1:28" s="227" customFormat="1" ht="20.25">
      <c r="A415" s="181"/>
      <c r="B415" s="182" t="str">
        <f>IF(LEN(A415)=0,"",INDEX('Smelter Look-up'!$A:$A,MATCH($A415,'Smelter Look-up'!$E:$E,0)))</f>
        <v/>
      </c>
      <c r="C415" s="186" t="str">
        <f>IF(LEN(A415)=0,"",INDEX('Smelter Look-up'!$C:$C,MATCH($A415,'Smelter Look-up'!$E:$E,0)))</f>
        <v/>
      </c>
      <c r="D415" s="230"/>
      <c r="E415" s="182" t="str">
        <f ca="1">IF(ISERROR($V415),"",OFFSET('Smelter Look-up'!$D$4,$V415-4,0)&amp;"")</f>
        <v/>
      </c>
      <c r="F415" s="182" t="str">
        <f ca="1">IF(ISERROR($V415),"",OFFSET('Smelter Look-up'!$E$4,$V415-4,0))</f>
        <v/>
      </c>
      <c r="G415" s="182" t="str">
        <f ca="1">IF(C415=$X$4,IF(ISERROR($V415),"Enter smelter details","RMI"),IF(ISERROR($V415),"",OFFSET('Smelter Look-up'!$F$4,$V415-4,0)))</f>
        <v/>
      </c>
      <c r="H415" s="183" t="str">
        <f ca="1">IF(ISERROR($V415),"",OFFSET('Smelter Look-up'!$G$4,$V415-4,0))</f>
        <v/>
      </c>
      <c r="I415" s="184" t="str">
        <f ca="1">IF(ISERROR($V415),"",OFFSET('Smelter Look-up'!$H$4,$V415-4,0))</f>
        <v/>
      </c>
      <c r="J415" s="184" t="str">
        <f ca="1">IF(ISERROR($V415),"",OFFSET('Smelter Look-up'!$I$4,$V415-4,0))</f>
        <v/>
      </c>
      <c r="K415" s="224"/>
      <c r="L415" s="224"/>
      <c r="M415" s="224"/>
      <c r="N415" s="224"/>
      <c r="O415" s="224"/>
      <c r="P415" s="185"/>
      <c r="Q415" s="225"/>
      <c r="R415" s="182" t="str">
        <f ca="1">IF(ISERROR($V415),"",OFFSET('Smelter Look-up'!$C$4,$V415-4,0)&amp;"")</f>
        <v/>
      </c>
      <c r="S415" s="181" t="str">
        <f t="shared" ca="1" si="56"/>
        <v/>
      </c>
      <c r="T415" s="181" t="str">
        <f ca="1">IF(B415="","",IF(ISERROR(MATCH($J415,SorP!$B$1:$B$6226,0)),"",INDIRECT("'SorP'!$A$"&amp;MATCH($S415&amp;$J415,SorP!C:C,0))))</f>
        <v/>
      </c>
      <c r="U415" s="201"/>
      <c r="V415" s="226" t="e">
        <f>IF(C415="",NA(),IF(OR(C415="Smelter not listed",C415="Smelter not yet identified"),MATCH($B415&amp;$D415,'Smelter Look-up'!$J:$J,0),MATCH($B415&amp;$C415,'Smelter Look-up'!$J:$J,0)))</f>
        <v>#N/A</v>
      </c>
      <c r="X415" s="227">
        <f t="shared" ca="1" si="57"/>
        <v>0</v>
      </c>
      <c r="AB415" s="228" t="str">
        <f t="shared" si="58"/>
        <v/>
      </c>
    </row>
    <row r="416" spans="1:28" s="227" customFormat="1" ht="20.25">
      <c r="A416" s="181"/>
      <c r="B416" s="182" t="str">
        <f>IF(LEN(A416)=0,"",INDEX('Smelter Look-up'!$A:$A,MATCH($A416,'Smelter Look-up'!$E:$E,0)))</f>
        <v/>
      </c>
      <c r="C416" s="186" t="str">
        <f>IF(LEN(A416)=0,"",INDEX('Smelter Look-up'!$C:$C,MATCH($A416,'Smelter Look-up'!$E:$E,0)))</f>
        <v/>
      </c>
      <c r="D416" s="230"/>
      <c r="E416" s="182" t="str">
        <f ca="1">IF(ISERROR($V416),"",OFFSET('Smelter Look-up'!$D$4,$V416-4,0)&amp;"")</f>
        <v/>
      </c>
      <c r="F416" s="182" t="str">
        <f ca="1">IF(ISERROR($V416),"",OFFSET('Smelter Look-up'!$E$4,$V416-4,0))</f>
        <v/>
      </c>
      <c r="G416" s="182" t="str">
        <f ca="1">IF(C416=$X$4,IF(ISERROR($V416),"Enter smelter details","RMI"),IF(ISERROR($V416),"",OFFSET('Smelter Look-up'!$F$4,$V416-4,0)))</f>
        <v/>
      </c>
      <c r="H416" s="183" t="str">
        <f ca="1">IF(ISERROR($V416),"",OFFSET('Smelter Look-up'!$G$4,$V416-4,0))</f>
        <v/>
      </c>
      <c r="I416" s="184" t="str">
        <f ca="1">IF(ISERROR($V416),"",OFFSET('Smelter Look-up'!$H$4,$V416-4,0))</f>
        <v/>
      </c>
      <c r="J416" s="184" t="str">
        <f ca="1">IF(ISERROR($V416),"",OFFSET('Smelter Look-up'!$I$4,$V416-4,0))</f>
        <v/>
      </c>
      <c r="K416" s="224"/>
      <c r="L416" s="224"/>
      <c r="M416" s="224"/>
      <c r="N416" s="224"/>
      <c r="O416" s="224"/>
      <c r="P416" s="185"/>
      <c r="Q416" s="225"/>
      <c r="R416" s="182" t="str">
        <f ca="1">IF(ISERROR($V416),"",OFFSET('Smelter Look-up'!$C$4,$V416-4,0)&amp;"")</f>
        <v/>
      </c>
      <c r="S416" s="181" t="str">
        <f t="shared" ca="1" si="56"/>
        <v/>
      </c>
      <c r="T416" s="181" t="str">
        <f ca="1">IF(B416="","",IF(ISERROR(MATCH($J416,SorP!$B$1:$B$6226,0)),"",INDIRECT("'SorP'!$A$"&amp;MATCH($S416&amp;$J416,SorP!C:C,0))))</f>
        <v/>
      </c>
      <c r="U416" s="201"/>
      <c r="V416" s="226" t="e">
        <f>IF(C416="",NA(),IF(OR(C416="Smelter not listed",C416="Smelter not yet identified"),MATCH($B416&amp;$D416,'Smelter Look-up'!$J:$J,0),MATCH($B416&amp;$C416,'Smelter Look-up'!$J:$J,0)))</f>
        <v>#N/A</v>
      </c>
      <c r="X416" s="227">
        <f t="shared" ca="1" si="57"/>
        <v>0</v>
      </c>
      <c r="AB416" s="228" t="str">
        <f t="shared" si="58"/>
        <v/>
      </c>
    </row>
    <row r="417" spans="1:28" s="227" customFormat="1" ht="20.25">
      <c r="A417" s="181"/>
      <c r="B417" s="182" t="str">
        <f>IF(LEN(A417)=0,"",INDEX('Smelter Look-up'!$A:$A,MATCH($A417,'Smelter Look-up'!$E:$E,0)))</f>
        <v/>
      </c>
      <c r="C417" s="186" t="str">
        <f>IF(LEN(A417)=0,"",INDEX('Smelter Look-up'!$C:$C,MATCH($A417,'Smelter Look-up'!$E:$E,0)))</f>
        <v/>
      </c>
      <c r="D417" s="230"/>
      <c r="E417" s="182" t="str">
        <f ca="1">IF(ISERROR($V417),"",OFFSET('Smelter Look-up'!$D$4,$V417-4,0)&amp;"")</f>
        <v/>
      </c>
      <c r="F417" s="182" t="str">
        <f ca="1">IF(ISERROR($V417),"",OFFSET('Smelter Look-up'!$E$4,$V417-4,0))</f>
        <v/>
      </c>
      <c r="G417" s="182" t="str">
        <f ca="1">IF(C417=$X$4,IF(ISERROR($V417),"Enter smelter details","RMI"),IF(ISERROR($V417),"",OFFSET('Smelter Look-up'!$F$4,$V417-4,0)))</f>
        <v/>
      </c>
      <c r="H417" s="183" t="str">
        <f ca="1">IF(ISERROR($V417),"",OFFSET('Smelter Look-up'!$G$4,$V417-4,0))</f>
        <v/>
      </c>
      <c r="I417" s="184" t="str">
        <f ca="1">IF(ISERROR($V417),"",OFFSET('Smelter Look-up'!$H$4,$V417-4,0))</f>
        <v/>
      </c>
      <c r="J417" s="184" t="str">
        <f ca="1">IF(ISERROR($V417),"",OFFSET('Smelter Look-up'!$I$4,$V417-4,0))</f>
        <v/>
      </c>
      <c r="K417" s="224"/>
      <c r="L417" s="224"/>
      <c r="M417" s="224"/>
      <c r="N417" s="224"/>
      <c r="O417" s="224"/>
      <c r="P417" s="185"/>
      <c r="Q417" s="225"/>
      <c r="R417" s="182" t="str">
        <f ca="1">IF(ISERROR($V417),"",OFFSET('Smelter Look-up'!$C$4,$V417-4,0)&amp;"")</f>
        <v/>
      </c>
      <c r="S417" s="181" t="str">
        <f t="shared" ca="1" si="56"/>
        <v/>
      </c>
      <c r="T417" s="181" t="str">
        <f ca="1">IF(B417="","",IF(ISERROR(MATCH($J417,SorP!$B$1:$B$6226,0)),"",INDIRECT("'SorP'!$A$"&amp;MATCH($S417&amp;$J417,SorP!C:C,0))))</f>
        <v/>
      </c>
      <c r="U417" s="201"/>
      <c r="V417" s="226" t="e">
        <f>IF(C417="",NA(),IF(OR(C417="Smelter not listed",C417="Smelter not yet identified"),MATCH($B417&amp;$D417,'Smelter Look-up'!$J:$J,0),MATCH($B417&amp;$C417,'Smelter Look-up'!$J:$J,0)))</f>
        <v>#N/A</v>
      </c>
      <c r="X417" s="227">
        <f t="shared" ca="1" si="57"/>
        <v>0</v>
      </c>
      <c r="AB417" s="228" t="str">
        <f t="shared" si="58"/>
        <v/>
      </c>
    </row>
    <row r="418" spans="1:28" s="227" customFormat="1" ht="20.25">
      <c r="A418" s="181"/>
      <c r="B418" s="182" t="str">
        <f>IF(LEN(A418)=0,"",INDEX('Smelter Look-up'!$A:$A,MATCH($A418,'Smelter Look-up'!$E:$E,0)))</f>
        <v/>
      </c>
      <c r="C418" s="186" t="str">
        <f>IF(LEN(A418)=0,"",INDEX('Smelter Look-up'!$C:$C,MATCH($A418,'Smelter Look-up'!$E:$E,0)))</f>
        <v/>
      </c>
      <c r="D418" s="230"/>
      <c r="E418" s="182" t="str">
        <f ca="1">IF(ISERROR($V418),"",OFFSET('Smelter Look-up'!$D$4,$V418-4,0)&amp;"")</f>
        <v/>
      </c>
      <c r="F418" s="182" t="str">
        <f ca="1">IF(ISERROR($V418),"",OFFSET('Smelter Look-up'!$E$4,$V418-4,0))</f>
        <v/>
      </c>
      <c r="G418" s="182" t="str">
        <f ca="1">IF(C418=$X$4,IF(ISERROR($V418),"Enter smelter details","RMI"),IF(ISERROR($V418),"",OFFSET('Smelter Look-up'!$F$4,$V418-4,0)))</f>
        <v/>
      </c>
      <c r="H418" s="183" t="str">
        <f ca="1">IF(ISERROR($V418),"",OFFSET('Smelter Look-up'!$G$4,$V418-4,0))</f>
        <v/>
      </c>
      <c r="I418" s="184" t="str">
        <f ca="1">IF(ISERROR($V418),"",OFFSET('Smelter Look-up'!$H$4,$V418-4,0))</f>
        <v/>
      </c>
      <c r="J418" s="184" t="str">
        <f ca="1">IF(ISERROR($V418),"",OFFSET('Smelter Look-up'!$I$4,$V418-4,0))</f>
        <v/>
      </c>
      <c r="K418" s="224"/>
      <c r="L418" s="224"/>
      <c r="M418" s="224"/>
      <c r="N418" s="224"/>
      <c r="O418" s="224"/>
      <c r="P418" s="185"/>
      <c r="Q418" s="225"/>
      <c r="R418" s="182" t="str">
        <f ca="1">IF(ISERROR($V418),"",OFFSET('Smelter Look-up'!$C$4,$V418-4,0)&amp;"")</f>
        <v/>
      </c>
      <c r="S418" s="181" t="str">
        <f t="shared" ca="1" si="56"/>
        <v/>
      </c>
      <c r="T418" s="181" t="str">
        <f ca="1">IF(B418="","",IF(ISERROR(MATCH($J418,SorP!$B$1:$B$6226,0)),"",INDIRECT("'SorP'!$A$"&amp;MATCH($S418&amp;$J418,SorP!C:C,0))))</f>
        <v/>
      </c>
      <c r="U418" s="201"/>
      <c r="V418" s="226" t="e">
        <f>IF(C418="",NA(),IF(OR(C418="Smelter not listed",C418="Smelter not yet identified"),MATCH($B418&amp;$D418,'Smelter Look-up'!$J:$J,0),MATCH($B418&amp;$C418,'Smelter Look-up'!$J:$J,0)))</f>
        <v>#N/A</v>
      </c>
      <c r="X418" s="227">
        <f t="shared" ca="1" si="57"/>
        <v>0</v>
      </c>
      <c r="AB418" s="228" t="str">
        <f t="shared" si="58"/>
        <v/>
      </c>
    </row>
    <row r="419" spans="1:28" s="227" customFormat="1" ht="20.25">
      <c r="A419" s="181"/>
      <c r="B419" s="182" t="str">
        <f>IF(LEN(A419)=0,"",INDEX('Smelter Look-up'!$A:$A,MATCH($A419,'Smelter Look-up'!$E:$E,0)))</f>
        <v/>
      </c>
      <c r="C419" s="186" t="str">
        <f>IF(LEN(A419)=0,"",INDEX('Smelter Look-up'!$C:$C,MATCH($A419,'Smelter Look-up'!$E:$E,0)))</f>
        <v/>
      </c>
      <c r="D419" s="230"/>
      <c r="E419" s="182" t="str">
        <f ca="1">IF(ISERROR($V419),"",OFFSET('Smelter Look-up'!$D$4,$V419-4,0)&amp;"")</f>
        <v/>
      </c>
      <c r="F419" s="182" t="str">
        <f ca="1">IF(ISERROR($V419),"",OFFSET('Smelter Look-up'!$E$4,$V419-4,0))</f>
        <v/>
      </c>
      <c r="G419" s="182" t="str">
        <f ca="1">IF(C419=$X$4,IF(ISERROR($V419),"Enter smelter details","RMI"),IF(ISERROR($V419),"",OFFSET('Smelter Look-up'!$F$4,$V419-4,0)))</f>
        <v/>
      </c>
      <c r="H419" s="183" t="str">
        <f ca="1">IF(ISERROR($V419),"",OFFSET('Smelter Look-up'!$G$4,$V419-4,0))</f>
        <v/>
      </c>
      <c r="I419" s="184" t="str">
        <f ca="1">IF(ISERROR($V419),"",OFFSET('Smelter Look-up'!$H$4,$V419-4,0))</f>
        <v/>
      </c>
      <c r="J419" s="184" t="str">
        <f ca="1">IF(ISERROR($V419),"",OFFSET('Smelter Look-up'!$I$4,$V419-4,0))</f>
        <v/>
      </c>
      <c r="K419" s="224"/>
      <c r="L419" s="224"/>
      <c r="M419" s="224"/>
      <c r="N419" s="224"/>
      <c r="O419" s="224"/>
      <c r="P419" s="185"/>
      <c r="Q419" s="225"/>
      <c r="R419" s="182" t="str">
        <f ca="1">IF(ISERROR($V419),"",OFFSET('Smelter Look-up'!$C$4,$V419-4,0)&amp;"")</f>
        <v/>
      </c>
      <c r="S419" s="181" t="str">
        <f t="shared" ca="1" si="56"/>
        <v/>
      </c>
      <c r="T419" s="181" t="str">
        <f ca="1">IF(B419="","",IF(ISERROR(MATCH($J419,SorP!$B$1:$B$6226,0)),"",INDIRECT("'SorP'!$A$"&amp;MATCH($S419&amp;$J419,SorP!C:C,0))))</f>
        <v/>
      </c>
      <c r="U419" s="201"/>
      <c r="V419" s="226" t="e">
        <f>IF(C419="",NA(),IF(OR(C419="Smelter not listed",C419="Smelter not yet identified"),MATCH($B419&amp;$D419,'Smelter Look-up'!$J:$J,0),MATCH($B419&amp;$C419,'Smelter Look-up'!$J:$J,0)))</f>
        <v>#N/A</v>
      </c>
      <c r="X419" s="227">
        <f t="shared" ca="1" si="57"/>
        <v>0</v>
      </c>
      <c r="AB419" s="228" t="str">
        <f t="shared" si="58"/>
        <v/>
      </c>
    </row>
    <row r="420" spans="1:28" s="227" customFormat="1" ht="20.25">
      <c r="A420" s="181"/>
      <c r="B420" s="182" t="str">
        <f>IF(LEN(A420)=0,"",INDEX('Smelter Look-up'!$A:$A,MATCH($A420,'Smelter Look-up'!$E:$E,0)))</f>
        <v/>
      </c>
      <c r="C420" s="186" t="str">
        <f>IF(LEN(A420)=0,"",INDEX('Smelter Look-up'!$C:$C,MATCH($A420,'Smelter Look-up'!$E:$E,0)))</f>
        <v/>
      </c>
      <c r="D420" s="230"/>
      <c r="E420" s="182" t="str">
        <f ca="1">IF(ISERROR($V420),"",OFFSET('Smelter Look-up'!$D$4,$V420-4,0)&amp;"")</f>
        <v/>
      </c>
      <c r="F420" s="182" t="str">
        <f ca="1">IF(ISERROR($V420),"",OFFSET('Smelter Look-up'!$E$4,$V420-4,0))</f>
        <v/>
      </c>
      <c r="G420" s="182" t="str">
        <f ca="1">IF(C420=$X$4,IF(ISERROR($V420),"Enter smelter details","RMI"),IF(ISERROR($V420),"",OFFSET('Smelter Look-up'!$F$4,$V420-4,0)))</f>
        <v/>
      </c>
      <c r="H420" s="183" t="str">
        <f ca="1">IF(ISERROR($V420),"",OFFSET('Smelter Look-up'!$G$4,$V420-4,0))</f>
        <v/>
      </c>
      <c r="I420" s="184" t="str">
        <f ca="1">IF(ISERROR($V420),"",OFFSET('Smelter Look-up'!$H$4,$V420-4,0))</f>
        <v/>
      </c>
      <c r="J420" s="184" t="str">
        <f ca="1">IF(ISERROR($V420),"",OFFSET('Smelter Look-up'!$I$4,$V420-4,0))</f>
        <v/>
      </c>
      <c r="K420" s="224"/>
      <c r="L420" s="224"/>
      <c r="M420" s="224"/>
      <c r="N420" s="224"/>
      <c r="O420" s="224"/>
      <c r="P420" s="185"/>
      <c r="Q420" s="225"/>
      <c r="R420" s="182" t="str">
        <f ca="1">IF(ISERROR($V420),"",OFFSET('Smelter Look-up'!$C$4,$V420-4,0)&amp;"")</f>
        <v/>
      </c>
      <c r="S420" s="181" t="str">
        <f t="shared" ca="1" si="56"/>
        <v/>
      </c>
      <c r="T420" s="181" t="str">
        <f ca="1">IF(B420="","",IF(ISERROR(MATCH($J420,SorP!$B$1:$B$6226,0)),"",INDIRECT("'SorP'!$A$"&amp;MATCH($S420&amp;$J420,SorP!C:C,0))))</f>
        <v/>
      </c>
      <c r="U420" s="201"/>
      <c r="V420" s="226" t="e">
        <f>IF(C420="",NA(),IF(OR(C420="Smelter not listed",C420="Smelter not yet identified"),MATCH($B420&amp;$D420,'Smelter Look-up'!$J:$J,0),MATCH($B420&amp;$C420,'Smelter Look-up'!$J:$J,0)))</f>
        <v>#N/A</v>
      </c>
      <c r="X420" s="227">
        <f t="shared" ca="1" si="57"/>
        <v>0</v>
      </c>
      <c r="AB420" s="228" t="str">
        <f t="shared" si="58"/>
        <v/>
      </c>
    </row>
    <row r="421" spans="1:28" s="227" customFormat="1" ht="20.25">
      <c r="A421" s="181"/>
      <c r="B421" s="182" t="str">
        <f>IF(LEN(A421)=0,"",INDEX('Smelter Look-up'!$A:$A,MATCH($A421,'Smelter Look-up'!$E:$E,0)))</f>
        <v/>
      </c>
      <c r="C421" s="186" t="str">
        <f>IF(LEN(A421)=0,"",INDEX('Smelter Look-up'!$C:$C,MATCH($A421,'Smelter Look-up'!$E:$E,0)))</f>
        <v/>
      </c>
      <c r="D421" s="230"/>
      <c r="E421" s="182" t="str">
        <f ca="1">IF(ISERROR($V421),"",OFFSET('Smelter Look-up'!$D$4,$V421-4,0)&amp;"")</f>
        <v/>
      </c>
      <c r="F421" s="182" t="str">
        <f ca="1">IF(ISERROR($V421),"",OFFSET('Smelter Look-up'!$E$4,$V421-4,0))</f>
        <v/>
      </c>
      <c r="G421" s="182" t="str">
        <f ca="1">IF(C421=$X$4,IF(ISERROR($V421),"Enter smelter details","RMI"),IF(ISERROR($V421),"",OFFSET('Smelter Look-up'!$F$4,$V421-4,0)))</f>
        <v/>
      </c>
      <c r="H421" s="183" t="str">
        <f ca="1">IF(ISERROR($V421),"",OFFSET('Smelter Look-up'!$G$4,$V421-4,0))</f>
        <v/>
      </c>
      <c r="I421" s="184" t="str">
        <f ca="1">IF(ISERROR($V421),"",OFFSET('Smelter Look-up'!$H$4,$V421-4,0))</f>
        <v/>
      </c>
      <c r="J421" s="184" t="str">
        <f ca="1">IF(ISERROR($V421),"",OFFSET('Smelter Look-up'!$I$4,$V421-4,0))</f>
        <v/>
      </c>
      <c r="K421" s="224"/>
      <c r="L421" s="224"/>
      <c r="M421" s="224"/>
      <c r="N421" s="224"/>
      <c r="O421" s="224"/>
      <c r="P421" s="185"/>
      <c r="Q421" s="225"/>
      <c r="R421" s="182" t="str">
        <f ca="1">IF(ISERROR($V421),"",OFFSET('Smelter Look-up'!$C$4,$V421-4,0)&amp;"")</f>
        <v/>
      </c>
      <c r="S421" s="181" t="str">
        <f t="shared" ca="1" si="56"/>
        <v/>
      </c>
      <c r="T421" s="181" t="str">
        <f ca="1">IF(B421="","",IF(ISERROR(MATCH($J421,SorP!$B$1:$B$6226,0)),"",INDIRECT("'SorP'!$A$"&amp;MATCH($S421&amp;$J421,SorP!C:C,0))))</f>
        <v/>
      </c>
      <c r="U421" s="201"/>
      <c r="V421" s="226" t="e">
        <f>IF(C421="",NA(),IF(OR(C421="Smelter not listed",C421="Smelter not yet identified"),MATCH($B421&amp;$D421,'Smelter Look-up'!$J:$J,0),MATCH($B421&amp;$C421,'Smelter Look-up'!$J:$J,0)))</f>
        <v>#N/A</v>
      </c>
      <c r="X421" s="227">
        <f t="shared" ca="1" si="57"/>
        <v>0</v>
      </c>
      <c r="AB421" s="228" t="str">
        <f t="shared" si="58"/>
        <v/>
      </c>
    </row>
    <row r="422" spans="1:28" s="227" customFormat="1" ht="20.25">
      <c r="A422" s="181"/>
      <c r="B422" s="182" t="str">
        <f>IF(LEN(A422)=0,"",INDEX('Smelter Look-up'!$A:$A,MATCH($A422,'Smelter Look-up'!$E:$E,0)))</f>
        <v/>
      </c>
      <c r="C422" s="186" t="str">
        <f>IF(LEN(A422)=0,"",INDEX('Smelter Look-up'!$C:$C,MATCH($A422,'Smelter Look-up'!$E:$E,0)))</f>
        <v/>
      </c>
      <c r="D422" s="230"/>
      <c r="E422" s="182" t="str">
        <f ca="1">IF(ISERROR($V422),"",OFFSET('Smelter Look-up'!$D$4,$V422-4,0)&amp;"")</f>
        <v/>
      </c>
      <c r="F422" s="182" t="str">
        <f ca="1">IF(ISERROR($V422),"",OFFSET('Smelter Look-up'!$E$4,$V422-4,0))</f>
        <v/>
      </c>
      <c r="G422" s="182" t="str">
        <f ca="1">IF(C422=$X$4,IF(ISERROR($V422),"Enter smelter details","RMI"),IF(ISERROR($V422),"",OFFSET('Smelter Look-up'!$F$4,$V422-4,0)))</f>
        <v/>
      </c>
      <c r="H422" s="183" t="str">
        <f ca="1">IF(ISERROR($V422),"",OFFSET('Smelter Look-up'!$G$4,$V422-4,0))</f>
        <v/>
      </c>
      <c r="I422" s="184" t="str">
        <f ca="1">IF(ISERROR($V422),"",OFFSET('Smelter Look-up'!$H$4,$V422-4,0))</f>
        <v/>
      </c>
      <c r="J422" s="184" t="str">
        <f ca="1">IF(ISERROR($V422),"",OFFSET('Smelter Look-up'!$I$4,$V422-4,0))</f>
        <v/>
      </c>
      <c r="K422" s="224"/>
      <c r="L422" s="224"/>
      <c r="M422" s="224"/>
      <c r="N422" s="224"/>
      <c r="O422" s="224"/>
      <c r="P422" s="185"/>
      <c r="Q422" s="225"/>
      <c r="R422" s="182" t="str">
        <f ca="1">IF(ISERROR($V422),"",OFFSET('Smelter Look-up'!$C$4,$V422-4,0)&amp;"")</f>
        <v/>
      </c>
      <c r="S422" s="181" t="str">
        <f t="shared" ref="S422:S452" ca="1" si="59">IF(B422="","",IF(ISERROR(MATCH($E422,CL,0)),"Unknown",INDIRECT("'C'!$A$"&amp;MATCH($E422,CL,0)+1)))</f>
        <v/>
      </c>
      <c r="T422" s="181" t="str">
        <f ca="1">IF(B422="","",IF(ISERROR(MATCH($J422,SorP!$B$1:$B$6226,0)),"",INDIRECT("'SorP'!$A$"&amp;MATCH($S422&amp;$J422,SorP!C:C,0))))</f>
        <v/>
      </c>
      <c r="U422" s="201"/>
      <c r="V422" s="226" t="e">
        <f>IF(C422="",NA(),IF(OR(C422="Smelter not listed",C422="Smelter not yet identified"),MATCH($B422&amp;$D422,'Smelter Look-up'!$J:$J,0),MATCH($B422&amp;$C422,'Smelter Look-up'!$J:$J,0)))</f>
        <v>#N/A</v>
      </c>
      <c r="X422" s="227">
        <f t="shared" ref="X422:X452" ca="1" si="60">IF(AND(C422="Smelter not listed",OR(LEN(D422)=0,LEN(E422)=0)),1,0)</f>
        <v>0</v>
      </c>
      <c r="AB422" s="228" t="str">
        <f t="shared" ref="AB422:AB452" si="61">B422&amp;C422</f>
        <v/>
      </c>
    </row>
    <row r="423" spans="1:28" s="227" customFormat="1" ht="20.25">
      <c r="A423" s="181"/>
      <c r="B423" s="182" t="str">
        <f>IF(LEN(A423)=0,"",INDEX('Smelter Look-up'!$A:$A,MATCH($A423,'Smelter Look-up'!$E:$E,0)))</f>
        <v/>
      </c>
      <c r="C423" s="186" t="str">
        <f>IF(LEN(A423)=0,"",INDEX('Smelter Look-up'!$C:$C,MATCH($A423,'Smelter Look-up'!$E:$E,0)))</f>
        <v/>
      </c>
      <c r="D423" s="230"/>
      <c r="E423" s="182" t="str">
        <f ca="1">IF(ISERROR($V423),"",OFFSET('Smelter Look-up'!$D$4,$V423-4,0)&amp;"")</f>
        <v/>
      </c>
      <c r="F423" s="182" t="str">
        <f ca="1">IF(ISERROR($V423),"",OFFSET('Smelter Look-up'!$E$4,$V423-4,0))</f>
        <v/>
      </c>
      <c r="G423" s="182" t="str">
        <f ca="1">IF(C423=$X$4,IF(ISERROR($V423),"Enter smelter details","RMI"),IF(ISERROR($V423),"",OFFSET('Smelter Look-up'!$F$4,$V423-4,0)))</f>
        <v/>
      </c>
      <c r="H423" s="183" t="str">
        <f ca="1">IF(ISERROR($V423),"",OFFSET('Smelter Look-up'!$G$4,$V423-4,0))</f>
        <v/>
      </c>
      <c r="I423" s="184" t="str">
        <f ca="1">IF(ISERROR($V423),"",OFFSET('Smelter Look-up'!$H$4,$V423-4,0))</f>
        <v/>
      </c>
      <c r="J423" s="184" t="str">
        <f ca="1">IF(ISERROR($V423),"",OFFSET('Smelter Look-up'!$I$4,$V423-4,0))</f>
        <v/>
      </c>
      <c r="K423" s="224"/>
      <c r="L423" s="224"/>
      <c r="M423" s="224"/>
      <c r="N423" s="224"/>
      <c r="O423" s="224"/>
      <c r="P423" s="185"/>
      <c r="Q423" s="225"/>
      <c r="R423" s="182" t="str">
        <f ca="1">IF(ISERROR($V423),"",OFFSET('Smelter Look-up'!$C$4,$V423-4,0)&amp;"")</f>
        <v/>
      </c>
      <c r="S423" s="181" t="str">
        <f t="shared" ca="1" si="59"/>
        <v/>
      </c>
      <c r="T423" s="181" t="str">
        <f ca="1">IF(B423="","",IF(ISERROR(MATCH($J423,SorP!$B$1:$B$6226,0)),"",INDIRECT("'SorP'!$A$"&amp;MATCH($S423&amp;$J423,SorP!C:C,0))))</f>
        <v/>
      </c>
      <c r="U423" s="201"/>
      <c r="V423" s="226" t="e">
        <f>IF(C423="",NA(),IF(OR(C423="Smelter not listed",C423="Smelter not yet identified"),MATCH($B423&amp;$D423,'Smelter Look-up'!$J:$J,0),MATCH($B423&amp;$C423,'Smelter Look-up'!$J:$J,0)))</f>
        <v>#N/A</v>
      </c>
      <c r="X423" s="227">
        <f t="shared" ca="1" si="60"/>
        <v>0</v>
      </c>
      <c r="AB423" s="228" t="str">
        <f t="shared" si="61"/>
        <v/>
      </c>
    </row>
    <row r="424" spans="1:28" s="227" customFormat="1" ht="20.25">
      <c r="A424" s="181"/>
      <c r="B424" s="182" t="str">
        <f>IF(LEN(A424)=0,"",INDEX('Smelter Look-up'!$A:$A,MATCH($A424,'Smelter Look-up'!$E:$E,0)))</f>
        <v/>
      </c>
      <c r="C424" s="186" t="str">
        <f>IF(LEN(A424)=0,"",INDEX('Smelter Look-up'!$C:$C,MATCH($A424,'Smelter Look-up'!$E:$E,0)))</f>
        <v/>
      </c>
      <c r="D424" s="230"/>
      <c r="E424" s="182" t="str">
        <f ca="1">IF(ISERROR($V424),"",OFFSET('Smelter Look-up'!$D$4,$V424-4,0)&amp;"")</f>
        <v/>
      </c>
      <c r="F424" s="182" t="str">
        <f ca="1">IF(ISERROR($V424),"",OFFSET('Smelter Look-up'!$E$4,$V424-4,0))</f>
        <v/>
      </c>
      <c r="G424" s="182" t="str">
        <f ca="1">IF(C424=$X$4,IF(ISERROR($V424),"Enter smelter details","RMI"),IF(ISERROR($V424),"",OFFSET('Smelter Look-up'!$F$4,$V424-4,0)))</f>
        <v/>
      </c>
      <c r="H424" s="183" t="str">
        <f ca="1">IF(ISERROR($V424),"",OFFSET('Smelter Look-up'!$G$4,$V424-4,0))</f>
        <v/>
      </c>
      <c r="I424" s="184" t="str">
        <f ca="1">IF(ISERROR($V424),"",OFFSET('Smelter Look-up'!$H$4,$V424-4,0))</f>
        <v/>
      </c>
      <c r="J424" s="184" t="str">
        <f ca="1">IF(ISERROR($V424),"",OFFSET('Smelter Look-up'!$I$4,$V424-4,0))</f>
        <v/>
      </c>
      <c r="K424" s="224"/>
      <c r="L424" s="224"/>
      <c r="M424" s="224"/>
      <c r="N424" s="224"/>
      <c r="O424" s="224"/>
      <c r="P424" s="185"/>
      <c r="Q424" s="225"/>
      <c r="R424" s="182" t="str">
        <f ca="1">IF(ISERROR($V424),"",OFFSET('Smelter Look-up'!$C$4,$V424-4,0)&amp;"")</f>
        <v/>
      </c>
      <c r="S424" s="181" t="str">
        <f t="shared" ca="1" si="59"/>
        <v/>
      </c>
      <c r="T424" s="181" t="str">
        <f ca="1">IF(B424="","",IF(ISERROR(MATCH($J424,SorP!$B$1:$B$6226,0)),"",INDIRECT("'SorP'!$A$"&amp;MATCH($S424&amp;$J424,SorP!C:C,0))))</f>
        <v/>
      </c>
      <c r="U424" s="201"/>
      <c r="V424" s="226" t="e">
        <f>IF(C424="",NA(),IF(OR(C424="Smelter not listed",C424="Smelter not yet identified"),MATCH($B424&amp;$D424,'Smelter Look-up'!$J:$J,0),MATCH($B424&amp;$C424,'Smelter Look-up'!$J:$J,0)))</f>
        <v>#N/A</v>
      </c>
      <c r="X424" s="227">
        <f t="shared" ca="1" si="60"/>
        <v>0</v>
      </c>
      <c r="AB424" s="228" t="str">
        <f t="shared" si="61"/>
        <v/>
      </c>
    </row>
    <row r="425" spans="1:28" s="227" customFormat="1" ht="20.25">
      <c r="A425" s="181"/>
      <c r="B425" s="182" t="str">
        <f>IF(LEN(A425)=0,"",INDEX('Smelter Look-up'!$A:$A,MATCH($A425,'Smelter Look-up'!$E:$E,0)))</f>
        <v/>
      </c>
      <c r="C425" s="186" t="str">
        <f>IF(LEN(A425)=0,"",INDEX('Smelter Look-up'!$C:$C,MATCH($A425,'Smelter Look-up'!$E:$E,0)))</f>
        <v/>
      </c>
      <c r="D425" s="230"/>
      <c r="E425" s="182" t="str">
        <f ca="1">IF(ISERROR($V425),"",OFFSET('Smelter Look-up'!$D$4,$V425-4,0)&amp;"")</f>
        <v/>
      </c>
      <c r="F425" s="182" t="str">
        <f ca="1">IF(ISERROR($V425),"",OFFSET('Smelter Look-up'!$E$4,$V425-4,0))</f>
        <v/>
      </c>
      <c r="G425" s="182" t="str">
        <f ca="1">IF(C425=$X$4,IF(ISERROR($V425),"Enter smelter details","RMI"),IF(ISERROR($V425),"",OFFSET('Smelter Look-up'!$F$4,$V425-4,0)))</f>
        <v/>
      </c>
      <c r="H425" s="183" t="str">
        <f ca="1">IF(ISERROR($V425),"",OFFSET('Smelter Look-up'!$G$4,$V425-4,0))</f>
        <v/>
      </c>
      <c r="I425" s="184" t="str">
        <f ca="1">IF(ISERROR($V425),"",OFFSET('Smelter Look-up'!$H$4,$V425-4,0))</f>
        <v/>
      </c>
      <c r="J425" s="184" t="str">
        <f ca="1">IF(ISERROR($V425),"",OFFSET('Smelter Look-up'!$I$4,$V425-4,0))</f>
        <v/>
      </c>
      <c r="K425" s="224"/>
      <c r="L425" s="224"/>
      <c r="M425" s="224"/>
      <c r="N425" s="224"/>
      <c r="O425" s="224"/>
      <c r="P425" s="185"/>
      <c r="Q425" s="225"/>
      <c r="R425" s="182" t="str">
        <f ca="1">IF(ISERROR($V425),"",OFFSET('Smelter Look-up'!$C$4,$V425-4,0)&amp;"")</f>
        <v/>
      </c>
      <c r="S425" s="181" t="str">
        <f t="shared" ca="1" si="59"/>
        <v/>
      </c>
      <c r="T425" s="181" t="str">
        <f ca="1">IF(B425="","",IF(ISERROR(MATCH($J425,SorP!$B$1:$B$6226,0)),"",INDIRECT("'SorP'!$A$"&amp;MATCH($S425&amp;$J425,SorP!C:C,0))))</f>
        <v/>
      </c>
      <c r="U425" s="201"/>
      <c r="V425" s="226" t="e">
        <f>IF(C425="",NA(),IF(OR(C425="Smelter not listed",C425="Smelter not yet identified"),MATCH($B425&amp;$D425,'Smelter Look-up'!$J:$J,0),MATCH($B425&amp;$C425,'Smelter Look-up'!$J:$J,0)))</f>
        <v>#N/A</v>
      </c>
      <c r="X425" s="227">
        <f t="shared" ca="1" si="60"/>
        <v>0</v>
      </c>
      <c r="AB425" s="228" t="str">
        <f t="shared" si="61"/>
        <v/>
      </c>
    </row>
    <row r="426" spans="1:28" s="227" customFormat="1" ht="20.25">
      <c r="A426" s="181"/>
      <c r="B426" s="182" t="str">
        <f>IF(LEN(A426)=0,"",INDEX('Smelter Look-up'!$A:$A,MATCH($A426,'Smelter Look-up'!$E:$E,0)))</f>
        <v/>
      </c>
      <c r="C426" s="186" t="str">
        <f>IF(LEN(A426)=0,"",INDEX('Smelter Look-up'!$C:$C,MATCH($A426,'Smelter Look-up'!$E:$E,0)))</f>
        <v/>
      </c>
      <c r="D426" s="230"/>
      <c r="E426" s="182" t="str">
        <f ca="1">IF(ISERROR($V426),"",OFFSET('Smelter Look-up'!$D$4,$V426-4,0)&amp;"")</f>
        <v/>
      </c>
      <c r="F426" s="182" t="str">
        <f ca="1">IF(ISERROR($V426),"",OFFSET('Smelter Look-up'!$E$4,$V426-4,0))</f>
        <v/>
      </c>
      <c r="G426" s="182" t="str">
        <f ca="1">IF(C426=$X$4,IF(ISERROR($V426),"Enter smelter details","RMI"),IF(ISERROR($V426),"",OFFSET('Smelter Look-up'!$F$4,$V426-4,0)))</f>
        <v/>
      </c>
      <c r="H426" s="183" t="str">
        <f ca="1">IF(ISERROR($V426),"",OFFSET('Smelter Look-up'!$G$4,$V426-4,0))</f>
        <v/>
      </c>
      <c r="I426" s="184" t="str">
        <f ca="1">IF(ISERROR($V426),"",OFFSET('Smelter Look-up'!$H$4,$V426-4,0))</f>
        <v/>
      </c>
      <c r="J426" s="184" t="str">
        <f ca="1">IF(ISERROR($V426),"",OFFSET('Smelter Look-up'!$I$4,$V426-4,0))</f>
        <v/>
      </c>
      <c r="K426" s="224"/>
      <c r="L426" s="224"/>
      <c r="M426" s="224"/>
      <c r="N426" s="224"/>
      <c r="O426" s="224"/>
      <c r="P426" s="185"/>
      <c r="Q426" s="225"/>
      <c r="R426" s="182" t="str">
        <f ca="1">IF(ISERROR($V426),"",OFFSET('Smelter Look-up'!$C$4,$V426-4,0)&amp;"")</f>
        <v/>
      </c>
      <c r="S426" s="181" t="str">
        <f t="shared" ca="1" si="59"/>
        <v/>
      </c>
      <c r="T426" s="181" t="str">
        <f ca="1">IF(B426="","",IF(ISERROR(MATCH($J426,SorP!$B$1:$B$6226,0)),"",INDIRECT("'SorP'!$A$"&amp;MATCH($S426&amp;$J426,SorP!C:C,0))))</f>
        <v/>
      </c>
      <c r="U426" s="201"/>
      <c r="V426" s="226" t="e">
        <f>IF(C426="",NA(),IF(OR(C426="Smelter not listed",C426="Smelter not yet identified"),MATCH($B426&amp;$D426,'Smelter Look-up'!$J:$J,0),MATCH($B426&amp;$C426,'Smelter Look-up'!$J:$J,0)))</f>
        <v>#N/A</v>
      </c>
      <c r="X426" s="227">
        <f t="shared" ca="1" si="60"/>
        <v>0</v>
      </c>
      <c r="AB426" s="228" t="str">
        <f t="shared" si="61"/>
        <v/>
      </c>
    </row>
    <row r="427" spans="1:28" s="227" customFormat="1" ht="20.25">
      <c r="A427" s="181"/>
      <c r="B427" s="182" t="str">
        <f>IF(LEN(A427)=0,"",INDEX('Smelter Look-up'!$A:$A,MATCH($A427,'Smelter Look-up'!$E:$E,0)))</f>
        <v/>
      </c>
      <c r="C427" s="186" t="str">
        <f>IF(LEN(A427)=0,"",INDEX('Smelter Look-up'!$C:$C,MATCH($A427,'Smelter Look-up'!$E:$E,0)))</f>
        <v/>
      </c>
      <c r="D427" s="230"/>
      <c r="E427" s="182" t="str">
        <f ca="1">IF(ISERROR($V427),"",OFFSET('Smelter Look-up'!$D$4,$V427-4,0)&amp;"")</f>
        <v/>
      </c>
      <c r="F427" s="182" t="str">
        <f ca="1">IF(ISERROR($V427),"",OFFSET('Smelter Look-up'!$E$4,$V427-4,0))</f>
        <v/>
      </c>
      <c r="G427" s="182" t="str">
        <f ca="1">IF(C427=$X$4,IF(ISERROR($V427),"Enter smelter details","RMI"),IF(ISERROR($V427),"",OFFSET('Smelter Look-up'!$F$4,$V427-4,0)))</f>
        <v/>
      </c>
      <c r="H427" s="183" t="str">
        <f ca="1">IF(ISERROR($V427),"",OFFSET('Smelter Look-up'!$G$4,$V427-4,0))</f>
        <v/>
      </c>
      <c r="I427" s="184" t="str">
        <f ca="1">IF(ISERROR($V427),"",OFFSET('Smelter Look-up'!$H$4,$V427-4,0))</f>
        <v/>
      </c>
      <c r="J427" s="184" t="str">
        <f ca="1">IF(ISERROR($V427),"",OFFSET('Smelter Look-up'!$I$4,$V427-4,0))</f>
        <v/>
      </c>
      <c r="K427" s="224"/>
      <c r="L427" s="224"/>
      <c r="M427" s="224"/>
      <c r="N427" s="224"/>
      <c r="O427" s="224"/>
      <c r="P427" s="185"/>
      <c r="Q427" s="225"/>
      <c r="R427" s="182" t="str">
        <f ca="1">IF(ISERROR($V427),"",OFFSET('Smelter Look-up'!$C$4,$V427-4,0)&amp;"")</f>
        <v/>
      </c>
      <c r="S427" s="181" t="str">
        <f t="shared" ca="1" si="59"/>
        <v/>
      </c>
      <c r="T427" s="181" t="str">
        <f ca="1">IF(B427="","",IF(ISERROR(MATCH($J427,SorP!$B$1:$B$6226,0)),"",INDIRECT("'SorP'!$A$"&amp;MATCH($S427&amp;$J427,SorP!C:C,0))))</f>
        <v/>
      </c>
      <c r="U427" s="201"/>
      <c r="V427" s="226" t="e">
        <f>IF(C427="",NA(),IF(OR(C427="Smelter not listed",C427="Smelter not yet identified"),MATCH($B427&amp;$D427,'Smelter Look-up'!$J:$J,0),MATCH($B427&amp;$C427,'Smelter Look-up'!$J:$J,0)))</f>
        <v>#N/A</v>
      </c>
      <c r="X427" s="227">
        <f t="shared" ca="1" si="60"/>
        <v>0</v>
      </c>
      <c r="AB427" s="228" t="str">
        <f t="shared" si="61"/>
        <v/>
      </c>
    </row>
    <row r="428" spans="1:28" s="227" customFormat="1" ht="20.25">
      <c r="A428" s="181"/>
      <c r="B428" s="182" t="str">
        <f>IF(LEN(A428)=0,"",INDEX('Smelter Look-up'!$A:$A,MATCH($A428,'Smelter Look-up'!$E:$E,0)))</f>
        <v/>
      </c>
      <c r="C428" s="186" t="str">
        <f>IF(LEN(A428)=0,"",INDEX('Smelter Look-up'!$C:$C,MATCH($A428,'Smelter Look-up'!$E:$E,0)))</f>
        <v/>
      </c>
      <c r="D428" s="230"/>
      <c r="E428" s="182" t="str">
        <f ca="1">IF(ISERROR($V428),"",OFFSET('Smelter Look-up'!$D$4,$V428-4,0)&amp;"")</f>
        <v/>
      </c>
      <c r="F428" s="182" t="str">
        <f ca="1">IF(ISERROR($V428),"",OFFSET('Smelter Look-up'!$E$4,$V428-4,0))</f>
        <v/>
      </c>
      <c r="G428" s="182" t="str">
        <f ca="1">IF(C428=$X$4,IF(ISERROR($V428),"Enter smelter details","RMI"),IF(ISERROR($V428),"",OFFSET('Smelter Look-up'!$F$4,$V428-4,0)))</f>
        <v/>
      </c>
      <c r="H428" s="183" t="str">
        <f ca="1">IF(ISERROR($V428),"",OFFSET('Smelter Look-up'!$G$4,$V428-4,0))</f>
        <v/>
      </c>
      <c r="I428" s="184" t="str">
        <f ca="1">IF(ISERROR($V428),"",OFFSET('Smelter Look-up'!$H$4,$V428-4,0))</f>
        <v/>
      </c>
      <c r="J428" s="184" t="str">
        <f ca="1">IF(ISERROR($V428),"",OFFSET('Smelter Look-up'!$I$4,$V428-4,0))</f>
        <v/>
      </c>
      <c r="K428" s="224"/>
      <c r="L428" s="224"/>
      <c r="M428" s="224"/>
      <c r="N428" s="224"/>
      <c r="O428" s="224"/>
      <c r="P428" s="185"/>
      <c r="Q428" s="225"/>
      <c r="R428" s="182" t="str">
        <f ca="1">IF(ISERROR($V428),"",OFFSET('Smelter Look-up'!$C$4,$V428-4,0)&amp;"")</f>
        <v/>
      </c>
      <c r="S428" s="181" t="str">
        <f t="shared" ca="1" si="59"/>
        <v/>
      </c>
      <c r="T428" s="181" t="str">
        <f ca="1">IF(B428="","",IF(ISERROR(MATCH($J428,SorP!$B$1:$B$6226,0)),"",INDIRECT("'SorP'!$A$"&amp;MATCH($S428&amp;$J428,SorP!C:C,0))))</f>
        <v/>
      </c>
      <c r="U428" s="201"/>
      <c r="V428" s="226" t="e">
        <f>IF(C428="",NA(),IF(OR(C428="Smelter not listed",C428="Smelter not yet identified"),MATCH($B428&amp;$D428,'Smelter Look-up'!$J:$J,0),MATCH($B428&amp;$C428,'Smelter Look-up'!$J:$J,0)))</f>
        <v>#N/A</v>
      </c>
      <c r="X428" s="227">
        <f t="shared" ca="1" si="60"/>
        <v>0</v>
      </c>
      <c r="AB428" s="228" t="str">
        <f t="shared" si="61"/>
        <v/>
      </c>
    </row>
    <row r="429" spans="1:28" s="227" customFormat="1" ht="20.25">
      <c r="A429" s="181"/>
      <c r="B429" s="182" t="str">
        <f>IF(LEN(A429)=0,"",INDEX('Smelter Look-up'!$A:$A,MATCH($A429,'Smelter Look-up'!$E:$E,0)))</f>
        <v/>
      </c>
      <c r="C429" s="186" t="str">
        <f>IF(LEN(A429)=0,"",INDEX('Smelter Look-up'!$C:$C,MATCH($A429,'Smelter Look-up'!$E:$E,0)))</f>
        <v/>
      </c>
      <c r="D429" s="230"/>
      <c r="E429" s="182" t="str">
        <f ca="1">IF(ISERROR($V429),"",OFFSET('Smelter Look-up'!$D$4,$V429-4,0)&amp;"")</f>
        <v/>
      </c>
      <c r="F429" s="182" t="str">
        <f ca="1">IF(ISERROR($V429),"",OFFSET('Smelter Look-up'!$E$4,$V429-4,0))</f>
        <v/>
      </c>
      <c r="G429" s="182" t="str">
        <f ca="1">IF(C429=$X$4,IF(ISERROR($V429),"Enter smelter details","RMI"),IF(ISERROR($V429),"",OFFSET('Smelter Look-up'!$F$4,$V429-4,0)))</f>
        <v/>
      </c>
      <c r="H429" s="183" t="str">
        <f ca="1">IF(ISERROR($V429),"",OFFSET('Smelter Look-up'!$G$4,$V429-4,0))</f>
        <v/>
      </c>
      <c r="I429" s="184" t="str">
        <f ca="1">IF(ISERROR($V429),"",OFFSET('Smelter Look-up'!$H$4,$V429-4,0))</f>
        <v/>
      </c>
      <c r="J429" s="184" t="str">
        <f ca="1">IF(ISERROR($V429),"",OFFSET('Smelter Look-up'!$I$4,$V429-4,0))</f>
        <v/>
      </c>
      <c r="K429" s="224"/>
      <c r="L429" s="224"/>
      <c r="M429" s="224"/>
      <c r="N429" s="224"/>
      <c r="O429" s="224"/>
      <c r="P429" s="185"/>
      <c r="Q429" s="225"/>
      <c r="R429" s="182" t="str">
        <f ca="1">IF(ISERROR($V429),"",OFFSET('Smelter Look-up'!$C$4,$V429-4,0)&amp;"")</f>
        <v/>
      </c>
      <c r="S429" s="181" t="str">
        <f t="shared" ca="1" si="59"/>
        <v/>
      </c>
      <c r="T429" s="181" t="str">
        <f ca="1">IF(B429="","",IF(ISERROR(MATCH($J429,SorP!$B$1:$B$6226,0)),"",INDIRECT("'SorP'!$A$"&amp;MATCH($S429&amp;$J429,SorP!C:C,0))))</f>
        <v/>
      </c>
      <c r="U429" s="201"/>
      <c r="V429" s="226" t="e">
        <f>IF(C429="",NA(),IF(OR(C429="Smelter not listed",C429="Smelter not yet identified"),MATCH($B429&amp;$D429,'Smelter Look-up'!$J:$J,0),MATCH($B429&amp;$C429,'Smelter Look-up'!$J:$J,0)))</f>
        <v>#N/A</v>
      </c>
      <c r="X429" s="227">
        <f t="shared" ca="1" si="60"/>
        <v>0</v>
      </c>
      <c r="AB429" s="228" t="str">
        <f t="shared" si="61"/>
        <v/>
      </c>
    </row>
    <row r="430" spans="1:28" s="227" customFormat="1" ht="20.25">
      <c r="A430" s="181"/>
      <c r="B430" s="182" t="str">
        <f>IF(LEN(A430)=0,"",INDEX('Smelter Look-up'!$A:$A,MATCH($A430,'Smelter Look-up'!$E:$E,0)))</f>
        <v/>
      </c>
      <c r="C430" s="186" t="str">
        <f>IF(LEN(A430)=0,"",INDEX('Smelter Look-up'!$C:$C,MATCH($A430,'Smelter Look-up'!$E:$E,0)))</f>
        <v/>
      </c>
      <c r="D430" s="230"/>
      <c r="E430" s="182" t="str">
        <f ca="1">IF(ISERROR($V430),"",OFFSET('Smelter Look-up'!$D$4,$V430-4,0)&amp;"")</f>
        <v/>
      </c>
      <c r="F430" s="182" t="str">
        <f ca="1">IF(ISERROR($V430),"",OFFSET('Smelter Look-up'!$E$4,$V430-4,0))</f>
        <v/>
      </c>
      <c r="G430" s="182" t="str">
        <f ca="1">IF(C430=$X$4,IF(ISERROR($V430),"Enter smelter details","RMI"),IF(ISERROR($V430),"",OFFSET('Smelter Look-up'!$F$4,$V430-4,0)))</f>
        <v/>
      </c>
      <c r="H430" s="183" t="str">
        <f ca="1">IF(ISERROR($V430),"",OFFSET('Smelter Look-up'!$G$4,$V430-4,0))</f>
        <v/>
      </c>
      <c r="I430" s="184" t="str">
        <f ca="1">IF(ISERROR($V430),"",OFFSET('Smelter Look-up'!$H$4,$V430-4,0))</f>
        <v/>
      </c>
      <c r="J430" s="184" t="str">
        <f ca="1">IF(ISERROR($V430),"",OFFSET('Smelter Look-up'!$I$4,$V430-4,0))</f>
        <v/>
      </c>
      <c r="K430" s="224"/>
      <c r="L430" s="224"/>
      <c r="M430" s="224"/>
      <c r="N430" s="224"/>
      <c r="O430" s="224"/>
      <c r="P430" s="185"/>
      <c r="Q430" s="225"/>
      <c r="R430" s="182" t="str">
        <f ca="1">IF(ISERROR($V430),"",OFFSET('Smelter Look-up'!$C$4,$V430-4,0)&amp;"")</f>
        <v/>
      </c>
      <c r="S430" s="181" t="str">
        <f t="shared" ca="1" si="59"/>
        <v/>
      </c>
      <c r="T430" s="181" t="str">
        <f ca="1">IF(B430="","",IF(ISERROR(MATCH($J430,SorP!$B$1:$B$6226,0)),"",INDIRECT("'SorP'!$A$"&amp;MATCH($S430&amp;$J430,SorP!C:C,0))))</f>
        <v/>
      </c>
      <c r="U430" s="201"/>
      <c r="V430" s="226" t="e">
        <f>IF(C430="",NA(),IF(OR(C430="Smelter not listed",C430="Smelter not yet identified"),MATCH($B430&amp;$D430,'Smelter Look-up'!$J:$J,0),MATCH($B430&amp;$C430,'Smelter Look-up'!$J:$J,0)))</f>
        <v>#N/A</v>
      </c>
      <c r="X430" s="227">
        <f t="shared" ca="1" si="60"/>
        <v>0</v>
      </c>
      <c r="AB430" s="228" t="str">
        <f t="shared" si="61"/>
        <v/>
      </c>
    </row>
    <row r="431" spans="1:28" s="227" customFormat="1" ht="20.25">
      <c r="A431" s="181"/>
      <c r="B431" s="182" t="str">
        <f>IF(LEN(A431)=0,"",INDEX('Smelter Look-up'!$A:$A,MATCH($A431,'Smelter Look-up'!$E:$E,0)))</f>
        <v/>
      </c>
      <c r="C431" s="186" t="str">
        <f>IF(LEN(A431)=0,"",INDEX('Smelter Look-up'!$C:$C,MATCH($A431,'Smelter Look-up'!$E:$E,0)))</f>
        <v/>
      </c>
      <c r="D431" s="230"/>
      <c r="E431" s="182" t="str">
        <f ca="1">IF(ISERROR($V431),"",OFFSET('Smelter Look-up'!$D$4,$V431-4,0)&amp;"")</f>
        <v/>
      </c>
      <c r="F431" s="182" t="str">
        <f ca="1">IF(ISERROR($V431),"",OFFSET('Smelter Look-up'!$E$4,$V431-4,0))</f>
        <v/>
      </c>
      <c r="G431" s="182" t="str">
        <f ca="1">IF(C431=$X$4,IF(ISERROR($V431),"Enter smelter details","RMI"),IF(ISERROR($V431),"",OFFSET('Smelter Look-up'!$F$4,$V431-4,0)))</f>
        <v/>
      </c>
      <c r="H431" s="183" t="str">
        <f ca="1">IF(ISERROR($V431),"",OFFSET('Smelter Look-up'!$G$4,$V431-4,0))</f>
        <v/>
      </c>
      <c r="I431" s="184" t="str">
        <f ca="1">IF(ISERROR($V431),"",OFFSET('Smelter Look-up'!$H$4,$V431-4,0))</f>
        <v/>
      </c>
      <c r="J431" s="184" t="str">
        <f ca="1">IF(ISERROR($V431),"",OFFSET('Smelter Look-up'!$I$4,$V431-4,0))</f>
        <v/>
      </c>
      <c r="K431" s="224"/>
      <c r="L431" s="224"/>
      <c r="M431" s="224"/>
      <c r="N431" s="224"/>
      <c r="O431" s="224"/>
      <c r="P431" s="185"/>
      <c r="Q431" s="225"/>
      <c r="R431" s="182" t="str">
        <f ca="1">IF(ISERROR($V431),"",OFFSET('Smelter Look-up'!$C$4,$V431-4,0)&amp;"")</f>
        <v/>
      </c>
      <c r="S431" s="181" t="str">
        <f t="shared" ca="1" si="59"/>
        <v/>
      </c>
      <c r="T431" s="181" t="str">
        <f ca="1">IF(B431="","",IF(ISERROR(MATCH($J431,SorP!$B$1:$B$6226,0)),"",INDIRECT("'SorP'!$A$"&amp;MATCH($S431&amp;$J431,SorP!C:C,0))))</f>
        <v/>
      </c>
      <c r="U431" s="201"/>
      <c r="V431" s="226" t="e">
        <f>IF(C431="",NA(),IF(OR(C431="Smelter not listed",C431="Smelter not yet identified"),MATCH($B431&amp;$D431,'Smelter Look-up'!$J:$J,0),MATCH($B431&amp;$C431,'Smelter Look-up'!$J:$J,0)))</f>
        <v>#N/A</v>
      </c>
      <c r="X431" s="227">
        <f t="shared" ca="1" si="60"/>
        <v>0</v>
      </c>
      <c r="AB431" s="228" t="str">
        <f t="shared" si="61"/>
        <v/>
      </c>
    </row>
    <row r="432" spans="1:28" s="227" customFormat="1" ht="20.25">
      <c r="A432" s="181"/>
      <c r="B432" s="182" t="str">
        <f>IF(LEN(A432)=0,"",INDEX('Smelter Look-up'!$A:$A,MATCH($A432,'Smelter Look-up'!$E:$E,0)))</f>
        <v/>
      </c>
      <c r="C432" s="186" t="str">
        <f>IF(LEN(A432)=0,"",INDEX('Smelter Look-up'!$C:$C,MATCH($A432,'Smelter Look-up'!$E:$E,0)))</f>
        <v/>
      </c>
      <c r="D432" s="230"/>
      <c r="E432" s="182" t="str">
        <f ca="1">IF(ISERROR($V432),"",OFFSET('Smelter Look-up'!$D$4,$V432-4,0)&amp;"")</f>
        <v/>
      </c>
      <c r="F432" s="182" t="str">
        <f ca="1">IF(ISERROR($V432),"",OFFSET('Smelter Look-up'!$E$4,$V432-4,0))</f>
        <v/>
      </c>
      <c r="G432" s="182" t="str">
        <f ca="1">IF(C432=$X$4,IF(ISERROR($V432),"Enter smelter details","RMI"),IF(ISERROR($V432),"",OFFSET('Smelter Look-up'!$F$4,$V432-4,0)))</f>
        <v/>
      </c>
      <c r="H432" s="183" t="str">
        <f ca="1">IF(ISERROR($V432),"",OFFSET('Smelter Look-up'!$G$4,$V432-4,0))</f>
        <v/>
      </c>
      <c r="I432" s="184" t="str">
        <f ca="1">IF(ISERROR($V432),"",OFFSET('Smelter Look-up'!$H$4,$V432-4,0))</f>
        <v/>
      </c>
      <c r="J432" s="184" t="str">
        <f ca="1">IF(ISERROR($V432),"",OFFSET('Smelter Look-up'!$I$4,$V432-4,0))</f>
        <v/>
      </c>
      <c r="K432" s="224"/>
      <c r="L432" s="224"/>
      <c r="M432" s="224"/>
      <c r="N432" s="224"/>
      <c r="O432" s="224"/>
      <c r="P432" s="185"/>
      <c r="Q432" s="225"/>
      <c r="R432" s="182" t="str">
        <f ca="1">IF(ISERROR($V432),"",OFFSET('Smelter Look-up'!$C$4,$V432-4,0)&amp;"")</f>
        <v/>
      </c>
      <c r="S432" s="181" t="str">
        <f t="shared" ca="1" si="59"/>
        <v/>
      </c>
      <c r="T432" s="181" t="str">
        <f ca="1">IF(B432="","",IF(ISERROR(MATCH($J432,SorP!$B$1:$B$6226,0)),"",INDIRECT("'SorP'!$A$"&amp;MATCH($S432&amp;$J432,SorP!C:C,0))))</f>
        <v/>
      </c>
      <c r="U432" s="201"/>
      <c r="V432" s="226" t="e">
        <f>IF(C432="",NA(),IF(OR(C432="Smelter not listed",C432="Smelter not yet identified"),MATCH($B432&amp;$D432,'Smelter Look-up'!$J:$J,0),MATCH($B432&amp;$C432,'Smelter Look-up'!$J:$J,0)))</f>
        <v>#N/A</v>
      </c>
      <c r="X432" s="227">
        <f t="shared" ca="1" si="60"/>
        <v>0</v>
      </c>
      <c r="AB432" s="228" t="str">
        <f t="shared" si="61"/>
        <v/>
      </c>
    </row>
    <row r="433" spans="1:28" s="227" customFormat="1" ht="20.25">
      <c r="A433" s="181"/>
      <c r="B433" s="182" t="str">
        <f>IF(LEN(A433)=0,"",INDEX('Smelter Look-up'!$A:$A,MATCH($A433,'Smelter Look-up'!$E:$E,0)))</f>
        <v/>
      </c>
      <c r="C433" s="186" t="str">
        <f>IF(LEN(A433)=0,"",INDEX('Smelter Look-up'!$C:$C,MATCH($A433,'Smelter Look-up'!$E:$E,0)))</f>
        <v/>
      </c>
      <c r="D433" s="230"/>
      <c r="E433" s="182" t="str">
        <f ca="1">IF(ISERROR($V433),"",OFFSET('Smelter Look-up'!$D$4,$V433-4,0)&amp;"")</f>
        <v/>
      </c>
      <c r="F433" s="182" t="str">
        <f ca="1">IF(ISERROR($V433),"",OFFSET('Smelter Look-up'!$E$4,$V433-4,0))</f>
        <v/>
      </c>
      <c r="G433" s="182" t="str">
        <f ca="1">IF(C433=$X$4,IF(ISERROR($V433),"Enter smelter details","RMI"),IF(ISERROR($V433),"",OFFSET('Smelter Look-up'!$F$4,$V433-4,0)))</f>
        <v/>
      </c>
      <c r="H433" s="183" t="str">
        <f ca="1">IF(ISERROR($V433),"",OFFSET('Smelter Look-up'!$G$4,$V433-4,0))</f>
        <v/>
      </c>
      <c r="I433" s="184" t="str">
        <f ca="1">IF(ISERROR($V433),"",OFFSET('Smelter Look-up'!$H$4,$V433-4,0))</f>
        <v/>
      </c>
      <c r="J433" s="184" t="str">
        <f ca="1">IF(ISERROR($V433),"",OFFSET('Smelter Look-up'!$I$4,$V433-4,0))</f>
        <v/>
      </c>
      <c r="K433" s="224"/>
      <c r="L433" s="224"/>
      <c r="M433" s="224"/>
      <c r="N433" s="224"/>
      <c r="O433" s="224"/>
      <c r="P433" s="185"/>
      <c r="Q433" s="225"/>
      <c r="R433" s="182" t="str">
        <f ca="1">IF(ISERROR($V433),"",OFFSET('Smelter Look-up'!$C$4,$V433-4,0)&amp;"")</f>
        <v/>
      </c>
      <c r="S433" s="181" t="str">
        <f t="shared" ca="1" si="59"/>
        <v/>
      </c>
      <c r="T433" s="181" t="str">
        <f ca="1">IF(B433="","",IF(ISERROR(MATCH($J433,SorP!$B$1:$B$6226,0)),"",INDIRECT("'SorP'!$A$"&amp;MATCH($S433&amp;$J433,SorP!C:C,0))))</f>
        <v/>
      </c>
      <c r="U433" s="201"/>
      <c r="V433" s="226" t="e">
        <f>IF(C433="",NA(),IF(OR(C433="Smelter not listed",C433="Smelter not yet identified"),MATCH($B433&amp;$D433,'Smelter Look-up'!$J:$J,0),MATCH($B433&amp;$C433,'Smelter Look-up'!$J:$J,0)))</f>
        <v>#N/A</v>
      </c>
      <c r="X433" s="227">
        <f t="shared" ca="1" si="60"/>
        <v>0</v>
      </c>
      <c r="AB433" s="228" t="str">
        <f t="shared" si="61"/>
        <v/>
      </c>
    </row>
    <row r="434" spans="1:28" s="227" customFormat="1" ht="20.25">
      <c r="A434" s="181"/>
      <c r="B434" s="182" t="str">
        <f>IF(LEN(A434)=0,"",INDEX('Smelter Look-up'!$A:$A,MATCH($A434,'Smelter Look-up'!$E:$E,0)))</f>
        <v/>
      </c>
      <c r="C434" s="186" t="str">
        <f>IF(LEN(A434)=0,"",INDEX('Smelter Look-up'!$C:$C,MATCH($A434,'Smelter Look-up'!$E:$E,0)))</f>
        <v/>
      </c>
      <c r="D434" s="230"/>
      <c r="E434" s="182" t="str">
        <f ca="1">IF(ISERROR($V434),"",OFFSET('Smelter Look-up'!$D$4,$V434-4,0)&amp;"")</f>
        <v/>
      </c>
      <c r="F434" s="182" t="str">
        <f ca="1">IF(ISERROR($V434),"",OFFSET('Smelter Look-up'!$E$4,$V434-4,0))</f>
        <v/>
      </c>
      <c r="G434" s="182" t="str">
        <f ca="1">IF(C434=$X$4,IF(ISERROR($V434),"Enter smelter details","RMI"),IF(ISERROR($V434),"",OFFSET('Smelter Look-up'!$F$4,$V434-4,0)))</f>
        <v/>
      </c>
      <c r="H434" s="183" t="str">
        <f ca="1">IF(ISERROR($V434),"",OFFSET('Smelter Look-up'!$G$4,$V434-4,0))</f>
        <v/>
      </c>
      <c r="I434" s="184" t="str">
        <f ca="1">IF(ISERROR($V434),"",OFFSET('Smelter Look-up'!$H$4,$V434-4,0))</f>
        <v/>
      </c>
      <c r="J434" s="184" t="str">
        <f ca="1">IF(ISERROR($V434),"",OFFSET('Smelter Look-up'!$I$4,$V434-4,0))</f>
        <v/>
      </c>
      <c r="K434" s="224"/>
      <c r="L434" s="224"/>
      <c r="M434" s="224"/>
      <c r="N434" s="224"/>
      <c r="O434" s="224"/>
      <c r="P434" s="185"/>
      <c r="Q434" s="225"/>
      <c r="R434" s="182" t="str">
        <f ca="1">IF(ISERROR($V434),"",OFFSET('Smelter Look-up'!$C$4,$V434-4,0)&amp;"")</f>
        <v/>
      </c>
      <c r="S434" s="181" t="str">
        <f t="shared" ca="1" si="59"/>
        <v/>
      </c>
      <c r="T434" s="181" t="str">
        <f ca="1">IF(B434="","",IF(ISERROR(MATCH($J434,SorP!$B$1:$B$6226,0)),"",INDIRECT("'SorP'!$A$"&amp;MATCH($S434&amp;$J434,SorP!C:C,0))))</f>
        <v/>
      </c>
      <c r="U434" s="201"/>
      <c r="V434" s="226" t="e">
        <f>IF(C434="",NA(),IF(OR(C434="Smelter not listed",C434="Smelter not yet identified"),MATCH($B434&amp;$D434,'Smelter Look-up'!$J:$J,0),MATCH($B434&amp;$C434,'Smelter Look-up'!$J:$J,0)))</f>
        <v>#N/A</v>
      </c>
      <c r="X434" s="227">
        <f t="shared" ca="1" si="60"/>
        <v>0</v>
      </c>
      <c r="AB434" s="228" t="str">
        <f t="shared" si="61"/>
        <v/>
      </c>
    </row>
    <row r="435" spans="1:28" s="227" customFormat="1" ht="20.25">
      <c r="A435" s="181"/>
      <c r="B435" s="182" t="str">
        <f>IF(LEN(A435)=0,"",INDEX('Smelter Look-up'!$A:$A,MATCH($A435,'Smelter Look-up'!$E:$E,0)))</f>
        <v/>
      </c>
      <c r="C435" s="186" t="str">
        <f>IF(LEN(A435)=0,"",INDEX('Smelter Look-up'!$C:$C,MATCH($A435,'Smelter Look-up'!$E:$E,0)))</f>
        <v/>
      </c>
      <c r="D435" s="230"/>
      <c r="E435" s="182" t="str">
        <f ca="1">IF(ISERROR($V435),"",OFFSET('Smelter Look-up'!$D$4,$V435-4,0)&amp;"")</f>
        <v/>
      </c>
      <c r="F435" s="182" t="str">
        <f ca="1">IF(ISERROR($V435),"",OFFSET('Smelter Look-up'!$E$4,$V435-4,0))</f>
        <v/>
      </c>
      <c r="G435" s="182" t="str">
        <f ca="1">IF(C435=$X$4,IF(ISERROR($V435),"Enter smelter details","RMI"),IF(ISERROR($V435),"",OFFSET('Smelter Look-up'!$F$4,$V435-4,0)))</f>
        <v/>
      </c>
      <c r="H435" s="183" t="str">
        <f ca="1">IF(ISERROR($V435),"",OFFSET('Smelter Look-up'!$G$4,$V435-4,0))</f>
        <v/>
      </c>
      <c r="I435" s="184" t="str">
        <f ca="1">IF(ISERROR($V435),"",OFFSET('Smelter Look-up'!$H$4,$V435-4,0))</f>
        <v/>
      </c>
      <c r="J435" s="184" t="str">
        <f ca="1">IF(ISERROR($V435),"",OFFSET('Smelter Look-up'!$I$4,$V435-4,0))</f>
        <v/>
      </c>
      <c r="K435" s="224"/>
      <c r="L435" s="224"/>
      <c r="M435" s="224"/>
      <c r="N435" s="224"/>
      <c r="O435" s="224"/>
      <c r="P435" s="185"/>
      <c r="Q435" s="225"/>
      <c r="R435" s="182" t="str">
        <f ca="1">IF(ISERROR($V435),"",OFFSET('Smelter Look-up'!$C$4,$V435-4,0)&amp;"")</f>
        <v/>
      </c>
      <c r="S435" s="181" t="str">
        <f t="shared" ca="1" si="59"/>
        <v/>
      </c>
      <c r="T435" s="181" t="str">
        <f ca="1">IF(B435="","",IF(ISERROR(MATCH($J435,SorP!$B$1:$B$6226,0)),"",INDIRECT("'SorP'!$A$"&amp;MATCH($S435&amp;$J435,SorP!C:C,0))))</f>
        <v/>
      </c>
      <c r="U435" s="201"/>
      <c r="V435" s="226" t="e">
        <f>IF(C435="",NA(),IF(OR(C435="Smelter not listed",C435="Smelter not yet identified"),MATCH($B435&amp;$D435,'Smelter Look-up'!$J:$J,0),MATCH($B435&amp;$C435,'Smelter Look-up'!$J:$J,0)))</f>
        <v>#N/A</v>
      </c>
      <c r="X435" s="227">
        <f t="shared" ca="1" si="60"/>
        <v>0</v>
      </c>
      <c r="AB435" s="228" t="str">
        <f t="shared" si="61"/>
        <v/>
      </c>
    </row>
    <row r="436" spans="1:28" s="227" customFormat="1" ht="20.25">
      <c r="A436" s="181"/>
      <c r="B436" s="182" t="str">
        <f>IF(LEN(A436)=0,"",INDEX('Smelter Look-up'!$A:$A,MATCH($A436,'Smelter Look-up'!$E:$E,0)))</f>
        <v/>
      </c>
      <c r="C436" s="186" t="str">
        <f>IF(LEN(A436)=0,"",INDEX('Smelter Look-up'!$C:$C,MATCH($A436,'Smelter Look-up'!$E:$E,0)))</f>
        <v/>
      </c>
      <c r="D436" s="230"/>
      <c r="E436" s="182" t="str">
        <f ca="1">IF(ISERROR($V436),"",OFFSET('Smelter Look-up'!$D$4,$V436-4,0)&amp;"")</f>
        <v/>
      </c>
      <c r="F436" s="182" t="str">
        <f ca="1">IF(ISERROR($V436),"",OFFSET('Smelter Look-up'!$E$4,$V436-4,0))</f>
        <v/>
      </c>
      <c r="G436" s="182" t="str">
        <f ca="1">IF(C436=$X$4,IF(ISERROR($V436),"Enter smelter details","RMI"),IF(ISERROR($V436),"",OFFSET('Smelter Look-up'!$F$4,$V436-4,0)))</f>
        <v/>
      </c>
      <c r="H436" s="183" t="str">
        <f ca="1">IF(ISERROR($V436),"",OFFSET('Smelter Look-up'!$G$4,$V436-4,0))</f>
        <v/>
      </c>
      <c r="I436" s="184" t="str">
        <f ca="1">IF(ISERROR($V436),"",OFFSET('Smelter Look-up'!$H$4,$V436-4,0))</f>
        <v/>
      </c>
      <c r="J436" s="184" t="str">
        <f ca="1">IF(ISERROR($V436),"",OFFSET('Smelter Look-up'!$I$4,$V436-4,0))</f>
        <v/>
      </c>
      <c r="K436" s="224"/>
      <c r="L436" s="224"/>
      <c r="M436" s="224"/>
      <c r="N436" s="224"/>
      <c r="O436" s="224"/>
      <c r="P436" s="185"/>
      <c r="Q436" s="225"/>
      <c r="R436" s="182" t="str">
        <f ca="1">IF(ISERROR($V436),"",OFFSET('Smelter Look-up'!$C$4,$V436-4,0)&amp;"")</f>
        <v/>
      </c>
      <c r="S436" s="181" t="str">
        <f t="shared" ca="1" si="59"/>
        <v/>
      </c>
      <c r="T436" s="181" t="str">
        <f ca="1">IF(B436="","",IF(ISERROR(MATCH($J436,SorP!$B$1:$B$6226,0)),"",INDIRECT("'SorP'!$A$"&amp;MATCH($S436&amp;$J436,SorP!C:C,0))))</f>
        <v/>
      </c>
      <c r="U436" s="201"/>
      <c r="V436" s="226" t="e">
        <f>IF(C436="",NA(),IF(OR(C436="Smelter not listed",C436="Smelter not yet identified"),MATCH($B436&amp;$D436,'Smelter Look-up'!$J:$J,0),MATCH($B436&amp;$C436,'Smelter Look-up'!$J:$J,0)))</f>
        <v>#N/A</v>
      </c>
      <c r="X436" s="227">
        <f t="shared" ca="1" si="60"/>
        <v>0</v>
      </c>
      <c r="AB436" s="228" t="str">
        <f t="shared" si="61"/>
        <v/>
      </c>
    </row>
    <row r="437" spans="1:28" s="227" customFormat="1" ht="20.25">
      <c r="A437" s="181"/>
      <c r="B437" s="182" t="str">
        <f>IF(LEN(A437)=0,"",INDEX('Smelter Look-up'!$A:$A,MATCH($A437,'Smelter Look-up'!$E:$E,0)))</f>
        <v/>
      </c>
      <c r="C437" s="186" t="str">
        <f>IF(LEN(A437)=0,"",INDEX('Smelter Look-up'!$C:$C,MATCH($A437,'Smelter Look-up'!$E:$E,0)))</f>
        <v/>
      </c>
      <c r="D437" s="230"/>
      <c r="E437" s="182" t="str">
        <f ca="1">IF(ISERROR($V437),"",OFFSET('Smelter Look-up'!$D$4,$V437-4,0)&amp;"")</f>
        <v/>
      </c>
      <c r="F437" s="182" t="str">
        <f ca="1">IF(ISERROR($V437),"",OFFSET('Smelter Look-up'!$E$4,$V437-4,0))</f>
        <v/>
      </c>
      <c r="G437" s="182" t="str">
        <f ca="1">IF(C437=$X$4,IF(ISERROR($V437),"Enter smelter details","RMI"),IF(ISERROR($V437),"",OFFSET('Smelter Look-up'!$F$4,$V437-4,0)))</f>
        <v/>
      </c>
      <c r="H437" s="183" t="str">
        <f ca="1">IF(ISERROR($V437),"",OFFSET('Smelter Look-up'!$G$4,$V437-4,0))</f>
        <v/>
      </c>
      <c r="I437" s="184" t="str">
        <f ca="1">IF(ISERROR($V437),"",OFFSET('Smelter Look-up'!$H$4,$V437-4,0))</f>
        <v/>
      </c>
      <c r="J437" s="184" t="str">
        <f ca="1">IF(ISERROR($V437),"",OFFSET('Smelter Look-up'!$I$4,$V437-4,0))</f>
        <v/>
      </c>
      <c r="K437" s="224"/>
      <c r="L437" s="224"/>
      <c r="M437" s="224"/>
      <c r="N437" s="224"/>
      <c r="O437" s="224"/>
      <c r="P437" s="185"/>
      <c r="Q437" s="225"/>
      <c r="R437" s="182" t="str">
        <f ca="1">IF(ISERROR($V437),"",OFFSET('Smelter Look-up'!$C$4,$V437-4,0)&amp;"")</f>
        <v/>
      </c>
      <c r="S437" s="181" t="str">
        <f t="shared" ca="1" si="59"/>
        <v/>
      </c>
      <c r="T437" s="181" t="str">
        <f ca="1">IF(B437="","",IF(ISERROR(MATCH($J437,SorP!$B$1:$B$6226,0)),"",INDIRECT("'SorP'!$A$"&amp;MATCH($S437&amp;$J437,SorP!C:C,0))))</f>
        <v/>
      </c>
      <c r="U437" s="201"/>
      <c r="V437" s="226" t="e">
        <f>IF(C437="",NA(),IF(OR(C437="Smelter not listed",C437="Smelter not yet identified"),MATCH($B437&amp;$D437,'Smelter Look-up'!$J:$J,0),MATCH($B437&amp;$C437,'Smelter Look-up'!$J:$J,0)))</f>
        <v>#N/A</v>
      </c>
      <c r="X437" s="227">
        <f t="shared" ca="1" si="60"/>
        <v>0</v>
      </c>
      <c r="AB437" s="228" t="str">
        <f t="shared" si="61"/>
        <v/>
      </c>
    </row>
    <row r="438" spans="1:28" s="227" customFormat="1" ht="20.25">
      <c r="A438" s="181"/>
      <c r="B438" s="182" t="str">
        <f>IF(LEN(A438)=0,"",INDEX('Smelter Look-up'!$A:$A,MATCH($A438,'Smelter Look-up'!$E:$E,0)))</f>
        <v/>
      </c>
      <c r="C438" s="186" t="str">
        <f>IF(LEN(A438)=0,"",INDEX('Smelter Look-up'!$C:$C,MATCH($A438,'Smelter Look-up'!$E:$E,0)))</f>
        <v/>
      </c>
      <c r="D438" s="230"/>
      <c r="E438" s="182" t="str">
        <f ca="1">IF(ISERROR($V438),"",OFFSET('Smelter Look-up'!$D$4,$V438-4,0)&amp;"")</f>
        <v/>
      </c>
      <c r="F438" s="182" t="str">
        <f ca="1">IF(ISERROR($V438),"",OFFSET('Smelter Look-up'!$E$4,$V438-4,0))</f>
        <v/>
      </c>
      <c r="G438" s="182" t="str">
        <f ca="1">IF(C438=$X$4,IF(ISERROR($V438),"Enter smelter details","RMI"),IF(ISERROR($V438),"",OFFSET('Smelter Look-up'!$F$4,$V438-4,0)))</f>
        <v/>
      </c>
      <c r="H438" s="183" t="str">
        <f ca="1">IF(ISERROR($V438),"",OFFSET('Smelter Look-up'!$G$4,$V438-4,0))</f>
        <v/>
      </c>
      <c r="I438" s="184" t="str">
        <f ca="1">IF(ISERROR($V438),"",OFFSET('Smelter Look-up'!$H$4,$V438-4,0))</f>
        <v/>
      </c>
      <c r="J438" s="184" t="str">
        <f ca="1">IF(ISERROR($V438),"",OFFSET('Smelter Look-up'!$I$4,$V438-4,0))</f>
        <v/>
      </c>
      <c r="K438" s="224"/>
      <c r="L438" s="224"/>
      <c r="M438" s="224"/>
      <c r="N438" s="224"/>
      <c r="O438" s="224"/>
      <c r="P438" s="185"/>
      <c r="Q438" s="225"/>
      <c r="R438" s="182" t="str">
        <f ca="1">IF(ISERROR($V438),"",OFFSET('Smelter Look-up'!$C$4,$V438-4,0)&amp;"")</f>
        <v/>
      </c>
      <c r="S438" s="181" t="str">
        <f t="shared" ca="1" si="59"/>
        <v/>
      </c>
      <c r="T438" s="181" t="str">
        <f ca="1">IF(B438="","",IF(ISERROR(MATCH($J438,SorP!$B$1:$B$6226,0)),"",INDIRECT("'SorP'!$A$"&amp;MATCH($S438&amp;$J438,SorP!C:C,0))))</f>
        <v/>
      </c>
      <c r="U438" s="201"/>
      <c r="V438" s="226" t="e">
        <f>IF(C438="",NA(),IF(OR(C438="Smelter not listed",C438="Smelter not yet identified"),MATCH($B438&amp;$D438,'Smelter Look-up'!$J:$J,0),MATCH($B438&amp;$C438,'Smelter Look-up'!$J:$J,0)))</f>
        <v>#N/A</v>
      </c>
      <c r="X438" s="227">
        <f t="shared" ca="1" si="60"/>
        <v>0</v>
      </c>
      <c r="AB438" s="228" t="str">
        <f t="shared" si="61"/>
        <v/>
      </c>
    </row>
    <row r="439" spans="1:28" s="227" customFormat="1" ht="20.25">
      <c r="A439" s="181"/>
      <c r="B439" s="182" t="str">
        <f>IF(LEN(A439)=0,"",INDEX('Smelter Look-up'!$A:$A,MATCH($A439,'Smelter Look-up'!$E:$E,0)))</f>
        <v/>
      </c>
      <c r="C439" s="186" t="str">
        <f>IF(LEN(A439)=0,"",INDEX('Smelter Look-up'!$C:$C,MATCH($A439,'Smelter Look-up'!$E:$E,0)))</f>
        <v/>
      </c>
      <c r="D439" s="230"/>
      <c r="E439" s="182" t="str">
        <f ca="1">IF(ISERROR($V439),"",OFFSET('Smelter Look-up'!$D$4,$V439-4,0)&amp;"")</f>
        <v/>
      </c>
      <c r="F439" s="182" t="str">
        <f ca="1">IF(ISERROR($V439),"",OFFSET('Smelter Look-up'!$E$4,$V439-4,0))</f>
        <v/>
      </c>
      <c r="G439" s="182" t="str">
        <f ca="1">IF(C439=$X$4,IF(ISERROR($V439),"Enter smelter details","RMI"),IF(ISERROR($V439),"",OFFSET('Smelter Look-up'!$F$4,$V439-4,0)))</f>
        <v/>
      </c>
      <c r="H439" s="183" t="str">
        <f ca="1">IF(ISERROR($V439),"",OFFSET('Smelter Look-up'!$G$4,$V439-4,0))</f>
        <v/>
      </c>
      <c r="I439" s="184" t="str">
        <f ca="1">IF(ISERROR($V439),"",OFFSET('Smelter Look-up'!$H$4,$V439-4,0))</f>
        <v/>
      </c>
      <c r="J439" s="184" t="str">
        <f ca="1">IF(ISERROR($V439),"",OFFSET('Smelter Look-up'!$I$4,$V439-4,0))</f>
        <v/>
      </c>
      <c r="K439" s="224"/>
      <c r="L439" s="224"/>
      <c r="M439" s="224"/>
      <c r="N439" s="224"/>
      <c r="O439" s="224"/>
      <c r="P439" s="185"/>
      <c r="Q439" s="225"/>
      <c r="R439" s="182" t="str">
        <f ca="1">IF(ISERROR($V439),"",OFFSET('Smelter Look-up'!$C$4,$V439-4,0)&amp;"")</f>
        <v/>
      </c>
      <c r="S439" s="181" t="str">
        <f t="shared" ca="1" si="59"/>
        <v/>
      </c>
      <c r="T439" s="181" t="str">
        <f ca="1">IF(B439="","",IF(ISERROR(MATCH($J439,SorP!$B$1:$B$6226,0)),"",INDIRECT("'SorP'!$A$"&amp;MATCH($S439&amp;$J439,SorP!C:C,0))))</f>
        <v/>
      </c>
      <c r="U439" s="201"/>
      <c r="V439" s="226" t="e">
        <f>IF(C439="",NA(),IF(OR(C439="Smelter not listed",C439="Smelter not yet identified"),MATCH($B439&amp;$D439,'Smelter Look-up'!$J:$J,0),MATCH($B439&amp;$C439,'Smelter Look-up'!$J:$J,0)))</f>
        <v>#N/A</v>
      </c>
      <c r="X439" s="227">
        <f t="shared" ca="1" si="60"/>
        <v>0</v>
      </c>
      <c r="AB439" s="228" t="str">
        <f t="shared" si="61"/>
        <v/>
      </c>
    </row>
    <row r="440" spans="1:28" s="227" customFormat="1" ht="20.25">
      <c r="A440" s="181"/>
      <c r="B440" s="182" t="str">
        <f>IF(LEN(A440)=0,"",INDEX('Smelter Look-up'!$A:$A,MATCH($A440,'Smelter Look-up'!$E:$E,0)))</f>
        <v/>
      </c>
      <c r="C440" s="186" t="str">
        <f>IF(LEN(A440)=0,"",INDEX('Smelter Look-up'!$C:$C,MATCH($A440,'Smelter Look-up'!$E:$E,0)))</f>
        <v/>
      </c>
      <c r="D440" s="230"/>
      <c r="E440" s="182" t="str">
        <f ca="1">IF(ISERROR($V440),"",OFFSET('Smelter Look-up'!$D$4,$V440-4,0)&amp;"")</f>
        <v/>
      </c>
      <c r="F440" s="182" t="str">
        <f ca="1">IF(ISERROR($V440),"",OFFSET('Smelter Look-up'!$E$4,$V440-4,0))</f>
        <v/>
      </c>
      <c r="G440" s="182" t="str">
        <f ca="1">IF(C440=$X$4,IF(ISERROR($V440),"Enter smelter details","RMI"),IF(ISERROR($V440),"",OFFSET('Smelter Look-up'!$F$4,$V440-4,0)))</f>
        <v/>
      </c>
      <c r="H440" s="183" t="str">
        <f ca="1">IF(ISERROR($V440),"",OFFSET('Smelter Look-up'!$G$4,$V440-4,0))</f>
        <v/>
      </c>
      <c r="I440" s="184" t="str">
        <f ca="1">IF(ISERROR($V440),"",OFFSET('Smelter Look-up'!$H$4,$V440-4,0))</f>
        <v/>
      </c>
      <c r="J440" s="184" t="str">
        <f ca="1">IF(ISERROR($V440),"",OFFSET('Smelter Look-up'!$I$4,$V440-4,0))</f>
        <v/>
      </c>
      <c r="K440" s="224"/>
      <c r="L440" s="224"/>
      <c r="M440" s="224"/>
      <c r="N440" s="224"/>
      <c r="O440" s="224"/>
      <c r="P440" s="185"/>
      <c r="Q440" s="225"/>
      <c r="R440" s="182" t="str">
        <f ca="1">IF(ISERROR($V440),"",OFFSET('Smelter Look-up'!$C$4,$V440-4,0)&amp;"")</f>
        <v/>
      </c>
      <c r="S440" s="181" t="str">
        <f t="shared" ca="1" si="59"/>
        <v/>
      </c>
      <c r="T440" s="181" t="str">
        <f ca="1">IF(B440="","",IF(ISERROR(MATCH($J440,SorP!$B$1:$B$6226,0)),"",INDIRECT("'SorP'!$A$"&amp;MATCH($S440&amp;$J440,SorP!C:C,0))))</f>
        <v/>
      </c>
      <c r="U440" s="201"/>
      <c r="V440" s="226" t="e">
        <f>IF(C440="",NA(),IF(OR(C440="Smelter not listed",C440="Smelter not yet identified"),MATCH($B440&amp;$D440,'Smelter Look-up'!$J:$J,0),MATCH($B440&amp;$C440,'Smelter Look-up'!$J:$J,0)))</f>
        <v>#N/A</v>
      </c>
      <c r="X440" s="227">
        <f t="shared" ca="1" si="60"/>
        <v>0</v>
      </c>
      <c r="AB440" s="228" t="str">
        <f t="shared" si="61"/>
        <v/>
      </c>
    </row>
    <row r="441" spans="1:28" s="227" customFormat="1" ht="20.25">
      <c r="A441" s="181"/>
      <c r="B441" s="182" t="str">
        <f>IF(LEN(A441)=0,"",INDEX('Smelter Look-up'!$A:$A,MATCH($A441,'Smelter Look-up'!$E:$E,0)))</f>
        <v/>
      </c>
      <c r="C441" s="186" t="str">
        <f>IF(LEN(A441)=0,"",INDEX('Smelter Look-up'!$C:$C,MATCH($A441,'Smelter Look-up'!$E:$E,0)))</f>
        <v/>
      </c>
      <c r="D441" s="230"/>
      <c r="E441" s="182" t="str">
        <f ca="1">IF(ISERROR($V441),"",OFFSET('Smelter Look-up'!$D$4,$V441-4,0)&amp;"")</f>
        <v/>
      </c>
      <c r="F441" s="182" t="str">
        <f ca="1">IF(ISERROR($V441),"",OFFSET('Smelter Look-up'!$E$4,$V441-4,0))</f>
        <v/>
      </c>
      <c r="G441" s="182" t="str">
        <f ca="1">IF(C441=$X$4,IF(ISERROR($V441),"Enter smelter details","RMI"),IF(ISERROR($V441),"",OFFSET('Smelter Look-up'!$F$4,$V441-4,0)))</f>
        <v/>
      </c>
      <c r="H441" s="183" t="str">
        <f ca="1">IF(ISERROR($V441),"",OFFSET('Smelter Look-up'!$G$4,$V441-4,0))</f>
        <v/>
      </c>
      <c r="I441" s="184" t="str">
        <f ca="1">IF(ISERROR($V441),"",OFFSET('Smelter Look-up'!$H$4,$V441-4,0))</f>
        <v/>
      </c>
      <c r="J441" s="184" t="str">
        <f ca="1">IF(ISERROR($V441),"",OFFSET('Smelter Look-up'!$I$4,$V441-4,0))</f>
        <v/>
      </c>
      <c r="K441" s="224"/>
      <c r="L441" s="224"/>
      <c r="M441" s="224"/>
      <c r="N441" s="224"/>
      <c r="O441" s="224"/>
      <c r="P441" s="185"/>
      <c r="Q441" s="225"/>
      <c r="R441" s="182" t="str">
        <f ca="1">IF(ISERROR($V441),"",OFFSET('Smelter Look-up'!$C$4,$V441-4,0)&amp;"")</f>
        <v/>
      </c>
      <c r="S441" s="181" t="str">
        <f t="shared" ca="1" si="59"/>
        <v/>
      </c>
      <c r="T441" s="181" t="str">
        <f ca="1">IF(B441="","",IF(ISERROR(MATCH($J441,SorP!$B$1:$B$6226,0)),"",INDIRECT("'SorP'!$A$"&amp;MATCH($S441&amp;$J441,SorP!C:C,0))))</f>
        <v/>
      </c>
      <c r="U441" s="201"/>
      <c r="V441" s="226" t="e">
        <f>IF(C441="",NA(),IF(OR(C441="Smelter not listed",C441="Smelter not yet identified"),MATCH($B441&amp;$D441,'Smelter Look-up'!$J:$J,0),MATCH($B441&amp;$C441,'Smelter Look-up'!$J:$J,0)))</f>
        <v>#N/A</v>
      </c>
      <c r="X441" s="227">
        <f t="shared" ca="1" si="60"/>
        <v>0</v>
      </c>
      <c r="AB441" s="228" t="str">
        <f t="shared" si="61"/>
        <v/>
      </c>
    </row>
    <row r="442" spans="1:28" s="227" customFormat="1" ht="20.25">
      <c r="A442" s="181"/>
      <c r="B442" s="182" t="str">
        <f>IF(LEN(A442)=0,"",INDEX('Smelter Look-up'!$A:$A,MATCH($A442,'Smelter Look-up'!$E:$E,0)))</f>
        <v/>
      </c>
      <c r="C442" s="186" t="str">
        <f>IF(LEN(A442)=0,"",INDEX('Smelter Look-up'!$C:$C,MATCH($A442,'Smelter Look-up'!$E:$E,0)))</f>
        <v/>
      </c>
      <c r="D442" s="230"/>
      <c r="E442" s="182" t="str">
        <f ca="1">IF(ISERROR($V442),"",OFFSET('Smelter Look-up'!$D$4,$V442-4,0)&amp;"")</f>
        <v/>
      </c>
      <c r="F442" s="182" t="str">
        <f ca="1">IF(ISERROR($V442),"",OFFSET('Smelter Look-up'!$E$4,$V442-4,0))</f>
        <v/>
      </c>
      <c r="G442" s="182" t="str">
        <f ca="1">IF(C442=$X$4,IF(ISERROR($V442),"Enter smelter details","RMI"),IF(ISERROR($V442),"",OFFSET('Smelter Look-up'!$F$4,$V442-4,0)))</f>
        <v/>
      </c>
      <c r="H442" s="183" t="str">
        <f ca="1">IF(ISERROR($V442),"",OFFSET('Smelter Look-up'!$G$4,$V442-4,0))</f>
        <v/>
      </c>
      <c r="I442" s="184" t="str">
        <f ca="1">IF(ISERROR($V442),"",OFFSET('Smelter Look-up'!$H$4,$V442-4,0))</f>
        <v/>
      </c>
      <c r="J442" s="184" t="str">
        <f ca="1">IF(ISERROR($V442),"",OFFSET('Smelter Look-up'!$I$4,$V442-4,0))</f>
        <v/>
      </c>
      <c r="K442" s="224"/>
      <c r="L442" s="224"/>
      <c r="M442" s="224"/>
      <c r="N442" s="224"/>
      <c r="O442" s="224"/>
      <c r="P442" s="185"/>
      <c r="Q442" s="225"/>
      <c r="R442" s="182" t="str">
        <f ca="1">IF(ISERROR($V442),"",OFFSET('Smelter Look-up'!$C$4,$V442-4,0)&amp;"")</f>
        <v/>
      </c>
      <c r="S442" s="181" t="str">
        <f t="shared" ca="1" si="59"/>
        <v/>
      </c>
      <c r="T442" s="181" t="str">
        <f ca="1">IF(B442="","",IF(ISERROR(MATCH($J442,SorP!$B$1:$B$6226,0)),"",INDIRECT("'SorP'!$A$"&amp;MATCH($S442&amp;$J442,SorP!C:C,0))))</f>
        <v/>
      </c>
      <c r="U442" s="201"/>
      <c r="V442" s="226" t="e">
        <f>IF(C442="",NA(),IF(OR(C442="Smelter not listed",C442="Smelter not yet identified"),MATCH($B442&amp;$D442,'Smelter Look-up'!$J:$J,0),MATCH($B442&amp;$C442,'Smelter Look-up'!$J:$J,0)))</f>
        <v>#N/A</v>
      </c>
      <c r="X442" s="227">
        <f t="shared" ca="1" si="60"/>
        <v>0</v>
      </c>
      <c r="AB442" s="228" t="str">
        <f t="shared" si="61"/>
        <v/>
      </c>
    </row>
    <row r="443" spans="1:28" s="227" customFormat="1" ht="20.25">
      <c r="A443" s="181"/>
      <c r="B443" s="182" t="str">
        <f>IF(LEN(A443)=0,"",INDEX('Smelter Look-up'!$A:$A,MATCH($A443,'Smelter Look-up'!$E:$E,0)))</f>
        <v/>
      </c>
      <c r="C443" s="186" t="str">
        <f>IF(LEN(A443)=0,"",INDEX('Smelter Look-up'!$C:$C,MATCH($A443,'Smelter Look-up'!$E:$E,0)))</f>
        <v/>
      </c>
      <c r="D443" s="230"/>
      <c r="E443" s="182" t="str">
        <f ca="1">IF(ISERROR($V443),"",OFFSET('Smelter Look-up'!$D$4,$V443-4,0)&amp;"")</f>
        <v/>
      </c>
      <c r="F443" s="182" t="str">
        <f ca="1">IF(ISERROR($V443),"",OFFSET('Smelter Look-up'!$E$4,$V443-4,0))</f>
        <v/>
      </c>
      <c r="G443" s="182" t="str">
        <f ca="1">IF(C443=$X$4,IF(ISERROR($V443),"Enter smelter details","RMI"),IF(ISERROR($V443),"",OFFSET('Smelter Look-up'!$F$4,$V443-4,0)))</f>
        <v/>
      </c>
      <c r="H443" s="183" t="str">
        <f ca="1">IF(ISERROR($V443),"",OFFSET('Smelter Look-up'!$G$4,$V443-4,0))</f>
        <v/>
      </c>
      <c r="I443" s="184" t="str">
        <f ca="1">IF(ISERROR($V443),"",OFFSET('Smelter Look-up'!$H$4,$V443-4,0))</f>
        <v/>
      </c>
      <c r="J443" s="184" t="str">
        <f ca="1">IF(ISERROR($V443),"",OFFSET('Smelter Look-up'!$I$4,$V443-4,0))</f>
        <v/>
      </c>
      <c r="K443" s="224"/>
      <c r="L443" s="224"/>
      <c r="M443" s="224"/>
      <c r="N443" s="224"/>
      <c r="O443" s="224"/>
      <c r="P443" s="185"/>
      <c r="Q443" s="225"/>
      <c r="R443" s="182" t="str">
        <f ca="1">IF(ISERROR($V443),"",OFFSET('Smelter Look-up'!$C$4,$V443-4,0)&amp;"")</f>
        <v/>
      </c>
      <c r="S443" s="181" t="str">
        <f t="shared" ca="1" si="59"/>
        <v/>
      </c>
      <c r="T443" s="181" t="str">
        <f ca="1">IF(B443="","",IF(ISERROR(MATCH($J443,SorP!$B$1:$B$6226,0)),"",INDIRECT("'SorP'!$A$"&amp;MATCH($S443&amp;$J443,SorP!C:C,0))))</f>
        <v/>
      </c>
      <c r="U443" s="201"/>
      <c r="V443" s="226" t="e">
        <f>IF(C443="",NA(),IF(OR(C443="Smelter not listed",C443="Smelter not yet identified"),MATCH($B443&amp;$D443,'Smelter Look-up'!$J:$J,0),MATCH($B443&amp;$C443,'Smelter Look-up'!$J:$J,0)))</f>
        <v>#N/A</v>
      </c>
      <c r="X443" s="227">
        <f t="shared" ca="1" si="60"/>
        <v>0</v>
      </c>
      <c r="AB443" s="228" t="str">
        <f t="shared" si="61"/>
        <v/>
      </c>
    </row>
    <row r="444" spans="1:28" s="227" customFormat="1" ht="20.25">
      <c r="A444" s="181"/>
      <c r="B444" s="182" t="str">
        <f>IF(LEN(A444)=0,"",INDEX('Smelter Look-up'!$A:$A,MATCH($A444,'Smelter Look-up'!$E:$E,0)))</f>
        <v/>
      </c>
      <c r="C444" s="186" t="str">
        <f>IF(LEN(A444)=0,"",INDEX('Smelter Look-up'!$C:$C,MATCH($A444,'Smelter Look-up'!$E:$E,0)))</f>
        <v/>
      </c>
      <c r="D444" s="230"/>
      <c r="E444" s="182" t="str">
        <f ca="1">IF(ISERROR($V444),"",OFFSET('Smelter Look-up'!$D$4,$V444-4,0)&amp;"")</f>
        <v/>
      </c>
      <c r="F444" s="182" t="str">
        <f ca="1">IF(ISERROR($V444),"",OFFSET('Smelter Look-up'!$E$4,$V444-4,0))</f>
        <v/>
      </c>
      <c r="G444" s="182" t="str">
        <f ca="1">IF(C444=$X$4,IF(ISERROR($V444),"Enter smelter details","RMI"),IF(ISERROR($V444),"",OFFSET('Smelter Look-up'!$F$4,$V444-4,0)))</f>
        <v/>
      </c>
      <c r="H444" s="183" t="str">
        <f ca="1">IF(ISERROR($V444),"",OFFSET('Smelter Look-up'!$G$4,$V444-4,0))</f>
        <v/>
      </c>
      <c r="I444" s="184" t="str">
        <f ca="1">IF(ISERROR($V444),"",OFFSET('Smelter Look-up'!$H$4,$V444-4,0))</f>
        <v/>
      </c>
      <c r="J444" s="184" t="str">
        <f ca="1">IF(ISERROR($V444),"",OFFSET('Smelter Look-up'!$I$4,$V444-4,0))</f>
        <v/>
      </c>
      <c r="K444" s="224"/>
      <c r="L444" s="224"/>
      <c r="M444" s="224"/>
      <c r="N444" s="224"/>
      <c r="O444" s="224"/>
      <c r="P444" s="185"/>
      <c r="Q444" s="225"/>
      <c r="R444" s="182" t="str">
        <f ca="1">IF(ISERROR($V444),"",OFFSET('Smelter Look-up'!$C$4,$V444-4,0)&amp;"")</f>
        <v/>
      </c>
      <c r="S444" s="181" t="str">
        <f t="shared" ca="1" si="59"/>
        <v/>
      </c>
      <c r="T444" s="181" t="str">
        <f ca="1">IF(B444="","",IF(ISERROR(MATCH($J444,SorP!$B$1:$B$6226,0)),"",INDIRECT("'SorP'!$A$"&amp;MATCH($S444&amp;$J444,SorP!C:C,0))))</f>
        <v/>
      </c>
      <c r="U444" s="201"/>
      <c r="V444" s="226" t="e">
        <f>IF(C444="",NA(),IF(OR(C444="Smelter not listed",C444="Smelter not yet identified"),MATCH($B444&amp;$D444,'Smelter Look-up'!$J:$J,0),MATCH($B444&amp;$C444,'Smelter Look-up'!$J:$J,0)))</f>
        <v>#N/A</v>
      </c>
      <c r="X444" s="227">
        <f t="shared" ca="1" si="60"/>
        <v>0</v>
      </c>
      <c r="AB444" s="228" t="str">
        <f t="shared" si="61"/>
        <v/>
      </c>
    </row>
    <row r="445" spans="1:28" s="227" customFormat="1" ht="20.25">
      <c r="A445" s="181"/>
      <c r="B445" s="182" t="str">
        <f>IF(LEN(A445)=0,"",INDEX('Smelter Look-up'!$A:$A,MATCH($A445,'Smelter Look-up'!$E:$E,0)))</f>
        <v/>
      </c>
      <c r="C445" s="186" t="str">
        <f>IF(LEN(A445)=0,"",INDEX('Smelter Look-up'!$C:$C,MATCH($A445,'Smelter Look-up'!$E:$E,0)))</f>
        <v/>
      </c>
      <c r="D445" s="230"/>
      <c r="E445" s="182" t="str">
        <f ca="1">IF(ISERROR($V445),"",OFFSET('Smelter Look-up'!$D$4,$V445-4,0)&amp;"")</f>
        <v/>
      </c>
      <c r="F445" s="182" t="str">
        <f ca="1">IF(ISERROR($V445),"",OFFSET('Smelter Look-up'!$E$4,$V445-4,0))</f>
        <v/>
      </c>
      <c r="G445" s="182" t="str">
        <f ca="1">IF(C445=$X$4,IF(ISERROR($V445),"Enter smelter details","RMI"),IF(ISERROR($V445),"",OFFSET('Smelter Look-up'!$F$4,$V445-4,0)))</f>
        <v/>
      </c>
      <c r="H445" s="183" t="str">
        <f ca="1">IF(ISERROR($V445),"",OFFSET('Smelter Look-up'!$G$4,$V445-4,0))</f>
        <v/>
      </c>
      <c r="I445" s="184" t="str">
        <f ca="1">IF(ISERROR($V445),"",OFFSET('Smelter Look-up'!$H$4,$V445-4,0))</f>
        <v/>
      </c>
      <c r="J445" s="184" t="str">
        <f ca="1">IF(ISERROR($V445),"",OFFSET('Smelter Look-up'!$I$4,$V445-4,0))</f>
        <v/>
      </c>
      <c r="K445" s="224"/>
      <c r="L445" s="224"/>
      <c r="M445" s="224"/>
      <c r="N445" s="224"/>
      <c r="O445" s="224"/>
      <c r="P445" s="185"/>
      <c r="Q445" s="225"/>
      <c r="R445" s="182" t="str">
        <f ca="1">IF(ISERROR($V445),"",OFFSET('Smelter Look-up'!$C$4,$V445-4,0)&amp;"")</f>
        <v/>
      </c>
      <c r="S445" s="181" t="str">
        <f t="shared" ca="1" si="59"/>
        <v/>
      </c>
      <c r="T445" s="181" t="str">
        <f ca="1">IF(B445="","",IF(ISERROR(MATCH($J445,SorP!$B$1:$B$6226,0)),"",INDIRECT("'SorP'!$A$"&amp;MATCH($S445&amp;$J445,SorP!C:C,0))))</f>
        <v/>
      </c>
      <c r="U445" s="201"/>
      <c r="V445" s="226" t="e">
        <f>IF(C445="",NA(),IF(OR(C445="Smelter not listed",C445="Smelter not yet identified"),MATCH($B445&amp;$D445,'Smelter Look-up'!$J:$J,0),MATCH($B445&amp;$C445,'Smelter Look-up'!$J:$J,0)))</f>
        <v>#N/A</v>
      </c>
      <c r="X445" s="227">
        <f t="shared" ca="1" si="60"/>
        <v>0</v>
      </c>
      <c r="AB445" s="228" t="str">
        <f t="shared" si="61"/>
        <v/>
      </c>
    </row>
    <row r="446" spans="1:28" s="227" customFormat="1" ht="20.25">
      <c r="A446" s="181"/>
      <c r="B446" s="182" t="str">
        <f>IF(LEN(A446)=0,"",INDEX('Smelter Look-up'!$A:$A,MATCH($A446,'Smelter Look-up'!$E:$E,0)))</f>
        <v/>
      </c>
      <c r="C446" s="186" t="str">
        <f>IF(LEN(A446)=0,"",INDEX('Smelter Look-up'!$C:$C,MATCH($A446,'Smelter Look-up'!$E:$E,0)))</f>
        <v/>
      </c>
      <c r="D446" s="230"/>
      <c r="E446" s="182" t="str">
        <f ca="1">IF(ISERROR($V446),"",OFFSET('Smelter Look-up'!$D$4,$V446-4,0)&amp;"")</f>
        <v/>
      </c>
      <c r="F446" s="182" t="str">
        <f ca="1">IF(ISERROR($V446),"",OFFSET('Smelter Look-up'!$E$4,$V446-4,0))</f>
        <v/>
      </c>
      <c r="G446" s="182" t="str">
        <f ca="1">IF(C446=$X$4,IF(ISERROR($V446),"Enter smelter details","RMI"),IF(ISERROR($V446),"",OFFSET('Smelter Look-up'!$F$4,$V446-4,0)))</f>
        <v/>
      </c>
      <c r="H446" s="183" t="str">
        <f ca="1">IF(ISERROR($V446),"",OFFSET('Smelter Look-up'!$G$4,$V446-4,0))</f>
        <v/>
      </c>
      <c r="I446" s="184" t="str">
        <f ca="1">IF(ISERROR($V446),"",OFFSET('Smelter Look-up'!$H$4,$V446-4,0))</f>
        <v/>
      </c>
      <c r="J446" s="184" t="str">
        <f ca="1">IF(ISERROR($V446),"",OFFSET('Smelter Look-up'!$I$4,$V446-4,0))</f>
        <v/>
      </c>
      <c r="K446" s="224"/>
      <c r="L446" s="224"/>
      <c r="M446" s="224"/>
      <c r="N446" s="224"/>
      <c r="O446" s="224"/>
      <c r="P446" s="185"/>
      <c r="Q446" s="225"/>
      <c r="R446" s="182" t="str">
        <f ca="1">IF(ISERROR($V446),"",OFFSET('Smelter Look-up'!$C$4,$V446-4,0)&amp;"")</f>
        <v/>
      </c>
      <c r="S446" s="181" t="str">
        <f t="shared" ca="1" si="59"/>
        <v/>
      </c>
      <c r="T446" s="181" t="str">
        <f ca="1">IF(B446="","",IF(ISERROR(MATCH($J446,SorP!$B$1:$B$6226,0)),"",INDIRECT("'SorP'!$A$"&amp;MATCH($S446&amp;$J446,SorP!C:C,0))))</f>
        <v/>
      </c>
      <c r="U446" s="201"/>
      <c r="V446" s="226" t="e">
        <f>IF(C446="",NA(),IF(OR(C446="Smelter not listed",C446="Smelter not yet identified"),MATCH($B446&amp;$D446,'Smelter Look-up'!$J:$J,0),MATCH($B446&amp;$C446,'Smelter Look-up'!$J:$J,0)))</f>
        <v>#N/A</v>
      </c>
      <c r="X446" s="227">
        <f t="shared" ca="1" si="60"/>
        <v>0</v>
      </c>
      <c r="AB446" s="228" t="str">
        <f t="shared" si="61"/>
        <v/>
      </c>
    </row>
    <row r="447" spans="1:28" s="227" customFormat="1" ht="20.25">
      <c r="A447" s="181"/>
      <c r="B447" s="182" t="str">
        <f>IF(LEN(A447)=0,"",INDEX('Smelter Look-up'!$A:$A,MATCH($A447,'Smelter Look-up'!$E:$E,0)))</f>
        <v/>
      </c>
      <c r="C447" s="186" t="str">
        <f>IF(LEN(A447)=0,"",INDEX('Smelter Look-up'!$C:$C,MATCH($A447,'Smelter Look-up'!$E:$E,0)))</f>
        <v/>
      </c>
      <c r="D447" s="230"/>
      <c r="E447" s="182" t="str">
        <f ca="1">IF(ISERROR($V447),"",OFFSET('Smelter Look-up'!$D$4,$V447-4,0)&amp;"")</f>
        <v/>
      </c>
      <c r="F447" s="182" t="str">
        <f ca="1">IF(ISERROR($V447),"",OFFSET('Smelter Look-up'!$E$4,$V447-4,0))</f>
        <v/>
      </c>
      <c r="G447" s="182" t="str">
        <f ca="1">IF(C447=$X$4,IF(ISERROR($V447),"Enter smelter details","RMI"),IF(ISERROR($V447),"",OFFSET('Smelter Look-up'!$F$4,$V447-4,0)))</f>
        <v/>
      </c>
      <c r="H447" s="183" t="str">
        <f ca="1">IF(ISERROR($V447),"",OFFSET('Smelter Look-up'!$G$4,$V447-4,0))</f>
        <v/>
      </c>
      <c r="I447" s="184" t="str">
        <f ca="1">IF(ISERROR($V447),"",OFFSET('Smelter Look-up'!$H$4,$V447-4,0))</f>
        <v/>
      </c>
      <c r="J447" s="184" t="str">
        <f ca="1">IF(ISERROR($V447),"",OFFSET('Smelter Look-up'!$I$4,$V447-4,0))</f>
        <v/>
      </c>
      <c r="K447" s="224"/>
      <c r="L447" s="224"/>
      <c r="M447" s="224"/>
      <c r="N447" s="224"/>
      <c r="O447" s="224"/>
      <c r="P447" s="185"/>
      <c r="Q447" s="225"/>
      <c r="R447" s="182" t="str">
        <f ca="1">IF(ISERROR($V447),"",OFFSET('Smelter Look-up'!$C$4,$V447-4,0)&amp;"")</f>
        <v/>
      </c>
      <c r="S447" s="181" t="str">
        <f t="shared" ca="1" si="59"/>
        <v/>
      </c>
      <c r="T447" s="181" t="str">
        <f ca="1">IF(B447="","",IF(ISERROR(MATCH($J447,SorP!$B$1:$B$6226,0)),"",INDIRECT("'SorP'!$A$"&amp;MATCH($S447&amp;$J447,SorP!C:C,0))))</f>
        <v/>
      </c>
      <c r="U447" s="201"/>
      <c r="V447" s="226" t="e">
        <f>IF(C447="",NA(),IF(OR(C447="Smelter not listed",C447="Smelter not yet identified"),MATCH($B447&amp;$D447,'Smelter Look-up'!$J:$J,0),MATCH($B447&amp;$C447,'Smelter Look-up'!$J:$J,0)))</f>
        <v>#N/A</v>
      </c>
      <c r="X447" s="227">
        <f t="shared" ca="1" si="60"/>
        <v>0</v>
      </c>
      <c r="AB447" s="228" t="str">
        <f t="shared" si="61"/>
        <v/>
      </c>
    </row>
    <row r="448" spans="1:28" s="227" customFormat="1" ht="20.25">
      <c r="A448" s="181"/>
      <c r="B448" s="182" t="str">
        <f>IF(LEN(A448)=0,"",INDEX('Smelter Look-up'!$A:$A,MATCH($A448,'Smelter Look-up'!$E:$E,0)))</f>
        <v/>
      </c>
      <c r="C448" s="186" t="str">
        <f>IF(LEN(A448)=0,"",INDEX('Smelter Look-up'!$C:$C,MATCH($A448,'Smelter Look-up'!$E:$E,0)))</f>
        <v/>
      </c>
      <c r="D448" s="230"/>
      <c r="E448" s="182" t="str">
        <f ca="1">IF(ISERROR($V448),"",OFFSET('Smelter Look-up'!$D$4,$V448-4,0)&amp;"")</f>
        <v/>
      </c>
      <c r="F448" s="182" t="str">
        <f ca="1">IF(ISERROR($V448),"",OFFSET('Smelter Look-up'!$E$4,$V448-4,0))</f>
        <v/>
      </c>
      <c r="G448" s="182" t="str">
        <f ca="1">IF(C448=$X$4,IF(ISERROR($V448),"Enter smelter details","RMI"),IF(ISERROR($V448),"",OFFSET('Smelter Look-up'!$F$4,$V448-4,0)))</f>
        <v/>
      </c>
      <c r="H448" s="183" t="str">
        <f ca="1">IF(ISERROR($V448),"",OFFSET('Smelter Look-up'!$G$4,$V448-4,0))</f>
        <v/>
      </c>
      <c r="I448" s="184" t="str">
        <f ca="1">IF(ISERROR($V448),"",OFFSET('Smelter Look-up'!$H$4,$V448-4,0))</f>
        <v/>
      </c>
      <c r="J448" s="184" t="str">
        <f ca="1">IF(ISERROR($V448),"",OFFSET('Smelter Look-up'!$I$4,$V448-4,0))</f>
        <v/>
      </c>
      <c r="K448" s="224"/>
      <c r="L448" s="224"/>
      <c r="M448" s="224"/>
      <c r="N448" s="224"/>
      <c r="O448" s="224"/>
      <c r="P448" s="185"/>
      <c r="Q448" s="225"/>
      <c r="R448" s="182" t="str">
        <f ca="1">IF(ISERROR($V448),"",OFFSET('Smelter Look-up'!$C$4,$V448-4,0)&amp;"")</f>
        <v/>
      </c>
      <c r="S448" s="181" t="str">
        <f t="shared" ca="1" si="59"/>
        <v/>
      </c>
      <c r="T448" s="181" t="str">
        <f ca="1">IF(B448="","",IF(ISERROR(MATCH($J448,SorP!$B$1:$B$6226,0)),"",INDIRECT("'SorP'!$A$"&amp;MATCH($S448&amp;$J448,SorP!C:C,0))))</f>
        <v/>
      </c>
      <c r="U448" s="201"/>
      <c r="V448" s="226" t="e">
        <f>IF(C448="",NA(),IF(OR(C448="Smelter not listed",C448="Smelter not yet identified"),MATCH($B448&amp;$D448,'Smelter Look-up'!$J:$J,0),MATCH($B448&amp;$C448,'Smelter Look-up'!$J:$J,0)))</f>
        <v>#N/A</v>
      </c>
      <c r="X448" s="227">
        <f t="shared" ca="1" si="60"/>
        <v>0</v>
      </c>
      <c r="AB448" s="228" t="str">
        <f t="shared" si="61"/>
        <v/>
      </c>
    </row>
    <row r="449" spans="1:28" s="227" customFormat="1" ht="20.25">
      <c r="A449" s="181"/>
      <c r="B449" s="182" t="str">
        <f>IF(LEN(A449)=0,"",INDEX('Smelter Look-up'!$A:$A,MATCH($A449,'Smelter Look-up'!$E:$E,0)))</f>
        <v/>
      </c>
      <c r="C449" s="186" t="str">
        <f>IF(LEN(A449)=0,"",INDEX('Smelter Look-up'!$C:$C,MATCH($A449,'Smelter Look-up'!$E:$E,0)))</f>
        <v/>
      </c>
      <c r="D449" s="230"/>
      <c r="E449" s="182" t="str">
        <f ca="1">IF(ISERROR($V449),"",OFFSET('Smelter Look-up'!$D$4,$V449-4,0)&amp;"")</f>
        <v/>
      </c>
      <c r="F449" s="182" t="str">
        <f ca="1">IF(ISERROR($V449),"",OFFSET('Smelter Look-up'!$E$4,$V449-4,0))</f>
        <v/>
      </c>
      <c r="G449" s="182" t="str">
        <f ca="1">IF(C449=$X$4,IF(ISERROR($V449),"Enter smelter details","RMI"),IF(ISERROR($V449),"",OFFSET('Smelter Look-up'!$F$4,$V449-4,0)))</f>
        <v/>
      </c>
      <c r="H449" s="183" t="str">
        <f ca="1">IF(ISERROR($V449),"",OFFSET('Smelter Look-up'!$G$4,$V449-4,0))</f>
        <v/>
      </c>
      <c r="I449" s="184" t="str">
        <f ca="1">IF(ISERROR($V449),"",OFFSET('Smelter Look-up'!$H$4,$V449-4,0))</f>
        <v/>
      </c>
      <c r="J449" s="184" t="str">
        <f ca="1">IF(ISERROR($V449),"",OFFSET('Smelter Look-up'!$I$4,$V449-4,0))</f>
        <v/>
      </c>
      <c r="K449" s="224"/>
      <c r="L449" s="224"/>
      <c r="M449" s="224"/>
      <c r="N449" s="224"/>
      <c r="O449" s="224"/>
      <c r="P449" s="185"/>
      <c r="Q449" s="225"/>
      <c r="R449" s="182" t="str">
        <f ca="1">IF(ISERROR($V449),"",OFFSET('Smelter Look-up'!$C$4,$V449-4,0)&amp;"")</f>
        <v/>
      </c>
      <c r="S449" s="181" t="str">
        <f t="shared" ca="1" si="59"/>
        <v/>
      </c>
      <c r="T449" s="181" t="str">
        <f ca="1">IF(B449="","",IF(ISERROR(MATCH($J449,SorP!$B$1:$B$6226,0)),"",INDIRECT("'SorP'!$A$"&amp;MATCH($S449&amp;$J449,SorP!C:C,0))))</f>
        <v/>
      </c>
      <c r="U449" s="201"/>
      <c r="V449" s="226" t="e">
        <f>IF(C449="",NA(),IF(OR(C449="Smelter not listed",C449="Smelter not yet identified"),MATCH($B449&amp;$D449,'Smelter Look-up'!$J:$J,0),MATCH($B449&amp;$C449,'Smelter Look-up'!$J:$J,0)))</f>
        <v>#N/A</v>
      </c>
      <c r="X449" s="227">
        <f t="shared" ca="1" si="60"/>
        <v>0</v>
      </c>
      <c r="AB449" s="228" t="str">
        <f t="shared" si="61"/>
        <v/>
      </c>
    </row>
    <row r="450" spans="1:28" s="227" customFormat="1" ht="20.25">
      <c r="A450" s="181"/>
      <c r="B450" s="182" t="str">
        <f>IF(LEN(A450)=0,"",INDEX('Smelter Look-up'!$A:$A,MATCH($A450,'Smelter Look-up'!$E:$E,0)))</f>
        <v/>
      </c>
      <c r="C450" s="186" t="str">
        <f>IF(LEN(A450)=0,"",INDEX('Smelter Look-up'!$C:$C,MATCH($A450,'Smelter Look-up'!$E:$E,0)))</f>
        <v/>
      </c>
      <c r="D450" s="230"/>
      <c r="E450" s="182" t="str">
        <f ca="1">IF(ISERROR($V450),"",OFFSET('Smelter Look-up'!$D$4,$V450-4,0)&amp;"")</f>
        <v/>
      </c>
      <c r="F450" s="182" t="str">
        <f ca="1">IF(ISERROR($V450),"",OFFSET('Smelter Look-up'!$E$4,$V450-4,0))</f>
        <v/>
      </c>
      <c r="G450" s="182" t="str">
        <f ca="1">IF(C450=$X$4,IF(ISERROR($V450),"Enter smelter details","RMI"),IF(ISERROR($V450),"",OFFSET('Smelter Look-up'!$F$4,$V450-4,0)))</f>
        <v/>
      </c>
      <c r="H450" s="183" t="str">
        <f ca="1">IF(ISERROR($V450),"",OFFSET('Smelter Look-up'!$G$4,$V450-4,0))</f>
        <v/>
      </c>
      <c r="I450" s="184" t="str">
        <f ca="1">IF(ISERROR($V450),"",OFFSET('Smelter Look-up'!$H$4,$V450-4,0))</f>
        <v/>
      </c>
      <c r="J450" s="184" t="str">
        <f ca="1">IF(ISERROR($V450),"",OFFSET('Smelter Look-up'!$I$4,$V450-4,0))</f>
        <v/>
      </c>
      <c r="K450" s="224"/>
      <c r="L450" s="224"/>
      <c r="M450" s="224"/>
      <c r="N450" s="224"/>
      <c r="O450" s="224"/>
      <c r="P450" s="185"/>
      <c r="Q450" s="225"/>
      <c r="R450" s="182" t="str">
        <f ca="1">IF(ISERROR($V450),"",OFFSET('Smelter Look-up'!$C$4,$V450-4,0)&amp;"")</f>
        <v/>
      </c>
      <c r="S450" s="181" t="str">
        <f t="shared" ca="1" si="59"/>
        <v/>
      </c>
      <c r="T450" s="181" t="str">
        <f ca="1">IF(B450="","",IF(ISERROR(MATCH($J450,SorP!$B$1:$B$6226,0)),"",INDIRECT("'SorP'!$A$"&amp;MATCH($S450&amp;$J450,SorP!C:C,0))))</f>
        <v/>
      </c>
      <c r="U450" s="201"/>
      <c r="V450" s="226" t="e">
        <f>IF(C450="",NA(),IF(OR(C450="Smelter not listed",C450="Smelter not yet identified"),MATCH($B450&amp;$D450,'Smelter Look-up'!$J:$J,0),MATCH($B450&amp;$C450,'Smelter Look-up'!$J:$J,0)))</f>
        <v>#N/A</v>
      </c>
      <c r="X450" s="227">
        <f t="shared" ca="1" si="60"/>
        <v>0</v>
      </c>
      <c r="AB450" s="228" t="str">
        <f t="shared" si="61"/>
        <v/>
      </c>
    </row>
    <row r="451" spans="1:28" s="227" customFormat="1" ht="20.25">
      <c r="A451" s="181"/>
      <c r="B451" s="182" t="str">
        <f>IF(LEN(A451)=0,"",INDEX('Smelter Look-up'!$A:$A,MATCH($A451,'Smelter Look-up'!$E:$E,0)))</f>
        <v/>
      </c>
      <c r="C451" s="186" t="str">
        <f>IF(LEN(A451)=0,"",INDEX('Smelter Look-up'!$C:$C,MATCH($A451,'Smelter Look-up'!$E:$E,0)))</f>
        <v/>
      </c>
      <c r="D451" s="230"/>
      <c r="E451" s="182" t="str">
        <f ca="1">IF(ISERROR($V451),"",OFFSET('Smelter Look-up'!$D$4,$V451-4,0)&amp;"")</f>
        <v/>
      </c>
      <c r="F451" s="182" t="str">
        <f ca="1">IF(ISERROR($V451),"",OFFSET('Smelter Look-up'!$E$4,$V451-4,0))</f>
        <v/>
      </c>
      <c r="G451" s="182" t="str">
        <f ca="1">IF(C451=$X$4,IF(ISERROR($V451),"Enter smelter details","RMI"),IF(ISERROR($V451),"",OFFSET('Smelter Look-up'!$F$4,$V451-4,0)))</f>
        <v/>
      </c>
      <c r="H451" s="183" t="str">
        <f ca="1">IF(ISERROR($V451),"",OFFSET('Smelter Look-up'!$G$4,$V451-4,0))</f>
        <v/>
      </c>
      <c r="I451" s="184" t="str">
        <f ca="1">IF(ISERROR($V451),"",OFFSET('Smelter Look-up'!$H$4,$V451-4,0))</f>
        <v/>
      </c>
      <c r="J451" s="184" t="str">
        <f ca="1">IF(ISERROR($V451),"",OFFSET('Smelter Look-up'!$I$4,$V451-4,0))</f>
        <v/>
      </c>
      <c r="K451" s="224"/>
      <c r="L451" s="224"/>
      <c r="M451" s="224"/>
      <c r="N451" s="224"/>
      <c r="O451" s="224"/>
      <c r="P451" s="185"/>
      <c r="Q451" s="225"/>
      <c r="R451" s="182" t="str">
        <f ca="1">IF(ISERROR($V451),"",OFFSET('Smelter Look-up'!$C$4,$V451-4,0)&amp;"")</f>
        <v/>
      </c>
      <c r="S451" s="181" t="str">
        <f t="shared" ca="1" si="59"/>
        <v/>
      </c>
      <c r="T451" s="181" t="str">
        <f ca="1">IF(B451="","",IF(ISERROR(MATCH($J451,SorP!$B$1:$B$6226,0)),"",INDIRECT("'SorP'!$A$"&amp;MATCH($S451&amp;$J451,SorP!C:C,0))))</f>
        <v/>
      </c>
      <c r="U451" s="201"/>
      <c r="V451" s="226" t="e">
        <f>IF(C451="",NA(),IF(OR(C451="Smelter not listed",C451="Smelter not yet identified"),MATCH($B451&amp;$D451,'Smelter Look-up'!$J:$J,0),MATCH($B451&amp;$C451,'Smelter Look-up'!$J:$J,0)))</f>
        <v>#N/A</v>
      </c>
      <c r="X451" s="227">
        <f t="shared" ca="1" si="60"/>
        <v>0</v>
      </c>
      <c r="AB451" s="228" t="str">
        <f t="shared" si="61"/>
        <v/>
      </c>
    </row>
    <row r="452" spans="1:28" s="227" customFormat="1" ht="20.25">
      <c r="A452" s="181"/>
      <c r="B452" s="182" t="str">
        <f>IF(LEN(A452)=0,"",INDEX('Smelter Look-up'!$A:$A,MATCH($A452,'Smelter Look-up'!$E:$E,0)))</f>
        <v/>
      </c>
      <c r="C452" s="186" t="str">
        <f>IF(LEN(A452)=0,"",INDEX('Smelter Look-up'!$C:$C,MATCH($A452,'Smelter Look-up'!$E:$E,0)))</f>
        <v/>
      </c>
      <c r="D452" s="230"/>
      <c r="E452" s="182" t="str">
        <f ca="1">IF(ISERROR($V452),"",OFFSET('Smelter Look-up'!$D$4,$V452-4,0)&amp;"")</f>
        <v/>
      </c>
      <c r="F452" s="182" t="str">
        <f ca="1">IF(ISERROR($V452),"",OFFSET('Smelter Look-up'!$E$4,$V452-4,0))</f>
        <v/>
      </c>
      <c r="G452" s="182" t="str">
        <f ca="1">IF(C452=$X$4,IF(ISERROR($V452),"Enter smelter details","RMI"),IF(ISERROR($V452),"",OFFSET('Smelter Look-up'!$F$4,$V452-4,0)))</f>
        <v/>
      </c>
      <c r="H452" s="183" t="str">
        <f ca="1">IF(ISERROR($V452),"",OFFSET('Smelter Look-up'!$G$4,$V452-4,0))</f>
        <v/>
      </c>
      <c r="I452" s="184" t="str">
        <f ca="1">IF(ISERROR($V452),"",OFFSET('Smelter Look-up'!$H$4,$V452-4,0))</f>
        <v/>
      </c>
      <c r="J452" s="184" t="str">
        <f ca="1">IF(ISERROR($V452),"",OFFSET('Smelter Look-up'!$I$4,$V452-4,0))</f>
        <v/>
      </c>
      <c r="K452" s="224"/>
      <c r="L452" s="224"/>
      <c r="M452" s="224"/>
      <c r="N452" s="224"/>
      <c r="O452" s="224"/>
      <c r="P452" s="185"/>
      <c r="Q452" s="225"/>
      <c r="R452" s="182" t="str">
        <f ca="1">IF(ISERROR($V452),"",OFFSET('Smelter Look-up'!$C$4,$V452-4,0)&amp;"")</f>
        <v/>
      </c>
      <c r="S452" s="181" t="str">
        <f t="shared" ca="1" si="59"/>
        <v/>
      </c>
      <c r="T452" s="181" t="str">
        <f ca="1">IF(B452="","",IF(ISERROR(MATCH($J452,SorP!$B$1:$B$6226,0)),"",INDIRECT("'SorP'!$A$"&amp;MATCH($S452&amp;$J452,SorP!C:C,0))))</f>
        <v/>
      </c>
      <c r="U452" s="201"/>
      <c r="V452" s="226" t="e">
        <f>IF(C452="",NA(),IF(OR(C452="Smelter not listed",C452="Smelter not yet identified"),MATCH($B452&amp;$D452,'Smelter Look-up'!$J:$J,0),MATCH($B452&amp;$C452,'Smelter Look-up'!$J:$J,0)))</f>
        <v>#N/A</v>
      </c>
      <c r="X452" s="227">
        <f t="shared" ca="1" si="60"/>
        <v>0</v>
      </c>
      <c r="AB452" s="228" t="str">
        <f t="shared" si="61"/>
        <v/>
      </c>
    </row>
    <row r="453" spans="1:28" s="227" customFormat="1" ht="20.25">
      <c r="A453" s="181"/>
      <c r="B453" s="182" t="str">
        <f>IF(LEN(A453)=0,"",INDEX('Smelter Look-up'!$A:$A,MATCH($A453,'Smelter Look-up'!$E:$E,0)))</f>
        <v/>
      </c>
      <c r="C453" s="186" t="str">
        <f>IF(LEN(A453)=0,"",INDEX('Smelter Look-up'!$C:$C,MATCH($A453,'Smelter Look-up'!$E:$E,0)))</f>
        <v/>
      </c>
      <c r="D453" s="230"/>
      <c r="E453" s="182" t="str">
        <f ca="1">IF(ISERROR($V453),"",OFFSET('Smelter Look-up'!$D$4,$V453-4,0)&amp;"")</f>
        <v/>
      </c>
      <c r="F453" s="182" t="str">
        <f ca="1">IF(ISERROR($V453),"",OFFSET('Smelter Look-up'!$E$4,$V453-4,0))</f>
        <v/>
      </c>
      <c r="G453" s="182" t="str">
        <f ca="1">IF(C453=$X$4,IF(ISERROR($V453),"Enter smelter details","RMI"),IF(ISERROR($V453),"",OFFSET('Smelter Look-up'!$F$4,$V453-4,0)))</f>
        <v/>
      </c>
      <c r="H453" s="183" t="str">
        <f ca="1">IF(ISERROR($V453),"",OFFSET('Smelter Look-up'!$G$4,$V453-4,0))</f>
        <v/>
      </c>
      <c r="I453" s="184" t="str">
        <f ca="1">IF(ISERROR($V453),"",OFFSET('Smelter Look-up'!$H$4,$V453-4,0))</f>
        <v/>
      </c>
      <c r="J453" s="184" t="str">
        <f ca="1">IF(ISERROR($V453),"",OFFSET('Smelter Look-up'!$I$4,$V453-4,0))</f>
        <v/>
      </c>
      <c r="K453" s="224"/>
      <c r="L453" s="224"/>
      <c r="M453" s="224"/>
      <c r="N453" s="224"/>
      <c r="O453" s="224"/>
      <c r="P453" s="185"/>
      <c r="Q453" s="225"/>
      <c r="R453" s="182" t="str">
        <f ca="1">IF(ISERROR($V453),"",OFFSET('Smelter Look-up'!$C$4,$V453-4,0)&amp;"")</f>
        <v/>
      </c>
      <c r="S453" s="181" t="str">
        <f t="shared" ref="S453" ca="1" si="62">IF(B453="","",IF(ISERROR(MATCH($E453,CL,0)),"Unknown",INDIRECT("'C'!$A$"&amp;MATCH($E453,CL,0)+1)))</f>
        <v/>
      </c>
      <c r="T453" s="181" t="str">
        <f ca="1">IF(B453="","",IF(ISERROR(MATCH($J453,SorP!$B$1:$B$6226,0)),"",INDIRECT("'SorP'!$A$"&amp;MATCH($S453&amp;$J453,SorP!C:C,0))))</f>
        <v/>
      </c>
      <c r="U453" s="201"/>
      <c r="V453" s="226" t="e">
        <f>IF(C453="",NA(),IF(OR(C453="Smelter not listed",C453="Smelter not yet identified"),MATCH($B453&amp;$D453,'Smelter Look-up'!$J:$J,0),MATCH($B453&amp;$C453,'Smelter Look-up'!$J:$J,0)))</f>
        <v>#N/A</v>
      </c>
      <c r="X453" s="227">
        <f t="shared" ref="X453" ca="1" si="63">IF(AND(C453="Smelter not listed",OR(LEN(D453)=0,LEN(E453)=0)),1,0)</f>
        <v>0</v>
      </c>
      <c r="AB453" s="228" t="str">
        <f t="shared" ref="AB453" si="64">B453&amp;C453</f>
        <v/>
      </c>
    </row>
    <row r="454" spans="1:28" s="227" customFormat="1" ht="20.25">
      <c r="A454" s="181"/>
      <c r="B454" s="182" t="str">
        <f>IF(LEN(A454)=0,"",INDEX('Smelter Look-up'!$A:$A,MATCH($A454,'Smelter Look-up'!$E:$E,0)))</f>
        <v/>
      </c>
      <c r="C454" s="186" t="str">
        <f>IF(LEN(A454)=0,"",INDEX('Smelter Look-up'!$C:$C,MATCH($A454,'Smelter Look-up'!$E:$E,0)))</f>
        <v/>
      </c>
      <c r="D454" s="230"/>
      <c r="E454" s="182" t="str">
        <f ca="1">IF(ISERROR($V454),"",OFFSET('Smelter Look-up'!$D$4,$V454-4,0)&amp;"")</f>
        <v/>
      </c>
      <c r="F454" s="182" t="str">
        <f ca="1">IF(ISERROR($V454),"",OFFSET('Smelter Look-up'!$E$4,$V454-4,0))</f>
        <v/>
      </c>
      <c r="G454" s="182" t="str">
        <f ca="1">IF(C454=$X$4,IF(ISERROR($V454),"Enter smelter details","RMI"),IF(ISERROR($V454),"",OFFSET('Smelter Look-up'!$F$4,$V454-4,0)))</f>
        <v/>
      </c>
      <c r="H454" s="183" t="str">
        <f ca="1">IF(ISERROR($V454),"",OFFSET('Smelter Look-up'!$G$4,$V454-4,0))</f>
        <v/>
      </c>
      <c r="I454" s="184" t="str">
        <f ca="1">IF(ISERROR($V454),"",OFFSET('Smelter Look-up'!$H$4,$V454-4,0))</f>
        <v/>
      </c>
      <c r="J454" s="184" t="str">
        <f ca="1">IF(ISERROR($V454),"",OFFSET('Smelter Look-up'!$I$4,$V454-4,0))</f>
        <v/>
      </c>
      <c r="K454" s="224"/>
      <c r="L454" s="224"/>
      <c r="M454" s="224"/>
      <c r="N454" s="224"/>
      <c r="O454" s="224"/>
      <c r="P454" s="185"/>
      <c r="Q454" s="225"/>
      <c r="R454" s="182" t="str">
        <f ca="1">IF(ISERROR($V454),"",OFFSET('Smelter Look-up'!$C$4,$V454-4,0)&amp;"")</f>
        <v/>
      </c>
      <c r="S454" s="181" t="str">
        <f t="shared" ref="S454:S485" ca="1" si="65">IF(B454="","",IF(ISERROR(MATCH($E454,CL,0)),"Unknown",INDIRECT("'C'!$A$"&amp;MATCH($E454,CL,0)+1)))</f>
        <v/>
      </c>
      <c r="T454" s="181" t="str">
        <f ca="1">IF(B454="","",IF(ISERROR(MATCH($J454,SorP!$B$1:$B$6226,0)),"",INDIRECT("'SorP'!$A$"&amp;MATCH($S454&amp;$J454,SorP!C:C,0))))</f>
        <v/>
      </c>
      <c r="U454" s="201"/>
      <c r="V454" s="226" t="e">
        <f>IF(C454="",NA(),IF(OR(C454="Smelter not listed",C454="Smelter not yet identified"),MATCH($B454&amp;$D454,'Smelter Look-up'!$J:$J,0),MATCH($B454&amp;$C454,'Smelter Look-up'!$J:$J,0)))</f>
        <v>#N/A</v>
      </c>
      <c r="X454" s="227">
        <f t="shared" ref="X454:X485" ca="1" si="66">IF(AND(C454="Smelter not listed",OR(LEN(D454)=0,LEN(E454)=0)),1,0)</f>
        <v>0</v>
      </c>
      <c r="AB454" s="228" t="str">
        <f t="shared" ref="AB454:AB485" si="67">B454&amp;C454</f>
        <v/>
      </c>
    </row>
    <row r="455" spans="1:28" s="227" customFormat="1" ht="20.25">
      <c r="A455" s="181"/>
      <c r="B455" s="182" t="str">
        <f>IF(LEN(A455)=0,"",INDEX('Smelter Look-up'!$A:$A,MATCH($A455,'Smelter Look-up'!$E:$E,0)))</f>
        <v/>
      </c>
      <c r="C455" s="186" t="str">
        <f>IF(LEN(A455)=0,"",INDEX('Smelter Look-up'!$C:$C,MATCH($A455,'Smelter Look-up'!$E:$E,0)))</f>
        <v/>
      </c>
      <c r="D455" s="230"/>
      <c r="E455" s="182" t="str">
        <f ca="1">IF(ISERROR($V455),"",OFFSET('Smelter Look-up'!$D$4,$V455-4,0)&amp;"")</f>
        <v/>
      </c>
      <c r="F455" s="182" t="str">
        <f ca="1">IF(ISERROR($V455),"",OFFSET('Smelter Look-up'!$E$4,$V455-4,0))</f>
        <v/>
      </c>
      <c r="G455" s="182" t="str">
        <f ca="1">IF(C455=$X$4,IF(ISERROR($V455),"Enter smelter details","RMI"),IF(ISERROR($V455),"",OFFSET('Smelter Look-up'!$F$4,$V455-4,0)))</f>
        <v/>
      </c>
      <c r="H455" s="183" t="str">
        <f ca="1">IF(ISERROR($V455),"",OFFSET('Smelter Look-up'!$G$4,$V455-4,0))</f>
        <v/>
      </c>
      <c r="I455" s="184" t="str">
        <f ca="1">IF(ISERROR($V455),"",OFFSET('Smelter Look-up'!$H$4,$V455-4,0))</f>
        <v/>
      </c>
      <c r="J455" s="184" t="str">
        <f ca="1">IF(ISERROR($V455),"",OFFSET('Smelter Look-up'!$I$4,$V455-4,0))</f>
        <v/>
      </c>
      <c r="K455" s="224"/>
      <c r="L455" s="224"/>
      <c r="M455" s="224"/>
      <c r="N455" s="224"/>
      <c r="O455" s="224"/>
      <c r="P455" s="185"/>
      <c r="Q455" s="225"/>
      <c r="R455" s="182" t="str">
        <f ca="1">IF(ISERROR($V455),"",OFFSET('Smelter Look-up'!$C$4,$V455-4,0)&amp;"")</f>
        <v/>
      </c>
      <c r="S455" s="181" t="str">
        <f t="shared" ca="1" si="65"/>
        <v/>
      </c>
      <c r="T455" s="181" t="str">
        <f ca="1">IF(B455="","",IF(ISERROR(MATCH($J455,SorP!$B$1:$B$6226,0)),"",INDIRECT("'SorP'!$A$"&amp;MATCH($S455&amp;$J455,SorP!C:C,0))))</f>
        <v/>
      </c>
      <c r="U455" s="201"/>
      <c r="V455" s="226" t="e">
        <f>IF(C455="",NA(),IF(OR(C455="Smelter not listed",C455="Smelter not yet identified"),MATCH($B455&amp;$D455,'Smelter Look-up'!$J:$J,0),MATCH($B455&amp;$C455,'Smelter Look-up'!$J:$J,0)))</f>
        <v>#N/A</v>
      </c>
      <c r="X455" s="227">
        <f t="shared" ca="1" si="66"/>
        <v>0</v>
      </c>
      <c r="AB455" s="228" t="str">
        <f t="shared" si="67"/>
        <v/>
      </c>
    </row>
    <row r="456" spans="1:28" s="227" customFormat="1" ht="20.25">
      <c r="A456" s="181"/>
      <c r="B456" s="182" t="str">
        <f>IF(LEN(A456)=0,"",INDEX('Smelter Look-up'!$A:$A,MATCH($A456,'Smelter Look-up'!$E:$E,0)))</f>
        <v/>
      </c>
      <c r="C456" s="186" t="str">
        <f>IF(LEN(A456)=0,"",INDEX('Smelter Look-up'!$C:$C,MATCH($A456,'Smelter Look-up'!$E:$E,0)))</f>
        <v/>
      </c>
      <c r="D456" s="230"/>
      <c r="E456" s="182" t="str">
        <f ca="1">IF(ISERROR($V456),"",OFFSET('Smelter Look-up'!$D$4,$V456-4,0)&amp;"")</f>
        <v/>
      </c>
      <c r="F456" s="182" t="str">
        <f ca="1">IF(ISERROR($V456),"",OFFSET('Smelter Look-up'!$E$4,$V456-4,0))</f>
        <v/>
      </c>
      <c r="G456" s="182" t="str">
        <f ca="1">IF(C456=$X$4,IF(ISERROR($V456),"Enter smelter details","RMI"),IF(ISERROR($V456),"",OFFSET('Smelter Look-up'!$F$4,$V456-4,0)))</f>
        <v/>
      </c>
      <c r="H456" s="183" t="str">
        <f ca="1">IF(ISERROR($V456),"",OFFSET('Smelter Look-up'!$G$4,$V456-4,0))</f>
        <v/>
      </c>
      <c r="I456" s="184" t="str">
        <f ca="1">IF(ISERROR($V456),"",OFFSET('Smelter Look-up'!$H$4,$V456-4,0))</f>
        <v/>
      </c>
      <c r="J456" s="184" t="str">
        <f ca="1">IF(ISERROR($V456),"",OFFSET('Smelter Look-up'!$I$4,$V456-4,0))</f>
        <v/>
      </c>
      <c r="K456" s="224"/>
      <c r="L456" s="224"/>
      <c r="M456" s="224"/>
      <c r="N456" s="224"/>
      <c r="O456" s="224"/>
      <c r="P456" s="185"/>
      <c r="Q456" s="225"/>
      <c r="R456" s="182" t="str">
        <f ca="1">IF(ISERROR($V456),"",OFFSET('Smelter Look-up'!$C$4,$V456-4,0)&amp;"")</f>
        <v/>
      </c>
      <c r="S456" s="181" t="str">
        <f t="shared" ca="1" si="65"/>
        <v/>
      </c>
      <c r="T456" s="181" t="str">
        <f ca="1">IF(B456="","",IF(ISERROR(MATCH($J456,SorP!$B$1:$B$6226,0)),"",INDIRECT("'SorP'!$A$"&amp;MATCH($S456&amp;$J456,SorP!C:C,0))))</f>
        <v/>
      </c>
      <c r="U456" s="201"/>
      <c r="V456" s="226" t="e">
        <f>IF(C456="",NA(),IF(OR(C456="Smelter not listed",C456="Smelter not yet identified"),MATCH($B456&amp;$D456,'Smelter Look-up'!$J:$J,0),MATCH($B456&amp;$C456,'Smelter Look-up'!$J:$J,0)))</f>
        <v>#N/A</v>
      </c>
      <c r="X456" s="227">
        <f t="shared" ca="1" si="66"/>
        <v>0</v>
      </c>
      <c r="AB456" s="228" t="str">
        <f t="shared" si="67"/>
        <v/>
      </c>
    </row>
    <row r="457" spans="1:28" s="227" customFormat="1" ht="20.25">
      <c r="A457" s="181"/>
      <c r="B457" s="182" t="str">
        <f>IF(LEN(A457)=0,"",INDEX('Smelter Look-up'!$A:$A,MATCH($A457,'Smelter Look-up'!$E:$E,0)))</f>
        <v/>
      </c>
      <c r="C457" s="186" t="str">
        <f>IF(LEN(A457)=0,"",INDEX('Smelter Look-up'!$C:$C,MATCH($A457,'Smelter Look-up'!$E:$E,0)))</f>
        <v/>
      </c>
      <c r="D457" s="230"/>
      <c r="E457" s="182" t="str">
        <f ca="1">IF(ISERROR($V457),"",OFFSET('Smelter Look-up'!$D$4,$V457-4,0)&amp;"")</f>
        <v/>
      </c>
      <c r="F457" s="182" t="str">
        <f ca="1">IF(ISERROR($V457),"",OFFSET('Smelter Look-up'!$E$4,$V457-4,0))</f>
        <v/>
      </c>
      <c r="G457" s="182" t="str">
        <f ca="1">IF(C457=$X$4,IF(ISERROR($V457),"Enter smelter details","RMI"),IF(ISERROR($V457),"",OFFSET('Smelter Look-up'!$F$4,$V457-4,0)))</f>
        <v/>
      </c>
      <c r="H457" s="183" t="str">
        <f ca="1">IF(ISERROR($V457),"",OFFSET('Smelter Look-up'!$G$4,$V457-4,0))</f>
        <v/>
      </c>
      <c r="I457" s="184" t="str">
        <f ca="1">IF(ISERROR($V457),"",OFFSET('Smelter Look-up'!$H$4,$V457-4,0))</f>
        <v/>
      </c>
      <c r="J457" s="184" t="str">
        <f ca="1">IF(ISERROR($V457),"",OFFSET('Smelter Look-up'!$I$4,$V457-4,0))</f>
        <v/>
      </c>
      <c r="K457" s="224"/>
      <c r="L457" s="224"/>
      <c r="M457" s="224"/>
      <c r="N457" s="224"/>
      <c r="O457" s="224"/>
      <c r="P457" s="185"/>
      <c r="Q457" s="225"/>
      <c r="R457" s="182" t="str">
        <f ca="1">IF(ISERROR($V457),"",OFFSET('Smelter Look-up'!$C$4,$V457-4,0)&amp;"")</f>
        <v/>
      </c>
      <c r="S457" s="181" t="str">
        <f t="shared" ca="1" si="65"/>
        <v/>
      </c>
      <c r="T457" s="181" t="str">
        <f ca="1">IF(B457="","",IF(ISERROR(MATCH($J457,SorP!$B$1:$B$6226,0)),"",INDIRECT("'SorP'!$A$"&amp;MATCH($S457&amp;$J457,SorP!C:C,0))))</f>
        <v/>
      </c>
      <c r="U457" s="201"/>
      <c r="V457" s="226" t="e">
        <f>IF(C457="",NA(),IF(OR(C457="Smelter not listed",C457="Smelter not yet identified"),MATCH($B457&amp;$D457,'Smelter Look-up'!$J:$J,0),MATCH($B457&amp;$C457,'Smelter Look-up'!$J:$J,0)))</f>
        <v>#N/A</v>
      </c>
      <c r="X457" s="227">
        <f t="shared" ca="1" si="66"/>
        <v>0</v>
      </c>
      <c r="AB457" s="228" t="str">
        <f t="shared" si="67"/>
        <v/>
      </c>
    </row>
    <row r="458" spans="1:28" s="227" customFormat="1" ht="20.25">
      <c r="A458" s="181"/>
      <c r="B458" s="182" t="str">
        <f>IF(LEN(A458)=0,"",INDEX('Smelter Look-up'!$A:$A,MATCH($A458,'Smelter Look-up'!$E:$E,0)))</f>
        <v/>
      </c>
      <c r="C458" s="186" t="str">
        <f>IF(LEN(A458)=0,"",INDEX('Smelter Look-up'!$C:$C,MATCH($A458,'Smelter Look-up'!$E:$E,0)))</f>
        <v/>
      </c>
      <c r="D458" s="230"/>
      <c r="E458" s="182" t="str">
        <f ca="1">IF(ISERROR($V458),"",OFFSET('Smelter Look-up'!$D$4,$V458-4,0)&amp;"")</f>
        <v/>
      </c>
      <c r="F458" s="182" t="str">
        <f ca="1">IF(ISERROR($V458),"",OFFSET('Smelter Look-up'!$E$4,$V458-4,0))</f>
        <v/>
      </c>
      <c r="G458" s="182" t="str">
        <f ca="1">IF(C458=$X$4,IF(ISERROR($V458),"Enter smelter details","RMI"),IF(ISERROR($V458),"",OFFSET('Smelter Look-up'!$F$4,$V458-4,0)))</f>
        <v/>
      </c>
      <c r="H458" s="183" t="str">
        <f ca="1">IF(ISERROR($V458),"",OFFSET('Smelter Look-up'!$G$4,$V458-4,0))</f>
        <v/>
      </c>
      <c r="I458" s="184" t="str">
        <f ca="1">IF(ISERROR($V458),"",OFFSET('Smelter Look-up'!$H$4,$V458-4,0))</f>
        <v/>
      </c>
      <c r="J458" s="184" t="str">
        <f ca="1">IF(ISERROR($V458),"",OFFSET('Smelter Look-up'!$I$4,$V458-4,0))</f>
        <v/>
      </c>
      <c r="K458" s="224"/>
      <c r="L458" s="224"/>
      <c r="M458" s="224"/>
      <c r="N458" s="224"/>
      <c r="O458" s="224"/>
      <c r="P458" s="185"/>
      <c r="Q458" s="225"/>
      <c r="R458" s="182" t="str">
        <f ca="1">IF(ISERROR($V458),"",OFFSET('Smelter Look-up'!$C$4,$V458-4,0)&amp;"")</f>
        <v/>
      </c>
      <c r="S458" s="181" t="str">
        <f t="shared" ca="1" si="65"/>
        <v/>
      </c>
      <c r="T458" s="181" t="str">
        <f ca="1">IF(B458="","",IF(ISERROR(MATCH($J458,SorP!$B$1:$B$6226,0)),"",INDIRECT("'SorP'!$A$"&amp;MATCH($S458&amp;$J458,SorP!C:C,0))))</f>
        <v/>
      </c>
      <c r="U458" s="201"/>
      <c r="V458" s="226" t="e">
        <f>IF(C458="",NA(),IF(OR(C458="Smelter not listed",C458="Smelter not yet identified"),MATCH($B458&amp;$D458,'Smelter Look-up'!$J:$J,0),MATCH($B458&amp;$C458,'Smelter Look-up'!$J:$J,0)))</f>
        <v>#N/A</v>
      </c>
      <c r="X458" s="227">
        <f t="shared" ca="1" si="66"/>
        <v>0</v>
      </c>
      <c r="AB458" s="228" t="str">
        <f t="shared" si="67"/>
        <v/>
      </c>
    </row>
    <row r="459" spans="1:28" s="227" customFormat="1" ht="20.25">
      <c r="A459" s="181"/>
      <c r="B459" s="182" t="str">
        <f>IF(LEN(A459)=0,"",INDEX('Smelter Look-up'!$A:$A,MATCH($A459,'Smelter Look-up'!$E:$E,0)))</f>
        <v/>
      </c>
      <c r="C459" s="186" t="str">
        <f>IF(LEN(A459)=0,"",INDEX('Smelter Look-up'!$C:$C,MATCH($A459,'Smelter Look-up'!$E:$E,0)))</f>
        <v/>
      </c>
      <c r="D459" s="230"/>
      <c r="E459" s="182" t="str">
        <f ca="1">IF(ISERROR($V459),"",OFFSET('Smelter Look-up'!$D$4,$V459-4,0)&amp;"")</f>
        <v/>
      </c>
      <c r="F459" s="182" t="str">
        <f ca="1">IF(ISERROR($V459),"",OFFSET('Smelter Look-up'!$E$4,$V459-4,0))</f>
        <v/>
      </c>
      <c r="G459" s="182" t="str">
        <f ca="1">IF(C459=$X$4,IF(ISERROR($V459),"Enter smelter details","RMI"),IF(ISERROR($V459),"",OFFSET('Smelter Look-up'!$F$4,$V459-4,0)))</f>
        <v/>
      </c>
      <c r="H459" s="183" t="str">
        <f ca="1">IF(ISERROR($V459),"",OFFSET('Smelter Look-up'!$G$4,$V459-4,0))</f>
        <v/>
      </c>
      <c r="I459" s="184" t="str">
        <f ca="1">IF(ISERROR($V459),"",OFFSET('Smelter Look-up'!$H$4,$V459-4,0))</f>
        <v/>
      </c>
      <c r="J459" s="184" t="str">
        <f ca="1">IF(ISERROR($V459),"",OFFSET('Smelter Look-up'!$I$4,$V459-4,0))</f>
        <v/>
      </c>
      <c r="K459" s="224"/>
      <c r="L459" s="224"/>
      <c r="M459" s="224"/>
      <c r="N459" s="224"/>
      <c r="O459" s="224"/>
      <c r="P459" s="185"/>
      <c r="Q459" s="225"/>
      <c r="R459" s="182" t="str">
        <f ca="1">IF(ISERROR($V459),"",OFFSET('Smelter Look-up'!$C$4,$V459-4,0)&amp;"")</f>
        <v/>
      </c>
      <c r="S459" s="181" t="str">
        <f t="shared" ca="1" si="65"/>
        <v/>
      </c>
      <c r="T459" s="181" t="str">
        <f ca="1">IF(B459="","",IF(ISERROR(MATCH($J459,SorP!$B$1:$B$6226,0)),"",INDIRECT("'SorP'!$A$"&amp;MATCH($S459&amp;$J459,SorP!C:C,0))))</f>
        <v/>
      </c>
      <c r="U459" s="201"/>
      <c r="V459" s="226" t="e">
        <f>IF(C459="",NA(),IF(OR(C459="Smelter not listed",C459="Smelter not yet identified"),MATCH($B459&amp;$D459,'Smelter Look-up'!$J:$J,0),MATCH($B459&amp;$C459,'Smelter Look-up'!$J:$J,0)))</f>
        <v>#N/A</v>
      </c>
      <c r="X459" s="227">
        <f t="shared" ca="1" si="66"/>
        <v>0</v>
      </c>
      <c r="AB459" s="228" t="str">
        <f t="shared" si="67"/>
        <v/>
      </c>
    </row>
    <row r="460" spans="1:28" s="227" customFormat="1" ht="20.25">
      <c r="A460" s="181"/>
      <c r="B460" s="182" t="str">
        <f>IF(LEN(A460)=0,"",INDEX('Smelter Look-up'!$A:$A,MATCH($A460,'Smelter Look-up'!$E:$E,0)))</f>
        <v/>
      </c>
      <c r="C460" s="186" t="str">
        <f>IF(LEN(A460)=0,"",INDEX('Smelter Look-up'!$C:$C,MATCH($A460,'Smelter Look-up'!$E:$E,0)))</f>
        <v/>
      </c>
      <c r="D460" s="230"/>
      <c r="E460" s="182" t="str">
        <f ca="1">IF(ISERROR($V460),"",OFFSET('Smelter Look-up'!$D$4,$V460-4,0)&amp;"")</f>
        <v/>
      </c>
      <c r="F460" s="182" t="str">
        <f ca="1">IF(ISERROR($V460),"",OFFSET('Smelter Look-up'!$E$4,$V460-4,0))</f>
        <v/>
      </c>
      <c r="G460" s="182" t="str">
        <f ca="1">IF(C460=$X$4,IF(ISERROR($V460),"Enter smelter details","RMI"),IF(ISERROR($V460),"",OFFSET('Smelter Look-up'!$F$4,$V460-4,0)))</f>
        <v/>
      </c>
      <c r="H460" s="183" t="str">
        <f ca="1">IF(ISERROR($V460),"",OFFSET('Smelter Look-up'!$G$4,$V460-4,0))</f>
        <v/>
      </c>
      <c r="I460" s="184" t="str">
        <f ca="1">IF(ISERROR($V460),"",OFFSET('Smelter Look-up'!$H$4,$V460-4,0))</f>
        <v/>
      </c>
      <c r="J460" s="184" t="str">
        <f ca="1">IF(ISERROR($V460),"",OFFSET('Smelter Look-up'!$I$4,$V460-4,0))</f>
        <v/>
      </c>
      <c r="K460" s="224"/>
      <c r="L460" s="224"/>
      <c r="M460" s="224"/>
      <c r="N460" s="224"/>
      <c r="O460" s="224"/>
      <c r="P460" s="185"/>
      <c r="Q460" s="225"/>
      <c r="R460" s="182" t="str">
        <f ca="1">IF(ISERROR($V460),"",OFFSET('Smelter Look-up'!$C$4,$V460-4,0)&amp;"")</f>
        <v/>
      </c>
      <c r="S460" s="181" t="str">
        <f t="shared" ca="1" si="65"/>
        <v/>
      </c>
      <c r="T460" s="181" t="str">
        <f ca="1">IF(B460="","",IF(ISERROR(MATCH($J460,SorP!$B$1:$B$6226,0)),"",INDIRECT("'SorP'!$A$"&amp;MATCH($S460&amp;$J460,SorP!C:C,0))))</f>
        <v/>
      </c>
      <c r="U460" s="201"/>
      <c r="V460" s="226" t="e">
        <f>IF(C460="",NA(),IF(OR(C460="Smelter not listed",C460="Smelter not yet identified"),MATCH($B460&amp;$D460,'Smelter Look-up'!$J:$J,0),MATCH($B460&amp;$C460,'Smelter Look-up'!$J:$J,0)))</f>
        <v>#N/A</v>
      </c>
      <c r="X460" s="227">
        <f t="shared" ca="1" si="66"/>
        <v>0</v>
      </c>
      <c r="AB460" s="228" t="str">
        <f t="shared" si="67"/>
        <v/>
      </c>
    </row>
    <row r="461" spans="1:28" s="227" customFormat="1" ht="20.25">
      <c r="A461" s="181"/>
      <c r="B461" s="182" t="str">
        <f>IF(LEN(A461)=0,"",INDEX('Smelter Look-up'!$A:$A,MATCH($A461,'Smelter Look-up'!$E:$E,0)))</f>
        <v/>
      </c>
      <c r="C461" s="186" t="str">
        <f>IF(LEN(A461)=0,"",INDEX('Smelter Look-up'!$C:$C,MATCH($A461,'Smelter Look-up'!$E:$E,0)))</f>
        <v/>
      </c>
      <c r="D461" s="230"/>
      <c r="E461" s="182" t="str">
        <f ca="1">IF(ISERROR($V461),"",OFFSET('Smelter Look-up'!$D$4,$V461-4,0)&amp;"")</f>
        <v/>
      </c>
      <c r="F461" s="182" t="str">
        <f ca="1">IF(ISERROR($V461),"",OFFSET('Smelter Look-up'!$E$4,$V461-4,0))</f>
        <v/>
      </c>
      <c r="G461" s="182" t="str">
        <f ca="1">IF(C461=$X$4,IF(ISERROR($V461),"Enter smelter details","RMI"),IF(ISERROR($V461),"",OFFSET('Smelter Look-up'!$F$4,$V461-4,0)))</f>
        <v/>
      </c>
      <c r="H461" s="183" t="str">
        <f ca="1">IF(ISERROR($V461),"",OFFSET('Smelter Look-up'!$G$4,$V461-4,0))</f>
        <v/>
      </c>
      <c r="I461" s="184" t="str">
        <f ca="1">IF(ISERROR($V461),"",OFFSET('Smelter Look-up'!$H$4,$V461-4,0))</f>
        <v/>
      </c>
      <c r="J461" s="184" t="str">
        <f ca="1">IF(ISERROR($V461),"",OFFSET('Smelter Look-up'!$I$4,$V461-4,0))</f>
        <v/>
      </c>
      <c r="K461" s="224"/>
      <c r="L461" s="224"/>
      <c r="M461" s="224"/>
      <c r="N461" s="224"/>
      <c r="O461" s="224"/>
      <c r="P461" s="185"/>
      <c r="Q461" s="225"/>
      <c r="R461" s="182" t="str">
        <f ca="1">IF(ISERROR($V461),"",OFFSET('Smelter Look-up'!$C$4,$V461-4,0)&amp;"")</f>
        <v/>
      </c>
      <c r="S461" s="181" t="str">
        <f t="shared" ca="1" si="65"/>
        <v/>
      </c>
      <c r="T461" s="181" t="str">
        <f ca="1">IF(B461="","",IF(ISERROR(MATCH($J461,SorP!$B$1:$B$6226,0)),"",INDIRECT("'SorP'!$A$"&amp;MATCH($S461&amp;$J461,SorP!C:C,0))))</f>
        <v/>
      </c>
      <c r="U461" s="201"/>
      <c r="V461" s="226" t="e">
        <f>IF(C461="",NA(),IF(OR(C461="Smelter not listed",C461="Smelter not yet identified"),MATCH($B461&amp;$D461,'Smelter Look-up'!$J:$J,0),MATCH($B461&amp;$C461,'Smelter Look-up'!$J:$J,0)))</f>
        <v>#N/A</v>
      </c>
      <c r="X461" s="227">
        <f t="shared" ca="1" si="66"/>
        <v>0</v>
      </c>
      <c r="AB461" s="228" t="str">
        <f t="shared" si="67"/>
        <v/>
      </c>
    </row>
    <row r="462" spans="1:28" s="227" customFormat="1" ht="20.25">
      <c r="A462" s="181"/>
      <c r="B462" s="182" t="str">
        <f>IF(LEN(A462)=0,"",INDEX('Smelter Look-up'!$A:$A,MATCH($A462,'Smelter Look-up'!$E:$E,0)))</f>
        <v/>
      </c>
      <c r="C462" s="186" t="str">
        <f>IF(LEN(A462)=0,"",INDEX('Smelter Look-up'!$C:$C,MATCH($A462,'Smelter Look-up'!$E:$E,0)))</f>
        <v/>
      </c>
      <c r="D462" s="230"/>
      <c r="E462" s="182" t="str">
        <f ca="1">IF(ISERROR($V462),"",OFFSET('Smelter Look-up'!$D$4,$V462-4,0)&amp;"")</f>
        <v/>
      </c>
      <c r="F462" s="182" t="str">
        <f ca="1">IF(ISERROR($V462),"",OFFSET('Smelter Look-up'!$E$4,$V462-4,0))</f>
        <v/>
      </c>
      <c r="G462" s="182" t="str">
        <f ca="1">IF(C462=$X$4,IF(ISERROR($V462),"Enter smelter details","RMI"),IF(ISERROR($V462),"",OFFSET('Smelter Look-up'!$F$4,$V462-4,0)))</f>
        <v/>
      </c>
      <c r="H462" s="183" t="str">
        <f ca="1">IF(ISERROR($V462),"",OFFSET('Smelter Look-up'!$G$4,$V462-4,0))</f>
        <v/>
      </c>
      <c r="I462" s="184" t="str">
        <f ca="1">IF(ISERROR($V462),"",OFFSET('Smelter Look-up'!$H$4,$V462-4,0))</f>
        <v/>
      </c>
      <c r="J462" s="184" t="str">
        <f ca="1">IF(ISERROR($V462),"",OFFSET('Smelter Look-up'!$I$4,$V462-4,0))</f>
        <v/>
      </c>
      <c r="K462" s="224"/>
      <c r="L462" s="224"/>
      <c r="M462" s="224"/>
      <c r="N462" s="224"/>
      <c r="O462" s="224"/>
      <c r="P462" s="185"/>
      <c r="Q462" s="225"/>
      <c r="R462" s="182" t="str">
        <f ca="1">IF(ISERROR($V462),"",OFFSET('Smelter Look-up'!$C$4,$V462-4,0)&amp;"")</f>
        <v/>
      </c>
      <c r="S462" s="181" t="str">
        <f t="shared" ca="1" si="65"/>
        <v/>
      </c>
      <c r="T462" s="181" t="str">
        <f ca="1">IF(B462="","",IF(ISERROR(MATCH($J462,SorP!$B$1:$B$6226,0)),"",INDIRECT("'SorP'!$A$"&amp;MATCH($S462&amp;$J462,SorP!C:C,0))))</f>
        <v/>
      </c>
      <c r="U462" s="201"/>
      <c r="V462" s="226" t="e">
        <f>IF(C462="",NA(),IF(OR(C462="Smelter not listed",C462="Smelter not yet identified"),MATCH($B462&amp;$D462,'Smelter Look-up'!$J:$J,0),MATCH($B462&amp;$C462,'Smelter Look-up'!$J:$J,0)))</f>
        <v>#N/A</v>
      </c>
      <c r="X462" s="227">
        <f t="shared" ca="1" si="66"/>
        <v>0</v>
      </c>
      <c r="AB462" s="228" t="str">
        <f t="shared" si="67"/>
        <v/>
      </c>
    </row>
    <row r="463" spans="1:28" s="227" customFormat="1" ht="20.25">
      <c r="A463" s="181"/>
      <c r="B463" s="182" t="str">
        <f>IF(LEN(A463)=0,"",INDEX('Smelter Look-up'!$A:$A,MATCH($A463,'Smelter Look-up'!$E:$E,0)))</f>
        <v/>
      </c>
      <c r="C463" s="186" t="str">
        <f>IF(LEN(A463)=0,"",INDEX('Smelter Look-up'!$C:$C,MATCH($A463,'Smelter Look-up'!$E:$E,0)))</f>
        <v/>
      </c>
      <c r="D463" s="230"/>
      <c r="E463" s="182" t="str">
        <f ca="1">IF(ISERROR($V463),"",OFFSET('Smelter Look-up'!$D$4,$V463-4,0)&amp;"")</f>
        <v/>
      </c>
      <c r="F463" s="182" t="str">
        <f ca="1">IF(ISERROR($V463),"",OFFSET('Smelter Look-up'!$E$4,$V463-4,0))</f>
        <v/>
      </c>
      <c r="G463" s="182" t="str">
        <f ca="1">IF(C463=$X$4,IF(ISERROR($V463),"Enter smelter details","RMI"),IF(ISERROR($V463),"",OFFSET('Smelter Look-up'!$F$4,$V463-4,0)))</f>
        <v/>
      </c>
      <c r="H463" s="183" t="str">
        <f ca="1">IF(ISERROR($V463),"",OFFSET('Smelter Look-up'!$G$4,$V463-4,0))</f>
        <v/>
      </c>
      <c r="I463" s="184" t="str">
        <f ca="1">IF(ISERROR($V463),"",OFFSET('Smelter Look-up'!$H$4,$V463-4,0))</f>
        <v/>
      </c>
      <c r="J463" s="184" t="str">
        <f ca="1">IF(ISERROR($V463),"",OFFSET('Smelter Look-up'!$I$4,$V463-4,0))</f>
        <v/>
      </c>
      <c r="K463" s="224"/>
      <c r="L463" s="224"/>
      <c r="M463" s="224"/>
      <c r="N463" s="224"/>
      <c r="O463" s="224"/>
      <c r="P463" s="185"/>
      <c r="Q463" s="225"/>
      <c r="R463" s="182" t="str">
        <f ca="1">IF(ISERROR($V463),"",OFFSET('Smelter Look-up'!$C$4,$V463-4,0)&amp;"")</f>
        <v/>
      </c>
      <c r="S463" s="181" t="str">
        <f t="shared" ca="1" si="65"/>
        <v/>
      </c>
      <c r="T463" s="181" t="str">
        <f ca="1">IF(B463="","",IF(ISERROR(MATCH($J463,SorP!$B$1:$B$6226,0)),"",INDIRECT("'SorP'!$A$"&amp;MATCH($S463&amp;$J463,SorP!C:C,0))))</f>
        <v/>
      </c>
      <c r="U463" s="201"/>
      <c r="V463" s="226" t="e">
        <f>IF(C463="",NA(),IF(OR(C463="Smelter not listed",C463="Smelter not yet identified"),MATCH($B463&amp;$D463,'Smelter Look-up'!$J:$J,0),MATCH($B463&amp;$C463,'Smelter Look-up'!$J:$J,0)))</f>
        <v>#N/A</v>
      </c>
      <c r="X463" s="227">
        <f t="shared" ca="1" si="66"/>
        <v>0</v>
      </c>
      <c r="AB463" s="228" t="str">
        <f t="shared" si="67"/>
        <v/>
      </c>
    </row>
    <row r="464" spans="1:28" s="227" customFormat="1" ht="20.25">
      <c r="A464" s="181"/>
      <c r="B464" s="182" t="str">
        <f>IF(LEN(A464)=0,"",INDEX('Smelter Look-up'!$A:$A,MATCH($A464,'Smelter Look-up'!$E:$E,0)))</f>
        <v/>
      </c>
      <c r="C464" s="186" t="str">
        <f>IF(LEN(A464)=0,"",INDEX('Smelter Look-up'!$C:$C,MATCH($A464,'Smelter Look-up'!$E:$E,0)))</f>
        <v/>
      </c>
      <c r="D464" s="230"/>
      <c r="E464" s="182" t="str">
        <f ca="1">IF(ISERROR($V464),"",OFFSET('Smelter Look-up'!$D$4,$V464-4,0)&amp;"")</f>
        <v/>
      </c>
      <c r="F464" s="182" t="str">
        <f ca="1">IF(ISERROR($V464),"",OFFSET('Smelter Look-up'!$E$4,$V464-4,0))</f>
        <v/>
      </c>
      <c r="G464" s="182" t="str">
        <f ca="1">IF(C464=$X$4,IF(ISERROR($V464),"Enter smelter details","RMI"),IF(ISERROR($V464),"",OFFSET('Smelter Look-up'!$F$4,$V464-4,0)))</f>
        <v/>
      </c>
      <c r="H464" s="183" t="str">
        <f ca="1">IF(ISERROR($V464),"",OFFSET('Smelter Look-up'!$G$4,$V464-4,0))</f>
        <v/>
      </c>
      <c r="I464" s="184" t="str">
        <f ca="1">IF(ISERROR($V464),"",OFFSET('Smelter Look-up'!$H$4,$V464-4,0))</f>
        <v/>
      </c>
      <c r="J464" s="184" t="str">
        <f ca="1">IF(ISERROR($V464),"",OFFSET('Smelter Look-up'!$I$4,$V464-4,0))</f>
        <v/>
      </c>
      <c r="K464" s="224"/>
      <c r="L464" s="224"/>
      <c r="M464" s="224"/>
      <c r="N464" s="224"/>
      <c r="O464" s="224"/>
      <c r="P464" s="185"/>
      <c r="Q464" s="225"/>
      <c r="R464" s="182" t="str">
        <f ca="1">IF(ISERROR($V464),"",OFFSET('Smelter Look-up'!$C$4,$V464-4,0)&amp;"")</f>
        <v/>
      </c>
      <c r="S464" s="181" t="str">
        <f t="shared" ca="1" si="65"/>
        <v/>
      </c>
      <c r="T464" s="181" t="str">
        <f ca="1">IF(B464="","",IF(ISERROR(MATCH($J464,SorP!$B$1:$B$6226,0)),"",INDIRECT("'SorP'!$A$"&amp;MATCH($S464&amp;$J464,SorP!C:C,0))))</f>
        <v/>
      </c>
      <c r="U464" s="201"/>
      <c r="V464" s="226" t="e">
        <f>IF(C464="",NA(),IF(OR(C464="Smelter not listed",C464="Smelter not yet identified"),MATCH($B464&amp;$D464,'Smelter Look-up'!$J:$J,0),MATCH($B464&amp;$C464,'Smelter Look-up'!$J:$J,0)))</f>
        <v>#N/A</v>
      </c>
      <c r="X464" s="227">
        <f t="shared" ca="1" si="66"/>
        <v>0</v>
      </c>
      <c r="AB464" s="228" t="str">
        <f t="shared" si="67"/>
        <v/>
      </c>
    </row>
    <row r="465" spans="1:28" s="227" customFormat="1" ht="20.25">
      <c r="A465" s="181"/>
      <c r="B465" s="182" t="str">
        <f>IF(LEN(A465)=0,"",INDEX('Smelter Look-up'!$A:$A,MATCH($A465,'Smelter Look-up'!$E:$E,0)))</f>
        <v/>
      </c>
      <c r="C465" s="186" t="str">
        <f>IF(LEN(A465)=0,"",INDEX('Smelter Look-up'!$C:$C,MATCH($A465,'Smelter Look-up'!$E:$E,0)))</f>
        <v/>
      </c>
      <c r="D465" s="230"/>
      <c r="E465" s="182" t="str">
        <f ca="1">IF(ISERROR($V465),"",OFFSET('Smelter Look-up'!$D$4,$V465-4,0)&amp;"")</f>
        <v/>
      </c>
      <c r="F465" s="182" t="str">
        <f ca="1">IF(ISERROR($V465),"",OFFSET('Smelter Look-up'!$E$4,$V465-4,0))</f>
        <v/>
      </c>
      <c r="G465" s="182" t="str">
        <f ca="1">IF(C465=$X$4,IF(ISERROR($V465),"Enter smelter details","RMI"),IF(ISERROR($V465),"",OFFSET('Smelter Look-up'!$F$4,$V465-4,0)))</f>
        <v/>
      </c>
      <c r="H465" s="183" t="str">
        <f ca="1">IF(ISERROR($V465),"",OFFSET('Smelter Look-up'!$G$4,$V465-4,0))</f>
        <v/>
      </c>
      <c r="I465" s="184" t="str">
        <f ca="1">IF(ISERROR($V465),"",OFFSET('Smelter Look-up'!$H$4,$V465-4,0))</f>
        <v/>
      </c>
      <c r="J465" s="184" t="str">
        <f ca="1">IF(ISERROR($V465),"",OFFSET('Smelter Look-up'!$I$4,$V465-4,0))</f>
        <v/>
      </c>
      <c r="K465" s="224"/>
      <c r="L465" s="224"/>
      <c r="M465" s="224"/>
      <c r="N465" s="224"/>
      <c r="O465" s="224"/>
      <c r="P465" s="185"/>
      <c r="Q465" s="225"/>
      <c r="R465" s="182" t="str">
        <f ca="1">IF(ISERROR($V465),"",OFFSET('Smelter Look-up'!$C$4,$V465-4,0)&amp;"")</f>
        <v/>
      </c>
      <c r="S465" s="181" t="str">
        <f t="shared" ca="1" si="65"/>
        <v/>
      </c>
      <c r="T465" s="181" t="str">
        <f ca="1">IF(B465="","",IF(ISERROR(MATCH($J465,SorP!$B$1:$B$6226,0)),"",INDIRECT("'SorP'!$A$"&amp;MATCH($S465&amp;$J465,SorP!C:C,0))))</f>
        <v/>
      </c>
      <c r="U465" s="201"/>
      <c r="V465" s="226" t="e">
        <f>IF(C465="",NA(),IF(OR(C465="Smelter not listed",C465="Smelter not yet identified"),MATCH($B465&amp;$D465,'Smelter Look-up'!$J:$J,0),MATCH($B465&amp;$C465,'Smelter Look-up'!$J:$J,0)))</f>
        <v>#N/A</v>
      </c>
      <c r="X465" s="227">
        <f t="shared" ca="1" si="66"/>
        <v>0</v>
      </c>
      <c r="AB465" s="228" t="str">
        <f t="shared" si="67"/>
        <v/>
      </c>
    </row>
    <row r="466" spans="1:28" s="227" customFormat="1" ht="20.25">
      <c r="A466" s="181"/>
      <c r="B466" s="182" t="str">
        <f>IF(LEN(A466)=0,"",INDEX('Smelter Look-up'!$A:$A,MATCH($A466,'Smelter Look-up'!$E:$E,0)))</f>
        <v/>
      </c>
      <c r="C466" s="186" t="str">
        <f>IF(LEN(A466)=0,"",INDEX('Smelter Look-up'!$C:$C,MATCH($A466,'Smelter Look-up'!$E:$E,0)))</f>
        <v/>
      </c>
      <c r="D466" s="230"/>
      <c r="E466" s="182" t="str">
        <f ca="1">IF(ISERROR($V466),"",OFFSET('Smelter Look-up'!$D$4,$V466-4,0)&amp;"")</f>
        <v/>
      </c>
      <c r="F466" s="182" t="str">
        <f ca="1">IF(ISERROR($V466),"",OFFSET('Smelter Look-up'!$E$4,$V466-4,0))</f>
        <v/>
      </c>
      <c r="G466" s="182" t="str">
        <f ca="1">IF(C466=$X$4,IF(ISERROR($V466),"Enter smelter details","RMI"),IF(ISERROR($V466),"",OFFSET('Smelter Look-up'!$F$4,$V466-4,0)))</f>
        <v/>
      </c>
      <c r="H466" s="183" t="str">
        <f ca="1">IF(ISERROR($V466),"",OFFSET('Smelter Look-up'!$G$4,$V466-4,0))</f>
        <v/>
      </c>
      <c r="I466" s="184" t="str">
        <f ca="1">IF(ISERROR($V466),"",OFFSET('Smelter Look-up'!$H$4,$V466-4,0))</f>
        <v/>
      </c>
      <c r="J466" s="184" t="str">
        <f ca="1">IF(ISERROR($V466),"",OFFSET('Smelter Look-up'!$I$4,$V466-4,0))</f>
        <v/>
      </c>
      <c r="K466" s="224"/>
      <c r="L466" s="224"/>
      <c r="M466" s="224"/>
      <c r="N466" s="224"/>
      <c r="O466" s="224"/>
      <c r="P466" s="185"/>
      <c r="Q466" s="225"/>
      <c r="R466" s="182" t="str">
        <f ca="1">IF(ISERROR($V466),"",OFFSET('Smelter Look-up'!$C$4,$V466-4,0)&amp;"")</f>
        <v/>
      </c>
      <c r="S466" s="181" t="str">
        <f t="shared" ca="1" si="65"/>
        <v/>
      </c>
      <c r="T466" s="181" t="str">
        <f ca="1">IF(B466="","",IF(ISERROR(MATCH($J466,SorP!$B$1:$B$6226,0)),"",INDIRECT("'SorP'!$A$"&amp;MATCH($S466&amp;$J466,SorP!C:C,0))))</f>
        <v/>
      </c>
      <c r="U466" s="201"/>
      <c r="V466" s="226" t="e">
        <f>IF(C466="",NA(),IF(OR(C466="Smelter not listed",C466="Smelter not yet identified"),MATCH($B466&amp;$D466,'Smelter Look-up'!$J:$J,0),MATCH($B466&amp;$C466,'Smelter Look-up'!$J:$J,0)))</f>
        <v>#N/A</v>
      </c>
      <c r="X466" s="227">
        <f t="shared" ca="1" si="66"/>
        <v>0</v>
      </c>
      <c r="AB466" s="228" t="str">
        <f t="shared" si="67"/>
        <v/>
      </c>
    </row>
    <row r="467" spans="1:28" s="227" customFormat="1" ht="20.25">
      <c r="A467" s="181"/>
      <c r="B467" s="182" t="str">
        <f>IF(LEN(A467)=0,"",INDEX('Smelter Look-up'!$A:$A,MATCH($A467,'Smelter Look-up'!$E:$E,0)))</f>
        <v/>
      </c>
      <c r="C467" s="186" t="str">
        <f>IF(LEN(A467)=0,"",INDEX('Smelter Look-up'!$C:$C,MATCH($A467,'Smelter Look-up'!$E:$E,0)))</f>
        <v/>
      </c>
      <c r="D467" s="230"/>
      <c r="E467" s="182" t="str">
        <f ca="1">IF(ISERROR($V467),"",OFFSET('Smelter Look-up'!$D$4,$V467-4,0)&amp;"")</f>
        <v/>
      </c>
      <c r="F467" s="182" t="str">
        <f ca="1">IF(ISERROR($V467),"",OFFSET('Smelter Look-up'!$E$4,$V467-4,0))</f>
        <v/>
      </c>
      <c r="G467" s="182" t="str">
        <f ca="1">IF(C467=$X$4,IF(ISERROR($V467),"Enter smelter details","RMI"),IF(ISERROR($V467),"",OFFSET('Smelter Look-up'!$F$4,$V467-4,0)))</f>
        <v/>
      </c>
      <c r="H467" s="183" t="str">
        <f ca="1">IF(ISERROR($V467),"",OFFSET('Smelter Look-up'!$G$4,$V467-4,0))</f>
        <v/>
      </c>
      <c r="I467" s="184" t="str">
        <f ca="1">IF(ISERROR($V467),"",OFFSET('Smelter Look-up'!$H$4,$V467-4,0))</f>
        <v/>
      </c>
      <c r="J467" s="184" t="str">
        <f ca="1">IF(ISERROR($V467),"",OFFSET('Smelter Look-up'!$I$4,$V467-4,0))</f>
        <v/>
      </c>
      <c r="K467" s="224"/>
      <c r="L467" s="224"/>
      <c r="M467" s="224"/>
      <c r="N467" s="224"/>
      <c r="O467" s="224"/>
      <c r="P467" s="185"/>
      <c r="Q467" s="225"/>
      <c r="R467" s="182" t="str">
        <f ca="1">IF(ISERROR($V467),"",OFFSET('Smelter Look-up'!$C$4,$V467-4,0)&amp;"")</f>
        <v/>
      </c>
      <c r="S467" s="181" t="str">
        <f t="shared" ca="1" si="65"/>
        <v/>
      </c>
      <c r="T467" s="181" t="str">
        <f ca="1">IF(B467="","",IF(ISERROR(MATCH($J467,SorP!$B$1:$B$6226,0)),"",INDIRECT("'SorP'!$A$"&amp;MATCH($S467&amp;$J467,SorP!C:C,0))))</f>
        <v/>
      </c>
      <c r="U467" s="201"/>
      <c r="V467" s="226" t="e">
        <f>IF(C467="",NA(),IF(OR(C467="Smelter not listed",C467="Smelter not yet identified"),MATCH($B467&amp;$D467,'Smelter Look-up'!$J:$J,0),MATCH($B467&amp;$C467,'Smelter Look-up'!$J:$J,0)))</f>
        <v>#N/A</v>
      </c>
      <c r="X467" s="227">
        <f t="shared" ca="1" si="66"/>
        <v>0</v>
      </c>
      <c r="AB467" s="228" t="str">
        <f t="shared" si="67"/>
        <v/>
      </c>
    </row>
    <row r="468" spans="1:28" s="227" customFormat="1" ht="20.25">
      <c r="A468" s="181"/>
      <c r="B468" s="182" t="str">
        <f>IF(LEN(A468)=0,"",INDEX('Smelter Look-up'!$A:$A,MATCH($A468,'Smelter Look-up'!$E:$E,0)))</f>
        <v/>
      </c>
      <c r="C468" s="186" t="str">
        <f>IF(LEN(A468)=0,"",INDEX('Smelter Look-up'!$C:$C,MATCH($A468,'Smelter Look-up'!$E:$E,0)))</f>
        <v/>
      </c>
      <c r="D468" s="230"/>
      <c r="E468" s="182" t="str">
        <f ca="1">IF(ISERROR($V468),"",OFFSET('Smelter Look-up'!$D$4,$V468-4,0)&amp;"")</f>
        <v/>
      </c>
      <c r="F468" s="182" t="str">
        <f ca="1">IF(ISERROR($V468),"",OFFSET('Smelter Look-up'!$E$4,$V468-4,0))</f>
        <v/>
      </c>
      <c r="G468" s="182" t="str">
        <f ca="1">IF(C468=$X$4,IF(ISERROR($V468),"Enter smelter details","RMI"),IF(ISERROR($V468),"",OFFSET('Smelter Look-up'!$F$4,$V468-4,0)))</f>
        <v/>
      </c>
      <c r="H468" s="183" t="str">
        <f ca="1">IF(ISERROR($V468),"",OFFSET('Smelter Look-up'!$G$4,$V468-4,0))</f>
        <v/>
      </c>
      <c r="I468" s="184" t="str">
        <f ca="1">IF(ISERROR($V468),"",OFFSET('Smelter Look-up'!$H$4,$V468-4,0))</f>
        <v/>
      </c>
      <c r="J468" s="184" t="str">
        <f ca="1">IF(ISERROR($V468),"",OFFSET('Smelter Look-up'!$I$4,$V468-4,0))</f>
        <v/>
      </c>
      <c r="K468" s="224"/>
      <c r="L468" s="224"/>
      <c r="M468" s="224"/>
      <c r="N468" s="224"/>
      <c r="O468" s="224"/>
      <c r="P468" s="185"/>
      <c r="Q468" s="225"/>
      <c r="R468" s="182" t="str">
        <f ca="1">IF(ISERROR($V468),"",OFFSET('Smelter Look-up'!$C$4,$V468-4,0)&amp;"")</f>
        <v/>
      </c>
      <c r="S468" s="181" t="str">
        <f t="shared" ca="1" si="65"/>
        <v/>
      </c>
      <c r="T468" s="181" t="str">
        <f ca="1">IF(B468="","",IF(ISERROR(MATCH($J468,SorP!$B$1:$B$6226,0)),"",INDIRECT("'SorP'!$A$"&amp;MATCH($S468&amp;$J468,SorP!C:C,0))))</f>
        <v/>
      </c>
      <c r="U468" s="201"/>
      <c r="V468" s="226" t="e">
        <f>IF(C468="",NA(),IF(OR(C468="Smelter not listed",C468="Smelter not yet identified"),MATCH($B468&amp;$D468,'Smelter Look-up'!$J:$J,0),MATCH($B468&amp;$C468,'Smelter Look-up'!$J:$J,0)))</f>
        <v>#N/A</v>
      </c>
      <c r="X468" s="227">
        <f t="shared" ca="1" si="66"/>
        <v>0</v>
      </c>
      <c r="AB468" s="228" t="str">
        <f t="shared" si="67"/>
        <v/>
      </c>
    </row>
    <row r="469" spans="1:28" s="227" customFormat="1" ht="20.25">
      <c r="A469" s="181"/>
      <c r="B469" s="182" t="str">
        <f>IF(LEN(A469)=0,"",INDEX('Smelter Look-up'!$A:$A,MATCH($A469,'Smelter Look-up'!$E:$E,0)))</f>
        <v/>
      </c>
      <c r="C469" s="186" t="str">
        <f>IF(LEN(A469)=0,"",INDEX('Smelter Look-up'!$C:$C,MATCH($A469,'Smelter Look-up'!$E:$E,0)))</f>
        <v/>
      </c>
      <c r="D469" s="230"/>
      <c r="E469" s="182" t="str">
        <f ca="1">IF(ISERROR($V469),"",OFFSET('Smelter Look-up'!$D$4,$V469-4,0)&amp;"")</f>
        <v/>
      </c>
      <c r="F469" s="182" t="str">
        <f ca="1">IF(ISERROR($V469),"",OFFSET('Smelter Look-up'!$E$4,$V469-4,0))</f>
        <v/>
      </c>
      <c r="G469" s="182" t="str">
        <f ca="1">IF(C469=$X$4,IF(ISERROR($V469),"Enter smelter details","RMI"),IF(ISERROR($V469),"",OFFSET('Smelter Look-up'!$F$4,$V469-4,0)))</f>
        <v/>
      </c>
      <c r="H469" s="183" t="str">
        <f ca="1">IF(ISERROR($V469),"",OFFSET('Smelter Look-up'!$G$4,$V469-4,0))</f>
        <v/>
      </c>
      <c r="I469" s="184" t="str">
        <f ca="1">IF(ISERROR($V469),"",OFFSET('Smelter Look-up'!$H$4,$V469-4,0))</f>
        <v/>
      </c>
      <c r="J469" s="184" t="str">
        <f ca="1">IF(ISERROR($V469),"",OFFSET('Smelter Look-up'!$I$4,$V469-4,0))</f>
        <v/>
      </c>
      <c r="K469" s="224"/>
      <c r="L469" s="224"/>
      <c r="M469" s="224"/>
      <c r="N469" s="224"/>
      <c r="O469" s="224"/>
      <c r="P469" s="185"/>
      <c r="Q469" s="225"/>
      <c r="R469" s="182" t="str">
        <f ca="1">IF(ISERROR($V469),"",OFFSET('Smelter Look-up'!$C$4,$V469-4,0)&amp;"")</f>
        <v/>
      </c>
      <c r="S469" s="181" t="str">
        <f t="shared" ca="1" si="65"/>
        <v/>
      </c>
      <c r="T469" s="181" t="str">
        <f ca="1">IF(B469="","",IF(ISERROR(MATCH($J469,SorP!$B$1:$B$6226,0)),"",INDIRECT("'SorP'!$A$"&amp;MATCH($S469&amp;$J469,SorP!C:C,0))))</f>
        <v/>
      </c>
      <c r="U469" s="201"/>
      <c r="V469" s="226" t="e">
        <f>IF(C469="",NA(),IF(OR(C469="Smelter not listed",C469="Smelter not yet identified"),MATCH($B469&amp;$D469,'Smelter Look-up'!$J:$J,0),MATCH($B469&amp;$C469,'Smelter Look-up'!$J:$J,0)))</f>
        <v>#N/A</v>
      </c>
      <c r="X469" s="227">
        <f t="shared" ca="1" si="66"/>
        <v>0</v>
      </c>
      <c r="AB469" s="228" t="str">
        <f t="shared" si="67"/>
        <v/>
      </c>
    </row>
    <row r="470" spans="1:28" s="227" customFormat="1" ht="20.25">
      <c r="A470" s="181"/>
      <c r="B470" s="182" t="str">
        <f>IF(LEN(A470)=0,"",INDEX('Smelter Look-up'!$A:$A,MATCH($A470,'Smelter Look-up'!$E:$E,0)))</f>
        <v/>
      </c>
      <c r="C470" s="186" t="str">
        <f>IF(LEN(A470)=0,"",INDEX('Smelter Look-up'!$C:$C,MATCH($A470,'Smelter Look-up'!$E:$E,0)))</f>
        <v/>
      </c>
      <c r="D470" s="230"/>
      <c r="E470" s="182" t="str">
        <f ca="1">IF(ISERROR($V470),"",OFFSET('Smelter Look-up'!$D$4,$V470-4,0)&amp;"")</f>
        <v/>
      </c>
      <c r="F470" s="182" t="str">
        <f ca="1">IF(ISERROR($V470),"",OFFSET('Smelter Look-up'!$E$4,$V470-4,0))</f>
        <v/>
      </c>
      <c r="G470" s="182" t="str">
        <f ca="1">IF(C470=$X$4,IF(ISERROR($V470),"Enter smelter details","RMI"),IF(ISERROR($V470),"",OFFSET('Smelter Look-up'!$F$4,$V470-4,0)))</f>
        <v/>
      </c>
      <c r="H470" s="183" t="str">
        <f ca="1">IF(ISERROR($V470),"",OFFSET('Smelter Look-up'!$G$4,$V470-4,0))</f>
        <v/>
      </c>
      <c r="I470" s="184" t="str">
        <f ca="1">IF(ISERROR($V470),"",OFFSET('Smelter Look-up'!$H$4,$V470-4,0))</f>
        <v/>
      </c>
      <c r="J470" s="184" t="str">
        <f ca="1">IF(ISERROR($V470),"",OFFSET('Smelter Look-up'!$I$4,$V470-4,0))</f>
        <v/>
      </c>
      <c r="K470" s="224"/>
      <c r="L470" s="224"/>
      <c r="M470" s="224"/>
      <c r="N470" s="224"/>
      <c r="O470" s="224"/>
      <c r="P470" s="185"/>
      <c r="Q470" s="225"/>
      <c r="R470" s="182" t="str">
        <f ca="1">IF(ISERROR($V470),"",OFFSET('Smelter Look-up'!$C$4,$V470-4,0)&amp;"")</f>
        <v/>
      </c>
      <c r="S470" s="181" t="str">
        <f t="shared" ca="1" si="65"/>
        <v/>
      </c>
      <c r="T470" s="181" t="str">
        <f ca="1">IF(B470="","",IF(ISERROR(MATCH($J470,SorP!$B$1:$B$6226,0)),"",INDIRECT("'SorP'!$A$"&amp;MATCH($S470&amp;$J470,SorP!C:C,0))))</f>
        <v/>
      </c>
      <c r="U470" s="201"/>
      <c r="V470" s="226" t="e">
        <f>IF(C470="",NA(),IF(OR(C470="Smelter not listed",C470="Smelter not yet identified"),MATCH($B470&amp;$D470,'Smelter Look-up'!$J:$J,0),MATCH($B470&amp;$C470,'Smelter Look-up'!$J:$J,0)))</f>
        <v>#N/A</v>
      </c>
      <c r="X470" s="227">
        <f t="shared" ca="1" si="66"/>
        <v>0</v>
      </c>
      <c r="AB470" s="228" t="str">
        <f t="shared" si="67"/>
        <v/>
      </c>
    </row>
    <row r="471" spans="1:28" s="227" customFormat="1" ht="20.25">
      <c r="A471" s="181"/>
      <c r="B471" s="182" t="str">
        <f>IF(LEN(A471)=0,"",INDEX('Smelter Look-up'!$A:$A,MATCH($A471,'Smelter Look-up'!$E:$E,0)))</f>
        <v/>
      </c>
      <c r="C471" s="186" t="str">
        <f>IF(LEN(A471)=0,"",INDEX('Smelter Look-up'!$C:$C,MATCH($A471,'Smelter Look-up'!$E:$E,0)))</f>
        <v/>
      </c>
      <c r="D471" s="230"/>
      <c r="E471" s="182" t="str">
        <f ca="1">IF(ISERROR($V471),"",OFFSET('Smelter Look-up'!$D$4,$V471-4,0)&amp;"")</f>
        <v/>
      </c>
      <c r="F471" s="182" t="str">
        <f ca="1">IF(ISERROR($V471),"",OFFSET('Smelter Look-up'!$E$4,$V471-4,0))</f>
        <v/>
      </c>
      <c r="G471" s="182" t="str">
        <f ca="1">IF(C471=$X$4,IF(ISERROR($V471),"Enter smelter details","RMI"),IF(ISERROR($V471),"",OFFSET('Smelter Look-up'!$F$4,$V471-4,0)))</f>
        <v/>
      </c>
      <c r="H471" s="183" t="str">
        <f ca="1">IF(ISERROR($V471),"",OFFSET('Smelter Look-up'!$G$4,$V471-4,0))</f>
        <v/>
      </c>
      <c r="I471" s="184" t="str">
        <f ca="1">IF(ISERROR($V471),"",OFFSET('Smelter Look-up'!$H$4,$V471-4,0))</f>
        <v/>
      </c>
      <c r="J471" s="184" t="str">
        <f ca="1">IF(ISERROR($V471),"",OFFSET('Smelter Look-up'!$I$4,$V471-4,0))</f>
        <v/>
      </c>
      <c r="K471" s="224"/>
      <c r="L471" s="224"/>
      <c r="M471" s="224"/>
      <c r="N471" s="224"/>
      <c r="O471" s="224"/>
      <c r="P471" s="185"/>
      <c r="Q471" s="225"/>
      <c r="R471" s="182" t="str">
        <f ca="1">IF(ISERROR($V471),"",OFFSET('Smelter Look-up'!$C$4,$V471-4,0)&amp;"")</f>
        <v/>
      </c>
      <c r="S471" s="181" t="str">
        <f t="shared" ca="1" si="65"/>
        <v/>
      </c>
      <c r="T471" s="181" t="str">
        <f ca="1">IF(B471="","",IF(ISERROR(MATCH($J471,SorP!$B$1:$B$6226,0)),"",INDIRECT("'SorP'!$A$"&amp;MATCH($S471&amp;$J471,SorP!C:C,0))))</f>
        <v/>
      </c>
      <c r="U471" s="201"/>
      <c r="V471" s="226" t="e">
        <f>IF(C471="",NA(),IF(OR(C471="Smelter not listed",C471="Smelter not yet identified"),MATCH($B471&amp;$D471,'Smelter Look-up'!$J:$J,0),MATCH($B471&amp;$C471,'Smelter Look-up'!$J:$J,0)))</f>
        <v>#N/A</v>
      </c>
      <c r="X471" s="227">
        <f t="shared" ca="1" si="66"/>
        <v>0</v>
      </c>
      <c r="AB471" s="228" t="str">
        <f t="shared" si="67"/>
        <v/>
      </c>
    </row>
    <row r="472" spans="1:28" s="227" customFormat="1" ht="20.25">
      <c r="A472" s="181"/>
      <c r="B472" s="182" t="str">
        <f>IF(LEN(A472)=0,"",INDEX('Smelter Look-up'!$A:$A,MATCH($A472,'Smelter Look-up'!$E:$E,0)))</f>
        <v/>
      </c>
      <c r="C472" s="186" t="str">
        <f>IF(LEN(A472)=0,"",INDEX('Smelter Look-up'!$C:$C,MATCH($A472,'Smelter Look-up'!$E:$E,0)))</f>
        <v/>
      </c>
      <c r="D472" s="230"/>
      <c r="E472" s="182" t="str">
        <f ca="1">IF(ISERROR($V472),"",OFFSET('Smelter Look-up'!$D$4,$V472-4,0)&amp;"")</f>
        <v/>
      </c>
      <c r="F472" s="182" t="str">
        <f ca="1">IF(ISERROR($V472),"",OFFSET('Smelter Look-up'!$E$4,$V472-4,0))</f>
        <v/>
      </c>
      <c r="G472" s="182" t="str">
        <f ca="1">IF(C472=$X$4,IF(ISERROR($V472),"Enter smelter details","RMI"),IF(ISERROR($V472),"",OFFSET('Smelter Look-up'!$F$4,$V472-4,0)))</f>
        <v/>
      </c>
      <c r="H472" s="183" t="str">
        <f ca="1">IF(ISERROR($V472),"",OFFSET('Smelter Look-up'!$G$4,$V472-4,0))</f>
        <v/>
      </c>
      <c r="I472" s="184" t="str">
        <f ca="1">IF(ISERROR($V472),"",OFFSET('Smelter Look-up'!$H$4,$V472-4,0))</f>
        <v/>
      </c>
      <c r="J472" s="184" t="str">
        <f ca="1">IF(ISERROR($V472),"",OFFSET('Smelter Look-up'!$I$4,$V472-4,0))</f>
        <v/>
      </c>
      <c r="K472" s="224"/>
      <c r="L472" s="224"/>
      <c r="M472" s="224"/>
      <c r="N472" s="224"/>
      <c r="O472" s="224"/>
      <c r="P472" s="185"/>
      <c r="Q472" s="225"/>
      <c r="R472" s="182" t="str">
        <f ca="1">IF(ISERROR($V472),"",OFFSET('Smelter Look-up'!$C$4,$V472-4,0)&amp;"")</f>
        <v/>
      </c>
      <c r="S472" s="181" t="str">
        <f t="shared" ca="1" si="65"/>
        <v/>
      </c>
      <c r="T472" s="181" t="str">
        <f ca="1">IF(B472="","",IF(ISERROR(MATCH($J472,SorP!$B$1:$B$6226,0)),"",INDIRECT("'SorP'!$A$"&amp;MATCH($S472&amp;$J472,SorP!C:C,0))))</f>
        <v/>
      </c>
      <c r="U472" s="201"/>
      <c r="V472" s="226" t="e">
        <f>IF(C472="",NA(),IF(OR(C472="Smelter not listed",C472="Smelter not yet identified"),MATCH($B472&amp;$D472,'Smelter Look-up'!$J:$J,0),MATCH($B472&amp;$C472,'Smelter Look-up'!$J:$J,0)))</f>
        <v>#N/A</v>
      </c>
      <c r="X472" s="227">
        <f t="shared" ca="1" si="66"/>
        <v>0</v>
      </c>
      <c r="AB472" s="228" t="str">
        <f t="shared" si="67"/>
        <v/>
      </c>
    </row>
    <row r="473" spans="1:28" s="227" customFormat="1" ht="20.25">
      <c r="A473" s="181"/>
      <c r="B473" s="182" t="str">
        <f>IF(LEN(A473)=0,"",INDEX('Smelter Look-up'!$A:$A,MATCH($A473,'Smelter Look-up'!$E:$E,0)))</f>
        <v/>
      </c>
      <c r="C473" s="186" t="str">
        <f>IF(LEN(A473)=0,"",INDEX('Smelter Look-up'!$C:$C,MATCH($A473,'Smelter Look-up'!$E:$E,0)))</f>
        <v/>
      </c>
      <c r="D473" s="230"/>
      <c r="E473" s="182" t="str">
        <f ca="1">IF(ISERROR($V473),"",OFFSET('Smelter Look-up'!$D$4,$V473-4,0)&amp;"")</f>
        <v/>
      </c>
      <c r="F473" s="182" t="str">
        <f ca="1">IF(ISERROR($V473),"",OFFSET('Smelter Look-up'!$E$4,$V473-4,0))</f>
        <v/>
      </c>
      <c r="G473" s="182" t="str">
        <f ca="1">IF(C473=$X$4,IF(ISERROR($V473),"Enter smelter details","RMI"),IF(ISERROR($V473),"",OFFSET('Smelter Look-up'!$F$4,$V473-4,0)))</f>
        <v/>
      </c>
      <c r="H473" s="183" t="str">
        <f ca="1">IF(ISERROR($V473),"",OFFSET('Smelter Look-up'!$G$4,$V473-4,0))</f>
        <v/>
      </c>
      <c r="I473" s="184" t="str">
        <f ca="1">IF(ISERROR($V473),"",OFFSET('Smelter Look-up'!$H$4,$V473-4,0))</f>
        <v/>
      </c>
      <c r="J473" s="184" t="str">
        <f ca="1">IF(ISERROR($V473),"",OFFSET('Smelter Look-up'!$I$4,$V473-4,0))</f>
        <v/>
      </c>
      <c r="K473" s="224"/>
      <c r="L473" s="224"/>
      <c r="M473" s="224"/>
      <c r="N473" s="224"/>
      <c r="O473" s="224"/>
      <c r="P473" s="185"/>
      <c r="Q473" s="225"/>
      <c r="R473" s="182" t="str">
        <f ca="1">IF(ISERROR($V473),"",OFFSET('Smelter Look-up'!$C$4,$V473-4,0)&amp;"")</f>
        <v/>
      </c>
      <c r="S473" s="181" t="str">
        <f t="shared" ca="1" si="65"/>
        <v/>
      </c>
      <c r="T473" s="181" t="str">
        <f ca="1">IF(B473="","",IF(ISERROR(MATCH($J473,SorP!$B$1:$B$6226,0)),"",INDIRECT("'SorP'!$A$"&amp;MATCH($S473&amp;$J473,SorP!C:C,0))))</f>
        <v/>
      </c>
      <c r="U473" s="201"/>
      <c r="V473" s="226" t="e">
        <f>IF(C473="",NA(),IF(OR(C473="Smelter not listed",C473="Smelter not yet identified"),MATCH($B473&amp;$D473,'Smelter Look-up'!$J:$J,0),MATCH($B473&amp;$C473,'Smelter Look-up'!$J:$J,0)))</f>
        <v>#N/A</v>
      </c>
      <c r="X473" s="227">
        <f t="shared" ca="1" si="66"/>
        <v>0</v>
      </c>
      <c r="AB473" s="228" t="str">
        <f t="shared" si="67"/>
        <v/>
      </c>
    </row>
    <row r="474" spans="1:28" s="227" customFormat="1" ht="20.25">
      <c r="A474" s="181"/>
      <c r="B474" s="182" t="str">
        <f>IF(LEN(A474)=0,"",INDEX('Smelter Look-up'!$A:$A,MATCH($A474,'Smelter Look-up'!$E:$E,0)))</f>
        <v/>
      </c>
      <c r="C474" s="186" t="str">
        <f>IF(LEN(A474)=0,"",INDEX('Smelter Look-up'!$C:$C,MATCH($A474,'Smelter Look-up'!$E:$E,0)))</f>
        <v/>
      </c>
      <c r="D474" s="230"/>
      <c r="E474" s="182" t="str">
        <f ca="1">IF(ISERROR($V474),"",OFFSET('Smelter Look-up'!$D$4,$V474-4,0)&amp;"")</f>
        <v/>
      </c>
      <c r="F474" s="182" t="str">
        <f ca="1">IF(ISERROR($V474),"",OFFSET('Smelter Look-up'!$E$4,$V474-4,0))</f>
        <v/>
      </c>
      <c r="G474" s="182" t="str">
        <f ca="1">IF(C474=$X$4,IF(ISERROR($V474),"Enter smelter details","RMI"),IF(ISERROR($V474),"",OFFSET('Smelter Look-up'!$F$4,$V474-4,0)))</f>
        <v/>
      </c>
      <c r="H474" s="183" t="str">
        <f ca="1">IF(ISERROR($V474),"",OFFSET('Smelter Look-up'!$G$4,$V474-4,0))</f>
        <v/>
      </c>
      <c r="I474" s="184" t="str">
        <f ca="1">IF(ISERROR($V474),"",OFFSET('Smelter Look-up'!$H$4,$V474-4,0))</f>
        <v/>
      </c>
      <c r="J474" s="184" t="str">
        <f ca="1">IF(ISERROR($V474),"",OFFSET('Smelter Look-up'!$I$4,$V474-4,0))</f>
        <v/>
      </c>
      <c r="K474" s="224"/>
      <c r="L474" s="224"/>
      <c r="M474" s="224"/>
      <c r="N474" s="224"/>
      <c r="O474" s="224"/>
      <c r="P474" s="185"/>
      <c r="Q474" s="225"/>
      <c r="R474" s="182" t="str">
        <f ca="1">IF(ISERROR($V474),"",OFFSET('Smelter Look-up'!$C$4,$V474-4,0)&amp;"")</f>
        <v/>
      </c>
      <c r="S474" s="181" t="str">
        <f t="shared" ca="1" si="65"/>
        <v/>
      </c>
      <c r="T474" s="181" t="str">
        <f ca="1">IF(B474="","",IF(ISERROR(MATCH($J474,SorP!$B$1:$B$6226,0)),"",INDIRECT("'SorP'!$A$"&amp;MATCH($S474&amp;$J474,SorP!C:C,0))))</f>
        <v/>
      </c>
      <c r="U474" s="201"/>
      <c r="V474" s="226" t="e">
        <f>IF(C474="",NA(),IF(OR(C474="Smelter not listed",C474="Smelter not yet identified"),MATCH($B474&amp;$D474,'Smelter Look-up'!$J:$J,0),MATCH($B474&amp;$C474,'Smelter Look-up'!$J:$J,0)))</f>
        <v>#N/A</v>
      </c>
      <c r="X474" s="227">
        <f t="shared" ca="1" si="66"/>
        <v>0</v>
      </c>
      <c r="AB474" s="228" t="str">
        <f t="shared" si="67"/>
        <v/>
      </c>
    </row>
    <row r="475" spans="1:28" s="227" customFormat="1" ht="20.25">
      <c r="A475" s="181"/>
      <c r="B475" s="182" t="str">
        <f>IF(LEN(A475)=0,"",INDEX('Smelter Look-up'!$A:$A,MATCH($A475,'Smelter Look-up'!$E:$E,0)))</f>
        <v/>
      </c>
      <c r="C475" s="186" t="str">
        <f>IF(LEN(A475)=0,"",INDEX('Smelter Look-up'!$C:$C,MATCH($A475,'Smelter Look-up'!$E:$E,0)))</f>
        <v/>
      </c>
      <c r="D475" s="230"/>
      <c r="E475" s="182" t="str">
        <f ca="1">IF(ISERROR($V475),"",OFFSET('Smelter Look-up'!$D$4,$V475-4,0)&amp;"")</f>
        <v/>
      </c>
      <c r="F475" s="182" t="str">
        <f ca="1">IF(ISERROR($V475),"",OFFSET('Smelter Look-up'!$E$4,$V475-4,0))</f>
        <v/>
      </c>
      <c r="G475" s="182" t="str">
        <f ca="1">IF(C475=$X$4,IF(ISERROR($V475),"Enter smelter details","RMI"),IF(ISERROR($V475),"",OFFSET('Smelter Look-up'!$F$4,$V475-4,0)))</f>
        <v/>
      </c>
      <c r="H475" s="183" t="str">
        <f ca="1">IF(ISERROR($V475),"",OFFSET('Smelter Look-up'!$G$4,$V475-4,0))</f>
        <v/>
      </c>
      <c r="I475" s="184" t="str">
        <f ca="1">IF(ISERROR($V475),"",OFFSET('Smelter Look-up'!$H$4,$V475-4,0))</f>
        <v/>
      </c>
      <c r="J475" s="184" t="str">
        <f ca="1">IF(ISERROR($V475),"",OFFSET('Smelter Look-up'!$I$4,$V475-4,0))</f>
        <v/>
      </c>
      <c r="K475" s="224"/>
      <c r="L475" s="224"/>
      <c r="M475" s="224"/>
      <c r="N475" s="224"/>
      <c r="O475" s="224"/>
      <c r="P475" s="185"/>
      <c r="Q475" s="225"/>
      <c r="R475" s="182" t="str">
        <f ca="1">IF(ISERROR($V475),"",OFFSET('Smelter Look-up'!$C$4,$V475-4,0)&amp;"")</f>
        <v/>
      </c>
      <c r="S475" s="181" t="str">
        <f t="shared" ca="1" si="65"/>
        <v/>
      </c>
      <c r="T475" s="181" t="str">
        <f ca="1">IF(B475="","",IF(ISERROR(MATCH($J475,SorP!$B$1:$B$6226,0)),"",INDIRECT("'SorP'!$A$"&amp;MATCH($S475&amp;$J475,SorP!C:C,0))))</f>
        <v/>
      </c>
      <c r="U475" s="201"/>
      <c r="V475" s="226" t="e">
        <f>IF(C475="",NA(),IF(OR(C475="Smelter not listed",C475="Smelter not yet identified"),MATCH($B475&amp;$D475,'Smelter Look-up'!$J:$J,0),MATCH($B475&amp;$C475,'Smelter Look-up'!$J:$J,0)))</f>
        <v>#N/A</v>
      </c>
      <c r="X475" s="227">
        <f t="shared" ca="1" si="66"/>
        <v>0</v>
      </c>
      <c r="AB475" s="228" t="str">
        <f t="shared" si="67"/>
        <v/>
      </c>
    </row>
    <row r="476" spans="1:28" s="227" customFormat="1" ht="20.25">
      <c r="A476" s="181"/>
      <c r="B476" s="182" t="str">
        <f>IF(LEN(A476)=0,"",INDEX('Smelter Look-up'!$A:$A,MATCH($A476,'Smelter Look-up'!$E:$E,0)))</f>
        <v/>
      </c>
      <c r="C476" s="186" t="str">
        <f>IF(LEN(A476)=0,"",INDEX('Smelter Look-up'!$C:$C,MATCH($A476,'Smelter Look-up'!$E:$E,0)))</f>
        <v/>
      </c>
      <c r="D476" s="230"/>
      <c r="E476" s="182" t="str">
        <f ca="1">IF(ISERROR($V476),"",OFFSET('Smelter Look-up'!$D$4,$V476-4,0)&amp;"")</f>
        <v/>
      </c>
      <c r="F476" s="182" t="str">
        <f ca="1">IF(ISERROR($V476),"",OFFSET('Smelter Look-up'!$E$4,$V476-4,0))</f>
        <v/>
      </c>
      <c r="G476" s="182" t="str">
        <f ca="1">IF(C476=$X$4,IF(ISERROR($V476),"Enter smelter details","RMI"),IF(ISERROR($V476),"",OFFSET('Smelter Look-up'!$F$4,$V476-4,0)))</f>
        <v/>
      </c>
      <c r="H476" s="183" t="str">
        <f ca="1">IF(ISERROR($V476),"",OFFSET('Smelter Look-up'!$G$4,$V476-4,0))</f>
        <v/>
      </c>
      <c r="I476" s="184" t="str">
        <f ca="1">IF(ISERROR($V476),"",OFFSET('Smelter Look-up'!$H$4,$V476-4,0))</f>
        <v/>
      </c>
      <c r="J476" s="184" t="str">
        <f ca="1">IF(ISERROR($V476),"",OFFSET('Smelter Look-up'!$I$4,$V476-4,0))</f>
        <v/>
      </c>
      <c r="K476" s="224"/>
      <c r="L476" s="224"/>
      <c r="M476" s="224"/>
      <c r="N476" s="224"/>
      <c r="O476" s="224"/>
      <c r="P476" s="185"/>
      <c r="Q476" s="225"/>
      <c r="R476" s="182" t="str">
        <f ca="1">IF(ISERROR($V476),"",OFFSET('Smelter Look-up'!$C$4,$V476-4,0)&amp;"")</f>
        <v/>
      </c>
      <c r="S476" s="181" t="str">
        <f t="shared" ca="1" si="65"/>
        <v/>
      </c>
      <c r="T476" s="181" t="str">
        <f ca="1">IF(B476="","",IF(ISERROR(MATCH($J476,SorP!$B$1:$B$6226,0)),"",INDIRECT("'SorP'!$A$"&amp;MATCH($S476&amp;$J476,SorP!C:C,0))))</f>
        <v/>
      </c>
      <c r="U476" s="201"/>
      <c r="V476" s="226" t="e">
        <f>IF(C476="",NA(),IF(OR(C476="Smelter not listed",C476="Smelter not yet identified"),MATCH($B476&amp;$D476,'Smelter Look-up'!$J:$J,0),MATCH($B476&amp;$C476,'Smelter Look-up'!$J:$J,0)))</f>
        <v>#N/A</v>
      </c>
      <c r="X476" s="227">
        <f t="shared" ca="1" si="66"/>
        <v>0</v>
      </c>
      <c r="AB476" s="228" t="str">
        <f t="shared" si="67"/>
        <v/>
      </c>
    </row>
    <row r="477" spans="1:28" s="227" customFormat="1" ht="20.25">
      <c r="A477" s="181"/>
      <c r="B477" s="182" t="str">
        <f>IF(LEN(A477)=0,"",INDEX('Smelter Look-up'!$A:$A,MATCH($A477,'Smelter Look-up'!$E:$E,0)))</f>
        <v/>
      </c>
      <c r="C477" s="186" t="str">
        <f>IF(LEN(A477)=0,"",INDEX('Smelter Look-up'!$C:$C,MATCH($A477,'Smelter Look-up'!$E:$E,0)))</f>
        <v/>
      </c>
      <c r="D477" s="230"/>
      <c r="E477" s="182" t="str">
        <f ca="1">IF(ISERROR($V477),"",OFFSET('Smelter Look-up'!$D$4,$V477-4,0)&amp;"")</f>
        <v/>
      </c>
      <c r="F477" s="182" t="str">
        <f ca="1">IF(ISERROR($V477),"",OFFSET('Smelter Look-up'!$E$4,$V477-4,0))</f>
        <v/>
      </c>
      <c r="G477" s="182" t="str">
        <f ca="1">IF(C477=$X$4,IF(ISERROR($V477),"Enter smelter details","RMI"),IF(ISERROR($V477),"",OFFSET('Smelter Look-up'!$F$4,$V477-4,0)))</f>
        <v/>
      </c>
      <c r="H477" s="183" t="str">
        <f ca="1">IF(ISERROR($V477),"",OFFSET('Smelter Look-up'!$G$4,$V477-4,0))</f>
        <v/>
      </c>
      <c r="I477" s="184" t="str">
        <f ca="1">IF(ISERROR($V477),"",OFFSET('Smelter Look-up'!$H$4,$V477-4,0))</f>
        <v/>
      </c>
      <c r="J477" s="184" t="str">
        <f ca="1">IF(ISERROR($V477),"",OFFSET('Smelter Look-up'!$I$4,$V477-4,0))</f>
        <v/>
      </c>
      <c r="K477" s="224"/>
      <c r="L477" s="224"/>
      <c r="M477" s="224"/>
      <c r="N477" s="224"/>
      <c r="O477" s="224"/>
      <c r="P477" s="185"/>
      <c r="Q477" s="225"/>
      <c r="R477" s="182" t="str">
        <f ca="1">IF(ISERROR($V477),"",OFFSET('Smelter Look-up'!$C$4,$V477-4,0)&amp;"")</f>
        <v/>
      </c>
      <c r="S477" s="181" t="str">
        <f t="shared" ca="1" si="65"/>
        <v/>
      </c>
      <c r="T477" s="181" t="str">
        <f ca="1">IF(B477="","",IF(ISERROR(MATCH($J477,SorP!$B$1:$B$6226,0)),"",INDIRECT("'SorP'!$A$"&amp;MATCH($S477&amp;$J477,SorP!C:C,0))))</f>
        <v/>
      </c>
      <c r="U477" s="201"/>
      <c r="V477" s="226" t="e">
        <f>IF(C477="",NA(),IF(OR(C477="Smelter not listed",C477="Smelter not yet identified"),MATCH($B477&amp;$D477,'Smelter Look-up'!$J:$J,0),MATCH($B477&amp;$C477,'Smelter Look-up'!$J:$J,0)))</f>
        <v>#N/A</v>
      </c>
      <c r="X477" s="227">
        <f t="shared" ca="1" si="66"/>
        <v>0</v>
      </c>
      <c r="AB477" s="228" t="str">
        <f t="shared" si="67"/>
        <v/>
      </c>
    </row>
    <row r="478" spans="1:28" s="227" customFormat="1" ht="20.25">
      <c r="A478" s="181"/>
      <c r="B478" s="182" t="str">
        <f>IF(LEN(A478)=0,"",INDEX('Smelter Look-up'!$A:$A,MATCH($A478,'Smelter Look-up'!$E:$E,0)))</f>
        <v/>
      </c>
      <c r="C478" s="186" t="str">
        <f>IF(LEN(A478)=0,"",INDEX('Smelter Look-up'!$C:$C,MATCH($A478,'Smelter Look-up'!$E:$E,0)))</f>
        <v/>
      </c>
      <c r="D478" s="230"/>
      <c r="E478" s="182" t="str">
        <f ca="1">IF(ISERROR($V478),"",OFFSET('Smelter Look-up'!$D$4,$V478-4,0)&amp;"")</f>
        <v/>
      </c>
      <c r="F478" s="182" t="str">
        <f ca="1">IF(ISERROR($V478),"",OFFSET('Smelter Look-up'!$E$4,$V478-4,0))</f>
        <v/>
      </c>
      <c r="G478" s="182" t="str">
        <f ca="1">IF(C478=$X$4,IF(ISERROR($V478),"Enter smelter details","RMI"),IF(ISERROR($V478),"",OFFSET('Smelter Look-up'!$F$4,$V478-4,0)))</f>
        <v/>
      </c>
      <c r="H478" s="183" t="str">
        <f ca="1">IF(ISERROR($V478),"",OFFSET('Smelter Look-up'!$G$4,$V478-4,0))</f>
        <v/>
      </c>
      <c r="I478" s="184" t="str">
        <f ca="1">IF(ISERROR($V478),"",OFFSET('Smelter Look-up'!$H$4,$V478-4,0))</f>
        <v/>
      </c>
      <c r="J478" s="184" t="str">
        <f ca="1">IF(ISERROR($V478),"",OFFSET('Smelter Look-up'!$I$4,$V478-4,0))</f>
        <v/>
      </c>
      <c r="K478" s="224"/>
      <c r="L478" s="224"/>
      <c r="M478" s="224"/>
      <c r="N478" s="224"/>
      <c r="O478" s="224"/>
      <c r="P478" s="185"/>
      <c r="Q478" s="225"/>
      <c r="R478" s="182" t="str">
        <f ca="1">IF(ISERROR($V478),"",OFFSET('Smelter Look-up'!$C$4,$V478-4,0)&amp;"")</f>
        <v/>
      </c>
      <c r="S478" s="181" t="str">
        <f t="shared" ca="1" si="65"/>
        <v/>
      </c>
      <c r="T478" s="181" t="str">
        <f ca="1">IF(B478="","",IF(ISERROR(MATCH($J478,SorP!$B$1:$B$6226,0)),"",INDIRECT("'SorP'!$A$"&amp;MATCH($S478&amp;$J478,SorP!C:C,0))))</f>
        <v/>
      </c>
      <c r="U478" s="201"/>
      <c r="V478" s="226" t="e">
        <f>IF(C478="",NA(),IF(OR(C478="Smelter not listed",C478="Smelter not yet identified"),MATCH($B478&amp;$D478,'Smelter Look-up'!$J:$J,0),MATCH($B478&amp;$C478,'Smelter Look-up'!$J:$J,0)))</f>
        <v>#N/A</v>
      </c>
      <c r="X478" s="227">
        <f t="shared" ca="1" si="66"/>
        <v>0</v>
      </c>
      <c r="AB478" s="228" t="str">
        <f t="shared" si="67"/>
        <v/>
      </c>
    </row>
    <row r="479" spans="1:28" s="227" customFormat="1" ht="20.25">
      <c r="A479" s="181"/>
      <c r="B479" s="182" t="str">
        <f>IF(LEN(A479)=0,"",INDEX('Smelter Look-up'!$A:$A,MATCH($A479,'Smelter Look-up'!$E:$E,0)))</f>
        <v/>
      </c>
      <c r="C479" s="186" t="str">
        <f>IF(LEN(A479)=0,"",INDEX('Smelter Look-up'!$C:$C,MATCH($A479,'Smelter Look-up'!$E:$E,0)))</f>
        <v/>
      </c>
      <c r="D479" s="230"/>
      <c r="E479" s="182" t="str">
        <f ca="1">IF(ISERROR($V479),"",OFFSET('Smelter Look-up'!$D$4,$V479-4,0)&amp;"")</f>
        <v/>
      </c>
      <c r="F479" s="182" t="str">
        <f ca="1">IF(ISERROR($V479),"",OFFSET('Smelter Look-up'!$E$4,$V479-4,0))</f>
        <v/>
      </c>
      <c r="G479" s="182" t="str">
        <f ca="1">IF(C479=$X$4,IF(ISERROR($V479),"Enter smelter details","RMI"),IF(ISERROR($V479),"",OFFSET('Smelter Look-up'!$F$4,$V479-4,0)))</f>
        <v/>
      </c>
      <c r="H479" s="183" t="str">
        <f ca="1">IF(ISERROR($V479),"",OFFSET('Smelter Look-up'!$G$4,$V479-4,0))</f>
        <v/>
      </c>
      <c r="I479" s="184" t="str">
        <f ca="1">IF(ISERROR($V479),"",OFFSET('Smelter Look-up'!$H$4,$V479-4,0))</f>
        <v/>
      </c>
      <c r="J479" s="184" t="str">
        <f ca="1">IF(ISERROR($V479),"",OFFSET('Smelter Look-up'!$I$4,$V479-4,0))</f>
        <v/>
      </c>
      <c r="K479" s="224"/>
      <c r="L479" s="224"/>
      <c r="M479" s="224"/>
      <c r="N479" s="224"/>
      <c r="O479" s="224"/>
      <c r="P479" s="185"/>
      <c r="Q479" s="225"/>
      <c r="R479" s="182" t="str">
        <f ca="1">IF(ISERROR($V479),"",OFFSET('Smelter Look-up'!$C$4,$V479-4,0)&amp;"")</f>
        <v/>
      </c>
      <c r="S479" s="181" t="str">
        <f t="shared" ca="1" si="65"/>
        <v/>
      </c>
      <c r="T479" s="181" t="str">
        <f ca="1">IF(B479="","",IF(ISERROR(MATCH($J479,SorP!$B$1:$B$6226,0)),"",INDIRECT("'SorP'!$A$"&amp;MATCH($S479&amp;$J479,SorP!C:C,0))))</f>
        <v/>
      </c>
      <c r="U479" s="201"/>
      <c r="V479" s="226" t="e">
        <f>IF(C479="",NA(),IF(OR(C479="Smelter not listed",C479="Smelter not yet identified"),MATCH($B479&amp;$D479,'Smelter Look-up'!$J:$J,0),MATCH($B479&amp;$C479,'Smelter Look-up'!$J:$J,0)))</f>
        <v>#N/A</v>
      </c>
      <c r="X479" s="227">
        <f t="shared" ca="1" si="66"/>
        <v>0</v>
      </c>
      <c r="AB479" s="228" t="str">
        <f t="shared" si="67"/>
        <v/>
      </c>
    </row>
    <row r="480" spans="1:28" s="227" customFormat="1" ht="20.25">
      <c r="A480" s="181"/>
      <c r="B480" s="182" t="str">
        <f>IF(LEN(A480)=0,"",INDEX('Smelter Look-up'!$A:$A,MATCH($A480,'Smelter Look-up'!$E:$E,0)))</f>
        <v/>
      </c>
      <c r="C480" s="186" t="str">
        <f>IF(LEN(A480)=0,"",INDEX('Smelter Look-up'!$C:$C,MATCH($A480,'Smelter Look-up'!$E:$E,0)))</f>
        <v/>
      </c>
      <c r="D480" s="230"/>
      <c r="E480" s="182" t="str">
        <f ca="1">IF(ISERROR($V480),"",OFFSET('Smelter Look-up'!$D$4,$V480-4,0)&amp;"")</f>
        <v/>
      </c>
      <c r="F480" s="182" t="str">
        <f ca="1">IF(ISERROR($V480),"",OFFSET('Smelter Look-up'!$E$4,$V480-4,0))</f>
        <v/>
      </c>
      <c r="G480" s="182" t="str">
        <f ca="1">IF(C480=$X$4,IF(ISERROR($V480),"Enter smelter details","RMI"),IF(ISERROR($V480),"",OFFSET('Smelter Look-up'!$F$4,$V480-4,0)))</f>
        <v/>
      </c>
      <c r="H480" s="183" t="str">
        <f ca="1">IF(ISERROR($V480),"",OFFSET('Smelter Look-up'!$G$4,$V480-4,0))</f>
        <v/>
      </c>
      <c r="I480" s="184" t="str">
        <f ca="1">IF(ISERROR($V480),"",OFFSET('Smelter Look-up'!$H$4,$V480-4,0))</f>
        <v/>
      </c>
      <c r="J480" s="184" t="str">
        <f ca="1">IF(ISERROR($V480),"",OFFSET('Smelter Look-up'!$I$4,$V480-4,0))</f>
        <v/>
      </c>
      <c r="K480" s="224"/>
      <c r="L480" s="224"/>
      <c r="M480" s="224"/>
      <c r="N480" s="224"/>
      <c r="O480" s="224"/>
      <c r="P480" s="185"/>
      <c r="Q480" s="225"/>
      <c r="R480" s="182" t="str">
        <f ca="1">IF(ISERROR($V480),"",OFFSET('Smelter Look-up'!$C$4,$V480-4,0)&amp;"")</f>
        <v/>
      </c>
      <c r="S480" s="181" t="str">
        <f t="shared" ca="1" si="65"/>
        <v/>
      </c>
      <c r="T480" s="181" t="str">
        <f ca="1">IF(B480="","",IF(ISERROR(MATCH($J480,SorP!$B$1:$B$6226,0)),"",INDIRECT("'SorP'!$A$"&amp;MATCH($S480&amp;$J480,SorP!C:C,0))))</f>
        <v/>
      </c>
      <c r="U480" s="201"/>
      <c r="V480" s="226" t="e">
        <f>IF(C480="",NA(),IF(OR(C480="Smelter not listed",C480="Smelter not yet identified"),MATCH($B480&amp;$D480,'Smelter Look-up'!$J:$J,0),MATCH($B480&amp;$C480,'Smelter Look-up'!$J:$J,0)))</f>
        <v>#N/A</v>
      </c>
      <c r="X480" s="227">
        <f t="shared" ca="1" si="66"/>
        <v>0</v>
      </c>
      <c r="AB480" s="228" t="str">
        <f t="shared" si="67"/>
        <v/>
      </c>
    </row>
    <row r="481" spans="1:28" s="227" customFormat="1" ht="20.25">
      <c r="A481" s="181"/>
      <c r="B481" s="182" t="str">
        <f>IF(LEN(A481)=0,"",INDEX('Smelter Look-up'!$A:$A,MATCH($A481,'Smelter Look-up'!$E:$E,0)))</f>
        <v/>
      </c>
      <c r="C481" s="186" t="str">
        <f>IF(LEN(A481)=0,"",INDEX('Smelter Look-up'!$C:$C,MATCH($A481,'Smelter Look-up'!$E:$E,0)))</f>
        <v/>
      </c>
      <c r="D481" s="230"/>
      <c r="E481" s="182" t="str">
        <f ca="1">IF(ISERROR($V481),"",OFFSET('Smelter Look-up'!$D$4,$V481-4,0)&amp;"")</f>
        <v/>
      </c>
      <c r="F481" s="182" t="str">
        <f ca="1">IF(ISERROR($V481),"",OFFSET('Smelter Look-up'!$E$4,$V481-4,0))</f>
        <v/>
      </c>
      <c r="G481" s="182" t="str">
        <f ca="1">IF(C481=$X$4,IF(ISERROR($V481),"Enter smelter details","RMI"),IF(ISERROR($V481),"",OFFSET('Smelter Look-up'!$F$4,$V481-4,0)))</f>
        <v/>
      </c>
      <c r="H481" s="183" t="str">
        <f ca="1">IF(ISERROR($V481),"",OFFSET('Smelter Look-up'!$G$4,$V481-4,0))</f>
        <v/>
      </c>
      <c r="I481" s="184" t="str">
        <f ca="1">IF(ISERROR($V481),"",OFFSET('Smelter Look-up'!$H$4,$V481-4,0))</f>
        <v/>
      </c>
      <c r="J481" s="184" t="str">
        <f ca="1">IF(ISERROR($V481),"",OFFSET('Smelter Look-up'!$I$4,$V481-4,0))</f>
        <v/>
      </c>
      <c r="K481" s="224"/>
      <c r="L481" s="224"/>
      <c r="M481" s="224"/>
      <c r="N481" s="224"/>
      <c r="O481" s="224"/>
      <c r="P481" s="185"/>
      <c r="Q481" s="225"/>
      <c r="R481" s="182" t="str">
        <f ca="1">IF(ISERROR($V481),"",OFFSET('Smelter Look-up'!$C$4,$V481-4,0)&amp;"")</f>
        <v/>
      </c>
      <c r="S481" s="181" t="str">
        <f t="shared" ca="1" si="65"/>
        <v/>
      </c>
      <c r="T481" s="181" t="str">
        <f ca="1">IF(B481="","",IF(ISERROR(MATCH($J481,SorP!$B$1:$B$6226,0)),"",INDIRECT("'SorP'!$A$"&amp;MATCH($S481&amp;$J481,SorP!C:C,0))))</f>
        <v/>
      </c>
      <c r="U481" s="201"/>
      <c r="V481" s="226" t="e">
        <f>IF(C481="",NA(),IF(OR(C481="Smelter not listed",C481="Smelter not yet identified"),MATCH($B481&amp;$D481,'Smelter Look-up'!$J:$J,0),MATCH($B481&amp;$C481,'Smelter Look-up'!$J:$J,0)))</f>
        <v>#N/A</v>
      </c>
      <c r="X481" s="227">
        <f t="shared" ca="1" si="66"/>
        <v>0</v>
      </c>
      <c r="AB481" s="228" t="str">
        <f t="shared" si="67"/>
        <v/>
      </c>
    </row>
    <row r="482" spans="1:28" s="227" customFormat="1" ht="20.25">
      <c r="A482" s="181"/>
      <c r="B482" s="182" t="str">
        <f>IF(LEN(A482)=0,"",INDEX('Smelter Look-up'!$A:$A,MATCH($A482,'Smelter Look-up'!$E:$E,0)))</f>
        <v/>
      </c>
      <c r="C482" s="186" t="str">
        <f>IF(LEN(A482)=0,"",INDEX('Smelter Look-up'!$C:$C,MATCH($A482,'Smelter Look-up'!$E:$E,0)))</f>
        <v/>
      </c>
      <c r="D482" s="230"/>
      <c r="E482" s="182" t="str">
        <f ca="1">IF(ISERROR($V482),"",OFFSET('Smelter Look-up'!$D$4,$V482-4,0)&amp;"")</f>
        <v/>
      </c>
      <c r="F482" s="182" t="str">
        <f ca="1">IF(ISERROR($V482),"",OFFSET('Smelter Look-up'!$E$4,$V482-4,0))</f>
        <v/>
      </c>
      <c r="G482" s="182" t="str">
        <f ca="1">IF(C482=$X$4,IF(ISERROR($V482),"Enter smelter details","RMI"),IF(ISERROR($V482),"",OFFSET('Smelter Look-up'!$F$4,$V482-4,0)))</f>
        <v/>
      </c>
      <c r="H482" s="183" t="str">
        <f ca="1">IF(ISERROR($V482),"",OFFSET('Smelter Look-up'!$G$4,$V482-4,0))</f>
        <v/>
      </c>
      <c r="I482" s="184" t="str">
        <f ca="1">IF(ISERROR($V482),"",OFFSET('Smelter Look-up'!$H$4,$V482-4,0))</f>
        <v/>
      </c>
      <c r="J482" s="184" t="str">
        <f ca="1">IF(ISERROR($V482),"",OFFSET('Smelter Look-up'!$I$4,$V482-4,0))</f>
        <v/>
      </c>
      <c r="K482" s="224"/>
      <c r="L482" s="224"/>
      <c r="M482" s="224"/>
      <c r="N482" s="224"/>
      <c r="O482" s="224"/>
      <c r="P482" s="185"/>
      <c r="Q482" s="225"/>
      <c r="R482" s="182" t="str">
        <f ca="1">IF(ISERROR($V482),"",OFFSET('Smelter Look-up'!$C$4,$V482-4,0)&amp;"")</f>
        <v/>
      </c>
      <c r="S482" s="181" t="str">
        <f t="shared" ca="1" si="65"/>
        <v/>
      </c>
      <c r="T482" s="181" t="str">
        <f ca="1">IF(B482="","",IF(ISERROR(MATCH($J482,SorP!$B$1:$B$6226,0)),"",INDIRECT("'SorP'!$A$"&amp;MATCH($S482&amp;$J482,SorP!C:C,0))))</f>
        <v/>
      </c>
      <c r="U482" s="201"/>
      <c r="V482" s="226" t="e">
        <f>IF(C482="",NA(),IF(OR(C482="Smelter not listed",C482="Smelter not yet identified"),MATCH($B482&amp;$D482,'Smelter Look-up'!$J:$J,0),MATCH($B482&amp;$C482,'Smelter Look-up'!$J:$J,0)))</f>
        <v>#N/A</v>
      </c>
      <c r="X482" s="227">
        <f t="shared" ca="1" si="66"/>
        <v>0</v>
      </c>
      <c r="AB482" s="228" t="str">
        <f t="shared" si="67"/>
        <v/>
      </c>
    </row>
    <row r="483" spans="1:28" s="227" customFormat="1" ht="20.25">
      <c r="A483" s="181"/>
      <c r="B483" s="182" t="str">
        <f>IF(LEN(A483)=0,"",INDEX('Smelter Look-up'!$A:$A,MATCH($A483,'Smelter Look-up'!$E:$E,0)))</f>
        <v/>
      </c>
      <c r="C483" s="186" t="str">
        <f>IF(LEN(A483)=0,"",INDEX('Smelter Look-up'!$C:$C,MATCH($A483,'Smelter Look-up'!$E:$E,0)))</f>
        <v/>
      </c>
      <c r="D483" s="230"/>
      <c r="E483" s="182" t="str">
        <f ca="1">IF(ISERROR($V483),"",OFFSET('Smelter Look-up'!$D$4,$V483-4,0)&amp;"")</f>
        <v/>
      </c>
      <c r="F483" s="182" t="str">
        <f ca="1">IF(ISERROR($V483),"",OFFSET('Smelter Look-up'!$E$4,$V483-4,0))</f>
        <v/>
      </c>
      <c r="G483" s="182" t="str">
        <f ca="1">IF(C483=$X$4,IF(ISERROR($V483),"Enter smelter details","RMI"),IF(ISERROR($V483),"",OFFSET('Smelter Look-up'!$F$4,$V483-4,0)))</f>
        <v/>
      </c>
      <c r="H483" s="183" t="str">
        <f ca="1">IF(ISERROR($V483),"",OFFSET('Smelter Look-up'!$G$4,$V483-4,0))</f>
        <v/>
      </c>
      <c r="I483" s="184" t="str">
        <f ca="1">IF(ISERROR($V483),"",OFFSET('Smelter Look-up'!$H$4,$V483-4,0))</f>
        <v/>
      </c>
      <c r="J483" s="184" t="str">
        <f ca="1">IF(ISERROR($V483),"",OFFSET('Smelter Look-up'!$I$4,$V483-4,0))</f>
        <v/>
      </c>
      <c r="K483" s="224"/>
      <c r="L483" s="224"/>
      <c r="M483" s="224"/>
      <c r="N483" s="224"/>
      <c r="O483" s="224"/>
      <c r="P483" s="185"/>
      <c r="Q483" s="225"/>
      <c r="R483" s="182" t="str">
        <f ca="1">IF(ISERROR($V483),"",OFFSET('Smelter Look-up'!$C$4,$V483-4,0)&amp;"")</f>
        <v/>
      </c>
      <c r="S483" s="181" t="str">
        <f t="shared" ca="1" si="65"/>
        <v/>
      </c>
      <c r="T483" s="181" t="str">
        <f ca="1">IF(B483="","",IF(ISERROR(MATCH($J483,SorP!$B$1:$B$6226,0)),"",INDIRECT("'SorP'!$A$"&amp;MATCH($S483&amp;$J483,SorP!C:C,0))))</f>
        <v/>
      </c>
      <c r="U483" s="201"/>
      <c r="V483" s="226" t="e">
        <f>IF(C483="",NA(),IF(OR(C483="Smelter not listed",C483="Smelter not yet identified"),MATCH($B483&amp;$D483,'Smelter Look-up'!$J:$J,0),MATCH($B483&amp;$C483,'Smelter Look-up'!$J:$J,0)))</f>
        <v>#N/A</v>
      </c>
      <c r="X483" s="227">
        <f t="shared" ca="1" si="66"/>
        <v>0</v>
      </c>
      <c r="AB483" s="228" t="str">
        <f t="shared" si="67"/>
        <v/>
      </c>
    </row>
    <row r="484" spans="1:28" s="227" customFormat="1" ht="20.25">
      <c r="A484" s="181"/>
      <c r="B484" s="182" t="str">
        <f>IF(LEN(A484)=0,"",INDEX('Smelter Look-up'!$A:$A,MATCH($A484,'Smelter Look-up'!$E:$E,0)))</f>
        <v/>
      </c>
      <c r="C484" s="186" t="str">
        <f>IF(LEN(A484)=0,"",INDEX('Smelter Look-up'!$C:$C,MATCH($A484,'Smelter Look-up'!$E:$E,0)))</f>
        <v/>
      </c>
      <c r="D484" s="230"/>
      <c r="E484" s="182" t="str">
        <f ca="1">IF(ISERROR($V484),"",OFFSET('Smelter Look-up'!$D$4,$V484-4,0)&amp;"")</f>
        <v/>
      </c>
      <c r="F484" s="182" t="str">
        <f ca="1">IF(ISERROR($V484),"",OFFSET('Smelter Look-up'!$E$4,$V484-4,0))</f>
        <v/>
      </c>
      <c r="G484" s="182" t="str">
        <f ca="1">IF(C484=$X$4,IF(ISERROR($V484),"Enter smelter details","RMI"),IF(ISERROR($V484),"",OFFSET('Smelter Look-up'!$F$4,$V484-4,0)))</f>
        <v/>
      </c>
      <c r="H484" s="183" t="str">
        <f ca="1">IF(ISERROR($V484),"",OFFSET('Smelter Look-up'!$G$4,$V484-4,0))</f>
        <v/>
      </c>
      <c r="I484" s="184" t="str">
        <f ca="1">IF(ISERROR($V484),"",OFFSET('Smelter Look-up'!$H$4,$V484-4,0))</f>
        <v/>
      </c>
      <c r="J484" s="184" t="str">
        <f ca="1">IF(ISERROR($V484),"",OFFSET('Smelter Look-up'!$I$4,$V484-4,0))</f>
        <v/>
      </c>
      <c r="K484" s="224"/>
      <c r="L484" s="224"/>
      <c r="M484" s="224"/>
      <c r="N484" s="224"/>
      <c r="O484" s="224"/>
      <c r="P484" s="185"/>
      <c r="Q484" s="225"/>
      <c r="R484" s="182" t="str">
        <f ca="1">IF(ISERROR($V484),"",OFFSET('Smelter Look-up'!$C$4,$V484-4,0)&amp;"")</f>
        <v/>
      </c>
      <c r="S484" s="181" t="str">
        <f t="shared" ca="1" si="65"/>
        <v/>
      </c>
      <c r="T484" s="181" t="str">
        <f ca="1">IF(B484="","",IF(ISERROR(MATCH($J484,SorP!$B$1:$B$6226,0)),"",INDIRECT("'SorP'!$A$"&amp;MATCH($S484&amp;$J484,SorP!C:C,0))))</f>
        <v/>
      </c>
      <c r="U484" s="201"/>
      <c r="V484" s="226" t="e">
        <f>IF(C484="",NA(),IF(OR(C484="Smelter not listed",C484="Smelter not yet identified"),MATCH($B484&amp;$D484,'Smelter Look-up'!$J:$J,0),MATCH($B484&amp;$C484,'Smelter Look-up'!$J:$J,0)))</f>
        <v>#N/A</v>
      </c>
      <c r="X484" s="227">
        <f t="shared" ca="1" si="66"/>
        <v>0</v>
      </c>
      <c r="AB484" s="228" t="str">
        <f t="shared" si="67"/>
        <v/>
      </c>
    </row>
    <row r="485" spans="1:28" s="227" customFormat="1" ht="20.25">
      <c r="A485" s="181"/>
      <c r="B485" s="182" t="str">
        <f>IF(LEN(A485)=0,"",INDEX('Smelter Look-up'!$A:$A,MATCH($A485,'Smelter Look-up'!$E:$E,0)))</f>
        <v/>
      </c>
      <c r="C485" s="186" t="str">
        <f>IF(LEN(A485)=0,"",INDEX('Smelter Look-up'!$C:$C,MATCH($A485,'Smelter Look-up'!$E:$E,0)))</f>
        <v/>
      </c>
      <c r="D485" s="230"/>
      <c r="E485" s="182" t="str">
        <f ca="1">IF(ISERROR($V485),"",OFFSET('Smelter Look-up'!$D$4,$V485-4,0)&amp;"")</f>
        <v/>
      </c>
      <c r="F485" s="182" t="str">
        <f ca="1">IF(ISERROR($V485),"",OFFSET('Smelter Look-up'!$E$4,$V485-4,0))</f>
        <v/>
      </c>
      <c r="G485" s="182" t="str">
        <f ca="1">IF(C485=$X$4,IF(ISERROR($V485),"Enter smelter details","RMI"),IF(ISERROR($V485),"",OFFSET('Smelter Look-up'!$F$4,$V485-4,0)))</f>
        <v/>
      </c>
      <c r="H485" s="183" t="str">
        <f ca="1">IF(ISERROR($V485),"",OFFSET('Smelter Look-up'!$G$4,$V485-4,0))</f>
        <v/>
      </c>
      <c r="I485" s="184" t="str">
        <f ca="1">IF(ISERROR($V485),"",OFFSET('Smelter Look-up'!$H$4,$V485-4,0))</f>
        <v/>
      </c>
      <c r="J485" s="184" t="str">
        <f ca="1">IF(ISERROR($V485),"",OFFSET('Smelter Look-up'!$I$4,$V485-4,0))</f>
        <v/>
      </c>
      <c r="K485" s="224"/>
      <c r="L485" s="224"/>
      <c r="M485" s="224"/>
      <c r="N485" s="224"/>
      <c r="O485" s="224"/>
      <c r="P485" s="185"/>
      <c r="Q485" s="225"/>
      <c r="R485" s="182" t="str">
        <f ca="1">IF(ISERROR($V485),"",OFFSET('Smelter Look-up'!$C$4,$V485-4,0)&amp;"")</f>
        <v/>
      </c>
      <c r="S485" s="181" t="str">
        <f t="shared" ca="1" si="65"/>
        <v/>
      </c>
      <c r="T485" s="181" t="str">
        <f ca="1">IF(B485="","",IF(ISERROR(MATCH($J485,SorP!$B$1:$B$6226,0)),"",INDIRECT("'SorP'!$A$"&amp;MATCH($S485&amp;$J485,SorP!C:C,0))))</f>
        <v/>
      </c>
      <c r="U485" s="201"/>
      <c r="V485" s="226" t="e">
        <f>IF(C485="",NA(),IF(OR(C485="Smelter not listed",C485="Smelter not yet identified"),MATCH($B485&amp;$D485,'Smelter Look-up'!$J:$J,0),MATCH($B485&amp;$C485,'Smelter Look-up'!$J:$J,0)))</f>
        <v>#N/A</v>
      </c>
      <c r="X485" s="227">
        <f t="shared" ca="1" si="66"/>
        <v>0</v>
      </c>
      <c r="AB485" s="228" t="str">
        <f t="shared" si="67"/>
        <v/>
      </c>
    </row>
    <row r="486" spans="1:28" s="227" customFormat="1" ht="20.25">
      <c r="A486" s="181"/>
      <c r="B486" s="182" t="str">
        <f>IF(LEN(A486)=0,"",INDEX('Smelter Look-up'!$A:$A,MATCH($A486,'Smelter Look-up'!$E:$E,0)))</f>
        <v/>
      </c>
      <c r="C486" s="186" t="str">
        <f>IF(LEN(A486)=0,"",INDEX('Smelter Look-up'!$C:$C,MATCH($A486,'Smelter Look-up'!$E:$E,0)))</f>
        <v/>
      </c>
      <c r="D486" s="230"/>
      <c r="E486" s="182" t="str">
        <f ca="1">IF(ISERROR($V486),"",OFFSET('Smelter Look-up'!$D$4,$V486-4,0)&amp;"")</f>
        <v/>
      </c>
      <c r="F486" s="182" t="str">
        <f ca="1">IF(ISERROR($V486),"",OFFSET('Smelter Look-up'!$E$4,$V486-4,0))</f>
        <v/>
      </c>
      <c r="G486" s="182" t="str">
        <f ca="1">IF(C486=$X$4,IF(ISERROR($V486),"Enter smelter details","RMI"),IF(ISERROR($V486),"",OFFSET('Smelter Look-up'!$F$4,$V486-4,0)))</f>
        <v/>
      </c>
      <c r="H486" s="183" t="str">
        <f ca="1">IF(ISERROR($V486),"",OFFSET('Smelter Look-up'!$G$4,$V486-4,0))</f>
        <v/>
      </c>
      <c r="I486" s="184" t="str">
        <f ca="1">IF(ISERROR($V486),"",OFFSET('Smelter Look-up'!$H$4,$V486-4,0))</f>
        <v/>
      </c>
      <c r="J486" s="184" t="str">
        <f ca="1">IF(ISERROR($V486),"",OFFSET('Smelter Look-up'!$I$4,$V486-4,0))</f>
        <v/>
      </c>
      <c r="K486" s="224"/>
      <c r="L486" s="224"/>
      <c r="M486" s="224"/>
      <c r="N486" s="224"/>
      <c r="O486" s="224"/>
      <c r="P486" s="185"/>
      <c r="Q486" s="225"/>
      <c r="R486" s="182" t="str">
        <f ca="1">IF(ISERROR($V486),"",OFFSET('Smelter Look-up'!$C$4,$V486-4,0)&amp;"")</f>
        <v/>
      </c>
      <c r="S486" s="181" t="str">
        <f t="shared" ref="S486:S516" ca="1" si="68">IF(B486="","",IF(ISERROR(MATCH($E486,CL,0)),"Unknown",INDIRECT("'C'!$A$"&amp;MATCH($E486,CL,0)+1)))</f>
        <v/>
      </c>
      <c r="T486" s="181" t="str">
        <f ca="1">IF(B486="","",IF(ISERROR(MATCH($J486,SorP!$B$1:$B$6226,0)),"",INDIRECT("'SorP'!$A$"&amp;MATCH($S486&amp;$J486,SorP!C:C,0))))</f>
        <v/>
      </c>
      <c r="U486" s="201"/>
      <c r="V486" s="226" t="e">
        <f>IF(C486="",NA(),IF(OR(C486="Smelter not listed",C486="Smelter not yet identified"),MATCH($B486&amp;$D486,'Smelter Look-up'!$J:$J,0),MATCH($B486&amp;$C486,'Smelter Look-up'!$J:$J,0)))</f>
        <v>#N/A</v>
      </c>
      <c r="X486" s="227">
        <f t="shared" ref="X486:X516" ca="1" si="69">IF(AND(C486="Smelter not listed",OR(LEN(D486)=0,LEN(E486)=0)),1,0)</f>
        <v>0</v>
      </c>
      <c r="AB486" s="228" t="str">
        <f t="shared" ref="AB486:AB516" si="70">B486&amp;C486</f>
        <v/>
      </c>
    </row>
    <row r="487" spans="1:28" s="227" customFormat="1" ht="20.25">
      <c r="A487" s="181"/>
      <c r="B487" s="182" t="str">
        <f>IF(LEN(A487)=0,"",INDEX('Smelter Look-up'!$A:$A,MATCH($A487,'Smelter Look-up'!$E:$E,0)))</f>
        <v/>
      </c>
      <c r="C487" s="186" t="str">
        <f>IF(LEN(A487)=0,"",INDEX('Smelter Look-up'!$C:$C,MATCH($A487,'Smelter Look-up'!$E:$E,0)))</f>
        <v/>
      </c>
      <c r="D487" s="230"/>
      <c r="E487" s="182" t="str">
        <f ca="1">IF(ISERROR($V487),"",OFFSET('Smelter Look-up'!$D$4,$V487-4,0)&amp;"")</f>
        <v/>
      </c>
      <c r="F487" s="182" t="str">
        <f ca="1">IF(ISERROR($V487),"",OFFSET('Smelter Look-up'!$E$4,$V487-4,0))</f>
        <v/>
      </c>
      <c r="G487" s="182" t="str">
        <f ca="1">IF(C487=$X$4,IF(ISERROR($V487),"Enter smelter details","RMI"),IF(ISERROR($V487),"",OFFSET('Smelter Look-up'!$F$4,$V487-4,0)))</f>
        <v/>
      </c>
      <c r="H487" s="183" t="str">
        <f ca="1">IF(ISERROR($V487),"",OFFSET('Smelter Look-up'!$G$4,$V487-4,0))</f>
        <v/>
      </c>
      <c r="I487" s="184" t="str">
        <f ca="1">IF(ISERROR($V487),"",OFFSET('Smelter Look-up'!$H$4,$V487-4,0))</f>
        <v/>
      </c>
      <c r="J487" s="184" t="str">
        <f ca="1">IF(ISERROR($V487),"",OFFSET('Smelter Look-up'!$I$4,$V487-4,0))</f>
        <v/>
      </c>
      <c r="K487" s="224"/>
      <c r="L487" s="224"/>
      <c r="M487" s="224"/>
      <c r="N487" s="224"/>
      <c r="O487" s="224"/>
      <c r="P487" s="185"/>
      <c r="Q487" s="225"/>
      <c r="R487" s="182" t="str">
        <f ca="1">IF(ISERROR($V487),"",OFFSET('Smelter Look-up'!$C$4,$V487-4,0)&amp;"")</f>
        <v/>
      </c>
      <c r="S487" s="181" t="str">
        <f t="shared" ca="1" si="68"/>
        <v/>
      </c>
      <c r="T487" s="181" t="str">
        <f ca="1">IF(B487="","",IF(ISERROR(MATCH($J487,SorP!$B$1:$B$6226,0)),"",INDIRECT("'SorP'!$A$"&amp;MATCH($S487&amp;$J487,SorP!C:C,0))))</f>
        <v/>
      </c>
      <c r="U487" s="201"/>
      <c r="V487" s="226" t="e">
        <f>IF(C487="",NA(),IF(OR(C487="Smelter not listed",C487="Smelter not yet identified"),MATCH($B487&amp;$D487,'Smelter Look-up'!$J:$J,0),MATCH($B487&amp;$C487,'Smelter Look-up'!$J:$J,0)))</f>
        <v>#N/A</v>
      </c>
      <c r="X487" s="227">
        <f t="shared" ca="1" si="69"/>
        <v>0</v>
      </c>
      <c r="AB487" s="228" t="str">
        <f t="shared" si="70"/>
        <v/>
      </c>
    </row>
    <row r="488" spans="1:28" s="227" customFormat="1" ht="20.25">
      <c r="A488" s="181"/>
      <c r="B488" s="182" t="str">
        <f>IF(LEN(A488)=0,"",INDEX('Smelter Look-up'!$A:$A,MATCH($A488,'Smelter Look-up'!$E:$E,0)))</f>
        <v/>
      </c>
      <c r="C488" s="186" t="str">
        <f>IF(LEN(A488)=0,"",INDEX('Smelter Look-up'!$C:$C,MATCH($A488,'Smelter Look-up'!$E:$E,0)))</f>
        <v/>
      </c>
      <c r="D488" s="230"/>
      <c r="E488" s="182" t="str">
        <f ca="1">IF(ISERROR($V488),"",OFFSET('Smelter Look-up'!$D$4,$V488-4,0)&amp;"")</f>
        <v/>
      </c>
      <c r="F488" s="182" t="str">
        <f ca="1">IF(ISERROR($V488),"",OFFSET('Smelter Look-up'!$E$4,$V488-4,0))</f>
        <v/>
      </c>
      <c r="G488" s="182" t="str">
        <f ca="1">IF(C488=$X$4,IF(ISERROR($V488),"Enter smelter details","RMI"),IF(ISERROR($V488),"",OFFSET('Smelter Look-up'!$F$4,$V488-4,0)))</f>
        <v/>
      </c>
      <c r="H488" s="183" t="str">
        <f ca="1">IF(ISERROR($V488),"",OFFSET('Smelter Look-up'!$G$4,$V488-4,0))</f>
        <v/>
      </c>
      <c r="I488" s="184" t="str">
        <f ca="1">IF(ISERROR($V488),"",OFFSET('Smelter Look-up'!$H$4,$V488-4,0))</f>
        <v/>
      </c>
      <c r="J488" s="184" t="str">
        <f ca="1">IF(ISERROR($V488),"",OFFSET('Smelter Look-up'!$I$4,$V488-4,0))</f>
        <v/>
      </c>
      <c r="K488" s="224"/>
      <c r="L488" s="224"/>
      <c r="M488" s="224"/>
      <c r="N488" s="224"/>
      <c r="O488" s="224"/>
      <c r="P488" s="185"/>
      <c r="Q488" s="225"/>
      <c r="R488" s="182" t="str">
        <f ca="1">IF(ISERROR($V488),"",OFFSET('Smelter Look-up'!$C$4,$V488-4,0)&amp;"")</f>
        <v/>
      </c>
      <c r="S488" s="181" t="str">
        <f t="shared" ca="1" si="68"/>
        <v/>
      </c>
      <c r="T488" s="181" t="str">
        <f ca="1">IF(B488="","",IF(ISERROR(MATCH($J488,SorP!$B$1:$B$6226,0)),"",INDIRECT("'SorP'!$A$"&amp;MATCH($S488&amp;$J488,SorP!C:C,0))))</f>
        <v/>
      </c>
      <c r="U488" s="201"/>
      <c r="V488" s="226" t="e">
        <f>IF(C488="",NA(),IF(OR(C488="Smelter not listed",C488="Smelter not yet identified"),MATCH($B488&amp;$D488,'Smelter Look-up'!$J:$J,0),MATCH($B488&amp;$C488,'Smelter Look-up'!$J:$J,0)))</f>
        <v>#N/A</v>
      </c>
      <c r="X488" s="227">
        <f t="shared" ca="1" si="69"/>
        <v>0</v>
      </c>
      <c r="AB488" s="228" t="str">
        <f t="shared" si="70"/>
        <v/>
      </c>
    </row>
    <row r="489" spans="1:28" s="227" customFormat="1" ht="20.25">
      <c r="A489" s="181"/>
      <c r="B489" s="182" t="str">
        <f>IF(LEN(A489)=0,"",INDEX('Smelter Look-up'!$A:$A,MATCH($A489,'Smelter Look-up'!$E:$E,0)))</f>
        <v/>
      </c>
      <c r="C489" s="186" t="str">
        <f>IF(LEN(A489)=0,"",INDEX('Smelter Look-up'!$C:$C,MATCH($A489,'Smelter Look-up'!$E:$E,0)))</f>
        <v/>
      </c>
      <c r="D489" s="230"/>
      <c r="E489" s="182" t="str">
        <f ca="1">IF(ISERROR($V489),"",OFFSET('Smelter Look-up'!$D$4,$V489-4,0)&amp;"")</f>
        <v/>
      </c>
      <c r="F489" s="182" t="str">
        <f ca="1">IF(ISERROR($V489),"",OFFSET('Smelter Look-up'!$E$4,$V489-4,0))</f>
        <v/>
      </c>
      <c r="G489" s="182" t="str">
        <f ca="1">IF(C489=$X$4,IF(ISERROR($V489),"Enter smelter details","RMI"),IF(ISERROR($V489),"",OFFSET('Smelter Look-up'!$F$4,$V489-4,0)))</f>
        <v/>
      </c>
      <c r="H489" s="183" t="str">
        <f ca="1">IF(ISERROR($V489),"",OFFSET('Smelter Look-up'!$G$4,$V489-4,0))</f>
        <v/>
      </c>
      <c r="I489" s="184" t="str">
        <f ca="1">IF(ISERROR($V489),"",OFFSET('Smelter Look-up'!$H$4,$V489-4,0))</f>
        <v/>
      </c>
      <c r="J489" s="184" t="str">
        <f ca="1">IF(ISERROR($V489),"",OFFSET('Smelter Look-up'!$I$4,$V489-4,0))</f>
        <v/>
      </c>
      <c r="K489" s="224"/>
      <c r="L489" s="224"/>
      <c r="M489" s="224"/>
      <c r="N489" s="224"/>
      <c r="O489" s="224"/>
      <c r="P489" s="185"/>
      <c r="Q489" s="225"/>
      <c r="R489" s="182" t="str">
        <f ca="1">IF(ISERROR($V489),"",OFFSET('Smelter Look-up'!$C$4,$V489-4,0)&amp;"")</f>
        <v/>
      </c>
      <c r="S489" s="181" t="str">
        <f t="shared" ca="1" si="68"/>
        <v/>
      </c>
      <c r="T489" s="181" t="str">
        <f ca="1">IF(B489="","",IF(ISERROR(MATCH($J489,SorP!$B$1:$B$6226,0)),"",INDIRECT("'SorP'!$A$"&amp;MATCH($S489&amp;$J489,SorP!C:C,0))))</f>
        <v/>
      </c>
      <c r="U489" s="201"/>
      <c r="V489" s="226" t="e">
        <f>IF(C489="",NA(),IF(OR(C489="Smelter not listed",C489="Smelter not yet identified"),MATCH($B489&amp;$D489,'Smelter Look-up'!$J:$J,0),MATCH($B489&amp;$C489,'Smelter Look-up'!$J:$J,0)))</f>
        <v>#N/A</v>
      </c>
      <c r="X489" s="227">
        <f t="shared" ca="1" si="69"/>
        <v>0</v>
      </c>
      <c r="AB489" s="228" t="str">
        <f t="shared" si="70"/>
        <v/>
      </c>
    </row>
    <row r="490" spans="1:28" s="227" customFormat="1" ht="20.25">
      <c r="A490" s="181"/>
      <c r="B490" s="182" t="str">
        <f>IF(LEN(A490)=0,"",INDEX('Smelter Look-up'!$A:$A,MATCH($A490,'Smelter Look-up'!$E:$E,0)))</f>
        <v/>
      </c>
      <c r="C490" s="186" t="str">
        <f>IF(LEN(A490)=0,"",INDEX('Smelter Look-up'!$C:$C,MATCH($A490,'Smelter Look-up'!$E:$E,0)))</f>
        <v/>
      </c>
      <c r="D490" s="230"/>
      <c r="E490" s="182" t="str">
        <f ca="1">IF(ISERROR($V490),"",OFFSET('Smelter Look-up'!$D$4,$V490-4,0)&amp;"")</f>
        <v/>
      </c>
      <c r="F490" s="182" t="str">
        <f ca="1">IF(ISERROR($V490),"",OFFSET('Smelter Look-up'!$E$4,$V490-4,0))</f>
        <v/>
      </c>
      <c r="G490" s="182" t="str">
        <f ca="1">IF(C490=$X$4,IF(ISERROR($V490),"Enter smelter details","RMI"),IF(ISERROR($V490),"",OFFSET('Smelter Look-up'!$F$4,$V490-4,0)))</f>
        <v/>
      </c>
      <c r="H490" s="183" t="str">
        <f ca="1">IF(ISERROR($V490),"",OFFSET('Smelter Look-up'!$G$4,$V490-4,0))</f>
        <v/>
      </c>
      <c r="I490" s="184" t="str">
        <f ca="1">IF(ISERROR($V490),"",OFFSET('Smelter Look-up'!$H$4,$V490-4,0))</f>
        <v/>
      </c>
      <c r="J490" s="184" t="str">
        <f ca="1">IF(ISERROR($V490),"",OFFSET('Smelter Look-up'!$I$4,$V490-4,0))</f>
        <v/>
      </c>
      <c r="K490" s="224"/>
      <c r="L490" s="224"/>
      <c r="M490" s="224"/>
      <c r="N490" s="224"/>
      <c r="O490" s="224"/>
      <c r="P490" s="185"/>
      <c r="Q490" s="225"/>
      <c r="R490" s="182" t="str">
        <f ca="1">IF(ISERROR($V490),"",OFFSET('Smelter Look-up'!$C$4,$V490-4,0)&amp;"")</f>
        <v/>
      </c>
      <c r="S490" s="181" t="str">
        <f t="shared" ca="1" si="68"/>
        <v/>
      </c>
      <c r="T490" s="181" t="str">
        <f ca="1">IF(B490="","",IF(ISERROR(MATCH($J490,SorP!$B$1:$B$6226,0)),"",INDIRECT("'SorP'!$A$"&amp;MATCH($S490&amp;$J490,SorP!C:C,0))))</f>
        <v/>
      </c>
      <c r="U490" s="201"/>
      <c r="V490" s="226" t="e">
        <f>IF(C490="",NA(),IF(OR(C490="Smelter not listed",C490="Smelter not yet identified"),MATCH($B490&amp;$D490,'Smelter Look-up'!$J:$J,0),MATCH($B490&amp;$C490,'Smelter Look-up'!$J:$J,0)))</f>
        <v>#N/A</v>
      </c>
      <c r="X490" s="227">
        <f t="shared" ca="1" si="69"/>
        <v>0</v>
      </c>
      <c r="AB490" s="228" t="str">
        <f t="shared" si="70"/>
        <v/>
      </c>
    </row>
    <row r="491" spans="1:28" s="227" customFormat="1" ht="20.25">
      <c r="A491" s="181"/>
      <c r="B491" s="182" t="str">
        <f>IF(LEN(A491)=0,"",INDEX('Smelter Look-up'!$A:$A,MATCH($A491,'Smelter Look-up'!$E:$E,0)))</f>
        <v/>
      </c>
      <c r="C491" s="186" t="str">
        <f>IF(LEN(A491)=0,"",INDEX('Smelter Look-up'!$C:$C,MATCH($A491,'Smelter Look-up'!$E:$E,0)))</f>
        <v/>
      </c>
      <c r="D491" s="230"/>
      <c r="E491" s="182" t="str">
        <f ca="1">IF(ISERROR($V491),"",OFFSET('Smelter Look-up'!$D$4,$V491-4,0)&amp;"")</f>
        <v/>
      </c>
      <c r="F491" s="182" t="str">
        <f ca="1">IF(ISERROR($V491),"",OFFSET('Smelter Look-up'!$E$4,$V491-4,0))</f>
        <v/>
      </c>
      <c r="G491" s="182" t="str">
        <f ca="1">IF(C491=$X$4,IF(ISERROR($V491),"Enter smelter details","RMI"),IF(ISERROR($V491),"",OFFSET('Smelter Look-up'!$F$4,$V491-4,0)))</f>
        <v/>
      </c>
      <c r="H491" s="183" t="str">
        <f ca="1">IF(ISERROR($V491),"",OFFSET('Smelter Look-up'!$G$4,$V491-4,0))</f>
        <v/>
      </c>
      <c r="I491" s="184" t="str">
        <f ca="1">IF(ISERROR($V491),"",OFFSET('Smelter Look-up'!$H$4,$V491-4,0))</f>
        <v/>
      </c>
      <c r="J491" s="184" t="str">
        <f ca="1">IF(ISERROR($V491),"",OFFSET('Smelter Look-up'!$I$4,$V491-4,0))</f>
        <v/>
      </c>
      <c r="K491" s="224"/>
      <c r="L491" s="224"/>
      <c r="M491" s="224"/>
      <c r="N491" s="224"/>
      <c r="O491" s="224"/>
      <c r="P491" s="185"/>
      <c r="Q491" s="225"/>
      <c r="R491" s="182" t="str">
        <f ca="1">IF(ISERROR($V491),"",OFFSET('Smelter Look-up'!$C$4,$V491-4,0)&amp;"")</f>
        <v/>
      </c>
      <c r="S491" s="181" t="str">
        <f t="shared" ca="1" si="68"/>
        <v/>
      </c>
      <c r="T491" s="181" t="str">
        <f ca="1">IF(B491="","",IF(ISERROR(MATCH($J491,SorP!$B$1:$B$6226,0)),"",INDIRECT("'SorP'!$A$"&amp;MATCH($S491&amp;$J491,SorP!C:C,0))))</f>
        <v/>
      </c>
      <c r="U491" s="201"/>
      <c r="V491" s="226" t="e">
        <f>IF(C491="",NA(),IF(OR(C491="Smelter not listed",C491="Smelter not yet identified"),MATCH($B491&amp;$D491,'Smelter Look-up'!$J:$J,0),MATCH($B491&amp;$C491,'Smelter Look-up'!$J:$J,0)))</f>
        <v>#N/A</v>
      </c>
      <c r="X491" s="227">
        <f t="shared" ca="1" si="69"/>
        <v>0</v>
      </c>
      <c r="AB491" s="228" t="str">
        <f t="shared" si="70"/>
        <v/>
      </c>
    </row>
    <row r="492" spans="1:28" s="227" customFormat="1" ht="20.25">
      <c r="A492" s="181"/>
      <c r="B492" s="182" t="str">
        <f>IF(LEN(A492)=0,"",INDEX('Smelter Look-up'!$A:$A,MATCH($A492,'Smelter Look-up'!$E:$E,0)))</f>
        <v/>
      </c>
      <c r="C492" s="186" t="str">
        <f>IF(LEN(A492)=0,"",INDEX('Smelter Look-up'!$C:$C,MATCH($A492,'Smelter Look-up'!$E:$E,0)))</f>
        <v/>
      </c>
      <c r="D492" s="230"/>
      <c r="E492" s="182" t="str">
        <f ca="1">IF(ISERROR($V492),"",OFFSET('Smelter Look-up'!$D$4,$V492-4,0)&amp;"")</f>
        <v/>
      </c>
      <c r="F492" s="182" t="str">
        <f ca="1">IF(ISERROR($V492),"",OFFSET('Smelter Look-up'!$E$4,$V492-4,0))</f>
        <v/>
      </c>
      <c r="G492" s="182" t="str">
        <f ca="1">IF(C492=$X$4,IF(ISERROR($V492),"Enter smelter details","RMI"),IF(ISERROR($V492),"",OFFSET('Smelter Look-up'!$F$4,$V492-4,0)))</f>
        <v/>
      </c>
      <c r="H492" s="183" t="str">
        <f ca="1">IF(ISERROR($V492),"",OFFSET('Smelter Look-up'!$G$4,$V492-4,0))</f>
        <v/>
      </c>
      <c r="I492" s="184" t="str">
        <f ca="1">IF(ISERROR($V492),"",OFFSET('Smelter Look-up'!$H$4,$V492-4,0))</f>
        <v/>
      </c>
      <c r="J492" s="184" t="str">
        <f ca="1">IF(ISERROR($V492),"",OFFSET('Smelter Look-up'!$I$4,$V492-4,0))</f>
        <v/>
      </c>
      <c r="K492" s="224"/>
      <c r="L492" s="224"/>
      <c r="M492" s="224"/>
      <c r="N492" s="224"/>
      <c r="O492" s="224"/>
      <c r="P492" s="185"/>
      <c r="Q492" s="225"/>
      <c r="R492" s="182" t="str">
        <f ca="1">IF(ISERROR($V492),"",OFFSET('Smelter Look-up'!$C$4,$V492-4,0)&amp;"")</f>
        <v/>
      </c>
      <c r="S492" s="181" t="str">
        <f t="shared" ca="1" si="68"/>
        <v/>
      </c>
      <c r="T492" s="181" t="str">
        <f ca="1">IF(B492="","",IF(ISERROR(MATCH($J492,SorP!$B$1:$B$6226,0)),"",INDIRECT("'SorP'!$A$"&amp;MATCH($S492&amp;$J492,SorP!C:C,0))))</f>
        <v/>
      </c>
      <c r="U492" s="201"/>
      <c r="V492" s="226" t="e">
        <f>IF(C492="",NA(),IF(OR(C492="Smelter not listed",C492="Smelter not yet identified"),MATCH($B492&amp;$D492,'Smelter Look-up'!$J:$J,0),MATCH($B492&amp;$C492,'Smelter Look-up'!$J:$J,0)))</f>
        <v>#N/A</v>
      </c>
      <c r="X492" s="227">
        <f t="shared" ca="1" si="69"/>
        <v>0</v>
      </c>
      <c r="AB492" s="228" t="str">
        <f t="shared" si="70"/>
        <v/>
      </c>
    </row>
    <row r="493" spans="1:28" s="227" customFormat="1" ht="20.25">
      <c r="A493" s="181"/>
      <c r="B493" s="182" t="str">
        <f>IF(LEN(A493)=0,"",INDEX('Smelter Look-up'!$A:$A,MATCH($A493,'Smelter Look-up'!$E:$E,0)))</f>
        <v/>
      </c>
      <c r="C493" s="186" t="str">
        <f>IF(LEN(A493)=0,"",INDEX('Smelter Look-up'!$C:$C,MATCH($A493,'Smelter Look-up'!$E:$E,0)))</f>
        <v/>
      </c>
      <c r="D493" s="230"/>
      <c r="E493" s="182" t="str">
        <f ca="1">IF(ISERROR($V493),"",OFFSET('Smelter Look-up'!$D$4,$V493-4,0)&amp;"")</f>
        <v/>
      </c>
      <c r="F493" s="182" t="str">
        <f ca="1">IF(ISERROR($V493),"",OFFSET('Smelter Look-up'!$E$4,$V493-4,0))</f>
        <v/>
      </c>
      <c r="G493" s="182" t="str">
        <f ca="1">IF(C493=$X$4,IF(ISERROR($V493),"Enter smelter details","RMI"),IF(ISERROR($V493),"",OFFSET('Smelter Look-up'!$F$4,$V493-4,0)))</f>
        <v/>
      </c>
      <c r="H493" s="183" t="str">
        <f ca="1">IF(ISERROR($V493),"",OFFSET('Smelter Look-up'!$G$4,$V493-4,0))</f>
        <v/>
      </c>
      <c r="I493" s="184" t="str">
        <f ca="1">IF(ISERROR($V493),"",OFFSET('Smelter Look-up'!$H$4,$V493-4,0))</f>
        <v/>
      </c>
      <c r="J493" s="184" t="str">
        <f ca="1">IF(ISERROR($V493),"",OFFSET('Smelter Look-up'!$I$4,$V493-4,0))</f>
        <v/>
      </c>
      <c r="K493" s="224"/>
      <c r="L493" s="224"/>
      <c r="M493" s="224"/>
      <c r="N493" s="224"/>
      <c r="O493" s="224"/>
      <c r="P493" s="185"/>
      <c r="Q493" s="225"/>
      <c r="R493" s="182" t="str">
        <f ca="1">IF(ISERROR($V493),"",OFFSET('Smelter Look-up'!$C$4,$V493-4,0)&amp;"")</f>
        <v/>
      </c>
      <c r="S493" s="181" t="str">
        <f t="shared" ca="1" si="68"/>
        <v/>
      </c>
      <c r="T493" s="181" t="str">
        <f ca="1">IF(B493="","",IF(ISERROR(MATCH($J493,SorP!$B$1:$B$6226,0)),"",INDIRECT("'SorP'!$A$"&amp;MATCH($S493&amp;$J493,SorP!C:C,0))))</f>
        <v/>
      </c>
      <c r="U493" s="201"/>
      <c r="V493" s="226" t="e">
        <f>IF(C493="",NA(),IF(OR(C493="Smelter not listed",C493="Smelter not yet identified"),MATCH($B493&amp;$D493,'Smelter Look-up'!$J:$J,0),MATCH($B493&amp;$C493,'Smelter Look-up'!$J:$J,0)))</f>
        <v>#N/A</v>
      </c>
      <c r="X493" s="227">
        <f t="shared" ca="1" si="69"/>
        <v>0</v>
      </c>
      <c r="AB493" s="228" t="str">
        <f t="shared" si="70"/>
        <v/>
      </c>
    </row>
    <row r="494" spans="1:28" s="227" customFormat="1" ht="20.25">
      <c r="A494" s="181"/>
      <c r="B494" s="182" t="str">
        <f>IF(LEN(A494)=0,"",INDEX('Smelter Look-up'!$A:$A,MATCH($A494,'Smelter Look-up'!$E:$E,0)))</f>
        <v/>
      </c>
      <c r="C494" s="186" t="str">
        <f>IF(LEN(A494)=0,"",INDEX('Smelter Look-up'!$C:$C,MATCH($A494,'Smelter Look-up'!$E:$E,0)))</f>
        <v/>
      </c>
      <c r="D494" s="230"/>
      <c r="E494" s="182" t="str">
        <f ca="1">IF(ISERROR($V494),"",OFFSET('Smelter Look-up'!$D$4,$V494-4,0)&amp;"")</f>
        <v/>
      </c>
      <c r="F494" s="182" t="str">
        <f ca="1">IF(ISERROR($V494),"",OFFSET('Smelter Look-up'!$E$4,$V494-4,0))</f>
        <v/>
      </c>
      <c r="G494" s="182" t="str">
        <f ca="1">IF(C494=$X$4,IF(ISERROR($V494),"Enter smelter details","RMI"),IF(ISERROR($V494),"",OFFSET('Smelter Look-up'!$F$4,$V494-4,0)))</f>
        <v/>
      </c>
      <c r="H494" s="183" t="str">
        <f ca="1">IF(ISERROR($V494),"",OFFSET('Smelter Look-up'!$G$4,$V494-4,0))</f>
        <v/>
      </c>
      <c r="I494" s="184" t="str">
        <f ca="1">IF(ISERROR($V494),"",OFFSET('Smelter Look-up'!$H$4,$V494-4,0))</f>
        <v/>
      </c>
      <c r="J494" s="184" t="str">
        <f ca="1">IF(ISERROR($V494),"",OFFSET('Smelter Look-up'!$I$4,$V494-4,0))</f>
        <v/>
      </c>
      <c r="K494" s="224"/>
      <c r="L494" s="224"/>
      <c r="M494" s="224"/>
      <c r="N494" s="224"/>
      <c r="O494" s="224"/>
      <c r="P494" s="185"/>
      <c r="Q494" s="225"/>
      <c r="R494" s="182" t="str">
        <f ca="1">IF(ISERROR($V494),"",OFFSET('Smelter Look-up'!$C$4,$V494-4,0)&amp;"")</f>
        <v/>
      </c>
      <c r="S494" s="181" t="str">
        <f t="shared" ca="1" si="68"/>
        <v/>
      </c>
      <c r="T494" s="181" t="str">
        <f ca="1">IF(B494="","",IF(ISERROR(MATCH($J494,SorP!$B$1:$B$6226,0)),"",INDIRECT("'SorP'!$A$"&amp;MATCH($S494&amp;$J494,SorP!C:C,0))))</f>
        <v/>
      </c>
      <c r="U494" s="201"/>
      <c r="V494" s="226" t="e">
        <f>IF(C494="",NA(),IF(OR(C494="Smelter not listed",C494="Smelter not yet identified"),MATCH($B494&amp;$D494,'Smelter Look-up'!$J:$J,0),MATCH($B494&amp;$C494,'Smelter Look-up'!$J:$J,0)))</f>
        <v>#N/A</v>
      </c>
      <c r="X494" s="227">
        <f t="shared" ca="1" si="69"/>
        <v>0</v>
      </c>
      <c r="AB494" s="228" t="str">
        <f t="shared" si="70"/>
        <v/>
      </c>
    </row>
    <row r="495" spans="1:28" s="227" customFormat="1" ht="20.25">
      <c r="A495" s="181"/>
      <c r="B495" s="182" t="str">
        <f>IF(LEN(A495)=0,"",INDEX('Smelter Look-up'!$A:$A,MATCH($A495,'Smelter Look-up'!$E:$E,0)))</f>
        <v/>
      </c>
      <c r="C495" s="186" t="str">
        <f>IF(LEN(A495)=0,"",INDEX('Smelter Look-up'!$C:$C,MATCH($A495,'Smelter Look-up'!$E:$E,0)))</f>
        <v/>
      </c>
      <c r="D495" s="230"/>
      <c r="E495" s="182" t="str">
        <f ca="1">IF(ISERROR($V495),"",OFFSET('Smelter Look-up'!$D$4,$V495-4,0)&amp;"")</f>
        <v/>
      </c>
      <c r="F495" s="182" t="str">
        <f ca="1">IF(ISERROR($V495),"",OFFSET('Smelter Look-up'!$E$4,$V495-4,0))</f>
        <v/>
      </c>
      <c r="G495" s="182" t="str">
        <f ca="1">IF(C495=$X$4,IF(ISERROR($V495),"Enter smelter details","RMI"),IF(ISERROR($V495),"",OFFSET('Smelter Look-up'!$F$4,$V495-4,0)))</f>
        <v/>
      </c>
      <c r="H495" s="183" t="str">
        <f ca="1">IF(ISERROR($V495),"",OFFSET('Smelter Look-up'!$G$4,$V495-4,0))</f>
        <v/>
      </c>
      <c r="I495" s="184" t="str">
        <f ca="1">IF(ISERROR($V495),"",OFFSET('Smelter Look-up'!$H$4,$V495-4,0))</f>
        <v/>
      </c>
      <c r="J495" s="184" t="str">
        <f ca="1">IF(ISERROR($V495),"",OFFSET('Smelter Look-up'!$I$4,$V495-4,0))</f>
        <v/>
      </c>
      <c r="K495" s="224"/>
      <c r="L495" s="224"/>
      <c r="M495" s="224"/>
      <c r="N495" s="224"/>
      <c r="O495" s="224"/>
      <c r="P495" s="185"/>
      <c r="Q495" s="225"/>
      <c r="R495" s="182" t="str">
        <f ca="1">IF(ISERROR($V495),"",OFFSET('Smelter Look-up'!$C$4,$V495-4,0)&amp;"")</f>
        <v/>
      </c>
      <c r="S495" s="181" t="str">
        <f t="shared" ca="1" si="68"/>
        <v/>
      </c>
      <c r="T495" s="181" t="str">
        <f ca="1">IF(B495="","",IF(ISERROR(MATCH($J495,SorP!$B$1:$B$6226,0)),"",INDIRECT("'SorP'!$A$"&amp;MATCH($S495&amp;$J495,SorP!C:C,0))))</f>
        <v/>
      </c>
      <c r="U495" s="201"/>
      <c r="V495" s="226" t="e">
        <f>IF(C495="",NA(),IF(OR(C495="Smelter not listed",C495="Smelter not yet identified"),MATCH($B495&amp;$D495,'Smelter Look-up'!$J:$J,0),MATCH($B495&amp;$C495,'Smelter Look-up'!$J:$J,0)))</f>
        <v>#N/A</v>
      </c>
      <c r="X495" s="227">
        <f t="shared" ca="1" si="69"/>
        <v>0</v>
      </c>
      <c r="AB495" s="228" t="str">
        <f t="shared" si="70"/>
        <v/>
      </c>
    </row>
    <row r="496" spans="1:28" s="227" customFormat="1" ht="20.25">
      <c r="A496" s="181"/>
      <c r="B496" s="182" t="str">
        <f>IF(LEN(A496)=0,"",INDEX('Smelter Look-up'!$A:$A,MATCH($A496,'Smelter Look-up'!$E:$E,0)))</f>
        <v/>
      </c>
      <c r="C496" s="186" t="str">
        <f>IF(LEN(A496)=0,"",INDEX('Smelter Look-up'!$C:$C,MATCH($A496,'Smelter Look-up'!$E:$E,0)))</f>
        <v/>
      </c>
      <c r="D496" s="230"/>
      <c r="E496" s="182" t="str">
        <f ca="1">IF(ISERROR($V496),"",OFFSET('Smelter Look-up'!$D$4,$V496-4,0)&amp;"")</f>
        <v/>
      </c>
      <c r="F496" s="182" t="str">
        <f ca="1">IF(ISERROR($V496),"",OFFSET('Smelter Look-up'!$E$4,$V496-4,0))</f>
        <v/>
      </c>
      <c r="G496" s="182" t="str">
        <f ca="1">IF(C496=$X$4,IF(ISERROR($V496),"Enter smelter details","RMI"),IF(ISERROR($V496),"",OFFSET('Smelter Look-up'!$F$4,$V496-4,0)))</f>
        <v/>
      </c>
      <c r="H496" s="183" t="str">
        <f ca="1">IF(ISERROR($V496),"",OFFSET('Smelter Look-up'!$G$4,$V496-4,0))</f>
        <v/>
      </c>
      <c r="I496" s="184" t="str">
        <f ca="1">IF(ISERROR($V496),"",OFFSET('Smelter Look-up'!$H$4,$V496-4,0))</f>
        <v/>
      </c>
      <c r="J496" s="184" t="str">
        <f ca="1">IF(ISERROR($V496),"",OFFSET('Smelter Look-up'!$I$4,$V496-4,0))</f>
        <v/>
      </c>
      <c r="K496" s="224"/>
      <c r="L496" s="224"/>
      <c r="M496" s="224"/>
      <c r="N496" s="224"/>
      <c r="O496" s="224"/>
      <c r="P496" s="185"/>
      <c r="Q496" s="225"/>
      <c r="R496" s="182" t="str">
        <f ca="1">IF(ISERROR($V496),"",OFFSET('Smelter Look-up'!$C$4,$V496-4,0)&amp;"")</f>
        <v/>
      </c>
      <c r="S496" s="181" t="str">
        <f t="shared" ca="1" si="68"/>
        <v/>
      </c>
      <c r="T496" s="181" t="str">
        <f ca="1">IF(B496="","",IF(ISERROR(MATCH($J496,SorP!$B$1:$B$6226,0)),"",INDIRECT("'SorP'!$A$"&amp;MATCH($S496&amp;$J496,SorP!C:C,0))))</f>
        <v/>
      </c>
      <c r="U496" s="201"/>
      <c r="V496" s="226" t="e">
        <f>IF(C496="",NA(),IF(OR(C496="Smelter not listed",C496="Smelter not yet identified"),MATCH($B496&amp;$D496,'Smelter Look-up'!$J:$J,0),MATCH($B496&amp;$C496,'Smelter Look-up'!$J:$J,0)))</f>
        <v>#N/A</v>
      </c>
      <c r="X496" s="227">
        <f t="shared" ca="1" si="69"/>
        <v>0</v>
      </c>
      <c r="AB496" s="228" t="str">
        <f t="shared" si="70"/>
        <v/>
      </c>
    </row>
    <row r="497" spans="1:28" s="227" customFormat="1" ht="20.25">
      <c r="A497" s="181"/>
      <c r="B497" s="182" t="str">
        <f>IF(LEN(A497)=0,"",INDEX('Smelter Look-up'!$A:$A,MATCH($A497,'Smelter Look-up'!$E:$E,0)))</f>
        <v/>
      </c>
      <c r="C497" s="186" t="str">
        <f>IF(LEN(A497)=0,"",INDEX('Smelter Look-up'!$C:$C,MATCH($A497,'Smelter Look-up'!$E:$E,0)))</f>
        <v/>
      </c>
      <c r="D497" s="230"/>
      <c r="E497" s="182" t="str">
        <f ca="1">IF(ISERROR($V497),"",OFFSET('Smelter Look-up'!$D$4,$V497-4,0)&amp;"")</f>
        <v/>
      </c>
      <c r="F497" s="182" t="str">
        <f ca="1">IF(ISERROR($V497),"",OFFSET('Smelter Look-up'!$E$4,$V497-4,0))</f>
        <v/>
      </c>
      <c r="G497" s="182" t="str">
        <f ca="1">IF(C497=$X$4,IF(ISERROR($V497),"Enter smelter details","RMI"),IF(ISERROR($V497),"",OFFSET('Smelter Look-up'!$F$4,$V497-4,0)))</f>
        <v/>
      </c>
      <c r="H497" s="183" t="str">
        <f ca="1">IF(ISERROR($V497),"",OFFSET('Smelter Look-up'!$G$4,$V497-4,0))</f>
        <v/>
      </c>
      <c r="I497" s="184" t="str">
        <f ca="1">IF(ISERROR($V497),"",OFFSET('Smelter Look-up'!$H$4,$V497-4,0))</f>
        <v/>
      </c>
      <c r="J497" s="184" t="str">
        <f ca="1">IF(ISERROR($V497),"",OFFSET('Smelter Look-up'!$I$4,$V497-4,0))</f>
        <v/>
      </c>
      <c r="K497" s="224"/>
      <c r="L497" s="224"/>
      <c r="M497" s="224"/>
      <c r="N497" s="224"/>
      <c r="O497" s="224"/>
      <c r="P497" s="185"/>
      <c r="Q497" s="225"/>
      <c r="R497" s="182" t="str">
        <f ca="1">IF(ISERROR($V497),"",OFFSET('Smelter Look-up'!$C$4,$V497-4,0)&amp;"")</f>
        <v/>
      </c>
      <c r="S497" s="181" t="str">
        <f t="shared" ca="1" si="68"/>
        <v/>
      </c>
      <c r="T497" s="181" t="str">
        <f ca="1">IF(B497="","",IF(ISERROR(MATCH($J497,SorP!$B$1:$B$6226,0)),"",INDIRECT("'SorP'!$A$"&amp;MATCH($S497&amp;$J497,SorP!C:C,0))))</f>
        <v/>
      </c>
      <c r="U497" s="201"/>
      <c r="V497" s="226" t="e">
        <f>IF(C497="",NA(),IF(OR(C497="Smelter not listed",C497="Smelter not yet identified"),MATCH($B497&amp;$D497,'Smelter Look-up'!$J:$J,0),MATCH($B497&amp;$C497,'Smelter Look-up'!$J:$J,0)))</f>
        <v>#N/A</v>
      </c>
      <c r="X497" s="227">
        <f t="shared" ca="1" si="69"/>
        <v>0</v>
      </c>
      <c r="AB497" s="228" t="str">
        <f t="shared" si="70"/>
        <v/>
      </c>
    </row>
    <row r="498" spans="1:28" s="227" customFormat="1" ht="20.25">
      <c r="A498" s="181"/>
      <c r="B498" s="182" t="str">
        <f>IF(LEN(A498)=0,"",INDEX('Smelter Look-up'!$A:$A,MATCH($A498,'Smelter Look-up'!$E:$E,0)))</f>
        <v/>
      </c>
      <c r="C498" s="186" t="str">
        <f>IF(LEN(A498)=0,"",INDEX('Smelter Look-up'!$C:$C,MATCH($A498,'Smelter Look-up'!$E:$E,0)))</f>
        <v/>
      </c>
      <c r="D498" s="230"/>
      <c r="E498" s="182" t="str">
        <f ca="1">IF(ISERROR($V498),"",OFFSET('Smelter Look-up'!$D$4,$V498-4,0)&amp;"")</f>
        <v/>
      </c>
      <c r="F498" s="182" t="str">
        <f ca="1">IF(ISERROR($V498),"",OFFSET('Smelter Look-up'!$E$4,$V498-4,0))</f>
        <v/>
      </c>
      <c r="G498" s="182" t="str">
        <f ca="1">IF(C498=$X$4,IF(ISERROR($V498),"Enter smelter details","RMI"),IF(ISERROR($V498),"",OFFSET('Smelter Look-up'!$F$4,$V498-4,0)))</f>
        <v/>
      </c>
      <c r="H498" s="183" t="str">
        <f ca="1">IF(ISERROR($V498),"",OFFSET('Smelter Look-up'!$G$4,$V498-4,0))</f>
        <v/>
      </c>
      <c r="I498" s="184" t="str">
        <f ca="1">IF(ISERROR($V498),"",OFFSET('Smelter Look-up'!$H$4,$V498-4,0))</f>
        <v/>
      </c>
      <c r="J498" s="184" t="str">
        <f ca="1">IF(ISERROR($V498),"",OFFSET('Smelter Look-up'!$I$4,$V498-4,0))</f>
        <v/>
      </c>
      <c r="K498" s="224"/>
      <c r="L498" s="224"/>
      <c r="M498" s="224"/>
      <c r="N498" s="224"/>
      <c r="O498" s="224"/>
      <c r="P498" s="185"/>
      <c r="Q498" s="225"/>
      <c r="R498" s="182" t="str">
        <f ca="1">IF(ISERROR($V498),"",OFFSET('Smelter Look-up'!$C$4,$V498-4,0)&amp;"")</f>
        <v/>
      </c>
      <c r="S498" s="181" t="str">
        <f t="shared" ca="1" si="68"/>
        <v/>
      </c>
      <c r="T498" s="181" t="str">
        <f ca="1">IF(B498="","",IF(ISERROR(MATCH($J498,SorP!$B$1:$B$6226,0)),"",INDIRECT("'SorP'!$A$"&amp;MATCH($S498&amp;$J498,SorP!C:C,0))))</f>
        <v/>
      </c>
      <c r="U498" s="201"/>
      <c r="V498" s="226" t="e">
        <f>IF(C498="",NA(),IF(OR(C498="Smelter not listed",C498="Smelter not yet identified"),MATCH($B498&amp;$D498,'Smelter Look-up'!$J:$J,0),MATCH($B498&amp;$C498,'Smelter Look-up'!$J:$J,0)))</f>
        <v>#N/A</v>
      </c>
      <c r="X498" s="227">
        <f t="shared" ca="1" si="69"/>
        <v>0</v>
      </c>
      <c r="AB498" s="228" t="str">
        <f t="shared" si="70"/>
        <v/>
      </c>
    </row>
    <row r="499" spans="1:28" s="227" customFormat="1" ht="20.25">
      <c r="A499" s="181"/>
      <c r="B499" s="182" t="str">
        <f>IF(LEN(A499)=0,"",INDEX('Smelter Look-up'!$A:$A,MATCH($A499,'Smelter Look-up'!$E:$E,0)))</f>
        <v/>
      </c>
      <c r="C499" s="186" t="str">
        <f>IF(LEN(A499)=0,"",INDEX('Smelter Look-up'!$C:$C,MATCH($A499,'Smelter Look-up'!$E:$E,0)))</f>
        <v/>
      </c>
      <c r="D499" s="230"/>
      <c r="E499" s="182" t="str">
        <f ca="1">IF(ISERROR($V499),"",OFFSET('Smelter Look-up'!$D$4,$V499-4,0)&amp;"")</f>
        <v/>
      </c>
      <c r="F499" s="182" t="str">
        <f ca="1">IF(ISERROR($V499),"",OFFSET('Smelter Look-up'!$E$4,$V499-4,0))</f>
        <v/>
      </c>
      <c r="G499" s="182" t="str">
        <f ca="1">IF(C499=$X$4,IF(ISERROR($V499),"Enter smelter details","RMI"),IF(ISERROR($V499),"",OFFSET('Smelter Look-up'!$F$4,$V499-4,0)))</f>
        <v/>
      </c>
      <c r="H499" s="183" t="str">
        <f ca="1">IF(ISERROR($V499),"",OFFSET('Smelter Look-up'!$G$4,$V499-4,0))</f>
        <v/>
      </c>
      <c r="I499" s="184" t="str">
        <f ca="1">IF(ISERROR($V499),"",OFFSET('Smelter Look-up'!$H$4,$V499-4,0))</f>
        <v/>
      </c>
      <c r="J499" s="184" t="str">
        <f ca="1">IF(ISERROR($V499),"",OFFSET('Smelter Look-up'!$I$4,$V499-4,0))</f>
        <v/>
      </c>
      <c r="K499" s="224"/>
      <c r="L499" s="224"/>
      <c r="M499" s="224"/>
      <c r="N499" s="224"/>
      <c r="O499" s="224"/>
      <c r="P499" s="185"/>
      <c r="Q499" s="225"/>
      <c r="R499" s="182" t="str">
        <f ca="1">IF(ISERROR($V499),"",OFFSET('Smelter Look-up'!$C$4,$V499-4,0)&amp;"")</f>
        <v/>
      </c>
      <c r="S499" s="181" t="str">
        <f t="shared" ca="1" si="68"/>
        <v/>
      </c>
      <c r="T499" s="181" t="str">
        <f ca="1">IF(B499="","",IF(ISERROR(MATCH($J499,SorP!$B$1:$B$6226,0)),"",INDIRECT("'SorP'!$A$"&amp;MATCH($S499&amp;$J499,SorP!C:C,0))))</f>
        <v/>
      </c>
      <c r="U499" s="201"/>
      <c r="V499" s="226" t="e">
        <f>IF(C499="",NA(),IF(OR(C499="Smelter not listed",C499="Smelter not yet identified"),MATCH($B499&amp;$D499,'Smelter Look-up'!$J:$J,0),MATCH($B499&amp;$C499,'Smelter Look-up'!$J:$J,0)))</f>
        <v>#N/A</v>
      </c>
      <c r="X499" s="227">
        <f t="shared" ca="1" si="69"/>
        <v>0</v>
      </c>
      <c r="AB499" s="228" t="str">
        <f t="shared" si="70"/>
        <v/>
      </c>
    </row>
    <row r="500" spans="1:28" s="227" customFormat="1" ht="20.25">
      <c r="A500" s="181"/>
      <c r="B500" s="182" t="str">
        <f>IF(LEN(A500)=0,"",INDEX('Smelter Look-up'!$A:$A,MATCH($A500,'Smelter Look-up'!$E:$E,0)))</f>
        <v/>
      </c>
      <c r="C500" s="186" t="str">
        <f>IF(LEN(A500)=0,"",INDEX('Smelter Look-up'!$C:$C,MATCH($A500,'Smelter Look-up'!$E:$E,0)))</f>
        <v/>
      </c>
      <c r="D500" s="230"/>
      <c r="E500" s="182" t="str">
        <f ca="1">IF(ISERROR($V500),"",OFFSET('Smelter Look-up'!$D$4,$V500-4,0)&amp;"")</f>
        <v/>
      </c>
      <c r="F500" s="182" t="str">
        <f ca="1">IF(ISERROR($V500),"",OFFSET('Smelter Look-up'!$E$4,$V500-4,0))</f>
        <v/>
      </c>
      <c r="G500" s="182" t="str">
        <f ca="1">IF(C500=$X$4,IF(ISERROR($V500),"Enter smelter details","RMI"),IF(ISERROR($V500),"",OFFSET('Smelter Look-up'!$F$4,$V500-4,0)))</f>
        <v/>
      </c>
      <c r="H500" s="183" t="str">
        <f ca="1">IF(ISERROR($V500),"",OFFSET('Smelter Look-up'!$G$4,$V500-4,0))</f>
        <v/>
      </c>
      <c r="I500" s="184" t="str">
        <f ca="1">IF(ISERROR($V500),"",OFFSET('Smelter Look-up'!$H$4,$V500-4,0))</f>
        <v/>
      </c>
      <c r="J500" s="184" t="str">
        <f ca="1">IF(ISERROR($V500),"",OFFSET('Smelter Look-up'!$I$4,$V500-4,0))</f>
        <v/>
      </c>
      <c r="K500" s="224"/>
      <c r="L500" s="224"/>
      <c r="M500" s="224"/>
      <c r="N500" s="224"/>
      <c r="O500" s="224"/>
      <c r="P500" s="185"/>
      <c r="Q500" s="225"/>
      <c r="R500" s="182" t="str">
        <f ca="1">IF(ISERROR($V500),"",OFFSET('Smelter Look-up'!$C$4,$V500-4,0)&amp;"")</f>
        <v/>
      </c>
      <c r="S500" s="181" t="str">
        <f t="shared" ca="1" si="68"/>
        <v/>
      </c>
      <c r="T500" s="181" t="str">
        <f ca="1">IF(B500="","",IF(ISERROR(MATCH($J500,SorP!$B$1:$B$6226,0)),"",INDIRECT("'SorP'!$A$"&amp;MATCH($S500&amp;$J500,SorP!C:C,0))))</f>
        <v/>
      </c>
      <c r="U500" s="201"/>
      <c r="V500" s="226" t="e">
        <f>IF(C500="",NA(),IF(OR(C500="Smelter not listed",C500="Smelter not yet identified"),MATCH($B500&amp;$D500,'Smelter Look-up'!$J:$J,0),MATCH($B500&amp;$C500,'Smelter Look-up'!$J:$J,0)))</f>
        <v>#N/A</v>
      </c>
      <c r="X500" s="227">
        <f t="shared" ca="1" si="69"/>
        <v>0</v>
      </c>
      <c r="AB500" s="228" t="str">
        <f t="shared" si="70"/>
        <v/>
      </c>
    </row>
    <row r="501" spans="1:28" s="227" customFormat="1" ht="20.25">
      <c r="A501" s="181"/>
      <c r="B501" s="182" t="str">
        <f>IF(LEN(A501)=0,"",INDEX('Smelter Look-up'!$A:$A,MATCH($A501,'Smelter Look-up'!$E:$E,0)))</f>
        <v/>
      </c>
      <c r="C501" s="186" t="str">
        <f>IF(LEN(A501)=0,"",INDEX('Smelter Look-up'!$C:$C,MATCH($A501,'Smelter Look-up'!$E:$E,0)))</f>
        <v/>
      </c>
      <c r="D501" s="230"/>
      <c r="E501" s="182" t="str">
        <f ca="1">IF(ISERROR($V501),"",OFFSET('Smelter Look-up'!$D$4,$V501-4,0)&amp;"")</f>
        <v/>
      </c>
      <c r="F501" s="182" t="str">
        <f ca="1">IF(ISERROR($V501),"",OFFSET('Smelter Look-up'!$E$4,$V501-4,0))</f>
        <v/>
      </c>
      <c r="G501" s="182" t="str">
        <f ca="1">IF(C501=$X$4,IF(ISERROR($V501),"Enter smelter details","RMI"),IF(ISERROR($V501),"",OFFSET('Smelter Look-up'!$F$4,$V501-4,0)))</f>
        <v/>
      </c>
      <c r="H501" s="183" t="str">
        <f ca="1">IF(ISERROR($V501),"",OFFSET('Smelter Look-up'!$G$4,$V501-4,0))</f>
        <v/>
      </c>
      <c r="I501" s="184" t="str">
        <f ca="1">IF(ISERROR($V501),"",OFFSET('Smelter Look-up'!$H$4,$V501-4,0))</f>
        <v/>
      </c>
      <c r="J501" s="184" t="str">
        <f ca="1">IF(ISERROR($V501),"",OFFSET('Smelter Look-up'!$I$4,$V501-4,0))</f>
        <v/>
      </c>
      <c r="K501" s="224"/>
      <c r="L501" s="224"/>
      <c r="M501" s="224"/>
      <c r="N501" s="224"/>
      <c r="O501" s="224"/>
      <c r="P501" s="185"/>
      <c r="Q501" s="225"/>
      <c r="R501" s="182" t="str">
        <f ca="1">IF(ISERROR($V501),"",OFFSET('Smelter Look-up'!$C$4,$V501-4,0)&amp;"")</f>
        <v/>
      </c>
      <c r="S501" s="181" t="str">
        <f t="shared" ca="1" si="68"/>
        <v/>
      </c>
      <c r="T501" s="181" t="str">
        <f ca="1">IF(B501="","",IF(ISERROR(MATCH($J501,SorP!$B$1:$B$6226,0)),"",INDIRECT("'SorP'!$A$"&amp;MATCH($S501&amp;$J501,SorP!C:C,0))))</f>
        <v/>
      </c>
      <c r="U501" s="201"/>
      <c r="V501" s="226" t="e">
        <f>IF(C501="",NA(),IF(OR(C501="Smelter not listed",C501="Smelter not yet identified"),MATCH($B501&amp;$D501,'Smelter Look-up'!$J:$J,0),MATCH($B501&amp;$C501,'Smelter Look-up'!$J:$J,0)))</f>
        <v>#N/A</v>
      </c>
      <c r="X501" s="227">
        <f t="shared" ca="1" si="69"/>
        <v>0</v>
      </c>
      <c r="AB501" s="228" t="str">
        <f t="shared" si="70"/>
        <v/>
      </c>
    </row>
    <row r="502" spans="1:28" s="227" customFormat="1" ht="20.25">
      <c r="A502" s="181"/>
      <c r="B502" s="182" t="str">
        <f>IF(LEN(A502)=0,"",INDEX('Smelter Look-up'!$A:$A,MATCH($A502,'Smelter Look-up'!$E:$E,0)))</f>
        <v/>
      </c>
      <c r="C502" s="186" t="str">
        <f>IF(LEN(A502)=0,"",INDEX('Smelter Look-up'!$C:$C,MATCH($A502,'Smelter Look-up'!$E:$E,0)))</f>
        <v/>
      </c>
      <c r="D502" s="230"/>
      <c r="E502" s="182" t="str">
        <f ca="1">IF(ISERROR($V502),"",OFFSET('Smelter Look-up'!$D$4,$V502-4,0)&amp;"")</f>
        <v/>
      </c>
      <c r="F502" s="182" t="str">
        <f ca="1">IF(ISERROR($V502),"",OFFSET('Smelter Look-up'!$E$4,$V502-4,0))</f>
        <v/>
      </c>
      <c r="G502" s="182" t="str">
        <f ca="1">IF(C502=$X$4,IF(ISERROR($V502),"Enter smelter details","RMI"),IF(ISERROR($V502),"",OFFSET('Smelter Look-up'!$F$4,$V502-4,0)))</f>
        <v/>
      </c>
      <c r="H502" s="183" t="str">
        <f ca="1">IF(ISERROR($V502),"",OFFSET('Smelter Look-up'!$G$4,$V502-4,0))</f>
        <v/>
      </c>
      <c r="I502" s="184" t="str">
        <f ca="1">IF(ISERROR($V502),"",OFFSET('Smelter Look-up'!$H$4,$V502-4,0))</f>
        <v/>
      </c>
      <c r="J502" s="184" t="str">
        <f ca="1">IF(ISERROR($V502),"",OFFSET('Smelter Look-up'!$I$4,$V502-4,0))</f>
        <v/>
      </c>
      <c r="K502" s="224"/>
      <c r="L502" s="224"/>
      <c r="M502" s="224"/>
      <c r="N502" s="224"/>
      <c r="O502" s="224"/>
      <c r="P502" s="185"/>
      <c r="Q502" s="225"/>
      <c r="R502" s="182" t="str">
        <f ca="1">IF(ISERROR($V502),"",OFFSET('Smelter Look-up'!$C$4,$V502-4,0)&amp;"")</f>
        <v/>
      </c>
      <c r="S502" s="181" t="str">
        <f t="shared" ca="1" si="68"/>
        <v/>
      </c>
      <c r="T502" s="181" t="str">
        <f ca="1">IF(B502="","",IF(ISERROR(MATCH($J502,SorP!$B$1:$B$6226,0)),"",INDIRECT("'SorP'!$A$"&amp;MATCH($S502&amp;$J502,SorP!C:C,0))))</f>
        <v/>
      </c>
      <c r="U502" s="201"/>
      <c r="V502" s="226" t="e">
        <f>IF(C502="",NA(),IF(OR(C502="Smelter not listed",C502="Smelter not yet identified"),MATCH($B502&amp;$D502,'Smelter Look-up'!$J:$J,0),MATCH($B502&amp;$C502,'Smelter Look-up'!$J:$J,0)))</f>
        <v>#N/A</v>
      </c>
      <c r="X502" s="227">
        <f t="shared" ca="1" si="69"/>
        <v>0</v>
      </c>
      <c r="AB502" s="228" t="str">
        <f t="shared" si="70"/>
        <v/>
      </c>
    </row>
    <row r="503" spans="1:28" s="227" customFormat="1" ht="20.25">
      <c r="A503" s="181"/>
      <c r="B503" s="182" t="str">
        <f>IF(LEN(A503)=0,"",INDEX('Smelter Look-up'!$A:$A,MATCH($A503,'Smelter Look-up'!$E:$E,0)))</f>
        <v/>
      </c>
      <c r="C503" s="186" t="str">
        <f>IF(LEN(A503)=0,"",INDEX('Smelter Look-up'!$C:$C,MATCH($A503,'Smelter Look-up'!$E:$E,0)))</f>
        <v/>
      </c>
      <c r="D503" s="230"/>
      <c r="E503" s="182" t="str">
        <f ca="1">IF(ISERROR($V503),"",OFFSET('Smelter Look-up'!$D$4,$V503-4,0)&amp;"")</f>
        <v/>
      </c>
      <c r="F503" s="182" t="str">
        <f ca="1">IF(ISERROR($V503),"",OFFSET('Smelter Look-up'!$E$4,$V503-4,0))</f>
        <v/>
      </c>
      <c r="G503" s="182" t="str">
        <f ca="1">IF(C503=$X$4,IF(ISERROR($V503),"Enter smelter details","RMI"),IF(ISERROR($V503),"",OFFSET('Smelter Look-up'!$F$4,$V503-4,0)))</f>
        <v/>
      </c>
      <c r="H503" s="183" t="str">
        <f ca="1">IF(ISERROR($V503),"",OFFSET('Smelter Look-up'!$G$4,$V503-4,0))</f>
        <v/>
      </c>
      <c r="I503" s="184" t="str">
        <f ca="1">IF(ISERROR($V503),"",OFFSET('Smelter Look-up'!$H$4,$V503-4,0))</f>
        <v/>
      </c>
      <c r="J503" s="184" t="str">
        <f ca="1">IF(ISERROR($V503),"",OFFSET('Smelter Look-up'!$I$4,$V503-4,0))</f>
        <v/>
      </c>
      <c r="K503" s="224"/>
      <c r="L503" s="224"/>
      <c r="M503" s="224"/>
      <c r="N503" s="224"/>
      <c r="O503" s="224"/>
      <c r="P503" s="185"/>
      <c r="Q503" s="225"/>
      <c r="R503" s="182" t="str">
        <f ca="1">IF(ISERROR($V503),"",OFFSET('Smelter Look-up'!$C$4,$V503-4,0)&amp;"")</f>
        <v/>
      </c>
      <c r="S503" s="181" t="str">
        <f t="shared" ca="1" si="68"/>
        <v/>
      </c>
      <c r="T503" s="181" t="str">
        <f ca="1">IF(B503="","",IF(ISERROR(MATCH($J503,SorP!$B$1:$B$6226,0)),"",INDIRECT("'SorP'!$A$"&amp;MATCH($S503&amp;$J503,SorP!C:C,0))))</f>
        <v/>
      </c>
      <c r="U503" s="201"/>
      <c r="V503" s="226" t="e">
        <f>IF(C503="",NA(),IF(OR(C503="Smelter not listed",C503="Smelter not yet identified"),MATCH($B503&amp;$D503,'Smelter Look-up'!$J:$J,0),MATCH($B503&amp;$C503,'Smelter Look-up'!$J:$J,0)))</f>
        <v>#N/A</v>
      </c>
      <c r="X503" s="227">
        <f t="shared" ca="1" si="69"/>
        <v>0</v>
      </c>
      <c r="AB503" s="228" t="str">
        <f t="shared" si="70"/>
        <v/>
      </c>
    </row>
    <row r="504" spans="1:28" s="227" customFormat="1" ht="20.25">
      <c r="A504" s="181"/>
      <c r="B504" s="182" t="str">
        <f>IF(LEN(A504)=0,"",INDEX('Smelter Look-up'!$A:$A,MATCH($A504,'Smelter Look-up'!$E:$E,0)))</f>
        <v/>
      </c>
      <c r="C504" s="186" t="str">
        <f>IF(LEN(A504)=0,"",INDEX('Smelter Look-up'!$C:$C,MATCH($A504,'Smelter Look-up'!$E:$E,0)))</f>
        <v/>
      </c>
      <c r="D504" s="230"/>
      <c r="E504" s="182" t="str">
        <f ca="1">IF(ISERROR($V504),"",OFFSET('Smelter Look-up'!$D$4,$V504-4,0)&amp;"")</f>
        <v/>
      </c>
      <c r="F504" s="182" t="str">
        <f ca="1">IF(ISERROR($V504),"",OFFSET('Smelter Look-up'!$E$4,$V504-4,0))</f>
        <v/>
      </c>
      <c r="G504" s="182" t="str">
        <f ca="1">IF(C504=$X$4,IF(ISERROR($V504),"Enter smelter details","RMI"),IF(ISERROR($V504),"",OFFSET('Smelter Look-up'!$F$4,$V504-4,0)))</f>
        <v/>
      </c>
      <c r="H504" s="183" t="str">
        <f ca="1">IF(ISERROR($V504),"",OFFSET('Smelter Look-up'!$G$4,$V504-4,0))</f>
        <v/>
      </c>
      <c r="I504" s="184" t="str">
        <f ca="1">IF(ISERROR($V504),"",OFFSET('Smelter Look-up'!$H$4,$V504-4,0))</f>
        <v/>
      </c>
      <c r="J504" s="184" t="str">
        <f ca="1">IF(ISERROR($V504),"",OFFSET('Smelter Look-up'!$I$4,$V504-4,0))</f>
        <v/>
      </c>
      <c r="K504" s="224"/>
      <c r="L504" s="224"/>
      <c r="M504" s="224"/>
      <c r="N504" s="224"/>
      <c r="O504" s="224"/>
      <c r="P504" s="185"/>
      <c r="Q504" s="225"/>
      <c r="R504" s="182" t="str">
        <f ca="1">IF(ISERROR($V504),"",OFFSET('Smelter Look-up'!$C$4,$V504-4,0)&amp;"")</f>
        <v/>
      </c>
      <c r="S504" s="181" t="str">
        <f t="shared" ca="1" si="68"/>
        <v/>
      </c>
      <c r="T504" s="181" t="str">
        <f ca="1">IF(B504="","",IF(ISERROR(MATCH($J504,SorP!$B$1:$B$6226,0)),"",INDIRECT("'SorP'!$A$"&amp;MATCH($S504&amp;$J504,SorP!C:C,0))))</f>
        <v/>
      </c>
      <c r="U504" s="201"/>
      <c r="V504" s="226" t="e">
        <f>IF(C504="",NA(),IF(OR(C504="Smelter not listed",C504="Smelter not yet identified"),MATCH($B504&amp;$D504,'Smelter Look-up'!$J:$J,0),MATCH($B504&amp;$C504,'Smelter Look-up'!$J:$J,0)))</f>
        <v>#N/A</v>
      </c>
      <c r="X504" s="227">
        <f t="shared" ca="1" si="69"/>
        <v>0</v>
      </c>
      <c r="AB504" s="228" t="str">
        <f t="shared" si="70"/>
        <v/>
      </c>
    </row>
    <row r="505" spans="1:28" s="227" customFormat="1" ht="20.25">
      <c r="A505" s="181"/>
      <c r="B505" s="182" t="str">
        <f>IF(LEN(A505)=0,"",INDEX('Smelter Look-up'!$A:$A,MATCH($A505,'Smelter Look-up'!$E:$E,0)))</f>
        <v/>
      </c>
      <c r="C505" s="186" t="str">
        <f>IF(LEN(A505)=0,"",INDEX('Smelter Look-up'!$C:$C,MATCH($A505,'Smelter Look-up'!$E:$E,0)))</f>
        <v/>
      </c>
      <c r="D505" s="230"/>
      <c r="E505" s="182" t="str">
        <f ca="1">IF(ISERROR($V505),"",OFFSET('Smelter Look-up'!$D$4,$V505-4,0)&amp;"")</f>
        <v/>
      </c>
      <c r="F505" s="182" t="str">
        <f ca="1">IF(ISERROR($V505),"",OFFSET('Smelter Look-up'!$E$4,$V505-4,0))</f>
        <v/>
      </c>
      <c r="G505" s="182" t="str">
        <f ca="1">IF(C505=$X$4,IF(ISERROR($V505),"Enter smelter details","RMI"),IF(ISERROR($V505),"",OFFSET('Smelter Look-up'!$F$4,$V505-4,0)))</f>
        <v/>
      </c>
      <c r="H505" s="183" t="str">
        <f ca="1">IF(ISERROR($V505),"",OFFSET('Smelter Look-up'!$G$4,$V505-4,0))</f>
        <v/>
      </c>
      <c r="I505" s="184" t="str">
        <f ca="1">IF(ISERROR($V505),"",OFFSET('Smelter Look-up'!$H$4,$V505-4,0))</f>
        <v/>
      </c>
      <c r="J505" s="184" t="str">
        <f ca="1">IF(ISERROR($V505),"",OFFSET('Smelter Look-up'!$I$4,$V505-4,0))</f>
        <v/>
      </c>
      <c r="K505" s="224"/>
      <c r="L505" s="224"/>
      <c r="M505" s="224"/>
      <c r="N505" s="224"/>
      <c r="O505" s="224"/>
      <c r="P505" s="185"/>
      <c r="Q505" s="225"/>
      <c r="R505" s="182" t="str">
        <f ca="1">IF(ISERROR($V505),"",OFFSET('Smelter Look-up'!$C$4,$V505-4,0)&amp;"")</f>
        <v/>
      </c>
      <c r="S505" s="181" t="str">
        <f t="shared" ca="1" si="68"/>
        <v/>
      </c>
      <c r="T505" s="181" t="str">
        <f ca="1">IF(B505="","",IF(ISERROR(MATCH($J505,SorP!$B$1:$B$6226,0)),"",INDIRECT("'SorP'!$A$"&amp;MATCH($S505&amp;$J505,SorP!C:C,0))))</f>
        <v/>
      </c>
      <c r="U505" s="201"/>
      <c r="V505" s="226" t="e">
        <f>IF(C505="",NA(),IF(OR(C505="Smelter not listed",C505="Smelter not yet identified"),MATCH($B505&amp;$D505,'Smelter Look-up'!$J:$J,0),MATCH($B505&amp;$C505,'Smelter Look-up'!$J:$J,0)))</f>
        <v>#N/A</v>
      </c>
      <c r="X505" s="227">
        <f t="shared" ca="1" si="69"/>
        <v>0</v>
      </c>
      <c r="AB505" s="228" t="str">
        <f t="shared" si="70"/>
        <v/>
      </c>
    </row>
    <row r="506" spans="1:28" s="227" customFormat="1" ht="20.25">
      <c r="A506" s="181"/>
      <c r="B506" s="182" t="str">
        <f>IF(LEN(A506)=0,"",INDEX('Smelter Look-up'!$A:$A,MATCH($A506,'Smelter Look-up'!$E:$E,0)))</f>
        <v/>
      </c>
      <c r="C506" s="186" t="str">
        <f>IF(LEN(A506)=0,"",INDEX('Smelter Look-up'!$C:$C,MATCH($A506,'Smelter Look-up'!$E:$E,0)))</f>
        <v/>
      </c>
      <c r="D506" s="230"/>
      <c r="E506" s="182" t="str">
        <f ca="1">IF(ISERROR($V506),"",OFFSET('Smelter Look-up'!$D$4,$V506-4,0)&amp;"")</f>
        <v/>
      </c>
      <c r="F506" s="182" t="str">
        <f ca="1">IF(ISERROR($V506),"",OFFSET('Smelter Look-up'!$E$4,$V506-4,0))</f>
        <v/>
      </c>
      <c r="G506" s="182" t="str">
        <f ca="1">IF(C506=$X$4,IF(ISERROR($V506),"Enter smelter details","RMI"),IF(ISERROR($V506),"",OFFSET('Smelter Look-up'!$F$4,$V506-4,0)))</f>
        <v/>
      </c>
      <c r="H506" s="183" t="str">
        <f ca="1">IF(ISERROR($V506),"",OFFSET('Smelter Look-up'!$G$4,$V506-4,0))</f>
        <v/>
      </c>
      <c r="I506" s="184" t="str">
        <f ca="1">IF(ISERROR($V506),"",OFFSET('Smelter Look-up'!$H$4,$V506-4,0))</f>
        <v/>
      </c>
      <c r="J506" s="184" t="str">
        <f ca="1">IF(ISERROR($V506),"",OFFSET('Smelter Look-up'!$I$4,$V506-4,0))</f>
        <v/>
      </c>
      <c r="K506" s="224"/>
      <c r="L506" s="224"/>
      <c r="M506" s="224"/>
      <c r="N506" s="224"/>
      <c r="O506" s="224"/>
      <c r="P506" s="185"/>
      <c r="Q506" s="225"/>
      <c r="R506" s="182" t="str">
        <f ca="1">IF(ISERROR($V506),"",OFFSET('Smelter Look-up'!$C$4,$V506-4,0)&amp;"")</f>
        <v/>
      </c>
      <c r="S506" s="181" t="str">
        <f t="shared" ca="1" si="68"/>
        <v/>
      </c>
      <c r="T506" s="181" t="str">
        <f ca="1">IF(B506="","",IF(ISERROR(MATCH($J506,SorP!$B$1:$B$6226,0)),"",INDIRECT("'SorP'!$A$"&amp;MATCH($S506&amp;$J506,SorP!C:C,0))))</f>
        <v/>
      </c>
      <c r="U506" s="201"/>
      <c r="V506" s="226" t="e">
        <f>IF(C506="",NA(),IF(OR(C506="Smelter not listed",C506="Smelter not yet identified"),MATCH($B506&amp;$D506,'Smelter Look-up'!$J:$J,0),MATCH($B506&amp;$C506,'Smelter Look-up'!$J:$J,0)))</f>
        <v>#N/A</v>
      </c>
      <c r="X506" s="227">
        <f t="shared" ca="1" si="69"/>
        <v>0</v>
      </c>
      <c r="AB506" s="228" t="str">
        <f t="shared" si="70"/>
        <v/>
      </c>
    </row>
    <row r="507" spans="1:28" s="227" customFormat="1" ht="20.25">
      <c r="A507" s="181"/>
      <c r="B507" s="182" t="str">
        <f>IF(LEN(A507)=0,"",INDEX('Smelter Look-up'!$A:$A,MATCH($A507,'Smelter Look-up'!$E:$E,0)))</f>
        <v/>
      </c>
      <c r="C507" s="186" t="str">
        <f>IF(LEN(A507)=0,"",INDEX('Smelter Look-up'!$C:$C,MATCH($A507,'Smelter Look-up'!$E:$E,0)))</f>
        <v/>
      </c>
      <c r="D507" s="230"/>
      <c r="E507" s="182" t="str">
        <f ca="1">IF(ISERROR($V507),"",OFFSET('Smelter Look-up'!$D$4,$V507-4,0)&amp;"")</f>
        <v/>
      </c>
      <c r="F507" s="182" t="str">
        <f ca="1">IF(ISERROR($V507),"",OFFSET('Smelter Look-up'!$E$4,$V507-4,0))</f>
        <v/>
      </c>
      <c r="G507" s="182" t="str">
        <f ca="1">IF(C507=$X$4,IF(ISERROR($V507),"Enter smelter details","RMI"),IF(ISERROR($V507),"",OFFSET('Smelter Look-up'!$F$4,$V507-4,0)))</f>
        <v/>
      </c>
      <c r="H507" s="183" t="str">
        <f ca="1">IF(ISERROR($V507),"",OFFSET('Smelter Look-up'!$G$4,$V507-4,0))</f>
        <v/>
      </c>
      <c r="I507" s="184" t="str">
        <f ca="1">IF(ISERROR($V507),"",OFFSET('Smelter Look-up'!$H$4,$V507-4,0))</f>
        <v/>
      </c>
      <c r="J507" s="184" t="str">
        <f ca="1">IF(ISERROR($V507),"",OFFSET('Smelter Look-up'!$I$4,$V507-4,0))</f>
        <v/>
      </c>
      <c r="K507" s="224"/>
      <c r="L507" s="224"/>
      <c r="M507" s="224"/>
      <c r="N507" s="224"/>
      <c r="O507" s="224"/>
      <c r="P507" s="185"/>
      <c r="Q507" s="225"/>
      <c r="R507" s="182" t="str">
        <f ca="1">IF(ISERROR($V507),"",OFFSET('Smelter Look-up'!$C$4,$V507-4,0)&amp;"")</f>
        <v/>
      </c>
      <c r="S507" s="181" t="str">
        <f t="shared" ca="1" si="68"/>
        <v/>
      </c>
      <c r="T507" s="181" t="str">
        <f ca="1">IF(B507="","",IF(ISERROR(MATCH($J507,SorP!$B$1:$B$6226,0)),"",INDIRECT("'SorP'!$A$"&amp;MATCH($S507&amp;$J507,SorP!C:C,0))))</f>
        <v/>
      </c>
      <c r="U507" s="201"/>
      <c r="V507" s="226" t="e">
        <f>IF(C507="",NA(),IF(OR(C507="Smelter not listed",C507="Smelter not yet identified"),MATCH($B507&amp;$D507,'Smelter Look-up'!$J:$J,0),MATCH($B507&amp;$C507,'Smelter Look-up'!$J:$J,0)))</f>
        <v>#N/A</v>
      </c>
      <c r="X507" s="227">
        <f t="shared" ca="1" si="69"/>
        <v>0</v>
      </c>
      <c r="AB507" s="228" t="str">
        <f t="shared" si="70"/>
        <v/>
      </c>
    </row>
    <row r="508" spans="1:28" s="227" customFormat="1" ht="20.25">
      <c r="A508" s="181"/>
      <c r="B508" s="182" t="str">
        <f>IF(LEN(A508)=0,"",INDEX('Smelter Look-up'!$A:$A,MATCH($A508,'Smelter Look-up'!$E:$E,0)))</f>
        <v/>
      </c>
      <c r="C508" s="186" t="str">
        <f>IF(LEN(A508)=0,"",INDEX('Smelter Look-up'!$C:$C,MATCH($A508,'Smelter Look-up'!$E:$E,0)))</f>
        <v/>
      </c>
      <c r="D508" s="230"/>
      <c r="E508" s="182" t="str">
        <f ca="1">IF(ISERROR($V508),"",OFFSET('Smelter Look-up'!$D$4,$V508-4,0)&amp;"")</f>
        <v/>
      </c>
      <c r="F508" s="182" t="str">
        <f ca="1">IF(ISERROR($V508),"",OFFSET('Smelter Look-up'!$E$4,$V508-4,0))</f>
        <v/>
      </c>
      <c r="G508" s="182" t="str">
        <f ca="1">IF(C508=$X$4,IF(ISERROR($V508),"Enter smelter details","RMI"),IF(ISERROR($V508),"",OFFSET('Smelter Look-up'!$F$4,$V508-4,0)))</f>
        <v/>
      </c>
      <c r="H508" s="183" t="str">
        <f ca="1">IF(ISERROR($V508),"",OFFSET('Smelter Look-up'!$G$4,$V508-4,0))</f>
        <v/>
      </c>
      <c r="I508" s="184" t="str">
        <f ca="1">IF(ISERROR($V508),"",OFFSET('Smelter Look-up'!$H$4,$V508-4,0))</f>
        <v/>
      </c>
      <c r="J508" s="184" t="str">
        <f ca="1">IF(ISERROR($V508),"",OFFSET('Smelter Look-up'!$I$4,$V508-4,0))</f>
        <v/>
      </c>
      <c r="K508" s="224"/>
      <c r="L508" s="224"/>
      <c r="M508" s="224"/>
      <c r="N508" s="224"/>
      <c r="O508" s="224"/>
      <c r="P508" s="185"/>
      <c r="Q508" s="225"/>
      <c r="R508" s="182" t="str">
        <f ca="1">IF(ISERROR($V508),"",OFFSET('Smelter Look-up'!$C$4,$V508-4,0)&amp;"")</f>
        <v/>
      </c>
      <c r="S508" s="181" t="str">
        <f t="shared" ca="1" si="68"/>
        <v/>
      </c>
      <c r="T508" s="181" t="str">
        <f ca="1">IF(B508="","",IF(ISERROR(MATCH($J508,SorP!$B$1:$B$6226,0)),"",INDIRECT("'SorP'!$A$"&amp;MATCH($S508&amp;$J508,SorP!C:C,0))))</f>
        <v/>
      </c>
      <c r="U508" s="201"/>
      <c r="V508" s="226" t="e">
        <f>IF(C508="",NA(),IF(OR(C508="Smelter not listed",C508="Smelter not yet identified"),MATCH($B508&amp;$D508,'Smelter Look-up'!$J:$J,0),MATCH($B508&amp;$C508,'Smelter Look-up'!$J:$J,0)))</f>
        <v>#N/A</v>
      </c>
      <c r="X508" s="227">
        <f t="shared" ca="1" si="69"/>
        <v>0</v>
      </c>
      <c r="AB508" s="228" t="str">
        <f t="shared" si="70"/>
        <v/>
      </c>
    </row>
    <row r="509" spans="1:28" s="227" customFormat="1" ht="20.25">
      <c r="A509" s="181"/>
      <c r="B509" s="182" t="str">
        <f>IF(LEN(A509)=0,"",INDEX('Smelter Look-up'!$A:$A,MATCH($A509,'Smelter Look-up'!$E:$E,0)))</f>
        <v/>
      </c>
      <c r="C509" s="186" t="str">
        <f>IF(LEN(A509)=0,"",INDEX('Smelter Look-up'!$C:$C,MATCH($A509,'Smelter Look-up'!$E:$E,0)))</f>
        <v/>
      </c>
      <c r="D509" s="230"/>
      <c r="E509" s="182" t="str">
        <f ca="1">IF(ISERROR($V509),"",OFFSET('Smelter Look-up'!$D$4,$V509-4,0)&amp;"")</f>
        <v/>
      </c>
      <c r="F509" s="182" t="str">
        <f ca="1">IF(ISERROR($V509),"",OFFSET('Smelter Look-up'!$E$4,$V509-4,0))</f>
        <v/>
      </c>
      <c r="G509" s="182" t="str">
        <f ca="1">IF(C509=$X$4,IF(ISERROR($V509),"Enter smelter details","RMI"),IF(ISERROR($V509),"",OFFSET('Smelter Look-up'!$F$4,$V509-4,0)))</f>
        <v/>
      </c>
      <c r="H509" s="183" t="str">
        <f ca="1">IF(ISERROR($V509),"",OFFSET('Smelter Look-up'!$G$4,$V509-4,0))</f>
        <v/>
      </c>
      <c r="I509" s="184" t="str">
        <f ca="1">IF(ISERROR($V509),"",OFFSET('Smelter Look-up'!$H$4,$V509-4,0))</f>
        <v/>
      </c>
      <c r="J509" s="184" t="str">
        <f ca="1">IF(ISERROR($V509),"",OFFSET('Smelter Look-up'!$I$4,$V509-4,0))</f>
        <v/>
      </c>
      <c r="K509" s="224"/>
      <c r="L509" s="224"/>
      <c r="M509" s="224"/>
      <c r="N509" s="224"/>
      <c r="O509" s="224"/>
      <c r="P509" s="185"/>
      <c r="Q509" s="225"/>
      <c r="R509" s="182" t="str">
        <f ca="1">IF(ISERROR($V509),"",OFFSET('Smelter Look-up'!$C$4,$V509-4,0)&amp;"")</f>
        <v/>
      </c>
      <c r="S509" s="181" t="str">
        <f t="shared" ca="1" si="68"/>
        <v/>
      </c>
      <c r="T509" s="181" t="str">
        <f ca="1">IF(B509="","",IF(ISERROR(MATCH($J509,SorP!$B$1:$B$6226,0)),"",INDIRECT("'SorP'!$A$"&amp;MATCH($S509&amp;$J509,SorP!C:C,0))))</f>
        <v/>
      </c>
      <c r="U509" s="201"/>
      <c r="V509" s="226" t="e">
        <f>IF(C509="",NA(),IF(OR(C509="Smelter not listed",C509="Smelter not yet identified"),MATCH($B509&amp;$D509,'Smelter Look-up'!$J:$J,0),MATCH($B509&amp;$C509,'Smelter Look-up'!$J:$J,0)))</f>
        <v>#N/A</v>
      </c>
      <c r="X509" s="227">
        <f t="shared" ca="1" si="69"/>
        <v>0</v>
      </c>
      <c r="AB509" s="228" t="str">
        <f t="shared" si="70"/>
        <v/>
      </c>
    </row>
    <row r="510" spans="1:28" s="227" customFormat="1" ht="20.25">
      <c r="A510" s="181"/>
      <c r="B510" s="182" t="str">
        <f>IF(LEN(A510)=0,"",INDEX('Smelter Look-up'!$A:$A,MATCH($A510,'Smelter Look-up'!$E:$E,0)))</f>
        <v/>
      </c>
      <c r="C510" s="186" t="str">
        <f>IF(LEN(A510)=0,"",INDEX('Smelter Look-up'!$C:$C,MATCH($A510,'Smelter Look-up'!$E:$E,0)))</f>
        <v/>
      </c>
      <c r="D510" s="230"/>
      <c r="E510" s="182" t="str">
        <f ca="1">IF(ISERROR($V510),"",OFFSET('Smelter Look-up'!$D$4,$V510-4,0)&amp;"")</f>
        <v/>
      </c>
      <c r="F510" s="182" t="str">
        <f ca="1">IF(ISERROR($V510),"",OFFSET('Smelter Look-up'!$E$4,$V510-4,0))</f>
        <v/>
      </c>
      <c r="G510" s="182" t="str">
        <f ca="1">IF(C510=$X$4,IF(ISERROR($V510),"Enter smelter details","RMI"),IF(ISERROR($V510),"",OFFSET('Smelter Look-up'!$F$4,$V510-4,0)))</f>
        <v/>
      </c>
      <c r="H510" s="183" t="str">
        <f ca="1">IF(ISERROR($V510),"",OFFSET('Smelter Look-up'!$G$4,$V510-4,0))</f>
        <v/>
      </c>
      <c r="I510" s="184" t="str">
        <f ca="1">IF(ISERROR($V510),"",OFFSET('Smelter Look-up'!$H$4,$V510-4,0))</f>
        <v/>
      </c>
      <c r="J510" s="184" t="str">
        <f ca="1">IF(ISERROR($V510),"",OFFSET('Smelter Look-up'!$I$4,$V510-4,0))</f>
        <v/>
      </c>
      <c r="K510" s="224"/>
      <c r="L510" s="224"/>
      <c r="M510" s="224"/>
      <c r="N510" s="224"/>
      <c r="O510" s="224"/>
      <c r="P510" s="185"/>
      <c r="Q510" s="225"/>
      <c r="R510" s="182" t="str">
        <f ca="1">IF(ISERROR($V510),"",OFFSET('Smelter Look-up'!$C$4,$V510-4,0)&amp;"")</f>
        <v/>
      </c>
      <c r="S510" s="181" t="str">
        <f t="shared" ca="1" si="68"/>
        <v/>
      </c>
      <c r="T510" s="181" t="str">
        <f ca="1">IF(B510="","",IF(ISERROR(MATCH($J510,SorP!$B$1:$B$6226,0)),"",INDIRECT("'SorP'!$A$"&amp;MATCH($S510&amp;$J510,SorP!C:C,0))))</f>
        <v/>
      </c>
      <c r="U510" s="201"/>
      <c r="V510" s="226" t="e">
        <f>IF(C510="",NA(),IF(OR(C510="Smelter not listed",C510="Smelter not yet identified"),MATCH($B510&amp;$D510,'Smelter Look-up'!$J:$J,0),MATCH($B510&amp;$C510,'Smelter Look-up'!$J:$J,0)))</f>
        <v>#N/A</v>
      </c>
      <c r="X510" s="227">
        <f t="shared" ca="1" si="69"/>
        <v>0</v>
      </c>
      <c r="AB510" s="228" t="str">
        <f t="shared" si="70"/>
        <v/>
      </c>
    </row>
    <row r="511" spans="1:28" s="227" customFormat="1" ht="20.25">
      <c r="A511" s="181"/>
      <c r="B511" s="182" t="str">
        <f>IF(LEN(A511)=0,"",INDEX('Smelter Look-up'!$A:$A,MATCH($A511,'Smelter Look-up'!$E:$E,0)))</f>
        <v/>
      </c>
      <c r="C511" s="186" t="str">
        <f>IF(LEN(A511)=0,"",INDEX('Smelter Look-up'!$C:$C,MATCH($A511,'Smelter Look-up'!$E:$E,0)))</f>
        <v/>
      </c>
      <c r="D511" s="230"/>
      <c r="E511" s="182" t="str">
        <f ca="1">IF(ISERROR($V511),"",OFFSET('Smelter Look-up'!$D$4,$V511-4,0)&amp;"")</f>
        <v/>
      </c>
      <c r="F511" s="182" t="str">
        <f ca="1">IF(ISERROR($V511),"",OFFSET('Smelter Look-up'!$E$4,$V511-4,0))</f>
        <v/>
      </c>
      <c r="G511" s="182" t="str">
        <f ca="1">IF(C511=$X$4,IF(ISERROR($V511),"Enter smelter details","RMI"),IF(ISERROR($V511),"",OFFSET('Smelter Look-up'!$F$4,$V511-4,0)))</f>
        <v/>
      </c>
      <c r="H511" s="183" t="str">
        <f ca="1">IF(ISERROR($V511),"",OFFSET('Smelter Look-up'!$G$4,$V511-4,0))</f>
        <v/>
      </c>
      <c r="I511" s="184" t="str">
        <f ca="1">IF(ISERROR($V511),"",OFFSET('Smelter Look-up'!$H$4,$V511-4,0))</f>
        <v/>
      </c>
      <c r="J511" s="184" t="str">
        <f ca="1">IF(ISERROR($V511),"",OFFSET('Smelter Look-up'!$I$4,$V511-4,0))</f>
        <v/>
      </c>
      <c r="K511" s="224"/>
      <c r="L511" s="224"/>
      <c r="M511" s="224"/>
      <c r="N511" s="224"/>
      <c r="O511" s="224"/>
      <c r="P511" s="185"/>
      <c r="Q511" s="225"/>
      <c r="R511" s="182" t="str">
        <f ca="1">IF(ISERROR($V511),"",OFFSET('Smelter Look-up'!$C$4,$V511-4,0)&amp;"")</f>
        <v/>
      </c>
      <c r="S511" s="181" t="str">
        <f t="shared" ca="1" si="68"/>
        <v/>
      </c>
      <c r="T511" s="181" t="str">
        <f ca="1">IF(B511="","",IF(ISERROR(MATCH($J511,SorP!$B$1:$B$6226,0)),"",INDIRECT("'SorP'!$A$"&amp;MATCH($S511&amp;$J511,SorP!C:C,0))))</f>
        <v/>
      </c>
      <c r="U511" s="201"/>
      <c r="V511" s="226" t="e">
        <f>IF(C511="",NA(),IF(OR(C511="Smelter not listed",C511="Smelter not yet identified"),MATCH($B511&amp;$D511,'Smelter Look-up'!$J:$J,0),MATCH($B511&amp;$C511,'Smelter Look-up'!$J:$J,0)))</f>
        <v>#N/A</v>
      </c>
      <c r="X511" s="227">
        <f t="shared" ca="1" si="69"/>
        <v>0</v>
      </c>
      <c r="AB511" s="228" t="str">
        <f t="shared" si="70"/>
        <v/>
      </c>
    </row>
    <row r="512" spans="1:28" s="227" customFormat="1" ht="20.25">
      <c r="A512" s="181"/>
      <c r="B512" s="182" t="str">
        <f>IF(LEN(A512)=0,"",INDEX('Smelter Look-up'!$A:$A,MATCH($A512,'Smelter Look-up'!$E:$E,0)))</f>
        <v/>
      </c>
      <c r="C512" s="186" t="str">
        <f>IF(LEN(A512)=0,"",INDEX('Smelter Look-up'!$C:$C,MATCH($A512,'Smelter Look-up'!$E:$E,0)))</f>
        <v/>
      </c>
      <c r="D512" s="230"/>
      <c r="E512" s="182" t="str">
        <f ca="1">IF(ISERROR($V512),"",OFFSET('Smelter Look-up'!$D$4,$V512-4,0)&amp;"")</f>
        <v/>
      </c>
      <c r="F512" s="182" t="str">
        <f ca="1">IF(ISERROR($V512),"",OFFSET('Smelter Look-up'!$E$4,$V512-4,0))</f>
        <v/>
      </c>
      <c r="G512" s="182" t="str">
        <f ca="1">IF(C512=$X$4,IF(ISERROR($V512),"Enter smelter details","RMI"),IF(ISERROR($V512),"",OFFSET('Smelter Look-up'!$F$4,$V512-4,0)))</f>
        <v/>
      </c>
      <c r="H512" s="183" t="str">
        <f ca="1">IF(ISERROR($V512),"",OFFSET('Smelter Look-up'!$G$4,$V512-4,0))</f>
        <v/>
      </c>
      <c r="I512" s="184" t="str">
        <f ca="1">IF(ISERROR($V512),"",OFFSET('Smelter Look-up'!$H$4,$V512-4,0))</f>
        <v/>
      </c>
      <c r="J512" s="184" t="str">
        <f ca="1">IF(ISERROR($V512),"",OFFSET('Smelter Look-up'!$I$4,$V512-4,0))</f>
        <v/>
      </c>
      <c r="K512" s="224"/>
      <c r="L512" s="224"/>
      <c r="M512" s="224"/>
      <c r="N512" s="224"/>
      <c r="O512" s="224"/>
      <c r="P512" s="185"/>
      <c r="Q512" s="225"/>
      <c r="R512" s="182" t="str">
        <f ca="1">IF(ISERROR($V512),"",OFFSET('Smelter Look-up'!$C$4,$V512-4,0)&amp;"")</f>
        <v/>
      </c>
      <c r="S512" s="181" t="str">
        <f t="shared" ca="1" si="68"/>
        <v/>
      </c>
      <c r="T512" s="181" t="str">
        <f ca="1">IF(B512="","",IF(ISERROR(MATCH($J512,SorP!$B$1:$B$6226,0)),"",INDIRECT("'SorP'!$A$"&amp;MATCH($S512&amp;$J512,SorP!C:C,0))))</f>
        <v/>
      </c>
      <c r="U512" s="201"/>
      <c r="V512" s="226" t="e">
        <f>IF(C512="",NA(),IF(OR(C512="Smelter not listed",C512="Smelter not yet identified"),MATCH($B512&amp;$D512,'Smelter Look-up'!$J:$J,0),MATCH($B512&amp;$C512,'Smelter Look-up'!$J:$J,0)))</f>
        <v>#N/A</v>
      </c>
      <c r="X512" s="227">
        <f t="shared" ca="1" si="69"/>
        <v>0</v>
      </c>
      <c r="AB512" s="228" t="str">
        <f t="shared" si="70"/>
        <v/>
      </c>
    </row>
    <row r="513" spans="1:28" s="227" customFormat="1" ht="20.25">
      <c r="A513" s="181"/>
      <c r="B513" s="182" t="str">
        <f>IF(LEN(A513)=0,"",INDEX('Smelter Look-up'!$A:$A,MATCH($A513,'Smelter Look-up'!$E:$E,0)))</f>
        <v/>
      </c>
      <c r="C513" s="186" t="str">
        <f>IF(LEN(A513)=0,"",INDEX('Smelter Look-up'!$C:$C,MATCH($A513,'Smelter Look-up'!$E:$E,0)))</f>
        <v/>
      </c>
      <c r="D513" s="230"/>
      <c r="E513" s="182" t="str">
        <f ca="1">IF(ISERROR($V513),"",OFFSET('Smelter Look-up'!$D$4,$V513-4,0)&amp;"")</f>
        <v/>
      </c>
      <c r="F513" s="182" t="str">
        <f ca="1">IF(ISERROR($V513),"",OFFSET('Smelter Look-up'!$E$4,$V513-4,0))</f>
        <v/>
      </c>
      <c r="G513" s="182" t="str">
        <f ca="1">IF(C513=$X$4,IF(ISERROR($V513),"Enter smelter details","RMI"),IF(ISERROR($V513),"",OFFSET('Smelter Look-up'!$F$4,$V513-4,0)))</f>
        <v/>
      </c>
      <c r="H513" s="183" t="str">
        <f ca="1">IF(ISERROR($V513),"",OFFSET('Smelter Look-up'!$G$4,$V513-4,0))</f>
        <v/>
      </c>
      <c r="I513" s="184" t="str">
        <f ca="1">IF(ISERROR($V513),"",OFFSET('Smelter Look-up'!$H$4,$V513-4,0))</f>
        <v/>
      </c>
      <c r="J513" s="184" t="str">
        <f ca="1">IF(ISERROR($V513),"",OFFSET('Smelter Look-up'!$I$4,$V513-4,0))</f>
        <v/>
      </c>
      <c r="K513" s="224"/>
      <c r="L513" s="224"/>
      <c r="M513" s="224"/>
      <c r="N513" s="224"/>
      <c r="O513" s="224"/>
      <c r="P513" s="185"/>
      <c r="Q513" s="225"/>
      <c r="R513" s="182" t="str">
        <f ca="1">IF(ISERROR($V513),"",OFFSET('Smelter Look-up'!$C$4,$V513-4,0)&amp;"")</f>
        <v/>
      </c>
      <c r="S513" s="181" t="str">
        <f t="shared" ca="1" si="68"/>
        <v/>
      </c>
      <c r="T513" s="181" t="str">
        <f ca="1">IF(B513="","",IF(ISERROR(MATCH($J513,SorP!$B$1:$B$6226,0)),"",INDIRECT("'SorP'!$A$"&amp;MATCH($S513&amp;$J513,SorP!C:C,0))))</f>
        <v/>
      </c>
      <c r="U513" s="201"/>
      <c r="V513" s="226" t="e">
        <f>IF(C513="",NA(),IF(OR(C513="Smelter not listed",C513="Smelter not yet identified"),MATCH($B513&amp;$D513,'Smelter Look-up'!$J:$J,0),MATCH($B513&amp;$C513,'Smelter Look-up'!$J:$J,0)))</f>
        <v>#N/A</v>
      </c>
      <c r="X513" s="227">
        <f t="shared" ca="1" si="69"/>
        <v>0</v>
      </c>
      <c r="AB513" s="228" t="str">
        <f t="shared" si="70"/>
        <v/>
      </c>
    </row>
    <row r="514" spans="1:28" s="227" customFormat="1" ht="20.25">
      <c r="A514" s="181"/>
      <c r="B514" s="182" t="str">
        <f>IF(LEN(A514)=0,"",INDEX('Smelter Look-up'!$A:$A,MATCH($A514,'Smelter Look-up'!$E:$E,0)))</f>
        <v/>
      </c>
      <c r="C514" s="186" t="str">
        <f>IF(LEN(A514)=0,"",INDEX('Smelter Look-up'!$C:$C,MATCH($A514,'Smelter Look-up'!$E:$E,0)))</f>
        <v/>
      </c>
      <c r="D514" s="230"/>
      <c r="E514" s="182" t="str">
        <f ca="1">IF(ISERROR($V514),"",OFFSET('Smelter Look-up'!$D$4,$V514-4,0)&amp;"")</f>
        <v/>
      </c>
      <c r="F514" s="182" t="str">
        <f ca="1">IF(ISERROR($V514),"",OFFSET('Smelter Look-up'!$E$4,$V514-4,0))</f>
        <v/>
      </c>
      <c r="G514" s="182" t="str">
        <f ca="1">IF(C514=$X$4,IF(ISERROR($V514),"Enter smelter details","RMI"),IF(ISERROR($V514),"",OFFSET('Smelter Look-up'!$F$4,$V514-4,0)))</f>
        <v/>
      </c>
      <c r="H514" s="183" t="str">
        <f ca="1">IF(ISERROR($V514),"",OFFSET('Smelter Look-up'!$G$4,$V514-4,0))</f>
        <v/>
      </c>
      <c r="I514" s="184" t="str">
        <f ca="1">IF(ISERROR($V514),"",OFFSET('Smelter Look-up'!$H$4,$V514-4,0))</f>
        <v/>
      </c>
      <c r="J514" s="184" t="str">
        <f ca="1">IF(ISERROR($V514),"",OFFSET('Smelter Look-up'!$I$4,$V514-4,0))</f>
        <v/>
      </c>
      <c r="K514" s="224"/>
      <c r="L514" s="224"/>
      <c r="M514" s="224"/>
      <c r="N514" s="224"/>
      <c r="O514" s="224"/>
      <c r="P514" s="185"/>
      <c r="Q514" s="225"/>
      <c r="R514" s="182" t="str">
        <f ca="1">IF(ISERROR($V514),"",OFFSET('Smelter Look-up'!$C$4,$V514-4,0)&amp;"")</f>
        <v/>
      </c>
      <c r="S514" s="181" t="str">
        <f t="shared" ca="1" si="68"/>
        <v/>
      </c>
      <c r="T514" s="181" t="str">
        <f ca="1">IF(B514="","",IF(ISERROR(MATCH($J514,SorP!$B$1:$B$6226,0)),"",INDIRECT("'SorP'!$A$"&amp;MATCH($S514&amp;$J514,SorP!C:C,0))))</f>
        <v/>
      </c>
      <c r="U514" s="201"/>
      <c r="V514" s="226" t="e">
        <f>IF(C514="",NA(),IF(OR(C514="Smelter not listed",C514="Smelter not yet identified"),MATCH($B514&amp;$D514,'Smelter Look-up'!$J:$J,0),MATCH($B514&amp;$C514,'Smelter Look-up'!$J:$J,0)))</f>
        <v>#N/A</v>
      </c>
      <c r="X514" s="227">
        <f t="shared" ca="1" si="69"/>
        <v>0</v>
      </c>
      <c r="AB514" s="228" t="str">
        <f t="shared" si="70"/>
        <v/>
      </c>
    </row>
    <row r="515" spans="1:28" s="227" customFormat="1" ht="20.25">
      <c r="A515" s="181"/>
      <c r="B515" s="182" t="str">
        <f>IF(LEN(A515)=0,"",INDEX('Smelter Look-up'!$A:$A,MATCH($A515,'Smelter Look-up'!$E:$E,0)))</f>
        <v/>
      </c>
      <c r="C515" s="186" t="str">
        <f>IF(LEN(A515)=0,"",INDEX('Smelter Look-up'!$C:$C,MATCH($A515,'Smelter Look-up'!$E:$E,0)))</f>
        <v/>
      </c>
      <c r="D515" s="230"/>
      <c r="E515" s="182" t="str">
        <f ca="1">IF(ISERROR($V515),"",OFFSET('Smelter Look-up'!$D$4,$V515-4,0)&amp;"")</f>
        <v/>
      </c>
      <c r="F515" s="182" t="str">
        <f ca="1">IF(ISERROR($V515),"",OFFSET('Smelter Look-up'!$E$4,$V515-4,0))</f>
        <v/>
      </c>
      <c r="G515" s="182" t="str">
        <f ca="1">IF(C515=$X$4,IF(ISERROR($V515),"Enter smelter details","RMI"),IF(ISERROR($V515),"",OFFSET('Smelter Look-up'!$F$4,$V515-4,0)))</f>
        <v/>
      </c>
      <c r="H515" s="183" t="str">
        <f ca="1">IF(ISERROR($V515),"",OFFSET('Smelter Look-up'!$G$4,$V515-4,0))</f>
        <v/>
      </c>
      <c r="I515" s="184" t="str">
        <f ca="1">IF(ISERROR($V515),"",OFFSET('Smelter Look-up'!$H$4,$V515-4,0))</f>
        <v/>
      </c>
      <c r="J515" s="184" t="str">
        <f ca="1">IF(ISERROR($V515),"",OFFSET('Smelter Look-up'!$I$4,$V515-4,0))</f>
        <v/>
      </c>
      <c r="K515" s="224"/>
      <c r="L515" s="224"/>
      <c r="M515" s="224"/>
      <c r="N515" s="224"/>
      <c r="O515" s="224"/>
      <c r="P515" s="185"/>
      <c r="Q515" s="225"/>
      <c r="R515" s="182" t="str">
        <f ca="1">IF(ISERROR($V515),"",OFFSET('Smelter Look-up'!$C$4,$V515-4,0)&amp;"")</f>
        <v/>
      </c>
      <c r="S515" s="181" t="str">
        <f t="shared" ca="1" si="68"/>
        <v/>
      </c>
      <c r="T515" s="181" t="str">
        <f ca="1">IF(B515="","",IF(ISERROR(MATCH($J515,SorP!$B$1:$B$6226,0)),"",INDIRECT("'SorP'!$A$"&amp;MATCH($S515&amp;$J515,SorP!C:C,0))))</f>
        <v/>
      </c>
      <c r="U515" s="201"/>
      <c r="V515" s="226" t="e">
        <f>IF(C515="",NA(),IF(OR(C515="Smelter not listed",C515="Smelter not yet identified"),MATCH($B515&amp;$D515,'Smelter Look-up'!$J:$J,0),MATCH($B515&amp;$C515,'Smelter Look-up'!$J:$J,0)))</f>
        <v>#N/A</v>
      </c>
      <c r="X515" s="227">
        <f t="shared" ca="1" si="69"/>
        <v>0</v>
      </c>
      <c r="AB515" s="228" t="str">
        <f t="shared" si="70"/>
        <v/>
      </c>
    </row>
    <row r="516" spans="1:28" s="227" customFormat="1" ht="20.25">
      <c r="A516" s="181"/>
      <c r="B516" s="182" t="str">
        <f>IF(LEN(A516)=0,"",INDEX('Smelter Look-up'!$A:$A,MATCH($A516,'Smelter Look-up'!$E:$E,0)))</f>
        <v/>
      </c>
      <c r="C516" s="186" t="str">
        <f>IF(LEN(A516)=0,"",INDEX('Smelter Look-up'!$C:$C,MATCH($A516,'Smelter Look-up'!$E:$E,0)))</f>
        <v/>
      </c>
      <c r="D516" s="230"/>
      <c r="E516" s="182" t="str">
        <f ca="1">IF(ISERROR($V516),"",OFFSET('Smelter Look-up'!$D$4,$V516-4,0)&amp;"")</f>
        <v/>
      </c>
      <c r="F516" s="182" t="str">
        <f ca="1">IF(ISERROR($V516),"",OFFSET('Smelter Look-up'!$E$4,$V516-4,0))</f>
        <v/>
      </c>
      <c r="G516" s="182" t="str">
        <f ca="1">IF(C516=$X$4,IF(ISERROR($V516),"Enter smelter details","RMI"),IF(ISERROR($V516),"",OFFSET('Smelter Look-up'!$F$4,$V516-4,0)))</f>
        <v/>
      </c>
      <c r="H516" s="183" t="str">
        <f ca="1">IF(ISERROR($V516),"",OFFSET('Smelter Look-up'!$G$4,$V516-4,0))</f>
        <v/>
      </c>
      <c r="I516" s="184" t="str">
        <f ca="1">IF(ISERROR($V516),"",OFFSET('Smelter Look-up'!$H$4,$V516-4,0))</f>
        <v/>
      </c>
      <c r="J516" s="184" t="str">
        <f ca="1">IF(ISERROR($V516),"",OFFSET('Smelter Look-up'!$I$4,$V516-4,0))</f>
        <v/>
      </c>
      <c r="K516" s="224"/>
      <c r="L516" s="224"/>
      <c r="M516" s="224"/>
      <c r="N516" s="224"/>
      <c r="O516" s="224"/>
      <c r="P516" s="185"/>
      <c r="Q516" s="225"/>
      <c r="R516" s="182" t="str">
        <f ca="1">IF(ISERROR($V516),"",OFFSET('Smelter Look-up'!$C$4,$V516-4,0)&amp;"")</f>
        <v/>
      </c>
      <c r="S516" s="181" t="str">
        <f t="shared" ca="1" si="68"/>
        <v/>
      </c>
      <c r="T516" s="181" t="str">
        <f ca="1">IF(B516="","",IF(ISERROR(MATCH($J516,SorP!$B$1:$B$6226,0)),"",INDIRECT("'SorP'!$A$"&amp;MATCH($S516&amp;$J516,SorP!C:C,0))))</f>
        <v/>
      </c>
      <c r="U516" s="201"/>
      <c r="V516" s="226" t="e">
        <f>IF(C516="",NA(),IF(OR(C516="Smelter not listed",C516="Smelter not yet identified"),MATCH($B516&amp;$D516,'Smelter Look-up'!$J:$J,0),MATCH($B516&amp;$C516,'Smelter Look-up'!$J:$J,0)))</f>
        <v>#N/A</v>
      </c>
      <c r="X516" s="227">
        <f t="shared" ca="1" si="69"/>
        <v>0</v>
      </c>
      <c r="AB516" s="228" t="str">
        <f t="shared" si="70"/>
        <v/>
      </c>
    </row>
    <row r="517" spans="1:28" s="227" customFormat="1" ht="20.25">
      <c r="A517" s="181"/>
      <c r="B517" s="182" t="str">
        <f>IF(LEN(A517)=0,"",INDEX('Smelter Look-up'!$A:$A,MATCH($A517,'Smelter Look-up'!$E:$E,0)))</f>
        <v/>
      </c>
      <c r="C517" s="186" t="str">
        <f>IF(LEN(A517)=0,"",INDEX('Smelter Look-up'!$C:$C,MATCH($A517,'Smelter Look-up'!$E:$E,0)))</f>
        <v/>
      </c>
      <c r="D517" s="230"/>
      <c r="E517" s="182" t="str">
        <f ca="1">IF(ISERROR($V517),"",OFFSET('Smelter Look-up'!$D$4,$V517-4,0)&amp;"")</f>
        <v/>
      </c>
      <c r="F517" s="182" t="str">
        <f ca="1">IF(ISERROR($V517),"",OFFSET('Smelter Look-up'!$E$4,$V517-4,0))</f>
        <v/>
      </c>
      <c r="G517" s="182" t="str">
        <f ca="1">IF(C517=$X$4,IF(ISERROR($V517),"Enter smelter details","RMI"),IF(ISERROR($V517),"",OFFSET('Smelter Look-up'!$F$4,$V517-4,0)))</f>
        <v/>
      </c>
      <c r="H517" s="183" t="str">
        <f ca="1">IF(ISERROR($V517),"",OFFSET('Smelter Look-up'!$G$4,$V517-4,0))</f>
        <v/>
      </c>
      <c r="I517" s="184" t="str">
        <f ca="1">IF(ISERROR($V517),"",OFFSET('Smelter Look-up'!$H$4,$V517-4,0))</f>
        <v/>
      </c>
      <c r="J517" s="184" t="str">
        <f ca="1">IF(ISERROR($V517),"",OFFSET('Smelter Look-up'!$I$4,$V517-4,0))</f>
        <v/>
      </c>
      <c r="K517" s="224"/>
      <c r="L517" s="224"/>
      <c r="M517" s="224"/>
      <c r="N517" s="224"/>
      <c r="O517" s="224"/>
      <c r="P517" s="185"/>
      <c r="Q517" s="225"/>
      <c r="R517" s="182" t="str">
        <f ca="1">IF(ISERROR($V517),"",OFFSET('Smelter Look-up'!$C$4,$V517-4,0)&amp;"")</f>
        <v/>
      </c>
      <c r="S517" s="181" t="str">
        <f t="shared" ref="S517" ca="1" si="71">IF(B517="","",IF(ISERROR(MATCH($E517,CL,0)),"Unknown",INDIRECT("'C'!$A$"&amp;MATCH($E517,CL,0)+1)))</f>
        <v/>
      </c>
      <c r="T517" s="181" t="str">
        <f ca="1">IF(B517="","",IF(ISERROR(MATCH($J517,SorP!$B$1:$B$6226,0)),"",INDIRECT("'SorP'!$A$"&amp;MATCH($S517&amp;$J517,SorP!C:C,0))))</f>
        <v/>
      </c>
      <c r="U517" s="201"/>
      <c r="V517" s="226" t="e">
        <f>IF(C517="",NA(),IF(OR(C517="Smelter not listed",C517="Smelter not yet identified"),MATCH($B517&amp;$D517,'Smelter Look-up'!$J:$J,0),MATCH($B517&amp;$C517,'Smelter Look-up'!$J:$J,0)))</f>
        <v>#N/A</v>
      </c>
      <c r="X517" s="227">
        <f t="shared" ref="X517" ca="1" si="72">IF(AND(C517="Smelter not listed",OR(LEN(D517)=0,LEN(E517)=0)),1,0)</f>
        <v>0</v>
      </c>
      <c r="AB517" s="228" t="str">
        <f t="shared" ref="AB517" si="73">B517&amp;C517</f>
        <v/>
      </c>
    </row>
    <row r="518" spans="1:28" s="227" customFormat="1" ht="20.25">
      <c r="A518" s="181"/>
      <c r="B518" s="182" t="str">
        <f>IF(LEN(A518)=0,"",INDEX('Smelter Look-up'!$A:$A,MATCH($A518,'Smelter Look-up'!$E:$E,0)))</f>
        <v/>
      </c>
      <c r="C518" s="186" t="str">
        <f>IF(LEN(A518)=0,"",INDEX('Smelter Look-up'!$C:$C,MATCH($A518,'Smelter Look-up'!$E:$E,0)))</f>
        <v/>
      </c>
      <c r="D518" s="230"/>
      <c r="E518" s="182" t="str">
        <f ca="1">IF(ISERROR($V518),"",OFFSET('Smelter Look-up'!$D$4,$V518-4,0)&amp;"")</f>
        <v/>
      </c>
      <c r="F518" s="182" t="str">
        <f ca="1">IF(ISERROR($V518),"",OFFSET('Smelter Look-up'!$E$4,$V518-4,0))</f>
        <v/>
      </c>
      <c r="G518" s="182" t="str">
        <f ca="1">IF(C518=$X$4,IF(ISERROR($V518),"Enter smelter details","RMI"),IF(ISERROR($V518),"",OFFSET('Smelter Look-up'!$F$4,$V518-4,0)))</f>
        <v/>
      </c>
      <c r="H518" s="183" t="str">
        <f ca="1">IF(ISERROR($V518),"",OFFSET('Smelter Look-up'!$G$4,$V518-4,0))</f>
        <v/>
      </c>
      <c r="I518" s="184" t="str">
        <f ca="1">IF(ISERROR($V518),"",OFFSET('Smelter Look-up'!$H$4,$V518-4,0))</f>
        <v/>
      </c>
      <c r="J518" s="184" t="str">
        <f ca="1">IF(ISERROR($V518),"",OFFSET('Smelter Look-up'!$I$4,$V518-4,0))</f>
        <v/>
      </c>
      <c r="K518" s="224"/>
      <c r="L518" s="224"/>
      <c r="M518" s="224"/>
      <c r="N518" s="224"/>
      <c r="O518" s="224"/>
      <c r="P518" s="185"/>
      <c r="Q518" s="225"/>
      <c r="R518" s="182" t="str">
        <f ca="1">IF(ISERROR($V518),"",OFFSET('Smelter Look-up'!$C$4,$V518-4,0)&amp;"")</f>
        <v/>
      </c>
      <c r="S518" s="181" t="str">
        <f t="shared" ref="S518:S549" ca="1" si="74">IF(B518="","",IF(ISERROR(MATCH($E518,CL,0)),"Unknown",INDIRECT("'C'!$A$"&amp;MATCH($E518,CL,0)+1)))</f>
        <v/>
      </c>
      <c r="T518" s="181" t="str">
        <f ca="1">IF(B518="","",IF(ISERROR(MATCH($J518,SorP!$B$1:$B$6226,0)),"",INDIRECT("'SorP'!$A$"&amp;MATCH($S518&amp;$J518,SorP!C:C,0))))</f>
        <v/>
      </c>
      <c r="U518" s="201"/>
      <c r="V518" s="226" t="e">
        <f>IF(C518="",NA(),IF(OR(C518="Smelter not listed",C518="Smelter not yet identified"),MATCH($B518&amp;$D518,'Smelter Look-up'!$J:$J,0),MATCH($B518&amp;$C518,'Smelter Look-up'!$J:$J,0)))</f>
        <v>#N/A</v>
      </c>
      <c r="X518" s="227">
        <f t="shared" ref="X518:X549" ca="1" si="75">IF(AND(C518="Smelter not listed",OR(LEN(D518)=0,LEN(E518)=0)),1,0)</f>
        <v>0</v>
      </c>
      <c r="AB518" s="228" t="str">
        <f t="shared" ref="AB518:AB549" si="76">B518&amp;C518</f>
        <v/>
      </c>
    </row>
    <row r="519" spans="1:28" s="227" customFormat="1" ht="20.25">
      <c r="A519" s="181"/>
      <c r="B519" s="182" t="str">
        <f>IF(LEN(A519)=0,"",INDEX('Smelter Look-up'!$A:$A,MATCH($A519,'Smelter Look-up'!$E:$E,0)))</f>
        <v/>
      </c>
      <c r="C519" s="186" t="str">
        <f>IF(LEN(A519)=0,"",INDEX('Smelter Look-up'!$C:$C,MATCH($A519,'Smelter Look-up'!$E:$E,0)))</f>
        <v/>
      </c>
      <c r="D519" s="230"/>
      <c r="E519" s="182" t="str">
        <f ca="1">IF(ISERROR($V519),"",OFFSET('Smelter Look-up'!$D$4,$V519-4,0)&amp;"")</f>
        <v/>
      </c>
      <c r="F519" s="182" t="str">
        <f ca="1">IF(ISERROR($V519),"",OFFSET('Smelter Look-up'!$E$4,$V519-4,0))</f>
        <v/>
      </c>
      <c r="G519" s="182" t="str">
        <f ca="1">IF(C519=$X$4,IF(ISERROR($V519),"Enter smelter details","RMI"),IF(ISERROR($V519),"",OFFSET('Smelter Look-up'!$F$4,$V519-4,0)))</f>
        <v/>
      </c>
      <c r="H519" s="183" t="str">
        <f ca="1">IF(ISERROR($V519),"",OFFSET('Smelter Look-up'!$G$4,$V519-4,0))</f>
        <v/>
      </c>
      <c r="I519" s="184" t="str">
        <f ca="1">IF(ISERROR($V519),"",OFFSET('Smelter Look-up'!$H$4,$V519-4,0))</f>
        <v/>
      </c>
      <c r="J519" s="184" t="str">
        <f ca="1">IF(ISERROR($V519),"",OFFSET('Smelter Look-up'!$I$4,$V519-4,0))</f>
        <v/>
      </c>
      <c r="K519" s="224"/>
      <c r="L519" s="224"/>
      <c r="M519" s="224"/>
      <c r="N519" s="224"/>
      <c r="O519" s="224"/>
      <c r="P519" s="185"/>
      <c r="Q519" s="225"/>
      <c r="R519" s="182" t="str">
        <f ca="1">IF(ISERROR($V519),"",OFFSET('Smelter Look-up'!$C$4,$V519-4,0)&amp;"")</f>
        <v/>
      </c>
      <c r="S519" s="181" t="str">
        <f t="shared" ca="1" si="74"/>
        <v/>
      </c>
      <c r="T519" s="181" t="str">
        <f ca="1">IF(B519="","",IF(ISERROR(MATCH($J519,SorP!$B$1:$B$6226,0)),"",INDIRECT("'SorP'!$A$"&amp;MATCH($S519&amp;$J519,SorP!C:C,0))))</f>
        <v/>
      </c>
      <c r="U519" s="201"/>
      <c r="V519" s="226" t="e">
        <f>IF(C519="",NA(),IF(OR(C519="Smelter not listed",C519="Smelter not yet identified"),MATCH($B519&amp;$D519,'Smelter Look-up'!$J:$J,0),MATCH($B519&amp;$C519,'Smelter Look-up'!$J:$J,0)))</f>
        <v>#N/A</v>
      </c>
      <c r="X519" s="227">
        <f t="shared" ca="1" si="75"/>
        <v>0</v>
      </c>
      <c r="AB519" s="228" t="str">
        <f t="shared" si="76"/>
        <v/>
      </c>
    </row>
    <row r="520" spans="1:28" s="227" customFormat="1" ht="20.25">
      <c r="A520" s="181"/>
      <c r="B520" s="182" t="str">
        <f>IF(LEN(A520)=0,"",INDEX('Smelter Look-up'!$A:$A,MATCH($A520,'Smelter Look-up'!$E:$E,0)))</f>
        <v/>
      </c>
      <c r="C520" s="186" t="str">
        <f>IF(LEN(A520)=0,"",INDEX('Smelter Look-up'!$C:$C,MATCH($A520,'Smelter Look-up'!$E:$E,0)))</f>
        <v/>
      </c>
      <c r="D520" s="230"/>
      <c r="E520" s="182" t="str">
        <f ca="1">IF(ISERROR($V520),"",OFFSET('Smelter Look-up'!$D$4,$V520-4,0)&amp;"")</f>
        <v/>
      </c>
      <c r="F520" s="182" t="str">
        <f ca="1">IF(ISERROR($V520),"",OFFSET('Smelter Look-up'!$E$4,$V520-4,0))</f>
        <v/>
      </c>
      <c r="G520" s="182" t="str">
        <f ca="1">IF(C520=$X$4,IF(ISERROR($V520),"Enter smelter details","RMI"),IF(ISERROR($V520),"",OFFSET('Smelter Look-up'!$F$4,$V520-4,0)))</f>
        <v/>
      </c>
      <c r="H520" s="183" t="str">
        <f ca="1">IF(ISERROR($V520),"",OFFSET('Smelter Look-up'!$G$4,$V520-4,0))</f>
        <v/>
      </c>
      <c r="I520" s="184" t="str">
        <f ca="1">IF(ISERROR($V520),"",OFFSET('Smelter Look-up'!$H$4,$V520-4,0))</f>
        <v/>
      </c>
      <c r="J520" s="184" t="str">
        <f ca="1">IF(ISERROR($V520),"",OFFSET('Smelter Look-up'!$I$4,$V520-4,0))</f>
        <v/>
      </c>
      <c r="K520" s="224"/>
      <c r="L520" s="224"/>
      <c r="M520" s="224"/>
      <c r="N520" s="224"/>
      <c r="O520" s="224"/>
      <c r="P520" s="185"/>
      <c r="Q520" s="225"/>
      <c r="R520" s="182" t="str">
        <f ca="1">IF(ISERROR($V520),"",OFFSET('Smelter Look-up'!$C$4,$V520-4,0)&amp;"")</f>
        <v/>
      </c>
      <c r="S520" s="181" t="str">
        <f t="shared" ca="1" si="74"/>
        <v/>
      </c>
      <c r="T520" s="181" t="str">
        <f ca="1">IF(B520="","",IF(ISERROR(MATCH($J520,SorP!$B$1:$B$6226,0)),"",INDIRECT("'SorP'!$A$"&amp;MATCH($S520&amp;$J520,SorP!C:C,0))))</f>
        <v/>
      </c>
      <c r="U520" s="201"/>
      <c r="V520" s="226" t="e">
        <f>IF(C520="",NA(),IF(OR(C520="Smelter not listed",C520="Smelter not yet identified"),MATCH($B520&amp;$D520,'Smelter Look-up'!$J:$J,0),MATCH($B520&amp;$C520,'Smelter Look-up'!$J:$J,0)))</f>
        <v>#N/A</v>
      </c>
      <c r="X520" s="227">
        <f t="shared" ca="1" si="75"/>
        <v>0</v>
      </c>
      <c r="AB520" s="228" t="str">
        <f t="shared" si="76"/>
        <v/>
      </c>
    </row>
    <row r="521" spans="1:28" s="227" customFormat="1" ht="20.25">
      <c r="A521" s="181"/>
      <c r="B521" s="182" t="str">
        <f>IF(LEN(A521)=0,"",INDEX('Smelter Look-up'!$A:$A,MATCH($A521,'Smelter Look-up'!$E:$E,0)))</f>
        <v/>
      </c>
      <c r="C521" s="186" t="str">
        <f>IF(LEN(A521)=0,"",INDEX('Smelter Look-up'!$C:$C,MATCH($A521,'Smelter Look-up'!$E:$E,0)))</f>
        <v/>
      </c>
      <c r="D521" s="230"/>
      <c r="E521" s="182" t="str">
        <f ca="1">IF(ISERROR($V521),"",OFFSET('Smelter Look-up'!$D$4,$V521-4,0)&amp;"")</f>
        <v/>
      </c>
      <c r="F521" s="182" t="str">
        <f ca="1">IF(ISERROR($V521),"",OFFSET('Smelter Look-up'!$E$4,$V521-4,0))</f>
        <v/>
      </c>
      <c r="G521" s="182" t="str">
        <f ca="1">IF(C521=$X$4,IF(ISERROR($V521),"Enter smelter details","RMI"),IF(ISERROR($V521),"",OFFSET('Smelter Look-up'!$F$4,$V521-4,0)))</f>
        <v/>
      </c>
      <c r="H521" s="183" t="str">
        <f ca="1">IF(ISERROR($V521),"",OFFSET('Smelter Look-up'!$G$4,$V521-4,0))</f>
        <v/>
      </c>
      <c r="I521" s="184" t="str">
        <f ca="1">IF(ISERROR($V521),"",OFFSET('Smelter Look-up'!$H$4,$V521-4,0))</f>
        <v/>
      </c>
      <c r="J521" s="184" t="str">
        <f ca="1">IF(ISERROR($V521),"",OFFSET('Smelter Look-up'!$I$4,$V521-4,0))</f>
        <v/>
      </c>
      <c r="K521" s="224"/>
      <c r="L521" s="224"/>
      <c r="M521" s="224"/>
      <c r="N521" s="224"/>
      <c r="O521" s="224"/>
      <c r="P521" s="185"/>
      <c r="Q521" s="225"/>
      <c r="R521" s="182" t="str">
        <f ca="1">IF(ISERROR($V521),"",OFFSET('Smelter Look-up'!$C$4,$V521-4,0)&amp;"")</f>
        <v/>
      </c>
      <c r="S521" s="181" t="str">
        <f t="shared" ca="1" si="74"/>
        <v/>
      </c>
      <c r="T521" s="181" t="str">
        <f ca="1">IF(B521="","",IF(ISERROR(MATCH($J521,SorP!$B$1:$B$6226,0)),"",INDIRECT("'SorP'!$A$"&amp;MATCH($S521&amp;$J521,SorP!C:C,0))))</f>
        <v/>
      </c>
      <c r="U521" s="201"/>
      <c r="V521" s="226" t="e">
        <f>IF(C521="",NA(),IF(OR(C521="Smelter not listed",C521="Smelter not yet identified"),MATCH($B521&amp;$D521,'Smelter Look-up'!$J:$J,0),MATCH($B521&amp;$C521,'Smelter Look-up'!$J:$J,0)))</f>
        <v>#N/A</v>
      </c>
      <c r="X521" s="227">
        <f t="shared" ca="1" si="75"/>
        <v>0</v>
      </c>
      <c r="AB521" s="228" t="str">
        <f t="shared" si="76"/>
        <v/>
      </c>
    </row>
    <row r="522" spans="1:28" s="227" customFormat="1" ht="20.25">
      <c r="A522" s="181"/>
      <c r="B522" s="182" t="str">
        <f>IF(LEN(A522)=0,"",INDEX('Smelter Look-up'!$A:$A,MATCH($A522,'Smelter Look-up'!$E:$E,0)))</f>
        <v/>
      </c>
      <c r="C522" s="186" t="str">
        <f>IF(LEN(A522)=0,"",INDEX('Smelter Look-up'!$C:$C,MATCH($A522,'Smelter Look-up'!$E:$E,0)))</f>
        <v/>
      </c>
      <c r="D522" s="230"/>
      <c r="E522" s="182" t="str">
        <f ca="1">IF(ISERROR($V522),"",OFFSET('Smelter Look-up'!$D$4,$V522-4,0)&amp;"")</f>
        <v/>
      </c>
      <c r="F522" s="182" t="str">
        <f ca="1">IF(ISERROR($V522),"",OFFSET('Smelter Look-up'!$E$4,$V522-4,0))</f>
        <v/>
      </c>
      <c r="G522" s="182" t="str">
        <f ca="1">IF(C522=$X$4,IF(ISERROR($V522),"Enter smelter details","RMI"),IF(ISERROR($V522),"",OFFSET('Smelter Look-up'!$F$4,$V522-4,0)))</f>
        <v/>
      </c>
      <c r="H522" s="183" t="str">
        <f ca="1">IF(ISERROR($V522),"",OFFSET('Smelter Look-up'!$G$4,$V522-4,0))</f>
        <v/>
      </c>
      <c r="I522" s="184" t="str">
        <f ca="1">IF(ISERROR($V522),"",OFFSET('Smelter Look-up'!$H$4,$V522-4,0))</f>
        <v/>
      </c>
      <c r="J522" s="184" t="str">
        <f ca="1">IF(ISERROR($V522),"",OFFSET('Smelter Look-up'!$I$4,$V522-4,0))</f>
        <v/>
      </c>
      <c r="K522" s="224"/>
      <c r="L522" s="224"/>
      <c r="M522" s="224"/>
      <c r="N522" s="224"/>
      <c r="O522" s="224"/>
      <c r="P522" s="185"/>
      <c r="Q522" s="225"/>
      <c r="R522" s="182" t="str">
        <f ca="1">IF(ISERROR($V522),"",OFFSET('Smelter Look-up'!$C$4,$V522-4,0)&amp;"")</f>
        <v/>
      </c>
      <c r="S522" s="181" t="str">
        <f t="shared" ca="1" si="74"/>
        <v/>
      </c>
      <c r="T522" s="181" t="str">
        <f ca="1">IF(B522="","",IF(ISERROR(MATCH($J522,SorP!$B$1:$B$6226,0)),"",INDIRECT("'SorP'!$A$"&amp;MATCH($S522&amp;$J522,SorP!C:C,0))))</f>
        <v/>
      </c>
      <c r="U522" s="201"/>
      <c r="V522" s="226" t="e">
        <f>IF(C522="",NA(),IF(OR(C522="Smelter not listed",C522="Smelter not yet identified"),MATCH($B522&amp;$D522,'Smelter Look-up'!$J:$J,0),MATCH($B522&amp;$C522,'Smelter Look-up'!$J:$J,0)))</f>
        <v>#N/A</v>
      </c>
      <c r="X522" s="227">
        <f t="shared" ca="1" si="75"/>
        <v>0</v>
      </c>
      <c r="AB522" s="228" t="str">
        <f t="shared" si="76"/>
        <v/>
      </c>
    </row>
    <row r="523" spans="1:28" s="227" customFormat="1" ht="20.25">
      <c r="A523" s="181"/>
      <c r="B523" s="182" t="str">
        <f>IF(LEN(A523)=0,"",INDEX('Smelter Look-up'!$A:$A,MATCH($A523,'Smelter Look-up'!$E:$E,0)))</f>
        <v/>
      </c>
      <c r="C523" s="186" t="str">
        <f>IF(LEN(A523)=0,"",INDEX('Smelter Look-up'!$C:$C,MATCH($A523,'Smelter Look-up'!$E:$E,0)))</f>
        <v/>
      </c>
      <c r="D523" s="230"/>
      <c r="E523" s="182" t="str">
        <f ca="1">IF(ISERROR($V523),"",OFFSET('Smelter Look-up'!$D$4,$V523-4,0)&amp;"")</f>
        <v/>
      </c>
      <c r="F523" s="182" t="str">
        <f ca="1">IF(ISERROR($V523),"",OFFSET('Smelter Look-up'!$E$4,$V523-4,0))</f>
        <v/>
      </c>
      <c r="G523" s="182" t="str">
        <f ca="1">IF(C523=$X$4,IF(ISERROR($V523),"Enter smelter details","RMI"),IF(ISERROR($V523),"",OFFSET('Smelter Look-up'!$F$4,$V523-4,0)))</f>
        <v/>
      </c>
      <c r="H523" s="183" t="str">
        <f ca="1">IF(ISERROR($V523),"",OFFSET('Smelter Look-up'!$G$4,$V523-4,0))</f>
        <v/>
      </c>
      <c r="I523" s="184" t="str">
        <f ca="1">IF(ISERROR($V523),"",OFFSET('Smelter Look-up'!$H$4,$V523-4,0))</f>
        <v/>
      </c>
      <c r="J523" s="184" t="str">
        <f ca="1">IF(ISERROR($V523),"",OFFSET('Smelter Look-up'!$I$4,$V523-4,0))</f>
        <v/>
      </c>
      <c r="K523" s="224"/>
      <c r="L523" s="224"/>
      <c r="M523" s="224"/>
      <c r="N523" s="224"/>
      <c r="O523" s="224"/>
      <c r="P523" s="185"/>
      <c r="Q523" s="225"/>
      <c r="R523" s="182" t="str">
        <f ca="1">IF(ISERROR($V523),"",OFFSET('Smelter Look-up'!$C$4,$V523-4,0)&amp;"")</f>
        <v/>
      </c>
      <c r="S523" s="181" t="str">
        <f t="shared" ca="1" si="74"/>
        <v/>
      </c>
      <c r="T523" s="181" t="str">
        <f ca="1">IF(B523="","",IF(ISERROR(MATCH($J523,SorP!$B$1:$B$6226,0)),"",INDIRECT("'SorP'!$A$"&amp;MATCH($S523&amp;$J523,SorP!C:C,0))))</f>
        <v/>
      </c>
      <c r="U523" s="201"/>
      <c r="V523" s="226" t="e">
        <f>IF(C523="",NA(),IF(OR(C523="Smelter not listed",C523="Smelter not yet identified"),MATCH($B523&amp;$D523,'Smelter Look-up'!$J:$J,0),MATCH($B523&amp;$C523,'Smelter Look-up'!$J:$J,0)))</f>
        <v>#N/A</v>
      </c>
      <c r="X523" s="227">
        <f t="shared" ca="1" si="75"/>
        <v>0</v>
      </c>
      <c r="AB523" s="228" t="str">
        <f t="shared" si="76"/>
        <v/>
      </c>
    </row>
    <row r="524" spans="1:28" s="227" customFormat="1" ht="20.25">
      <c r="A524" s="181"/>
      <c r="B524" s="182" t="str">
        <f>IF(LEN(A524)=0,"",INDEX('Smelter Look-up'!$A:$A,MATCH($A524,'Smelter Look-up'!$E:$E,0)))</f>
        <v/>
      </c>
      <c r="C524" s="186" t="str">
        <f>IF(LEN(A524)=0,"",INDEX('Smelter Look-up'!$C:$C,MATCH($A524,'Smelter Look-up'!$E:$E,0)))</f>
        <v/>
      </c>
      <c r="D524" s="230"/>
      <c r="E524" s="182" t="str">
        <f ca="1">IF(ISERROR($V524),"",OFFSET('Smelter Look-up'!$D$4,$V524-4,0)&amp;"")</f>
        <v/>
      </c>
      <c r="F524" s="182" t="str">
        <f ca="1">IF(ISERROR($V524),"",OFFSET('Smelter Look-up'!$E$4,$V524-4,0))</f>
        <v/>
      </c>
      <c r="G524" s="182" t="str">
        <f ca="1">IF(C524=$X$4,IF(ISERROR($V524),"Enter smelter details","RMI"),IF(ISERROR($V524),"",OFFSET('Smelter Look-up'!$F$4,$V524-4,0)))</f>
        <v/>
      </c>
      <c r="H524" s="183" t="str">
        <f ca="1">IF(ISERROR($V524),"",OFFSET('Smelter Look-up'!$G$4,$V524-4,0))</f>
        <v/>
      </c>
      <c r="I524" s="184" t="str">
        <f ca="1">IF(ISERROR($V524),"",OFFSET('Smelter Look-up'!$H$4,$V524-4,0))</f>
        <v/>
      </c>
      <c r="J524" s="184" t="str">
        <f ca="1">IF(ISERROR($V524),"",OFFSET('Smelter Look-up'!$I$4,$V524-4,0))</f>
        <v/>
      </c>
      <c r="K524" s="224"/>
      <c r="L524" s="224"/>
      <c r="M524" s="224"/>
      <c r="N524" s="224"/>
      <c r="O524" s="224"/>
      <c r="P524" s="185"/>
      <c r="Q524" s="225"/>
      <c r="R524" s="182" t="str">
        <f ca="1">IF(ISERROR($V524),"",OFFSET('Smelter Look-up'!$C$4,$V524-4,0)&amp;"")</f>
        <v/>
      </c>
      <c r="S524" s="181" t="str">
        <f t="shared" ca="1" si="74"/>
        <v/>
      </c>
      <c r="T524" s="181" t="str">
        <f ca="1">IF(B524="","",IF(ISERROR(MATCH($J524,SorP!$B$1:$B$6226,0)),"",INDIRECT("'SorP'!$A$"&amp;MATCH($S524&amp;$J524,SorP!C:C,0))))</f>
        <v/>
      </c>
      <c r="U524" s="201"/>
      <c r="V524" s="226" t="e">
        <f>IF(C524="",NA(),IF(OR(C524="Smelter not listed",C524="Smelter not yet identified"),MATCH($B524&amp;$D524,'Smelter Look-up'!$J:$J,0),MATCH($B524&amp;$C524,'Smelter Look-up'!$J:$J,0)))</f>
        <v>#N/A</v>
      </c>
      <c r="X524" s="227">
        <f t="shared" ca="1" si="75"/>
        <v>0</v>
      </c>
      <c r="AB524" s="228" t="str">
        <f t="shared" si="76"/>
        <v/>
      </c>
    </row>
    <row r="525" spans="1:28" s="227" customFormat="1" ht="20.25">
      <c r="A525" s="181"/>
      <c r="B525" s="182" t="str">
        <f>IF(LEN(A525)=0,"",INDEX('Smelter Look-up'!$A:$A,MATCH($A525,'Smelter Look-up'!$E:$E,0)))</f>
        <v/>
      </c>
      <c r="C525" s="186" t="str">
        <f>IF(LEN(A525)=0,"",INDEX('Smelter Look-up'!$C:$C,MATCH($A525,'Smelter Look-up'!$E:$E,0)))</f>
        <v/>
      </c>
      <c r="D525" s="230"/>
      <c r="E525" s="182" t="str">
        <f ca="1">IF(ISERROR($V525),"",OFFSET('Smelter Look-up'!$D$4,$V525-4,0)&amp;"")</f>
        <v/>
      </c>
      <c r="F525" s="182" t="str">
        <f ca="1">IF(ISERROR($V525),"",OFFSET('Smelter Look-up'!$E$4,$V525-4,0))</f>
        <v/>
      </c>
      <c r="G525" s="182" t="str">
        <f ca="1">IF(C525=$X$4,IF(ISERROR($V525),"Enter smelter details","RMI"),IF(ISERROR($V525),"",OFFSET('Smelter Look-up'!$F$4,$V525-4,0)))</f>
        <v/>
      </c>
      <c r="H525" s="183" t="str">
        <f ca="1">IF(ISERROR($V525),"",OFFSET('Smelter Look-up'!$G$4,$V525-4,0))</f>
        <v/>
      </c>
      <c r="I525" s="184" t="str">
        <f ca="1">IF(ISERROR($V525),"",OFFSET('Smelter Look-up'!$H$4,$V525-4,0))</f>
        <v/>
      </c>
      <c r="J525" s="184" t="str">
        <f ca="1">IF(ISERROR($V525),"",OFFSET('Smelter Look-up'!$I$4,$V525-4,0))</f>
        <v/>
      </c>
      <c r="K525" s="224"/>
      <c r="L525" s="224"/>
      <c r="M525" s="224"/>
      <c r="N525" s="224"/>
      <c r="O525" s="224"/>
      <c r="P525" s="185"/>
      <c r="Q525" s="225"/>
      <c r="R525" s="182" t="str">
        <f ca="1">IF(ISERROR($V525),"",OFFSET('Smelter Look-up'!$C$4,$V525-4,0)&amp;"")</f>
        <v/>
      </c>
      <c r="S525" s="181" t="str">
        <f t="shared" ca="1" si="74"/>
        <v/>
      </c>
      <c r="T525" s="181" t="str">
        <f ca="1">IF(B525="","",IF(ISERROR(MATCH($J525,SorP!$B$1:$B$6226,0)),"",INDIRECT("'SorP'!$A$"&amp;MATCH($S525&amp;$J525,SorP!C:C,0))))</f>
        <v/>
      </c>
      <c r="U525" s="201"/>
      <c r="V525" s="226" t="e">
        <f>IF(C525="",NA(),IF(OR(C525="Smelter not listed",C525="Smelter not yet identified"),MATCH($B525&amp;$D525,'Smelter Look-up'!$J:$J,0),MATCH($B525&amp;$C525,'Smelter Look-up'!$J:$J,0)))</f>
        <v>#N/A</v>
      </c>
      <c r="X525" s="227">
        <f t="shared" ca="1" si="75"/>
        <v>0</v>
      </c>
      <c r="AB525" s="228" t="str">
        <f t="shared" si="76"/>
        <v/>
      </c>
    </row>
    <row r="526" spans="1:28" s="227" customFormat="1" ht="20.25">
      <c r="A526" s="181"/>
      <c r="B526" s="182" t="str">
        <f>IF(LEN(A526)=0,"",INDEX('Smelter Look-up'!$A:$A,MATCH($A526,'Smelter Look-up'!$E:$E,0)))</f>
        <v/>
      </c>
      <c r="C526" s="186" t="str">
        <f>IF(LEN(A526)=0,"",INDEX('Smelter Look-up'!$C:$C,MATCH($A526,'Smelter Look-up'!$E:$E,0)))</f>
        <v/>
      </c>
      <c r="D526" s="230"/>
      <c r="E526" s="182" t="str">
        <f ca="1">IF(ISERROR($V526),"",OFFSET('Smelter Look-up'!$D$4,$V526-4,0)&amp;"")</f>
        <v/>
      </c>
      <c r="F526" s="182" t="str">
        <f ca="1">IF(ISERROR($V526),"",OFFSET('Smelter Look-up'!$E$4,$V526-4,0))</f>
        <v/>
      </c>
      <c r="G526" s="182" t="str">
        <f ca="1">IF(C526=$X$4,IF(ISERROR($V526),"Enter smelter details","RMI"),IF(ISERROR($V526),"",OFFSET('Smelter Look-up'!$F$4,$V526-4,0)))</f>
        <v/>
      </c>
      <c r="H526" s="183" t="str">
        <f ca="1">IF(ISERROR($V526),"",OFFSET('Smelter Look-up'!$G$4,$V526-4,0))</f>
        <v/>
      </c>
      <c r="I526" s="184" t="str">
        <f ca="1">IF(ISERROR($V526),"",OFFSET('Smelter Look-up'!$H$4,$V526-4,0))</f>
        <v/>
      </c>
      <c r="J526" s="184" t="str">
        <f ca="1">IF(ISERROR($V526),"",OFFSET('Smelter Look-up'!$I$4,$V526-4,0))</f>
        <v/>
      </c>
      <c r="K526" s="224"/>
      <c r="L526" s="224"/>
      <c r="M526" s="224"/>
      <c r="N526" s="224"/>
      <c r="O526" s="224"/>
      <c r="P526" s="185"/>
      <c r="Q526" s="225"/>
      <c r="R526" s="182" t="str">
        <f ca="1">IF(ISERROR($V526),"",OFFSET('Smelter Look-up'!$C$4,$V526-4,0)&amp;"")</f>
        <v/>
      </c>
      <c r="S526" s="181" t="str">
        <f t="shared" ca="1" si="74"/>
        <v/>
      </c>
      <c r="T526" s="181" t="str">
        <f ca="1">IF(B526="","",IF(ISERROR(MATCH($J526,SorP!$B$1:$B$6226,0)),"",INDIRECT("'SorP'!$A$"&amp;MATCH($S526&amp;$J526,SorP!C:C,0))))</f>
        <v/>
      </c>
      <c r="U526" s="201"/>
      <c r="V526" s="226" t="e">
        <f>IF(C526="",NA(),IF(OR(C526="Smelter not listed",C526="Smelter not yet identified"),MATCH($B526&amp;$D526,'Smelter Look-up'!$J:$J,0),MATCH($B526&amp;$C526,'Smelter Look-up'!$J:$J,0)))</f>
        <v>#N/A</v>
      </c>
      <c r="X526" s="227">
        <f t="shared" ca="1" si="75"/>
        <v>0</v>
      </c>
      <c r="AB526" s="228" t="str">
        <f t="shared" si="76"/>
        <v/>
      </c>
    </row>
    <row r="527" spans="1:28" s="227" customFormat="1" ht="20.25">
      <c r="A527" s="181"/>
      <c r="B527" s="182" t="str">
        <f>IF(LEN(A527)=0,"",INDEX('Smelter Look-up'!$A:$A,MATCH($A527,'Smelter Look-up'!$E:$E,0)))</f>
        <v/>
      </c>
      <c r="C527" s="186" t="str">
        <f>IF(LEN(A527)=0,"",INDEX('Smelter Look-up'!$C:$C,MATCH($A527,'Smelter Look-up'!$E:$E,0)))</f>
        <v/>
      </c>
      <c r="D527" s="230"/>
      <c r="E527" s="182" t="str">
        <f ca="1">IF(ISERROR($V527),"",OFFSET('Smelter Look-up'!$D$4,$V527-4,0)&amp;"")</f>
        <v/>
      </c>
      <c r="F527" s="182" t="str">
        <f ca="1">IF(ISERROR($V527),"",OFFSET('Smelter Look-up'!$E$4,$V527-4,0))</f>
        <v/>
      </c>
      <c r="G527" s="182" t="str">
        <f ca="1">IF(C527=$X$4,IF(ISERROR($V527),"Enter smelter details","RMI"),IF(ISERROR($V527),"",OFFSET('Smelter Look-up'!$F$4,$V527-4,0)))</f>
        <v/>
      </c>
      <c r="H527" s="183" t="str">
        <f ca="1">IF(ISERROR($V527),"",OFFSET('Smelter Look-up'!$G$4,$V527-4,0))</f>
        <v/>
      </c>
      <c r="I527" s="184" t="str">
        <f ca="1">IF(ISERROR($V527),"",OFFSET('Smelter Look-up'!$H$4,$V527-4,0))</f>
        <v/>
      </c>
      <c r="J527" s="184" t="str">
        <f ca="1">IF(ISERROR($V527),"",OFFSET('Smelter Look-up'!$I$4,$V527-4,0))</f>
        <v/>
      </c>
      <c r="K527" s="224"/>
      <c r="L527" s="224"/>
      <c r="M527" s="224"/>
      <c r="N527" s="224"/>
      <c r="O527" s="224"/>
      <c r="P527" s="185"/>
      <c r="Q527" s="225"/>
      <c r="R527" s="182" t="str">
        <f ca="1">IF(ISERROR($V527),"",OFFSET('Smelter Look-up'!$C$4,$V527-4,0)&amp;"")</f>
        <v/>
      </c>
      <c r="S527" s="181" t="str">
        <f t="shared" ca="1" si="74"/>
        <v/>
      </c>
      <c r="T527" s="181" t="str">
        <f ca="1">IF(B527="","",IF(ISERROR(MATCH($J527,SorP!$B$1:$B$6226,0)),"",INDIRECT("'SorP'!$A$"&amp;MATCH($S527&amp;$J527,SorP!C:C,0))))</f>
        <v/>
      </c>
      <c r="U527" s="201"/>
      <c r="V527" s="226" t="e">
        <f>IF(C527="",NA(),IF(OR(C527="Smelter not listed",C527="Smelter not yet identified"),MATCH($B527&amp;$D527,'Smelter Look-up'!$J:$J,0),MATCH($B527&amp;$C527,'Smelter Look-up'!$J:$J,0)))</f>
        <v>#N/A</v>
      </c>
      <c r="X527" s="227">
        <f t="shared" ca="1" si="75"/>
        <v>0</v>
      </c>
      <c r="AB527" s="228" t="str">
        <f t="shared" si="76"/>
        <v/>
      </c>
    </row>
    <row r="528" spans="1:28" s="227" customFormat="1" ht="20.25">
      <c r="A528" s="181"/>
      <c r="B528" s="182" t="str">
        <f>IF(LEN(A528)=0,"",INDEX('Smelter Look-up'!$A:$A,MATCH($A528,'Smelter Look-up'!$E:$E,0)))</f>
        <v/>
      </c>
      <c r="C528" s="186" t="str">
        <f>IF(LEN(A528)=0,"",INDEX('Smelter Look-up'!$C:$C,MATCH($A528,'Smelter Look-up'!$E:$E,0)))</f>
        <v/>
      </c>
      <c r="D528" s="230"/>
      <c r="E528" s="182" t="str">
        <f ca="1">IF(ISERROR($V528),"",OFFSET('Smelter Look-up'!$D$4,$V528-4,0)&amp;"")</f>
        <v/>
      </c>
      <c r="F528" s="182" t="str">
        <f ca="1">IF(ISERROR($V528),"",OFFSET('Smelter Look-up'!$E$4,$V528-4,0))</f>
        <v/>
      </c>
      <c r="G528" s="182" t="str">
        <f ca="1">IF(C528=$X$4,IF(ISERROR($V528),"Enter smelter details","RMI"),IF(ISERROR($V528),"",OFFSET('Smelter Look-up'!$F$4,$V528-4,0)))</f>
        <v/>
      </c>
      <c r="H528" s="183" t="str">
        <f ca="1">IF(ISERROR($V528),"",OFFSET('Smelter Look-up'!$G$4,$V528-4,0))</f>
        <v/>
      </c>
      <c r="I528" s="184" t="str">
        <f ca="1">IF(ISERROR($V528),"",OFFSET('Smelter Look-up'!$H$4,$V528-4,0))</f>
        <v/>
      </c>
      <c r="J528" s="184" t="str">
        <f ca="1">IF(ISERROR($V528),"",OFFSET('Smelter Look-up'!$I$4,$V528-4,0))</f>
        <v/>
      </c>
      <c r="K528" s="224"/>
      <c r="L528" s="224"/>
      <c r="M528" s="224"/>
      <c r="N528" s="224"/>
      <c r="O528" s="224"/>
      <c r="P528" s="185"/>
      <c r="Q528" s="225"/>
      <c r="R528" s="182" t="str">
        <f ca="1">IF(ISERROR($V528),"",OFFSET('Smelter Look-up'!$C$4,$V528-4,0)&amp;"")</f>
        <v/>
      </c>
      <c r="S528" s="181" t="str">
        <f t="shared" ca="1" si="74"/>
        <v/>
      </c>
      <c r="T528" s="181" t="str">
        <f ca="1">IF(B528="","",IF(ISERROR(MATCH($J528,SorP!$B$1:$B$6226,0)),"",INDIRECT("'SorP'!$A$"&amp;MATCH($S528&amp;$J528,SorP!C:C,0))))</f>
        <v/>
      </c>
      <c r="U528" s="201"/>
      <c r="V528" s="226" t="e">
        <f>IF(C528="",NA(),IF(OR(C528="Smelter not listed",C528="Smelter not yet identified"),MATCH($B528&amp;$D528,'Smelter Look-up'!$J:$J,0),MATCH($B528&amp;$C528,'Smelter Look-up'!$J:$J,0)))</f>
        <v>#N/A</v>
      </c>
      <c r="X528" s="227">
        <f t="shared" ca="1" si="75"/>
        <v>0</v>
      </c>
      <c r="AB528" s="228" t="str">
        <f t="shared" si="76"/>
        <v/>
      </c>
    </row>
    <row r="529" spans="1:28" s="227" customFormat="1" ht="20.25">
      <c r="A529" s="181"/>
      <c r="B529" s="182" t="str">
        <f>IF(LEN(A529)=0,"",INDEX('Smelter Look-up'!$A:$A,MATCH($A529,'Smelter Look-up'!$E:$E,0)))</f>
        <v/>
      </c>
      <c r="C529" s="186" t="str">
        <f>IF(LEN(A529)=0,"",INDEX('Smelter Look-up'!$C:$C,MATCH($A529,'Smelter Look-up'!$E:$E,0)))</f>
        <v/>
      </c>
      <c r="D529" s="230"/>
      <c r="E529" s="182" t="str">
        <f ca="1">IF(ISERROR($V529),"",OFFSET('Smelter Look-up'!$D$4,$V529-4,0)&amp;"")</f>
        <v/>
      </c>
      <c r="F529" s="182" t="str">
        <f ca="1">IF(ISERROR($V529),"",OFFSET('Smelter Look-up'!$E$4,$V529-4,0))</f>
        <v/>
      </c>
      <c r="G529" s="182" t="str">
        <f ca="1">IF(C529=$X$4,IF(ISERROR($V529),"Enter smelter details","RMI"),IF(ISERROR($V529),"",OFFSET('Smelter Look-up'!$F$4,$V529-4,0)))</f>
        <v/>
      </c>
      <c r="H529" s="183" t="str">
        <f ca="1">IF(ISERROR($V529),"",OFFSET('Smelter Look-up'!$G$4,$V529-4,0))</f>
        <v/>
      </c>
      <c r="I529" s="184" t="str">
        <f ca="1">IF(ISERROR($V529),"",OFFSET('Smelter Look-up'!$H$4,$V529-4,0))</f>
        <v/>
      </c>
      <c r="J529" s="184" t="str">
        <f ca="1">IF(ISERROR($V529),"",OFFSET('Smelter Look-up'!$I$4,$V529-4,0))</f>
        <v/>
      </c>
      <c r="K529" s="224"/>
      <c r="L529" s="224"/>
      <c r="M529" s="224"/>
      <c r="N529" s="224"/>
      <c r="O529" s="224"/>
      <c r="P529" s="185"/>
      <c r="Q529" s="225"/>
      <c r="R529" s="182" t="str">
        <f ca="1">IF(ISERROR($V529),"",OFFSET('Smelter Look-up'!$C$4,$V529-4,0)&amp;"")</f>
        <v/>
      </c>
      <c r="S529" s="181" t="str">
        <f t="shared" ca="1" si="74"/>
        <v/>
      </c>
      <c r="T529" s="181" t="str">
        <f ca="1">IF(B529="","",IF(ISERROR(MATCH($J529,SorP!$B$1:$B$6226,0)),"",INDIRECT("'SorP'!$A$"&amp;MATCH($S529&amp;$J529,SorP!C:C,0))))</f>
        <v/>
      </c>
      <c r="U529" s="201"/>
      <c r="V529" s="226" t="e">
        <f>IF(C529="",NA(),IF(OR(C529="Smelter not listed",C529="Smelter not yet identified"),MATCH($B529&amp;$D529,'Smelter Look-up'!$J:$J,0),MATCH($B529&amp;$C529,'Smelter Look-up'!$J:$J,0)))</f>
        <v>#N/A</v>
      </c>
      <c r="X529" s="227">
        <f t="shared" ca="1" si="75"/>
        <v>0</v>
      </c>
      <c r="AB529" s="228" t="str">
        <f t="shared" si="76"/>
        <v/>
      </c>
    </row>
    <row r="530" spans="1:28" s="227" customFormat="1" ht="20.25">
      <c r="A530" s="181"/>
      <c r="B530" s="182" t="str">
        <f>IF(LEN(A530)=0,"",INDEX('Smelter Look-up'!$A:$A,MATCH($A530,'Smelter Look-up'!$E:$E,0)))</f>
        <v/>
      </c>
      <c r="C530" s="186" t="str">
        <f>IF(LEN(A530)=0,"",INDEX('Smelter Look-up'!$C:$C,MATCH($A530,'Smelter Look-up'!$E:$E,0)))</f>
        <v/>
      </c>
      <c r="D530" s="230"/>
      <c r="E530" s="182" t="str">
        <f ca="1">IF(ISERROR($V530),"",OFFSET('Smelter Look-up'!$D$4,$V530-4,0)&amp;"")</f>
        <v/>
      </c>
      <c r="F530" s="182" t="str">
        <f ca="1">IF(ISERROR($V530),"",OFFSET('Smelter Look-up'!$E$4,$V530-4,0))</f>
        <v/>
      </c>
      <c r="G530" s="182" t="str">
        <f ca="1">IF(C530=$X$4,IF(ISERROR($V530),"Enter smelter details","RMI"),IF(ISERROR($V530),"",OFFSET('Smelter Look-up'!$F$4,$V530-4,0)))</f>
        <v/>
      </c>
      <c r="H530" s="183" t="str">
        <f ca="1">IF(ISERROR($V530),"",OFFSET('Smelter Look-up'!$G$4,$V530-4,0))</f>
        <v/>
      </c>
      <c r="I530" s="184" t="str">
        <f ca="1">IF(ISERROR($V530),"",OFFSET('Smelter Look-up'!$H$4,$V530-4,0))</f>
        <v/>
      </c>
      <c r="J530" s="184" t="str">
        <f ca="1">IF(ISERROR($V530),"",OFFSET('Smelter Look-up'!$I$4,$V530-4,0))</f>
        <v/>
      </c>
      <c r="K530" s="224"/>
      <c r="L530" s="224"/>
      <c r="M530" s="224"/>
      <c r="N530" s="224"/>
      <c r="O530" s="224"/>
      <c r="P530" s="185"/>
      <c r="Q530" s="225"/>
      <c r="R530" s="182" t="str">
        <f ca="1">IF(ISERROR($V530),"",OFFSET('Smelter Look-up'!$C$4,$V530-4,0)&amp;"")</f>
        <v/>
      </c>
      <c r="S530" s="181" t="str">
        <f t="shared" ca="1" si="74"/>
        <v/>
      </c>
      <c r="T530" s="181" t="str">
        <f ca="1">IF(B530="","",IF(ISERROR(MATCH($J530,SorP!$B$1:$B$6226,0)),"",INDIRECT("'SorP'!$A$"&amp;MATCH($S530&amp;$J530,SorP!C:C,0))))</f>
        <v/>
      </c>
      <c r="U530" s="201"/>
      <c r="V530" s="226" t="e">
        <f>IF(C530="",NA(),IF(OR(C530="Smelter not listed",C530="Smelter not yet identified"),MATCH($B530&amp;$D530,'Smelter Look-up'!$J:$J,0),MATCH($B530&amp;$C530,'Smelter Look-up'!$J:$J,0)))</f>
        <v>#N/A</v>
      </c>
      <c r="X530" s="227">
        <f t="shared" ca="1" si="75"/>
        <v>0</v>
      </c>
      <c r="AB530" s="228" t="str">
        <f t="shared" si="76"/>
        <v/>
      </c>
    </row>
    <row r="531" spans="1:28" s="227" customFormat="1" ht="20.25">
      <c r="A531" s="181"/>
      <c r="B531" s="182" t="str">
        <f>IF(LEN(A531)=0,"",INDEX('Smelter Look-up'!$A:$A,MATCH($A531,'Smelter Look-up'!$E:$E,0)))</f>
        <v/>
      </c>
      <c r="C531" s="186" t="str">
        <f>IF(LEN(A531)=0,"",INDEX('Smelter Look-up'!$C:$C,MATCH($A531,'Smelter Look-up'!$E:$E,0)))</f>
        <v/>
      </c>
      <c r="D531" s="230"/>
      <c r="E531" s="182" t="str">
        <f ca="1">IF(ISERROR($V531),"",OFFSET('Smelter Look-up'!$D$4,$V531-4,0)&amp;"")</f>
        <v/>
      </c>
      <c r="F531" s="182" t="str">
        <f ca="1">IF(ISERROR($V531),"",OFFSET('Smelter Look-up'!$E$4,$V531-4,0))</f>
        <v/>
      </c>
      <c r="G531" s="182" t="str">
        <f ca="1">IF(C531=$X$4,IF(ISERROR($V531),"Enter smelter details","RMI"),IF(ISERROR($V531),"",OFFSET('Smelter Look-up'!$F$4,$V531-4,0)))</f>
        <v/>
      </c>
      <c r="H531" s="183" t="str">
        <f ca="1">IF(ISERROR($V531),"",OFFSET('Smelter Look-up'!$G$4,$V531-4,0))</f>
        <v/>
      </c>
      <c r="I531" s="184" t="str">
        <f ca="1">IF(ISERROR($V531),"",OFFSET('Smelter Look-up'!$H$4,$V531-4,0))</f>
        <v/>
      </c>
      <c r="J531" s="184" t="str">
        <f ca="1">IF(ISERROR($V531),"",OFFSET('Smelter Look-up'!$I$4,$V531-4,0))</f>
        <v/>
      </c>
      <c r="K531" s="224"/>
      <c r="L531" s="224"/>
      <c r="M531" s="224"/>
      <c r="N531" s="224"/>
      <c r="O531" s="224"/>
      <c r="P531" s="185"/>
      <c r="Q531" s="225"/>
      <c r="R531" s="182" t="str">
        <f ca="1">IF(ISERROR($V531),"",OFFSET('Smelter Look-up'!$C$4,$V531-4,0)&amp;"")</f>
        <v/>
      </c>
      <c r="S531" s="181" t="str">
        <f t="shared" ca="1" si="74"/>
        <v/>
      </c>
      <c r="T531" s="181" t="str">
        <f ca="1">IF(B531="","",IF(ISERROR(MATCH($J531,SorP!$B$1:$B$6226,0)),"",INDIRECT("'SorP'!$A$"&amp;MATCH($S531&amp;$J531,SorP!C:C,0))))</f>
        <v/>
      </c>
      <c r="U531" s="201"/>
      <c r="V531" s="226" t="e">
        <f>IF(C531="",NA(),IF(OR(C531="Smelter not listed",C531="Smelter not yet identified"),MATCH($B531&amp;$D531,'Smelter Look-up'!$J:$J,0),MATCH($B531&amp;$C531,'Smelter Look-up'!$J:$J,0)))</f>
        <v>#N/A</v>
      </c>
      <c r="X531" s="227">
        <f t="shared" ca="1" si="75"/>
        <v>0</v>
      </c>
      <c r="AB531" s="228" t="str">
        <f t="shared" si="76"/>
        <v/>
      </c>
    </row>
    <row r="532" spans="1:28" s="227" customFormat="1" ht="20.25">
      <c r="A532" s="181"/>
      <c r="B532" s="182" t="str">
        <f>IF(LEN(A532)=0,"",INDEX('Smelter Look-up'!$A:$A,MATCH($A532,'Smelter Look-up'!$E:$E,0)))</f>
        <v/>
      </c>
      <c r="C532" s="186" t="str">
        <f>IF(LEN(A532)=0,"",INDEX('Smelter Look-up'!$C:$C,MATCH($A532,'Smelter Look-up'!$E:$E,0)))</f>
        <v/>
      </c>
      <c r="D532" s="230"/>
      <c r="E532" s="182" t="str">
        <f ca="1">IF(ISERROR($V532),"",OFFSET('Smelter Look-up'!$D$4,$V532-4,0)&amp;"")</f>
        <v/>
      </c>
      <c r="F532" s="182" t="str">
        <f ca="1">IF(ISERROR($V532),"",OFFSET('Smelter Look-up'!$E$4,$V532-4,0))</f>
        <v/>
      </c>
      <c r="G532" s="182" t="str">
        <f ca="1">IF(C532=$X$4,IF(ISERROR($V532),"Enter smelter details","RMI"),IF(ISERROR($V532),"",OFFSET('Smelter Look-up'!$F$4,$V532-4,0)))</f>
        <v/>
      </c>
      <c r="H532" s="183" t="str">
        <f ca="1">IF(ISERROR($V532),"",OFFSET('Smelter Look-up'!$G$4,$V532-4,0))</f>
        <v/>
      </c>
      <c r="I532" s="184" t="str">
        <f ca="1">IF(ISERROR($V532),"",OFFSET('Smelter Look-up'!$H$4,$V532-4,0))</f>
        <v/>
      </c>
      <c r="J532" s="184" t="str">
        <f ca="1">IF(ISERROR($V532),"",OFFSET('Smelter Look-up'!$I$4,$V532-4,0))</f>
        <v/>
      </c>
      <c r="K532" s="224"/>
      <c r="L532" s="224"/>
      <c r="M532" s="224"/>
      <c r="N532" s="224"/>
      <c r="O532" s="224"/>
      <c r="P532" s="185"/>
      <c r="Q532" s="225"/>
      <c r="R532" s="182" t="str">
        <f ca="1">IF(ISERROR($V532),"",OFFSET('Smelter Look-up'!$C$4,$V532-4,0)&amp;"")</f>
        <v/>
      </c>
      <c r="S532" s="181" t="str">
        <f t="shared" ca="1" si="74"/>
        <v/>
      </c>
      <c r="T532" s="181" t="str">
        <f ca="1">IF(B532="","",IF(ISERROR(MATCH($J532,SorP!$B$1:$B$6226,0)),"",INDIRECT("'SorP'!$A$"&amp;MATCH($S532&amp;$J532,SorP!C:C,0))))</f>
        <v/>
      </c>
      <c r="U532" s="201"/>
      <c r="V532" s="226" t="e">
        <f>IF(C532="",NA(),IF(OR(C532="Smelter not listed",C532="Smelter not yet identified"),MATCH($B532&amp;$D532,'Smelter Look-up'!$J:$J,0),MATCH($B532&amp;$C532,'Smelter Look-up'!$J:$J,0)))</f>
        <v>#N/A</v>
      </c>
      <c r="X532" s="227">
        <f t="shared" ca="1" si="75"/>
        <v>0</v>
      </c>
      <c r="AB532" s="228" t="str">
        <f t="shared" si="76"/>
        <v/>
      </c>
    </row>
    <row r="533" spans="1:28" s="227" customFormat="1" ht="20.25">
      <c r="A533" s="181"/>
      <c r="B533" s="182" t="str">
        <f>IF(LEN(A533)=0,"",INDEX('Smelter Look-up'!$A:$A,MATCH($A533,'Smelter Look-up'!$E:$E,0)))</f>
        <v/>
      </c>
      <c r="C533" s="186" t="str">
        <f>IF(LEN(A533)=0,"",INDEX('Smelter Look-up'!$C:$C,MATCH($A533,'Smelter Look-up'!$E:$E,0)))</f>
        <v/>
      </c>
      <c r="D533" s="230"/>
      <c r="E533" s="182" t="str">
        <f ca="1">IF(ISERROR($V533),"",OFFSET('Smelter Look-up'!$D$4,$V533-4,0)&amp;"")</f>
        <v/>
      </c>
      <c r="F533" s="182" t="str">
        <f ca="1">IF(ISERROR($V533),"",OFFSET('Smelter Look-up'!$E$4,$V533-4,0))</f>
        <v/>
      </c>
      <c r="G533" s="182" t="str">
        <f ca="1">IF(C533=$X$4,IF(ISERROR($V533),"Enter smelter details","RMI"),IF(ISERROR($V533),"",OFFSET('Smelter Look-up'!$F$4,$V533-4,0)))</f>
        <v/>
      </c>
      <c r="H533" s="183" t="str">
        <f ca="1">IF(ISERROR($V533),"",OFFSET('Smelter Look-up'!$G$4,$V533-4,0))</f>
        <v/>
      </c>
      <c r="I533" s="184" t="str">
        <f ca="1">IF(ISERROR($V533),"",OFFSET('Smelter Look-up'!$H$4,$V533-4,0))</f>
        <v/>
      </c>
      <c r="J533" s="184" t="str">
        <f ca="1">IF(ISERROR($V533),"",OFFSET('Smelter Look-up'!$I$4,$V533-4,0))</f>
        <v/>
      </c>
      <c r="K533" s="224"/>
      <c r="L533" s="224"/>
      <c r="M533" s="224"/>
      <c r="N533" s="224"/>
      <c r="O533" s="224"/>
      <c r="P533" s="185"/>
      <c r="Q533" s="225"/>
      <c r="R533" s="182" t="str">
        <f ca="1">IF(ISERROR($V533),"",OFFSET('Smelter Look-up'!$C$4,$V533-4,0)&amp;"")</f>
        <v/>
      </c>
      <c r="S533" s="181" t="str">
        <f t="shared" ca="1" si="74"/>
        <v/>
      </c>
      <c r="T533" s="181" t="str">
        <f ca="1">IF(B533="","",IF(ISERROR(MATCH($J533,SorP!$B$1:$B$6226,0)),"",INDIRECT("'SorP'!$A$"&amp;MATCH($S533&amp;$J533,SorP!C:C,0))))</f>
        <v/>
      </c>
      <c r="U533" s="201"/>
      <c r="V533" s="226" t="e">
        <f>IF(C533="",NA(),IF(OR(C533="Smelter not listed",C533="Smelter not yet identified"),MATCH($B533&amp;$D533,'Smelter Look-up'!$J:$J,0),MATCH($B533&amp;$C533,'Smelter Look-up'!$J:$J,0)))</f>
        <v>#N/A</v>
      </c>
      <c r="X533" s="227">
        <f t="shared" ca="1" si="75"/>
        <v>0</v>
      </c>
      <c r="AB533" s="228" t="str">
        <f t="shared" si="76"/>
        <v/>
      </c>
    </row>
    <row r="534" spans="1:28" s="227" customFormat="1" ht="20.25">
      <c r="A534" s="181"/>
      <c r="B534" s="182" t="str">
        <f>IF(LEN(A534)=0,"",INDEX('Smelter Look-up'!$A:$A,MATCH($A534,'Smelter Look-up'!$E:$E,0)))</f>
        <v/>
      </c>
      <c r="C534" s="186" t="str">
        <f>IF(LEN(A534)=0,"",INDEX('Smelter Look-up'!$C:$C,MATCH($A534,'Smelter Look-up'!$E:$E,0)))</f>
        <v/>
      </c>
      <c r="D534" s="230"/>
      <c r="E534" s="182" t="str">
        <f ca="1">IF(ISERROR($V534),"",OFFSET('Smelter Look-up'!$D$4,$V534-4,0)&amp;"")</f>
        <v/>
      </c>
      <c r="F534" s="182" t="str">
        <f ca="1">IF(ISERROR($V534),"",OFFSET('Smelter Look-up'!$E$4,$V534-4,0))</f>
        <v/>
      </c>
      <c r="G534" s="182" t="str">
        <f ca="1">IF(C534=$X$4,IF(ISERROR($V534),"Enter smelter details","RMI"),IF(ISERROR($V534),"",OFFSET('Smelter Look-up'!$F$4,$V534-4,0)))</f>
        <v/>
      </c>
      <c r="H534" s="183" t="str">
        <f ca="1">IF(ISERROR($V534),"",OFFSET('Smelter Look-up'!$G$4,$V534-4,0))</f>
        <v/>
      </c>
      <c r="I534" s="184" t="str">
        <f ca="1">IF(ISERROR($V534),"",OFFSET('Smelter Look-up'!$H$4,$V534-4,0))</f>
        <v/>
      </c>
      <c r="J534" s="184" t="str">
        <f ca="1">IF(ISERROR($V534),"",OFFSET('Smelter Look-up'!$I$4,$V534-4,0))</f>
        <v/>
      </c>
      <c r="K534" s="224"/>
      <c r="L534" s="224"/>
      <c r="M534" s="224"/>
      <c r="N534" s="224"/>
      <c r="O534" s="224"/>
      <c r="P534" s="185"/>
      <c r="Q534" s="225"/>
      <c r="R534" s="182" t="str">
        <f ca="1">IF(ISERROR($V534),"",OFFSET('Smelter Look-up'!$C$4,$V534-4,0)&amp;"")</f>
        <v/>
      </c>
      <c r="S534" s="181" t="str">
        <f t="shared" ca="1" si="74"/>
        <v/>
      </c>
      <c r="T534" s="181" t="str">
        <f ca="1">IF(B534="","",IF(ISERROR(MATCH($J534,SorP!$B$1:$B$6226,0)),"",INDIRECT("'SorP'!$A$"&amp;MATCH($S534&amp;$J534,SorP!C:C,0))))</f>
        <v/>
      </c>
      <c r="U534" s="201"/>
      <c r="V534" s="226" t="e">
        <f>IF(C534="",NA(),IF(OR(C534="Smelter not listed",C534="Smelter not yet identified"),MATCH($B534&amp;$D534,'Smelter Look-up'!$J:$J,0),MATCH($B534&amp;$C534,'Smelter Look-up'!$J:$J,0)))</f>
        <v>#N/A</v>
      </c>
      <c r="X534" s="227">
        <f t="shared" ca="1" si="75"/>
        <v>0</v>
      </c>
      <c r="AB534" s="228" t="str">
        <f t="shared" si="76"/>
        <v/>
      </c>
    </row>
    <row r="535" spans="1:28" s="227" customFormat="1" ht="20.25">
      <c r="A535" s="181"/>
      <c r="B535" s="182" t="str">
        <f>IF(LEN(A535)=0,"",INDEX('Smelter Look-up'!$A:$A,MATCH($A535,'Smelter Look-up'!$E:$E,0)))</f>
        <v/>
      </c>
      <c r="C535" s="186" t="str">
        <f>IF(LEN(A535)=0,"",INDEX('Smelter Look-up'!$C:$C,MATCH($A535,'Smelter Look-up'!$E:$E,0)))</f>
        <v/>
      </c>
      <c r="D535" s="230"/>
      <c r="E535" s="182" t="str">
        <f ca="1">IF(ISERROR($V535),"",OFFSET('Smelter Look-up'!$D$4,$V535-4,0)&amp;"")</f>
        <v/>
      </c>
      <c r="F535" s="182" t="str">
        <f ca="1">IF(ISERROR($V535),"",OFFSET('Smelter Look-up'!$E$4,$V535-4,0))</f>
        <v/>
      </c>
      <c r="G535" s="182" t="str">
        <f ca="1">IF(C535=$X$4,IF(ISERROR($V535),"Enter smelter details","RMI"),IF(ISERROR($V535),"",OFFSET('Smelter Look-up'!$F$4,$V535-4,0)))</f>
        <v/>
      </c>
      <c r="H535" s="183" t="str">
        <f ca="1">IF(ISERROR($V535),"",OFFSET('Smelter Look-up'!$G$4,$V535-4,0))</f>
        <v/>
      </c>
      <c r="I535" s="184" t="str">
        <f ca="1">IF(ISERROR($V535),"",OFFSET('Smelter Look-up'!$H$4,$V535-4,0))</f>
        <v/>
      </c>
      <c r="J535" s="184" t="str">
        <f ca="1">IF(ISERROR($V535),"",OFFSET('Smelter Look-up'!$I$4,$V535-4,0))</f>
        <v/>
      </c>
      <c r="K535" s="224"/>
      <c r="L535" s="224"/>
      <c r="M535" s="224"/>
      <c r="N535" s="224"/>
      <c r="O535" s="224"/>
      <c r="P535" s="185"/>
      <c r="Q535" s="225"/>
      <c r="R535" s="182" t="str">
        <f ca="1">IF(ISERROR($V535),"",OFFSET('Smelter Look-up'!$C$4,$V535-4,0)&amp;"")</f>
        <v/>
      </c>
      <c r="S535" s="181" t="str">
        <f t="shared" ca="1" si="74"/>
        <v/>
      </c>
      <c r="T535" s="181" t="str">
        <f ca="1">IF(B535="","",IF(ISERROR(MATCH($J535,SorP!$B$1:$B$6226,0)),"",INDIRECT("'SorP'!$A$"&amp;MATCH($S535&amp;$J535,SorP!C:C,0))))</f>
        <v/>
      </c>
      <c r="U535" s="201"/>
      <c r="V535" s="226" t="e">
        <f>IF(C535="",NA(),IF(OR(C535="Smelter not listed",C535="Smelter not yet identified"),MATCH($B535&amp;$D535,'Smelter Look-up'!$J:$J,0),MATCH($B535&amp;$C535,'Smelter Look-up'!$J:$J,0)))</f>
        <v>#N/A</v>
      </c>
      <c r="X535" s="227">
        <f t="shared" ca="1" si="75"/>
        <v>0</v>
      </c>
      <c r="AB535" s="228" t="str">
        <f t="shared" si="76"/>
        <v/>
      </c>
    </row>
    <row r="536" spans="1:28" s="227" customFormat="1" ht="20.25">
      <c r="A536" s="181"/>
      <c r="B536" s="182" t="str">
        <f>IF(LEN(A536)=0,"",INDEX('Smelter Look-up'!$A:$A,MATCH($A536,'Smelter Look-up'!$E:$E,0)))</f>
        <v/>
      </c>
      <c r="C536" s="186" t="str">
        <f>IF(LEN(A536)=0,"",INDEX('Smelter Look-up'!$C:$C,MATCH($A536,'Smelter Look-up'!$E:$E,0)))</f>
        <v/>
      </c>
      <c r="D536" s="230"/>
      <c r="E536" s="182" t="str">
        <f ca="1">IF(ISERROR($V536),"",OFFSET('Smelter Look-up'!$D$4,$V536-4,0)&amp;"")</f>
        <v/>
      </c>
      <c r="F536" s="182" t="str">
        <f ca="1">IF(ISERROR($V536),"",OFFSET('Smelter Look-up'!$E$4,$V536-4,0))</f>
        <v/>
      </c>
      <c r="G536" s="182" t="str">
        <f ca="1">IF(C536=$X$4,IF(ISERROR($V536),"Enter smelter details","RMI"),IF(ISERROR($V536),"",OFFSET('Smelter Look-up'!$F$4,$V536-4,0)))</f>
        <v/>
      </c>
      <c r="H536" s="183" t="str">
        <f ca="1">IF(ISERROR($V536),"",OFFSET('Smelter Look-up'!$G$4,$V536-4,0))</f>
        <v/>
      </c>
      <c r="I536" s="184" t="str">
        <f ca="1">IF(ISERROR($V536),"",OFFSET('Smelter Look-up'!$H$4,$V536-4,0))</f>
        <v/>
      </c>
      <c r="J536" s="184" t="str">
        <f ca="1">IF(ISERROR($V536),"",OFFSET('Smelter Look-up'!$I$4,$V536-4,0))</f>
        <v/>
      </c>
      <c r="K536" s="224"/>
      <c r="L536" s="224"/>
      <c r="M536" s="224"/>
      <c r="N536" s="224"/>
      <c r="O536" s="224"/>
      <c r="P536" s="185"/>
      <c r="Q536" s="225"/>
      <c r="R536" s="182" t="str">
        <f ca="1">IF(ISERROR($V536),"",OFFSET('Smelter Look-up'!$C$4,$V536-4,0)&amp;"")</f>
        <v/>
      </c>
      <c r="S536" s="181" t="str">
        <f t="shared" ca="1" si="74"/>
        <v/>
      </c>
      <c r="T536" s="181" t="str">
        <f ca="1">IF(B536="","",IF(ISERROR(MATCH($J536,SorP!$B$1:$B$6226,0)),"",INDIRECT("'SorP'!$A$"&amp;MATCH($S536&amp;$J536,SorP!C:C,0))))</f>
        <v/>
      </c>
      <c r="U536" s="201"/>
      <c r="V536" s="226" t="e">
        <f>IF(C536="",NA(),IF(OR(C536="Smelter not listed",C536="Smelter not yet identified"),MATCH($B536&amp;$D536,'Smelter Look-up'!$J:$J,0),MATCH($B536&amp;$C536,'Smelter Look-up'!$J:$J,0)))</f>
        <v>#N/A</v>
      </c>
      <c r="X536" s="227">
        <f t="shared" ca="1" si="75"/>
        <v>0</v>
      </c>
      <c r="AB536" s="228" t="str">
        <f t="shared" si="76"/>
        <v/>
      </c>
    </row>
    <row r="537" spans="1:28" s="227" customFormat="1" ht="20.25">
      <c r="A537" s="181"/>
      <c r="B537" s="182" t="str">
        <f>IF(LEN(A537)=0,"",INDEX('Smelter Look-up'!$A:$A,MATCH($A537,'Smelter Look-up'!$E:$E,0)))</f>
        <v/>
      </c>
      <c r="C537" s="186" t="str">
        <f>IF(LEN(A537)=0,"",INDEX('Smelter Look-up'!$C:$C,MATCH($A537,'Smelter Look-up'!$E:$E,0)))</f>
        <v/>
      </c>
      <c r="D537" s="230"/>
      <c r="E537" s="182" t="str">
        <f ca="1">IF(ISERROR($V537),"",OFFSET('Smelter Look-up'!$D$4,$V537-4,0)&amp;"")</f>
        <v/>
      </c>
      <c r="F537" s="182" t="str">
        <f ca="1">IF(ISERROR($V537),"",OFFSET('Smelter Look-up'!$E$4,$V537-4,0))</f>
        <v/>
      </c>
      <c r="G537" s="182" t="str">
        <f ca="1">IF(C537=$X$4,IF(ISERROR($V537),"Enter smelter details","RMI"),IF(ISERROR($V537),"",OFFSET('Smelter Look-up'!$F$4,$V537-4,0)))</f>
        <v/>
      </c>
      <c r="H537" s="183" t="str">
        <f ca="1">IF(ISERROR($V537),"",OFFSET('Smelter Look-up'!$G$4,$V537-4,0))</f>
        <v/>
      </c>
      <c r="I537" s="184" t="str">
        <f ca="1">IF(ISERROR($V537),"",OFFSET('Smelter Look-up'!$H$4,$V537-4,0))</f>
        <v/>
      </c>
      <c r="J537" s="184" t="str">
        <f ca="1">IF(ISERROR($V537),"",OFFSET('Smelter Look-up'!$I$4,$V537-4,0))</f>
        <v/>
      </c>
      <c r="K537" s="224"/>
      <c r="L537" s="224"/>
      <c r="M537" s="224"/>
      <c r="N537" s="224"/>
      <c r="O537" s="224"/>
      <c r="P537" s="185"/>
      <c r="Q537" s="225"/>
      <c r="R537" s="182" t="str">
        <f ca="1">IF(ISERROR($V537),"",OFFSET('Smelter Look-up'!$C$4,$V537-4,0)&amp;"")</f>
        <v/>
      </c>
      <c r="S537" s="181" t="str">
        <f t="shared" ca="1" si="74"/>
        <v/>
      </c>
      <c r="T537" s="181" t="str">
        <f ca="1">IF(B537="","",IF(ISERROR(MATCH($J537,SorP!$B$1:$B$6226,0)),"",INDIRECT("'SorP'!$A$"&amp;MATCH($S537&amp;$J537,SorP!C:C,0))))</f>
        <v/>
      </c>
      <c r="U537" s="201"/>
      <c r="V537" s="226" t="e">
        <f>IF(C537="",NA(),IF(OR(C537="Smelter not listed",C537="Smelter not yet identified"),MATCH($B537&amp;$D537,'Smelter Look-up'!$J:$J,0),MATCH($B537&amp;$C537,'Smelter Look-up'!$J:$J,0)))</f>
        <v>#N/A</v>
      </c>
      <c r="X537" s="227">
        <f t="shared" ca="1" si="75"/>
        <v>0</v>
      </c>
      <c r="AB537" s="228" t="str">
        <f t="shared" si="76"/>
        <v/>
      </c>
    </row>
    <row r="538" spans="1:28" s="227" customFormat="1" ht="20.25">
      <c r="A538" s="181"/>
      <c r="B538" s="182" t="str">
        <f>IF(LEN(A538)=0,"",INDEX('Smelter Look-up'!$A:$A,MATCH($A538,'Smelter Look-up'!$E:$E,0)))</f>
        <v/>
      </c>
      <c r="C538" s="186" t="str">
        <f>IF(LEN(A538)=0,"",INDEX('Smelter Look-up'!$C:$C,MATCH($A538,'Smelter Look-up'!$E:$E,0)))</f>
        <v/>
      </c>
      <c r="D538" s="230"/>
      <c r="E538" s="182" t="str">
        <f ca="1">IF(ISERROR($V538),"",OFFSET('Smelter Look-up'!$D$4,$V538-4,0)&amp;"")</f>
        <v/>
      </c>
      <c r="F538" s="182" t="str">
        <f ca="1">IF(ISERROR($V538),"",OFFSET('Smelter Look-up'!$E$4,$V538-4,0))</f>
        <v/>
      </c>
      <c r="G538" s="182" t="str">
        <f ca="1">IF(C538=$X$4,IF(ISERROR($V538),"Enter smelter details","RMI"),IF(ISERROR($V538),"",OFFSET('Smelter Look-up'!$F$4,$V538-4,0)))</f>
        <v/>
      </c>
      <c r="H538" s="183" t="str">
        <f ca="1">IF(ISERROR($V538),"",OFFSET('Smelter Look-up'!$G$4,$V538-4,0))</f>
        <v/>
      </c>
      <c r="I538" s="184" t="str">
        <f ca="1">IF(ISERROR($V538),"",OFFSET('Smelter Look-up'!$H$4,$V538-4,0))</f>
        <v/>
      </c>
      <c r="J538" s="184" t="str">
        <f ca="1">IF(ISERROR($V538),"",OFFSET('Smelter Look-up'!$I$4,$V538-4,0))</f>
        <v/>
      </c>
      <c r="K538" s="224"/>
      <c r="L538" s="224"/>
      <c r="M538" s="224"/>
      <c r="N538" s="224"/>
      <c r="O538" s="224"/>
      <c r="P538" s="185"/>
      <c r="Q538" s="225"/>
      <c r="R538" s="182" t="str">
        <f ca="1">IF(ISERROR($V538),"",OFFSET('Smelter Look-up'!$C$4,$V538-4,0)&amp;"")</f>
        <v/>
      </c>
      <c r="S538" s="181" t="str">
        <f t="shared" ca="1" si="74"/>
        <v/>
      </c>
      <c r="T538" s="181" t="str">
        <f ca="1">IF(B538="","",IF(ISERROR(MATCH($J538,SorP!$B$1:$B$6226,0)),"",INDIRECT("'SorP'!$A$"&amp;MATCH($S538&amp;$J538,SorP!C:C,0))))</f>
        <v/>
      </c>
      <c r="U538" s="201"/>
      <c r="V538" s="226" t="e">
        <f>IF(C538="",NA(),IF(OR(C538="Smelter not listed",C538="Smelter not yet identified"),MATCH($B538&amp;$D538,'Smelter Look-up'!$J:$J,0),MATCH($B538&amp;$C538,'Smelter Look-up'!$J:$J,0)))</f>
        <v>#N/A</v>
      </c>
      <c r="X538" s="227">
        <f t="shared" ca="1" si="75"/>
        <v>0</v>
      </c>
      <c r="AB538" s="228" t="str">
        <f t="shared" si="76"/>
        <v/>
      </c>
    </row>
    <row r="539" spans="1:28" s="227" customFormat="1" ht="20.25">
      <c r="A539" s="181"/>
      <c r="B539" s="182" t="str">
        <f>IF(LEN(A539)=0,"",INDEX('Smelter Look-up'!$A:$A,MATCH($A539,'Smelter Look-up'!$E:$E,0)))</f>
        <v/>
      </c>
      <c r="C539" s="186" t="str">
        <f>IF(LEN(A539)=0,"",INDEX('Smelter Look-up'!$C:$C,MATCH($A539,'Smelter Look-up'!$E:$E,0)))</f>
        <v/>
      </c>
      <c r="D539" s="230"/>
      <c r="E539" s="182" t="str">
        <f ca="1">IF(ISERROR($V539),"",OFFSET('Smelter Look-up'!$D$4,$V539-4,0)&amp;"")</f>
        <v/>
      </c>
      <c r="F539" s="182" t="str">
        <f ca="1">IF(ISERROR($V539),"",OFFSET('Smelter Look-up'!$E$4,$V539-4,0))</f>
        <v/>
      </c>
      <c r="G539" s="182" t="str">
        <f ca="1">IF(C539=$X$4,IF(ISERROR($V539),"Enter smelter details","RMI"),IF(ISERROR($V539),"",OFFSET('Smelter Look-up'!$F$4,$V539-4,0)))</f>
        <v/>
      </c>
      <c r="H539" s="183" t="str">
        <f ca="1">IF(ISERROR($V539),"",OFFSET('Smelter Look-up'!$G$4,$V539-4,0))</f>
        <v/>
      </c>
      <c r="I539" s="184" t="str">
        <f ca="1">IF(ISERROR($V539),"",OFFSET('Smelter Look-up'!$H$4,$V539-4,0))</f>
        <v/>
      </c>
      <c r="J539" s="184" t="str">
        <f ca="1">IF(ISERROR($V539),"",OFFSET('Smelter Look-up'!$I$4,$V539-4,0))</f>
        <v/>
      </c>
      <c r="K539" s="224"/>
      <c r="L539" s="224"/>
      <c r="M539" s="224"/>
      <c r="N539" s="224"/>
      <c r="O539" s="224"/>
      <c r="P539" s="185"/>
      <c r="Q539" s="225"/>
      <c r="R539" s="182" t="str">
        <f ca="1">IF(ISERROR($V539),"",OFFSET('Smelter Look-up'!$C$4,$V539-4,0)&amp;"")</f>
        <v/>
      </c>
      <c r="S539" s="181" t="str">
        <f t="shared" ca="1" si="74"/>
        <v/>
      </c>
      <c r="T539" s="181" t="str">
        <f ca="1">IF(B539="","",IF(ISERROR(MATCH($J539,SorP!$B$1:$B$6226,0)),"",INDIRECT("'SorP'!$A$"&amp;MATCH($S539&amp;$J539,SorP!C:C,0))))</f>
        <v/>
      </c>
      <c r="U539" s="201"/>
      <c r="V539" s="226" t="e">
        <f>IF(C539="",NA(),IF(OR(C539="Smelter not listed",C539="Smelter not yet identified"),MATCH($B539&amp;$D539,'Smelter Look-up'!$J:$J,0),MATCH($B539&amp;$C539,'Smelter Look-up'!$J:$J,0)))</f>
        <v>#N/A</v>
      </c>
      <c r="X539" s="227">
        <f t="shared" ca="1" si="75"/>
        <v>0</v>
      </c>
      <c r="AB539" s="228" t="str">
        <f t="shared" si="76"/>
        <v/>
      </c>
    </row>
    <row r="540" spans="1:28" s="227" customFormat="1" ht="20.25">
      <c r="A540" s="181"/>
      <c r="B540" s="182" t="str">
        <f>IF(LEN(A540)=0,"",INDEX('Smelter Look-up'!$A:$A,MATCH($A540,'Smelter Look-up'!$E:$E,0)))</f>
        <v/>
      </c>
      <c r="C540" s="186" t="str">
        <f>IF(LEN(A540)=0,"",INDEX('Smelter Look-up'!$C:$C,MATCH($A540,'Smelter Look-up'!$E:$E,0)))</f>
        <v/>
      </c>
      <c r="D540" s="230"/>
      <c r="E540" s="182" t="str">
        <f ca="1">IF(ISERROR($V540),"",OFFSET('Smelter Look-up'!$D$4,$V540-4,0)&amp;"")</f>
        <v/>
      </c>
      <c r="F540" s="182" t="str">
        <f ca="1">IF(ISERROR($V540),"",OFFSET('Smelter Look-up'!$E$4,$V540-4,0))</f>
        <v/>
      </c>
      <c r="G540" s="182" t="str">
        <f ca="1">IF(C540=$X$4,IF(ISERROR($V540),"Enter smelter details","RMI"),IF(ISERROR($V540),"",OFFSET('Smelter Look-up'!$F$4,$V540-4,0)))</f>
        <v/>
      </c>
      <c r="H540" s="183" t="str">
        <f ca="1">IF(ISERROR($V540),"",OFFSET('Smelter Look-up'!$G$4,$V540-4,0))</f>
        <v/>
      </c>
      <c r="I540" s="184" t="str">
        <f ca="1">IF(ISERROR($V540),"",OFFSET('Smelter Look-up'!$H$4,$V540-4,0))</f>
        <v/>
      </c>
      <c r="J540" s="184" t="str">
        <f ca="1">IF(ISERROR($V540),"",OFFSET('Smelter Look-up'!$I$4,$V540-4,0))</f>
        <v/>
      </c>
      <c r="K540" s="224"/>
      <c r="L540" s="224"/>
      <c r="M540" s="224"/>
      <c r="N540" s="224"/>
      <c r="O540" s="224"/>
      <c r="P540" s="185"/>
      <c r="Q540" s="225"/>
      <c r="R540" s="182" t="str">
        <f ca="1">IF(ISERROR($V540),"",OFFSET('Smelter Look-up'!$C$4,$V540-4,0)&amp;"")</f>
        <v/>
      </c>
      <c r="S540" s="181" t="str">
        <f t="shared" ca="1" si="74"/>
        <v/>
      </c>
      <c r="T540" s="181" t="str">
        <f ca="1">IF(B540="","",IF(ISERROR(MATCH($J540,SorP!$B$1:$B$6226,0)),"",INDIRECT("'SorP'!$A$"&amp;MATCH($S540&amp;$J540,SorP!C:C,0))))</f>
        <v/>
      </c>
      <c r="U540" s="201"/>
      <c r="V540" s="226" t="e">
        <f>IF(C540="",NA(),IF(OR(C540="Smelter not listed",C540="Smelter not yet identified"),MATCH($B540&amp;$D540,'Smelter Look-up'!$J:$J,0),MATCH($B540&amp;$C540,'Smelter Look-up'!$J:$J,0)))</f>
        <v>#N/A</v>
      </c>
      <c r="X540" s="227">
        <f t="shared" ca="1" si="75"/>
        <v>0</v>
      </c>
      <c r="AB540" s="228" t="str">
        <f t="shared" si="76"/>
        <v/>
      </c>
    </row>
    <row r="541" spans="1:28" s="227" customFormat="1" ht="20.25">
      <c r="A541" s="181"/>
      <c r="B541" s="182" t="str">
        <f>IF(LEN(A541)=0,"",INDEX('Smelter Look-up'!$A:$A,MATCH($A541,'Smelter Look-up'!$E:$E,0)))</f>
        <v/>
      </c>
      <c r="C541" s="186" t="str">
        <f>IF(LEN(A541)=0,"",INDEX('Smelter Look-up'!$C:$C,MATCH($A541,'Smelter Look-up'!$E:$E,0)))</f>
        <v/>
      </c>
      <c r="D541" s="230"/>
      <c r="E541" s="182" t="str">
        <f ca="1">IF(ISERROR($V541),"",OFFSET('Smelter Look-up'!$D$4,$V541-4,0)&amp;"")</f>
        <v/>
      </c>
      <c r="F541" s="182" t="str">
        <f ca="1">IF(ISERROR($V541),"",OFFSET('Smelter Look-up'!$E$4,$V541-4,0))</f>
        <v/>
      </c>
      <c r="G541" s="182" t="str">
        <f ca="1">IF(C541=$X$4,IF(ISERROR($V541),"Enter smelter details","RMI"),IF(ISERROR($V541),"",OFFSET('Smelter Look-up'!$F$4,$V541-4,0)))</f>
        <v/>
      </c>
      <c r="H541" s="183" t="str">
        <f ca="1">IF(ISERROR($V541),"",OFFSET('Smelter Look-up'!$G$4,$V541-4,0))</f>
        <v/>
      </c>
      <c r="I541" s="184" t="str">
        <f ca="1">IF(ISERROR($V541),"",OFFSET('Smelter Look-up'!$H$4,$V541-4,0))</f>
        <v/>
      </c>
      <c r="J541" s="184" t="str">
        <f ca="1">IF(ISERROR($V541),"",OFFSET('Smelter Look-up'!$I$4,$V541-4,0))</f>
        <v/>
      </c>
      <c r="K541" s="224"/>
      <c r="L541" s="224"/>
      <c r="M541" s="224"/>
      <c r="N541" s="224"/>
      <c r="O541" s="224"/>
      <c r="P541" s="185"/>
      <c r="Q541" s="225"/>
      <c r="R541" s="182" t="str">
        <f ca="1">IF(ISERROR($V541),"",OFFSET('Smelter Look-up'!$C$4,$V541-4,0)&amp;"")</f>
        <v/>
      </c>
      <c r="S541" s="181" t="str">
        <f t="shared" ca="1" si="74"/>
        <v/>
      </c>
      <c r="T541" s="181" t="str">
        <f ca="1">IF(B541="","",IF(ISERROR(MATCH($J541,SorP!$B$1:$B$6226,0)),"",INDIRECT("'SorP'!$A$"&amp;MATCH($S541&amp;$J541,SorP!C:C,0))))</f>
        <v/>
      </c>
      <c r="U541" s="201"/>
      <c r="V541" s="226" t="e">
        <f>IF(C541="",NA(),IF(OR(C541="Smelter not listed",C541="Smelter not yet identified"),MATCH($B541&amp;$D541,'Smelter Look-up'!$J:$J,0),MATCH($B541&amp;$C541,'Smelter Look-up'!$J:$J,0)))</f>
        <v>#N/A</v>
      </c>
      <c r="X541" s="227">
        <f t="shared" ca="1" si="75"/>
        <v>0</v>
      </c>
      <c r="AB541" s="228" t="str">
        <f t="shared" si="76"/>
        <v/>
      </c>
    </row>
    <row r="542" spans="1:28" s="227" customFormat="1" ht="20.25">
      <c r="A542" s="181"/>
      <c r="B542" s="182" t="str">
        <f>IF(LEN(A542)=0,"",INDEX('Smelter Look-up'!$A:$A,MATCH($A542,'Smelter Look-up'!$E:$E,0)))</f>
        <v/>
      </c>
      <c r="C542" s="186" t="str">
        <f>IF(LEN(A542)=0,"",INDEX('Smelter Look-up'!$C:$C,MATCH($A542,'Smelter Look-up'!$E:$E,0)))</f>
        <v/>
      </c>
      <c r="D542" s="230"/>
      <c r="E542" s="182" t="str">
        <f ca="1">IF(ISERROR($V542),"",OFFSET('Smelter Look-up'!$D$4,$V542-4,0)&amp;"")</f>
        <v/>
      </c>
      <c r="F542" s="182" t="str">
        <f ca="1">IF(ISERROR($V542),"",OFFSET('Smelter Look-up'!$E$4,$V542-4,0))</f>
        <v/>
      </c>
      <c r="G542" s="182" t="str">
        <f ca="1">IF(C542=$X$4,IF(ISERROR($V542),"Enter smelter details","RMI"),IF(ISERROR($V542),"",OFFSET('Smelter Look-up'!$F$4,$V542-4,0)))</f>
        <v/>
      </c>
      <c r="H542" s="183" t="str">
        <f ca="1">IF(ISERROR($V542),"",OFFSET('Smelter Look-up'!$G$4,$V542-4,0))</f>
        <v/>
      </c>
      <c r="I542" s="184" t="str">
        <f ca="1">IF(ISERROR($V542),"",OFFSET('Smelter Look-up'!$H$4,$V542-4,0))</f>
        <v/>
      </c>
      <c r="J542" s="184" t="str">
        <f ca="1">IF(ISERROR($V542),"",OFFSET('Smelter Look-up'!$I$4,$V542-4,0))</f>
        <v/>
      </c>
      <c r="K542" s="224"/>
      <c r="L542" s="224"/>
      <c r="M542" s="224"/>
      <c r="N542" s="224"/>
      <c r="O542" s="224"/>
      <c r="P542" s="185"/>
      <c r="Q542" s="225"/>
      <c r="R542" s="182" t="str">
        <f ca="1">IF(ISERROR($V542),"",OFFSET('Smelter Look-up'!$C$4,$V542-4,0)&amp;"")</f>
        <v/>
      </c>
      <c r="S542" s="181" t="str">
        <f t="shared" ca="1" si="74"/>
        <v/>
      </c>
      <c r="T542" s="181" t="str">
        <f ca="1">IF(B542="","",IF(ISERROR(MATCH($J542,SorP!$B$1:$B$6226,0)),"",INDIRECT("'SorP'!$A$"&amp;MATCH($S542&amp;$J542,SorP!C:C,0))))</f>
        <v/>
      </c>
      <c r="U542" s="201"/>
      <c r="V542" s="226" t="e">
        <f>IF(C542="",NA(),IF(OR(C542="Smelter not listed",C542="Smelter not yet identified"),MATCH($B542&amp;$D542,'Smelter Look-up'!$J:$J,0),MATCH($B542&amp;$C542,'Smelter Look-up'!$J:$J,0)))</f>
        <v>#N/A</v>
      </c>
      <c r="X542" s="227">
        <f t="shared" ca="1" si="75"/>
        <v>0</v>
      </c>
      <c r="AB542" s="228" t="str">
        <f t="shared" si="76"/>
        <v/>
      </c>
    </row>
    <row r="543" spans="1:28" s="227" customFormat="1" ht="20.25">
      <c r="A543" s="181"/>
      <c r="B543" s="182" t="str">
        <f>IF(LEN(A543)=0,"",INDEX('Smelter Look-up'!$A:$A,MATCH($A543,'Smelter Look-up'!$E:$E,0)))</f>
        <v/>
      </c>
      <c r="C543" s="186" t="str">
        <f>IF(LEN(A543)=0,"",INDEX('Smelter Look-up'!$C:$C,MATCH($A543,'Smelter Look-up'!$E:$E,0)))</f>
        <v/>
      </c>
      <c r="D543" s="230"/>
      <c r="E543" s="182" t="str">
        <f ca="1">IF(ISERROR($V543),"",OFFSET('Smelter Look-up'!$D$4,$V543-4,0)&amp;"")</f>
        <v/>
      </c>
      <c r="F543" s="182" t="str">
        <f ca="1">IF(ISERROR($V543),"",OFFSET('Smelter Look-up'!$E$4,$V543-4,0))</f>
        <v/>
      </c>
      <c r="G543" s="182" t="str">
        <f ca="1">IF(C543=$X$4,IF(ISERROR($V543),"Enter smelter details","RMI"),IF(ISERROR($V543),"",OFFSET('Smelter Look-up'!$F$4,$V543-4,0)))</f>
        <v/>
      </c>
      <c r="H543" s="183" t="str">
        <f ca="1">IF(ISERROR($V543),"",OFFSET('Smelter Look-up'!$G$4,$V543-4,0))</f>
        <v/>
      </c>
      <c r="I543" s="184" t="str">
        <f ca="1">IF(ISERROR($V543),"",OFFSET('Smelter Look-up'!$H$4,$V543-4,0))</f>
        <v/>
      </c>
      <c r="J543" s="184" t="str">
        <f ca="1">IF(ISERROR($V543),"",OFFSET('Smelter Look-up'!$I$4,$V543-4,0))</f>
        <v/>
      </c>
      <c r="K543" s="224"/>
      <c r="L543" s="224"/>
      <c r="M543" s="224"/>
      <c r="N543" s="224"/>
      <c r="O543" s="224"/>
      <c r="P543" s="185"/>
      <c r="Q543" s="225"/>
      <c r="R543" s="182" t="str">
        <f ca="1">IF(ISERROR($V543),"",OFFSET('Smelter Look-up'!$C$4,$V543-4,0)&amp;"")</f>
        <v/>
      </c>
      <c r="S543" s="181" t="str">
        <f t="shared" ca="1" si="74"/>
        <v/>
      </c>
      <c r="T543" s="181" t="str">
        <f ca="1">IF(B543="","",IF(ISERROR(MATCH($J543,SorP!$B$1:$B$6226,0)),"",INDIRECT("'SorP'!$A$"&amp;MATCH($S543&amp;$J543,SorP!C:C,0))))</f>
        <v/>
      </c>
      <c r="U543" s="201"/>
      <c r="V543" s="226" t="e">
        <f>IF(C543="",NA(),IF(OR(C543="Smelter not listed",C543="Smelter not yet identified"),MATCH($B543&amp;$D543,'Smelter Look-up'!$J:$J,0),MATCH($B543&amp;$C543,'Smelter Look-up'!$J:$J,0)))</f>
        <v>#N/A</v>
      </c>
      <c r="X543" s="227">
        <f t="shared" ca="1" si="75"/>
        <v>0</v>
      </c>
      <c r="AB543" s="228" t="str">
        <f t="shared" si="76"/>
        <v/>
      </c>
    </row>
    <row r="544" spans="1:28" s="227" customFormat="1" ht="20.25">
      <c r="A544" s="181"/>
      <c r="B544" s="182" t="str">
        <f>IF(LEN(A544)=0,"",INDEX('Smelter Look-up'!$A:$A,MATCH($A544,'Smelter Look-up'!$E:$E,0)))</f>
        <v/>
      </c>
      <c r="C544" s="186" t="str">
        <f>IF(LEN(A544)=0,"",INDEX('Smelter Look-up'!$C:$C,MATCH($A544,'Smelter Look-up'!$E:$E,0)))</f>
        <v/>
      </c>
      <c r="D544" s="230"/>
      <c r="E544" s="182" t="str">
        <f ca="1">IF(ISERROR($V544),"",OFFSET('Smelter Look-up'!$D$4,$V544-4,0)&amp;"")</f>
        <v/>
      </c>
      <c r="F544" s="182" t="str">
        <f ca="1">IF(ISERROR($V544),"",OFFSET('Smelter Look-up'!$E$4,$V544-4,0))</f>
        <v/>
      </c>
      <c r="G544" s="182" t="str">
        <f ca="1">IF(C544=$X$4,IF(ISERROR($V544),"Enter smelter details","RMI"),IF(ISERROR($V544),"",OFFSET('Smelter Look-up'!$F$4,$V544-4,0)))</f>
        <v/>
      </c>
      <c r="H544" s="183" t="str">
        <f ca="1">IF(ISERROR($V544),"",OFFSET('Smelter Look-up'!$G$4,$V544-4,0))</f>
        <v/>
      </c>
      <c r="I544" s="184" t="str">
        <f ca="1">IF(ISERROR($V544),"",OFFSET('Smelter Look-up'!$H$4,$V544-4,0))</f>
        <v/>
      </c>
      <c r="J544" s="184" t="str">
        <f ca="1">IF(ISERROR($V544),"",OFFSET('Smelter Look-up'!$I$4,$V544-4,0))</f>
        <v/>
      </c>
      <c r="K544" s="224"/>
      <c r="L544" s="224"/>
      <c r="M544" s="224"/>
      <c r="N544" s="224"/>
      <c r="O544" s="224"/>
      <c r="P544" s="185"/>
      <c r="Q544" s="225"/>
      <c r="R544" s="182" t="str">
        <f ca="1">IF(ISERROR($V544),"",OFFSET('Smelter Look-up'!$C$4,$V544-4,0)&amp;"")</f>
        <v/>
      </c>
      <c r="S544" s="181" t="str">
        <f t="shared" ca="1" si="74"/>
        <v/>
      </c>
      <c r="T544" s="181" t="str">
        <f ca="1">IF(B544="","",IF(ISERROR(MATCH($J544,SorP!$B$1:$B$6226,0)),"",INDIRECT("'SorP'!$A$"&amp;MATCH($S544&amp;$J544,SorP!C:C,0))))</f>
        <v/>
      </c>
      <c r="U544" s="201"/>
      <c r="V544" s="226" t="e">
        <f>IF(C544="",NA(),IF(OR(C544="Smelter not listed",C544="Smelter not yet identified"),MATCH($B544&amp;$D544,'Smelter Look-up'!$J:$J,0),MATCH($B544&amp;$C544,'Smelter Look-up'!$J:$J,0)))</f>
        <v>#N/A</v>
      </c>
      <c r="X544" s="227">
        <f t="shared" ca="1" si="75"/>
        <v>0</v>
      </c>
      <c r="AB544" s="228" t="str">
        <f t="shared" si="76"/>
        <v/>
      </c>
    </row>
    <row r="545" spans="1:28" s="227" customFormat="1" ht="20.25">
      <c r="A545" s="181"/>
      <c r="B545" s="182" t="str">
        <f>IF(LEN(A545)=0,"",INDEX('Smelter Look-up'!$A:$A,MATCH($A545,'Smelter Look-up'!$E:$E,0)))</f>
        <v/>
      </c>
      <c r="C545" s="186" t="str">
        <f>IF(LEN(A545)=0,"",INDEX('Smelter Look-up'!$C:$C,MATCH($A545,'Smelter Look-up'!$E:$E,0)))</f>
        <v/>
      </c>
      <c r="D545" s="230"/>
      <c r="E545" s="182" t="str">
        <f ca="1">IF(ISERROR($V545),"",OFFSET('Smelter Look-up'!$D$4,$V545-4,0)&amp;"")</f>
        <v/>
      </c>
      <c r="F545" s="182" t="str">
        <f ca="1">IF(ISERROR($V545),"",OFFSET('Smelter Look-up'!$E$4,$V545-4,0))</f>
        <v/>
      </c>
      <c r="G545" s="182" t="str">
        <f ca="1">IF(C545=$X$4,IF(ISERROR($V545),"Enter smelter details","RMI"),IF(ISERROR($V545),"",OFFSET('Smelter Look-up'!$F$4,$V545-4,0)))</f>
        <v/>
      </c>
      <c r="H545" s="183" t="str">
        <f ca="1">IF(ISERROR($V545),"",OFFSET('Smelter Look-up'!$G$4,$V545-4,0))</f>
        <v/>
      </c>
      <c r="I545" s="184" t="str">
        <f ca="1">IF(ISERROR($V545),"",OFFSET('Smelter Look-up'!$H$4,$V545-4,0))</f>
        <v/>
      </c>
      <c r="J545" s="184" t="str">
        <f ca="1">IF(ISERROR($V545),"",OFFSET('Smelter Look-up'!$I$4,$V545-4,0))</f>
        <v/>
      </c>
      <c r="K545" s="224"/>
      <c r="L545" s="224"/>
      <c r="M545" s="224"/>
      <c r="N545" s="224"/>
      <c r="O545" s="224"/>
      <c r="P545" s="185"/>
      <c r="Q545" s="225"/>
      <c r="R545" s="182" t="str">
        <f ca="1">IF(ISERROR($V545),"",OFFSET('Smelter Look-up'!$C$4,$V545-4,0)&amp;"")</f>
        <v/>
      </c>
      <c r="S545" s="181" t="str">
        <f t="shared" ca="1" si="74"/>
        <v/>
      </c>
      <c r="T545" s="181" t="str">
        <f ca="1">IF(B545="","",IF(ISERROR(MATCH($J545,SorP!$B$1:$B$6226,0)),"",INDIRECT("'SorP'!$A$"&amp;MATCH($S545&amp;$J545,SorP!C:C,0))))</f>
        <v/>
      </c>
      <c r="U545" s="201"/>
      <c r="V545" s="226" t="e">
        <f>IF(C545="",NA(),IF(OR(C545="Smelter not listed",C545="Smelter not yet identified"),MATCH($B545&amp;$D545,'Smelter Look-up'!$J:$J,0),MATCH($B545&amp;$C545,'Smelter Look-up'!$J:$J,0)))</f>
        <v>#N/A</v>
      </c>
      <c r="X545" s="227">
        <f t="shared" ca="1" si="75"/>
        <v>0</v>
      </c>
      <c r="AB545" s="228" t="str">
        <f t="shared" si="76"/>
        <v/>
      </c>
    </row>
    <row r="546" spans="1:28" s="227" customFormat="1" ht="20.25">
      <c r="A546" s="181"/>
      <c r="B546" s="182" t="str">
        <f>IF(LEN(A546)=0,"",INDEX('Smelter Look-up'!$A:$A,MATCH($A546,'Smelter Look-up'!$E:$E,0)))</f>
        <v/>
      </c>
      <c r="C546" s="186" t="str">
        <f>IF(LEN(A546)=0,"",INDEX('Smelter Look-up'!$C:$C,MATCH($A546,'Smelter Look-up'!$E:$E,0)))</f>
        <v/>
      </c>
      <c r="D546" s="230"/>
      <c r="E546" s="182" t="str">
        <f ca="1">IF(ISERROR($V546),"",OFFSET('Smelter Look-up'!$D$4,$V546-4,0)&amp;"")</f>
        <v/>
      </c>
      <c r="F546" s="182" t="str">
        <f ca="1">IF(ISERROR($V546),"",OFFSET('Smelter Look-up'!$E$4,$V546-4,0))</f>
        <v/>
      </c>
      <c r="G546" s="182" t="str">
        <f ca="1">IF(C546=$X$4,IF(ISERROR($V546),"Enter smelter details","RMI"),IF(ISERROR($V546),"",OFFSET('Smelter Look-up'!$F$4,$V546-4,0)))</f>
        <v/>
      </c>
      <c r="H546" s="183" t="str">
        <f ca="1">IF(ISERROR($V546),"",OFFSET('Smelter Look-up'!$G$4,$V546-4,0))</f>
        <v/>
      </c>
      <c r="I546" s="184" t="str">
        <f ca="1">IF(ISERROR($V546),"",OFFSET('Smelter Look-up'!$H$4,$V546-4,0))</f>
        <v/>
      </c>
      <c r="J546" s="184" t="str">
        <f ca="1">IF(ISERROR($V546),"",OFFSET('Smelter Look-up'!$I$4,$V546-4,0))</f>
        <v/>
      </c>
      <c r="K546" s="224"/>
      <c r="L546" s="224"/>
      <c r="M546" s="224"/>
      <c r="N546" s="224"/>
      <c r="O546" s="224"/>
      <c r="P546" s="185"/>
      <c r="Q546" s="225"/>
      <c r="R546" s="182" t="str">
        <f ca="1">IF(ISERROR($V546),"",OFFSET('Smelter Look-up'!$C$4,$V546-4,0)&amp;"")</f>
        <v/>
      </c>
      <c r="S546" s="181" t="str">
        <f t="shared" ca="1" si="74"/>
        <v/>
      </c>
      <c r="T546" s="181" t="str">
        <f ca="1">IF(B546="","",IF(ISERROR(MATCH($J546,SorP!$B$1:$B$6226,0)),"",INDIRECT("'SorP'!$A$"&amp;MATCH($S546&amp;$J546,SorP!C:C,0))))</f>
        <v/>
      </c>
      <c r="U546" s="201"/>
      <c r="V546" s="226" t="e">
        <f>IF(C546="",NA(),IF(OR(C546="Smelter not listed",C546="Smelter not yet identified"),MATCH($B546&amp;$D546,'Smelter Look-up'!$J:$J,0),MATCH($B546&amp;$C546,'Smelter Look-up'!$J:$J,0)))</f>
        <v>#N/A</v>
      </c>
      <c r="X546" s="227">
        <f t="shared" ca="1" si="75"/>
        <v>0</v>
      </c>
      <c r="AB546" s="228" t="str">
        <f t="shared" si="76"/>
        <v/>
      </c>
    </row>
    <row r="547" spans="1:28" s="227" customFormat="1" ht="20.25">
      <c r="A547" s="181"/>
      <c r="B547" s="182" t="str">
        <f>IF(LEN(A547)=0,"",INDEX('Smelter Look-up'!$A:$A,MATCH($A547,'Smelter Look-up'!$E:$E,0)))</f>
        <v/>
      </c>
      <c r="C547" s="186" t="str">
        <f>IF(LEN(A547)=0,"",INDEX('Smelter Look-up'!$C:$C,MATCH($A547,'Smelter Look-up'!$E:$E,0)))</f>
        <v/>
      </c>
      <c r="D547" s="230"/>
      <c r="E547" s="182" t="str">
        <f ca="1">IF(ISERROR($V547),"",OFFSET('Smelter Look-up'!$D$4,$V547-4,0)&amp;"")</f>
        <v/>
      </c>
      <c r="F547" s="182" t="str">
        <f ca="1">IF(ISERROR($V547),"",OFFSET('Smelter Look-up'!$E$4,$V547-4,0))</f>
        <v/>
      </c>
      <c r="G547" s="182" t="str">
        <f ca="1">IF(C547=$X$4,IF(ISERROR($V547),"Enter smelter details","RMI"),IF(ISERROR($V547),"",OFFSET('Smelter Look-up'!$F$4,$V547-4,0)))</f>
        <v/>
      </c>
      <c r="H547" s="183" t="str">
        <f ca="1">IF(ISERROR($V547),"",OFFSET('Smelter Look-up'!$G$4,$V547-4,0))</f>
        <v/>
      </c>
      <c r="I547" s="184" t="str">
        <f ca="1">IF(ISERROR($V547),"",OFFSET('Smelter Look-up'!$H$4,$V547-4,0))</f>
        <v/>
      </c>
      <c r="J547" s="184" t="str">
        <f ca="1">IF(ISERROR($V547),"",OFFSET('Smelter Look-up'!$I$4,$V547-4,0))</f>
        <v/>
      </c>
      <c r="K547" s="224"/>
      <c r="L547" s="224"/>
      <c r="M547" s="224"/>
      <c r="N547" s="224"/>
      <c r="O547" s="224"/>
      <c r="P547" s="185"/>
      <c r="Q547" s="225"/>
      <c r="R547" s="182" t="str">
        <f ca="1">IF(ISERROR($V547),"",OFFSET('Smelter Look-up'!$C$4,$V547-4,0)&amp;"")</f>
        <v/>
      </c>
      <c r="S547" s="181" t="str">
        <f t="shared" ca="1" si="74"/>
        <v/>
      </c>
      <c r="T547" s="181" t="str">
        <f ca="1">IF(B547="","",IF(ISERROR(MATCH($J547,SorP!$B$1:$B$6226,0)),"",INDIRECT("'SorP'!$A$"&amp;MATCH($S547&amp;$J547,SorP!C:C,0))))</f>
        <v/>
      </c>
      <c r="U547" s="201"/>
      <c r="V547" s="226" t="e">
        <f>IF(C547="",NA(),IF(OR(C547="Smelter not listed",C547="Smelter not yet identified"),MATCH($B547&amp;$D547,'Smelter Look-up'!$J:$J,0),MATCH($B547&amp;$C547,'Smelter Look-up'!$J:$J,0)))</f>
        <v>#N/A</v>
      </c>
      <c r="X547" s="227">
        <f t="shared" ca="1" si="75"/>
        <v>0</v>
      </c>
      <c r="AB547" s="228" t="str">
        <f t="shared" si="76"/>
        <v/>
      </c>
    </row>
    <row r="548" spans="1:28" s="227" customFormat="1" ht="20.25">
      <c r="A548" s="181"/>
      <c r="B548" s="182" t="str">
        <f>IF(LEN(A548)=0,"",INDEX('Smelter Look-up'!$A:$A,MATCH($A548,'Smelter Look-up'!$E:$E,0)))</f>
        <v/>
      </c>
      <c r="C548" s="186" t="str">
        <f>IF(LEN(A548)=0,"",INDEX('Smelter Look-up'!$C:$C,MATCH($A548,'Smelter Look-up'!$E:$E,0)))</f>
        <v/>
      </c>
      <c r="D548" s="230"/>
      <c r="E548" s="182" t="str">
        <f ca="1">IF(ISERROR($V548),"",OFFSET('Smelter Look-up'!$D$4,$V548-4,0)&amp;"")</f>
        <v/>
      </c>
      <c r="F548" s="182" t="str">
        <f ca="1">IF(ISERROR($V548),"",OFFSET('Smelter Look-up'!$E$4,$V548-4,0))</f>
        <v/>
      </c>
      <c r="G548" s="182" t="str">
        <f ca="1">IF(C548=$X$4,IF(ISERROR($V548),"Enter smelter details","RMI"),IF(ISERROR($V548),"",OFFSET('Smelter Look-up'!$F$4,$V548-4,0)))</f>
        <v/>
      </c>
      <c r="H548" s="183" t="str">
        <f ca="1">IF(ISERROR($V548),"",OFFSET('Smelter Look-up'!$G$4,$V548-4,0))</f>
        <v/>
      </c>
      <c r="I548" s="184" t="str">
        <f ca="1">IF(ISERROR($V548),"",OFFSET('Smelter Look-up'!$H$4,$V548-4,0))</f>
        <v/>
      </c>
      <c r="J548" s="184" t="str">
        <f ca="1">IF(ISERROR($V548),"",OFFSET('Smelter Look-up'!$I$4,$V548-4,0))</f>
        <v/>
      </c>
      <c r="K548" s="224"/>
      <c r="L548" s="224"/>
      <c r="M548" s="224"/>
      <c r="N548" s="224"/>
      <c r="O548" s="224"/>
      <c r="P548" s="185"/>
      <c r="Q548" s="225"/>
      <c r="R548" s="182" t="str">
        <f ca="1">IF(ISERROR($V548),"",OFFSET('Smelter Look-up'!$C$4,$V548-4,0)&amp;"")</f>
        <v/>
      </c>
      <c r="S548" s="181" t="str">
        <f t="shared" ca="1" si="74"/>
        <v/>
      </c>
      <c r="T548" s="181" t="str">
        <f ca="1">IF(B548="","",IF(ISERROR(MATCH($J548,SorP!$B$1:$B$6226,0)),"",INDIRECT("'SorP'!$A$"&amp;MATCH($S548&amp;$J548,SorP!C:C,0))))</f>
        <v/>
      </c>
      <c r="U548" s="201"/>
      <c r="V548" s="226" t="e">
        <f>IF(C548="",NA(),IF(OR(C548="Smelter not listed",C548="Smelter not yet identified"),MATCH($B548&amp;$D548,'Smelter Look-up'!$J:$J,0),MATCH($B548&amp;$C548,'Smelter Look-up'!$J:$J,0)))</f>
        <v>#N/A</v>
      </c>
      <c r="X548" s="227">
        <f t="shared" ca="1" si="75"/>
        <v>0</v>
      </c>
      <c r="AB548" s="228" t="str">
        <f t="shared" si="76"/>
        <v/>
      </c>
    </row>
    <row r="549" spans="1:28" s="227" customFormat="1" ht="20.25">
      <c r="A549" s="181"/>
      <c r="B549" s="182" t="str">
        <f>IF(LEN(A549)=0,"",INDEX('Smelter Look-up'!$A:$A,MATCH($A549,'Smelter Look-up'!$E:$E,0)))</f>
        <v/>
      </c>
      <c r="C549" s="186" t="str">
        <f>IF(LEN(A549)=0,"",INDEX('Smelter Look-up'!$C:$C,MATCH($A549,'Smelter Look-up'!$E:$E,0)))</f>
        <v/>
      </c>
      <c r="D549" s="230"/>
      <c r="E549" s="182" t="str">
        <f ca="1">IF(ISERROR($V549),"",OFFSET('Smelter Look-up'!$D$4,$V549-4,0)&amp;"")</f>
        <v/>
      </c>
      <c r="F549" s="182" t="str">
        <f ca="1">IF(ISERROR($V549),"",OFFSET('Smelter Look-up'!$E$4,$V549-4,0))</f>
        <v/>
      </c>
      <c r="G549" s="182" t="str">
        <f ca="1">IF(C549=$X$4,IF(ISERROR($V549),"Enter smelter details","RMI"),IF(ISERROR($V549),"",OFFSET('Smelter Look-up'!$F$4,$V549-4,0)))</f>
        <v/>
      </c>
      <c r="H549" s="183" t="str">
        <f ca="1">IF(ISERROR($V549),"",OFFSET('Smelter Look-up'!$G$4,$V549-4,0))</f>
        <v/>
      </c>
      <c r="I549" s="184" t="str">
        <f ca="1">IF(ISERROR($V549),"",OFFSET('Smelter Look-up'!$H$4,$V549-4,0))</f>
        <v/>
      </c>
      <c r="J549" s="184" t="str">
        <f ca="1">IF(ISERROR($V549),"",OFFSET('Smelter Look-up'!$I$4,$V549-4,0))</f>
        <v/>
      </c>
      <c r="K549" s="224"/>
      <c r="L549" s="224"/>
      <c r="M549" s="224"/>
      <c r="N549" s="224"/>
      <c r="O549" s="224"/>
      <c r="P549" s="185"/>
      <c r="Q549" s="225"/>
      <c r="R549" s="182" t="str">
        <f ca="1">IF(ISERROR($V549),"",OFFSET('Smelter Look-up'!$C$4,$V549-4,0)&amp;"")</f>
        <v/>
      </c>
      <c r="S549" s="181" t="str">
        <f t="shared" ca="1" si="74"/>
        <v/>
      </c>
      <c r="T549" s="181" t="str">
        <f ca="1">IF(B549="","",IF(ISERROR(MATCH($J549,SorP!$B$1:$B$6226,0)),"",INDIRECT("'SorP'!$A$"&amp;MATCH($S549&amp;$J549,SorP!C:C,0))))</f>
        <v/>
      </c>
      <c r="U549" s="201"/>
      <c r="V549" s="226" t="e">
        <f>IF(C549="",NA(),IF(OR(C549="Smelter not listed",C549="Smelter not yet identified"),MATCH($B549&amp;$D549,'Smelter Look-up'!$J:$J,0),MATCH($B549&amp;$C549,'Smelter Look-up'!$J:$J,0)))</f>
        <v>#N/A</v>
      </c>
      <c r="X549" s="227">
        <f t="shared" ca="1" si="75"/>
        <v>0</v>
      </c>
      <c r="AB549" s="228" t="str">
        <f t="shared" si="76"/>
        <v/>
      </c>
    </row>
    <row r="550" spans="1:28" s="227" customFormat="1" ht="20.25">
      <c r="A550" s="181"/>
      <c r="B550" s="182" t="str">
        <f>IF(LEN(A550)=0,"",INDEX('Smelter Look-up'!$A:$A,MATCH($A550,'Smelter Look-up'!$E:$E,0)))</f>
        <v/>
      </c>
      <c r="C550" s="186" t="str">
        <f>IF(LEN(A550)=0,"",INDEX('Smelter Look-up'!$C:$C,MATCH($A550,'Smelter Look-up'!$E:$E,0)))</f>
        <v/>
      </c>
      <c r="D550" s="230"/>
      <c r="E550" s="182" t="str">
        <f ca="1">IF(ISERROR($V550),"",OFFSET('Smelter Look-up'!$D$4,$V550-4,0)&amp;"")</f>
        <v/>
      </c>
      <c r="F550" s="182" t="str">
        <f ca="1">IF(ISERROR($V550),"",OFFSET('Smelter Look-up'!$E$4,$V550-4,0))</f>
        <v/>
      </c>
      <c r="G550" s="182" t="str">
        <f ca="1">IF(C550=$X$4,IF(ISERROR($V550),"Enter smelter details","RMI"),IF(ISERROR($V550),"",OFFSET('Smelter Look-up'!$F$4,$V550-4,0)))</f>
        <v/>
      </c>
      <c r="H550" s="183" t="str">
        <f ca="1">IF(ISERROR($V550),"",OFFSET('Smelter Look-up'!$G$4,$V550-4,0))</f>
        <v/>
      </c>
      <c r="I550" s="184" t="str">
        <f ca="1">IF(ISERROR($V550),"",OFFSET('Smelter Look-up'!$H$4,$V550-4,0))</f>
        <v/>
      </c>
      <c r="J550" s="184" t="str">
        <f ca="1">IF(ISERROR($V550),"",OFFSET('Smelter Look-up'!$I$4,$V550-4,0))</f>
        <v/>
      </c>
      <c r="K550" s="224"/>
      <c r="L550" s="224"/>
      <c r="M550" s="224"/>
      <c r="N550" s="224"/>
      <c r="O550" s="224"/>
      <c r="P550" s="185"/>
      <c r="Q550" s="225"/>
      <c r="R550" s="182" t="str">
        <f ca="1">IF(ISERROR($V550),"",OFFSET('Smelter Look-up'!$C$4,$V550-4,0)&amp;"")</f>
        <v/>
      </c>
      <c r="S550" s="181" t="str">
        <f t="shared" ref="S550:S580" ca="1" si="77">IF(B550="","",IF(ISERROR(MATCH($E550,CL,0)),"Unknown",INDIRECT("'C'!$A$"&amp;MATCH($E550,CL,0)+1)))</f>
        <v/>
      </c>
      <c r="T550" s="181" t="str">
        <f ca="1">IF(B550="","",IF(ISERROR(MATCH($J550,SorP!$B$1:$B$6226,0)),"",INDIRECT("'SorP'!$A$"&amp;MATCH($S550&amp;$J550,SorP!C:C,0))))</f>
        <v/>
      </c>
      <c r="U550" s="201"/>
      <c r="V550" s="226" t="e">
        <f>IF(C550="",NA(),IF(OR(C550="Smelter not listed",C550="Smelter not yet identified"),MATCH($B550&amp;$D550,'Smelter Look-up'!$J:$J,0),MATCH($B550&amp;$C550,'Smelter Look-up'!$J:$J,0)))</f>
        <v>#N/A</v>
      </c>
      <c r="X550" s="227">
        <f t="shared" ref="X550:X580" ca="1" si="78">IF(AND(C550="Smelter not listed",OR(LEN(D550)=0,LEN(E550)=0)),1,0)</f>
        <v>0</v>
      </c>
      <c r="AB550" s="228" t="str">
        <f t="shared" ref="AB550:AB580" si="79">B550&amp;C550</f>
        <v/>
      </c>
    </row>
    <row r="551" spans="1:28" s="227" customFormat="1" ht="20.25">
      <c r="A551" s="181"/>
      <c r="B551" s="182" t="str">
        <f>IF(LEN(A551)=0,"",INDEX('Smelter Look-up'!$A:$A,MATCH($A551,'Smelter Look-up'!$E:$E,0)))</f>
        <v/>
      </c>
      <c r="C551" s="186" t="str">
        <f>IF(LEN(A551)=0,"",INDEX('Smelter Look-up'!$C:$C,MATCH($A551,'Smelter Look-up'!$E:$E,0)))</f>
        <v/>
      </c>
      <c r="D551" s="230"/>
      <c r="E551" s="182" t="str">
        <f ca="1">IF(ISERROR($V551),"",OFFSET('Smelter Look-up'!$D$4,$V551-4,0)&amp;"")</f>
        <v/>
      </c>
      <c r="F551" s="182" t="str">
        <f ca="1">IF(ISERROR($V551),"",OFFSET('Smelter Look-up'!$E$4,$V551-4,0))</f>
        <v/>
      </c>
      <c r="G551" s="182" t="str">
        <f ca="1">IF(C551=$X$4,IF(ISERROR($V551),"Enter smelter details","RMI"),IF(ISERROR($V551),"",OFFSET('Smelter Look-up'!$F$4,$V551-4,0)))</f>
        <v/>
      </c>
      <c r="H551" s="183" t="str">
        <f ca="1">IF(ISERROR($V551),"",OFFSET('Smelter Look-up'!$G$4,$V551-4,0))</f>
        <v/>
      </c>
      <c r="I551" s="184" t="str">
        <f ca="1">IF(ISERROR($V551),"",OFFSET('Smelter Look-up'!$H$4,$V551-4,0))</f>
        <v/>
      </c>
      <c r="J551" s="184" t="str">
        <f ca="1">IF(ISERROR($V551),"",OFFSET('Smelter Look-up'!$I$4,$V551-4,0))</f>
        <v/>
      </c>
      <c r="K551" s="224"/>
      <c r="L551" s="224"/>
      <c r="M551" s="224"/>
      <c r="N551" s="224"/>
      <c r="O551" s="224"/>
      <c r="P551" s="185"/>
      <c r="Q551" s="225"/>
      <c r="R551" s="182" t="str">
        <f ca="1">IF(ISERROR($V551),"",OFFSET('Smelter Look-up'!$C$4,$V551-4,0)&amp;"")</f>
        <v/>
      </c>
      <c r="S551" s="181" t="str">
        <f t="shared" ca="1" si="77"/>
        <v/>
      </c>
      <c r="T551" s="181" t="str">
        <f ca="1">IF(B551="","",IF(ISERROR(MATCH($J551,SorP!$B$1:$B$6226,0)),"",INDIRECT("'SorP'!$A$"&amp;MATCH($S551&amp;$J551,SorP!C:C,0))))</f>
        <v/>
      </c>
      <c r="U551" s="201"/>
      <c r="V551" s="226" t="e">
        <f>IF(C551="",NA(),IF(OR(C551="Smelter not listed",C551="Smelter not yet identified"),MATCH($B551&amp;$D551,'Smelter Look-up'!$J:$J,0),MATCH($B551&amp;$C551,'Smelter Look-up'!$J:$J,0)))</f>
        <v>#N/A</v>
      </c>
      <c r="X551" s="227">
        <f t="shared" ca="1" si="78"/>
        <v>0</v>
      </c>
      <c r="AB551" s="228" t="str">
        <f t="shared" si="79"/>
        <v/>
      </c>
    </row>
    <row r="552" spans="1:28" s="227" customFormat="1" ht="20.25">
      <c r="A552" s="181"/>
      <c r="B552" s="182" t="str">
        <f>IF(LEN(A552)=0,"",INDEX('Smelter Look-up'!$A:$A,MATCH($A552,'Smelter Look-up'!$E:$E,0)))</f>
        <v/>
      </c>
      <c r="C552" s="186" t="str">
        <f>IF(LEN(A552)=0,"",INDEX('Smelter Look-up'!$C:$C,MATCH($A552,'Smelter Look-up'!$E:$E,0)))</f>
        <v/>
      </c>
      <c r="D552" s="230"/>
      <c r="E552" s="182" t="str">
        <f ca="1">IF(ISERROR($V552),"",OFFSET('Smelter Look-up'!$D$4,$V552-4,0)&amp;"")</f>
        <v/>
      </c>
      <c r="F552" s="182" t="str">
        <f ca="1">IF(ISERROR($V552),"",OFFSET('Smelter Look-up'!$E$4,$V552-4,0))</f>
        <v/>
      </c>
      <c r="G552" s="182" t="str">
        <f ca="1">IF(C552=$X$4,IF(ISERROR($V552),"Enter smelter details","RMI"),IF(ISERROR($V552),"",OFFSET('Smelter Look-up'!$F$4,$V552-4,0)))</f>
        <v/>
      </c>
      <c r="H552" s="183" t="str">
        <f ca="1">IF(ISERROR($V552),"",OFFSET('Smelter Look-up'!$G$4,$V552-4,0))</f>
        <v/>
      </c>
      <c r="I552" s="184" t="str">
        <f ca="1">IF(ISERROR($V552),"",OFFSET('Smelter Look-up'!$H$4,$V552-4,0))</f>
        <v/>
      </c>
      <c r="J552" s="184" t="str">
        <f ca="1">IF(ISERROR($V552),"",OFFSET('Smelter Look-up'!$I$4,$V552-4,0))</f>
        <v/>
      </c>
      <c r="K552" s="224"/>
      <c r="L552" s="224"/>
      <c r="M552" s="224"/>
      <c r="N552" s="224"/>
      <c r="O552" s="224"/>
      <c r="P552" s="185"/>
      <c r="Q552" s="225"/>
      <c r="R552" s="182" t="str">
        <f ca="1">IF(ISERROR($V552),"",OFFSET('Smelter Look-up'!$C$4,$V552-4,0)&amp;"")</f>
        <v/>
      </c>
      <c r="S552" s="181" t="str">
        <f t="shared" ca="1" si="77"/>
        <v/>
      </c>
      <c r="T552" s="181" t="str">
        <f ca="1">IF(B552="","",IF(ISERROR(MATCH($J552,SorP!$B$1:$B$6226,0)),"",INDIRECT("'SorP'!$A$"&amp;MATCH($S552&amp;$J552,SorP!C:C,0))))</f>
        <v/>
      </c>
      <c r="U552" s="201"/>
      <c r="V552" s="226" t="e">
        <f>IF(C552="",NA(),IF(OR(C552="Smelter not listed",C552="Smelter not yet identified"),MATCH($B552&amp;$D552,'Smelter Look-up'!$J:$J,0),MATCH($B552&amp;$C552,'Smelter Look-up'!$J:$J,0)))</f>
        <v>#N/A</v>
      </c>
      <c r="X552" s="227">
        <f t="shared" ca="1" si="78"/>
        <v>0</v>
      </c>
      <c r="AB552" s="228" t="str">
        <f t="shared" si="79"/>
        <v/>
      </c>
    </row>
    <row r="553" spans="1:28" s="227" customFormat="1" ht="20.25">
      <c r="A553" s="181"/>
      <c r="B553" s="182" t="str">
        <f>IF(LEN(A553)=0,"",INDEX('Smelter Look-up'!$A:$A,MATCH($A553,'Smelter Look-up'!$E:$E,0)))</f>
        <v/>
      </c>
      <c r="C553" s="186" t="str">
        <f>IF(LEN(A553)=0,"",INDEX('Smelter Look-up'!$C:$C,MATCH($A553,'Smelter Look-up'!$E:$E,0)))</f>
        <v/>
      </c>
      <c r="D553" s="230"/>
      <c r="E553" s="182" t="str">
        <f ca="1">IF(ISERROR($V553),"",OFFSET('Smelter Look-up'!$D$4,$V553-4,0)&amp;"")</f>
        <v/>
      </c>
      <c r="F553" s="182" t="str">
        <f ca="1">IF(ISERROR($V553),"",OFFSET('Smelter Look-up'!$E$4,$V553-4,0))</f>
        <v/>
      </c>
      <c r="G553" s="182" t="str">
        <f ca="1">IF(C553=$X$4,IF(ISERROR($V553),"Enter smelter details","RMI"),IF(ISERROR($V553),"",OFFSET('Smelter Look-up'!$F$4,$V553-4,0)))</f>
        <v/>
      </c>
      <c r="H553" s="183" t="str">
        <f ca="1">IF(ISERROR($V553),"",OFFSET('Smelter Look-up'!$G$4,$V553-4,0))</f>
        <v/>
      </c>
      <c r="I553" s="184" t="str">
        <f ca="1">IF(ISERROR($V553),"",OFFSET('Smelter Look-up'!$H$4,$V553-4,0))</f>
        <v/>
      </c>
      <c r="J553" s="184" t="str">
        <f ca="1">IF(ISERROR($V553),"",OFFSET('Smelter Look-up'!$I$4,$V553-4,0))</f>
        <v/>
      </c>
      <c r="K553" s="224"/>
      <c r="L553" s="224"/>
      <c r="M553" s="224"/>
      <c r="N553" s="224"/>
      <c r="O553" s="224"/>
      <c r="P553" s="185"/>
      <c r="Q553" s="225"/>
      <c r="R553" s="182" t="str">
        <f ca="1">IF(ISERROR($V553),"",OFFSET('Smelter Look-up'!$C$4,$V553-4,0)&amp;"")</f>
        <v/>
      </c>
      <c r="S553" s="181" t="str">
        <f t="shared" ca="1" si="77"/>
        <v/>
      </c>
      <c r="T553" s="181" t="str">
        <f ca="1">IF(B553="","",IF(ISERROR(MATCH($J553,SorP!$B$1:$B$6226,0)),"",INDIRECT("'SorP'!$A$"&amp;MATCH($S553&amp;$J553,SorP!C:C,0))))</f>
        <v/>
      </c>
      <c r="U553" s="201"/>
      <c r="V553" s="226" t="e">
        <f>IF(C553="",NA(),IF(OR(C553="Smelter not listed",C553="Smelter not yet identified"),MATCH($B553&amp;$D553,'Smelter Look-up'!$J:$J,0),MATCH($B553&amp;$C553,'Smelter Look-up'!$J:$J,0)))</f>
        <v>#N/A</v>
      </c>
      <c r="X553" s="227">
        <f t="shared" ca="1" si="78"/>
        <v>0</v>
      </c>
      <c r="AB553" s="228" t="str">
        <f t="shared" si="79"/>
        <v/>
      </c>
    </row>
    <row r="554" spans="1:28" s="227" customFormat="1" ht="20.25">
      <c r="A554" s="181"/>
      <c r="B554" s="182" t="str">
        <f>IF(LEN(A554)=0,"",INDEX('Smelter Look-up'!$A:$A,MATCH($A554,'Smelter Look-up'!$E:$E,0)))</f>
        <v/>
      </c>
      <c r="C554" s="186" t="str">
        <f>IF(LEN(A554)=0,"",INDEX('Smelter Look-up'!$C:$C,MATCH($A554,'Smelter Look-up'!$E:$E,0)))</f>
        <v/>
      </c>
      <c r="D554" s="230"/>
      <c r="E554" s="182" t="str">
        <f ca="1">IF(ISERROR($V554),"",OFFSET('Smelter Look-up'!$D$4,$V554-4,0)&amp;"")</f>
        <v/>
      </c>
      <c r="F554" s="182" t="str">
        <f ca="1">IF(ISERROR($V554),"",OFFSET('Smelter Look-up'!$E$4,$V554-4,0))</f>
        <v/>
      </c>
      <c r="G554" s="182" t="str">
        <f ca="1">IF(C554=$X$4,IF(ISERROR($V554),"Enter smelter details","RMI"),IF(ISERROR($V554),"",OFFSET('Smelter Look-up'!$F$4,$V554-4,0)))</f>
        <v/>
      </c>
      <c r="H554" s="183" t="str">
        <f ca="1">IF(ISERROR($V554),"",OFFSET('Smelter Look-up'!$G$4,$V554-4,0))</f>
        <v/>
      </c>
      <c r="I554" s="184" t="str">
        <f ca="1">IF(ISERROR($V554),"",OFFSET('Smelter Look-up'!$H$4,$V554-4,0))</f>
        <v/>
      </c>
      <c r="J554" s="184" t="str">
        <f ca="1">IF(ISERROR($V554),"",OFFSET('Smelter Look-up'!$I$4,$V554-4,0))</f>
        <v/>
      </c>
      <c r="K554" s="224"/>
      <c r="L554" s="224"/>
      <c r="M554" s="224"/>
      <c r="N554" s="224"/>
      <c r="O554" s="224"/>
      <c r="P554" s="185"/>
      <c r="Q554" s="225"/>
      <c r="R554" s="182" t="str">
        <f ca="1">IF(ISERROR($V554),"",OFFSET('Smelter Look-up'!$C$4,$V554-4,0)&amp;"")</f>
        <v/>
      </c>
      <c r="S554" s="181" t="str">
        <f t="shared" ca="1" si="77"/>
        <v/>
      </c>
      <c r="T554" s="181" t="str">
        <f ca="1">IF(B554="","",IF(ISERROR(MATCH($J554,SorP!$B$1:$B$6226,0)),"",INDIRECT("'SorP'!$A$"&amp;MATCH($S554&amp;$J554,SorP!C:C,0))))</f>
        <v/>
      </c>
      <c r="U554" s="201"/>
      <c r="V554" s="226" t="e">
        <f>IF(C554="",NA(),IF(OR(C554="Smelter not listed",C554="Smelter not yet identified"),MATCH($B554&amp;$D554,'Smelter Look-up'!$J:$J,0),MATCH($B554&amp;$C554,'Smelter Look-up'!$J:$J,0)))</f>
        <v>#N/A</v>
      </c>
      <c r="X554" s="227">
        <f t="shared" ca="1" si="78"/>
        <v>0</v>
      </c>
      <c r="AB554" s="228" t="str">
        <f t="shared" si="79"/>
        <v/>
      </c>
    </row>
    <row r="555" spans="1:28" s="227" customFormat="1" ht="20.25">
      <c r="A555" s="181"/>
      <c r="B555" s="182" t="str">
        <f>IF(LEN(A555)=0,"",INDEX('Smelter Look-up'!$A:$A,MATCH($A555,'Smelter Look-up'!$E:$E,0)))</f>
        <v/>
      </c>
      <c r="C555" s="186" t="str">
        <f>IF(LEN(A555)=0,"",INDEX('Smelter Look-up'!$C:$C,MATCH($A555,'Smelter Look-up'!$E:$E,0)))</f>
        <v/>
      </c>
      <c r="D555" s="230"/>
      <c r="E555" s="182" t="str">
        <f ca="1">IF(ISERROR($V555),"",OFFSET('Smelter Look-up'!$D$4,$V555-4,0)&amp;"")</f>
        <v/>
      </c>
      <c r="F555" s="182" t="str">
        <f ca="1">IF(ISERROR($V555),"",OFFSET('Smelter Look-up'!$E$4,$V555-4,0))</f>
        <v/>
      </c>
      <c r="G555" s="182" t="str">
        <f ca="1">IF(C555=$X$4,IF(ISERROR($V555),"Enter smelter details","RMI"),IF(ISERROR($V555),"",OFFSET('Smelter Look-up'!$F$4,$V555-4,0)))</f>
        <v/>
      </c>
      <c r="H555" s="183" t="str">
        <f ca="1">IF(ISERROR($V555),"",OFFSET('Smelter Look-up'!$G$4,$V555-4,0))</f>
        <v/>
      </c>
      <c r="I555" s="184" t="str">
        <f ca="1">IF(ISERROR($V555),"",OFFSET('Smelter Look-up'!$H$4,$V555-4,0))</f>
        <v/>
      </c>
      <c r="J555" s="184" t="str">
        <f ca="1">IF(ISERROR($V555),"",OFFSET('Smelter Look-up'!$I$4,$V555-4,0))</f>
        <v/>
      </c>
      <c r="K555" s="224"/>
      <c r="L555" s="224"/>
      <c r="M555" s="224"/>
      <c r="N555" s="224"/>
      <c r="O555" s="224"/>
      <c r="P555" s="185"/>
      <c r="Q555" s="225"/>
      <c r="R555" s="182" t="str">
        <f ca="1">IF(ISERROR($V555),"",OFFSET('Smelter Look-up'!$C$4,$V555-4,0)&amp;"")</f>
        <v/>
      </c>
      <c r="S555" s="181" t="str">
        <f t="shared" ca="1" si="77"/>
        <v/>
      </c>
      <c r="T555" s="181" t="str">
        <f ca="1">IF(B555="","",IF(ISERROR(MATCH($J555,SorP!$B$1:$B$6226,0)),"",INDIRECT("'SorP'!$A$"&amp;MATCH($S555&amp;$J555,SorP!C:C,0))))</f>
        <v/>
      </c>
      <c r="U555" s="201"/>
      <c r="V555" s="226" t="e">
        <f>IF(C555="",NA(),IF(OR(C555="Smelter not listed",C555="Smelter not yet identified"),MATCH($B555&amp;$D555,'Smelter Look-up'!$J:$J,0),MATCH($B555&amp;$C555,'Smelter Look-up'!$J:$J,0)))</f>
        <v>#N/A</v>
      </c>
      <c r="X555" s="227">
        <f t="shared" ca="1" si="78"/>
        <v>0</v>
      </c>
      <c r="AB555" s="228" t="str">
        <f t="shared" si="79"/>
        <v/>
      </c>
    </row>
    <row r="556" spans="1:28" s="227" customFormat="1" ht="20.25">
      <c r="A556" s="181"/>
      <c r="B556" s="182" t="str">
        <f>IF(LEN(A556)=0,"",INDEX('Smelter Look-up'!$A:$A,MATCH($A556,'Smelter Look-up'!$E:$E,0)))</f>
        <v/>
      </c>
      <c r="C556" s="186" t="str">
        <f>IF(LEN(A556)=0,"",INDEX('Smelter Look-up'!$C:$C,MATCH($A556,'Smelter Look-up'!$E:$E,0)))</f>
        <v/>
      </c>
      <c r="D556" s="230"/>
      <c r="E556" s="182" t="str">
        <f ca="1">IF(ISERROR($V556),"",OFFSET('Smelter Look-up'!$D$4,$V556-4,0)&amp;"")</f>
        <v/>
      </c>
      <c r="F556" s="182" t="str">
        <f ca="1">IF(ISERROR($V556),"",OFFSET('Smelter Look-up'!$E$4,$V556-4,0))</f>
        <v/>
      </c>
      <c r="G556" s="182" t="str">
        <f ca="1">IF(C556=$X$4,IF(ISERROR($V556),"Enter smelter details","RMI"),IF(ISERROR($V556),"",OFFSET('Smelter Look-up'!$F$4,$V556-4,0)))</f>
        <v/>
      </c>
      <c r="H556" s="183" t="str">
        <f ca="1">IF(ISERROR($V556),"",OFFSET('Smelter Look-up'!$G$4,$V556-4,0))</f>
        <v/>
      </c>
      <c r="I556" s="184" t="str">
        <f ca="1">IF(ISERROR($V556),"",OFFSET('Smelter Look-up'!$H$4,$V556-4,0))</f>
        <v/>
      </c>
      <c r="J556" s="184" t="str">
        <f ca="1">IF(ISERROR($V556),"",OFFSET('Smelter Look-up'!$I$4,$V556-4,0))</f>
        <v/>
      </c>
      <c r="K556" s="224"/>
      <c r="L556" s="224"/>
      <c r="M556" s="224"/>
      <c r="N556" s="224"/>
      <c r="O556" s="224"/>
      <c r="P556" s="185"/>
      <c r="Q556" s="225"/>
      <c r="R556" s="182" t="str">
        <f ca="1">IF(ISERROR($V556),"",OFFSET('Smelter Look-up'!$C$4,$V556-4,0)&amp;"")</f>
        <v/>
      </c>
      <c r="S556" s="181" t="str">
        <f t="shared" ca="1" si="77"/>
        <v/>
      </c>
      <c r="T556" s="181" t="str">
        <f ca="1">IF(B556="","",IF(ISERROR(MATCH($J556,SorP!$B$1:$B$6226,0)),"",INDIRECT("'SorP'!$A$"&amp;MATCH($S556&amp;$J556,SorP!C:C,0))))</f>
        <v/>
      </c>
      <c r="U556" s="201"/>
      <c r="V556" s="226" t="e">
        <f>IF(C556="",NA(),IF(OR(C556="Smelter not listed",C556="Smelter not yet identified"),MATCH($B556&amp;$D556,'Smelter Look-up'!$J:$J,0),MATCH($B556&amp;$C556,'Smelter Look-up'!$J:$J,0)))</f>
        <v>#N/A</v>
      </c>
      <c r="X556" s="227">
        <f t="shared" ca="1" si="78"/>
        <v>0</v>
      </c>
      <c r="AB556" s="228" t="str">
        <f t="shared" si="79"/>
        <v/>
      </c>
    </row>
    <row r="557" spans="1:28" s="227" customFormat="1" ht="20.25">
      <c r="A557" s="181"/>
      <c r="B557" s="182" t="str">
        <f>IF(LEN(A557)=0,"",INDEX('Smelter Look-up'!$A:$A,MATCH($A557,'Smelter Look-up'!$E:$E,0)))</f>
        <v/>
      </c>
      <c r="C557" s="186" t="str">
        <f>IF(LEN(A557)=0,"",INDEX('Smelter Look-up'!$C:$C,MATCH($A557,'Smelter Look-up'!$E:$E,0)))</f>
        <v/>
      </c>
      <c r="D557" s="230"/>
      <c r="E557" s="182" t="str">
        <f ca="1">IF(ISERROR($V557),"",OFFSET('Smelter Look-up'!$D$4,$V557-4,0)&amp;"")</f>
        <v/>
      </c>
      <c r="F557" s="182" t="str">
        <f ca="1">IF(ISERROR($V557),"",OFFSET('Smelter Look-up'!$E$4,$V557-4,0))</f>
        <v/>
      </c>
      <c r="G557" s="182" t="str">
        <f ca="1">IF(C557=$X$4,IF(ISERROR($V557),"Enter smelter details","RMI"),IF(ISERROR($V557),"",OFFSET('Smelter Look-up'!$F$4,$V557-4,0)))</f>
        <v/>
      </c>
      <c r="H557" s="183" t="str">
        <f ca="1">IF(ISERROR($V557),"",OFFSET('Smelter Look-up'!$G$4,$V557-4,0))</f>
        <v/>
      </c>
      <c r="I557" s="184" t="str">
        <f ca="1">IF(ISERROR($V557),"",OFFSET('Smelter Look-up'!$H$4,$V557-4,0))</f>
        <v/>
      </c>
      <c r="J557" s="184" t="str">
        <f ca="1">IF(ISERROR($V557),"",OFFSET('Smelter Look-up'!$I$4,$V557-4,0))</f>
        <v/>
      </c>
      <c r="K557" s="224"/>
      <c r="L557" s="224"/>
      <c r="M557" s="224"/>
      <c r="N557" s="224"/>
      <c r="O557" s="224"/>
      <c r="P557" s="185"/>
      <c r="Q557" s="225"/>
      <c r="R557" s="182" t="str">
        <f ca="1">IF(ISERROR($V557),"",OFFSET('Smelter Look-up'!$C$4,$V557-4,0)&amp;"")</f>
        <v/>
      </c>
      <c r="S557" s="181" t="str">
        <f t="shared" ca="1" si="77"/>
        <v/>
      </c>
      <c r="T557" s="181" t="str">
        <f ca="1">IF(B557="","",IF(ISERROR(MATCH($J557,SorP!$B$1:$B$6226,0)),"",INDIRECT("'SorP'!$A$"&amp;MATCH($S557&amp;$J557,SorP!C:C,0))))</f>
        <v/>
      </c>
      <c r="U557" s="201"/>
      <c r="V557" s="226" t="e">
        <f>IF(C557="",NA(),IF(OR(C557="Smelter not listed",C557="Smelter not yet identified"),MATCH($B557&amp;$D557,'Smelter Look-up'!$J:$J,0),MATCH($B557&amp;$C557,'Smelter Look-up'!$J:$J,0)))</f>
        <v>#N/A</v>
      </c>
      <c r="X557" s="227">
        <f t="shared" ca="1" si="78"/>
        <v>0</v>
      </c>
      <c r="AB557" s="228" t="str">
        <f t="shared" si="79"/>
        <v/>
      </c>
    </row>
    <row r="558" spans="1:28" s="227" customFormat="1" ht="20.25">
      <c r="A558" s="181"/>
      <c r="B558" s="182" t="str">
        <f>IF(LEN(A558)=0,"",INDEX('Smelter Look-up'!$A:$A,MATCH($A558,'Smelter Look-up'!$E:$E,0)))</f>
        <v/>
      </c>
      <c r="C558" s="186" t="str">
        <f>IF(LEN(A558)=0,"",INDEX('Smelter Look-up'!$C:$C,MATCH($A558,'Smelter Look-up'!$E:$E,0)))</f>
        <v/>
      </c>
      <c r="D558" s="230"/>
      <c r="E558" s="182" t="str">
        <f ca="1">IF(ISERROR($V558),"",OFFSET('Smelter Look-up'!$D$4,$V558-4,0)&amp;"")</f>
        <v/>
      </c>
      <c r="F558" s="182" t="str">
        <f ca="1">IF(ISERROR($V558),"",OFFSET('Smelter Look-up'!$E$4,$V558-4,0))</f>
        <v/>
      </c>
      <c r="G558" s="182" t="str">
        <f ca="1">IF(C558=$X$4,IF(ISERROR($V558),"Enter smelter details","RMI"),IF(ISERROR($V558),"",OFFSET('Smelter Look-up'!$F$4,$V558-4,0)))</f>
        <v/>
      </c>
      <c r="H558" s="183" t="str">
        <f ca="1">IF(ISERROR($V558),"",OFFSET('Smelter Look-up'!$G$4,$V558-4,0))</f>
        <v/>
      </c>
      <c r="I558" s="184" t="str">
        <f ca="1">IF(ISERROR($V558),"",OFFSET('Smelter Look-up'!$H$4,$V558-4,0))</f>
        <v/>
      </c>
      <c r="J558" s="184" t="str">
        <f ca="1">IF(ISERROR($V558),"",OFFSET('Smelter Look-up'!$I$4,$V558-4,0))</f>
        <v/>
      </c>
      <c r="K558" s="224"/>
      <c r="L558" s="224"/>
      <c r="M558" s="224"/>
      <c r="N558" s="224"/>
      <c r="O558" s="224"/>
      <c r="P558" s="185"/>
      <c r="Q558" s="225"/>
      <c r="R558" s="182" t="str">
        <f ca="1">IF(ISERROR($V558),"",OFFSET('Smelter Look-up'!$C$4,$V558-4,0)&amp;"")</f>
        <v/>
      </c>
      <c r="S558" s="181" t="str">
        <f t="shared" ca="1" si="77"/>
        <v/>
      </c>
      <c r="T558" s="181" t="str">
        <f ca="1">IF(B558="","",IF(ISERROR(MATCH($J558,SorP!$B$1:$B$6226,0)),"",INDIRECT("'SorP'!$A$"&amp;MATCH($S558&amp;$J558,SorP!C:C,0))))</f>
        <v/>
      </c>
      <c r="U558" s="201"/>
      <c r="V558" s="226" t="e">
        <f>IF(C558="",NA(),IF(OR(C558="Smelter not listed",C558="Smelter not yet identified"),MATCH($B558&amp;$D558,'Smelter Look-up'!$J:$J,0),MATCH($B558&amp;$C558,'Smelter Look-up'!$J:$J,0)))</f>
        <v>#N/A</v>
      </c>
      <c r="X558" s="227">
        <f t="shared" ca="1" si="78"/>
        <v>0</v>
      </c>
      <c r="AB558" s="228" t="str">
        <f t="shared" si="79"/>
        <v/>
      </c>
    </row>
    <row r="559" spans="1:28" s="227" customFormat="1" ht="20.25">
      <c r="A559" s="181"/>
      <c r="B559" s="182" t="str">
        <f>IF(LEN(A559)=0,"",INDEX('Smelter Look-up'!$A:$A,MATCH($A559,'Smelter Look-up'!$E:$E,0)))</f>
        <v/>
      </c>
      <c r="C559" s="186" t="str">
        <f>IF(LEN(A559)=0,"",INDEX('Smelter Look-up'!$C:$C,MATCH($A559,'Smelter Look-up'!$E:$E,0)))</f>
        <v/>
      </c>
      <c r="D559" s="230"/>
      <c r="E559" s="182" t="str">
        <f ca="1">IF(ISERROR($V559),"",OFFSET('Smelter Look-up'!$D$4,$V559-4,0)&amp;"")</f>
        <v/>
      </c>
      <c r="F559" s="182" t="str">
        <f ca="1">IF(ISERROR($V559),"",OFFSET('Smelter Look-up'!$E$4,$V559-4,0))</f>
        <v/>
      </c>
      <c r="G559" s="182" t="str">
        <f ca="1">IF(C559=$X$4,IF(ISERROR($V559),"Enter smelter details","RMI"),IF(ISERROR($V559),"",OFFSET('Smelter Look-up'!$F$4,$V559-4,0)))</f>
        <v/>
      </c>
      <c r="H559" s="183" t="str">
        <f ca="1">IF(ISERROR($V559),"",OFFSET('Smelter Look-up'!$G$4,$V559-4,0))</f>
        <v/>
      </c>
      <c r="I559" s="184" t="str">
        <f ca="1">IF(ISERROR($V559),"",OFFSET('Smelter Look-up'!$H$4,$V559-4,0))</f>
        <v/>
      </c>
      <c r="J559" s="184" t="str">
        <f ca="1">IF(ISERROR($V559),"",OFFSET('Smelter Look-up'!$I$4,$V559-4,0))</f>
        <v/>
      </c>
      <c r="K559" s="224"/>
      <c r="L559" s="224"/>
      <c r="M559" s="224"/>
      <c r="N559" s="224"/>
      <c r="O559" s="224"/>
      <c r="P559" s="185"/>
      <c r="Q559" s="225"/>
      <c r="R559" s="182" t="str">
        <f ca="1">IF(ISERROR($V559),"",OFFSET('Smelter Look-up'!$C$4,$V559-4,0)&amp;"")</f>
        <v/>
      </c>
      <c r="S559" s="181" t="str">
        <f t="shared" ca="1" si="77"/>
        <v/>
      </c>
      <c r="T559" s="181" t="str">
        <f ca="1">IF(B559="","",IF(ISERROR(MATCH($J559,SorP!$B$1:$B$6226,0)),"",INDIRECT("'SorP'!$A$"&amp;MATCH($S559&amp;$J559,SorP!C:C,0))))</f>
        <v/>
      </c>
      <c r="U559" s="201"/>
      <c r="V559" s="226" t="e">
        <f>IF(C559="",NA(),IF(OR(C559="Smelter not listed",C559="Smelter not yet identified"),MATCH($B559&amp;$D559,'Smelter Look-up'!$J:$J,0),MATCH($B559&amp;$C559,'Smelter Look-up'!$J:$J,0)))</f>
        <v>#N/A</v>
      </c>
      <c r="X559" s="227">
        <f t="shared" ca="1" si="78"/>
        <v>0</v>
      </c>
      <c r="AB559" s="228" t="str">
        <f t="shared" si="79"/>
        <v/>
      </c>
    </row>
    <row r="560" spans="1:28" s="227" customFormat="1" ht="20.25">
      <c r="A560" s="181"/>
      <c r="B560" s="182" t="str">
        <f>IF(LEN(A560)=0,"",INDEX('Smelter Look-up'!$A:$A,MATCH($A560,'Smelter Look-up'!$E:$E,0)))</f>
        <v/>
      </c>
      <c r="C560" s="186" t="str">
        <f>IF(LEN(A560)=0,"",INDEX('Smelter Look-up'!$C:$C,MATCH($A560,'Smelter Look-up'!$E:$E,0)))</f>
        <v/>
      </c>
      <c r="D560" s="230"/>
      <c r="E560" s="182" t="str">
        <f ca="1">IF(ISERROR($V560),"",OFFSET('Smelter Look-up'!$D$4,$V560-4,0)&amp;"")</f>
        <v/>
      </c>
      <c r="F560" s="182" t="str">
        <f ca="1">IF(ISERROR($V560),"",OFFSET('Smelter Look-up'!$E$4,$V560-4,0))</f>
        <v/>
      </c>
      <c r="G560" s="182" t="str">
        <f ca="1">IF(C560=$X$4,IF(ISERROR($V560),"Enter smelter details","RMI"),IF(ISERROR($V560),"",OFFSET('Smelter Look-up'!$F$4,$V560-4,0)))</f>
        <v/>
      </c>
      <c r="H560" s="183" t="str">
        <f ca="1">IF(ISERROR($V560),"",OFFSET('Smelter Look-up'!$G$4,$V560-4,0))</f>
        <v/>
      </c>
      <c r="I560" s="184" t="str">
        <f ca="1">IF(ISERROR($V560),"",OFFSET('Smelter Look-up'!$H$4,$V560-4,0))</f>
        <v/>
      </c>
      <c r="J560" s="184" t="str">
        <f ca="1">IF(ISERROR($V560),"",OFFSET('Smelter Look-up'!$I$4,$V560-4,0))</f>
        <v/>
      </c>
      <c r="K560" s="224"/>
      <c r="L560" s="224"/>
      <c r="M560" s="224"/>
      <c r="N560" s="224"/>
      <c r="O560" s="224"/>
      <c r="P560" s="185"/>
      <c r="Q560" s="225"/>
      <c r="R560" s="182" t="str">
        <f ca="1">IF(ISERROR($V560),"",OFFSET('Smelter Look-up'!$C$4,$V560-4,0)&amp;"")</f>
        <v/>
      </c>
      <c r="S560" s="181" t="str">
        <f t="shared" ca="1" si="77"/>
        <v/>
      </c>
      <c r="T560" s="181" t="str">
        <f ca="1">IF(B560="","",IF(ISERROR(MATCH($J560,SorP!$B$1:$B$6226,0)),"",INDIRECT("'SorP'!$A$"&amp;MATCH($S560&amp;$J560,SorP!C:C,0))))</f>
        <v/>
      </c>
      <c r="U560" s="201"/>
      <c r="V560" s="226" t="e">
        <f>IF(C560="",NA(),IF(OR(C560="Smelter not listed",C560="Smelter not yet identified"),MATCH($B560&amp;$D560,'Smelter Look-up'!$J:$J,0),MATCH($B560&amp;$C560,'Smelter Look-up'!$J:$J,0)))</f>
        <v>#N/A</v>
      </c>
      <c r="X560" s="227">
        <f t="shared" ca="1" si="78"/>
        <v>0</v>
      </c>
      <c r="AB560" s="228" t="str">
        <f t="shared" si="79"/>
        <v/>
      </c>
    </row>
    <row r="561" spans="1:28" s="227" customFormat="1" ht="20.25">
      <c r="A561" s="181"/>
      <c r="B561" s="182" t="str">
        <f>IF(LEN(A561)=0,"",INDEX('Smelter Look-up'!$A:$A,MATCH($A561,'Smelter Look-up'!$E:$E,0)))</f>
        <v/>
      </c>
      <c r="C561" s="186" t="str">
        <f>IF(LEN(A561)=0,"",INDEX('Smelter Look-up'!$C:$C,MATCH($A561,'Smelter Look-up'!$E:$E,0)))</f>
        <v/>
      </c>
      <c r="D561" s="230"/>
      <c r="E561" s="182" t="str">
        <f ca="1">IF(ISERROR($V561),"",OFFSET('Smelter Look-up'!$D$4,$V561-4,0)&amp;"")</f>
        <v/>
      </c>
      <c r="F561" s="182" t="str">
        <f ca="1">IF(ISERROR($V561),"",OFFSET('Smelter Look-up'!$E$4,$V561-4,0))</f>
        <v/>
      </c>
      <c r="G561" s="182" t="str">
        <f ca="1">IF(C561=$X$4,IF(ISERROR($V561),"Enter smelter details","RMI"),IF(ISERROR($V561),"",OFFSET('Smelter Look-up'!$F$4,$V561-4,0)))</f>
        <v/>
      </c>
      <c r="H561" s="183" t="str">
        <f ca="1">IF(ISERROR($V561),"",OFFSET('Smelter Look-up'!$G$4,$V561-4,0))</f>
        <v/>
      </c>
      <c r="I561" s="184" t="str">
        <f ca="1">IF(ISERROR($V561),"",OFFSET('Smelter Look-up'!$H$4,$V561-4,0))</f>
        <v/>
      </c>
      <c r="J561" s="184" t="str">
        <f ca="1">IF(ISERROR($V561),"",OFFSET('Smelter Look-up'!$I$4,$V561-4,0))</f>
        <v/>
      </c>
      <c r="K561" s="224"/>
      <c r="L561" s="224"/>
      <c r="M561" s="224"/>
      <c r="N561" s="224"/>
      <c r="O561" s="224"/>
      <c r="P561" s="185"/>
      <c r="Q561" s="225"/>
      <c r="R561" s="182" t="str">
        <f ca="1">IF(ISERROR($V561),"",OFFSET('Smelter Look-up'!$C$4,$V561-4,0)&amp;"")</f>
        <v/>
      </c>
      <c r="S561" s="181" t="str">
        <f t="shared" ca="1" si="77"/>
        <v/>
      </c>
      <c r="T561" s="181" t="str">
        <f ca="1">IF(B561="","",IF(ISERROR(MATCH($J561,SorP!$B$1:$B$6226,0)),"",INDIRECT("'SorP'!$A$"&amp;MATCH($S561&amp;$J561,SorP!C:C,0))))</f>
        <v/>
      </c>
      <c r="U561" s="201"/>
      <c r="V561" s="226" t="e">
        <f>IF(C561="",NA(),IF(OR(C561="Smelter not listed",C561="Smelter not yet identified"),MATCH($B561&amp;$D561,'Smelter Look-up'!$J:$J,0),MATCH($B561&amp;$C561,'Smelter Look-up'!$J:$J,0)))</f>
        <v>#N/A</v>
      </c>
      <c r="X561" s="227">
        <f t="shared" ca="1" si="78"/>
        <v>0</v>
      </c>
      <c r="AB561" s="228" t="str">
        <f t="shared" si="79"/>
        <v/>
      </c>
    </row>
    <row r="562" spans="1:28" s="227" customFormat="1" ht="20.25">
      <c r="A562" s="181"/>
      <c r="B562" s="182" t="str">
        <f>IF(LEN(A562)=0,"",INDEX('Smelter Look-up'!$A:$A,MATCH($A562,'Smelter Look-up'!$E:$E,0)))</f>
        <v/>
      </c>
      <c r="C562" s="186" t="str">
        <f>IF(LEN(A562)=0,"",INDEX('Smelter Look-up'!$C:$C,MATCH($A562,'Smelter Look-up'!$E:$E,0)))</f>
        <v/>
      </c>
      <c r="D562" s="230"/>
      <c r="E562" s="182" t="str">
        <f ca="1">IF(ISERROR($V562),"",OFFSET('Smelter Look-up'!$D$4,$V562-4,0)&amp;"")</f>
        <v/>
      </c>
      <c r="F562" s="182" t="str">
        <f ca="1">IF(ISERROR($V562),"",OFFSET('Smelter Look-up'!$E$4,$V562-4,0))</f>
        <v/>
      </c>
      <c r="G562" s="182" t="str">
        <f ca="1">IF(C562=$X$4,IF(ISERROR($V562),"Enter smelter details","RMI"),IF(ISERROR($V562),"",OFFSET('Smelter Look-up'!$F$4,$V562-4,0)))</f>
        <v/>
      </c>
      <c r="H562" s="183" t="str">
        <f ca="1">IF(ISERROR($V562),"",OFFSET('Smelter Look-up'!$G$4,$V562-4,0))</f>
        <v/>
      </c>
      <c r="I562" s="184" t="str">
        <f ca="1">IF(ISERROR($V562),"",OFFSET('Smelter Look-up'!$H$4,$V562-4,0))</f>
        <v/>
      </c>
      <c r="J562" s="184" t="str">
        <f ca="1">IF(ISERROR($V562),"",OFFSET('Smelter Look-up'!$I$4,$V562-4,0))</f>
        <v/>
      </c>
      <c r="K562" s="224"/>
      <c r="L562" s="224"/>
      <c r="M562" s="224"/>
      <c r="N562" s="224"/>
      <c r="O562" s="224"/>
      <c r="P562" s="185"/>
      <c r="Q562" s="225"/>
      <c r="R562" s="182" t="str">
        <f ca="1">IF(ISERROR($V562),"",OFFSET('Smelter Look-up'!$C$4,$V562-4,0)&amp;"")</f>
        <v/>
      </c>
      <c r="S562" s="181" t="str">
        <f t="shared" ca="1" si="77"/>
        <v/>
      </c>
      <c r="T562" s="181" t="str">
        <f ca="1">IF(B562="","",IF(ISERROR(MATCH($J562,SorP!$B$1:$B$6226,0)),"",INDIRECT("'SorP'!$A$"&amp;MATCH($S562&amp;$J562,SorP!C:C,0))))</f>
        <v/>
      </c>
      <c r="U562" s="201"/>
      <c r="V562" s="226" t="e">
        <f>IF(C562="",NA(),IF(OR(C562="Smelter not listed",C562="Smelter not yet identified"),MATCH($B562&amp;$D562,'Smelter Look-up'!$J:$J,0),MATCH($B562&amp;$C562,'Smelter Look-up'!$J:$J,0)))</f>
        <v>#N/A</v>
      </c>
      <c r="X562" s="227">
        <f t="shared" ca="1" si="78"/>
        <v>0</v>
      </c>
      <c r="AB562" s="228" t="str">
        <f t="shared" si="79"/>
        <v/>
      </c>
    </row>
    <row r="563" spans="1:28" s="227" customFormat="1" ht="20.25">
      <c r="A563" s="181"/>
      <c r="B563" s="182" t="str">
        <f>IF(LEN(A563)=0,"",INDEX('Smelter Look-up'!$A:$A,MATCH($A563,'Smelter Look-up'!$E:$E,0)))</f>
        <v/>
      </c>
      <c r="C563" s="186" t="str">
        <f>IF(LEN(A563)=0,"",INDEX('Smelter Look-up'!$C:$C,MATCH($A563,'Smelter Look-up'!$E:$E,0)))</f>
        <v/>
      </c>
      <c r="D563" s="230"/>
      <c r="E563" s="182" t="str">
        <f ca="1">IF(ISERROR($V563),"",OFFSET('Smelter Look-up'!$D$4,$V563-4,0)&amp;"")</f>
        <v/>
      </c>
      <c r="F563" s="182" t="str">
        <f ca="1">IF(ISERROR($V563),"",OFFSET('Smelter Look-up'!$E$4,$V563-4,0))</f>
        <v/>
      </c>
      <c r="G563" s="182" t="str">
        <f ca="1">IF(C563=$X$4,IF(ISERROR($V563),"Enter smelter details","RMI"),IF(ISERROR($V563),"",OFFSET('Smelter Look-up'!$F$4,$V563-4,0)))</f>
        <v/>
      </c>
      <c r="H563" s="183" t="str">
        <f ca="1">IF(ISERROR($V563),"",OFFSET('Smelter Look-up'!$G$4,$V563-4,0))</f>
        <v/>
      </c>
      <c r="I563" s="184" t="str">
        <f ca="1">IF(ISERROR($V563),"",OFFSET('Smelter Look-up'!$H$4,$V563-4,0))</f>
        <v/>
      </c>
      <c r="J563" s="184" t="str">
        <f ca="1">IF(ISERROR($V563),"",OFFSET('Smelter Look-up'!$I$4,$V563-4,0))</f>
        <v/>
      </c>
      <c r="K563" s="224"/>
      <c r="L563" s="224"/>
      <c r="M563" s="224"/>
      <c r="N563" s="224"/>
      <c r="O563" s="224"/>
      <c r="P563" s="185"/>
      <c r="Q563" s="225"/>
      <c r="R563" s="182" t="str">
        <f ca="1">IF(ISERROR($V563),"",OFFSET('Smelter Look-up'!$C$4,$V563-4,0)&amp;"")</f>
        <v/>
      </c>
      <c r="S563" s="181" t="str">
        <f t="shared" ca="1" si="77"/>
        <v/>
      </c>
      <c r="T563" s="181" t="str">
        <f ca="1">IF(B563="","",IF(ISERROR(MATCH($J563,SorP!$B$1:$B$6226,0)),"",INDIRECT("'SorP'!$A$"&amp;MATCH($S563&amp;$J563,SorP!C:C,0))))</f>
        <v/>
      </c>
      <c r="U563" s="201"/>
      <c r="V563" s="226" t="e">
        <f>IF(C563="",NA(),IF(OR(C563="Smelter not listed",C563="Smelter not yet identified"),MATCH($B563&amp;$D563,'Smelter Look-up'!$J:$J,0),MATCH($B563&amp;$C563,'Smelter Look-up'!$J:$J,0)))</f>
        <v>#N/A</v>
      </c>
      <c r="X563" s="227">
        <f t="shared" ca="1" si="78"/>
        <v>0</v>
      </c>
      <c r="AB563" s="228" t="str">
        <f t="shared" si="79"/>
        <v/>
      </c>
    </row>
    <row r="564" spans="1:28" s="227" customFormat="1" ht="20.25">
      <c r="A564" s="181"/>
      <c r="B564" s="182" t="str">
        <f>IF(LEN(A564)=0,"",INDEX('Smelter Look-up'!$A:$A,MATCH($A564,'Smelter Look-up'!$E:$E,0)))</f>
        <v/>
      </c>
      <c r="C564" s="186" t="str">
        <f>IF(LEN(A564)=0,"",INDEX('Smelter Look-up'!$C:$C,MATCH($A564,'Smelter Look-up'!$E:$E,0)))</f>
        <v/>
      </c>
      <c r="D564" s="230"/>
      <c r="E564" s="182" t="str">
        <f ca="1">IF(ISERROR($V564),"",OFFSET('Smelter Look-up'!$D$4,$V564-4,0)&amp;"")</f>
        <v/>
      </c>
      <c r="F564" s="182" t="str">
        <f ca="1">IF(ISERROR($V564),"",OFFSET('Smelter Look-up'!$E$4,$V564-4,0))</f>
        <v/>
      </c>
      <c r="G564" s="182" t="str">
        <f ca="1">IF(C564=$X$4,IF(ISERROR($V564),"Enter smelter details","RMI"),IF(ISERROR($V564),"",OFFSET('Smelter Look-up'!$F$4,$V564-4,0)))</f>
        <v/>
      </c>
      <c r="H564" s="183" t="str">
        <f ca="1">IF(ISERROR($V564),"",OFFSET('Smelter Look-up'!$G$4,$V564-4,0))</f>
        <v/>
      </c>
      <c r="I564" s="184" t="str">
        <f ca="1">IF(ISERROR($V564),"",OFFSET('Smelter Look-up'!$H$4,$V564-4,0))</f>
        <v/>
      </c>
      <c r="J564" s="184" t="str">
        <f ca="1">IF(ISERROR($V564),"",OFFSET('Smelter Look-up'!$I$4,$V564-4,0))</f>
        <v/>
      </c>
      <c r="K564" s="224"/>
      <c r="L564" s="224"/>
      <c r="M564" s="224"/>
      <c r="N564" s="224"/>
      <c r="O564" s="224"/>
      <c r="P564" s="185"/>
      <c r="Q564" s="225"/>
      <c r="R564" s="182" t="str">
        <f ca="1">IF(ISERROR($V564),"",OFFSET('Smelter Look-up'!$C$4,$V564-4,0)&amp;"")</f>
        <v/>
      </c>
      <c r="S564" s="181" t="str">
        <f t="shared" ca="1" si="77"/>
        <v/>
      </c>
      <c r="T564" s="181" t="str">
        <f ca="1">IF(B564="","",IF(ISERROR(MATCH($J564,SorP!$B$1:$B$6226,0)),"",INDIRECT("'SorP'!$A$"&amp;MATCH($S564&amp;$J564,SorP!C:C,0))))</f>
        <v/>
      </c>
      <c r="U564" s="201"/>
      <c r="V564" s="226" t="e">
        <f>IF(C564="",NA(),IF(OR(C564="Smelter not listed",C564="Smelter not yet identified"),MATCH($B564&amp;$D564,'Smelter Look-up'!$J:$J,0),MATCH($B564&amp;$C564,'Smelter Look-up'!$J:$J,0)))</f>
        <v>#N/A</v>
      </c>
      <c r="X564" s="227">
        <f t="shared" ca="1" si="78"/>
        <v>0</v>
      </c>
      <c r="AB564" s="228" t="str">
        <f t="shared" si="79"/>
        <v/>
      </c>
    </row>
    <row r="565" spans="1:28" s="227" customFormat="1" ht="20.25">
      <c r="A565" s="181"/>
      <c r="B565" s="182" t="str">
        <f>IF(LEN(A565)=0,"",INDEX('Smelter Look-up'!$A:$A,MATCH($A565,'Smelter Look-up'!$E:$E,0)))</f>
        <v/>
      </c>
      <c r="C565" s="186" t="str">
        <f>IF(LEN(A565)=0,"",INDEX('Smelter Look-up'!$C:$C,MATCH($A565,'Smelter Look-up'!$E:$E,0)))</f>
        <v/>
      </c>
      <c r="D565" s="230"/>
      <c r="E565" s="182" t="str">
        <f ca="1">IF(ISERROR($V565),"",OFFSET('Smelter Look-up'!$D$4,$V565-4,0)&amp;"")</f>
        <v/>
      </c>
      <c r="F565" s="182" t="str">
        <f ca="1">IF(ISERROR($V565),"",OFFSET('Smelter Look-up'!$E$4,$V565-4,0))</f>
        <v/>
      </c>
      <c r="G565" s="182" t="str">
        <f ca="1">IF(C565=$X$4,IF(ISERROR($V565),"Enter smelter details","RMI"),IF(ISERROR($V565),"",OFFSET('Smelter Look-up'!$F$4,$V565-4,0)))</f>
        <v/>
      </c>
      <c r="H565" s="183" t="str">
        <f ca="1">IF(ISERROR($V565),"",OFFSET('Smelter Look-up'!$G$4,$V565-4,0))</f>
        <v/>
      </c>
      <c r="I565" s="184" t="str">
        <f ca="1">IF(ISERROR($V565),"",OFFSET('Smelter Look-up'!$H$4,$V565-4,0))</f>
        <v/>
      </c>
      <c r="J565" s="184" t="str">
        <f ca="1">IF(ISERROR($V565),"",OFFSET('Smelter Look-up'!$I$4,$V565-4,0))</f>
        <v/>
      </c>
      <c r="K565" s="224"/>
      <c r="L565" s="224"/>
      <c r="M565" s="224"/>
      <c r="N565" s="224"/>
      <c r="O565" s="224"/>
      <c r="P565" s="185"/>
      <c r="Q565" s="225"/>
      <c r="R565" s="182" t="str">
        <f ca="1">IF(ISERROR($V565),"",OFFSET('Smelter Look-up'!$C$4,$V565-4,0)&amp;"")</f>
        <v/>
      </c>
      <c r="S565" s="181" t="str">
        <f t="shared" ca="1" si="77"/>
        <v/>
      </c>
      <c r="T565" s="181" t="str">
        <f ca="1">IF(B565="","",IF(ISERROR(MATCH($J565,SorP!$B$1:$B$6226,0)),"",INDIRECT("'SorP'!$A$"&amp;MATCH($S565&amp;$J565,SorP!C:C,0))))</f>
        <v/>
      </c>
      <c r="U565" s="201"/>
      <c r="V565" s="226" t="e">
        <f>IF(C565="",NA(),IF(OR(C565="Smelter not listed",C565="Smelter not yet identified"),MATCH($B565&amp;$D565,'Smelter Look-up'!$J:$J,0),MATCH($B565&amp;$C565,'Smelter Look-up'!$J:$J,0)))</f>
        <v>#N/A</v>
      </c>
      <c r="X565" s="227">
        <f t="shared" ca="1" si="78"/>
        <v>0</v>
      </c>
      <c r="AB565" s="228" t="str">
        <f t="shared" si="79"/>
        <v/>
      </c>
    </row>
    <row r="566" spans="1:28" s="227" customFormat="1" ht="20.25">
      <c r="A566" s="181"/>
      <c r="B566" s="182" t="str">
        <f>IF(LEN(A566)=0,"",INDEX('Smelter Look-up'!$A:$A,MATCH($A566,'Smelter Look-up'!$E:$E,0)))</f>
        <v/>
      </c>
      <c r="C566" s="186" t="str">
        <f>IF(LEN(A566)=0,"",INDEX('Smelter Look-up'!$C:$C,MATCH($A566,'Smelter Look-up'!$E:$E,0)))</f>
        <v/>
      </c>
      <c r="D566" s="230"/>
      <c r="E566" s="182" t="str">
        <f ca="1">IF(ISERROR($V566),"",OFFSET('Smelter Look-up'!$D$4,$V566-4,0)&amp;"")</f>
        <v/>
      </c>
      <c r="F566" s="182" t="str">
        <f ca="1">IF(ISERROR($V566),"",OFFSET('Smelter Look-up'!$E$4,$V566-4,0))</f>
        <v/>
      </c>
      <c r="G566" s="182" t="str">
        <f ca="1">IF(C566=$X$4,IF(ISERROR($V566),"Enter smelter details","RMI"),IF(ISERROR($V566),"",OFFSET('Smelter Look-up'!$F$4,$V566-4,0)))</f>
        <v/>
      </c>
      <c r="H566" s="183" t="str">
        <f ca="1">IF(ISERROR($V566),"",OFFSET('Smelter Look-up'!$G$4,$V566-4,0))</f>
        <v/>
      </c>
      <c r="I566" s="184" t="str">
        <f ca="1">IF(ISERROR($V566),"",OFFSET('Smelter Look-up'!$H$4,$V566-4,0))</f>
        <v/>
      </c>
      <c r="J566" s="184" t="str">
        <f ca="1">IF(ISERROR($V566),"",OFFSET('Smelter Look-up'!$I$4,$V566-4,0))</f>
        <v/>
      </c>
      <c r="K566" s="224"/>
      <c r="L566" s="224"/>
      <c r="M566" s="224"/>
      <c r="N566" s="224"/>
      <c r="O566" s="224"/>
      <c r="P566" s="185"/>
      <c r="Q566" s="225"/>
      <c r="R566" s="182" t="str">
        <f ca="1">IF(ISERROR($V566),"",OFFSET('Smelter Look-up'!$C$4,$V566-4,0)&amp;"")</f>
        <v/>
      </c>
      <c r="S566" s="181" t="str">
        <f t="shared" ca="1" si="77"/>
        <v/>
      </c>
      <c r="T566" s="181" t="str">
        <f ca="1">IF(B566="","",IF(ISERROR(MATCH($J566,SorP!$B$1:$B$6226,0)),"",INDIRECT("'SorP'!$A$"&amp;MATCH($S566&amp;$J566,SorP!C:C,0))))</f>
        <v/>
      </c>
      <c r="U566" s="201"/>
      <c r="V566" s="226" t="e">
        <f>IF(C566="",NA(),IF(OR(C566="Smelter not listed",C566="Smelter not yet identified"),MATCH($B566&amp;$D566,'Smelter Look-up'!$J:$J,0),MATCH($B566&amp;$C566,'Smelter Look-up'!$J:$J,0)))</f>
        <v>#N/A</v>
      </c>
      <c r="X566" s="227">
        <f t="shared" ca="1" si="78"/>
        <v>0</v>
      </c>
      <c r="AB566" s="228" t="str">
        <f t="shared" si="79"/>
        <v/>
      </c>
    </row>
    <row r="567" spans="1:28" s="227" customFormat="1" ht="20.25">
      <c r="A567" s="181"/>
      <c r="B567" s="182" t="str">
        <f>IF(LEN(A567)=0,"",INDEX('Smelter Look-up'!$A:$A,MATCH($A567,'Smelter Look-up'!$E:$E,0)))</f>
        <v/>
      </c>
      <c r="C567" s="186" t="str">
        <f>IF(LEN(A567)=0,"",INDEX('Smelter Look-up'!$C:$C,MATCH($A567,'Smelter Look-up'!$E:$E,0)))</f>
        <v/>
      </c>
      <c r="D567" s="230"/>
      <c r="E567" s="182" t="str">
        <f ca="1">IF(ISERROR($V567),"",OFFSET('Smelter Look-up'!$D$4,$V567-4,0)&amp;"")</f>
        <v/>
      </c>
      <c r="F567" s="182" t="str">
        <f ca="1">IF(ISERROR($V567),"",OFFSET('Smelter Look-up'!$E$4,$V567-4,0))</f>
        <v/>
      </c>
      <c r="G567" s="182" t="str">
        <f ca="1">IF(C567=$X$4,IF(ISERROR($V567),"Enter smelter details","RMI"),IF(ISERROR($V567),"",OFFSET('Smelter Look-up'!$F$4,$V567-4,0)))</f>
        <v/>
      </c>
      <c r="H567" s="183" t="str">
        <f ca="1">IF(ISERROR($V567),"",OFFSET('Smelter Look-up'!$G$4,$V567-4,0))</f>
        <v/>
      </c>
      <c r="I567" s="184" t="str">
        <f ca="1">IF(ISERROR($V567),"",OFFSET('Smelter Look-up'!$H$4,$V567-4,0))</f>
        <v/>
      </c>
      <c r="J567" s="184" t="str">
        <f ca="1">IF(ISERROR($V567),"",OFFSET('Smelter Look-up'!$I$4,$V567-4,0))</f>
        <v/>
      </c>
      <c r="K567" s="224"/>
      <c r="L567" s="224"/>
      <c r="M567" s="224"/>
      <c r="N567" s="224"/>
      <c r="O567" s="224"/>
      <c r="P567" s="185"/>
      <c r="Q567" s="225"/>
      <c r="R567" s="182" t="str">
        <f ca="1">IF(ISERROR($V567),"",OFFSET('Smelter Look-up'!$C$4,$V567-4,0)&amp;"")</f>
        <v/>
      </c>
      <c r="S567" s="181" t="str">
        <f t="shared" ca="1" si="77"/>
        <v/>
      </c>
      <c r="T567" s="181" t="str">
        <f ca="1">IF(B567="","",IF(ISERROR(MATCH($J567,SorP!$B$1:$B$6226,0)),"",INDIRECT("'SorP'!$A$"&amp;MATCH($S567&amp;$J567,SorP!C:C,0))))</f>
        <v/>
      </c>
      <c r="U567" s="201"/>
      <c r="V567" s="226" t="e">
        <f>IF(C567="",NA(),IF(OR(C567="Smelter not listed",C567="Smelter not yet identified"),MATCH($B567&amp;$D567,'Smelter Look-up'!$J:$J,0),MATCH($B567&amp;$C567,'Smelter Look-up'!$J:$J,0)))</f>
        <v>#N/A</v>
      </c>
      <c r="X567" s="227">
        <f t="shared" ca="1" si="78"/>
        <v>0</v>
      </c>
      <c r="AB567" s="228" t="str">
        <f t="shared" si="79"/>
        <v/>
      </c>
    </row>
    <row r="568" spans="1:28" s="227" customFormat="1" ht="20.25">
      <c r="A568" s="181"/>
      <c r="B568" s="182" t="str">
        <f>IF(LEN(A568)=0,"",INDEX('Smelter Look-up'!$A:$A,MATCH($A568,'Smelter Look-up'!$E:$E,0)))</f>
        <v/>
      </c>
      <c r="C568" s="186" t="str">
        <f>IF(LEN(A568)=0,"",INDEX('Smelter Look-up'!$C:$C,MATCH($A568,'Smelter Look-up'!$E:$E,0)))</f>
        <v/>
      </c>
      <c r="D568" s="230"/>
      <c r="E568" s="182" t="str">
        <f ca="1">IF(ISERROR($V568),"",OFFSET('Smelter Look-up'!$D$4,$V568-4,0)&amp;"")</f>
        <v/>
      </c>
      <c r="F568" s="182" t="str">
        <f ca="1">IF(ISERROR($V568),"",OFFSET('Smelter Look-up'!$E$4,$V568-4,0))</f>
        <v/>
      </c>
      <c r="G568" s="182" t="str">
        <f ca="1">IF(C568=$X$4,IF(ISERROR($V568),"Enter smelter details","RMI"),IF(ISERROR($V568),"",OFFSET('Smelter Look-up'!$F$4,$V568-4,0)))</f>
        <v/>
      </c>
      <c r="H568" s="183" t="str">
        <f ca="1">IF(ISERROR($V568),"",OFFSET('Smelter Look-up'!$G$4,$V568-4,0))</f>
        <v/>
      </c>
      <c r="I568" s="184" t="str">
        <f ca="1">IF(ISERROR($V568),"",OFFSET('Smelter Look-up'!$H$4,$V568-4,0))</f>
        <v/>
      </c>
      <c r="J568" s="184" t="str">
        <f ca="1">IF(ISERROR($V568),"",OFFSET('Smelter Look-up'!$I$4,$V568-4,0))</f>
        <v/>
      </c>
      <c r="K568" s="224"/>
      <c r="L568" s="224"/>
      <c r="M568" s="224"/>
      <c r="N568" s="224"/>
      <c r="O568" s="224"/>
      <c r="P568" s="185"/>
      <c r="Q568" s="225"/>
      <c r="R568" s="182" t="str">
        <f ca="1">IF(ISERROR($V568),"",OFFSET('Smelter Look-up'!$C$4,$V568-4,0)&amp;"")</f>
        <v/>
      </c>
      <c r="S568" s="181" t="str">
        <f t="shared" ca="1" si="77"/>
        <v/>
      </c>
      <c r="T568" s="181" t="str">
        <f ca="1">IF(B568="","",IF(ISERROR(MATCH($J568,SorP!$B$1:$B$6226,0)),"",INDIRECT("'SorP'!$A$"&amp;MATCH($S568&amp;$J568,SorP!C:C,0))))</f>
        <v/>
      </c>
      <c r="U568" s="201"/>
      <c r="V568" s="226" t="e">
        <f>IF(C568="",NA(),IF(OR(C568="Smelter not listed",C568="Smelter not yet identified"),MATCH($B568&amp;$D568,'Smelter Look-up'!$J:$J,0),MATCH($B568&amp;$C568,'Smelter Look-up'!$J:$J,0)))</f>
        <v>#N/A</v>
      </c>
      <c r="X568" s="227">
        <f t="shared" ca="1" si="78"/>
        <v>0</v>
      </c>
      <c r="AB568" s="228" t="str">
        <f t="shared" si="79"/>
        <v/>
      </c>
    </row>
    <row r="569" spans="1:28" s="227" customFormat="1" ht="20.25">
      <c r="A569" s="181"/>
      <c r="B569" s="182" t="str">
        <f>IF(LEN(A569)=0,"",INDEX('Smelter Look-up'!$A:$A,MATCH($A569,'Smelter Look-up'!$E:$E,0)))</f>
        <v/>
      </c>
      <c r="C569" s="186" t="str">
        <f>IF(LEN(A569)=0,"",INDEX('Smelter Look-up'!$C:$C,MATCH($A569,'Smelter Look-up'!$E:$E,0)))</f>
        <v/>
      </c>
      <c r="D569" s="230"/>
      <c r="E569" s="182" t="str">
        <f ca="1">IF(ISERROR($V569),"",OFFSET('Smelter Look-up'!$D$4,$V569-4,0)&amp;"")</f>
        <v/>
      </c>
      <c r="F569" s="182" t="str">
        <f ca="1">IF(ISERROR($V569),"",OFFSET('Smelter Look-up'!$E$4,$V569-4,0))</f>
        <v/>
      </c>
      <c r="G569" s="182" t="str">
        <f ca="1">IF(C569=$X$4,IF(ISERROR($V569),"Enter smelter details","RMI"),IF(ISERROR($V569),"",OFFSET('Smelter Look-up'!$F$4,$V569-4,0)))</f>
        <v/>
      </c>
      <c r="H569" s="183" t="str">
        <f ca="1">IF(ISERROR($V569),"",OFFSET('Smelter Look-up'!$G$4,$V569-4,0))</f>
        <v/>
      </c>
      <c r="I569" s="184" t="str">
        <f ca="1">IF(ISERROR($V569),"",OFFSET('Smelter Look-up'!$H$4,$V569-4,0))</f>
        <v/>
      </c>
      <c r="J569" s="184" t="str">
        <f ca="1">IF(ISERROR($V569),"",OFFSET('Smelter Look-up'!$I$4,$V569-4,0))</f>
        <v/>
      </c>
      <c r="K569" s="224"/>
      <c r="L569" s="224"/>
      <c r="M569" s="224"/>
      <c r="N569" s="224"/>
      <c r="O569" s="224"/>
      <c r="P569" s="185"/>
      <c r="Q569" s="225"/>
      <c r="R569" s="182" t="str">
        <f ca="1">IF(ISERROR($V569),"",OFFSET('Smelter Look-up'!$C$4,$V569-4,0)&amp;"")</f>
        <v/>
      </c>
      <c r="S569" s="181" t="str">
        <f t="shared" ca="1" si="77"/>
        <v/>
      </c>
      <c r="T569" s="181" t="str">
        <f ca="1">IF(B569="","",IF(ISERROR(MATCH($J569,SorP!$B$1:$B$6226,0)),"",INDIRECT("'SorP'!$A$"&amp;MATCH($S569&amp;$J569,SorP!C:C,0))))</f>
        <v/>
      </c>
      <c r="U569" s="201"/>
      <c r="V569" s="226" t="e">
        <f>IF(C569="",NA(),IF(OR(C569="Smelter not listed",C569="Smelter not yet identified"),MATCH($B569&amp;$D569,'Smelter Look-up'!$J:$J,0),MATCH($B569&amp;$C569,'Smelter Look-up'!$J:$J,0)))</f>
        <v>#N/A</v>
      </c>
      <c r="X569" s="227">
        <f t="shared" ca="1" si="78"/>
        <v>0</v>
      </c>
      <c r="AB569" s="228" t="str">
        <f t="shared" si="79"/>
        <v/>
      </c>
    </row>
    <row r="570" spans="1:28" s="227" customFormat="1" ht="20.25">
      <c r="A570" s="181"/>
      <c r="B570" s="182" t="str">
        <f>IF(LEN(A570)=0,"",INDEX('Smelter Look-up'!$A:$A,MATCH($A570,'Smelter Look-up'!$E:$E,0)))</f>
        <v/>
      </c>
      <c r="C570" s="186" t="str">
        <f>IF(LEN(A570)=0,"",INDEX('Smelter Look-up'!$C:$C,MATCH($A570,'Smelter Look-up'!$E:$E,0)))</f>
        <v/>
      </c>
      <c r="D570" s="230"/>
      <c r="E570" s="182" t="str">
        <f ca="1">IF(ISERROR($V570),"",OFFSET('Smelter Look-up'!$D$4,$V570-4,0)&amp;"")</f>
        <v/>
      </c>
      <c r="F570" s="182" t="str">
        <f ca="1">IF(ISERROR($V570),"",OFFSET('Smelter Look-up'!$E$4,$V570-4,0))</f>
        <v/>
      </c>
      <c r="G570" s="182" t="str">
        <f ca="1">IF(C570=$X$4,IF(ISERROR($V570),"Enter smelter details","RMI"),IF(ISERROR($V570),"",OFFSET('Smelter Look-up'!$F$4,$V570-4,0)))</f>
        <v/>
      </c>
      <c r="H570" s="183" t="str">
        <f ca="1">IF(ISERROR($V570),"",OFFSET('Smelter Look-up'!$G$4,$V570-4,0))</f>
        <v/>
      </c>
      <c r="I570" s="184" t="str">
        <f ca="1">IF(ISERROR($V570),"",OFFSET('Smelter Look-up'!$H$4,$V570-4,0))</f>
        <v/>
      </c>
      <c r="J570" s="184" t="str">
        <f ca="1">IF(ISERROR($V570),"",OFFSET('Smelter Look-up'!$I$4,$V570-4,0))</f>
        <v/>
      </c>
      <c r="K570" s="224"/>
      <c r="L570" s="224"/>
      <c r="M570" s="224"/>
      <c r="N570" s="224"/>
      <c r="O570" s="224"/>
      <c r="P570" s="185"/>
      <c r="Q570" s="225"/>
      <c r="R570" s="182" t="str">
        <f ca="1">IF(ISERROR($V570),"",OFFSET('Smelter Look-up'!$C$4,$V570-4,0)&amp;"")</f>
        <v/>
      </c>
      <c r="S570" s="181" t="str">
        <f t="shared" ca="1" si="77"/>
        <v/>
      </c>
      <c r="T570" s="181" t="str">
        <f ca="1">IF(B570="","",IF(ISERROR(MATCH($J570,SorP!$B$1:$B$6226,0)),"",INDIRECT("'SorP'!$A$"&amp;MATCH($S570&amp;$J570,SorP!C:C,0))))</f>
        <v/>
      </c>
      <c r="U570" s="201"/>
      <c r="V570" s="226" t="e">
        <f>IF(C570="",NA(),IF(OR(C570="Smelter not listed",C570="Smelter not yet identified"),MATCH($B570&amp;$D570,'Smelter Look-up'!$J:$J,0),MATCH($B570&amp;$C570,'Smelter Look-up'!$J:$J,0)))</f>
        <v>#N/A</v>
      </c>
      <c r="X570" s="227">
        <f t="shared" ca="1" si="78"/>
        <v>0</v>
      </c>
      <c r="AB570" s="228" t="str">
        <f t="shared" si="79"/>
        <v/>
      </c>
    </row>
    <row r="571" spans="1:28" s="227" customFormat="1" ht="20.25">
      <c r="A571" s="181"/>
      <c r="B571" s="182" t="str">
        <f>IF(LEN(A571)=0,"",INDEX('Smelter Look-up'!$A:$A,MATCH($A571,'Smelter Look-up'!$E:$E,0)))</f>
        <v/>
      </c>
      <c r="C571" s="186" t="str">
        <f>IF(LEN(A571)=0,"",INDEX('Smelter Look-up'!$C:$C,MATCH($A571,'Smelter Look-up'!$E:$E,0)))</f>
        <v/>
      </c>
      <c r="D571" s="230"/>
      <c r="E571" s="182" t="str">
        <f ca="1">IF(ISERROR($V571),"",OFFSET('Smelter Look-up'!$D$4,$V571-4,0)&amp;"")</f>
        <v/>
      </c>
      <c r="F571" s="182" t="str">
        <f ca="1">IF(ISERROR($V571),"",OFFSET('Smelter Look-up'!$E$4,$V571-4,0))</f>
        <v/>
      </c>
      <c r="G571" s="182" t="str">
        <f ca="1">IF(C571=$X$4,IF(ISERROR($V571),"Enter smelter details","RMI"),IF(ISERROR($V571),"",OFFSET('Smelter Look-up'!$F$4,$V571-4,0)))</f>
        <v/>
      </c>
      <c r="H571" s="183" t="str">
        <f ca="1">IF(ISERROR($V571),"",OFFSET('Smelter Look-up'!$G$4,$V571-4,0))</f>
        <v/>
      </c>
      <c r="I571" s="184" t="str">
        <f ca="1">IF(ISERROR($V571),"",OFFSET('Smelter Look-up'!$H$4,$V571-4,0))</f>
        <v/>
      </c>
      <c r="J571" s="184" t="str">
        <f ca="1">IF(ISERROR($V571),"",OFFSET('Smelter Look-up'!$I$4,$V571-4,0))</f>
        <v/>
      </c>
      <c r="K571" s="224"/>
      <c r="L571" s="224"/>
      <c r="M571" s="224"/>
      <c r="N571" s="224"/>
      <c r="O571" s="224"/>
      <c r="P571" s="185"/>
      <c r="Q571" s="225"/>
      <c r="R571" s="182" t="str">
        <f ca="1">IF(ISERROR($V571),"",OFFSET('Smelter Look-up'!$C$4,$V571-4,0)&amp;"")</f>
        <v/>
      </c>
      <c r="S571" s="181" t="str">
        <f t="shared" ca="1" si="77"/>
        <v/>
      </c>
      <c r="T571" s="181" t="str">
        <f ca="1">IF(B571="","",IF(ISERROR(MATCH($J571,SorP!$B$1:$B$6226,0)),"",INDIRECT("'SorP'!$A$"&amp;MATCH($S571&amp;$J571,SorP!C:C,0))))</f>
        <v/>
      </c>
      <c r="U571" s="201"/>
      <c r="V571" s="226" t="e">
        <f>IF(C571="",NA(),IF(OR(C571="Smelter not listed",C571="Smelter not yet identified"),MATCH($B571&amp;$D571,'Smelter Look-up'!$J:$J,0),MATCH($B571&amp;$C571,'Smelter Look-up'!$J:$J,0)))</f>
        <v>#N/A</v>
      </c>
      <c r="X571" s="227">
        <f t="shared" ca="1" si="78"/>
        <v>0</v>
      </c>
      <c r="AB571" s="228" t="str">
        <f t="shared" si="79"/>
        <v/>
      </c>
    </row>
    <row r="572" spans="1:28" s="227" customFormat="1" ht="20.25">
      <c r="A572" s="181"/>
      <c r="B572" s="182" t="str">
        <f>IF(LEN(A572)=0,"",INDEX('Smelter Look-up'!$A:$A,MATCH($A572,'Smelter Look-up'!$E:$E,0)))</f>
        <v/>
      </c>
      <c r="C572" s="186" t="str">
        <f>IF(LEN(A572)=0,"",INDEX('Smelter Look-up'!$C:$C,MATCH($A572,'Smelter Look-up'!$E:$E,0)))</f>
        <v/>
      </c>
      <c r="D572" s="230"/>
      <c r="E572" s="182" t="str">
        <f ca="1">IF(ISERROR($V572),"",OFFSET('Smelter Look-up'!$D$4,$V572-4,0)&amp;"")</f>
        <v/>
      </c>
      <c r="F572" s="182" t="str">
        <f ca="1">IF(ISERROR($V572),"",OFFSET('Smelter Look-up'!$E$4,$V572-4,0))</f>
        <v/>
      </c>
      <c r="G572" s="182" t="str">
        <f ca="1">IF(C572=$X$4,IF(ISERROR($V572),"Enter smelter details","RMI"),IF(ISERROR($V572),"",OFFSET('Smelter Look-up'!$F$4,$V572-4,0)))</f>
        <v/>
      </c>
      <c r="H572" s="183" t="str">
        <f ca="1">IF(ISERROR($V572),"",OFFSET('Smelter Look-up'!$G$4,$V572-4,0))</f>
        <v/>
      </c>
      <c r="I572" s="184" t="str">
        <f ca="1">IF(ISERROR($V572),"",OFFSET('Smelter Look-up'!$H$4,$V572-4,0))</f>
        <v/>
      </c>
      <c r="J572" s="184" t="str">
        <f ca="1">IF(ISERROR($V572),"",OFFSET('Smelter Look-up'!$I$4,$V572-4,0))</f>
        <v/>
      </c>
      <c r="K572" s="224"/>
      <c r="L572" s="224"/>
      <c r="M572" s="224"/>
      <c r="N572" s="224"/>
      <c r="O572" s="224"/>
      <c r="P572" s="185"/>
      <c r="Q572" s="225"/>
      <c r="R572" s="182" t="str">
        <f ca="1">IF(ISERROR($V572),"",OFFSET('Smelter Look-up'!$C$4,$V572-4,0)&amp;"")</f>
        <v/>
      </c>
      <c r="S572" s="181" t="str">
        <f t="shared" ca="1" si="77"/>
        <v/>
      </c>
      <c r="T572" s="181" t="str">
        <f ca="1">IF(B572="","",IF(ISERROR(MATCH($J572,SorP!$B$1:$B$6226,0)),"",INDIRECT("'SorP'!$A$"&amp;MATCH($S572&amp;$J572,SorP!C:C,0))))</f>
        <v/>
      </c>
      <c r="U572" s="201"/>
      <c r="V572" s="226" t="e">
        <f>IF(C572="",NA(),IF(OR(C572="Smelter not listed",C572="Smelter not yet identified"),MATCH($B572&amp;$D572,'Smelter Look-up'!$J:$J,0),MATCH($B572&amp;$C572,'Smelter Look-up'!$J:$J,0)))</f>
        <v>#N/A</v>
      </c>
      <c r="X572" s="227">
        <f t="shared" ca="1" si="78"/>
        <v>0</v>
      </c>
      <c r="AB572" s="228" t="str">
        <f t="shared" si="79"/>
        <v/>
      </c>
    </row>
    <row r="573" spans="1:28" s="227" customFormat="1" ht="20.25">
      <c r="A573" s="181"/>
      <c r="B573" s="182" t="str">
        <f>IF(LEN(A573)=0,"",INDEX('Smelter Look-up'!$A:$A,MATCH($A573,'Smelter Look-up'!$E:$E,0)))</f>
        <v/>
      </c>
      <c r="C573" s="186" t="str">
        <f>IF(LEN(A573)=0,"",INDEX('Smelter Look-up'!$C:$C,MATCH($A573,'Smelter Look-up'!$E:$E,0)))</f>
        <v/>
      </c>
      <c r="D573" s="230"/>
      <c r="E573" s="182" t="str">
        <f ca="1">IF(ISERROR($V573),"",OFFSET('Smelter Look-up'!$D$4,$V573-4,0)&amp;"")</f>
        <v/>
      </c>
      <c r="F573" s="182" t="str">
        <f ca="1">IF(ISERROR($V573),"",OFFSET('Smelter Look-up'!$E$4,$V573-4,0))</f>
        <v/>
      </c>
      <c r="G573" s="182" t="str">
        <f ca="1">IF(C573=$X$4,IF(ISERROR($V573),"Enter smelter details","RMI"),IF(ISERROR($V573),"",OFFSET('Smelter Look-up'!$F$4,$V573-4,0)))</f>
        <v/>
      </c>
      <c r="H573" s="183" t="str">
        <f ca="1">IF(ISERROR($V573),"",OFFSET('Smelter Look-up'!$G$4,$V573-4,0))</f>
        <v/>
      </c>
      <c r="I573" s="184" t="str">
        <f ca="1">IF(ISERROR($V573),"",OFFSET('Smelter Look-up'!$H$4,$V573-4,0))</f>
        <v/>
      </c>
      <c r="J573" s="184" t="str">
        <f ca="1">IF(ISERROR($V573),"",OFFSET('Smelter Look-up'!$I$4,$V573-4,0))</f>
        <v/>
      </c>
      <c r="K573" s="224"/>
      <c r="L573" s="224"/>
      <c r="M573" s="224"/>
      <c r="N573" s="224"/>
      <c r="O573" s="224"/>
      <c r="P573" s="185"/>
      <c r="Q573" s="225"/>
      <c r="R573" s="182" t="str">
        <f ca="1">IF(ISERROR($V573),"",OFFSET('Smelter Look-up'!$C$4,$V573-4,0)&amp;"")</f>
        <v/>
      </c>
      <c r="S573" s="181" t="str">
        <f t="shared" ca="1" si="77"/>
        <v/>
      </c>
      <c r="T573" s="181" t="str">
        <f ca="1">IF(B573="","",IF(ISERROR(MATCH($J573,SorP!$B$1:$B$6226,0)),"",INDIRECT("'SorP'!$A$"&amp;MATCH($S573&amp;$J573,SorP!C:C,0))))</f>
        <v/>
      </c>
      <c r="U573" s="201"/>
      <c r="V573" s="226" t="e">
        <f>IF(C573="",NA(),IF(OR(C573="Smelter not listed",C573="Smelter not yet identified"),MATCH($B573&amp;$D573,'Smelter Look-up'!$J:$J,0),MATCH($B573&amp;$C573,'Smelter Look-up'!$J:$J,0)))</f>
        <v>#N/A</v>
      </c>
      <c r="X573" s="227">
        <f t="shared" ca="1" si="78"/>
        <v>0</v>
      </c>
      <c r="AB573" s="228" t="str">
        <f t="shared" si="79"/>
        <v/>
      </c>
    </row>
    <row r="574" spans="1:28" s="227" customFormat="1" ht="20.25">
      <c r="A574" s="181"/>
      <c r="B574" s="182" t="str">
        <f>IF(LEN(A574)=0,"",INDEX('Smelter Look-up'!$A:$A,MATCH($A574,'Smelter Look-up'!$E:$E,0)))</f>
        <v/>
      </c>
      <c r="C574" s="186" t="str">
        <f>IF(LEN(A574)=0,"",INDEX('Smelter Look-up'!$C:$C,MATCH($A574,'Smelter Look-up'!$E:$E,0)))</f>
        <v/>
      </c>
      <c r="D574" s="230"/>
      <c r="E574" s="182" t="str">
        <f ca="1">IF(ISERROR($V574),"",OFFSET('Smelter Look-up'!$D$4,$V574-4,0)&amp;"")</f>
        <v/>
      </c>
      <c r="F574" s="182" t="str">
        <f ca="1">IF(ISERROR($V574),"",OFFSET('Smelter Look-up'!$E$4,$V574-4,0))</f>
        <v/>
      </c>
      <c r="G574" s="182" t="str">
        <f ca="1">IF(C574=$X$4,IF(ISERROR($V574),"Enter smelter details","RMI"),IF(ISERROR($V574),"",OFFSET('Smelter Look-up'!$F$4,$V574-4,0)))</f>
        <v/>
      </c>
      <c r="H574" s="183" t="str">
        <f ca="1">IF(ISERROR($V574),"",OFFSET('Smelter Look-up'!$G$4,$V574-4,0))</f>
        <v/>
      </c>
      <c r="I574" s="184" t="str">
        <f ca="1">IF(ISERROR($V574),"",OFFSET('Smelter Look-up'!$H$4,$V574-4,0))</f>
        <v/>
      </c>
      <c r="J574" s="184" t="str">
        <f ca="1">IF(ISERROR($V574),"",OFFSET('Smelter Look-up'!$I$4,$V574-4,0))</f>
        <v/>
      </c>
      <c r="K574" s="224"/>
      <c r="L574" s="224"/>
      <c r="M574" s="224"/>
      <c r="N574" s="224"/>
      <c r="O574" s="224"/>
      <c r="P574" s="185"/>
      <c r="Q574" s="225"/>
      <c r="R574" s="182" t="str">
        <f ca="1">IF(ISERROR($V574),"",OFFSET('Smelter Look-up'!$C$4,$V574-4,0)&amp;"")</f>
        <v/>
      </c>
      <c r="S574" s="181" t="str">
        <f t="shared" ca="1" si="77"/>
        <v/>
      </c>
      <c r="T574" s="181" t="str">
        <f ca="1">IF(B574="","",IF(ISERROR(MATCH($J574,SorP!$B$1:$B$6226,0)),"",INDIRECT("'SorP'!$A$"&amp;MATCH($S574&amp;$J574,SorP!C:C,0))))</f>
        <v/>
      </c>
      <c r="U574" s="201"/>
      <c r="V574" s="226" t="e">
        <f>IF(C574="",NA(),IF(OR(C574="Smelter not listed",C574="Smelter not yet identified"),MATCH($B574&amp;$D574,'Smelter Look-up'!$J:$J,0),MATCH($B574&amp;$C574,'Smelter Look-up'!$J:$J,0)))</f>
        <v>#N/A</v>
      </c>
      <c r="X574" s="227">
        <f t="shared" ca="1" si="78"/>
        <v>0</v>
      </c>
      <c r="AB574" s="228" t="str">
        <f t="shared" si="79"/>
        <v/>
      </c>
    </row>
    <row r="575" spans="1:28" s="227" customFormat="1" ht="20.25">
      <c r="A575" s="181"/>
      <c r="B575" s="182" t="str">
        <f>IF(LEN(A575)=0,"",INDEX('Smelter Look-up'!$A:$A,MATCH($A575,'Smelter Look-up'!$E:$E,0)))</f>
        <v/>
      </c>
      <c r="C575" s="186" t="str">
        <f>IF(LEN(A575)=0,"",INDEX('Smelter Look-up'!$C:$C,MATCH($A575,'Smelter Look-up'!$E:$E,0)))</f>
        <v/>
      </c>
      <c r="D575" s="230"/>
      <c r="E575" s="182" t="str">
        <f ca="1">IF(ISERROR($V575),"",OFFSET('Smelter Look-up'!$D$4,$V575-4,0)&amp;"")</f>
        <v/>
      </c>
      <c r="F575" s="182" t="str">
        <f ca="1">IF(ISERROR($V575),"",OFFSET('Smelter Look-up'!$E$4,$V575-4,0))</f>
        <v/>
      </c>
      <c r="G575" s="182" t="str">
        <f ca="1">IF(C575=$X$4,IF(ISERROR($V575),"Enter smelter details","RMI"),IF(ISERROR($V575),"",OFFSET('Smelter Look-up'!$F$4,$V575-4,0)))</f>
        <v/>
      </c>
      <c r="H575" s="183" t="str">
        <f ca="1">IF(ISERROR($V575),"",OFFSET('Smelter Look-up'!$G$4,$V575-4,0))</f>
        <v/>
      </c>
      <c r="I575" s="184" t="str">
        <f ca="1">IF(ISERROR($V575),"",OFFSET('Smelter Look-up'!$H$4,$V575-4,0))</f>
        <v/>
      </c>
      <c r="J575" s="184" t="str">
        <f ca="1">IF(ISERROR($V575),"",OFFSET('Smelter Look-up'!$I$4,$V575-4,0))</f>
        <v/>
      </c>
      <c r="K575" s="224"/>
      <c r="L575" s="224"/>
      <c r="M575" s="224"/>
      <c r="N575" s="224"/>
      <c r="O575" s="224"/>
      <c r="P575" s="185"/>
      <c r="Q575" s="225"/>
      <c r="R575" s="182" t="str">
        <f ca="1">IF(ISERROR($V575),"",OFFSET('Smelter Look-up'!$C$4,$V575-4,0)&amp;"")</f>
        <v/>
      </c>
      <c r="S575" s="181" t="str">
        <f t="shared" ca="1" si="77"/>
        <v/>
      </c>
      <c r="T575" s="181" t="str">
        <f ca="1">IF(B575="","",IF(ISERROR(MATCH($J575,SorP!$B$1:$B$6226,0)),"",INDIRECT("'SorP'!$A$"&amp;MATCH($S575&amp;$J575,SorP!C:C,0))))</f>
        <v/>
      </c>
      <c r="U575" s="201"/>
      <c r="V575" s="226" t="e">
        <f>IF(C575="",NA(),IF(OR(C575="Smelter not listed",C575="Smelter not yet identified"),MATCH($B575&amp;$D575,'Smelter Look-up'!$J:$J,0),MATCH($B575&amp;$C575,'Smelter Look-up'!$J:$J,0)))</f>
        <v>#N/A</v>
      </c>
      <c r="X575" s="227">
        <f t="shared" ca="1" si="78"/>
        <v>0</v>
      </c>
      <c r="AB575" s="228" t="str">
        <f t="shared" si="79"/>
        <v/>
      </c>
    </row>
    <row r="576" spans="1:28" s="227" customFormat="1" ht="20.25">
      <c r="A576" s="181"/>
      <c r="B576" s="182" t="str">
        <f>IF(LEN(A576)=0,"",INDEX('Smelter Look-up'!$A:$A,MATCH($A576,'Smelter Look-up'!$E:$E,0)))</f>
        <v/>
      </c>
      <c r="C576" s="186" t="str">
        <f>IF(LEN(A576)=0,"",INDEX('Smelter Look-up'!$C:$C,MATCH($A576,'Smelter Look-up'!$E:$E,0)))</f>
        <v/>
      </c>
      <c r="D576" s="230"/>
      <c r="E576" s="182" t="str">
        <f ca="1">IF(ISERROR($V576),"",OFFSET('Smelter Look-up'!$D$4,$V576-4,0)&amp;"")</f>
        <v/>
      </c>
      <c r="F576" s="182" t="str">
        <f ca="1">IF(ISERROR($V576),"",OFFSET('Smelter Look-up'!$E$4,$V576-4,0))</f>
        <v/>
      </c>
      <c r="G576" s="182" t="str">
        <f ca="1">IF(C576=$X$4,IF(ISERROR($V576),"Enter smelter details","RMI"),IF(ISERROR($V576),"",OFFSET('Smelter Look-up'!$F$4,$V576-4,0)))</f>
        <v/>
      </c>
      <c r="H576" s="183" t="str">
        <f ca="1">IF(ISERROR($V576),"",OFFSET('Smelter Look-up'!$G$4,$V576-4,0))</f>
        <v/>
      </c>
      <c r="I576" s="184" t="str">
        <f ca="1">IF(ISERROR($V576),"",OFFSET('Smelter Look-up'!$H$4,$V576-4,0))</f>
        <v/>
      </c>
      <c r="J576" s="184" t="str">
        <f ca="1">IF(ISERROR($V576),"",OFFSET('Smelter Look-up'!$I$4,$V576-4,0))</f>
        <v/>
      </c>
      <c r="K576" s="224"/>
      <c r="L576" s="224"/>
      <c r="M576" s="224"/>
      <c r="N576" s="224"/>
      <c r="O576" s="224"/>
      <c r="P576" s="185"/>
      <c r="Q576" s="225"/>
      <c r="R576" s="182" t="str">
        <f ca="1">IF(ISERROR($V576),"",OFFSET('Smelter Look-up'!$C$4,$V576-4,0)&amp;"")</f>
        <v/>
      </c>
      <c r="S576" s="181" t="str">
        <f t="shared" ca="1" si="77"/>
        <v/>
      </c>
      <c r="T576" s="181" t="str">
        <f ca="1">IF(B576="","",IF(ISERROR(MATCH($J576,SorP!$B$1:$B$6226,0)),"",INDIRECT("'SorP'!$A$"&amp;MATCH($S576&amp;$J576,SorP!C:C,0))))</f>
        <v/>
      </c>
      <c r="U576" s="201"/>
      <c r="V576" s="226" t="e">
        <f>IF(C576="",NA(),IF(OR(C576="Smelter not listed",C576="Smelter not yet identified"),MATCH($B576&amp;$D576,'Smelter Look-up'!$J:$J,0),MATCH($B576&amp;$C576,'Smelter Look-up'!$J:$J,0)))</f>
        <v>#N/A</v>
      </c>
      <c r="X576" s="227">
        <f t="shared" ca="1" si="78"/>
        <v>0</v>
      </c>
      <c r="AB576" s="228" t="str">
        <f t="shared" si="79"/>
        <v/>
      </c>
    </row>
    <row r="577" spans="1:28" s="227" customFormat="1" ht="20.25">
      <c r="A577" s="181"/>
      <c r="B577" s="182" t="str">
        <f>IF(LEN(A577)=0,"",INDEX('Smelter Look-up'!$A:$A,MATCH($A577,'Smelter Look-up'!$E:$E,0)))</f>
        <v/>
      </c>
      <c r="C577" s="186" t="str">
        <f>IF(LEN(A577)=0,"",INDEX('Smelter Look-up'!$C:$C,MATCH($A577,'Smelter Look-up'!$E:$E,0)))</f>
        <v/>
      </c>
      <c r="D577" s="230"/>
      <c r="E577" s="182" t="str">
        <f ca="1">IF(ISERROR($V577),"",OFFSET('Smelter Look-up'!$D$4,$V577-4,0)&amp;"")</f>
        <v/>
      </c>
      <c r="F577" s="182" t="str">
        <f ca="1">IF(ISERROR($V577),"",OFFSET('Smelter Look-up'!$E$4,$V577-4,0))</f>
        <v/>
      </c>
      <c r="G577" s="182" t="str">
        <f ca="1">IF(C577=$X$4,IF(ISERROR($V577),"Enter smelter details","RMI"),IF(ISERROR($V577),"",OFFSET('Smelter Look-up'!$F$4,$V577-4,0)))</f>
        <v/>
      </c>
      <c r="H577" s="183" t="str">
        <f ca="1">IF(ISERROR($V577),"",OFFSET('Smelter Look-up'!$G$4,$V577-4,0))</f>
        <v/>
      </c>
      <c r="I577" s="184" t="str">
        <f ca="1">IF(ISERROR($V577),"",OFFSET('Smelter Look-up'!$H$4,$V577-4,0))</f>
        <v/>
      </c>
      <c r="J577" s="184" t="str">
        <f ca="1">IF(ISERROR($V577),"",OFFSET('Smelter Look-up'!$I$4,$V577-4,0))</f>
        <v/>
      </c>
      <c r="K577" s="224"/>
      <c r="L577" s="224"/>
      <c r="M577" s="224"/>
      <c r="N577" s="224"/>
      <c r="O577" s="224"/>
      <c r="P577" s="185"/>
      <c r="Q577" s="225"/>
      <c r="R577" s="182" t="str">
        <f ca="1">IF(ISERROR($V577),"",OFFSET('Smelter Look-up'!$C$4,$V577-4,0)&amp;"")</f>
        <v/>
      </c>
      <c r="S577" s="181" t="str">
        <f t="shared" ca="1" si="77"/>
        <v/>
      </c>
      <c r="T577" s="181" t="str">
        <f ca="1">IF(B577="","",IF(ISERROR(MATCH($J577,SorP!$B$1:$B$6226,0)),"",INDIRECT("'SorP'!$A$"&amp;MATCH($S577&amp;$J577,SorP!C:C,0))))</f>
        <v/>
      </c>
      <c r="U577" s="201"/>
      <c r="V577" s="226" t="e">
        <f>IF(C577="",NA(),IF(OR(C577="Smelter not listed",C577="Smelter not yet identified"),MATCH($B577&amp;$D577,'Smelter Look-up'!$J:$J,0),MATCH($B577&amp;$C577,'Smelter Look-up'!$J:$J,0)))</f>
        <v>#N/A</v>
      </c>
      <c r="X577" s="227">
        <f t="shared" ca="1" si="78"/>
        <v>0</v>
      </c>
      <c r="AB577" s="228" t="str">
        <f t="shared" si="79"/>
        <v/>
      </c>
    </row>
    <row r="578" spans="1:28" s="227" customFormat="1" ht="20.25">
      <c r="A578" s="181"/>
      <c r="B578" s="182" t="str">
        <f>IF(LEN(A578)=0,"",INDEX('Smelter Look-up'!$A:$A,MATCH($A578,'Smelter Look-up'!$E:$E,0)))</f>
        <v/>
      </c>
      <c r="C578" s="186" t="str">
        <f>IF(LEN(A578)=0,"",INDEX('Smelter Look-up'!$C:$C,MATCH($A578,'Smelter Look-up'!$E:$E,0)))</f>
        <v/>
      </c>
      <c r="D578" s="230"/>
      <c r="E578" s="182" t="str">
        <f ca="1">IF(ISERROR($V578),"",OFFSET('Smelter Look-up'!$D$4,$V578-4,0)&amp;"")</f>
        <v/>
      </c>
      <c r="F578" s="182" t="str">
        <f ca="1">IF(ISERROR($V578),"",OFFSET('Smelter Look-up'!$E$4,$V578-4,0))</f>
        <v/>
      </c>
      <c r="G578" s="182" t="str">
        <f ca="1">IF(C578=$X$4,IF(ISERROR($V578),"Enter smelter details","RMI"),IF(ISERROR($V578),"",OFFSET('Smelter Look-up'!$F$4,$V578-4,0)))</f>
        <v/>
      </c>
      <c r="H578" s="183" t="str">
        <f ca="1">IF(ISERROR($V578),"",OFFSET('Smelter Look-up'!$G$4,$V578-4,0))</f>
        <v/>
      </c>
      <c r="I578" s="184" t="str">
        <f ca="1">IF(ISERROR($V578),"",OFFSET('Smelter Look-up'!$H$4,$V578-4,0))</f>
        <v/>
      </c>
      <c r="J578" s="184" t="str">
        <f ca="1">IF(ISERROR($V578),"",OFFSET('Smelter Look-up'!$I$4,$V578-4,0))</f>
        <v/>
      </c>
      <c r="K578" s="224"/>
      <c r="L578" s="224"/>
      <c r="M578" s="224"/>
      <c r="N578" s="224"/>
      <c r="O578" s="224"/>
      <c r="P578" s="185"/>
      <c r="Q578" s="225"/>
      <c r="R578" s="182" t="str">
        <f ca="1">IF(ISERROR($V578),"",OFFSET('Smelter Look-up'!$C$4,$V578-4,0)&amp;"")</f>
        <v/>
      </c>
      <c r="S578" s="181" t="str">
        <f t="shared" ca="1" si="77"/>
        <v/>
      </c>
      <c r="T578" s="181" t="str">
        <f ca="1">IF(B578="","",IF(ISERROR(MATCH($J578,SorP!$B$1:$B$6226,0)),"",INDIRECT("'SorP'!$A$"&amp;MATCH($S578&amp;$J578,SorP!C:C,0))))</f>
        <v/>
      </c>
      <c r="U578" s="201"/>
      <c r="V578" s="226" t="e">
        <f>IF(C578="",NA(),IF(OR(C578="Smelter not listed",C578="Smelter not yet identified"),MATCH($B578&amp;$D578,'Smelter Look-up'!$J:$J,0),MATCH($B578&amp;$C578,'Smelter Look-up'!$J:$J,0)))</f>
        <v>#N/A</v>
      </c>
      <c r="X578" s="227">
        <f t="shared" ca="1" si="78"/>
        <v>0</v>
      </c>
      <c r="AB578" s="228" t="str">
        <f t="shared" si="79"/>
        <v/>
      </c>
    </row>
    <row r="579" spans="1:28" s="227" customFormat="1" ht="20.25">
      <c r="A579" s="181"/>
      <c r="B579" s="182" t="str">
        <f>IF(LEN(A579)=0,"",INDEX('Smelter Look-up'!$A:$A,MATCH($A579,'Smelter Look-up'!$E:$E,0)))</f>
        <v/>
      </c>
      <c r="C579" s="186" t="str">
        <f>IF(LEN(A579)=0,"",INDEX('Smelter Look-up'!$C:$C,MATCH($A579,'Smelter Look-up'!$E:$E,0)))</f>
        <v/>
      </c>
      <c r="D579" s="230"/>
      <c r="E579" s="182" t="str">
        <f ca="1">IF(ISERROR($V579),"",OFFSET('Smelter Look-up'!$D$4,$V579-4,0)&amp;"")</f>
        <v/>
      </c>
      <c r="F579" s="182" t="str">
        <f ca="1">IF(ISERROR($V579),"",OFFSET('Smelter Look-up'!$E$4,$V579-4,0))</f>
        <v/>
      </c>
      <c r="G579" s="182" t="str">
        <f ca="1">IF(C579=$X$4,IF(ISERROR($V579),"Enter smelter details","RMI"),IF(ISERROR($V579),"",OFFSET('Smelter Look-up'!$F$4,$V579-4,0)))</f>
        <v/>
      </c>
      <c r="H579" s="183" t="str">
        <f ca="1">IF(ISERROR($V579),"",OFFSET('Smelter Look-up'!$G$4,$V579-4,0))</f>
        <v/>
      </c>
      <c r="I579" s="184" t="str">
        <f ca="1">IF(ISERROR($V579),"",OFFSET('Smelter Look-up'!$H$4,$V579-4,0))</f>
        <v/>
      </c>
      <c r="J579" s="184" t="str">
        <f ca="1">IF(ISERROR($V579),"",OFFSET('Smelter Look-up'!$I$4,$V579-4,0))</f>
        <v/>
      </c>
      <c r="K579" s="224"/>
      <c r="L579" s="224"/>
      <c r="M579" s="224"/>
      <c r="N579" s="224"/>
      <c r="O579" s="224"/>
      <c r="P579" s="185"/>
      <c r="Q579" s="225"/>
      <c r="R579" s="182" t="str">
        <f ca="1">IF(ISERROR($V579),"",OFFSET('Smelter Look-up'!$C$4,$V579-4,0)&amp;"")</f>
        <v/>
      </c>
      <c r="S579" s="181" t="str">
        <f t="shared" ca="1" si="77"/>
        <v/>
      </c>
      <c r="T579" s="181" t="str">
        <f ca="1">IF(B579="","",IF(ISERROR(MATCH($J579,SorP!$B$1:$B$6226,0)),"",INDIRECT("'SorP'!$A$"&amp;MATCH($S579&amp;$J579,SorP!C:C,0))))</f>
        <v/>
      </c>
      <c r="U579" s="201"/>
      <c r="V579" s="226" t="e">
        <f>IF(C579="",NA(),IF(OR(C579="Smelter not listed",C579="Smelter not yet identified"),MATCH($B579&amp;$D579,'Smelter Look-up'!$J:$J,0),MATCH($B579&amp;$C579,'Smelter Look-up'!$J:$J,0)))</f>
        <v>#N/A</v>
      </c>
      <c r="X579" s="227">
        <f t="shared" ca="1" si="78"/>
        <v>0</v>
      </c>
      <c r="AB579" s="228" t="str">
        <f t="shared" si="79"/>
        <v/>
      </c>
    </row>
    <row r="580" spans="1:28" s="227" customFormat="1" ht="20.25">
      <c r="A580" s="181"/>
      <c r="B580" s="182" t="str">
        <f>IF(LEN(A580)=0,"",INDEX('Smelter Look-up'!$A:$A,MATCH($A580,'Smelter Look-up'!$E:$E,0)))</f>
        <v/>
      </c>
      <c r="C580" s="186" t="str">
        <f>IF(LEN(A580)=0,"",INDEX('Smelter Look-up'!$C:$C,MATCH($A580,'Smelter Look-up'!$E:$E,0)))</f>
        <v/>
      </c>
      <c r="D580" s="230"/>
      <c r="E580" s="182" t="str">
        <f ca="1">IF(ISERROR($V580),"",OFFSET('Smelter Look-up'!$D$4,$V580-4,0)&amp;"")</f>
        <v/>
      </c>
      <c r="F580" s="182" t="str">
        <f ca="1">IF(ISERROR($V580),"",OFFSET('Smelter Look-up'!$E$4,$V580-4,0))</f>
        <v/>
      </c>
      <c r="G580" s="182" t="str">
        <f ca="1">IF(C580=$X$4,IF(ISERROR($V580),"Enter smelter details","RMI"),IF(ISERROR($V580),"",OFFSET('Smelter Look-up'!$F$4,$V580-4,0)))</f>
        <v/>
      </c>
      <c r="H580" s="183" t="str">
        <f ca="1">IF(ISERROR($V580),"",OFFSET('Smelter Look-up'!$G$4,$V580-4,0))</f>
        <v/>
      </c>
      <c r="I580" s="184" t="str">
        <f ca="1">IF(ISERROR($V580),"",OFFSET('Smelter Look-up'!$H$4,$V580-4,0))</f>
        <v/>
      </c>
      <c r="J580" s="184" t="str">
        <f ca="1">IF(ISERROR($V580),"",OFFSET('Smelter Look-up'!$I$4,$V580-4,0))</f>
        <v/>
      </c>
      <c r="K580" s="224"/>
      <c r="L580" s="224"/>
      <c r="M580" s="224"/>
      <c r="N580" s="224"/>
      <c r="O580" s="224"/>
      <c r="P580" s="185"/>
      <c r="Q580" s="225"/>
      <c r="R580" s="182" t="str">
        <f ca="1">IF(ISERROR($V580),"",OFFSET('Smelter Look-up'!$C$4,$V580-4,0)&amp;"")</f>
        <v/>
      </c>
      <c r="S580" s="181" t="str">
        <f t="shared" ca="1" si="77"/>
        <v/>
      </c>
      <c r="T580" s="181" t="str">
        <f ca="1">IF(B580="","",IF(ISERROR(MATCH($J580,SorP!$B$1:$B$6226,0)),"",INDIRECT("'SorP'!$A$"&amp;MATCH($S580&amp;$J580,SorP!C:C,0))))</f>
        <v/>
      </c>
      <c r="U580" s="201"/>
      <c r="V580" s="226" t="e">
        <f>IF(C580="",NA(),IF(OR(C580="Smelter not listed",C580="Smelter not yet identified"),MATCH($B580&amp;$D580,'Smelter Look-up'!$J:$J,0),MATCH($B580&amp;$C580,'Smelter Look-up'!$J:$J,0)))</f>
        <v>#N/A</v>
      </c>
      <c r="X580" s="227">
        <f t="shared" ca="1" si="78"/>
        <v>0</v>
      </c>
      <c r="AB580" s="228" t="str">
        <f t="shared" si="79"/>
        <v/>
      </c>
    </row>
    <row r="581" spans="1:28" s="227" customFormat="1" ht="20.25">
      <c r="A581" s="181"/>
      <c r="B581" s="182" t="str">
        <f>IF(LEN(A581)=0,"",INDEX('Smelter Look-up'!$A:$A,MATCH($A581,'Smelter Look-up'!$E:$E,0)))</f>
        <v/>
      </c>
      <c r="C581" s="186" t="str">
        <f>IF(LEN(A581)=0,"",INDEX('Smelter Look-up'!$C:$C,MATCH($A581,'Smelter Look-up'!$E:$E,0)))</f>
        <v/>
      </c>
      <c r="D581" s="230"/>
      <c r="E581" s="182" t="str">
        <f ca="1">IF(ISERROR($V581),"",OFFSET('Smelter Look-up'!$D$4,$V581-4,0)&amp;"")</f>
        <v/>
      </c>
      <c r="F581" s="182" t="str">
        <f ca="1">IF(ISERROR($V581),"",OFFSET('Smelter Look-up'!$E$4,$V581-4,0))</f>
        <v/>
      </c>
      <c r="G581" s="182" t="str">
        <f ca="1">IF(C581=$X$4,IF(ISERROR($V581),"Enter smelter details","RMI"),IF(ISERROR($V581),"",OFFSET('Smelter Look-up'!$F$4,$V581-4,0)))</f>
        <v/>
      </c>
      <c r="H581" s="183" t="str">
        <f ca="1">IF(ISERROR($V581),"",OFFSET('Smelter Look-up'!$G$4,$V581-4,0))</f>
        <v/>
      </c>
      <c r="I581" s="184" t="str">
        <f ca="1">IF(ISERROR($V581),"",OFFSET('Smelter Look-up'!$H$4,$V581-4,0))</f>
        <v/>
      </c>
      <c r="J581" s="184" t="str">
        <f ca="1">IF(ISERROR($V581),"",OFFSET('Smelter Look-up'!$I$4,$V581-4,0))</f>
        <v/>
      </c>
      <c r="K581" s="224"/>
      <c r="L581" s="224"/>
      <c r="M581" s="224"/>
      <c r="N581" s="224"/>
      <c r="O581" s="224"/>
      <c r="P581" s="185"/>
      <c r="Q581" s="225"/>
      <c r="R581" s="182" t="str">
        <f ca="1">IF(ISERROR($V581),"",OFFSET('Smelter Look-up'!$C$4,$V581-4,0)&amp;"")</f>
        <v/>
      </c>
      <c r="S581" s="181" t="str">
        <f t="shared" ref="S581" ca="1" si="80">IF(B581="","",IF(ISERROR(MATCH($E581,CL,0)),"Unknown",INDIRECT("'C'!$A$"&amp;MATCH($E581,CL,0)+1)))</f>
        <v/>
      </c>
      <c r="T581" s="181" t="str">
        <f ca="1">IF(B581="","",IF(ISERROR(MATCH($J581,SorP!$B$1:$B$6226,0)),"",INDIRECT("'SorP'!$A$"&amp;MATCH($S581&amp;$J581,SorP!C:C,0))))</f>
        <v/>
      </c>
      <c r="U581" s="201"/>
      <c r="V581" s="226" t="e">
        <f>IF(C581="",NA(),IF(OR(C581="Smelter not listed",C581="Smelter not yet identified"),MATCH($B581&amp;$D581,'Smelter Look-up'!$J:$J,0),MATCH($B581&amp;$C581,'Smelter Look-up'!$J:$J,0)))</f>
        <v>#N/A</v>
      </c>
      <c r="X581" s="227">
        <f t="shared" ref="X581" ca="1" si="81">IF(AND(C581="Smelter not listed",OR(LEN(D581)=0,LEN(E581)=0)),1,0)</f>
        <v>0</v>
      </c>
      <c r="AB581" s="228" t="str">
        <f t="shared" ref="AB581" si="82">B581&amp;C581</f>
        <v/>
      </c>
    </row>
    <row r="582" spans="1:28" s="227" customFormat="1" ht="20.25">
      <c r="A582" s="181"/>
      <c r="B582" s="182" t="str">
        <f>IF(LEN(A582)=0,"",INDEX('Smelter Look-up'!$A:$A,MATCH($A582,'Smelter Look-up'!$E:$E,0)))</f>
        <v/>
      </c>
      <c r="C582" s="186" t="str">
        <f>IF(LEN(A582)=0,"",INDEX('Smelter Look-up'!$C:$C,MATCH($A582,'Smelter Look-up'!$E:$E,0)))</f>
        <v/>
      </c>
      <c r="D582" s="230"/>
      <c r="E582" s="182" t="str">
        <f ca="1">IF(ISERROR($V582),"",OFFSET('Smelter Look-up'!$D$4,$V582-4,0)&amp;"")</f>
        <v/>
      </c>
      <c r="F582" s="182" t="str">
        <f ca="1">IF(ISERROR($V582),"",OFFSET('Smelter Look-up'!$E$4,$V582-4,0))</f>
        <v/>
      </c>
      <c r="G582" s="182" t="str">
        <f ca="1">IF(C582=$X$4,IF(ISERROR($V582),"Enter smelter details","RMI"),IF(ISERROR($V582),"",OFFSET('Smelter Look-up'!$F$4,$V582-4,0)))</f>
        <v/>
      </c>
      <c r="H582" s="183" t="str">
        <f ca="1">IF(ISERROR($V582),"",OFFSET('Smelter Look-up'!$G$4,$V582-4,0))</f>
        <v/>
      </c>
      <c r="I582" s="184" t="str">
        <f ca="1">IF(ISERROR($V582),"",OFFSET('Smelter Look-up'!$H$4,$V582-4,0))</f>
        <v/>
      </c>
      <c r="J582" s="184" t="str">
        <f ca="1">IF(ISERROR($V582),"",OFFSET('Smelter Look-up'!$I$4,$V582-4,0))</f>
        <v/>
      </c>
      <c r="K582" s="224"/>
      <c r="L582" s="224"/>
      <c r="M582" s="224"/>
      <c r="N582" s="224"/>
      <c r="O582" s="224"/>
      <c r="P582" s="185"/>
      <c r="Q582" s="225"/>
      <c r="R582" s="182" t="str">
        <f ca="1">IF(ISERROR($V582),"",OFFSET('Smelter Look-up'!$C$4,$V582-4,0)&amp;"")</f>
        <v/>
      </c>
      <c r="S582" s="181" t="str">
        <f ca="1">IF(B582="","",IF(ISERROR(MATCH($E582,CL,0)),"Unknown",INDIRECT("'C'!$A$"&amp;MATCH($E582,CL,0)+1)))</f>
        <v/>
      </c>
      <c r="T582" s="181" t="str">
        <f ca="1">IF(B582="","",IF(ISERROR(MATCH($J582,SorP!$B$1:$B$6226,0)),"",INDIRECT("'SorP'!$A$"&amp;MATCH($S582&amp;$J582,SorP!C:C,0))))</f>
        <v/>
      </c>
      <c r="U582" s="201"/>
      <c r="V582" s="226" t="e">
        <f>IF(C582="",NA(),IF(OR(C582="Smelter not listed",C582="Smelter not yet identified"),MATCH($B582&amp;$D582,'Smelter Look-up'!$J:$J,0),MATCH($B582&amp;$C582,'Smelter Look-up'!$J:$J,0)))</f>
        <v>#N/A</v>
      </c>
      <c r="X582" s="227">
        <f ca="1">IF(AND(C582="Smelter not listed",OR(LEN(D582)=0,LEN(E582)=0)),1,0)</f>
        <v>0</v>
      </c>
      <c r="AB582" s="228" t="str">
        <f>B582&amp;C582</f>
        <v/>
      </c>
    </row>
    <row r="583" spans="1:28" s="227" customFormat="1" ht="20.25">
      <c r="A583" s="181"/>
      <c r="B583" s="182" t="str">
        <f>IF(LEN(A583)=0,"",INDEX('Smelter Look-up'!$A:$A,MATCH($A583,'Smelter Look-up'!$E:$E,0)))</f>
        <v/>
      </c>
      <c r="C583" s="186" t="str">
        <f>IF(LEN(A583)=0,"",INDEX('Smelter Look-up'!$C:$C,MATCH($A583,'Smelter Look-up'!$E:$E,0)))</f>
        <v/>
      </c>
      <c r="D583" s="230"/>
      <c r="E583" s="182" t="str">
        <f ca="1">IF(ISERROR($V583),"",OFFSET('Smelter Look-up'!$D$4,$V583-4,0)&amp;"")</f>
        <v/>
      </c>
      <c r="F583" s="182" t="str">
        <f ca="1">IF(ISERROR($V583),"",OFFSET('Smelter Look-up'!$E$4,$V583-4,0))</f>
        <v/>
      </c>
      <c r="G583" s="182" t="str">
        <f ca="1">IF(C583=$X$4,IF(ISERROR($V583),"Enter smelter details","RMI"),IF(ISERROR($V583),"",OFFSET('Smelter Look-up'!$F$4,$V583-4,0)))</f>
        <v/>
      </c>
      <c r="H583" s="183" t="str">
        <f ca="1">IF(ISERROR($V583),"",OFFSET('Smelter Look-up'!$G$4,$V583-4,0))</f>
        <v/>
      </c>
      <c r="I583" s="184" t="str">
        <f ca="1">IF(ISERROR($V583),"",OFFSET('Smelter Look-up'!$H$4,$V583-4,0))</f>
        <v/>
      </c>
      <c r="J583" s="184" t="str">
        <f ca="1">IF(ISERROR($V583),"",OFFSET('Smelter Look-up'!$I$4,$V583-4,0))</f>
        <v/>
      </c>
      <c r="K583" s="224"/>
      <c r="L583" s="224"/>
      <c r="M583" s="224"/>
      <c r="N583" s="224"/>
      <c r="O583" s="224"/>
      <c r="P583" s="185"/>
      <c r="Q583" s="225"/>
      <c r="R583" s="182" t="str">
        <f ca="1">IF(ISERROR($V583),"",OFFSET('Smelter Look-up'!$C$4,$V583-4,0)&amp;"")</f>
        <v/>
      </c>
      <c r="S583" s="181" t="str">
        <f ca="1">IF(B583="","",IF(ISERROR(MATCH($E583,CL,0)),"Unknown",INDIRECT("'C'!$A$"&amp;MATCH($E583,CL,0)+1)))</f>
        <v/>
      </c>
      <c r="T583" s="181" t="str">
        <f ca="1">IF(B583="","",IF(ISERROR(MATCH($J583,SorP!$B$1:$B$6226,0)),"",INDIRECT("'SorP'!$A$"&amp;MATCH($S583&amp;$J583,SorP!C:C,0))))</f>
        <v/>
      </c>
      <c r="U583" s="201"/>
      <c r="V583" s="226" t="e">
        <f>IF(C583="",NA(),IF(OR(C583="Smelter not listed",C583="Smelter not yet identified"),MATCH($B583&amp;$D583,'Smelter Look-up'!$J:$J,0),MATCH($B583&amp;$C583,'Smelter Look-up'!$J:$J,0)))</f>
        <v>#N/A</v>
      </c>
      <c r="X583" s="227">
        <f ca="1">IF(AND(C583="Smelter not listed",OR(LEN(D583)=0,LEN(E583)=0)),1,0)</f>
        <v>0</v>
      </c>
      <c r="AB583" s="228" t="str">
        <f>B583&amp;C583</f>
        <v/>
      </c>
    </row>
    <row r="584" spans="1:28" s="227" customFormat="1" ht="20.25">
      <c r="A584" s="181"/>
      <c r="B584" s="182" t="str">
        <f>IF(LEN(A584)=0,"",INDEX('Smelter Look-up'!$A:$A,MATCH($A584,'Smelter Look-up'!$E:$E,0)))</f>
        <v/>
      </c>
      <c r="C584" s="186" t="str">
        <f>IF(LEN(A584)=0,"",INDEX('Smelter Look-up'!$C:$C,MATCH($A584,'Smelter Look-up'!$E:$E,0)))</f>
        <v/>
      </c>
      <c r="D584" s="230"/>
      <c r="E584" s="182" t="str">
        <f ca="1">IF(ISERROR($V584),"",OFFSET('Smelter Look-up'!$D$4,$V584-4,0)&amp;"")</f>
        <v/>
      </c>
      <c r="F584" s="182" t="str">
        <f ca="1">IF(ISERROR($V584),"",OFFSET('Smelter Look-up'!$E$4,$V584-4,0))</f>
        <v/>
      </c>
      <c r="G584" s="182" t="str">
        <f ca="1">IF(C584=$X$4,IF(ISERROR($V584),"Enter smelter details","RMI"),IF(ISERROR($V584),"",OFFSET('Smelter Look-up'!$F$4,$V584-4,0)))</f>
        <v/>
      </c>
      <c r="H584" s="183" t="str">
        <f ca="1">IF(ISERROR($V584),"",OFFSET('Smelter Look-up'!$G$4,$V584-4,0))</f>
        <v/>
      </c>
      <c r="I584" s="184" t="str">
        <f ca="1">IF(ISERROR($V584),"",OFFSET('Smelter Look-up'!$H$4,$V584-4,0))</f>
        <v/>
      </c>
      <c r="J584" s="184" t="str">
        <f ca="1">IF(ISERROR($V584),"",OFFSET('Smelter Look-up'!$I$4,$V584-4,0))</f>
        <v/>
      </c>
      <c r="K584" s="224"/>
      <c r="L584" s="224"/>
      <c r="M584" s="224"/>
      <c r="N584" s="224"/>
      <c r="O584" s="224"/>
      <c r="P584" s="185"/>
      <c r="Q584" s="225"/>
      <c r="R584" s="182" t="str">
        <f ca="1">IF(ISERROR($V584),"",OFFSET('Smelter Look-up'!$C$4,$V584-4,0)&amp;"")</f>
        <v/>
      </c>
      <c r="S584" s="181" t="str">
        <f ca="1">IF(B584="","",IF(ISERROR(MATCH($E584,CL,0)),"Unknown",INDIRECT("'C'!$A$"&amp;MATCH($E584,CL,0)+1)))</f>
        <v/>
      </c>
      <c r="T584" s="181" t="str">
        <f ca="1">IF(B584="","",IF(ISERROR(MATCH($J584,SorP!$B$1:$B$6226,0)),"",INDIRECT("'SorP'!$A$"&amp;MATCH($S584&amp;$J584,SorP!C:C,0))))</f>
        <v/>
      </c>
      <c r="U584" s="201"/>
      <c r="V584" s="226" t="e">
        <f>IF(C584="",NA(),IF(OR(C584="Smelter not listed",C584="Smelter not yet identified"),MATCH($B584&amp;$D584,'Smelter Look-up'!$J:$J,0),MATCH($B584&amp;$C584,'Smelter Look-up'!$J:$J,0)))</f>
        <v>#N/A</v>
      </c>
      <c r="X584" s="227">
        <f ca="1">IF(AND(C584="Smelter not listed",OR(LEN(D584)=0,LEN(E584)=0)),1,0)</f>
        <v>0</v>
      </c>
      <c r="AB584" s="228" t="str">
        <f>B584&amp;C584</f>
        <v/>
      </c>
    </row>
    <row r="585" spans="1:28" s="227" customFormat="1" ht="20.25">
      <c r="A585" s="181"/>
      <c r="B585" s="182" t="str">
        <f>IF(LEN(A585)=0,"",INDEX('Smelter Look-up'!$A:$A,MATCH($A585,'Smelter Look-up'!$E:$E,0)))</f>
        <v/>
      </c>
      <c r="C585" s="186" t="str">
        <f>IF(LEN(A585)=0,"",INDEX('Smelter Look-up'!$C:$C,MATCH($A585,'Smelter Look-up'!$E:$E,0)))</f>
        <v/>
      </c>
      <c r="D585" s="230"/>
      <c r="E585" s="182" t="str">
        <f ca="1">IF(ISERROR($V585),"",OFFSET('Smelter Look-up'!$D$4,$V585-4,0)&amp;"")</f>
        <v/>
      </c>
      <c r="F585" s="182" t="str">
        <f ca="1">IF(ISERROR($V585),"",OFFSET('Smelter Look-up'!$E$4,$V585-4,0))</f>
        <v/>
      </c>
      <c r="G585" s="182" t="str">
        <f ca="1">IF(C585=$X$4,IF(ISERROR($V585),"Enter smelter details","RMI"),IF(ISERROR($V585),"",OFFSET('Smelter Look-up'!$F$4,$V585-4,0)))</f>
        <v/>
      </c>
      <c r="H585" s="183" t="str">
        <f ca="1">IF(ISERROR($V585),"",OFFSET('Smelter Look-up'!$G$4,$V585-4,0))</f>
        <v/>
      </c>
      <c r="I585" s="184" t="str">
        <f ca="1">IF(ISERROR($V585),"",OFFSET('Smelter Look-up'!$H$4,$V585-4,0))</f>
        <v/>
      </c>
      <c r="J585" s="184" t="str">
        <f ca="1">IF(ISERROR($V585),"",OFFSET('Smelter Look-up'!$I$4,$V585-4,0))</f>
        <v/>
      </c>
      <c r="K585" s="224"/>
      <c r="L585" s="224"/>
      <c r="M585" s="224"/>
      <c r="N585" s="224"/>
      <c r="O585" s="224"/>
      <c r="P585" s="185"/>
      <c r="Q585" s="225"/>
      <c r="R585" s="182" t="str">
        <f ca="1">IF(ISERROR($V585),"",OFFSET('Smelter Look-up'!$C$4,$V585-4,0)&amp;"")</f>
        <v/>
      </c>
      <c r="S585" s="181" t="str">
        <f ca="1">IF(B585="","",IF(ISERROR(MATCH($E585,CL,0)),"Unknown",INDIRECT("'C'!$A$"&amp;MATCH($E585,CL,0)+1)))</f>
        <v/>
      </c>
      <c r="T585" s="181" t="str">
        <f ca="1">IF(B585="","",IF(ISERROR(MATCH($J585,SorP!$B$1:$B$6226,0)),"",INDIRECT("'SorP'!$A$"&amp;MATCH($S585&amp;$J585,SorP!C:C,0))))</f>
        <v/>
      </c>
      <c r="U585" s="201"/>
      <c r="V585" s="226" t="e">
        <f>IF(C585="",NA(),IF(OR(C585="Smelter not listed",C585="Smelter not yet identified"),MATCH($B585&amp;$D585,'Smelter Look-up'!$J:$J,0),MATCH($B585&amp;$C585,'Smelter Look-up'!$J:$J,0)))</f>
        <v>#N/A</v>
      </c>
      <c r="X585" s="227">
        <f ca="1">IF(AND(C585="Smelter not listed",OR(LEN(D585)=0,LEN(E585)=0)),1,0)</f>
        <v>0</v>
      </c>
      <c r="AB585" s="228" t="str">
        <f>B585&amp;C585</f>
        <v/>
      </c>
    </row>
    <row r="586" spans="1:28" s="227" customFormat="1" ht="20.25">
      <c r="A586" s="181"/>
      <c r="B586" s="182" t="str">
        <f>IF(LEN(A586)=0,"",INDEX('Smelter Look-up'!$A:$A,MATCH($A586,'Smelter Look-up'!$E:$E,0)))</f>
        <v/>
      </c>
      <c r="C586" s="186" t="str">
        <f>IF(LEN(A586)=0,"",INDEX('Smelter Look-up'!$C:$C,MATCH($A586,'Smelter Look-up'!$E:$E,0)))</f>
        <v/>
      </c>
      <c r="D586" s="230"/>
      <c r="E586" s="182" t="str">
        <f ca="1">IF(ISERROR($V586),"",OFFSET('Smelter Look-up'!$D$4,$V586-4,0)&amp;"")</f>
        <v/>
      </c>
      <c r="F586" s="182" t="str">
        <f ca="1">IF(ISERROR($V586),"",OFFSET('Smelter Look-up'!$E$4,$V586-4,0))</f>
        <v/>
      </c>
      <c r="G586" s="182" t="str">
        <f ca="1">IF(C586=$X$4,IF(ISERROR($V586),"Enter smelter details","RMI"),IF(ISERROR($V586),"",OFFSET('Smelter Look-up'!$F$4,$V586-4,0)))</f>
        <v/>
      </c>
      <c r="H586" s="183" t="str">
        <f ca="1">IF(ISERROR($V586),"",OFFSET('Smelter Look-up'!$G$4,$V586-4,0))</f>
        <v/>
      </c>
      <c r="I586" s="184" t="str">
        <f ca="1">IF(ISERROR($V586),"",OFFSET('Smelter Look-up'!$H$4,$V586-4,0))</f>
        <v/>
      </c>
      <c r="J586" s="184" t="str">
        <f ca="1">IF(ISERROR($V586),"",OFFSET('Smelter Look-up'!$I$4,$V586-4,0))</f>
        <v/>
      </c>
      <c r="K586" s="224"/>
      <c r="L586" s="224"/>
      <c r="M586" s="224"/>
      <c r="N586" s="224"/>
      <c r="O586" s="224"/>
      <c r="P586" s="185"/>
      <c r="Q586" s="225"/>
      <c r="R586" s="182" t="str">
        <f ca="1">IF(ISERROR($V586),"",OFFSET('Smelter Look-up'!$C$4,$V586-4,0)&amp;"")</f>
        <v/>
      </c>
      <c r="S586" s="181" t="str">
        <f t="shared" ref="S586" ca="1" si="83">IF(B586="","",IF(ISERROR(MATCH($E586,CL,0)),"Unknown",INDIRECT("'C'!$A$"&amp;MATCH($E586,CL,0)+1)))</f>
        <v/>
      </c>
      <c r="T586" s="181" t="str">
        <f ca="1">IF(B586="","",IF(ISERROR(MATCH($J586,SorP!$B$1:$B$6226,0)),"",INDIRECT("'SorP'!$A$"&amp;MATCH($S586&amp;$J586,SorP!C:C,0))))</f>
        <v/>
      </c>
      <c r="U586" s="201"/>
      <c r="V586" s="226" t="e">
        <f>IF(C586="",NA(),IF(OR(C586="Smelter not listed",C586="Smelter not yet identified"),MATCH($B586&amp;$D586,'Smelter Look-up'!$J:$J,0),MATCH($B586&amp;$C586,'Smelter Look-up'!$J:$J,0)))</f>
        <v>#N/A</v>
      </c>
      <c r="X586" s="227">
        <f t="shared" ref="X586" ca="1" si="84">IF(AND(C586="Smelter not listed",OR(LEN(D586)=0,LEN(E586)=0)),1,0)</f>
        <v>0</v>
      </c>
      <c r="AB586" s="228" t="str">
        <f t="shared" ref="AB586" si="85">B586&amp;C586</f>
        <v/>
      </c>
    </row>
    <row r="587" spans="1:28" s="227" customFormat="1" ht="20.25">
      <c r="A587" s="181"/>
      <c r="B587" s="182" t="str">
        <f>IF(LEN(A587)=0,"",INDEX('Smelter Look-up'!$A:$A,MATCH($A587,'Smelter Look-up'!$E:$E,0)))</f>
        <v/>
      </c>
      <c r="C587" s="186" t="str">
        <f>IF(LEN(A587)=0,"",INDEX('Smelter Look-up'!$C:$C,MATCH($A587,'Smelter Look-up'!$E:$E,0)))</f>
        <v/>
      </c>
      <c r="D587" s="230"/>
      <c r="E587" s="182" t="str">
        <f ca="1">IF(ISERROR($V587),"",OFFSET('Smelter Look-up'!$D$4,$V587-4,0)&amp;"")</f>
        <v/>
      </c>
      <c r="F587" s="182" t="str">
        <f ca="1">IF(ISERROR($V587),"",OFFSET('Smelter Look-up'!$E$4,$V587-4,0))</f>
        <v/>
      </c>
      <c r="G587" s="182" t="str">
        <f ca="1">IF(C587=$X$4,IF(ISERROR($V587),"Enter smelter details","RMI"),IF(ISERROR($V587),"",OFFSET('Smelter Look-up'!$F$4,$V587-4,0)))</f>
        <v/>
      </c>
      <c r="H587" s="183" t="str">
        <f ca="1">IF(ISERROR($V587),"",OFFSET('Smelter Look-up'!$G$4,$V587-4,0))</f>
        <v/>
      </c>
      <c r="I587" s="184" t="str">
        <f ca="1">IF(ISERROR($V587),"",OFFSET('Smelter Look-up'!$H$4,$V587-4,0))</f>
        <v/>
      </c>
      <c r="J587" s="184" t="str">
        <f ca="1">IF(ISERROR($V587),"",OFFSET('Smelter Look-up'!$I$4,$V587-4,0))</f>
        <v/>
      </c>
      <c r="K587" s="224"/>
      <c r="L587" s="224"/>
      <c r="M587" s="224"/>
      <c r="N587" s="224"/>
      <c r="O587" s="224"/>
      <c r="P587" s="185"/>
      <c r="Q587" s="225"/>
      <c r="R587" s="182" t="str">
        <f ca="1">IF(ISERROR($V587),"",OFFSET('Smelter Look-up'!$C$4,$V587-4,0)&amp;"")</f>
        <v/>
      </c>
      <c r="S587" s="181" t="str">
        <f t="shared" ref="S587:S634" ca="1" si="86">IF(B587="","",IF(ISERROR(MATCH($E587,CL,0)),"Unknown",INDIRECT("'C'!$A$"&amp;MATCH($E587,CL,0)+1)))</f>
        <v/>
      </c>
      <c r="T587" s="181" t="str">
        <f ca="1">IF(B587="","",IF(ISERROR(MATCH($J587,SorP!$B$1:$B$6226,0)),"",INDIRECT("'SorP'!$A$"&amp;MATCH($S587&amp;$J587,SorP!C:C,0))))</f>
        <v/>
      </c>
      <c r="U587" s="201"/>
      <c r="V587" s="226" t="e">
        <f>IF(C587="",NA(),IF(OR(C587="Smelter not listed",C587="Smelter not yet identified"),MATCH($B587&amp;$D587,'Smelter Look-up'!$J:$J,0),MATCH($B587&amp;$C587,'Smelter Look-up'!$J:$J,0)))</f>
        <v>#N/A</v>
      </c>
      <c r="X587" s="227">
        <f t="shared" ref="X587:X634" ca="1" si="87">IF(AND(C587="Smelter not listed",OR(LEN(D587)=0,LEN(E587)=0)),1,0)</f>
        <v>0</v>
      </c>
      <c r="AB587" s="228" t="str">
        <f t="shared" ref="AB587:AB634" si="88">B587&amp;C587</f>
        <v/>
      </c>
    </row>
    <row r="588" spans="1:28" s="227" customFormat="1" ht="20.25">
      <c r="A588" s="181"/>
      <c r="B588" s="182" t="str">
        <f>IF(LEN(A588)=0,"",INDEX('Smelter Look-up'!$A:$A,MATCH($A588,'Smelter Look-up'!$E:$E,0)))</f>
        <v/>
      </c>
      <c r="C588" s="186" t="str">
        <f>IF(LEN(A588)=0,"",INDEX('Smelter Look-up'!$C:$C,MATCH($A588,'Smelter Look-up'!$E:$E,0)))</f>
        <v/>
      </c>
      <c r="D588" s="230"/>
      <c r="E588" s="182" t="str">
        <f ca="1">IF(ISERROR($V588),"",OFFSET('Smelter Look-up'!$D$4,$V588-4,0)&amp;"")</f>
        <v/>
      </c>
      <c r="F588" s="182" t="str">
        <f ca="1">IF(ISERROR($V588),"",OFFSET('Smelter Look-up'!$E$4,$V588-4,0))</f>
        <v/>
      </c>
      <c r="G588" s="182" t="str">
        <f ca="1">IF(C588=$X$4,IF(ISERROR($V588),"Enter smelter details","RMI"),IF(ISERROR($V588),"",OFFSET('Smelter Look-up'!$F$4,$V588-4,0)))</f>
        <v/>
      </c>
      <c r="H588" s="183" t="str">
        <f ca="1">IF(ISERROR($V588),"",OFFSET('Smelter Look-up'!$G$4,$V588-4,0))</f>
        <v/>
      </c>
      <c r="I588" s="184" t="str">
        <f ca="1">IF(ISERROR($V588),"",OFFSET('Smelter Look-up'!$H$4,$V588-4,0))</f>
        <v/>
      </c>
      <c r="J588" s="184" t="str">
        <f ca="1">IF(ISERROR($V588),"",OFFSET('Smelter Look-up'!$I$4,$V588-4,0))</f>
        <v/>
      </c>
      <c r="K588" s="224"/>
      <c r="L588" s="224"/>
      <c r="M588" s="224"/>
      <c r="N588" s="224"/>
      <c r="O588" s="224"/>
      <c r="P588" s="185"/>
      <c r="Q588" s="225"/>
      <c r="R588" s="182" t="str">
        <f ca="1">IF(ISERROR($V588),"",OFFSET('Smelter Look-up'!$C$4,$V588-4,0)&amp;"")</f>
        <v/>
      </c>
      <c r="S588" s="181" t="str">
        <f t="shared" ca="1" si="86"/>
        <v/>
      </c>
      <c r="T588" s="181" t="str">
        <f ca="1">IF(B588="","",IF(ISERROR(MATCH($J588,SorP!$B$1:$B$6226,0)),"",INDIRECT("'SorP'!$A$"&amp;MATCH($S588&amp;$J588,SorP!C:C,0))))</f>
        <v/>
      </c>
      <c r="U588" s="201"/>
      <c r="V588" s="226" t="e">
        <f>IF(C588="",NA(),IF(OR(C588="Smelter not listed",C588="Smelter not yet identified"),MATCH($B588&amp;$D588,'Smelter Look-up'!$J:$J,0),MATCH($B588&amp;$C588,'Smelter Look-up'!$J:$J,0)))</f>
        <v>#N/A</v>
      </c>
      <c r="X588" s="227">
        <f t="shared" ca="1" si="87"/>
        <v>0</v>
      </c>
      <c r="AB588" s="228" t="str">
        <f t="shared" si="88"/>
        <v/>
      </c>
    </row>
    <row r="589" spans="1:28" s="227" customFormat="1" ht="20.25">
      <c r="A589" s="181"/>
      <c r="B589" s="182" t="str">
        <f>IF(LEN(A589)=0,"",INDEX('Smelter Look-up'!$A:$A,MATCH($A589,'Smelter Look-up'!$E:$E,0)))</f>
        <v/>
      </c>
      <c r="C589" s="186" t="str">
        <f>IF(LEN(A589)=0,"",INDEX('Smelter Look-up'!$C:$C,MATCH($A589,'Smelter Look-up'!$E:$E,0)))</f>
        <v/>
      </c>
      <c r="D589" s="230"/>
      <c r="E589" s="182" t="str">
        <f ca="1">IF(ISERROR($V589),"",OFFSET('Smelter Look-up'!$D$4,$V589-4,0)&amp;"")</f>
        <v/>
      </c>
      <c r="F589" s="182" t="str">
        <f ca="1">IF(ISERROR($V589),"",OFFSET('Smelter Look-up'!$E$4,$V589-4,0))</f>
        <v/>
      </c>
      <c r="G589" s="182" t="str">
        <f ca="1">IF(C589=$X$4,IF(ISERROR($V589),"Enter smelter details","RMI"),IF(ISERROR($V589),"",OFFSET('Smelter Look-up'!$F$4,$V589-4,0)))</f>
        <v/>
      </c>
      <c r="H589" s="183" t="str">
        <f ca="1">IF(ISERROR($V589),"",OFFSET('Smelter Look-up'!$G$4,$V589-4,0))</f>
        <v/>
      </c>
      <c r="I589" s="184" t="str">
        <f ca="1">IF(ISERROR($V589),"",OFFSET('Smelter Look-up'!$H$4,$V589-4,0))</f>
        <v/>
      </c>
      <c r="J589" s="184" t="str">
        <f ca="1">IF(ISERROR($V589),"",OFFSET('Smelter Look-up'!$I$4,$V589-4,0))</f>
        <v/>
      </c>
      <c r="K589" s="224"/>
      <c r="L589" s="224"/>
      <c r="M589" s="224"/>
      <c r="N589" s="224"/>
      <c r="O589" s="224"/>
      <c r="P589" s="185"/>
      <c r="Q589" s="225"/>
      <c r="R589" s="182" t="str">
        <f ca="1">IF(ISERROR($V589),"",OFFSET('Smelter Look-up'!$C$4,$V589-4,0)&amp;"")</f>
        <v/>
      </c>
      <c r="S589" s="181" t="str">
        <f t="shared" ca="1" si="86"/>
        <v/>
      </c>
      <c r="T589" s="181" t="str">
        <f ca="1">IF(B589="","",IF(ISERROR(MATCH($J589,SorP!$B$1:$B$6226,0)),"",INDIRECT("'SorP'!$A$"&amp;MATCH($S589&amp;$J589,SorP!C:C,0))))</f>
        <v/>
      </c>
      <c r="U589" s="201"/>
      <c r="V589" s="226" t="e">
        <f>IF(C589="",NA(),IF(OR(C589="Smelter not listed",C589="Smelter not yet identified"),MATCH($B589&amp;$D589,'Smelter Look-up'!$J:$J,0),MATCH($B589&amp;$C589,'Smelter Look-up'!$J:$J,0)))</f>
        <v>#N/A</v>
      </c>
      <c r="X589" s="227">
        <f t="shared" ca="1" si="87"/>
        <v>0</v>
      </c>
      <c r="AB589" s="228" t="str">
        <f t="shared" si="88"/>
        <v/>
      </c>
    </row>
    <row r="590" spans="1:28" s="227" customFormat="1" ht="20.25">
      <c r="A590" s="181"/>
      <c r="B590" s="182" t="str">
        <f>IF(LEN(A590)=0,"",INDEX('Smelter Look-up'!$A:$A,MATCH($A590,'Smelter Look-up'!$E:$E,0)))</f>
        <v/>
      </c>
      <c r="C590" s="186" t="str">
        <f>IF(LEN(A590)=0,"",INDEX('Smelter Look-up'!$C:$C,MATCH($A590,'Smelter Look-up'!$E:$E,0)))</f>
        <v/>
      </c>
      <c r="D590" s="230"/>
      <c r="E590" s="182" t="str">
        <f ca="1">IF(ISERROR($V590),"",OFFSET('Smelter Look-up'!$D$4,$V590-4,0)&amp;"")</f>
        <v/>
      </c>
      <c r="F590" s="182" t="str">
        <f ca="1">IF(ISERROR($V590),"",OFFSET('Smelter Look-up'!$E$4,$V590-4,0))</f>
        <v/>
      </c>
      <c r="G590" s="182" t="str">
        <f ca="1">IF(C590=$X$4,IF(ISERROR($V590),"Enter smelter details","RMI"),IF(ISERROR($V590),"",OFFSET('Smelter Look-up'!$F$4,$V590-4,0)))</f>
        <v/>
      </c>
      <c r="H590" s="183" t="str">
        <f ca="1">IF(ISERROR($V590),"",OFFSET('Smelter Look-up'!$G$4,$V590-4,0))</f>
        <v/>
      </c>
      <c r="I590" s="184" t="str">
        <f ca="1">IF(ISERROR($V590),"",OFFSET('Smelter Look-up'!$H$4,$V590-4,0))</f>
        <v/>
      </c>
      <c r="J590" s="184" t="str">
        <f ca="1">IF(ISERROR($V590),"",OFFSET('Smelter Look-up'!$I$4,$V590-4,0))</f>
        <v/>
      </c>
      <c r="K590" s="224"/>
      <c r="L590" s="224"/>
      <c r="M590" s="224"/>
      <c r="N590" s="224"/>
      <c r="O590" s="224"/>
      <c r="P590" s="185"/>
      <c r="Q590" s="225"/>
      <c r="R590" s="182" t="str">
        <f ca="1">IF(ISERROR($V590),"",OFFSET('Smelter Look-up'!$C$4,$V590-4,0)&amp;"")</f>
        <v/>
      </c>
      <c r="S590" s="181" t="str">
        <f t="shared" ca="1" si="86"/>
        <v/>
      </c>
      <c r="T590" s="181" t="str">
        <f ca="1">IF(B590="","",IF(ISERROR(MATCH($J590,SorP!$B$1:$B$6226,0)),"",INDIRECT("'SorP'!$A$"&amp;MATCH($S590&amp;$J590,SorP!C:C,0))))</f>
        <v/>
      </c>
      <c r="U590" s="201"/>
      <c r="V590" s="226" t="e">
        <f>IF(C590="",NA(),IF(OR(C590="Smelter not listed",C590="Smelter not yet identified"),MATCH($B590&amp;$D590,'Smelter Look-up'!$J:$J,0),MATCH($B590&amp;$C590,'Smelter Look-up'!$J:$J,0)))</f>
        <v>#N/A</v>
      </c>
      <c r="X590" s="227">
        <f t="shared" ca="1" si="87"/>
        <v>0</v>
      </c>
      <c r="AB590" s="228" t="str">
        <f t="shared" si="88"/>
        <v/>
      </c>
    </row>
    <row r="591" spans="1:28" s="227" customFormat="1" ht="20.25">
      <c r="A591" s="181"/>
      <c r="B591" s="182" t="str">
        <f>IF(LEN(A591)=0,"",INDEX('Smelter Look-up'!$A:$A,MATCH($A591,'Smelter Look-up'!$E:$E,0)))</f>
        <v/>
      </c>
      <c r="C591" s="186" t="str">
        <f>IF(LEN(A591)=0,"",INDEX('Smelter Look-up'!$C:$C,MATCH($A591,'Smelter Look-up'!$E:$E,0)))</f>
        <v/>
      </c>
      <c r="D591" s="230"/>
      <c r="E591" s="182" t="str">
        <f ca="1">IF(ISERROR($V591),"",OFFSET('Smelter Look-up'!$D$4,$V591-4,0)&amp;"")</f>
        <v/>
      </c>
      <c r="F591" s="182" t="str">
        <f ca="1">IF(ISERROR($V591),"",OFFSET('Smelter Look-up'!$E$4,$V591-4,0))</f>
        <v/>
      </c>
      <c r="G591" s="182" t="str">
        <f ca="1">IF(C591=$X$4,IF(ISERROR($V591),"Enter smelter details","RMI"),IF(ISERROR($V591),"",OFFSET('Smelter Look-up'!$F$4,$V591-4,0)))</f>
        <v/>
      </c>
      <c r="H591" s="183" t="str">
        <f ca="1">IF(ISERROR($V591),"",OFFSET('Smelter Look-up'!$G$4,$V591-4,0))</f>
        <v/>
      </c>
      <c r="I591" s="184" t="str">
        <f ca="1">IF(ISERROR($V591),"",OFFSET('Smelter Look-up'!$H$4,$V591-4,0))</f>
        <v/>
      </c>
      <c r="J591" s="184" t="str">
        <f ca="1">IF(ISERROR($V591),"",OFFSET('Smelter Look-up'!$I$4,$V591-4,0))</f>
        <v/>
      </c>
      <c r="K591" s="224"/>
      <c r="L591" s="224"/>
      <c r="M591" s="224"/>
      <c r="N591" s="224"/>
      <c r="O591" s="224"/>
      <c r="P591" s="185"/>
      <c r="Q591" s="225"/>
      <c r="R591" s="182" t="str">
        <f ca="1">IF(ISERROR($V591),"",OFFSET('Smelter Look-up'!$C$4,$V591-4,0)&amp;"")</f>
        <v/>
      </c>
      <c r="S591" s="181" t="str">
        <f t="shared" ca="1" si="86"/>
        <v/>
      </c>
      <c r="T591" s="181" t="str">
        <f ca="1">IF(B591="","",IF(ISERROR(MATCH($J591,SorP!$B$1:$B$6226,0)),"",INDIRECT("'SorP'!$A$"&amp;MATCH($S591&amp;$J591,SorP!C:C,0))))</f>
        <v/>
      </c>
      <c r="U591" s="201"/>
      <c r="V591" s="226" t="e">
        <f>IF(C591="",NA(),IF(OR(C591="Smelter not listed",C591="Smelter not yet identified"),MATCH($B591&amp;$D591,'Smelter Look-up'!$J:$J,0),MATCH($B591&amp;$C591,'Smelter Look-up'!$J:$J,0)))</f>
        <v>#N/A</v>
      </c>
      <c r="X591" s="227">
        <f t="shared" ca="1" si="87"/>
        <v>0</v>
      </c>
      <c r="AB591" s="228" t="str">
        <f t="shared" si="88"/>
        <v/>
      </c>
    </row>
    <row r="592" spans="1:28" s="227" customFormat="1" ht="20.25">
      <c r="A592" s="181"/>
      <c r="B592" s="182" t="str">
        <f>IF(LEN(A592)=0,"",INDEX('Smelter Look-up'!$A:$A,MATCH($A592,'Smelter Look-up'!$E:$E,0)))</f>
        <v/>
      </c>
      <c r="C592" s="186" t="str">
        <f>IF(LEN(A592)=0,"",INDEX('Smelter Look-up'!$C:$C,MATCH($A592,'Smelter Look-up'!$E:$E,0)))</f>
        <v/>
      </c>
      <c r="D592" s="230"/>
      <c r="E592" s="182" t="str">
        <f ca="1">IF(ISERROR($V592),"",OFFSET('Smelter Look-up'!$D$4,$V592-4,0)&amp;"")</f>
        <v/>
      </c>
      <c r="F592" s="182" t="str">
        <f ca="1">IF(ISERROR($V592),"",OFFSET('Smelter Look-up'!$E$4,$V592-4,0))</f>
        <v/>
      </c>
      <c r="G592" s="182" t="str">
        <f ca="1">IF(C592=$X$4,IF(ISERROR($V592),"Enter smelter details","RMI"),IF(ISERROR($V592),"",OFFSET('Smelter Look-up'!$F$4,$V592-4,0)))</f>
        <v/>
      </c>
      <c r="H592" s="183" t="str">
        <f ca="1">IF(ISERROR($V592),"",OFFSET('Smelter Look-up'!$G$4,$V592-4,0))</f>
        <v/>
      </c>
      <c r="I592" s="184" t="str">
        <f ca="1">IF(ISERROR($V592),"",OFFSET('Smelter Look-up'!$H$4,$V592-4,0))</f>
        <v/>
      </c>
      <c r="J592" s="184" t="str">
        <f ca="1">IF(ISERROR($V592),"",OFFSET('Smelter Look-up'!$I$4,$V592-4,0))</f>
        <v/>
      </c>
      <c r="K592" s="224"/>
      <c r="L592" s="224"/>
      <c r="M592" s="224"/>
      <c r="N592" s="224"/>
      <c r="O592" s="224"/>
      <c r="P592" s="185"/>
      <c r="Q592" s="225"/>
      <c r="R592" s="182" t="str">
        <f ca="1">IF(ISERROR($V592),"",OFFSET('Smelter Look-up'!$C$4,$V592-4,0)&amp;"")</f>
        <v/>
      </c>
      <c r="S592" s="181" t="str">
        <f t="shared" ca="1" si="86"/>
        <v/>
      </c>
      <c r="T592" s="181" t="str">
        <f ca="1">IF(B592="","",IF(ISERROR(MATCH($J592,SorP!$B$1:$B$6226,0)),"",INDIRECT("'SorP'!$A$"&amp;MATCH($S592&amp;$J592,SorP!C:C,0))))</f>
        <v/>
      </c>
      <c r="U592" s="201"/>
      <c r="V592" s="226" t="e">
        <f>IF(C592="",NA(),IF(OR(C592="Smelter not listed",C592="Smelter not yet identified"),MATCH($B592&amp;$D592,'Smelter Look-up'!$J:$J,0),MATCH($B592&amp;$C592,'Smelter Look-up'!$J:$J,0)))</f>
        <v>#N/A</v>
      </c>
      <c r="X592" s="227">
        <f t="shared" ca="1" si="87"/>
        <v>0</v>
      </c>
      <c r="AB592" s="228" t="str">
        <f t="shared" si="88"/>
        <v/>
      </c>
    </row>
    <row r="593" spans="1:28" s="227" customFormat="1" ht="20.25">
      <c r="A593" s="181"/>
      <c r="B593" s="182" t="str">
        <f>IF(LEN(A593)=0,"",INDEX('Smelter Look-up'!$A:$A,MATCH($A593,'Smelter Look-up'!$E:$E,0)))</f>
        <v/>
      </c>
      <c r="C593" s="186" t="str">
        <f>IF(LEN(A593)=0,"",INDEX('Smelter Look-up'!$C:$C,MATCH($A593,'Smelter Look-up'!$E:$E,0)))</f>
        <v/>
      </c>
      <c r="D593" s="230"/>
      <c r="E593" s="182" t="str">
        <f ca="1">IF(ISERROR($V593),"",OFFSET('Smelter Look-up'!$D$4,$V593-4,0)&amp;"")</f>
        <v/>
      </c>
      <c r="F593" s="182" t="str">
        <f ca="1">IF(ISERROR($V593),"",OFFSET('Smelter Look-up'!$E$4,$V593-4,0))</f>
        <v/>
      </c>
      <c r="G593" s="182" t="str">
        <f ca="1">IF(C593=$X$4,IF(ISERROR($V593),"Enter smelter details","RMI"),IF(ISERROR($V593),"",OFFSET('Smelter Look-up'!$F$4,$V593-4,0)))</f>
        <v/>
      </c>
      <c r="H593" s="183" t="str">
        <f ca="1">IF(ISERROR($V593),"",OFFSET('Smelter Look-up'!$G$4,$V593-4,0))</f>
        <v/>
      </c>
      <c r="I593" s="184" t="str">
        <f ca="1">IF(ISERROR($V593),"",OFFSET('Smelter Look-up'!$H$4,$V593-4,0))</f>
        <v/>
      </c>
      <c r="J593" s="184" t="str">
        <f ca="1">IF(ISERROR($V593),"",OFFSET('Smelter Look-up'!$I$4,$V593-4,0))</f>
        <v/>
      </c>
      <c r="K593" s="224"/>
      <c r="L593" s="224"/>
      <c r="M593" s="224"/>
      <c r="N593" s="224"/>
      <c r="O593" s="224"/>
      <c r="P593" s="185"/>
      <c r="Q593" s="225"/>
      <c r="R593" s="182" t="str">
        <f ca="1">IF(ISERROR($V593),"",OFFSET('Smelter Look-up'!$C$4,$V593-4,0)&amp;"")</f>
        <v/>
      </c>
      <c r="S593" s="181" t="str">
        <f t="shared" ca="1" si="86"/>
        <v/>
      </c>
      <c r="T593" s="181" t="str">
        <f ca="1">IF(B593="","",IF(ISERROR(MATCH($J593,SorP!$B$1:$B$6226,0)),"",INDIRECT("'SorP'!$A$"&amp;MATCH($S593&amp;$J593,SorP!C:C,0))))</f>
        <v/>
      </c>
      <c r="U593" s="201"/>
      <c r="V593" s="226" t="e">
        <f>IF(C593="",NA(),IF(OR(C593="Smelter not listed",C593="Smelter not yet identified"),MATCH($B593&amp;$D593,'Smelter Look-up'!$J:$J,0),MATCH($B593&amp;$C593,'Smelter Look-up'!$J:$J,0)))</f>
        <v>#N/A</v>
      </c>
      <c r="X593" s="227">
        <f t="shared" ca="1" si="87"/>
        <v>0</v>
      </c>
      <c r="AB593" s="228" t="str">
        <f t="shared" si="88"/>
        <v/>
      </c>
    </row>
    <row r="594" spans="1:28" s="227" customFormat="1" ht="20.25">
      <c r="A594" s="181"/>
      <c r="B594" s="182" t="str">
        <f>IF(LEN(A594)=0,"",INDEX('Smelter Look-up'!$A:$A,MATCH($A594,'Smelter Look-up'!$E:$E,0)))</f>
        <v/>
      </c>
      <c r="C594" s="186" t="str">
        <f>IF(LEN(A594)=0,"",INDEX('Smelter Look-up'!$C:$C,MATCH($A594,'Smelter Look-up'!$E:$E,0)))</f>
        <v/>
      </c>
      <c r="D594" s="230"/>
      <c r="E594" s="182" t="str">
        <f ca="1">IF(ISERROR($V594),"",OFFSET('Smelter Look-up'!$D$4,$V594-4,0)&amp;"")</f>
        <v/>
      </c>
      <c r="F594" s="182" t="str">
        <f ca="1">IF(ISERROR($V594),"",OFFSET('Smelter Look-up'!$E$4,$V594-4,0))</f>
        <v/>
      </c>
      <c r="G594" s="182" t="str">
        <f ca="1">IF(C594=$X$4,IF(ISERROR($V594),"Enter smelter details","RMI"),IF(ISERROR($V594),"",OFFSET('Smelter Look-up'!$F$4,$V594-4,0)))</f>
        <v/>
      </c>
      <c r="H594" s="183" t="str">
        <f ca="1">IF(ISERROR($V594),"",OFFSET('Smelter Look-up'!$G$4,$V594-4,0))</f>
        <v/>
      </c>
      <c r="I594" s="184" t="str">
        <f ca="1">IF(ISERROR($V594),"",OFFSET('Smelter Look-up'!$H$4,$V594-4,0))</f>
        <v/>
      </c>
      <c r="J594" s="184" t="str">
        <f ca="1">IF(ISERROR($V594),"",OFFSET('Smelter Look-up'!$I$4,$V594-4,0))</f>
        <v/>
      </c>
      <c r="K594" s="224"/>
      <c r="L594" s="224"/>
      <c r="M594" s="224"/>
      <c r="N594" s="224"/>
      <c r="O594" s="224"/>
      <c r="P594" s="185"/>
      <c r="Q594" s="225"/>
      <c r="R594" s="182" t="str">
        <f ca="1">IF(ISERROR($V594),"",OFFSET('Smelter Look-up'!$C$4,$V594-4,0)&amp;"")</f>
        <v/>
      </c>
      <c r="S594" s="181" t="str">
        <f t="shared" ca="1" si="86"/>
        <v/>
      </c>
      <c r="T594" s="181" t="str">
        <f ca="1">IF(B594="","",IF(ISERROR(MATCH($J594,SorP!$B$1:$B$6226,0)),"",INDIRECT("'SorP'!$A$"&amp;MATCH($S594&amp;$J594,SorP!C:C,0))))</f>
        <v/>
      </c>
      <c r="U594" s="201"/>
      <c r="V594" s="226" t="e">
        <f>IF(C594="",NA(),IF(OR(C594="Smelter not listed",C594="Smelter not yet identified"),MATCH($B594&amp;$D594,'Smelter Look-up'!$J:$J,0),MATCH($B594&amp;$C594,'Smelter Look-up'!$J:$J,0)))</f>
        <v>#N/A</v>
      </c>
      <c r="X594" s="227">
        <f t="shared" ca="1" si="87"/>
        <v>0</v>
      </c>
      <c r="AB594" s="228" t="str">
        <f t="shared" si="88"/>
        <v/>
      </c>
    </row>
    <row r="595" spans="1:28" s="227" customFormat="1" ht="20.25">
      <c r="A595" s="181"/>
      <c r="B595" s="182" t="str">
        <f>IF(LEN(A595)=0,"",INDEX('Smelter Look-up'!$A:$A,MATCH($A595,'Smelter Look-up'!$E:$E,0)))</f>
        <v/>
      </c>
      <c r="C595" s="186" t="str">
        <f>IF(LEN(A595)=0,"",INDEX('Smelter Look-up'!$C:$C,MATCH($A595,'Smelter Look-up'!$E:$E,0)))</f>
        <v/>
      </c>
      <c r="D595" s="230"/>
      <c r="E595" s="182" t="str">
        <f ca="1">IF(ISERROR($V595),"",OFFSET('Smelter Look-up'!$D$4,$V595-4,0)&amp;"")</f>
        <v/>
      </c>
      <c r="F595" s="182" t="str">
        <f ca="1">IF(ISERROR($V595),"",OFFSET('Smelter Look-up'!$E$4,$V595-4,0))</f>
        <v/>
      </c>
      <c r="G595" s="182" t="str">
        <f ca="1">IF(C595=$X$4,IF(ISERROR($V595),"Enter smelter details","RMI"),IF(ISERROR($V595),"",OFFSET('Smelter Look-up'!$F$4,$V595-4,0)))</f>
        <v/>
      </c>
      <c r="H595" s="183" t="str">
        <f ca="1">IF(ISERROR($V595),"",OFFSET('Smelter Look-up'!$G$4,$V595-4,0))</f>
        <v/>
      </c>
      <c r="I595" s="184" t="str">
        <f ca="1">IF(ISERROR($V595),"",OFFSET('Smelter Look-up'!$H$4,$V595-4,0))</f>
        <v/>
      </c>
      <c r="J595" s="184" t="str">
        <f ca="1">IF(ISERROR($V595),"",OFFSET('Smelter Look-up'!$I$4,$V595-4,0))</f>
        <v/>
      </c>
      <c r="K595" s="224"/>
      <c r="L595" s="224"/>
      <c r="M595" s="224"/>
      <c r="N595" s="224"/>
      <c r="O595" s="224"/>
      <c r="P595" s="185"/>
      <c r="Q595" s="225"/>
      <c r="R595" s="182" t="str">
        <f ca="1">IF(ISERROR($V595),"",OFFSET('Smelter Look-up'!$C$4,$V595-4,0)&amp;"")</f>
        <v/>
      </c>
      <c r="S595" s="181" t="str">
        <f t="shared" ca="1" si="86"/>
        <v/>
      </c>
      <c r="T595" s="181" t="str">
        <f ca="1">IF(B595="","",IF(ISERROR(MATCH($J595,SorP!$B$1:$B$6226,0)),"",INDIRECT("'SorP'!$A$"&amp;MATCH($S595&amp;$J595,SorP!C:C,0))))</f>
        <v/>
      </c>
      <c r="U595" s="201"/>
      <c r="V595" s="226" t="e">
        <f>IF(C595="",NA(),IF(OR(C595="Smelter not listed",C595="Smelter not yet identified"),MATCH($B595&amp;$D595,'Smelter Look-up'!$J:$J,0),MATCH($B595&amp;$C595,'Smelter Look-up'!$J:$J,0)))</f>
        <v>#N/A</v>
      </c>
      <c r="X595" s="227">
        <f t="shared" ca="1" si="87"/>
        <v>0</v>
      </c>
      <c r="AB595" s="228" t="str">
        <f t="shared" si="88"/>
        <v/>
      </c>
    </row>
    <row r="596" spans="1:28" s="227" customFormat="1" ht="20.25">
      <c r="A596" s="181"/>
      <c r="B596" s="182" t="str">
        <f>IF(LEN(A596)=0,"",INDEX('Smelter Look-up'!$A:$A,MATCH($A596,'Smelter Look-up'!$E:$E,0)))</f>
        <v/>
      </c>
      <c r="C596" s="186" t="str">
        <f>IF(LEN(A596)=0,"",INDEX('Smelter Look-up'!$C:$C,MATCH($A596,'Smelter Look-up'!$E:$E,0)))</f>
        <v/>
      </c>
      <c r="D596" s="230"/>
      <c r="E596" s="182" t="str">
        <f ca="1">IF(ISERROR($V596),"",OFFSET('Smelter Look-up'!$D$4,$V596-4,0)&amp;"")</f>
        <v/>
      </c>
      <c r="F596" s="182" t="str">
        <f ca="1">IF(ISERROR($V596),"",OFFSET('Smelter Look-up'!$E$4,$V596-4,0))</f>
        <v/>
      </c>
      <c r="G596" s="182" t="str">
        <f ca="1">IF(C596=$X$4,IF(ISERROR($V596),"Enter smelter details","RMI"),IF(ISERROR($V596),"",OFFSET('Smelter Look-up'!$F$4,$V596-4,0)))</f>
        <v/>
      </c>
      <c r="H596" s="183" t="str">
        <f ca="1">IF(ISERROR($V596),"",OFFSET('Smelter Look-up'!$G$4,$V596-4,0))</f>
        <v/>
      </c>
      <c r="I596" s="184" t="str">
        <f ca="1">IF(ISERROR($V596),"",OFFSET('Smelter Look-up'!$H$4,$V596-4,0))</f>
        <v/>
      </c>
      <c r="J596" s="184" t="str">
        <f ca="1">IF(ISERROR($V596),"",OFFSET('Smelter Look-up'!$I$4,$V596-4,0))</f>
        <v/>
      </c>
      <c r="K596" s="224"/>
      <c r="L596" s="224"/>
      <c r="M596" s="224"/>
      <c r="N596" s="224"/>
      <c r="O596" s="224"/>
      <c r="P596" s="185"/>
      <c r="Q596" s="225"/>
      <c r="R596" s="182" t="str">
        <f ca="1">IF(ISERROR($V596),"",OFFSET('Smelter Look-up'!$C$4,$V596-4,0)&amp;"")</f>
        <v/>
      </c>
      <c r="S596" s="181" t="str">
        <f t="shared" ca="1" si="86"/>
        <v/>
      </c>
      <c r="T596" s="181" t="str">
        <f ca="1">IF(B596="","",IF(ISERROR(MATCH($J596,SorP!$B$1:$B$6226,0)),"",INDIRECT("'SorP'!$A$"&amp;MATCH($S596&amp;$J596,SorP!C:C,0))))</f>
        <v/>
      </c>
      <c r="U596" s="201"/>
      <c r="V596" s="226" t="e">
        <f>IF(C596="",NA(),IF(OR(C596="Smelter not listed",C596="Smelter not yet identified"),MATCH($B596&amp;$D596,'Smelter Look-up'!$J:$J,0),MATCH($B596&amp;$C596,'Smelter Look-up'!$J:$J,0)))</f>
        <v>#N/A</v>
      </c>
      <c r="X596" s="227">
        <f t="shared" ca="1" si="87"/>
        <v>0</v>
      </c>
      <c r="AB596" s="228" t="str">
        <f t="shared" si="88"/>
        <v/>
      </c>
    </row>
    <row r="597" spans="1:28" s="227" customFormat="1" ht="20.25">
      <c r="A597" s="181"/>
      <c r="B597" s="182" t="str">
        <f>IF(LEN(A597)=0,"",INDEX('Smelter Look-up'!$A:$A,MATCH($A597,'Smelter Look-up'!$E:$E,0)))</f>
        <v/>
      </c>
      <c r="C597" s="186" t="str">
        <f>IF(LEN(A597)=0,"",INDEX('Smelter Look-up'!$C:$C,MATCH($A597,'Smelter Look-up'!$E:$E,0)))</f>
        <v/>
      </c>
      <c r="D597" s="230"/>
      <c r="E597" s="182" t="str">
        <f ca="1">IF(ISERROR($V597),"",OFFSET('Smelter Look-up'!$D$4,$V597-4,0)&amp;"")</f>
        <v/>
      </c>
      <c r="F597" s="182" t="str">
        <f ca="1">IF(ISERROR($V597),"",OFFSET('Smelter Look-up'!$E$4,$V597-4,0))</f>
        <v/>
      </c>
      <c r="G597" s="182" t="str">
        <f ca="1">IF(C597=$X$4,IF(ISERROR($V597),"Enter smelter details","RMI"),IF(ISERROR($V597),"",OFFSET('Smelter Look-up'!$F$4,$V597-4,0)))</f>
        <v/>
      </c>
      <c r="H597" s="183" t="str">
        <f ca="1">IF(ISERROR($V597),"",OFFSET('Smelter Look-up'!$G$4,$V597-4,0))</f>
        <v/>
      </c>
      <c r="I597" s="184" t="str">
        <f ca="1">IF(ISERROR($V597),"",OFFSET('Smelter Look-up'!$H$4,$V597-4,0))</f>
        <v/>
      </c>
      <c r="J597" s="184" t="str">
        <f ca="1">IF(ISERROR($V597),"",OFFSET('Smelter Look-up'!$I$4,$V597-4,0))</f>
        <v/>
      </c>
      <c r="K597" s="224"/>
      <c r="L597" s="224"/>
      <c r="M597" s="224"/>
      <c r="N597" s="224"/>
      <c r="O597" s="224"/>
      <c r="P597" s="185"/>
      <c r="Q597" s="225"/>
      <c r="R597" s="182" t="str">
        <f ca="1">IF(ISERROR($V597),"",OFFSET('Smelter Look-up'!$C$4,$V597-4,0)&amp;"")</f>
        <v/>
      </c>
      <c r="S597" s="181" t="str">
        <f t="shared" ca="1" si="86"/>
        <v/>
      </c>
      <c r="T597" s="181" t="str">
        <f ca="1">IF(B597="","",IF(ISERROR(MATCH($J597,SorP!$B$1:$B$6226,0)),"",INDIRECT("'SorP'!$A$"&amp;MATCH($S597&amp;$J597,SorP!C:C,0))))</f>
        <v/>
      </c>
      <c r="U597" s="201"/>
      <c r="V597" s="226" t="e">
        <f>IF(C597="",NA(),IF(OR(C597="Smelter not listed",C597="Smelter not yet identified"),MATCH($B597&amp;$D597,'Smelter Look-up'!$J:$J,0),MATCH($B597&amp;$C597,'Smelter Look-up'!$J:$J,0)))</f>
        <v>#N/A</v>
      </c>
      <c r="X597" s="227">
        <f t="shared" ca="1" si="87"/>
        <v>0</v>
      </c>
      <c r="AB597" s="228" t="str">
        <f t="shared" si="88"/>
        <v/>
      </c>
    </row>
    <row r="598" spans="1:28" s="227" customFormat="1" ht="20.25">
      <c r="A598" s="181"/>
      <c r="B598" s="182" t="str">
        <f>IF(LEN(A598)=0,"",INDEX('Smelter Look-up'!$A:$A,MATCH($A598,'Smelter Look-up'!$E:$E,0)))</f>
        <v/>
      </c>
      <c r="C598" s="186" t="str">
        <f>IF(LEN(A598)=0,"",INDEX('Smelter Look-up'!$C:$C,MATCH($A598,'Smelter Look-up'!$E:$E,0)))</f>
        <v/>
      </c>
      <c r="D598" s="230"/>
      <c r="E598" s="182" t="str">
        <f ca="1">IF(ISERROR($V598),"",OFFSET('Smelter Look-up'!$D$4,$V598-4,0)&amp;"")</f>
        <v/>
      </c>
      <c r="F598" s="182" t="str">
        <f ca="1">IF(ISERROR($V598),"",OFFSET('Smelter Look-up'!$E$4,$V598-4,0))</f>
        <v/>
      </c>
      <c r="G598" s="182" t="str">
        <f ca="1">IF(C598=$X$4,IF(ISERROR($V598),"Enter smelter details","RMI"),IF(ISERROR($V598),"",OFFSET('Smelter Look-up'!$F$4,$V598-4,0)))</f>
        <v/>
      </c>
      <c r="H598" s="183" t="str">
        <f ca="1">IF(ISERROR($V598),"",OFFSET('Smelter Look-up'!$G$4,$V598-4,0))</f>
        <v/>
      </c>
      <c r="I598" s="184" t="str">
        <f ca="1">IF(ISERROR($V598),"",OFFSET('Smelter Look-up'!$H$4,$V598-4,0))</f>
        <v/>
      </c>
      <c r="J598" s="184" t="str">
        <f ca="1">IF(ISERROR($V598),"",OFFSET('Smelter Look-up'!$I$4,$V598-4,0))</f>
        <v/>
      </c>
      <c r="K598" s="224"/>
      <c r="L598" s="224"/>
      <c r="M598" s="224"/>
      <c r="N598" s="224"/>
      <c r="O598" s="224"/>
      <c r="P598" s="185"/>
      <c r="Q598" s="225"/>
      <c r="R598" s="182" t="str">
        <f ca="1">IF(ISERROR($V598),"",OFFSET('Smelter Look-up'!$C$4,$V598-4,0)&amp;"")</f>
        <v/>
      </c>
      <c r="S598" s="181" t="str">
        <f t="shared" ca="1" si="86"/>
        <v/>
      </c>
      <c r="T598" s="181" t="str">
        <f ca="1">IF(B598="","",IF(ISERROR(MATCH($J598,SorP!$B$1:$B$6226,0)),"",INDIRECT("'SorP'!$A$"&amp;MATCH($S598&amp;$J598,SorP!C:C,0))))</f>
        <v/>
      </c>
      <c r="U598" s="201"/>
      <c r="V598" s="226" t="e">
        <f>IF(C598="",NA(),IF(OR(C598="Smelter not listed",C598="Smelter not yet identified"),MATCH($B598&amp;$D598,'Smelter Look-up'!$J:$J,0),MATCH($B598&amp;$C598,'Smelter Look-up'!$J:$J,0)))</f>
        <v>#N/A</v>
      </c>
      <c r="X598" s="227">
        <f t="shared" ca="1" si="87"/>
        <v>0</v>
      </c>
      <c r="AB598" s="228" t="str">
        <f t="shared" si="88"/>
        <v/>
      </c>
    </row>
    <row r="599" spans="1:28" s="227" customFormat="1" ht="20.25">
      <c r="A599" s="181"/>
      <c r="B599" s="182" t="str">
        <f>IF(LEN(A599)=0,"",INDEX('Smelter Look-up'!$A:$A,MATCH($A599,'Smelter Look-up'!$E:$E,0)))</f>
        <v/>
      </c>
      <c r="C599" s="186" t="str">
        <f>IF(LEN(A599)=0,"",INDEX('Smelter Look-up'!$C:$C,MATCH($A599,'Smelter Look-up'!$E:$E,0)))</f>
        <v/>
      </c>
      <c r="D599" s="230"/>
      <c r="E599" s="182" t="str">
        <f ca="1">IF(ISERROR($V599),"",OFFSET('Smelter Look-up'!$D$4,$V599-4,0)&amp;"")</f>
        <v/>
      </c>
      <c r="F599" s="182" t="str">
        <f ca="1">IF(ISERROR($V599),"",OFFSET('Smelter Look-up'!$E$4,$V599-4,0))</f>
        <v/>
      </c>
      <c r="G599" s="182" t="str">
        <f ca="1">IF(C599=$X$4,IF(ISERROR($V599),"Enter smelter details","RMI"),IF(ISERROR($V599),"",OFFSET('Smelter Look-up'!$F$4,$V599-4,0)))</f>
        <v/>
      </c>
      <c r="H599" s="183" t="str">
        <f ca="1">IF(ISERROR($V599),"",OFFSET('Smelter Look-up'!$G$4,$V599-4,0))</f>
        <v/>
      </c>
      <c r="I599" s="184" t="str">
        <f ca="1">IF(ISERROR($V599),"",OFFSET('Smelter Look-up'!$H$4,$V599-4,0))</f>
        <v/>
      </c>
      <c r="J599" s="184" t="str">
        <f ca="1">IF(ISERROR($V599),"",OFFSET('Smelter Look-up'!$I$4,$V599-4,0))</f>
        <v/>
      </c>
      <c r="K599" s="224"/>
      <c r="L599" s="224"/>
      <c r="M599" s="224"/>
      <c r="N599" s="224"/>
      <c r="O599" s="224"/>
      <c r="P599" s="185"/>
      <c r="Q599" s="225"/>
      <c r="R599" s="182" t="str">
        <f ca="1">IF(ISERROR($V599),"",OFFSET('Smelter Look-up'!$C$4,$V599-4,0)&amp;"")</f>
        <v/>
      </c>
      <c r="S599" s="181" t="str">
        <f t="shared" ca="1" si="86"/>
        <v/>
      </c>
      <c r="T599" s="181" t="str">
        <f ca="1">IF(B599="","",IF(ISERROR(MATCH($J599,SorP!$B$1:$B$6226,0)),"",INDIRECT("'SorP'!$A$"&amp;MATCH($S599&amp;$J599,SorP!C:C,0))))</f>
        <v/>
      </c>
      <c r="U599" s="201"/>
      <c r="V599" s="226" t="e">
        <f>IF(C599="",NA(),IF(OR(C599="Smelter not listed",C599="Smelter not yet identified"),MATCH($B599&amp;$D599,'Smelter Look-up'!$J:$J,0),MATCH($B599&amp;$C599,'Smelter Look-up'!$J:$J,0)))</f>
        <v>#N/A</v>
      </c>
      <c r="X599" s="227">
        <f t="shared" ca="1" si="87"/>
        <v>0</v>
      </c>
      <c r="AB599" s="228" t="str">
        <f t="shared" si="88"/>
        <v/>
      </c>
    </row>
    <row r="600" spans="1:28" s="227" customFormat="1" ht="20.25">
      <c r="A600" s="181"/>
      <c r="B600" s="182" t="str">
        <f>IF(LEN(A600)=0,"",INDEX('Smelter Look-up'!$A:$A,MATCH($A600,'Smelter Look-up'!$E:$E,0)))</f>
        <v/>
      </c>
      <c r="C600" s="186" t="str">
        <f>IF(LEN(A600)=0,"",INDEX('Smelter Look-up'!$C:$C,MATCH($A600,'Smelter Look-up'!$E:$E,0)))</f>
        <v/>
      </c>
      <c r="D600" s="230"/>
      <c r="E600" s="182" t="str">
        <f ca="1">IF(ISERROR($V600),"",OFFSET('Smelter Look-up'!$D$4,$V600-4,0)&amp;"")</f>
        <v/>
      </c>
      <c r="F600" s="182" t="str">
        <f ca="1">IF(ISERROR($V600),"",OFFSET('Smelter Look-up'!$E$4,$V600-4,0))</f>
        <v/>
      </c>
      <c r="G600" s="182" t="str">
        <f ca="1">IF(C600=$X$4,IF(ISERROR($V600),"Enter smelter details","RMI"),IF(ISERROR($V600),"",OFFSET('Smelter Look-up'!$F$4,$V600-4,0)))</f>
        <v/>
      </c>
      <c r="H600" s="183" t="str">
        <f ca="1">IF(ISERROR($V600),"",OFFSET('Smelter Look-up'!$G$4,$V600-4,0))</f>
        <v/>
      </c>
      <c r="I600" s="184" t="str">
        <f ca="1">IF(ISERROR($V600),"",OFFSET('Smelter Look-up'!$H$4,$V600-4,0))</f>
        <v/>
      </c>
      <c r="J600" s="184" t="str">
        <f ca="1">IF(ISERROR($V600),"",OFFSET('Smelter Look-up'!$I$4,$V600-4,0))</f>
        <v/>
      </c>
      <c r="K600" s="224"/>
      <c r="L600" s="224"/>
      <c r="M600" s="224"/>
      <c r="N600" s="224"/>
      <c r="O600" s="224"/>
      <c r="P600" s="185"/>
      <c r="Q600" s="225"/>
      <c r="R600" s="182" t="str">
        <f ca="1">IF(ISERROR($V600),"",OFFSET('Smelter Look-up'!$C$4,$V600-4,0)&amp;"")</f>
        <v/>
      </c>
      <c r="S600" s="181" t="str">
        <f t="shared" ca="1" si="86"/>
        <v/>
      </c>
      <c r="T600" s="181" t="str">
        <f ca="1">IF(B600="","",IF(ISERROR(MATCH($J600,SorP!$B$1:$B$6226,0)),"",INDIRECT("'SorP'!$A$"&amp;MATCH($S600&amp;$J600,SorP!C:C,0))))</f>
        <v/>
      </c>
      <c r="U600" s="201"/>
      <c r="V600" s="226" t="e">
        <f>IF(C600="",NA(),IF(OR(C600="Smelter not listed",C600="Smelter not yet identified"),MATCH($B600&amp;$D600,'Smelter Look-up'!$J:$J,0),MATCH($B600&amp;$C600,'Smelter Look-up'!$J:$J,0)))</f>
        <v>#N/A</v>
      </c>
      <c r="X600" s="227">
        <f t="shared" ca="1" si="87"/>
        <v>0</v>
      </c>
      <c r="AB600" s="228" t="str">
        <f t="shared" si="88"/>
        <v/>
      </c>
    </row>
    <row r="601" spans="1:28" s="227" customFormat="1" ht="20.25">
      <c r="A601" s="181"/>
      <c r="B601" s="182" t="str">
        <f>IF(LEN(A601)=0,"",INDEX('Smelter Look-up'!$A:$A,MATCH($A601,'Smelter Look-up'!$E:$E,0)))</f>
        <v/>
      </c>
      <c r="C601" s="186" t="str">
        <f>IF(LEN(A601)=0,"",INDEX('Smelter Look-up'!$C:$C,MATCH($A601,'Smelter Look-up'!$E:$E,0)))</f>
        <v/>
      </c>
      <c r="D601" s="230"/>
      <c r="E601" s="182" t="str">
        <f ca="1">IF(ISERROR($V601),"",OFFSET('Smelter Look-up'!$D$4,$V601-4,0)&amp;"")</f>
        <v/>
      </c>
      <c r="F601" s="182" t="str">
        <f ca="1">IF(ISERROR($V601),"",OFFSET('Smelter Look-up'!$E$4,$V601-4,0))</f>
        <v/>
      </c>
      <c r="G601" s="182" t="str">
        <f ca="1">IF(C601=$X$4,IF(ISERROR($V601),"Enter smelter details","RMI"),IF(ISERROR($V601),"",OFFSET('Smelter Look-up'!$F$4,$V601-4,0)))</f>
        <v/>
      </c>
      <c r="H601" s="183" t="str">
        <f ca="1">IF(ISERROR($V601),"",OFFSET('Smelter Look-up'!$G$4,$V601-4,0))</f>
        <v/>
      </c>
      <c r="I601" s="184" t="str">
        <f ca="1">IF(ISERROR($V601),"",OFFSET('Smelter Look-up'!$H$4,$V601-4,0))</f>
        <v/>
      </c>
      <c r="J601" s="184" t="str">
        <f ca="1">IF(ISERROR($V601),"",OFFSET('Smelter Look-up'!$I$4,$V601-4,0))</f>
        <v/>
      </c>
      <c r="K601" s="224"/>
      <c r="L601" s="224"/>
      <c r="M601" s="224"/>
      <c r="N601" s="224"/>
      <c r="O601" s="224"/>
      <c r="P601" s="185"/>
      <c r="Q601" s="225"/>
      <c r="R601" s="182" t="str">
        <f ca="1">IF(ISERROR($V601),"",OFFSET('Smelter Look-up'!$C$4,$V601-4,0)&amp;"")</f>
        <v/>
      </c>
      <c r="S601" s="181" t="str">
        <f t="shared" ca="1" si="86"/>
        <v/>
      </c>
      <c r="T601" s="181" t="str">
        <f ca="1">IF(B601="","",IF(ISERROR(MATCH($J601,SorP!$B$1:$B$6226,0)),"",INDIRECT("'SorP'!$A$"&amp;MATCH($S601&amp;$J601,SorP!C:C,0))))</f>
        <v/>
      </c>
      <c r="U601" s="201"/>
      <c r="V601" s="226" t="e">
        <f>IF(C601="",NA(),IF(OR(C601="Smelter not listed",C601="Smelter not yet identified"),MATCH($B601&amp;$D601,'Smelter Look-up'!$J:$J,0),MATCH($B601&amp;$C601,'Smelter Look-up'!$J:$J,0)))</f>
        <v>#N/A</v>
      </c>
      <c r="X601" s="227">
        <f t="shared" ca="1" si="87"/>
        <v>0</v>
      </c>
      <c r="AB601" s="228" t="str">
        <f t="shared" si="88"/>
        <v/>
      </c>
    </row>
    <row r="602" spans="1:28" s="227" customFormat="1" ht="20.25">
      <c r="A602" s="181"/>
      <c r="B602" s="182" t="str">
        <f>IF(LEN(A602)=0,"",INDEX('Smelter Look-up'!$A:$A,MATCH($A602,'Smelter Look-up'!$E:$E,0)))</f>
        <v/>
      </c>
      <c r="C602" s="186" t="str">
        <f>IF(LEN(A602)=0,"",INDEX('Smelter Look-up'!$C:$C,MATCH($A602,'Smelter Look-up'!$E:$E,0)))</f>
        <v/>
      </c>
      <c r="D602" s="230"/>
      <c r="E602" s="182" t="str">
        <f ca="1">IF(ISERROR($V602),"",OFFSET('Smelter Look-up'!$D$4,$V602-4,0)&amp;"")</f>
        <v/>
      </c>
      <c r="F602" s="182" t="str">
        <f ca="1">IF(ISERROR($V602),"",OFFSET('Smelter Look-up'!$E$4,$V602-4,0))</f>
        <v/>
      </c>
      <c r="G602" s="182" t="str">
        <f ca="1">IF(C602=$X$4,IF(ISERROR($V602),"Enter smelter details","RMI"),IF(ISERROR($V602),"",OFFSET('Smelter Look-up'!$F$4,$V602-4,0)))</f>
        <v/>
      </c>
      <c r="H602" s="183" t="str">
        <f ca="1">IF(ISERROR($V602),"",OFFSET('Smelter Look-up'!$G$4,$V602-4,0))</f>
        <v/>
      </c>
      <c r="I602" s="184" t="str">
        <f ca="1">IF(ISERROR($V602),"",OFFSET('Smelter Look-up'!$H$4,$V602-4,0))</f>
        <v/>
      </c>
      <c r="J602" s="184" t="str">
        <f ca="1">IF(ISERROR($V602),"",OFFSET('Smelter Look-up'!$I$4,$V602-4,0))</f>
        <v/>
      </c>
      <c r="K602" s="224"/>
      <c r="L602" s="224"/>
      <c r="M602" s="224"/>
      <c r="N602" s="224"/>
      <c r="O602" s="224"/>
      <c r="P602" s="185"/>
      <c r="Q602" s="225"/>
      <c r="R602" s="182" t="str">
        <f ca="1">IF(ISERROR($V602),"",OFFSET('Smelter Look-up'!$C$4,$V602-4,0)&amp;"")</f>
        <v/>
      </c>
      <c r="S602" s="181" t="str">
        <f t="shared" ca="1" si="86"/>
        <v/>
      </c>
      <c r="T602" s="181" t="str">
        <f ca="1">IF(B602="","",IF(ISERROR(MATCH($J602,SorP!$B$1:$B$6226,0)),"",INDIRECT("'SorP'!$A$"&amp;MATCH($S602&amp;$J602,SorP!C:C,0))))</f>
        <v/>
      </c>
      <c r="U602" s="201"/>
      <c r="V602" s="226" t="e">
        <f>IF(C602="",NA(),IF(OR(C602="Smelter not listed",C602="Smelter not yet identified"),MATCH($B602&amp;$D602,'Smelter Look-up'!$J:$J,0),MATCH($B602&amp;$C602,'Smelter Look-up'!$J:$J,0)))</f>
        <v>#N/A</v>
      </c>
      <c r="X602" s="227">
        <f t="shared" ca="1" si="87"/>
        <v>0</v>
      </c>
      <c r="AB602" s="228" t="str">
        <f t="shared" si="88"/>
        <v/>
      </c>
    </row>
    <row r="603" spans="1:28" s="227" customFormat="1" ht="20.25">
      <c r="A603" s="181"/>
      <c r="B603" s="182" t="str">
        <f>IF(LEN(A603)=0,"",INDEX('Smelter Look-up'!$A:$A,MATCH($A603,'Smelter Look-up'!$E:$E,0)))</f>
        <v/>
      </c>
      <c r="C603" s="186" t="str">
        <f>IF(LEN(A603)=0,"",INDEX('Smelter Look-up'!$C:$C,MATCH($A603,'Smelter Look-up'!$E:$E,0)))</f>
        <v/>
      </c>
      <c r="D603" s="230"/>
      <c r="E603" s="182" t="str">
        <f ca="1">IF(ISERROR($V603),"",OFFSET('Smelter Look-up'!$D$4,$V603-4,0)&amp;"")</f>
        <v/>
      </c>
      <c r="F603" s="182" t="str">
        <f ca="1">IF(ISERROR($V603),"",OFFSET('Smelter Look-up'!$E$4,$V603-4,0))</f>
        <v/>
      </c>
      <c r="G603" s="182" t="str">
        <f ca="1">IF(C603=$X$4,IF(ISERROR($V603),"Enter smelter details","RMI"),IF(ISERROR($V603),"",OFFSET('Smelter Look-up'!$F$4,$V603-4,0)))</f>
        <v/>
      </c>
      <c r="H603" s="183" t="str">
        <f ca="1">IF(ISERROR($V603),"",OFFSET('Smelter Look-up'!$G$4,$V603-4,0))</f>
        <v/>
      </c>
      <c r="I603" s="184" t="str">
        <f ca="1">IF(ISERROR($V603),"",OFFSET('Smelter Look-up'!$H$4,$V603-4,0))</f>
        <v/>
      </c>
      <c r="J603" s="184" t="str">
        <f ca="1">IF(ISERROR($V603),"",OFFSET('Smelter Look-up'!$I$4,$V603-4,0))</f>
        <v/>
      </c>
      <c r="K603" s="224"/>
      <c r="L603" s="224"/>
      <c r="M603" s="224"/>
      <c r="N603" s="224"/>
      <c r="O603" s="224"/>
      <c r="P603" s="185"/>
      <c r="Q603" s="225"/>
      <c r="R603" s="182" t="str">
        <f ca="1">IF(ISERROR($V603),"",OFFSET('Smelter Look-up'!$C$4,$V603-4,0)&amp;"")</f>
        <v/>
      </c>
      <c r="S603" s="181" t="str">
        <f t="shared" ca="1" si="86"/>
        <v/>
      </c>
      <c r="T603" s="181" t="str">
        <f ca="1">IF(B603="","",IF(ISERROR(MATCH($J603,SorP!$B$1:$B$6226,0)),"",INDIRECT("'SorP'!$A$"&amp;MATCH($S603&amp;$J603,SorP!C:C,0))))</f>
        <v/>
      </c>
      <c r="U603" s="201"/>
      <c r="V603" s="226" t="e">
        <f>IF(C603="",NA(),IF(OR(C603="Smelter not listed",C603="Smelter not yet identified"),MATCH($B603&amp;$D603,'Smelter Look-up'!$J:$J,0),MATCH($B603&amp;$C603,'Smelter Look-up'!$J:$J,0)))</f>
        <v>#N/A</v>
      </c>
      <c r="X603" s="227">
        <f t="shared" ca="1" si="87"/>
        <v>0</v>
      </c>
      <c r="AB603" s="228" t="str">
        <f t="shared" si="88"/>
        <v/>
      </c>
    </row>
    <row r="604" spans="1:28" s="227" customFormat="1" ht="20.25">
      <c r="A604" s="181"/>
      <c r="B604" s="182" t="str">
        <f>IF(LEN(A604)=0,"",INDEX('Smelter Look-up'!$A:$A,MATCH($A604,'Smelter Look-up'!$E:$E,0)))</f>
        <v/>
      </c>
      <c r="C604" s="186" t="str">
        <f>IF(LEN(A604)=0,"",INDEX('Smelter Look-up'!$C:$C,MATCH($A604,'Smelter Look-up'!$E:$E,0)))</f>
        <v/>
      </c>
      <c r="D604" s="230"/>
      <c r="E604" s="182" t="str">
        <f ca="1">IF(ISERROR($V604),"",OFFSET('Smelter Look-up'!$D$4,$V604-4,0)&amp;"")</f>
        <v/>
      </c>
      <c r="F604" s="182" t="str">
        <f ca="1">IF(ISERROR($V604),"",OFFSET('Smelter Look-up'!$E$4,$V604-4,0))</f>
        <v/>
      </c>
      <c r="G604" s="182" t="str">
        <f ca="1">IF(C604=$X$4,IF(ISERROR($V604),"Enter smelter details","RMI"),IF(ISERROR($V604),"",OFFSET('Smelter Look-up'!$F$4,$V604-4,0)))</f>
        <v/>
      </c>
      <c r="H604" s="183" t="str">
        <f ca="1">IF(ISERROR($V604),"",OFFSET('Smelter Look-up'!$G$4,$V604-4,0))</f>
        <v/>
      </c>
      <c r="I604" s="184" t="str">
        <f ca="1">IF(ISERROR($V604),"",OFFSET('Smelter Look-up'!$H$4,$V604-4,0))</f>
        <v/>
      </c>
      <c r="J604" s="184" t="str">
        <f ca="1">IF(ISERROR($V604),"",OFFSET('Smelter Look-up'!$I$4,$V604-4,0))</f>
        <v/>
      </c>
      <c r="K604" s="224"/>
      <c r="L604" s="224"/>
      <c r="M604" s="224"/>
      <c r="N604" s="224"/>
      <c r="O604" s="224"/>
      <c r="P604" s="185"/>
      <c r="Q604" s="225"/>
      <c r="R604" s="182" t="str">
        <f ca="1">IF(ISERROR($V604),"",OFFSET('Smelter Look-up'!$C$4,$V604-4,0)&amp;"")</f>
        <v/>
      </c>
      <c r="S604" s="181" t="str">
        <f t="shared" ca="1" si="86"/>
        <v/>
      </c>
      <c r="T604" s="181" t="str">
        <f ca="1">IF(B604="","",IF(ISERROR(MATCH($J604,SorP!$B$1:$B$6226,0)),"",INDIRECT("'SorP'!$A$"&amp;MATCH($S604&amp;$J604,SorP!C:C,0))))</f>
        <v/>
      </c>
      <c r="U604" s="201"/>
      <c r="V604" s="226" t="e">
        <f>IF(C604="",NA(),IF(OR(C604="Smelter not listed",C604="Smelter not yet identified"),MATCH($B604&amp;$D604,'Smelter Look-up'!$J:$J,0),MATCH($B604&amp;$C604,'Smelter Look-up'!$J:$J,0)))</f>
        <v>#N/A</v>
      </c>
      <c r="X604" s="227">
        <f t="shared" ca="1" si="87"/>
        <v>0</v>
      </c>
      <c r="AB604" s="228" t="str">
        <f t="shared" si="88"/>
        <v/>
      </c>
    </row>
    <row r="605" spans="1:28" s="227" customFormat="1" ht="20.25">
      <c r="A605" s="181"/>
      <c r="B605" s="182" t="str">
        <f>IF(LEN(A605)=0,"",INDEX('Smelter Look-up'!$A:$A,MATCH($A605,'Smelter Look-up'!$E:$E,0)))</f>
        <v/>
      </c>
      <c r="C605" s="186" t="str">
        <f>IF(LEN(A605)=0,"",INDEX('Smelter Look-up'!$C:$C,MATCH($A605,'Smelter Look-up'!$E:$E,0)))</f>
        <v/>
      </c>
      <c r="D605" s="230"/>
      <c r="E605" s="182" t="str">
        <f ca="1">IF(ISERROR($V605),"",OFFSET('Smelter Look-up'!$D$4,$V605-4,0)&amp;"")</f>
        <v/>
      </c>
      <c r="F605" s="182" t="str">
        <f ca="1">IF(ISERROR($V605),"",OFFSET('Smelter Look-up'!$E$4,$V605-4,0))</f>
        <v/>
      </c>
      <c r="G605" s="182" t="str">
        <f ca="1">IF(C605=$X$4,IF(ISERROR($V605),"Enter smelter details","RMI"),IF(ISERROR($V605),"",OFFSET('Smelter Look-up'!$F$4,$V605-4,0)))</f>
        <v/>
      </c>
      <c r="H605" s="183" t="str">
        <f ca="1">IF(ISERROR($V605),"",OFFSET('Smelter Look-up'!$G$4,$V605-4,0))</f>
        <v/>
      </c>
      <c r="I605" s="184" t="str">
        <f ca="1">IF(ISERROR($V605),"",OFFSET('Smelter Look-up'!$H$4,$V605-4,0))</f>
        <v/>
      </c>
      <c r="J605" s="184" t="str">
        <f ca="1">IF(ISERROR($V605),"",OFFSET('Smelter Look-up'!$I$4,$V605-4,0))</f>
        <v/>
      </c>
      <c r="K605" s="224"/>
      <c r="L605" s="224"/>
      <c r="M605" s="224"/>
      <c r="N605" s="224"/>
      <c r="O605" s="224"/>
      <c r="P605" s="185"/>
      <c r="Q605" s="225"/>
      <c r="R605" s="182" t="str">
        <f ca="1">IF(ISERROR($V605),"",OFFSET('Smelter Look-up'!$C$4,$V605-4,0)&amp;"")</f>
        <v/>
      </c>
      <c r="S605" s="181" t="str">
        <f t="shared" ca="1" si="86"/>
        <v/>
      </c>
      <c r="T605" s="181" t="str">
        <f ca="1">IF(B605="","",IF(ISERROR(MATCH($J605,SorP!$B$1:$B$6226,0)),"",INDIRECT("'SorP'!$A$"&amp;MATCH($S605&amp;$J605,SorP!C:C,0))))</f>
        <v/>
      </c>
      <c r="U605" s="201"/>
      <c r="V605" s="226" t="e">
        <f>IF(C605="",NA(),IF(OR(C605="Smelter not listed",C605="Smelter not yet identified"),MATCH($B605&amp;$D605,'Smelter Look-up'!$J:$J,0),MATCH($B605&amp;$C605,'Smelter Look-up'!$J:$J,0)))</f>
        <v>#N/A</v>
      </c>
      <c r="X605" s="227">
        <f t="shared" ca="1" si="87"/>
        <v>0</v>
      </c>
      <c r="AB605" s="228" t="str">
        <f t="shared" si="88"/>
        <v/>
      </c>
    </row>
    <row r="606" spans="1:28" s="227" customFormat="1" ht="20.25">
      <c r="A606" s="181"/>
      <c r="B606" s="182" t="str">
        <f>IF(LEN(A606)=0,"",INDEX('Smelter Look-up'!$A:$A,MATCH($A606,'Smelter Look-up'!$E:$E,0)))</f>
        <v/>
      </c>
      <c r="C606" s="186" t="str">
        <f>IF(LEN(A606)=0,"",INDEX('Smelter Look-up'!$C:$C,MATCH($A606,'Smelter Look-up'!$E:$E,0)))</f>
        <v/>
      </c>
      <c r="D606" s="230"/>
      <c r="E606" s="182" t="str">
        <f ca="1">IF(ISERROR($V606),"",OFFSET('Smelter Look-up'!$D$4,$V606-4,0)&amp;"")</f>
        <v/>
      </c>
      <c r="F606" s="182" t="str">
        <f ca="1">IF(ISERROR($V606),"",OFFSET('Smelter Look-up'!$E$4,$V606-4,0))</f>
        <v/>
      </c>
      <c r="G606" s="182" t="str">
        <f ca="1">IF(C606=$X$4,IF(ISERROR($V606),"Enter smelter details","RMI"),IF(ISERROR($V606),"",OFFSET('Smelter Look-up'!$F$4,$V606-4,0)))</f>
        <v/>
      </c>
      <c r="H606" s="183" t="str">
        <f ca="1">IF(ISERROR($V606),"",OFFSET('Smelter Look-up'!$G$4,$V606-4,0))</f>
        <v/>
      </c>
      <c r="I606" s="184" t="str">
        <f ca="1">IF(ISERROR($V606),"",OFFSET('Smelter Look-up'!$H$4,$V606-4,0))</f>
        <v/>
      </c>
      <c r="J606" s="184" t="str">
        <f ca="1">IF(ISERROR($V606),"",OFFSET('Smelter Look-up'!$I$4,$V606-4,0))</f>
        <v/>
      </c>
      <c r="K606" s="224"/>
      <c r="L606" s="224"/>
      <c r="M606" s="224"/>
      <c r="N606" s="224"/>
      <c r="O606" s="224"/>
      <c r="P606" s="185"/>
      <c r="Q606" s="225"/>
      <c r="R606" s="182" t="str">
        <f ca="1">IF(ISERROR($V606),"",OFFSET('Smelter Look-up'!$C$4,$V606-4,0)&amp;"")</f>
        <v/>
      </c>
      <c r="S606" s="181" t="str">
        <f t="shared" ca="1" si="86"/>
        <v/>
      </c>
      <c r="T606" s="181" t="str">
        <f ca="1">IF(B606="","",IF(ISERROR(MATCH($J606,SorP!$B$1:$B$6226,0)),"",INDIRECT("'SorP'!$A$"&amp;MATCH($S606&amp;$J606,SorP!C:C,0))))</f>
        <v/>
      </c>
      <c r="U606" s="201"/>
      <c r="V606" s="226" t="e">
        <f>IF(C606="",NA(),IF(OR(C606="Smelter not listed",C606="Smelter not yet identified"),MATCH($B606&amp;$D606,'Smelter Look-up'!$J:$J,0),MATCH($B606&amp;$C606,'Smelter Look-up'!$J:$J,0)))</f>
        <v>#N/A</v>
      </c>
      <c r="X606" s="227">
        <f t="shared" ca="1" si="87"/>
        <v>0</v>
      </c>
      <c r="AB606" s="228" t="str">
        <f t="shared" si="88"/>
        <v/>
      </c>
    </row>
    <row r="607" spans="1:28" s="227" customFormat="1" ht="20.25">
      <c r="A607" s="181"/>
      <c r="B607" s="182" t="str">
        <f>IF(LEN(A607)=0,"",INDEX('Smelter Look-up'!$A:$A,MATCH($A607,'Smelter Look-up'!$E:$E,0)))</f>
        <v/>
      </c>
      <c r="C607" s="186" t="str">
        <f>IF(LEN(A607)=0,"",INDEX('Smelter Look-up'!$C:$C,MATCH($A607,'Smelter Look-up'!$E:$E,0)))</f>
        <v/>
      </c>
      <c r="D607" s="230"/>
      <c r="E607" s="182" t="str">
        <f ca="1">IF(ISERROR($V607),"",OFFSET('Smelter Look-up'!$D$4,$V607-4,0)&amp;"")</f>
        <v/>
      </c>
      <c r="F607" s="182" t="str">
        <f ca="1">IF(ISERROR($V607),"",OFFSET('Smelter Look-up'!$E$4,$V607-4,0))</f>
        <v/>
      </c>
      <c r="G607" s="182" t="str">
        <f ca="1">IF(C607=$X$4,IF(ISERROR($V607),"Enter smelter details","RMI"),IF(ISERROR($V607),"",OFFSET('Smelter Look-up'!$F$4,$V607-4,0)))</f>
        <v/>
      </c>
      <c r="H607" s="183" t="str">
        <f ca="1">IF(ISERROR($V607),"",OFFSET('Smelter Look-up'!$G$4,$V607-4,0))</f>
        <v/>
      </c>
      <c r="I607" s="184" t="str">
        <f ca="1">IF(ISERROR($V607),"",OFFSET('Smelter Look-up'!$H$4,$V607-4,0))</f>
        <v/>
      </c>
      <c r="J607" s="184" t="str">
        <f ca="1">IF(ISERROR($V607),"",OFFSET('Smelter Look-up'!$I$4,$V607-4,0))</f>
        <v/>
      </c>
      <c r="K607" s="224"/>
      <c r="L607" s="224"/>
      <c r="M607" s="224"/>
      <c r="N607" s="224"/>
      <c r="O607" s="224"/>
      <c r="P607" s="185"/>
      <c r="Q607" s="225"/>
      <c r="R607" s="182" t="str">
        <f ca="1">IF(ISERROR($V607),"",OFFSET('Smelter Look-up'!$C$4,$V607-4,0)&amp;"")</f>
        <v/>
      </c>
      <c r="S607" s="181" t="str">
        <f t="shared" ca="1" si="86"/>
        <v/>
      </c>
      <c r="T607" s="181" t="str">
        <f ca="1">IF(B607="","",IF(ISERROR(MATCH($J607,SorP!$B$1:$B$6226,0)),"",INDIRECT("'SorP'!$A$"&amp;MATCH($S607&amp;$J607,SorP!C:C,0))))</f>
        <v/>
      </c>
      <c r="U607" s="201"/>
      <c r="V607" s="226" t="e">
        <f>IF(C607="",NA(),IF(OR(C607="Smelter not listed",C607="Smelter not yet identified"),MATCH($B607&amp;$D607,'Smelter Look-up'!$J:$J,0),MATCH($B607&amp;$C607,'Smelter Look-up'!$J:$J,0)))</f>
        <v>#N/A</v>
      </c>
      <c r="X607" s="227">
        <f t="shared" ca="1" si="87"/>
        <v>0</v>
      </c>
      <c r="AB607" s="228" t="str">
        <f t="shared" si="88"/>
        <v/>
      </c>
    </row>
    <row r="608" spans="1:28" s="227" customFormat="1" ht="20.25">
      <c r="A608" s="181"/>
      <c r="B608" s="182" t="str">
        <f>IF(LEN(A608)=0,"",INDEX('Smelter Look-up'!$A:$A,MATCH($A608,'Smelter Look-up'!$E:$E,0)))</f>
        <v/>
      </c>
      <c r="C608" s="186" t="str">
        <f>IF(LEN(A608)=0,"",INDEX('Smelter Look-up'!$C:$C,MATCH($A608,'Smelter Look-up'!$E:$E,0)))</f>
        <v/>
      </c>
      <c r="D608" s="230"/>
      <c r="E608" s="182" t="str">
        <f ca="1">IF(ISERROR($V608),"",OFFSET('Smelter Look-up'!$D$4,$V608-4,0)&amp;"")</f>
        <v/>
      </c>
      <c r="F608" s="182" t="str">
        <f ca="1">IF(ISERROR($V608),"",OFFSET('Smelter Look-up'!$E$4,$V608-4,0))</f>
        <v/>
      </c>
      <c r="G608" s="182" t="str">
        <f ca="1">IF(C608=$X$4,IF(ISERROR($V608),"Enter smelter details","RMI"),IF(ISERROR($V608),"",OFFSET('Smelter Look-up'!$F$4,$V608-4,0)))</f>
        <v/>
      </c>
      <c r="H608" s="183" t="str">
        <f ca="1">IF(ISERROR($V608),"",OFFSET('Smelter Look-up'!$G$4,$V608-4,0))</f>
        <v/>
      </c>
      <c r="I608" s="184" t="str">
        <f ca="1">IF(ISERROR($V608),"",OFFSET('Smelter Look-up'!$H$4,$V608-4,0))</f>
        <v/>
      </c>
      <c r="J608" s="184" t="str">
        <f ca="1">IF(ISERROR($V608),"",OFFSET('Smelter Look-up'!$I$4,$V608-4,0))</f>
        <v/>
      </c>
      <c r="K608" s="224"/>
      <c r="L608" s="224"/>
      <c r="M608" s="224"/>
      <c r="N608" s="224"/>
      <c r="O608" s="224"/>
      <c r="P608" s="185"/>
      <c r="Q608" s="225"/>
      <c r="R608" s="182" t="str">
        <f ca="1">IF(ISERROR($V608),"",OFFSET('Smelter Look-up'!$C$4,$V608-4,0)&amp;"")</f>
        <v/>
      </c>
      <c r="S608" s="181" t="str">
        <f t="shared" ca="1" si="86"/>
        <v/>
      </c>
      <c r="T608" s="181" t="str">
        <f ca="1">IF(B608="","",IF(ISERROR(MATCH($J608,SorP!$B$1:$B$6226,0)),"",INDIRECT("'SorP'!$A$"&amp;MATCH($S608&amp;$J608,SorP!C:C,0))))</f>
        <v/>
      </c>
      <c r="U608" s="201"/>
      <c r="V608" s="226" t="e">
        <f>IF(C608="",NA(),IF(OR(C608="Smelter not listed",C608="Smelter not yet identified"),MATCH($B608&amp;$D608,'Smelter Look-up'!$J:$J,0),MATCH($B608&amp;$C608,'Smelter Look-up'!$J:$J,0)))</f>
        <v>#N/A</v>
      </c>
      <c r="X608" s="227">
        <f t="shared" ca="1" si="87"/>
        <v>0</v>
      </c>
      <c r="AB608" s="228" t="str">
        <f t="shared" si="88"/>
        <v/>
      </c>
    </row>
    <row r="609" spans="1:28" s="227" customFormat="1" ht="20.25">
      <c r="A609" s="181"/>
      <c r="B609" s="182" t="str">
        <f>IF(LEN(A609)=0,"",INDEX('Smelter Look-up'!$A:$A,MATCH($A609,'Smelter Look-up'!$E:$E,0)))</f>
        <v/>
      </c>
      <c r="C609" s="186" t="str">
        <f>IF(LEN(A609)=0,"",INDEX('Smelter Look-up'!$C:$C,MATCH($A609,'Smelter Look-up'!$E:$E,0)))</f>
        <v/>
      </c>
      <c r="D609" s="230"/>
      <c r="E609" s="182" t="str">
        <f ca="1">IF(ISERROR($V609),"",OFFSET('Smelter Look-up'!$D$4,$V609-4,0)&amp;"")</f>
        <v/>
      </c>
      <c r="F609" s="182" t="str">
        <f ca="1">IF(ISERROR($V609),"",OFFSET('Smelter Look-up'!$E$4,$V609-4,0))</f>
        <v/>
      </c>
      <c r="G609" s="182" t="str">
        <f ca="1">IF(C609=$X$4,IF(ISERROR($V609),"Enter smelter details","RMI"),IF(ISERROR($V609),"",OFFSET('Smelter Look-up'!$F$4,$V609-4,0)))</f>
        <v/>
      </c>
      <c r="H609" s="183" t="str">
        <f ca="1">IF(ISERROR($V609),"",OFFSET('Smelter Look-up'!$G$4,$V609-4,0))</f>
        <v/>
      </c>
      <c r="I609" s="184" t="str">
        <f ca="1">IF(ISERROR($V609),"",OFFSET('Smelter Look-up'!$H$4,$V609-4,0))</f>
        <v/>
      </c>
      <c r="J609" s="184" t="str">
        <f ca="1">IF(ISERROR($V609),"",OFFSET('Smelter Look-up'!$I$4,$V609-4,0))</f>
        <v/>
      </c>
      <c r="K609" s="224"/>
      <c r="L609" s="224"/>
      <c r="M609" s="224"/>
      <c r="N609" s="224"/>
      <c r="O609" s="224"/>
      <c r="P609" s="185"/>
      <c r="Q609" s="225"/>
      <c r="R609" s="182" t="str">
        <f ca="1">IF(ISERROR($V609),"",OFFSET('Smelter Look-up'!$C$4,$V609-4,0)&amp;"")</f>
        <v/>
      </c>
      <c r="S609" s="181" t="str">
        <f t="shared" ca="1" si="86"/>
        <v/>
      </c>
      <c r="T609" s="181" t="str">
        <f ca="1">IF(B609="","",IF(ISERROR(MATCH($J609,SorP!$B$1:$B$6226,0)),"",INDIRECT("'SorP'!$A$"&amp;MATCH($S609&amp;$J609,SorP!C:C,0))))</f>
        <v/>
      </c>
      <c r="U609" s="201"/>
      <c r="V609" s="226" t="e">
        <f>IF(C609="",NA(),IF(OR(C609="Smelter not listed",C609="Smelter not yet identified"),MATCH($B609&amp;$D609,'Smelter Look-up'!$J:$J,0),MATCH($B609&amp;$C609,'Smelter Look-up'!$J:$J,0)))</f>
        <v>#N/A</v>
      </c>
      <c r="X609" s="227">
        <f t="shared" ca="1" si="87"/>
        <v>0</v>
      </c>
      <c r="AB609" s="228" t="str">
        <f t="shared" si="88"/>
        <v/>
      </c>
    </row>
    <row r="610" spans="1:28" s="227" customFormat="1" ht="20.25">
      <c r="A610" s="181"/>
      <c r="B610" s="182" t="str">
        <f>IF(LEN(A610)=0,"",INDEX('Smelter Look-up'!$A:$A,MATCH($A610,'Smelter Look-up'!$E:$E,0)))</f>
        <v/>
      </c>
      <c r="C610" s="186" t="str">
        <f>IF(LEN(A610)=0,"",INDEX('Smelter Look-up'!$C:$C,MATCH($A610,'Smelter Look-up'!$E:$E,0)))</f>
        <v/>
      </c>
      <c r="D610" s="230"/>
      <c r="E610" s="182" t="str">
        <f ca="1">IF(ISERROR($V610),"",OFFSET('Smelter Look-up'!$D$4,$V610-4,0)&amp;"")</f>
        <v/>
      </c>
      <c r="F610" s="182" t="str">
        <f ca="1">IF(ISERROR($V610),"",OFFSET('Smelter Look-up'!$E$4,$V610-4,0))</f>
        <v/>
      </c>
      <c r="G610" s="182" t="str">
        <f ca="1">IF(C610=$X$4,IF(ISERROR($V610),"Enter smelter details","RMI"),IF(ISERROR($V610),"",OFFSET('Smelter Look-up'!$F$4,$V610-4,0)))</f>
        <v/>
      </c>
      <c r="H610" s="183" t="str">
        <f ca="1">IF(ISERROR($V610),"",OFFSET('Smelter Look-up'!$G$4,$V610-4,0))</f>
        <v/>
      </c>
      <c r="I610" s="184" t="str">
        <f ca="1">IF(ISERROR($V610),"",OFFSET('Smelter Look-up'!$H$4,$V610-4,0))</f>
        <v/>
      </c>
      <c r="J610" s="184" t="str">
        <f ca="1">IF(ISERROR($V610),"",OFFSET('Smelter Look-up'!$I$4,$V610-4,0))</f>
        <v/>
      </c>
      <c r="K610" s="224"/>
      <c r="L610" s="224"/>
      <c r="M610" s="224"/>
      <c r="N610" s="224"/>
      <c r="O610" s="224"/>
      <c r="P610" s="185"/>
      <c r="Q610" s="225"/>
      <c r="R610" s="182" t="str">
        <f ca="1">IF(ISERROR($V610),"",OFFSET('Smelter Look-up'!$C$4,$V610-4,0)&amp;"")</f>
        <v/>
      </c>
      <c r="S610" s="181" t="str">
        <f t="shared" ca="1" si="86"/>
        <v/>
      </c>
      <c r="T610" s="181" t="str">
        <f ca="1">IF(B610="","",IF(ISERROR(MATCH($J610,SorP!$B$1:$B$6226,0)),"",INDIRECT("'SorP'!$A$"&amp;MATCH($S610&amp;$J610,SorP!C:C,0))))</f>
        <v/>
      </c>
      <c r="U610" s="201"/>
      <c r="V610" s="226" t="e">
        <f>IF(C610="",NA(),IF(OR(C610="Smelter not listed",C610="Smelter not yet identified"),MATCH($B610&amp;$D610,'Smelter Look-up'!$J:$J,0),MATCH($B610&amp;$C610,'Smelter Look-up'!$J:$J,0)))</f>
        <v>#N/A</v>
      </c>
      <c r="X610" s="227">
        <f t="shared" ca="1" si="87"/>
        <v>0</v>
      </c>
      <c r="AB610" s="228" t="str">
        <f t="shared" si="88"/>
        <v/>
      </c>
    </row>
    <row r="611" spans="1:28" s="227" customFormat="1" ht="20.25">
      <c r="A611" s="181"/>
      <c r="B611" s="182" t="str">
        <f>IF(LEN(A611)=0,"",INDEX('Smelter Look-up'!$A:$A,MATCH($A611,'Smelter Look-up'!$E:$E,0)))</f>
        <v/>
      </c>
      <c r="C611" s="186" t="str">
        <f>IF(LEN(A611)=0,"",INDEX('Smelter Look-up'!$C:$C,MATCH($A611,'Smelter Look-up'!$E:$E,0)))</f>
        <v/>
      </c>
      <c r="D611" s="230"/>
      <c r="E611" s="182" t="str">
        <f ca="1">IF(ISERROR($V611),"",OFFSET('Smelter Look-up'!$D$4,$V611-4,0)&amp;"")</f>
        <v/>
      </c>
      <c r="F611" s="182" t="str">
        <f ca="1">IF(ISERROR($V611),"",OFFSET('Smelter Look-up'!$E$4,$V611-4,0))</f>
        <v/>
      </c>
      <c r="G611" s="182" t="str">
        <f ca="1">IF(C611=$X$4,IF(ISERROR($V611),"Enter smelter details","RMI"),IF(ISERROR($V611),"",OFFSET('Smelter Look-up'!$F$4,$V611-4,0)))</f>
        <v/>
      </c>
      <c r="H611" s="183" t="str">
        <f ca="1">IF(ISERROR($V611),"",OFFSET('Smelter Look-up'!$G$4,$V611-4,0))</f>
        <v/>
      </c>
      <c r="I611" s="184" t="str">
        <f ca="1">IF(ISERROR($V611),"",OFFSET('Smelter Look-up'!$H$4,$V611-4,0))</f>
        <v/>
      </c>
      <c r="J611" s="184" t="str">
        <f ca="1">IF(ISERROR($V611),"",OFFSET('Smelter Look-up'!$I$4,$V611-4,0))</f>
        <v/>
      </c>
      <c r="K611" s="224"/>
      <c r="L611" s="224"/>
      <c r="M611" s="224"/>
      <c r="N611" s="224"/>
      <c r="O611" s="224"/>
      <c r="P611" s="185"/>
      <c r="Q611" s="225"/>
      <c r="R611" s="182" t="str">
        <f ca="1">IF(ISERROR($V611),"",OFFSET('Smelter Look-up'!$C$4,$V611-4,0)&amp;"")</f>
        <v/>
      </c>
      <c r="S611" s="181" t="str">
        <f t="shared" ca="1" si="86"/>
        <v/>
      </c>
      <c r="T611" s="181" t="str">
        <f ca="1">IF(B611="","",IF(ISERROR(MATCH($J611,SorP!$B$1:$B$6226,0)),"",INDIRECT("'SorP'!$A$"&amp;MATCH($S611&amp;$J611,SorP!C:C,0))))</f>
        <v/>
      </c>
      <c r="U611" s="201"/>
      <c r="V611" s="226" t="e">
        <f>IF(C611="",NA(),IF(OR(C611="Smelter not listed",C611="Smelter not yet identified"),MATCH($B611&amp;$D611,'Smelter Look-up'!$J:$J,0),MATCH($B611&amp;$C611,'Smelter Look-up'!$J:$J,0)))</f>
        <v>#N/A</v>
      </c>
      <c r="X611" s="227">
        <f t="shared" ca="1" si="87"/>
        <v>0</v>
      </c>
      <c r="AB611" s="228" t="str">
        <f t="shared" si="88"/>
        <v/>
      </c>
    </row>
    <row r="612" spans="1:28" s="227" customFormat="1" ht="20.25">
      <c r="A612" s="181"/>
      <c r="B612" s="182" t="str">
        <f>IF(LEN(A612)=0,"",INDEX('Smelter Look-up'!$A:$A,MATCH($A612,'Smelter Look-up'!$E:$E,0)))</f>
        <v/>
      </c>
      <c r="C612" s="186" t="str">
        <f>IF(LEN(A612)=0,"",INDEX('Smelter Look-up'!$C:$C,MATCH($A612,'Smelter Look-up'!$E:$E,0)))</f>
        <v/>
      </c>
      <c r="D612" s="230"/>
      <c r="E612" s="182" t="str">
        <f ca="1">IF(ISERROR($V612),"",OFFSET('Smelter Look-up'!$D$4,$V612-4,0)&amp;"")</f>
        <v/>
      </c>
      <c r="F612" s="182" t="str">
        <f ca="1">IF(ISERROR($V612),"",OFFSET('Smelter Look-up'!$E$4,$V612-4,0))</f>
        <v/>
      </c>
      <c r="G612" s="182" t="str">
        <f ca="1">IF(C612=$X$4,IF(ISERROR($V612),"Enter smelter details","RMI"),IF(ISERROR($V612),"",OFFSET('Smelter Look-up'!$F$4,$V612-4,0)))</f>
        <v/>
      </c>
      <c r="H612" s="183" t="str">
        <f ca="1">IF(ISERROR($V612),"",OFFSET('Smelter Look-up'!$G$4,$V612-4,0))</f>
        <v/>
      </c>
      <c r="I612" s="184" t="str">
        <f ca="1">IF(ISERROR($V612),"",OFFSET('Smelter Look-up'!$H$4,$V612-4,0))</f>
        <v/>
      </c>
      <c r="J612" s="184" t="str">
        <f ca="1">IF(ISERROR($V612),"",OFFSET('Smelter Look-up'!$I$4,$V612-4,0))</f>
        <v/>
      </c>
      <c r="K612" s="224"/>
      <c r="L612" s="224"/>
      <c r="M612" s="224"/>
      <c r="N612" s="224"/>
      <c r="O612" s="224"/>
      <c r="P612" s="185"/>
      <c r="Q612" s="225"/>
      <c r="R612" s="182" t="str">
        <f ca="1">IF(ISERROR($V612),"",OFFSET('Smelter Look-up'!$C$4,$V612-4,0)&amp;"")</f>
        <v/>
      </c>
      <c r="S612" s="181" t="str">
        <f t="shared" ca="1" si="86"/>
        <v/>
      </c>
      <c r="T612" s="181" t="str">
        <f ca="1">IF(B612="","",IF(ISERROR(MATCH($J612,SorP!$B$1:$B$6226,0)),"",INDIRECT("'SorP'!$A$"&amp;MATCH($S612&amp;$J612,SorP!C:C,0))))</f>
        <v/>
      </c>
      <c r="U612" s="201"/>
      <c r="V612" s="226" t="e">
        <f>IF(C612="",NA(),IF(OR(C612="Smelter not listed",C612="Smelter not yet identified"),MATCH($B612&amp;$D612,'Smelter Look-up'!$J:$J,0),MATCH($B612&amp;$C612,'Smelter Look-up'!$J:$J,0)))</f>
        <v>#N/A</v>
      </c>
      <c r="X612" s="227">
        <f t="shared" ca="1" si="87"/>
        <v>0</v>
      </c>
      <c r="AB612" s="228" t="str">
        <f t="shared" si="88"/>
        <v/>
      </c>
    </row>
    <row r="613" spans="1:28" s="227" customFormat="1" ht="20.25">
      <c r="A613" s="181"/>
      <c r="B613" s="182" t="str">
        <f>IF(LEN(A613)=0,"",INDEX('Smelter Look-up'!$A:$A,MATCH($A613,'Smelter Look-up'!$E:$E,0)))</f>
        <v/>
      </c>
      <c r="C613" s="186" t="str">
        <f>IF(LEN(A613)=0,"",INDEX('Smelter Look-up'!$C:$C,MATCH($A613,'Smelter Look-up'!$E:$E,0)))</f>
        <v/>
      </c>
      <c r="D613" s="230"/>
      <c r="E613" s="182" t="str">
        <f ca="1">IF(ISERROR($V613),"",OFFSET('Smelter Look-up'!$D$4,$V613-4,0)&amp;"")</f>
        <v/>
      </c>
      <c r="F613" s="182" t="str">
        <f ca="1">IF(ISERROR($V613),"",OFFSET('Smelter Look-up'!$E$4,$V613-4,0))</f>
        <v/>
      </c>
      <c r="G613" s="182" t="str">
        <f ca="1">IF(C613=$X$4,IF(ISERROR($V613),"Enter smelter details","RMI"),IF(ISERROR($V613),"",OFFSET('Smelter Look-up'!$F$4,$V613-4,0)))</f>
        <v/>
      </c>
      <c r="H613" s="183" t="str">
        <f ca="1">IF(ISERROR($V613),"",OFFSET('Smelter Look-up'!$G$4,$V613-4,0))</f>
        <v/>
      </c>
      <c r="I613" s="184" t="str">
        <f ca="1">IF(ISERROR($V613),"",OFFSET('Smelter Look-up'!$H$4,$V613-4,0))</f>
        <v/>
      </c>
      <c r="J613" s="184" t="str">
        <f ca="1">IF(ISERROR($V613),"",OFFSET('Smelter Look-up'!$I$4,$V613-4,0))</f>
        <v/>
      </c>
      <c r="K613" s="224"/>
      <c r="L613" s="224"/>
      <c r="M613" s="224"/>
      <c r="N613" s="224"/>
      <c r="O613" s="224"/>
      <c r="P613" s="185"/>
      <c r="Q613" s="225"/>
      <c r="R613" s="182" t="str">
        <f ca="1">IF(ISERROR($V613),"",OFFSET('Smelter Look-up'!$C$4,$V613-4,0)&amp;"")</f>
        <v/>
      </c>
      <c r="S613" s="181" t="str">
        <f t="shared" ca="1" si="86"/>
        <v/>
      </c>
      <c r="T613" s="181" t="str">
        <f ca="1">IF(B613="","",IF(ISERROR(MATCH($J613,SorP!$B$1:$B$6226,0)),"",INDIRECT("'SorP'!$A$"&amp;MATCH($S613&amp;$J613,SorP!C:C,0))))</f>
        <v/>
      </c>
      <c r="U613" s="201"/>
      <c r="V613" s="226" t="e">
        <f>IF(C613="",NA(),IF(OR(C613="Smelter not listed",C613="Smelter not yet identified"),MATCH($B613&amp;$D613,'Smelter Look-up'!$J:$J,0),MATCH($B613&amp;$C613,'Smelter Look-up'!$J:$J,0)))</f>
        <v>#N/A</v>
      </c>
      <c r="X613" s="227">
        <f t="shared" ca="1" si="87"/>
        <v>0</v>
      </c>
      <c r="AB613" s="228" t="str">
        <f t="shared" si="88"/>
        <v/>
      </c>
    </row>
    <row r="614" spans="1:28" s="227" customFormat="1" ht="20.25">
      <c r="A614" s="181"/>
      <c r="B614" s="182" t="str">
        <f>IF(LEN(A614)=0,"",INDEX('Smelter Look-up'!$A:$A,MATCH($A614,'Smelter Look-up'!$E:$E,0)))</f>
        <v/>
      </c>
      <c r="C614" s="186" t="str">
        <f>IF(LEN(A614)=0,"",INDEX('Smelter Look-up'!$C:$C,MATCH($A614,'Smelter Look-up'!$E:$E,0)))</f>
        <v/>
      </c>
      <c r="D614" s="230"/>
      <c r="E614" s="182" t="str">
        <f ca="1">IF(ISERROR($V614),"",OFFSET('Smelter Look-up'!$D$4,$V614-4,0)&amp;"")</f>
        <v/>
      </c>
      <c r="F614" s="182" t="str">
        <f ca="1">IF(ISERROR($V614),"",OFFSET('Smelter Look-up'!$E$4,$V614-4,0))</f>
        <v/>
      </c>
      <c r="G614" s="182" t="str">
        <f ca="1">IF(C614=$X$4,IF(ISERROR($V614),"Enter smelter details","RMI"),IF(ISERROR($V614),"",OFFSET('Smelter Look-up'!$F$4,$V614-4,0)))</f>
        <v/>
      </c>
      <c r="H614" s="183" t="str">
        <f ca="1">IF(ISERROR($V614),"",OFFSET('Smelter Look-up'!$G$4,$V614-4,0))</f>
        <v/>
      </c>
      <c r="I614" s="184" t="str">
        <f ca="1">IF(ISERROR($V614),"",OFFSET('Smelter Look-up'!$H$4,$V614-4,0))</f>
        <v/>
      </c>
      <c r="J614" s="184" t="str">
        <f ca="1">IF(ISERROR($V614),"",OFFSET('Smelter Look-up'!$I$4,$V614-4,0))</f>
        <v/>
      </c>
      <c r="K614" s="224"/>
      <c r="L614" s="224"/>
      <c r="M614" s="224"/>
      <c r="N614" s="224"/>
      <c r="O614" s="224"/>
      <c r="P614" s="185"/>
      <c r="Q614" s="225"/>
      <c r="R614" s="182" t="str">
        <f ca="1">IF(ISERROR($V614),"",OFFSET('Smelter Look-up'!$C$4,$V614-4,0)&amp;"")</f>
        <v/>
      </c>
      <c r="S614" s="181" t="str">
        <f t="shared" ca="1" si="86"/>
        <v/>
      </c>
      <c r="T614" s="181" t="str">
        <f ca="1">IF(B614="","",IF(ISERROR(MATCH($J614,SorP!$B$1:$B$6226,0)),"",INDIRECT("'SorP'!$A$"&amp;MATCH($S614&amp;$J614,SorP!C:C,0))))</f>
        <v/>
      </c>
      <c r="U614" s="201"/>
      <c r="V614" s="226" t="e">
        <f>IF(C614="",NA(),IF(OR(C614="Smelter not listed",C614="Smelter not yet identified"),MATCH($B614&amp;$D614,'Smelter Look-up'!$J:$J,0),MATCH($B614&amp;$C614,'Smelter Look-up'!$J:$J,0)))</f>
        <v>#N/A</v>
      </c>
      <c r="X614" s="227">
        <f t="shared" ca="1" si="87"/>
        <v>0</v>
      </c>
      <c r="AB614" s="228" t="str">
        <f t="shared" si="88"/>
        <v/>
      </c>
    </row>
    <row r="615" spans="1:28" s="227" customFormat="1" ht="20.25">
      <c r="A615" s="181"/>
      <c r="B615" s="182" t="str">
        <f>IF(LEN(A615)=0,"",INDEX('Smelter Look-up'!$A:$A,MATCH($A615,'Smelter Look-up'!$E:$E,0)))</f>
        <v/>
      </c>
      <c r="C615" s="186" t="str">
        <f>IF(LEN(A615)=0,"",INDEX('Smelter Look-up'!$C:$C,MATCH($A615,'Smelter Look-up'!$E:$E,0)))</f>
        <v/>
      </c>
      <c r="D615" s="230"/>
      <c r="E615" s="182" t="str">
        <f ca="1">IF(ISERROR($V615),"",OFFSET('Smelter Look-up'!$D$4,$V615-4,0)&amp;"")</f>
        <v/>
      </c>
      <c r="F615" s="182" t="str">
        <f ca="1">IF(ISERROR($V615),"",OFFSET('Smelter Look-up'!$E$4,$V615-4,0))</f>
        <v/>
      </c>
      <c r="G615" s="182" t="str">
        <f ca="1">IF(C615=$X$4,IF(ISERROR($V615),"Enter smelter details","RMI"),IF(ISERROR($V615),"",OFFSET('Smelter Look-up'!$F$4,$V615-4,0)))</f>
        <v/>
      </c>
      <c r="H615" s="183" t="str">
        <f ca="1">IF(ISERROR($V615),"",OFFSET('Smelter Look-up'!$G$4,$V615-4,0))</f>
        <v/>
      </c>
      <c r="I615" s="184" t="str">
        <f ca="1">IF(ISERROR($V615),"",OFFSET('Smelter Look-up'!$H$4,$V615-4,0))</f>
        <v/>
      </c>
      <c r="J615" s="184" t="str">
        <f ca="1">IF(ISERROR($V615),"",OFFSET('Smelter Look-up'!$I$4,$V615-4,0))</f>
        <v/>
      </c>
      <c r="K615" s="224"/>
      <c r="L615" s="224"/>
      <c r="M615" s="224"/>
      <c r="N615" s="224"/>
      <c r="O615" s="224"/>
      <c r="P615" s="185"/>
      <c r="Q615" s="225"/>
      <c r="R615" s="182" t="str">
        <f ca="1">IF(ISERROR($V615),"",OFFSET('Smelter Look-up'!$C$4,$V615-4,0)&amp;"")</f>
        <v/>
      </c>
      <c r="S615" s="181" t="str">
        <f t="shared" ca="1" si="86"/>
        <v/>
      </c>
      <c r="T615" s="181" t="str">
        <f ca="1">IF(B615="","",IF(ISERROR(MATCH($J615,SorP!$B$1:$B$6226,0)),"",INDIRECT("'SorP'!$A$"&amp;MATCH($S615&amp;$J615,SorP!C:C,0))))</f>
        <v/>
      </c>
      <c r="U615" s="201"/>
      <c r="V615" s="226" t="e">
        <f>IF(C615="",NA(),IF(OR(C615="Smelter not listed",C615="Smelter not yet identified"),MATCH($B615&amp;$D615,'Smelter Look-up'!$J:$J,0),MATCH($B615&amp;$C615,'Smelter Look-up'!$J:$J,0)))</f>
        <v>#N/A</v>
      </c>
      <c r="X615" s="227">
        <f t="shared" ca="1" si="87"/>
        <v>0</v>
      </c>
      <c r="AB615" s="228" t="str">
        <f t="shared" si="88"/>
        <v/>
      </c>
    </row>
    <row r="616" spans="1:28" s="227" customFormat="1" ht="20.25">
      <c r="A616" s="181"/>
      <c r="B616" s="182" t="str">
        <f>IF(LEN(A616)=0,"",INDEX('Smelter Look-up'!$A:$A,MATCH($A616,'Smelter Look-up'!$E:$E,0)))</f>
        <v/>
      </c>
      <c r="C616" s="186" t="str">
        <f>IF(LEN(A616)=0,"",INDEX('Smelter Look-up'!$C:$C,MATCH($A616,'Smelter Look-up'!$E:$E,0)))</f>
        <v/>
      </c>
      <c r="D616" s="230"/>
      <c r="E616" s="182" t="str">
        <f ca="1">IF(ISERROR($V616),"",OFFSET('Smelter Look-up'!$D$4,$V616-4,0)&amp;"")</f>
        <v/>
      </c>
      <c r="F616" s="182" t="str">
        <f ca="1">IF(ISERROR($V616),"",OFFSET('Smelter Look-up'!$E$4,$V616-4,0))</f>
        <v/>
      </c>
      <c r="G616" s="182" t="str">
        <f ca="1">IF(C616=$X$4,IF(ISERROR($V616),"Enter smelter details","RMI"),IF(ISERROR($V616),"",OFFSET('Smelter Look-up'!$F$4,$V616-4,0)))</f>
        <v/>
      </c>
      <c r="H616" s="183" t="str">
        <f ca="1">IF(ISERROR($V616),"",OFFSET('Smelter Look-up'!$G$4,$V616-4,0))</f>
        <v/>
      </c>
      <c r="I616" s="184" t="str">
        <f ca="1">IF(ISERROR($V616),"",OFFSET('Smelter Look-up'!$H$4,$V616-4,0))</f>
        <v/>
      </c>
      <c r="J616" s="184" t="str">
        <f ca="1">IF(ISERROR($V616),"",OFFSET('Smelter Look-up'!$I$4,$V616-4,0))</f>
        <v/>
      </c>
      <c r="K616" s="224"/>
      <c r="L616" s="224"/>
      <c r="M616" s="224"/>
      <c r="N616" s="224"/>
      <c r="O616" s="224"/>
      <c r="P616" s="185"/>
      <c r="Q616" s="225"/>
      <c r="R616" s="182" t="str">
        <f ca="1">IF(ISERROR($V616),"",OFFSET('Smelter Look-up'!$C$4,$V616-4,0)&amp;"")</f>
        <v/>
      </c>
      <c r="S616" s="181" t="str">
        <f t="shared" ca="1" si="86"/>
        <v/>
      </c>
      <c r="T616" s="181" t="str">
        <f ca="1">IF(B616="","",IF(ISERROR(MATCH($J616,SorP!$B$1:$B$6226,0)),"",INDIRECT("'SorP'!$A$"&amp;MATCH($S616&amp;$J616,SorP!C:C,0))))</f>
        <v/>
      </c>
      <c r="U616" s="201"/>
      <c r="V616" s="226" t="e">
        <f>IF(C616="",NA(),IF(OR(C616="Smelter not listed",C616="Smelter not yet identified"),MATCH($B616&amp;$D616,'Smelter Look-up'!$J:$J,0),MATCH($B616&amp;$C616,'Smelter Look-up'!$J:$J,0)))</f>
        <v>#N/A</v>
      </c>
      <c r="X616" s="227">
        <f t="shared" ca="1" si="87"/>
        <v>0</v>
      </c>
      <c r="AB616" s="228" t="str">
        <f t="shared" si="88"/>
        <v/>
      </c>
    </row>
    <row r="617" spans="1:28" s="227" customFormat="1" ht="20.25">
      <c r="A617" s="181"/>
      <c r="B617" s="182" t="str">
        <f>IF(LEN(A617)=0,"",INDEX('Smelter Look-up'!$A:$A,MATCH($A617,'Smelter Look-up'!$E:$E,0)))</f>
        <v/>
      </c>
      <c r="C617" s="186" t="str">
        <f>IF(LEN(A617)=0,"",INDEX('Smelter Look-up'!$C:$C,MATCH($A617,'Smelter Look-up'!$E:$E,0)))</f>
        <v/>
      </c>
      <c r="D617" s="230"/>
      <c r="E617" s="182" t="str">
        <f ca="1">IF(ISERROR($V617),"",OFFSET('Smelter Look-up'!$D$4,$V617-4,0)&amp;"")</f>
        <v/>
      </c>
      <c r="F617" s="182" t="str">
        <f ca="1">IF(ISERROR($V617),"",OFFSET('Smelter Look-up'!$E$4,$V617-4,0))</f>
        <v/>
      </c>
      <c r="G617" s="182" t="str">
        <f ca="1">IF(C617=$X$4,IF(ISERROR($V617),"Enter smelter details","RMI"),IF(ISERROR($V617),"",OFFSET('Smelter Look-up'!$F$4,$V617-4,0)))</f>
        <v/>
      </c>
      <c r="H617" s="183" t="str">
        <f ca="1">IF(ISERROR($V617),"",OFFSET('Smelter Look-up'!$G$4,$V617-4,0))</f>
        <v/>
      </c>
      <c r="I617" s="184" t="str">
        <f ca="1">IF(ISERROR($V617),"",OFFSET('Smelter Look-up'!$H$4,$V617-4,0))</f>
        <v/>
      </c>
      <c r="J617" s="184" t="str">
        <f ca="1">IF(ISERROR($V617),"",OFFSET('Smelter Look-up'!$I$4,$V617-4,0))</f>
        <v/>
      </c>
      <c r="K617" s="224"/>
      <c r="L617" s="224"/>
      <c r="M617" s="224"/>
      <c r="N617" s="224"/>
      <c r="O617" s="224"/>
      <c r="P617" s="185"/>
      <c r="Q617" s="225"/>
      <c r="R617" s="182" t="str">
        <f ca="1">IF(ISERROR($V617),"",OFFSET('Smelter Look-up'!$C$4,$V617-4,0)&amp;"")</f>
        <v/>
      </c>
      <c r="S617" s="181" t="str">
        <f t="shared" ca="1" si="86"/>
        <v/>
      </c>
      <c r="T617" s="181" t="str">
        <f ca="1">IF(B617="","",IF(ISERROR(MATCH($J617,SorP!$B$1:$B$6226,0)),"",INDIRECT("'SorP'!$A$"&amp;MATCH($S617&amp;$J617,SorP!C:C,0))))</f>
        <v/>
      </c>
      <c r="U617" s="201"/>
      <c r="V617" s="226" t="e">
        <f>IF(C617="",NA(),IF(OR(C617="Smelter not listed",C617="Smelter not yet identified"),MATCH($B617&amp;$D617,'Smelter Look-up'!$J:$J,0),MATCH($B617&amp;$C617,'Smelter Look-up'!$J:$J,0)))</f>
        <v>#N/A</v>
      </c>
      <c r="X617" s="227">
        <f t="shared" ca="1" si="87"/>
        <v>0</v>
      </c>
      <c r="AB617" s="228" t="str">
        <f t="shared" si="88"/>
        <v/>
      </c>
    </row>
    <row r="618" spans="1:28" s="227" customFormat="1" ht="20.25">
      <c r="A618" s="181"/>
      <c r="B618" s="182" t="str">
        <f>IF(LEN(A618)=0,"",INDEX('Smelter Look-up'!$A:$A,MATCH($A618,'Smelter Look-up'!$E:$E,0)))</f>
        <v/>
      </c>
      <c r="C618" s="186" t="str">
        <f>IF(LEN(A618)=0,"",INDEX('Smelter Look-up'!$C:$C,MATCH($A618,'Smelter Look-up'!$E:$E,0)))</f>
        <v/>
      </c>
      <c r="D618" s="230"/>
      <c r="E618" s="182" t="str">
        <f ca="1">IF(ISERROR($V618),"",OFFSET('Smelter Look-up'!$D$4,$V618-4,0)&amp;"")</f>
        <v/>
      </c>
      <c r="F618" s="182" t="str">
        <f ca="1">IF(ISERROR($V618),"",OFFSET('Smelter Look-up'!$E$4,$V618-4,0))</f>
        <v/>
      </c>
      <c r="G618" s="182" t="str">
        <f ca="1">IF(C618=$X$4,IF(ISERROR($V618),"Enter smelter details","RMI"),IF(ISERROR($V618),"",OFFSET('Smelter Look-up'!$F$4,$V618-4,0)))</f>
        <v/>
      </c>
      <c r="H618" s="183" t="str">
        <f ca="1">IF(ISERROR($V618),"",OFFSET('Smelter Look-up'!$G$4,$V618-4,0))</f>
        <v/>
      </c>
      <c r="I618" s="184" t="str">
        <f ca="1">IF(ISERROR($V618),"",OFFSET('Smelter Look-up'!$H$4,$V618-4,0))</f>
        <v/>
      </c>
      <c r="J618" s="184" t="str">
        <f ca="1">IF(ISERROR($V618),"",OFFSET('Smelter Look-up'!$I$4,$V618-4,0))</f>
        <v/>
      </c>
      <c r="K618" s="224"/>
      <c r="L618" s="224"/>
      <c r="M618" s="224"/>
      <c r="N618" s="224"/>
      <c r="O618" s="224"/>
      <c r="P618" s="185"/>
      <c r="Q618" s="225"/>
      <c r="R618" s="182" t="str">
        <f ca="1">IF(ISERROR($V618),"",OFFSET('Smelter Look-up'!$C$4,$V618-4,0)&amp;"")</f>
        <v/>
      </c>
      <c r="S618" s="181" t="str">
        <f t="shared" ca="1" si="86"/>
        <v/>
      </c>
      <c r="T618" s="181" t="str">
        <f ca="1">IF(B618="","",IF(ISERROR(MATCH($J618,SorP!$B$1:$B$6226,0)),"",INDIRECT("'SorP'!$A$"&amp;MATCH($S618&amp;$J618,SorP!C:C,0))))</f>
        <v/>
      </c>
      <c r="U618" s="201"/>
      <c r="V618" s="226" t="e">
        <f>IF(C618="",NA(),IF(OR(C618="Smelter not listed",C618="Smelter not yet identified"),MATCH($B618&amp;$D618,'Smelter Look-up'!$J:$J,0),MATCH($B618&amp;$C618,'Smelter Look-up'!$J:$J,0)))</f>
        <v>#N/A</v>
      </c>
      <c r="X618" s="227">
        <f t="shared" ca="1" si="87"/>
        <v>0</v>
      </c>
      <c r="AB618" s="228" t="str">
        <f t="shared" si="88"/>
        <v/>
      </c>
    </row>
    <row r="619" spans="1:28" s="227" customFormat="1" ht="20.25">
      <c r="A619" s="181"/>
      <c r="B619" s="182" t="str">
        <f>IF(LEN(A619)=0,"",INDEX('Smelter Look-up'!$A:$A,MATCH($A619,'Smelter Look-up'!$E:$E,0)))</f>
        <v/>
      </c>
      <c r="C619" s="186" t="str">
        <f>IF(LEN(A619)=0,"",INDEX('Smelter Look-up'!$C:$C,MATCH($A619,'Smelter Look-up'!$E:$E,0)))</f>
        <v/>
      </c>
      <c r="D619" s="230"/>
      <c r="E619" s="182" t="str">
        <f ca="1">IF(ISERROR($V619),"",OFFSET('Smelter Look-up'!$D$4,$V619-4,0)&amp;"")</f>
        <v/>
      </c>
      <c r="F619" s="182" t="str">
        <f ca="1">IF(ISERROR($V619),"",OFFSET('Smelter Look-up'!$E$4,$V619-4,0))</f>
        <v/>
      </c>
      <c r="G619" s="182" t="str">
        <f ca="1">IF(C619=$X$4,IF(ISERROR($V619),"Enter smelter details","RMI"),IF(ISERROR($V619),"",OFFSET('Smelter Look-up'!$F$4,$V619-4,0)))</f>
        <v/>
      </c>
      <c r="H619" s="183" t="str">
        <f ca="1">IF(ISERROR($V619),"",OFFSET('Smelter Look-up'!$G$4,$V619-4,0))</f>
        <v/>
      </c>
      <c r="I619" s="184" t="str">
        <f ca="1">IF(ISERROR($V619),"",OFFSET('Smelter Look-up'!$H$4,$V619-4,0))</f>
        <v/>
      </c>
      <c r="J619" s="184" t="str">
        <f ca="1">IF(ISERROR($V619),"",OFFSET('Smelter Look-up'!$I$4,$V619-4,0))</f>
        <v/>
      </c>
      <c r="K619" s="224"/>
      <c r="L619" s="224"/>
      <c r="M619" s="224"/>
      <c r="N619" s="224"/>
      <c r="O619" s="224"/>
      <c r="P619" s="185"/>
      <c r="Q619" s="225"/>
      <c r="R619" s="182" t="str">
        <f ca="1">IF(ISERROR($V619),"",OFFSET('Smelter Look-up'!$C$4,$V619-4,0)&amp;"")</f>
        <v/>
      </c>
      <c r="S619" s="181" t="str">
        <f t="shared" ca="1" si="86"/>
        <v/>
      </c>
      <c r="T619" s="181" t="str">
        <f ca="1">IF(B619="","",IF(ISERROR(MATCH($J619,SorP!$B$1:$B$6226,0)),"",INDIRECT("'SorP'!$A$"&amp;MATCH($S619&amp;$J619,SorP!C:C,0))))</f>
        <v/>
      </c>
      <c r="U619" s="201"/>
      <c r="V619" s="226" t="e">
        <f>IF(C619="",NA(),IF(OR(C619="Smelter not listed",C619="Smelter not yet identified"),MATCH($B619&amp;$D619,'Smelter Look-up'!$J:$J,0),MATCH($B619&amp;$C619,'Smelter Look-up'!$J:$J,0)))</f>
        <v>#N/A</v>
      </c>
      <c r="X619" s="227">
        <f t="shared" ca="1" si="87"/>
        <v>0</v>
      </c>
      <c r="AB619" s="228" t="str">
        <f t="shared" si="88"/>
        <v/>
      </c>
    </row>
    <row r="620" spans="1:28" s="227" customFormat="1" ht="20.25">
      <c r="A620" s="181"/>
      <c r="B620" s="182" t="str">
        <f>IF(LEN(A620)=0,"",INDEX('Smelter Look-up'!$A:$A,MATCH($A620,'Smelter Look-up'!$E:$E,0)))</f>
        <v/>
      </c>
      <c r="C620" s="186" t="str">
        <f>IF(LEN(A620)=0,"",INDEX('Smelter Look-up'!$C:$C,MATCH($A620,'Smelter Look-up'!$E:$E,0)))</f>
        <v/>
      </c>
      <c r="D620" s="230"/>
      <c r="E620" s="182" t="str">
        <f ca="1">IF(ISERROR($V620),"",OFFSET('Smelter Look-up'!$D$4,$V620-4,0)&amp;"")</f>
        <v/>
      </c>
      <c r="F620" s="182" t="str">
        <f ca="1">IF(ISERROR($V620),"",OFFSET('Smelter Look-up'!$E$4,$V620-4,0))</f>
        <v/>
      </c>
      <c r="G620" s="182" t="str">
        <f ca="1">IF(C620=$X$4,IF(ISERROR($V620),"Enter smelter details","RMI"),IF(ISERROR($V620),"",OFFSET('Smelter Look-up'!$F$4,$V620-4,0)))</f>
        <v/>
      </c>
      <c r="H620" s="183" t="str">
        <f ca="1">IF(ISERROR($V620),"",OFFSET('Smelter Look-up'!$G$4,$V620-4,0))</f>
        <v/>
      </c>
      <c r="I620" s="184" t="str">
        <f ca="1">IF(ISERROR($V620),"",OFFSET('Smelter Look-up'!$H$4,$V620-4,0))</f>
        <v/>
      </c>
      <c r="J620" s="184" t="str">
        <f ca="1">IF(ISERROR($V620),"",OFFSET('Smelter Look-up'!$I$4,$V620-4,0))</f>
        <v/>
      </c>
      <c r="K620" s="224"/>
      <c r="L620" s="224"/>
      <c r="M620" s="224"/>
      <c r="N620" s="224"/>
      <c r="O620" s="224"/>
      <c r="P620" s="185"/>
      <c r="Q620" s="225"/>
      <c r="R620" s="182" t="str">
        <f ca="1">IF(ISERROR($V620),"",OFFSET('Smelter Look-up'!$C$4,$V620-4,0)&amp;"")</f>
        <v/>
      </c>
      <c r="S620" s="181" t="str">
        <f t="shared" ca="1" si="86"/>
        <v/>
      </c>
      <c r="T620" s="181" t="str">
        <f ca="1">IF(B620="","",IF(ISERROR(MATCH($J620,SorP!$B$1:$B$6226,0)),"",INDIRECT("'SorP'!$A$"&amp;MATCH($S620&amp;$J620,SorP!C:C,0))))</f>
        <v/>
      </c>
      <c r="U620" s="201"/>
      <c r="V620" s="226" t="e">
        <f>IF(C620="",NA(),IF(OR(C620="Smelter not listed",C620="Smelter not yet identified"),MATCH($B620&amp;$D620,'Smelter Look-up'!$J:$J,0),MATCH($B620&amp;$C620,'Smelter Look-up'!$J:$J,0)))</f>
        <v>#N/A</v>
      </c>
      <c r="X620" s="227">
        <f t="shared" ca="1" si="87"/>
        <v>0</v>
      </c>
      <c r="AB620" s="228" t="str">
        <f t="shared" si="88"/>
        <v/>
      </c>
    </row>
    <row r="621" spans="1:28" s="227" customFormat="1" ht="20.25">
      <c r="A621" s="181"/>
      <c r="B621" s="182" t="str">
        <f>IF(LEN(A621)=0,"",INDEX('Smelter Look-up'!$A:$A,MATCH($A621,'Smelter Look-up'!$E:$E,0)))</f>
        <v/>
      </c>
      <c r="C621" s="186" t="str">
        <f>IF(LEN(A621)=0,"",INDEX('Smelter Look-up'!$C:$C,MATCH($A621,'Smelter Look-up'!$E:$E,0)))</f>
        <v/>
      </c>
      <c r="D621" s="230"/>
      <c r="E621" s="182" t="str">
        <f ca="1">IF(ISERROR($V621),"",OFFSET('Smelter Look-up'!$D$4,$V621-4,0)&amp;"")</f>
        <v/>
      </c>
      <c r="F621" s="182" t="str">
        <f ca="1">IF(ISERROR($V621),"",OFFSET('Smelter Look-up'!$E$4,$V621-4,0))</f>
        <v/>
      </c>
      <c r="G621" s="182" t="str">
        <f ca="1">IF(C621=$X$4,IF(ISERROR($V621),"Enter smelter details","RMI"),IF(ISERROR($V621),"",OFFSET('Smelter Look-up'!$F$4,$V621-4,0)))</f>
        <v/>
      </c>
      <c r="H621" s="183" t="str">
        <f ca="1">IF(ISERROR($V621),"",OFFSET('Smelter Look-up'!$G$4,$V621-4,0))</f>
        <v/>
      </c>
      <c r="I621" s="184" t="str">
        <f ca="1">IF(ISERROR($V621),"",OFFSET('Smelter Look-up'!$H$4,$V621-4,0))</f>
        <v/>
      </c>
      <c r="J621" s="184" t="str">
        <f ca="1">IF(ISERROR($V621),"",OFFSET('Smelter Look-up'!$I$4,$V621-4,0))</f>
        <v/>
      </c>
      <c r="K621" s="224"/>
      <c r="L621" s="224"/>
      <c r="M621" s="224"/>
      <c r="N621" s="224"/>
      <c r="O621" s="224"/>
      <c r="P621" s="185"/>
      <c r="Q621" s="225"/>
      <c r="R621" s="182" t="str">
        <f ca="1">IF(ISERROR($V621),"",OFFSET('Smelter Look-up'!$C$4,$V621-4,0)&amp;"")</f>
        <v/>
      </c>
      <c r="S621" s="181" t="str">
        <f t="shared" ca="1" si="86"/>
        <v/>
      </c>
      <c r="T621" s="181" t="str">
        <f ca="1">IF(B621="","",IF(ISERROR(MATCH($J621,SorP!$B$1:$B$6226,0)),"",INDIRECT("'SorP'!$A$"&amp;MATCH($S621&amp;$J621,SorP!C:C,0))))</f>
        <v/>
      </c>
      <c r="U621" s="201"/>
      <c r="V621" s="226" t="e">
        <f>IF(C621="",NA(),IF(OR(C621="Smelter not listed",C621="Smelter not yet identified"),MATCH($B621&amp;$D621,'Smelter Look-up'!$J:$J,0),MATCH($B621&amp;$C621,'Smelter Look-up'!$J:$J,0)))</f>
        <v>#N/A</v>
      </c>
      <c r="X621" s="227">
        <f t="shared" ca="1" si="87"/>
        <v>0</v>
      </c>
      <c r="AB621" s="228" t="str">
        <f t="shared" si="88"/>
        <v/>
      </c>
    </row>
    <row r="622" spans="1:28" s="227" customFormat="1" ht="20.25">
      <c r="A622" s="181"/>
      <c r="B622" s="182" t="str">
        <f>IF(LEN(A622)=0,"",INDEX('Smelter Look-up'!$A:$A,MATCH($A622,'Smelter Look-up'!$E:$E,0)))</f>
        <v/>
      </c>
      <c r="C622" s="186" t="str">
        <f>IF(LEN(A622)=0,"",INDEX('Smelter Look-up'!$C:$C,MATCH($A622,'Smelter Look-up'!$E:$E,0)))</f>
        <v/>
      </c>
      <c r="D622" s="230"/>
      <c r="E622" s="182" t="str">
        <f ca="1">IF(ISERROR($V622),"",OFFSET('Smelter Look-up'!$D$4,$V622-4,0)&amp;"")</f>
        <v/>
      </c>
      <c r="F622" s="182" t="str">
        <f ca="1">IF(ISERROR($V622),"",OFFSET('Smelter Look-up'!$E$4,$V622-4,0))</f>
        <v/>
      </c>
      <c r="G622" s="182" t="str">
        <f ca="1">IF(C622=$X$4,IF(ISERROR($V622),"Enter smelter details","RMI"),IF(ISERROR($V622),"",OFFSET('Smelter Look-up'!$F$4,$V622-4,0)))</f>
        <v/>
      </c>
      <c r="H622" s="183" t="str">
        <f ca="1">IF(ISERROR($V622),"",OFFSET('Smelter Look-up'!$G$4,$V622-4,0))</f>
        <v/>
      </c>
      <c r="I622" s="184" t="str">
        <f ca="1">IF(ISERROR($V622),"",OFFSET('Smelter Look-up'!$H$4,$V622-4,0))</f>
        <v/>
      </c>
      <c r="J622" s="184" t="str">
        <f ca="1">IF(ISERROR($V622),"",OFFSET('Smelter Look-up'!$I$4,$V622-4,0))</f>
        <v/>
      </c>
      <c r="K622" s="224"/>
      <c r="L622" s="224"/>
      <c r="M622" s="224"/>
      <c r="N622" s="224"/>
      <c r="O622" s="224"/>
      <c r="P622" s="185"/>
      <c r="Q622" s="225"/>
      <c r="R622" s="182" t="str">
        <f ca="1">IF(ISERROR($V622),"",OFFSET('Smelter Look-up'!$C$4,$V622-4,0)&amp;"")</f>
        <v/>
      </c>
      <c r="S622" s="181" t="str">
        <f t="shared" ca="1" si="86"/>
        <v/>
      </c>
      <c r="T622" s="181" t="str">
        <f ca="1">IF(B622="","",IF(ISERROR(MATCH($J622,SorP!$B$1:$B$6226,0)),"",INDIRECT("'SorP'!$A$"&amp;MATCH($S622&amp;$J622,SorP!C:C,0))))</f>
        <v/>
      </c>
      <c r="U622" s="201"/>
      <c r="V622" s="226" t="e">
        <f>IF(C622="",NA(),IF(OR(C622="Smelter not listed",C622="Smelter not yet identified"),MATCH($B622&amp;$D622,'Smelter Look-up'!$J:$J,0),MATCH($B622&amp;$C622,'Smelter Look-up'!$J:$J,0)))</f>
        <v>#N/A</v>
      </c>
      <c r="X622" s="227">
        <f t="shared" ca="1" si="87"/>
        <v>0</v>
      </c>
      <c r="AB622" s="228" t="str">
        <f t="shared" si="88"/>
        <v/>
      </c>
    </row>
    <row r="623" spans="1:28" s="227" customFormat="1" ht="20.25">
      <c r="A623" s="181"/>
      <c r="B623" s="182" t="str">
        <f>IF(LEN(A623)=0,"",INDEX('Smelter Look-up'!$A:$A,MATCH($A623,'Smelter Look-up'!$E:$E,0)))</f>
        <v/>
      </c>
      <c r="C623" s="186" t="str">
        <f>IF(LEN(A623)=0,"",INDEX('Smelter Look-up'!$C:$C,MATCH($A623,'Smelter Look-up'!$E:$E,0)))</f>
        <v/>
      </c>
      <c r="D623" s="230"/>
      <c r="E623" s="182" t="str">
        <f ca="1">IF(ISERROR($V623),"",OFFSET('Smelter Look-up'!$D$4,$V623-4,0)&amp;"")</f>
        <v/>
      </c>
      <c r="F623" s="182" t="str">
        <f ca="1">IF(ISERROR($V623),"",OFFSET('Smelter Look-up'!$E$4,$V623-4,0))</f>
        <v/>
      </c>
      <c r="G623" s="182" t="str">
        <f ca="1">IF(C623=$X$4,IF(ISERROR($V623),"Enter smelter details","RMI"),IF(ISERROR($V623),"",OFFSET('Smelter Look-up'!$F$4,$V623-4,0)))</f>
        <v/>
      </c>
      <c r="H623" s="183" t="str">
        <f ca="1">IF(ISERROR($V623),"",OFFSET('Smelter Look-up'!$G$4,$V623-4,0))</f>
        <v/>
      </c>
      <c r="I623" s="184" t="str">
        <f ca="1">IF(ISERROR($V623),"",OFFSET('Smelter Look-up'!$H$4,$V623-4,0))</f>
        <v/>
      </c>
      <c r="J623" s="184" t="str">
        <f ca="1">IF(ISERROR($V623),"",OFFSET('Smelter Look-up'!$I$4,$V623-4,0))</f>
        <v/>
      </c>
      <c r="K623" s="224"/>
      <c r="L623" s="224"/>
      <c r="M623" s="224"/>
      <c r="N623" s="224"/>
      <c r="O623" s="224"/>
      <c r="P623" s="185"/>
      <c r="Q623" s="225"/>
      <c r="R623" s="182" t="str">
        <f ca="1">IF(ISERROR($V623),"",OFFSET('Smelter Look-up'!$C$4,$V623-4,0)&amp;"")</f>
        <v/>
      </c>
      <c r="S623" s="181" t="str">
        <f t="shared" ca="1" si="86"/>
        <v/>
      </c>
      <c r="T623" s="181" t="str">
        <f ca="1">IF(B623="","",IF(ISERROR(MATCH($J623,SorP!$B$1:$B$6226,0)),"",INDIRECT("'SorP'!$A$"&amp;MATCH($S623&amp;$J623,SorP!C:C,0))))</f>
        <v/>
      </c>
      <c r="U623" s="201"/>
      <c r="V623" s="226" t="e">
        <f>IF(C623="",NA(),IF(OR(C623="Smelter not listed",C623="Smelter not yet identified"),MATCH($B623&amp;$D623,'Smelter Look-up'!$J:$J,0),MATCH($B623&amp;$C623,'Smelter Look-up'!$J:$J,0)))</f>
        <v>#N/A</v>
      </c>
      <c r="X623" s="227">
        <f t="shared" ca="1" si="87"/>
        <v>0</v>
      </c>
      <c r="AB623" s="228" t="str">
        <f t="shared" si="88"/>
        <v/>
      </c>
    </row>
    <row r="624" spans="1:28" s="227" customFormat="1" ht="20.25">
      <c r="A624" s="181"/>
      <c r="B624" s="182" t="str">
        <f>IF(LEN(A624)=0,"",INDEX('Smelter Look-up'!$A:$A,MATCH($A624,'Smelter Look-up'!$E:$E,0)))</f>
        <v/>
      </c>
      <c r="C624" s="186" t="str">
        <f>IF(LEN(A624)=0,"",INDEX('Smelter Look-up'!$C:$C,MATCH($A624,'Smelter Look-up'!$E:$E,0)))</f>
        <v/>
      </c>
      <c r="D624" s="230"/>
      <c r="E624" s="182" t="str">
        <f ca="1">IF(ISERROR($V624),"",OFFSET('Smelter Look-up'!$D$4,$V624-4,0)&amp;"")</f>
        <v/>
      </c>
      <c r="F624" s="182" t="str">
        <f ca="1">IF(ISERROR($V624),"",OFFSET('Smelter Look-up'!$E$4,$V624-4,0))</f>
        <v/>
      </c>
      <c r="G624" s="182" t="str">
        <f ca="1">IF(C624=$X$4,IF(ISERROR($V624),"Enter smelter details","RMI"),IF(ISERROR($V624),"",OFFSET('Smelter Look-up'!$F$4,$V624-4,0)))</f>
        <v/>
      </c>
      <c r="H624" s="183" t="str">
        <f ca="1">IF(ISERROR($V624),"",OFFSET('Smelter Look-up'!$G$4,$V624-4,0))</f>
        <v/>
      </c>
      <c r="I624" s="184" t="str">
        <f ca="1">IF(ISERROR($V624),"",OFFSET('Smelter Look-up'!$H$4,$V624-4,0))</f>
        <v/>
      </c>
      <c r="J624" s="184" t="str">
        <f ca="1">IF(ISERROR($V624),"",OFFSET('Smelter Look-up'!$I$4,$V624-4,0))</f>
        <v/>
      </c>
      <c r="K624" s="224"/>
      <c r="L624" s="224"/>
      <c r="M624" s="224"/>
      <c r="N624" s="224"/>
      <c r="O624" s="224"/>
      <c r="P624" s="185"/>
      <c r="Q624" s="225"/>
      <c r="R624" s="182" t="str">
        <f ca="1">IF(ISERROR($V624),"",OFFSET('Smelter Look-up'!$C$4,$V624-4,0)&amp;"")</f>
        <v/>
      </c>
      <c r="S624" s="181" t="str">
        <f t="shared" ca="1" si="86"/>
        <v/>
      </c>
      <c r="T624" s="181" t="str">
        <f ca="1">IF(B624="","",IF(ISERROR(MATCH($J624,SorP!$B$1:$B$6226,0)),"",INDIRECT("'SorP'!$A$"&amp;MATCH($S624&amp;$J624,SorP!C:C,0))))</f>
        <v/>
      </c>
      <c r="U624" s="201"/>
      <c r="V624" s="226" t="e">
        <f>IF(C624="",NA(),IF(OR(C624="Smelter not listed",C624="Smelter not yet identified"),MATCH($B624&amp;$D624,'Smelter Look-up'!$J:$J,0),MATCH($B624&amp;$C624,'Smelter Look-up'!$J:$J,0)))</f>
        <v>#N/A</v>
      </c>
      <c r="X624" s="227">
        <f t="shared" ca="1" si="87"/>
        <v>0</v>
      </c>
      <c r="AB624" s="228" t="str">
        <f t="shared" si="88"/>
        <v/>
      </c>
    </row>
    <row r="625" spans="1:28" s="227" customFormat="1" ht="20.25">
      <c r="A625" s="181"/>
      <c r="B625" s="182" t="str">
        <f>IF(LEN(A625)=0,"",INDEX('Smelter Look-up'!$A:$A,MATCH($A625,'Smelter Look-up'!$E:$E,0)))</f>
        <v/>
      </c>
      <c r="C625" s="186" t="str">
        <f>IF(LEN(A625)=0,"",INDEX('Smelter Look-up'!$C:$C,MATCH($A625,'Smelter Look-up'!$E:$E,0)))</f>
        <v/>
      </c>
      <c r="D625" s="230"/>
      <c r="E625" s="182" t="str">
        <f ca="1">IF(ISERROR($V625),"",OFFSET('Smelter Look-up'!$D$4,$V625-4,0)&amp;"")</f>
        <v/>
      </c>
      <c r="F625" s="182" t="str">
        <f ca="1">IF(ISERROR($V625),"",OFFSET('Smelter Look-up'!$E$4,$V625-4,0))</f>
        <v/>
      </c>
      <c r="G625" s="182" t="str">
        <f ca="1">IF(C625=$X$4,IF(ISERROR($V625),"Enter smelter details","RMI"),IF(ISERROR($V625),"",OFFSET('Smelter Look-up'!$F$4,$V625-4,0)))</f>
        <v/>
      </c>
      <c r="H625" s="183" t="str">
        <f ca="1">IF(ISERROR($V625),"",OFFSET('Smelter Look-up'!$G$4,$V625-4,0))</f>
        <v/>
      </c>
      <c r="I625" s="184" t="str">
        <f ca="1">IF(ISERROR($V625),"",OFFSET('Smelter Look-up'!$H$4,$V625-4,0))</f>
        <v/>
      </c>
      <c r="J625" s="184" t="str">
        <f ca="1">IF(ISERROR($V625),"",OFFSET('Smelter Look-up'!$I$4,$V625-4,0))</f>
        <v/>
      </c>
      <c r="K625" s="224"/>
      <c r="L625" s="224"/>
      <c r="M625" s="224"/>
      <c r="N625" s="224"/>
      <c r="O625" s="224"/>
      <c r="P625" s="185"/>
      <c r="Q625" s="225"/>
      <c r="R625" s="182" t="str">
        <f ca="1">IF(ISERROR($V625),"",OFFSET('Smelter Look-up'!$C$4,$V625-4,0)&amp;"")</f>
        <v/>
      </c>
      <c r="S625" s="181" t="str">
        <f t="shared" ca="1" si="86"/>
        <v/>
      </c>
      <c r="T625" s="181" t="str">
        <f ca="1">IF(B625="","",IF(ISERROR(MATCH($J625,SorP!$B$1:$B$6226,0)),"",INDIRECT("'SorP'!$A$"&amp;MATCH($S625&amp;$J625,SorP!C:C,0))))</f>
        <v/>
      </c>
      <c r="U625" s="201"/>
      <c r="V625" s="226" t="e">
        <f>IF(C625="",NA(),IF(OR(C625="Smelter not listed",C625="Smelter not yet identified"),MATCH($B625&amp;$D625,'Smelter Look-up'!$J:$J,0),MATCH($B625&amp;$C625,'Smelter Look-up'!$J:$J,0)))</f>
        <v>#N/A</v>
      </c>
      <c r="X625" s="227">
        <f t="shared" ca="1" si="87"/>
        <v>0</v>
      </c>
      <c r="AB625" s="228" t="str">
        <f t="shared" si="88"/>
        <v/>
      </c>
    </row>
    <row r="626" spans="1:28" s="227" customFormat="1" ht="20.25">
      <c r="A626" s="181"/>
      <c r="B626" s="182" t="str">
        <f>IF(LEN(A626)=0,"",INDEX('Smelter Look-up'!$A:$A,MATCH($A626,'Smelter Look-up'!$E:$E,0)))</f>
        <v/>
      </c>
      <c r="C626" s="186" t="str">
        <f>IF(LEN(A626)=0,"",INDEX('Smelter Look-up'!$C:$C,MATCH($A626,'Smelter Look-up'!$E:$E,0)))</f>
        <v/>
      </c>
      <c r="D626" s="230"/>
      <c r="E626" s="182" t="str">
        <f ca="1">IF(ISERROR($V626),"",OFFSET('Smelter Look-up'!$D$4,$V626-4,0)&amp;"")</f>
        <v/>
      </c>
      <c r="F626" s="182" t="str">
        <f ca="1">IF(ISERROR($V626),"",OFFSET('Smelter Look-up'!$E$4,$V626-4,0))</f>
        <v/>
      </c>
      <c r="G626" s="182" t="str">
        <f ca="1">IF(C626=$X$4,IF(ISERROR($V626),"Enter smelter details","RMI"),IF(ISERROR($V626),"",OFFSET('Smelter Look-up'!$F$4,$V626-4,0)))</f>
        <v/>
      </c>
      <c r="H626" s="183" t="str">
        <f ca="1">IF(ISERROR($V626),"",OFFSET('Smelter Look-up'!$G$4,$V626-4,0))</f>
        <v/>
      </c>
      <c r="I626" s="184" t="str">
        <f ca="1">IF(ISERROR($V626),"",OFFSET('Smelter Look-up'!$H$4,$V626-4,0))</f>
        <v/>
      </c>
      <c r="J626" s="184" t="str">
        <f ca="1">IF(ISERROR($V626),"",OFFSET('Smelter Look-up'!$I$4,$V626-4,0))</f>
        <v/>
      </c>
      <c r="K626" s="224"/>
      <c r="L626" s="224"/>
      <c r="M626" s="224"/>
      <c r="N626" s="224"/>
      <c r="O626" s="224"/>
      <c r="P626" s="185"/>
      <c r="Q626" s="225"/>
      <c r="R626" s="182" t="str">
        <f ca="1">IF(ISERROR($V626),"",OFFSET('Smelter Look-up'!$C$4,$V626-4,0)&amp;"")</f>
        <v/>
      </c>
      <c r="S626" s="181" t="str">
        <f t="shared" ca="1" si="86"/>
        <v/>
      </c>
      <c r="T626" s="181" t="str">
        <f ca="1">IF(B626="","",IF(ISERROR(MATCH($J626,SorP!$B$1:$B$6226,0)),"",INDIRECT("'SorP'!$A$"&amp;MATCH($S626&amp;$J626,SorP!C:C,0))))</f>
        <v/>
      </c>
      <c r="U626" s="201"/>
      <c r="V626" s="226" t="e">
        <f>IF(C626="",NA(),IF(OR(C626="Smelter not listed",C626="Smelter not yet identified"),MATCH($B626&amp;$D626,'Smelter Look-up'!$J:$J,0),MATCH($B626&amp;$C626,'Smelter Look-up'!$J:$J,0)))</f>
        <v>#N/A</v>
      </c>
      <c r="X626" s="227">
        <f t="shared" ca="1" si="87"/>
        <v>0</v>
      </c>
      <c r="AB626" s="228" t="str">
        <f t="shared" si="88"/>
        <v/>
      </c>
    </row>
    <row r="627" spans="1:28" s="227" customFormat="1" ht="20.25">
      <c r="A627" s="181"/>
      <c r="B627" s="182" t="str">
        <f>IF(LEN(A627)=0,"",INDEX('Smelter Look-up'!$A:$A,MATCH($A627,'Smelter Look-up'!$E:$E,0)))</f>
        <v/>
      </c>
      <c r="C627" s="186" t="str">
        <f>IF(LEN(A627)=0,"",INDEX('Smelter Look-up'!$C:$C,MATCH($A627,'Smelter Look-up'!$E:$E,0)))</f>
        <v/>
      </c>
      <c r="D627" s="230"/>
      <c r="E627" s="182" t="str">
        <f ca="1">IF(ISERROR($V627),"",OFFSET('Smelter Look-up'!$D$4,$V627-4,0)&amp;"")</f>
        <v/>
      </c>
      <c r="F627" s="182" t="str">
        <f ca="1">IF(ISERROR($V627),"",OFFSET('Smelter Look-up'!$E$4,$V627-4,0))</f>
        <v/>
      </c>
      <c r="G627" s="182" t="str">
        <f ca="1">IF(C627=$X$4,IF(ISERROR($V627),"Enter smelter details","RMI"),IF(ISERROR($V627),"",OFFSET('Smelter Look-up'!$F$4,$V627-4,0)))</f>
        <v/>
      </c>
      <c r="H627" s="183" t="str">
        <f ca="1">IF(ISERROR($V627),"",OFFSET('Smelter Look-up'!$G$4,$V627-4,0))</f>
        <v/>
      </c>
      <c r="I627" s="184" t="str">
        <f ca="1">IF(ISERROR($V627),"",OFFSET('Smelter Look-up'!$H$4,$V627-4,0))</f>
        <v/>
      </c>
      <c r="J627" s="184" t="str">
        <f ca="1">IF(ISERROR($V627),"",OFFSET('Smelter Look-up'!$I$4,$V627-4,0))</f>
        <v/>
      </c>
      <c r="K627" s="224"/>
      <c r="L627" s="224"/>
      <c r="M627" s="224"/>
      <c r="N627" s="224"/>
      <c r="O627" s="224"/>
      <c r="P627" s="185"/>
      <c r="Q627" s="225"/>
      <c r="R627" s="182" t="str">
        <f ca="1">IF(ISERROR($V627),"",OFFSET('Smelter Look-up'!$C$4,$V627-4,0)&amp;"")</f>
        <v/>
      </c>
      <c r="S627" s="181" t="str">
        <f t="shared" ca="1" si="86"/>
        <v/>
      </c>
      <c r="T627" s="181" t="str">
        <f ca="1">IF(B627="","",IF(ISERROR(MATCH($J627,SorP!$B$1:$B$6226,0)),"",INDIRECT("'SorP'!$A$"&amp;MATCH($S627&amp;$J627,SorP!C:C,0))))</f>
        <v/>
      </c>
      <c r="U627" s="201"/>
      <c r="V627" s="226" t="e">
        <f>IF(C627="",NA(),IF(OR(C627="Smelter not listed",C627="Smelter not yet identified"),MATCH($B627&amp;$D627,'Smelter Look-up'!$J:$J,0),MATCH($B627&amp;$C627,'Smelter Look-up'!$J:$J,0)))</f>
        <v>#N/A</v>
      </c>
      <c r="X627" s="227">
        <f t="shared" ca="1" si="87"/>
        <v>0</v>
      </c>
      <c r="AB627" s="228" t="str">
        <f t="shared" si="88"/>
        <v/>
      </c>
    </row>
    <row r="628" spans="1:28" s="227" customFormat="1" ht="20.25">
      <c r="A628" s="181"/>
      <c r="B628" s="182" t="str">
        <f>IF(LEN(A628)=0,"",INDEX('Smelter Look-up'!$A:$A,MATCH($A628,'Smelter Look-up'!$E:$E,0)))</f>
        <v/>
      </c>
      <c r="C628" s="186" t="str">
        <f>IF(LEN(A628)=0,"",INDEX('Smelter Look-up'!$C:$C,MATCH($A628,'Smelter Look-up'!$E:$E,0)))</f>
        <v/>
      </c>
      <c r="D628" s="230"/>
      <c r="E628" s="182" t="str">
        <f ca="1">IF(ISERROR($V628),"",OFFSET('Smelter Look-up'!$D$4,$V628-4,0)&amp;"")</f>
        <v/>
      </c>
      <c r="F628" s="182" t="str">
        <f ca="1">IF(ISERROR($V628),"",OFFSET('Smelter Look-up'!$E$4,$V628-4,0))</f>
        <v/>
      </c>
      <c r="G628" s="182" t="str">
        <f ca="1">IF(C628=$X$4,IF(ISERROR($V628),"Enter smelter details","RMI"),IF(ISERROR($V628),"",OFFSET('Smelter Look-up'!$F$4,$V628-4,0)))</f>
        <v/>
      </c>
      <c r="H628" s="183" t="str">
        <f ca="1">IF(ISERROR($V628),"",OFFSET('Smelter Look-up'!$G$4,$V628-4,0))</f>
        <v/>
      </c>
      <c r="I628" s="184" t="str">
        <f ca="1">IF(ISERROR($V628),"",OFFSET('Smelter Look-up'!$H$4,$V628-4,0))</f>
        <v/>
      </c>
      <c r="J628" s="184" t="str">
        <f ca="1">IF(ISERROR($V628),"",OFFSET('Smelter Look-up'!$I$4,$V628-4,0))</f>
        <v/>
      </c>
      <c r="K628" s="224"/>
      <c r="L628" s="224"/>
      <c r="M628" s="224"/>
      <c r="N628" s="224"/>
      <c r="O628" s="224"/>
      <c r="P628" s="185"/>
      <c r="Q628" s="225"/>
      <c r="R628" s="182" t="str">
        <f ca="1">IF(ISERROR($V628),"",OFFSET('Smelter Look-up'!$C$4,$V628-4,0)&amp;"")</f>
        <v/>
      </c>
      <c r="S628" s="181" t="str">
        <f t="shared" ca="1" si="86"/>
        <v/>
      </c>
      <c r="T628" s="181" t="str">
        <f ca="1">IF(B628="","",IF(ISERROR(MATCH($J628,SorP!$B$1:$B$6226,0)),"",INDIRECT("'SorP'!$A$"&amp;MATCH($S628&amp;$J628,SorP!C:C,0))))</f>
        <v/>
      </c>
      <c r="U628" s="201"/>
      <c r="V628" s="226" t="e">
        <f>IF(C628="",NA(),IF(OR(C628="Smelter not listed",C628="Smelter not yet identified"),MATCH($B628&amp;$D628,'Smelter Look-up'!$J:$J,0),MATCH($B628&amp;$C628,'Smelter Look-up'!$J:$J,0)))</f>
        <v>#N/A</v>
      </c>
      <c r="X628" s="227">
        <f t="shared" ca="1" si="87"/>
        <v>0</v>
      </c>
      <c r="AB628" s="228" t="str">
        <f t="shared" si="88"/>
        <v/>
      </c>
    </row>
    <row r="629" spans="1:28" s="227" customFormat="1" ht="20.25">
      <c r="A629" s="181"/>
      <c r="B629" s="182" t="str">
        <f>IF(LEN(A629)=0,"",INDEX('Smelter Look-up'!$A:$A,MATCH($A629,'Smelter Look-up'!$E:$E,0)))</f>
        <v/>
      </c>
      <c r="C629" s="186" t="str">
        <f>IF(LEN(A629)=0,"",INDEX('Smelter Look-up'!$C:$C,MATCH($A629,'Smelter Look-up'!$E:$E,0)))</f>
        <v/>
      </c>
      <c r="D629" s="230"/>
      <c r="E629" s="182" t="str">
        <f ca="1">IF(ISERROR($V629),"",OFFSET('Smelter Look-up'!$D$4,$V629-4,0)&amp;"")</f>
        <v/>
      </c>
      <c r="F629" s="182" t="str">
        <f ca="1">IF(ISERROR($V629),"",OFFSET('Smelter Look-up'!$E$4,$V629-4,0))</f>
        <v/>
      </c>
      <c r="G629" s="182" t="str">
        <f ca="1">IF(C629=$X$4,IF(ISERROR($V629),"Enter smelter details","RMI"),IF(ISERROR($V629),"",OFFSET('Smelter Look-up'!$F$4,$V629-4,0)))</f>
        <v/>
      </c>
      <c r="H629" s="183" t="str">
        <f ca="1">IF(ISERROR($V629),"",OFFSET('Smelter Look-up'!$G$4,$V629-4,0))</f>
        <v/>
      </c>
      <c r="I629" s="184" t="str">
        <f ca="1">IF(ISERROR($V629),"",OFFSET('Smelter Look-up'!$H$4,$V629-4,0))</f>
        <v/>
      </c>
      <c r="J629" s="184" t="str">
        <f ca="1">IF(ISERROR($V629),"",OFFSET('Smelter Look-up'!$I$4,$V629-4,0))</f>
        <v/>
      </c>
      <c r="K629" s="224"/>
      <c r="L629" s="224"/>
      <c r="M629" s="224"/>
      <c r="N629" s="224"/>
      <c r="O629" s="224"/>
      <c r="P629" s="185"/>
      <c r="Q629" s="225"/>
      <c r="R629" s="182" t="str">
        <f ca="1">IF(ISERROR($V629),"",OFFSET('Smelter Look-up'!$C$4,$V629-4,0)&amp;"")</f>
        <v/>
      </c>
      <c r="S629" s="181" t="str">
        <f t="shared" ca="1" si="86"/>
        <v/>
      </c>
      <c r="T629" s="181" t="str">
        <f ca="1">IF(B629="","",IF(ISERROR(MATCH($J629,SorP!$B$1:$B$6226,0)),"",INDIRECT("'SorP'!$A$"&amp;MATCH($S629&amp;$J629,SorP!C:C,0))))</f>
        <v/>
      </c>
      <c r="U629" s="201"/>
      <c r="V629" s="226" t="e">
        <f>IF(C629="",NA(),IF(OR(C629="Smelter not listed",C629="Smelter not yet identified"),MATCH($B629&amp;$D629,'Smelter Look-up'!$J:$J,0),MATCH($B629&amp;$C629,'Smelter Look-up'!$J:$J,0)))</f>
        <v>#N/A</v>
      </c>
      <c r="X629" s="227">
        <f t="shared" ca="1" si="87"/>
        <v>0</v>
      </c>
      <c r="AB629" s="228" t="str">
        <f t="shared" si="88"/>
        <v/>
      </c>
    </row>
    <row r="630" spans="1:28" s="227" customFormat="1" ht="20.25">
      <c r="A630" s="181"/>
      <c r="B630" s="182" t="str">
        <f>IF(LEN(A630)=0,"",INDEX('Smelter Look-up'!$A:$A,MATCH($A630,'Smelter Look-up'!$E:$E,0)))</f>
        <v/>
      </c>
      <c r="C630" s="186" t="str">
        <f>IF(LEN(A630)=0,"",INDEX('Smelter Look-up'!$C:$C,MATCH($A630,'Smelter Look-up'!$E:$E,0)))</f>
        <v/>
      </c>
      <c r="D630" s="230"/>
      <c r="E630" s="182" t="str">
        <f ca="1">IF(ISERROR($V630),"",OFFSET('Smelter Look-up'!$D$4,$V630-4,0)&amp;"")</f>
        <v/>
      </c>
      <c r="F630" s="182" t="str">
        <f ca="1">IF(ISERROR($V630),"",OFFSET('Smelter Look-up'!$E$4,$V630-4,0))</f>
        <v/>
      </c>
      <c r="G630" s="182" t="str">
        <f ca="1">IF(C630=$X$4,IF(ISERROR($V630),"Enter smelter details","RMI"),IF(ISERROR($V630),"",OFFSET('Smelter Look-up'!$F$4,$V630-4,0)))</f>
        <v/>
      </c>
      <c r="H630" s="183" t="str">
        <f ca="1">IF(ISERROR($V630),"",OFFSET('Smelter Look-up'!$G$4,$V630-4,0))</f>
        <v/>
      </c>
      <c r="I630" s="184" t="str">
        <f ca="1">IF(ISERROR($V630),"",OFFSET('Smelter Look-up'!$H$4,$V630-4,0))</f>
        <v/>
      </c>
      <c r="J630" s="184" t="str">
        <f ca="1">IF(ISERROR($V630),"",OFFSET('Smelter Look-up'!$I$4,$V630-4,0))</f>
        <v/>
      </c>
      <c r="K630" s="224"/>
      <c r="L630" s="224"/>
      <c r="M630" s="224"/>
      <c r="N630" s="224"/>
      <c r="O630" s="224"/>
      <c r="P630" s="185"/>
      <c r="Q630" s="225"/>
      <c r="R630" s="182" t="str">
        <f ca="1">IF(ISERROR($V630),"",OFFSET('Smelter Look-up'!$C$4,$V630-4,0)&amp;"")</f>
        <v/>
      </c>
      <c r="S630" s="181" t="str">
        <f t="shared" ca="1" si="86"/>
        <v/>
      </c>
      <c r="T630" s="181" t="str">
        <f ca="1">IF(B630="","",IF(ISERROR(MATCH($J630,SorP!$B$1:$B$6226,0)),"",INDIRECT("'SorP'!$A$"&amp;MATCH($S630&amp;$J630,SorP!C:C,0))))</f>
        <v/>
      </c>
      <c r="U630" s="201"/>
      <c r="V630" s="226" t="e">
        <f>IF(C630="",NA(),IF(OR(C630="Smelter not listed",C630="Smelter not yet identified"),MATCH($B630&amp;$D630,'Smelter Look-up'!$J:$J,0),MATCH($B630&amp;$C630,'Smelter Look-up'!$J:$J,0)))</f>
        <v>#N/A</v>
      </c>
      <c r="X630" s="227">
        <f t="shared" ca="1" si="87"/>
        <v>0</v>
      </c>
      <c r="AB630" s="228" t="str">
        <f t="shared" si="88"/>
        <v/>
      </c>
    </row>
    <row r="631" spans="1:28" s="227" customFormat="1" ht="20.25">
      <c r="A631" s="181"/>
      <c r="B631" s="182" t="str">
        <f>IF(LEN(A631)=0,"",INDEX('Smelter Look-up'!$A:$A,MATCH($A631,'Smelter Look-up'!$E:$E,0)))</f>
        <v/>
      </c>
      <c r="C631" s="186" t="str">
        <f>IF(LEN(A631)=0,"",INDEX('Smelter Look-up'!$C:$C,MATCH($A631,'Smelter Look-up'!$E:$E,0)))</f>
        <v/>
      </c>
      <c r="D631" s="230"/>
      <c r="E631" s="182" t="str">
        <f ca="1">IF(ISERROR($V631),"",OFFSET('Smelter Look-up'!$D$4,$V631-4,0)&amp;"")</f>
        <v/>
      </c>
      <c r="F631" s="182" t="str">
        <f ca="1">IF(ISERROR($V631),"",OFFSET('Smelter Look-up'!$E$4,$V631-4,0))</f>
        <v/>
      </c>
      <c r="G631" s="182" t="str">
        <f ca="1">IF(C631=$X$4,IF(ISERROR($V631),"Enter smelter details","RMI"),IF(ISERROR($V631),"",OFFSET('Smelter Look-up'!$F$4,$V631-4,0)))</f>
        <v/>
      </c>
      <c r="H631" s="183" t="str">
        <f ca="1">IF(ISERROR($V631),"",OFFSET('Smelter Look-up'!$G$4,$V631-4,0))</f>
        <v/>
      </c>
      <c r="I631" s="184" t="str">
        <f ca="1">IF(ISERROR($V631),"",OFFSET('Smelter Look-up'!$H$4,$V631-4,0))</f>
        <v/>
      </c>
      <c r="J631" s="184" t="str">
        <f ca="1">IF(ISERROR($V631),"",OFFSET('Smelter Look-up'!$I$4,$V631-4,0))</f>
        <v/>
      </c>
      <c r="K631" s="224"/>
      <c r="L631" s="224"/>
      <c r="M631" s="224"/>
      <c r="N631" s="224"/>
      <c r="O631" s="224"/>
      <c r="P631" s="185"/>
      <c r="Q631" s="225"/>
      <c r="R631" s="182" t="str">
        <f ca="1">IF(ISERROR($V631),"",OFFSET('Smelter Look-up'!$C$4,$V631-4,0)&amp;"")</f>
        <v/>
      </c>
      <c r="S631" s="181" t="str">
        <f t="shared" ca="1" si="86"/>
        <v/>
      </c>
      <c r="T631" s="181" t="str">
        <f ca="1">IF(B631="","",IF(ISERROR(MATCH($J631,SorP!$B$1:$B$6226,0)),"",INDIRECT("'SorP'!$A$"&amp;MATCH($S631&amp;$J631,SorP!C:C,0))))</f>
        <v/>
      </c>
      <c r="U631" s="201"/>
      <c r="V631" s="226" t="e">
        <f>IF(C631="",NA(),IF(OR(C631="Smelter not listed",C631="Smelter not yet identified"),MATCH($B631&amp;$D631,'Smelter Look-up'!$J:$J,0),MATCH($B631&amp;$C631,'Smelter Look-up'!$J:$J,0)))</f>
        <v>#N/A</v>
      </c>
      <c r="X631" s="227">
        <f t="shared" ca="1" si="87"/>
        <v>0</v>
      </c>
      <c r="AB631" s="228" t="str">
        <f t="shared" si="88"/>
        <v/>
      </c>
    </row>
    <row r="632" spans="1:28" s="227" customFormat="1" ht="20.25">
      <c r="A632" s="181"/>
      <c r="B632" s="182" t="str">
        <f>IF(LEN(A632)=0,"",INDEX('Smelter Look-up'!$A:$A,MATCH($A632,'Smelter Look-up'!$E:$E,0)))</f>
        <v/>
      </c>
      <c r="C632" s="186" t="str">
        <f>IF(LEN(A632)=0,"",INDEX('Smelter Look-up'!$C:$C,MATCH($A632,'Smelter Look-up'!$E:$E,0)))</f>
        <v/>
      </c>
      <c r="D632" s="230"/>
      <c r="E632" s="182" t="str">
        <f ca="1">IF(ISERROR($V632),"",OFFSET('Smelter Look-up'!$D$4,$V632-4,0)&amp;"")</f>
        <v/>
      </c>
      <c r="F632" s="182" t="str">
        <f ca="1">IF(ISERROR($V632),"",OFFSET('Smelter Look-up'!$E$4,$V632-4,0))</f>
        <v/>
      </c>
      <c r="G632" s="182" t="str">
        <f ca="1">IF(C632=$X$4,IF(ISERROR($V632),"Enter smelter details","RMI"),IF(ISERROR($V632),"",OFFSET('Smelter Look-up'!$F$4,$V632-4,0)))</f>
        <v/>
      </c>
      <c r="H632" s="183" t="str">
        <f ca="1">IF(ISERROR($V632),"",OFFSET('Smelter Look-up'!$G$4,$V632-4,0))</f>
        <v/>
      </c>
      <c r="I632" s="184" t="str">
        <f ca="1">IF(ISERROR($V632),"",OFFSET('Smelter Look-up'!$H$4,$V632-4,0))</f>
        <v/>
      </c>
      <c r="J632" s="184" t="str">
        <f ca="1">IF(ISERROR($V632),"",OFFSET('Smelter Look-up'!$I$4,$V632-4,0))</f>
        <v/>
      </c>
      <c r="K632" s="224"/>
      <c r="L632" s="224"/>
      <c r="M632" s="224"/>
      <c r="N632" s="224"/>
      <c r="O632" s="224"/>
      <c r="P632" s="185"/>
      <c r="Q632" s="225"/>
      <c r="R632" s="182" t="str">
        <f ca="1">IF(ISERROR($V632),"",OFFSET('Smelter Look-up'!$C$4,$V632-4,0)&amp;"")</f>
        <v/>
      </c>
      <c r="S632" s="181" t="str">
        <f t="shared" ca="1" si="86"/>
        <v/>
      </c>
      <c r="T632" s="181" t="str">
        <f ca="1">IF(B632="","",IF(ISERROR(MATCH($J632,SorP!$B$1:$B$6226,0)),"",INDIRECT("'SorP'!$A$"&amp;MATCH($S632&amp;$J632,SorP!C:C,0))))</f>
        <v/>
      </c>
      <c r="U632" s="201"/>
      <c r="V632" s="226" t="e">
        <f>IF(C632="",NA(),IF(OR(C632="Smelter not listed",C632="Smelter not yet identified"),MATCH($B632&amp;$D632,'Smelter Look-up'!$J:$J,0),MATCH($B632&amp;$C632,'Smelter Look-up'!$J:$J,0)))</f>
        <v>#N/A</v>
      </c>
      <c r="X632" s="227">
        <f t="shared" ca="1" si="87"/>
        <v>0</v>
      </c>
      <c r="AB632" s="228" t="str">
        <f t="shared" si="88"/>
        <v/>
      </c>
    </row>
    <row r="633" spans="1:28" s="227" customFormat="1" ht="20.25">
      <c r="A633" s="181"/>
      <c r="B633" s="182" t="str">
        <f>IF(LEN(A633)=0,"",INDEX('Smelter Look-up'!$A:$A,MATCH($A633,'Smelter Look-up'!$E:$E,0)))</f>
        <v/>
      </c>
      <c r="C633" s="186" t="str">
        <f>IF(LEN(A633)=0,"",INDEX('Smelter Look-up'!$C:$C,MATCH($A633,'Smelter Look-up'!$E:$E,0)))</f>
        <v/>
      </c>
      <c r="D633" s="230"/>
      <c r="E633" s="182" t="str">
        <f ca="1">IF(ISERROR($V633),"",OFFSET('Smelter Look-up'!$D$4,$V633-4,0)&amp;"")</f>
        <v/>
      </c>
      <c r="F633" s="182" t="str">
        <f ca="1">IF(ISERROR($V633),"",OFFSET('Smelter Look-up'!$E$4,$V633-4,0))</f>
        <v/>
      </c>
      <c r="G633" s="182" t="str">
        <f ca="1">IF(C633=$X$4,IF(ISERROR($V633),"Enter smelter details","RMI"),IF(ISERROR($V633),"",OFFSET('Smelter Look-up'!$F$4,$V633-4,0)))</f>
        <v/>
      </c>
      <c r="H633" s="183" t="str">
        <f ca="1">IF(ISERROR($V633),"",OFFSET('Smelter Look-up'!$G$4,$V633-4,0))</f>
        <v/>
      </c>
      <c r="I633" s="184" t="str">
        <f ca="1">IF(ISERROR($V633),"",OFFSET('Smelter Look-up'!$H$4,$V633-4,0))</f>
        <v/>
      </c>
      <c r="J633" s="184" t="str">
        <f ca="1">IF(ISERROR($V633),"",OFFSET('Smelter Look-up'!$I$4,$V633-4,0))</f>
        <v/>
      </c>
      <c r="K633" s="224"/>
      <c r="L633" s="224"/>
      <c r="M633" s="224"/>
      <c r="N633" s="224"/>
      <c r="O633" s="224"/>
      <c r="P633" s="185"/>
      <c r="Q633" s="225"/>
      <c r="R633" s="182" t="str">
        <f ca="1">IF(ISERROR($V633),"",OFFSET('Smelter Look-up'!$C$4,$V633-4,0)&amp;"")</f>
        <v/>
      </c>
      <c r="S633" s="181" t="str">
        <f t="shared" ca="1" si="86"/>
        <v/>
      </c>
      <c r="T633" s="181" t="str">
        <f ca="1">IF(B633="","",IF(ISERROR(MATCH($J633,SorP!$B$1:$B$6226,0)),"",INDIRECT("'SorP'!$A$"&amp;MATCH($S633&amp;$J633,SorP!C:C,0))))</f>
        <v/>
      </c>
      <c r="U633" s="201"/>
      <c r="V633" s="226" t="e">
        <f>IF(C633="",NA(),IF(OR(C633="Smelter not listed",C633="Smelter not yet identified"),MATCH($B633&amp;$D633,'Smelter Look-up'!$J:$J,0),MATCH($B633&amp;$C633,'Smelter Look-up'!$J:$J,0)))</f>
        <v>#N/A</v>
      </c>
      <c r="X633" s="227">
        <f t="shared" ca="1" si="87"/>
        <v>0</v>
      </c>
      <c r="AB633" s="228" t="str">
        <f t="shared" si="88"/>
        <v/>
      </c>
    </row>
    <row r="634" spans="1:28" s="227" customFormat="1" ht="20.25">
      <c r="A634" s="181"/>
      <c r="B634" s="182" t="str">
        <f>IF(LEN(A634)=0,"",INDEX('Smelter Look-up'!$A:$A,MATCH($A634,'Smelter Look-up'!$E:$E,0)))</f>
        <v/>
      </c>
      <c r="C634" s="186" t="str">
        <f>IF(LEN(A634)=0,"",INDEX('Smelter Look-up'!$C:$C,MATCH($A634,'Smelter Look-up'!$E:$E,0)))</f>
        <v/>
      </c>
      <c r="D634" s="230"/>
      <c r="E634" s="182" t="str">
        <f ca="1">IF(ISERROR($V634),"",OFFSET('Smelter Look-up'!$D$4,$V634-4,0)&amp;"")</f>
        <v/>
      </c>
      <c r="F634" s="182" t="str">
        <f ca="1">IF(ISERROR($V634),"",OFFSET('Smelter Look-up'!$E$4,$V634-4,0))</f>
        <v/>
      </c>
      <c r="G634" s="182" t="str">
        <f ca="1">IF(C634=$X$4,IF(ISERROR($V634),"Enter smelter details","RMI"),IF(ISERROR($V634),"",OFFSET('Smelter Look-up'!$F$4,$V634-4,0)))</f>
        <v/>
      </c>
      <c r="H634" s="183" t="str">
        <f ca="1">IF(ISERROR($V634),"",OFFSET('Smelter Look-up'!$G$4,$V634-4,0))</f>
        <v/>
      </c>
      <c r="I634" s="184" t="str">
        <f ca="1">IF(ISERROR($V634),"",OFFSET('Smelter Look-up'!$H$4,$V634-4,0))</f>
        <v/>
      </c>
      <c r="J634" s="184" t="str">
        <f ca="1">IF(ISERROR($V634),"",OFFSET('Smelter Look-up'!$I$4,$V634-4,0))</f>
        <v/>
      </c>
      <c r="K634" s="224"/>
      <c r="L634" s="224"/>
      <c r="M634" s="224"/>
      <c r="N634" s="224"/>
      <c r="O634" s="224"/>
      <c r="P634" s="185"/>
      <c r="Q634" s="225"/>
      <c r="R634" s="182" t="str">
        <f ca="1">IF(ISERROR($V634),"",OFFSET('Smelter Look-up'!$C$4,$V634-4,0)&amp;"")</f>
        <v/>
      </c>
      <c r="S634" s="181" t="str">
        <f t="shared" ca="1" si="86"/>
        <v/>
      </c>
      <c r="T634" s="181" t="str">
        <f ca="1">IF(B634="","",IF(ISERROR(MATCH($J634,SorP!$B$1:$B$6226,0)),"",INDIRECT("'SorP'!$A$"&amp;MATCH($S634&amp;$J634,SorP!C:C,0))))</f>
        <v/>
      </c>
      <c r="U634" s="201"/>
      <c r="V634" s="226" t="e">
        <f>IF(C634="",NA(),IF(OR(C634="Smelter not listed",C634="Smelter not yet identified"),MATCH($B634&amp;$D634,'Smelter Look-up'!$J:$J,0),MATCH($B634&amp;$C634,'Smelter Look-up'!$J:$J,0)))</f>
        <v>#N/A</v>
      </c>
      <c r="X634" s="227">
        <f t="shared" ca="1" si="87"/>
        <v>0</v>
      </c>
      <c r="AB634" s="228" t="str">
        <f t="shared" si="88"/>
        <v/>
      </c>
    </row>
    <row r="635" spans="1:28" s="227" customFormat="1" ht="20.25">
      <c r="A635" s="181"/>
      <c r="B635" s="182" t="str">
        <f>IF(LEN(A635)=0,"",INDEX('Smelter Look-up'!$A:$A,MATCH($A635,'Smelter Look-up'!$E:$E,0)))</f>
        <v/>
      </c>
      <c r="C635" s="186" t="str">
        <f>IF(LEN(A635)=0,"",INDEX('Smelter Look-up'!$C:$C,MATCH($A635,'Smelter Look-up'!$E:$E,0)))</f>
        <v/>
      </c>
      <c r="D635" s="230"/>
      <c r="E635" s="182" t="str">
        <f ca="1">IF(ISERROR($V635),"",OFFSET('Smelter Look-up'!$D$4,$V635-4,0)&amp;"")</f>
        <v/>
      </c>
      <c r="F635" s="182" t="str">
        <f ca="1">IF(ISERROR($V635),"",OFFSET('Smelter Look-up'!$E$4,$V635-4,0))</f>
        <v/>
      </c>
      <c r="G635" s="182" t="str">
        <f ca="1">IF(C635=$X$4,IF(ISERROR($V635),"Enter smelter details","RMI"),IF(ISERROR($V635),"",OFFSET('Smelter Look-up'!$F$4,$V635-4,0)))</f>
        <v/>
      </c>
      <c r="H635" s="183" t="str">
        <f ca="1">IF(ISERROR($V635),"",OFFSET('Smelter Look-up'!$G$4,$V635-4,0))</f>
        <v/>
      </c>
      <c r="I635" s="184" t="str">
        <f ca="1">IF(ISERROR($V635),"",OFFSET('Smelter Look-up'!$H$4,$V635-4,0))</f>
        <v/>
      </c>
      <c r="J635" s="184" t="str">
        <f ca="1">IF(ISERROR($V635),"",OFFSET('Smelter Look-up'!$I$4,$V635-4,0))</f>
        <v/>
      </c>
      <c r="K635" s="224"/>
      <c r="L635" s="224"/>
      <c r="M635" s="224"/>
      <c r="N635" s="224"/>
      <c r="O635" s="224"/>
      <c r="P635" s="185"/>
      <c r="Q635" s="225"/>
      <c r="R635" s="182" t="str">
        <f ca="1">IF(ISERROR($V635),"",OFFSET('Smelter Look-up'!$C$4,$V635-4,0)&amp;"")</f>
        <v/>
      </c>
      <c r="S635" s="181" t="str">
        <f t="shared" ref="S635" ca="1" si="89">IF(B635="","",IF(ISERROR(MATCH($E635,CL,0)),"Unknown",INDIRECT("'C'!$A$"&amp;MATCH($E635,CL,0)+1)))</f>
        <v/>
      </c>
      <c r="T635" s="181" t="str">
        <f ca="1">IF(B635="","",IF(ISERROR(MATCH($J635,SorP!$B$1:$B$6226,0)),"",INDIRECT("'SorP'!$A$"&amp;MATCH($S635&amp;$J635,SorP!C:C,0))))</f>
        <v/>
      </c>
      <c r="U635" s="201"/>
      <c r="V635" s="226" t="e">
        <f>IF(C635="",NA(),IF(OR(C635="Smelter not listed",C635="Smelter not yet identified"),MATCH($B635&amp;$D635,'Smelter Look-up'!$J:$J,0),MATCH($B635&amp;$C635,'Smelter Look-up'!$J:$J,0)))</f>
        <v>#N/A</v>
      </c>
      <c r="X635" s="227">
        <f t="shared" ref="X635" ca="1" si="90">IF(AND(C635="Smelter not listed",OR(LEN(D635)=0,LEN(E635)=0)),1,0)</f>
        <v>0</v>
      </c>
      <c r="AB635" s="228" t="str">
        <f t="shared" ref="AB635" si="91">B635&amp;C635</f>
        <v/>
      </c>
    </row>
    <row r="636" spans="1:28" s="227" customFormat="1" ht="20.25">
      <c r="A636" s="181"/>
      <c r="B636" s="182" t="str">
        <f>IF(LEN(A636)=0,"",INDEX('Smelter Look-up'!$A:$A,MATCH($A636,'Smelter Look-up'!$E:$E,0)))</f>
        <v/>
      </c>
      <c r="C636" s="186" t="str">
        <f>IF(LEN(A636)=0,"",INDEX('Smelter Look-up'!$C:$C,MATCH($A636,'Smelter Look-up'!$E:$E,0)))</f>
        <v/>
      </c>
      <c r="D636" s="230"/>
      <c r="E636" s="182" t="str">
        <f ca="1">IF(ISERROR($V636),"",OFFSET('Smelter Look-up'!$D$4,$V636-4,0)&amp;"")</f>
        <v/>
      </c>
      <c r="F636" s="182" t="str">
        <f ca="1">IF(ISERROR($V636),"",OFFSET('Smelter Look-up'!$E$4,$V636-4,0))</f>
        <v/>
      </c>
      <c r="G636" s="182" t="str">
        <f ca="1">IF(C636=$X$4,IF(ISERROR($V636),"Enter smelter details","RMI"),IF(ISERROR($V636),"",OFFSET('Smelter Look-up'!$F$4,$V636-4,0)))</f>
        <v/>
      </c>
      <c r="H636" s="183" t="str">
        <f ca="1">IF(ISERROR($V636),"",OFFSET('Smelter Look-up'!$G$4,$V636-4,0))</f>
        <v/>
      </c>
      <c r="I636" s="184" t="str">
        <f ca="1">IF(ISERROR($V636),"",OFFSET('Smelter Look-up'!$H$4,$V636-4,0))</f>
        <v/>
      </c>
      <c r="J636" s="184" t="str">
        <f ca="1">IF(ISERROR($V636),"",OFFSET('Smelter Look-up'!$I$4,$V636-4,0))</f>
        <v/>
      </c>
      <c r="K636" s="224"/>
      <c r="L636" s="224"/>
      <c r="M636" s="224"/>
      <c r="N636" s="224"/>
      <c r="O636" s="224"/>
      <c r="P636" s="185"/>
      <c r="Q636" s="225"/>
      <c r="R636" s="182" t="str">
        <f ca="1">IF(ISERROR($V636),"",OFFSET('Smelter Look-up'!$C$4,$V636-4,0)&amp;"")</f>
        <v/>
      </c>
      <c r="S636" s="181" t="str">
        <f t="shared" ref="S636:S667" ca="1" si="92">IF(B636="","",IF(ISERROR(MATCH($E636,CL,0)),"Unknown",INDIRECT("'C'!$A$"&amp;MATCH($E636,CL,0)+1)))</f>
        <v/>
      </c>
      <c r="T636" s="181" t="str">
        <f ca="1">IF(B636="","",IF(ISERROR(MATCH($J636,SorP!$B$1:$B$6226,0)),"",INDIRECT("'SorP'!$A$"&amp;MATCH($S636&amp;$J636,SorP!C:C,0))))</f>
        <v/>
      </c>
      <c r="U636" s="201"/>
      <c r="V636" s="226" t="e">
        <f>IF(C636="",NA(),IF(OR(C636="Smelter not listed",C636="Smelter not yet identified"),MATCH($B636&amp;$D636,'Smelter Look-up'!$J:$J,0),MATCH($B636&amp;$C636,'Smelter Look-up'!$J:$J,0)))</f>
        <v>#N/A</v>
      </c>
      <c r="X636" s="227">
        <f t="shared" ref="X636:X667" ca="1" si="93">IF(AND(C636="Smelter not listed",OR(LEN(D636)=0,LEN(E636)=0)),1,0)</f>
        <v>0</v>
      </c>
      <c r="AB636" s="228" t="str">
        <f t="shared" ref="AB636:AB667" si="94">B636&amp;C636</f>
        <v/>
      </c>
    </row>
    <row r="637" spans="1:28" s="227" customFormat="1" ht="20.25">
      <c r="A637" s="181"/>
      <c r="B637" s="182" t="str">
        <f>IF(LEN(A637)=0,"",INDEX('Smelter Look-up'!$A:$A,MATCH($A637,'Smelter Look-up'!$E:$E,0)))</f>
        <v/>
      </c>
      <c r="C637" s="186" t="str">
        <f>IF(LEN(A637)=0,"",INDEX('Smelter Look-up'!$C:$C,MATCH($A637,'Smelter Look-up'!$E:$E,0)))</f>
        <v/>
      </c>
      <c r="D637" s="230"/>
      <c r="E637" s="182" t="str">
        <f ca="1">IF(ISERROR($V637),"",OFFSET('Smelter Look-up'!$D$4,$V637-4,0)&amp;"")</f>
        <v/>
      </c>
      <c r="F637" s="182" t="str">
        <f ca="1">IF(ISERROR($V637),"",OFFSET('Smelter Look-up'!$E$4,$V637-4,0))</f>
        <v/>
      </c>
      <c r="G637" s="182" t="str">
        <f ca="1">IF(C637=$X$4,IF(ISERROR($V637),"Enter smelter details","RMI"),IF(ISERROR($V637),"",OFFSET('Smelter Look-up'!$F$4,$V637-4,0)))</f>
        <v/>
      </c>
      <c r="H637" s="183" t="str">
        <f ca="1">IF(ISERROR($V637),"",OFFSET('Smelter Look-up'!$G$4,$V637-4,0))</f>
        <v/>
      </c>
      <c r="I637" s="184" t="str">
        <f ca="1">IF(ISERROR($V637),"",OFFSET('Smelter Look-up'!$H$4,$V637-4,0))</f>
        <v/>
      </c>
      <c r="J637" s="184" t="str">
        <f ca="1">IF(ISERROR($V637),"",OFFSET('Smelter Look-up'!$I$4,$V637-4,0))</f>
        <v/>
      </c>
      <c r="K637" s="224"/>
      <c r="L637" s="224"/>
      <c r="M637" s="224"/>
      <c r="N637" s="224"/>
      <c r="O637" s="224"/>
      <c r="P637" s="185"/>
      <c r="Q637" s="225"/>
      <c r="R637" s="182" t="str">
        <f ca="1">IF(ISERROR($V637),"",OFFSET('Smelter Look-up'!$C$4,$V637-4,0)&amp;"")</f>
        <v/>
      </c>
      <c r="S637" s="181" t="str">
        <f t="shared" ca="1" si="92"/>
        <v/>
      </c>
      <c r="T637" s="181" t="str">
        <f ca="1">IF(B637="","",IF(ISERROR(MATCH($J637,SorP!$B$1:$B$6226,0)),"",INDIRECT("'SorP'!$A$"&amp;MATCH($S637&amp;$J637,SorP!C:C,0))))</f>
        <v/>
      </c>
      <c r="U637" s="201"/>
      <c r="V637" s="226" t="e">
        <f>IF(C637="",NA(),IF(OR(C637="Smelter not listed",C637="Smelter not yet identified"),MATCH($B637&amp;$D637,'Smelter Look-up'!$J:$J,0),MATCH($B637&amp;$C637,'Smelter Look-up'!$J:$J,0)))</f>
        <v>#N/A</v>
      </c>
      <c r="X637" s="227">
        <f t="shared" ca="1" si="93"/>
        <v>0</v>
      </c>
      <c r="AB637" s="228" t="str">
        <f t="shared" si="94"/>
        <v/>
      </c>
    </row>
    <row r="638" spans="1:28" s="227" customFormat="1" ht="20.25">
      <c r="A638" s="181"/>
      <c r="B638" s="182" t="str">
        <f>IF(LEN(A638)=0,"",INDEX('Smelter Look-up'!$A:$A,MATCH($A638,'Smelter Look-up'!$E:$E,0)))</f>
        <v/>
      </c>
      <c r="C638" s="186" t="str">
        <f>IF(LEN(A638)=0,"",INDEX('Smelter Look-up'!$C:$C,MATCH($A638,'Smelter Look-up'!$E:$E,0)))</f>
        <v/>
      </c>
      <c r="D638" s="230"/>
      <c r="E638" s="182" t="str">
        <f ca="1">IF(ISERROR($V638),"",OFFSET('Smelter Look-up'!$D$4,$V638-4,0)&amp;"")</f>
        <v/>
      </c>
      <c r="F638" s="182" t="str">
        <f ca="1">IF(ISERROR($V638),"",OFFSET('Smelter Look-up'!$E$4,$V638-4,0))</f>
        <v/>
      </c>
      <c r="G638" s="182" t="str">
        <f ca="1">IF(C638=$X$4,IF(ISERROR($V638),"Enter smelter details","RMI"),IF(ISERROR($V638),"",OFFSET('Smelter Look-up'!$F$4,$V638-4,0)))</f>
        <v/>
      </c>
      <c r="H638" s="183" t="str">
        <f ca="1">IF(ISERROR($V638),"",OFFSET('Smelter Look-up'!$G$4,$V638-4,0))</f>
        <v/>
      </c>
      <c r="I638" s="184" t="str">
        <f ca="1">IF(ISERROR($V638),"",OFFSET('Smelter Look-up'!$H$4,$V638-4,0))</f>
        <v/>
      </c>
      <c r="J638" s="184" t="str">
        <f ca="1">IF(ISERROR($V638),"",OFFSET('Smelter Look-up'!$I$4,$V638-4,0))</f>
        <v/>
      </c>
      <c r="K638" s="224"/>
      <c r="L638" s="224"/>
      <c r="M638" s="224"/>
      <c r="N638" s="224"/>
      <c r="O638" s="224"/>
      <c r="P638" s="185"/>
      <c r="Q638" s="225"/>
      <c r="R638" s="182" t="str">
        <f ca="1">IF(ISERROR($V638),"",OFFSET('Smelter Look-up'!$C$4,$V638-4,0)&amp;"")</f>
        <v/>
      </c>
      <c r="S638" s="181" t="str">
        <f t="shared" ca="1" si="92"/>
        <v/>
      </c>
      <c r="T638" s="181" t="str">
        <f ca="1">IF(B638="","",IF(ISERROR(MATCH($J638,SorP!$B$1:$B$6226,0)),"",INDIRECT("'SorP'!$A$"&amp;MATCH($S638&amp;$J638,SorP!C:C,0))))</f>
        <v/>
      </c>
      <c r="U638" s="201"/>
      <c r="V638" s="226" t="e">
        <f>IF(C638="",NA(),IF(OR(C638="Smelter not listed",C638="Smelter not yet identified"),MATCH($B638&amp;$D638,'Smelter Look-up'!$J:$J,0),MATCH($B638&amp;$C638,'Smelter Look-up'!$J:$J,0)))</f>
        <v>#N/A</v>
      </c>
      <c r="X638" s="227">
        <f t="shared" ca="1" si="93"/>
        <v>0</v>
      </c>
      <c r="AB638" s="228" t="str">
        <f t="shared" si="94"/>
        <v/>
      </c>
    </row>
    <row r="639" spans="1:28" s="227" customFormat="1" ht="20.25">
      <c r="A639" s="181"/>
      <c r="B639" s="182" t="str">
        <f>IF(LEN(A639)=0,"",INDEX('Smelter Look-up'!$A:$A,MATCH($A639,'Smelter Look-up'!$E:$E,0)))</f>
        <v/>
      </c>
      <c r="C639" s="186" t="str">
        <f>IF(LEN(A639)=0,"",INDEX('Smelter Look-up'!$C:$C,MATCH($A639,'Smelter Look-up'!$E:$E,0)))</f>
        <v/>
      </c>
      <c r="D639" s="230"/>
      <c r="E639" s="182" t="str">
        <f ca="1">IF(ISERROR($V639),"",OFFSET('Smelter Look-up'!$D$4,$V639-4,0)&amp;"")</f>
        <v/>
      </c>
      <c r="F639" s="182" t="str">
        <f ca="1">IF(ISERROR($V639),"",OFFSET('Smelter Look-up'!$E$4,$V639-4,0))</f>
        <v/>
      </c>
      <c r="G639" s="182" t="str">
        <f ca="1">IF(C639=$X$4,IF(ISERROR($V639),"Enter smelter details","RMI"),IF(ISERROR($V639),"",OFFSET('Smelter Look-up'!$F$4,$V639-4,0)))</f>
        <v/>
      </c>
      <c r="H639" s="183" t="str">
        <f ca="1">IF(ISERROR($V639),"",OFFSET('Smelter Look-up'!$G$4,$V639-4,0))</f>
        <v/>
      </c>
      <c r="I639" s="184" t="str">
        <f ca="1">IF(ISERROR($V639),"",OFFSET('Smelter Look-up'!$H$4,$V639-4,0))</f>
        <v/>
      </c>
      <c r="J639" s="184" t="str">
        <f ca="1">IF(ISERROR($V639),"",OFFSET('Smelter Look-up'!$I$4,$V639-4,0))</f>
        <v/>
      </c>
      <c r="K639" s="224"/>
      <c r="L639" s="224"/>
      <c r="M639" s="224"/>
      <c r="N639" s="224"/>
      <c r="O639" s="224"/>
      <c r="P639" s="185"/>
      <c r="Q639" s="225"/>
      <c r="R639" s="182" t="str">
        <f ca="1">IF(ISERROR($V639),"",OFFSET('Smelter Look-up'!$C$4,$V639-4,0)&amp;"")</f>
        <v/>
      </c>
      <c r="S639" s="181" t="str">
        <f t="shared" ca="1" si="92"/>
        <v/>
      </c>
      <c r="T639" s="181" t="str">
        <f ca="1">IF(B639="","",IF(ISERROR(MATCH($J639,SorP!$B$1:$B$6226,0)),"",INDIRECT("'SorP'!$A$"&amp;MATCH($S639&amp;$J639,SorP!C:C,0))))</f>
        <v/>
      </c>
      <c r="U639" s="201"/>
      <c r="V639" s="226" t="e">
        <f>IF(C639="",NA(),IF(OR(C639="Smelter not listed",C639="Smelter not yet identified"),MATCH($B639&amp;$D639,'Smelter Look-up'!$J:$J,0),MATCH($B639&amp;$C639,'Smelter Look-up'!$J:$J,0)))</f>
        <v>#N/A</v>
      </c>
      <c r="X639" s="227">
        <f t="shared" ca="1" si="93"/>
        <v>0</v>
      </c>
      <c r="AB639" s="228" t="str">
        <f t="shared" si="94"/>
        <v/>
      </c>
    </row>
    <row r="640" spans="1:28" s="227" customFormat="1" ht="20.25">
      <c r="A640" s="181"/>
      <c r="B640" s="182" t="str">
        <f>IF(LEN(A640)=0,"",INDEX('Smelter Look-up'!$A:$A,MATCH($A640,'Smelter Look-up'!$E:$E,0)))</f>
        <v/>
      </c>
      <c r="C640" s="186" t="str">
        <f>IF(LEN(A640)=0,"",INDEX('Smelter Look-up'!$C:$C,MATCH($A640,'Smelter Look-up'!$E:$E,0)))</f>
        <v/>
      </c>
      <c r="D640" s="230"/>
      <c r="E640" s="182" t="str">
        <f ca="1">IF(ISERROR($V640),"",OFFSET('Smelter Look-up'!$D$4,$V640-4,0)&amp;"")</f>
        <v/>
      </c>
      <c r="F640" s="182" t="str">
        <f ca="1">IF(ISERROR($V640),"",OFFSET('Smelter Look-up'!$E$4,$V640-4,0))</f>
        <v/>
      </c>
      <c r="G640" s="182" t="str">
        <f ca="1">IF(C640=$X$4,IF(ISERROR($V640),"Enter smelter details","RMI"),IF(ISERROR($V640),"",OFFSET('Smelter Look-up'!$F$4,$V640-4,0)))</f>
        <v/>
      </c>
      <c r="H640" s="183" t="str">
        <f ca="1">IF(ISERROR($V640),"",OFFSET('Smelter Look-up'!$G$4,$V640-4,0))</f>
        <v/>
      </c>
      <c r="I640" s="184" t="str">
        <f ca="1">IF(ISERROR($V640),"",OFFSET('Smelter Look-up'!$H$4,$V640-4,0))</f>
        <v/>
      </c>
      <c r="J640" s="184" t="str">
        <f ca="1">IF(ISERROR($V640),"",OFFSET('Smelter Look-up'!$I$4,$V640-4,0))</f>
        <v/>
      </c>
      <c r="K640" s="224"/>
      <c r="L640" s="224"/>
      <c r="M640" s="224"/>
      <c r="N640" s="224"/>
      <c r="O640" s="224"/>
      <c r="P640" s="185"/>
      <c r="Q640" s="225"/>
      <c r="R640" s="182" t="str">
        <f ca="1">IF(ISERROR($V640),"",OFFSET('Smelter Look-up'!$C$4,$V640-4,0)&amp;"")</f>
        <v/>
      </c>
      <c r="S640" s="181" t="str">
        <f t="shared" ca="1" si="92"/>
        <v/>
      </c>
      <c r="T640" s="181" t="str">
        <f ca="1">IF(B640="","",IF(ISERROR(MATCH($J640,SorP!$B$1:$B$6226,0)),"",INDIRECT("'SorP'!$A$"&amp;MATCH($S640&amp;$J640,SorP!C:C,0))))</f>
        <v/>
      </c>
      <c r="U640" s="201"/>
      <c r="V640" s="226" t="e">
        <f>IF(C640="",NA(),IF(OR(C640="Smelter not listed",C640="Smelter not yet identified"),MATCH($B640&amp;$D640,'Smelter Look-up'!$J:$J,0),MATCH($B640&amp;$C640,'Smelter Look-up'!$J:$J,0)))</f>
        <v>#N/A</v>
      </c>
      <c r="X640" s="227">
        <f t="shared" ca="1" si="93"/>
        <v>0</v>
      </c>
      <c r="AB640" s="228" t="str">
        <f t="shared" si="94"/>
        <v/>
      </c>
    </row>
    <row r="641" spans="1:28" s="227" customFormat="1" ht="20.25">
      <c r="A641" s="181"/>
      <c r="B641" s="182" t="str">
        <f>IF(LEN(A641)=0,"",INDEX('Smelter Look-up'!$A:$A,MATCH($A641,'Smelter Look-up'!$E:$E,0)))</f>
        <v/>
      </c>
      <c r="C641" s="186" t="str">
        <f>IF(LEN(A641)=0,"",INDEX('Smelter Look-up'!$C:$C,MATCH($A641,'Smelter Look-up'!$E:$E,0)))</f>
        <v/>
      </c>
      <c r="D641" s="230"/>
      <c r="E641" s="182" t="str">
        <f ca="1">IF(ISERROR($V641),"",OFFSET('Smelter Look-up'!$D$4,$V641-4,0)&amp;"")</f>
        <v/>
      </c>
      <c r="F641" s="182" t="str">
        <f ca="1">IF(ISERROR($V641),"",OFFSET('Smelter Look-up'!$E$4,$V641-4,0))</f>
        <v/>
      </c>
      <c r="G641" s="182" t="str">
        <f ca="1">IF(C641=$X$4,IF(ISERROR($V641),"Enter smelter details","RMI"),IF(ISERROR($V641),"",OFFSET('Smelter Look-up'!$F$4,$V641-4,0)))</f>
        <v/>
      </c>
      <c r="H641" s="183" t="str">
        <f ca="1">IF(ISERROR($V641),"",OFFSET('Smelter Look-up'!$G$4,$V641-4,0))</f>
        <v/>
      </c>
      <c r="I641" s="184" t="str">
        <f ca="1">IF(ISERROR($V641),"",OFFSET('Smelter Look-up'!$H$4,$V641-4,0))</f>
        <v/>
      </c>
      <c r="J641" s="184" t="str">
        <f ca="1">IF(ISERROR($V641),"",OFFSET('Smelter Look-up'!$I$4,$V641-4,0))</f>
        <v/>
      </c>
      <c r="K641" s="224"/>
      <c r="L641" s="224"/>
      <c r="M641" s="224"/>
      <c r="N641" s="224"/>
      <c r="O641" s="224"/>
      <c r="P641" s="185"/>
      <c r="Q641" s="225"/>
      <c r="R641" s="182" t="str">
        <f ca="1">IF(ISERROR($V641),"",OFFSET('Smelter Look-up'!$C$4,$V641-4,0)&amp;"")</f>
        <v/>
      </c>
      <c r="S641" s="181" t="str">
        <f t="shared" ca="1" si="92"/>
        <v/>
      </c>
      <c r="T641" s="181" t="str">
        <f ca="1">IF(B641="","",IF(ISERROR(MATCH($J641,SorP!$B$1:$B$6226,0)),"",INDIRECT("'SorP'!$A$"&amp;MATCH($S641&amp;$J641,SorP!C:C,0))))</f>
        <v/>
      </c>
      <c r="U641" s="201"/>
      <c r="V641" s="226" t="e">
        <f>IF(C641="",NA(),IF(OR(C641="Smelter not listed",C641="Smelter not yet identified"),MATCH($B641&amp;$D641,'Smelter Look-up'!$J:$J,0),MATCH($B641&amp;$C641,'Smelter Look-up'!$J:$J,0)))</f>
        <v>#N/A</v>
      </c>
      <c r="X641" s="227">
        <f t="shared" ca="1" si="93"/>
        <v>0</v>
      </c>
      <c r="AB641" s="228" t="str">
        <f t="shared" si="94"/>
        <v/>
      </c>
    </row>
    <row r="642" spans="1:28" s="227" customFormat="1" ht="20.25">
      <c r="A642" s="181"/>
      <c r="B642" s="182" t="str">
        <f>IF(LEN(A642)=0,"",INDEX('Smelter Look-up'!$A:$A,MATCH($A642,'Smelter Look-up'!$E:$E,0)))</f>
        <v/>
      </c>
      <c r="C642" s="186" t="str">
        <f>IF(LEN(A642)=0,"",INDEX('Smelter Look-up'!$C:$C,MATCH($A642,'Smelter Look-up'!$E:$E,0)))</f>
        <v/>
      </c>
      <c r="D642" s="230"/>
      <c r="E642" s="182" t="str">
        <f ca="1">IF(ISERROR($V642),"",OFFSET('Smelter Look-up'!$D$4,$V642-4,0)&amp;"")</f>
        <v/>
      </c>
      <c r="F642" s="182" t="str">
        <f ca="1">IF(ISERROR($V642),"",OFFSET('Smelter Look-up'!$E$4,$V642-4,0))</f>
        <v/>
      </c>
      <c r="G642" s="182" t="str">
        <f ca="1">IF(C642=$X$4,IF(ISERROR($V642),"Enter smelter details","RMI"),IF(ISERROR($V642),"",OFFSET('Smelter Look-up'!$F$4,$V642-4,0)))</f>
        <v/>
      </c>
      <c r="H642" s="183" t="str">
        <f ca="1">IF(ISERROR($V642),"",OFFSET('Smelter Look-up'!$G$4,$V642-4,0))</f>
        <v/>
      </c>
      <c r="I642" s="184" t="str">
        <f ca="1">IF(ISERROR($V642),"",OFFSET('Smelter Look-up'!$H$4,$V642-4,0))</f>
        <v/>
      </c>
      <c r="J642" s="184" t="str">
        <f ca="1">IF(ISERROR($V642),"",OFFSET('Smelter Look-up'!$I$4,$V642-4,0))</f>
        <v/>
      </c>
      <c r="K642" s="224"/>
      <c r="L642" s="224"/>
      <c r="M642" s="224"/>
      <c r="N642" s="224"/>
      <c r="O642" s="224"/>
      <c r="P642" s="185"/>
      <c r="Q642" s="225"/>
      <c r="R642" s="182" t="str">
        <f ca="1">IF(ISERROR($V642),"",OFFSET('Smelter Look-up'!$C$4,$V642-4,0)&amp;"")</f>
        <v/>
      </c>
      <c r="S642" s="181" t="str">
        <f t="shared" ca="1" si="92"/>
        <v/>
      </c>
      <c r="T642" s="181" t="str">
        <f ca="1">IF(B642="","",IF(ISERROR(MATCH($J642,SorP!$B$1:$B$6226,0)),"",INDIRECT("'SorP'!$A$"&amp;MATCH($S642&amp;$J642,SorP!C:C,0))))</f>
        <v/>
      </c>
      <c r="U642" s="201"/>
      <c r="V642" s="226" t="e">
        <f>IF(C642="",NA(),IF(OR(C642="Smelter not listed",C642="Smelter not yet identified"),MATCH($B642&amp;$D642,'Smelter Look-up'!$J:$J,0),MATCH($B642&amp;$C642,'Smelter Look-up'!$J:$J,0)))</f>
        <v>#N/A</v>
      </c>
      <c r="X642" s="227">
        <f t="shared" ca="1" si="93"/>
        <v>0</v>
      </c>
      <c r="AB642" s="228" t="str">
        <f t="shared" si="94"/>
        <v/>
      </c>
    </row>
    <row r="643" spans="1:28" s="227" customFormat="1" ht="20.25">
      <c r="A643" s="181"/>
      <c r="B643" s="182" t="str">
        <f>IF(LEN(A643)=0,"",INDEX('Smelter Look-up'!$A:$A,MATCH($A643,'Smelter Look-up'!$E:$E,0)))</f>
        <v/>
      </c>
      <c r="C643" s="186" t="str">
        <f>IF(LEN(A643)=0,"",INDEX('Smelter Look-up'!$C:$C,MATCH($A643,'Smelter Look-up'!$E:$E,0)))</f>
        <v/>
      </c>
      <c r="D643" s="230"/>
      <c r="E643" s="182" t="str">
        <f ca="1">IF(ISERROR($V643),"",OFFSET('Smelter Look-up'!$D$4,$V643-4,0)&amp;"")</f>
        <v/>
      </c>
      <c r="F643" s="182" t="str">
        <f ca="1">IF(ISERROR($V643),"",OFFSET('Smelter Look-up'!$E$4,$V643-4,0))</f>
        <v/>
      </c>
      <c r="G643" s="182" t="str">
        <f ca="1">IF(C643=$X$4,IF(ISERROR($V643),"Enter smelter details","RMI"),IF(ISERROR($V643),"",OFFSET('Smelter Look-up'!$F$4,$V643-4,0)))</f>
        <v/>
      </c>
      <c r="H643" s="183" t="str">
        <f ca="1">IF(ISERROR($V643),"",OFFSET('Smelter Look-up'!$G$4,$V643-4,0))</f>
        <v/>
      </c>
      <c r="I643" s="184" t="str">
        <f ca="1">IF(ISERROR($V643),"",OFFSET('Smelter Look-up'!$H$4,$V643-4,0))</f>
        <v/>
      </c>
      <c r="J643" s="184" t="str">
        <f ca="1">IF(ISERROR($V643),"",OFFSET('Smelter Look-up'!$I$4,$V643-4,0))</f>
        <v/>
      </c>
      <c r="K643" s="224"/>
      <c r="L643" s="224"/>
      <c r="M643" s="224"/>
      <c r="N643" s="224"/>
      <c r="O643" s="224"/>
      <c r="P643" s="185"/>
      <c r="Q643" s="225"/>
      <c r="R643" s="182" t="str">
        <f ca="1">IF(ISERROR($V643),"",OFFSET('Smelter Look-up'!$C$4,$V643-4,0)&amp;"")</f>
        <v/>
      </c>
      <c r="S643" s="181" t="str">
        <f t="shared" ca="1" si="92"/>
        <v/>
      </c>
      <c r="T643" s="181" t="str">
        <f ca="1">IF(B643="","",IF(ISERROR(MATCH($J643,SorP!$B$1:$B$6226,0)),"",INDIRECT("'SorP'!$A$"&amp;MATCH($S643&amp;$J643,SorP!C:C,0))))</f>
        <v/>
      </c>
      <c r="U643" s="201"/>
      <c r="V643" s="226" t="e">
        <f>IF(C643="",NA(),IF(OR(C643="Smelter not listed",C643="Smelter not yet identified"),MATCH($B643&amp;$D643,'Smelter Look-up'!$J:$J,0),MATCH($B643&amp;$C643,'Smelter Look-up'!$J:$J,0)))</f>
        <v>#N/A</v>
      </c>
      <c r="X643" s="227">
        <f t="shared" ca="1" si="93"/>
        <v>0</v>
      </c>
      <c r="AB643" s="228" t="str">
        <f t="shared" si="94"/>
        <v/>
      </c>
    </row>
    <row r="644" spans="1:28" s="227" customFormat="1" ht="20.25">
      <c r="A644" s="181"/>
      <c r="B644" s="182" t="str">
        <f>IF(LEN(A644)=0,"",INDEX('Smelter Look-up'!$A:$A,MATCH($A644,'Smelter Look-up'!$E:$E,0)))</f>
        <v/>
      </c>
      <c r="C644" s="186" t="str">
        <f>IF(LEN(A644)=0,"",INDEX('Smelter Look-up'!$C:$C,MATCH($A644,'Smelter Look-up'!$E:$E,0)))</f>
        <v/>
      </c>
      <c r="D644" s="230"/>
      <c r="E644" s="182" t="str">
        <f ca="1">IF(ISERROR($V644),"",OFFSET('Smelter Look-up'!$D$4,$V644-4,0)&amp;"")</f>
        <v/>
      </c>
      <c r="F644" s="182" t="str">
        <f ca="1">IF(ISERROR($V644),"",OFFSET('Smelter Look-up'!$E$4,$V644-4,0))</f>
        <v/>
      </c>
      <c r="G644" s="182" t="str">
        <f ca="1">IF(C644=$X$4,IF(ISERROR($V644),"Enter smelter details","RMI"),IF(ISERROR($V644),"",OFFSET('Smelter Look-up'!$F$4,$V644-4,0)))</f>
        <v/>
      </c>
      <c r="H644" s="183" t="str">
        <f ca="1">IF(ISERROR($V644),"",OFFSET('Smelter Look-up'!$G$4,$V644-4,0))</f>
        <v/>
      </c>
      <c r="I644" s="184" t="str">
        <f ca="1">IF(ISERROR($V644),"",OFFSET('Smelter Look-up'!$H$4,$V644-4,0))</f>
        <v/>
      </c>
      <c r="J644" s="184" t="str">
        <f ca="1">IF(ISERROR($V644),"",OFFSET('Smelter Look-up'!$I$4,$V644-4,0))</f>
        <v/>
      </c>
      <c r="K644" s="224"/>
      <c r="L644" s="224"/>
      <c r="M644" s="224"/>
      <c r="N644" s="224"/>
      <c r="O644" s="224"/>
      <c r="P644" s="185"/>
      <c r="Q644" s="225"/>
      <c r="R644" s="182" t="str">
        <f ca="1">IF(ISERROR($V644),"",OFFSET('Smelter Look-up'!$C$4,$V644-4,0)&amp;"")</f>
        <v/>
      </c>
      <c r="S644" s="181" t="str">
        <f t="shared" ca="1" si="92"/>
        <v/>
      </c>
      <c r="T644" s="181" t="str">
        <f ca="1">IF(B644="","",IF(ISERROR(MATCH($J644,SorP!$B$1:$B$6226,0)),"",INDIRECT("'SorP'!$A$"&amp;MATCH($S644&amp;$J644,SorP!C:C,0))))</f>
        <v/>
      </c>
      <c r="U644" s="201"/>
      <c r="V644" s="226" t="e">
        <f>IF(C644="",NA(),IF(OR(C644="Smelter not listed",C644="Smelter not yet identified"),MATCH($B644&amp;$D644,'Smelter Look-up'!$J:$J,0),MATCH($B644&amp;$C644,'Smelter Look-up'!$J:$J,0)))</f>
        <v>#N/A</v>
      </c>
      <c r="X644" s="227">
        <f t="shared" ca="1" si="93"/>
        <v>0</v>
      </c>
      <c r="AB644" s="228" t="str">
        <f t="shared" si="94"/>
        <v/>
      </c>
    </row>
    <row r="645" spans="1:28" s="227" customFormat="1" ht="20.25">
      <c r="A645" s="181"/>
      <c r="B645" s="182" t="str">
        <f>IF(LEN(A645)=0,"",INDEX('Smelter Look-up'!$A:$A,MATCH($A645,'Smelter Look-up'!$E:$E,0)))</f>
        <v/>
      </c>
      <c r="C645" s="186" t="str">
        <f>IF(LEN(A645)=0,"",INDEX('Smelter Look-up'!$C:$C,MATCH($A645,'Smelter Look-up'!$E:$E,0)))</f>
        <v/>
      </c>
      <c r="D645" s="230"/>
      <c r="E645" s="182" t="str">
        <f ca="1">IF(ISERROR($V645),"",OFFSET('Smelter Look-up'!$D$4,$V645-4,0)&amp;"")</f>
        <v/>
      </c>
      <c r="F645" s="182" t="str">
        <f ca="1">IF(ISERROR($V645),"",OFFSET('Smelter Look-up'!$E$4,$V645-4,0))</f>
        <v/>
      </c>
      <c r="G645" s="182" t="str">
        <f ca="1">IF(C645=$X$4,IF(ISERROR($V645),"Enter smelter details","RMI"),IF(ISERROR($V645),"",OFFSET('Smelter Look-up'!$F$4,$V645-4,0)))</f>
        <v/>
      </c>
      <c r="H645" s="183" t="str">
        <f ca="1">IF(ISERROR($V645),"",OFFSET('Smelter Look-up'!$G$4,$V645-4,0))</f>
        <v/>
      </c>
      <c r="I645" s="184" t="str">
        <f ca="1">IF(ISERROR($V645),"",OFFSET('Smelter Look-up'!$H$4,$V645-4,0))</f>
        <v/>
      </c>
      <c r="J645" s="184" t="str">
        <f ca="1">IF(ISERROR($V645),"",OFFSET('Smelter Look-up'!$I$4,$V645-4,0))</f>
        <v/>
      </c>
      <c r="K645" s="224"/>
      <c r="L645" s="224"/>
      <c r="M645" s="224"/>
      <c r="N645" s="224"/>
      <c r="O645" s="224"/>
      <c r="P645" s="185"/>
      <c r="Q645" s="225"/>
      <c r="R645" s="182" t="str">
        <f ca="1">IF(ISERROR($V645),"",OFFSET('Smelter Look-up'!$C$4,$V645-4,0)&amp;"")</f>
        <v/>
      </c>
      <c r="S645" s="181" t="str">
        <f t="shared" ca="1" si="92"/>
        <v/>
      </c>
      <c r="T645" s="181" t="str">
        <f ca="1">IF(B645="","",IF(ISERROR(MATCH($J645,SorP!$B$1:$B$6226,0)),"",INDIRECT("'SorP'!$A$"&amp;MATCH($S645&amp;$J645,SorP!C:C,0))))</f>
        <v/>
      </c>
      <c r="U645" s="201"/>
      <c r="V645" s="226" t="e">
        <f>IF(C645="",NA(),IF(OR(C645="Smelter not listed",C645="Smelter not yet identified"),MATCH($B645&amp;$D645,'Smelter Look-up'!$J:$J,0),MATCH($B645&amp;$C645,'Smelter Look-up'!$J:$J,0)))</f>
        <v>#N/A</v>
      </c>
      <c r="X645" s="227">
        <f t="shared" ca="1" si="93"/>
        <v>0</v>
      </c>
      <c r="AB645" s="228" t="str">
        <f t="shared" si="94"/>
        <v/>
      </c>
    </row>
    <row r="646" spans="1:28" s="227" customFormat="1" ht="20.25">
      <c r="A646" s="181"/>
      <c r="B646" s="182" t="str">
        <f>IF(LEN(A646)=0,"",INDEX('Smelter Look-up'!$A:$A,MATCH($A646,'Smelter Look-up'!$E:$E,0)))</f>
        <v/>
      </c>
      <c r="C646" s="186" t="str">
        <f>IF(LEN(A646)=0,"",INDEX('Smelter Look-up'!$C:$C,MATCH($A646,'Smelter Look-up'!$E:$E,0)))</f>
        <v/>
      </c>
      <c r="D646" s="230"/>
      <c r="E646" s="182" t="str">
        <f ca="1">IF(ISERROR($V646),"",OFFSET('Smelter Look-up'!$D$4,$V646-4,0)&amp;"")</f>
        <v/>
      </c>
      <c r="F646" s="182" t="str">
        <f ca="1">IF(ISERROR($V646),"",OFFSET('Smelter Look-up'!$E$4,$V646-4,0))</f>
        <v/>
      </c>
      <c r="G646" s="182" t="str">
        <f ca="1">IF(C646=$X$4,IF(ISERROR($V646),"Enter smelter details","RMI"),IF(ISERROR($V646),"",OFFSET('Smelter Look-up'!$F$4,$V646-4,0)))</f>
        <v/>
      </c>
      <c r="H646" s="183" t="str">
        <f ca="1">IF(ISERROR($V646),"",OFFSET('Smelter Look-up'!$G$4,$V646-4,0))</f>
        <v/>
      </c>
      <c r="I646" s="184" t="str">
        <f ca="1">IF(ISERROR($V646),"",OFFSET('Smelter Look-up'!$H$4,$V646-4,0))</f>
        <v/>
      </c>
      <c r="J646" s="184" t="str">
        <f ca="1">IF(ISERROR($V646),"",OFFSET('Smelter Look-up'!$I$4,$V646-4,0))</f>
        <v/>
      </c>
      <c r="K646" s="224"/>
      <c r="L646" s="224"/>
      <c r="M646" s="224"/>
      <c r="N646" s="224"/>
      <c r="O646" s="224"/>
      <c r="P646" s="185"/>
      <c r="Q646" s="225"/>
      <c r="R646" s="182" t="str">
        <f ca="1">IF(ISERROR($V646),"",OFFSET('Smelter Look-up'!$C$4,$V646-4,0)&amp;"")</f>
        <v/>
      </c>
      <c r="S646" s="181" t="str">
        <f t="shared" ca="1" si="92"/>
        <v/>
      </c>
      <c r="T646" s="181" t="str">
        <f ca="1">IF(B646="","",IF(ISERROR(MATCH($J646,SorP!$B$1:$B$6226,0)),"",INDIRECT("'SorP'!$A$"&amp;MATCH($S646&amp;$J646,SorP!C:C,0))))</f>
        <v/>
      </c>
      <c r="U646" s="201"/>
      <c r="V646" s="226" t="e">
        <f>IF(C646="",NA(),IF(OR(C646="Smelter not listed",C646="Smelter not yet identified"),MATCH($B646&amp;$D646,'Smelter Look-up'!$J:$J,0),MATCH($B646&amp;$C646,'Smelter Look-up'!$J:$J,0)))</f>
        <v>#N/A</v>
      </c>
      <c r="X646" s="227">
        <f t="shared" ca="1" si="93"/>
        <v>0</v>
      </c>
      <c r="AB646" s="228" t="str">
        <f t="shared" si="94"/>
        <v/>
      </c>
    </row>
    <row r="647" spans="1:28" s="227" customFormat="1" ht="20.25">
      <c r="A647" s="181"/>
      <c r="B647" s="182" t="str">
        <f>IF(LEN(A647)=0,"",INDEX('Smelter Look-up'!$A:$A,MATCH($A647,'Smelter Look-up'!$E:$E,0)))</f>
        <v/>
      </c>
      <c r="C647" s="186" t="str">
        <f>IF(LEN(A647)=0,"",INDEX('Smelter Look-up'!$C:$C,MATCH($A647,'Smelter Look-up'!$E:$E,0)))</f>
        <v/>
      </c>
      <c r="D647" s="230"/>
      <c r="E647" s="182" t="str">
        <f ca="1">IF(ISERROR($V647),"",OFFSET('Smelter Look-up'!$D$4,$V647-4,0)&amp;"")</f>
        <v/>
      </c>
      <c r="F647" s="182" t="str">
        <f ca="1">IF(ISERROR($V647),"",OFFSET('Smelter Look-up'!$E$4,$V647-4,0))</f>
        <v/>
      </c>
      <c r="G647" s="182" t="str">
        <f ca="1">IF(C647=$X$4,IF(ISERROR($V647),"Enter smelter details","RMI"),IF(ISERROR($V647),"",OFFSET('Smelter Look-up'!$F$4,$V647-4,0)))</f>
        <v/>
      </c>
      <c r="H647" s="183" t="str">
        <f ca="1">IF(ISERROR($V647),"",OFFSET('Smelter Look-up'!$G$4,$V647-4,0))</f>
        <v/>
      </c>
      <c r="I647" s="184" t="str">
        <f ca="1">IF(ISERROR($V647),"",OFFSET('Smelter Look-up'!$H$4,$V647-4,0))</f>
        <v/>
      </c>
      <c r="J647" s="184" t="str">
        <f ca="1">IF(ISERROR($V647),"",OFFSET('Smelter Look-up'!$I$4,$V647-4,0))</f>
        <v/>
      </c>
      <c r="K647" s="224"/>
      <c r="L647" s="224"/>
      <c r="M647" s="224"/>
      <c r="N647" s="224"/>
      <c r="O647" s="224"/>
      <c r="P647" s="185"/>
      <c r="Q647" s="225"/>
      <c r="R647" s="182" t="str">
        <f ca="1">IF(ISERROR($V647),"",OFFSET('Smelter Look-up'!$C$4,$V647-4,0)&amp;"")</f>
        <v/>
      </c>
      <c r="S647" s="181" t="str">
        <f t="shared" ca="1" si="92"/>
        <v/>
      </c>
      <c r="T647" s="181" t="str">
        <f ca="1">IF(B647="","",IF(ISERROR(MATCH($J647,SorP!$B$1:$B$6226,0)),"",INDIRECT("'SorP'!$A$"&amp;MATCH($S647&amp;$J647,SorP!C:C,0))))</f>
        <v/>
      </c>
      <c r="U647" s="201"/>
      <c r="V647" s="226" t="e">
        <f>IF(C647="",NA(),IF(OR(C647="Smelter not listed",C647="Smelter not yet identified"),MATCH($B647&amp;$D647,'Smelter Look-up'!$J:$J,0),MATCH($B647&amp;$C647,'Smelter Look-up'!$J:$J,0)))</f>
        <v>#N/A</v>
      </c>
      <c r="X647" s="227">
        <f t="shared" ca="1" si="93"/>
        <v>0</v>
      </c>
      <c r="AB647" s="228" t="str">
        <f t="shared" si="94"/>
        <v/>
      </c>
    </row>
    <row r="648" spans="1:28" s="227" customFormat="1" ht="20.25">
      <c r="A648" s="181"/>
      <c r="B648" s="182" t="str">
        <f>IF(LEN(A648)=0,"",INDEX('Smelter Look-up'!$A:$A,MATCH($A648,'Smelter Look-up'!$E:$E,0)))</f>
        <v/>
      </c>
      <c r="C648" s="186" t="str">
        <f>IF(LEN(A648)=0,"",INDEX('Smelter Look-up'!$C:$C,MATCH($A648,'Smelter Look-up'!$E:$E,0)))</f>
        <v/>
      </c>
      <c r="D648" s="230"/>
      <c r="E648" s="182" t="str">
        <f ca="1">IF(ISERROR($V648),"",OFFSET('Smelter Look-up'!$D$4,$V648-4,0)&amp;"")</f>
        <v/>
      </c>
      <c r="F648" s="182" t="str">
        <f ca="1">IF(ISERROR($V648),"",OFFSET('Smelter Look-up'!$E$4,$V648-4,0))</f>
        <v/>
      </c>
      <c r="G648" s="182" t="str">
        <f ca="1">IF(C648=$X$4,IF(ISERROR($V648),"Enter smelter details","RMI"),IF(ISERROR($V648),"",OFFSET('Smelter Look-up'!$F$4,$V648-4,0)))</f>
        <v/>
      </c>
      <c r="H648" s="183" t="str">
        <f ca="1">IF(ISERROR($V648),"",OFFSET('Smelter Look-up'!$G$4,$V648-4,0))</f>
        <v/>
      </c>
      <c r="I648" s="184" t="str">
        <f ca="1">IF(ISERROR($V648),"",OFFSET('Smelter Look-up'!$H$4,$V648-4,0))</f>
        <v/>
      </c>
      <c r="J648" s="184" t="str">
        <f ca="1">IF(ISERROR($V648),"",OFFSET('Smelter Look-up'!$I$4,$V648-4,0))</f>
        <v/>
      </c>
      <c r="K648" s="224"/>
      <c r="L648" s="224"/>
      <c r="M648" s="224"/>
      <c r="N648" s="224"/>
      <c r="O648" s="224"/>
      <c r="P648" s="185"/>
      <c r="Q648" s="225"/>
      <c r="R648" s="182" t="str">
        <f ca="1">IF(ISERROR($V648),"",OFFSET('Smelter Look-up'!$C$4,$V648-4,0)&amp;"")</f>
        <v/>
      </c>
      <c r="S648" s="181" t="str">
        <f t="shared" ca="1" si="92"/>
        <v/>
      </c>
      <c r="T648" s="181" t="str">
        <f ca="1">IF(B648="","",IF(ISERROR(MATCH($J648,SorP!$B$1:$B$6226,0)),"",INDIRECT("'SorP'!$A$"&amp;MATCH($S648&amp;$J648,SorP!C:C,0))))</f>
        <v/>
      </c>
      <c r="U648" s="201"/>
      <c r="V648" s="226" t="e">
        <f>IF(C648="",NA(),IF(OR(C648="Smelter not listed",C648="Smelter not yet identified"),MATCH($B648&amp;$D648,'Smelter Look-up'!$J:$J,0),MATCH($B648&amp;$C648,'Smelter Look-up'!$J:$J,0)))</f>
        <v>#N/A</v>
      </c>
      <c r="X648" s="227">
        <f t="shared" ca="1" si="93"/>
        <v>0</v>
      </c>
      <c r="AB648" s="228" t="str">
        <f t="shared" si="94"/>
        <v/>
      </c>
    </row>
    <row r="649" spans="1:28" s="227" customFormat="1" ht="20.25">
      <c r="A649" s="181"/>
      <c r="B649" s="182" t="str">
        <f>IF(LEN(A649)=0,"",INDEX('Smelter Look-up'!$A:$A,MATCH($A649,'Smelter Look-up'!$E:$E,0)))</f>
        <v/>
      </c>
      <c r="C649" s="186" t="str">
        <f>IF(LEN(A649)=0,"",INDEX('Smelter Look-up'!$C:$C,MATCH($A649,'Smelter Look-up'!$E:$E,0)))</f>
        <v/>
      </c>
      <c r="D649" s="230"/>
      <c r="E649" s="182" t="str">
        <f ca="1">IF(ISERROR($V649),"",OFFSET('Smelter Look-up'!$D$4,$V649-4,0)&amp;"")</f>
        <v/>
      </c>
      <c r="F649" s="182" t="str">
        <f ca="1">IF(ISERROR($V649),"",OFFSET('Smelter Look-up'!$E$4,$V649-4,0))</f>
        <v/>
      </c>
      <c r="G649" s="182" t="str">
        <f ca="1">IF(C649=$X$4,IF(ISERROR($V649),"Enter smelter details","RMI"),IF(ISERROR($V649),"",OFFSET('Smelter Look-up'!$F$4,$V649-4,0)))</f>
        <v/>
      </c>
      <c r="H649" s="183" t="str">
        <f ca="1">IF(ISERROR($V649),"",OFFSET('Smelter Look-up'!$G$4,$V649-4,0))</f>
        <v/>
      </c>
      <c r="I649" s="184" t="str">
        <f ca="1">IF(ISERROR($V649),"",OFFSET('Smelter Look-up'!$H$4,$V649-4,0))</f>
        <v/>
      </c>
      <c r="J649" s="184" t="str">
        <f ca="1">IF(ISERROR($V649),"",OFFSET('Smelter Look-up'!$I$4,$V649-4,0))</f>
        <v/>
      </c>
      <c r="K649" s="224"/>
      <c r="L649" s="224"/>
      <c r="M649" s="224"/>
      <c r="N649" s="224"/>
      <c r="O649" s="224"/>
      <c r="P649" s="185"/>
      <c r="Q649" s="225"/>
      <c r="R649" s="182" t="str">
        <f ca="1">IF(ISERROR($V649),"",OFFSET('Smelter Look-up'!$C$4,$V649-4,0)&amp;"")</f>
        <v/>
      </c>
      <c r="S649" s="181" t="str">
        <f t="shared" ca="1" si="92"/>
        <v/>
      </c>
      <c r="T649" s="181" t="str">
        <f ca="1">IF(B649="","",IF(ISERROR(MATCH($J649,SorP!$B$1:$B$6226,0)),"",INDIRECT("'SorP'!$A$"&amp;MATCH($S649&amp;$J649,SorP!C:C,0))))</f>
        <v/>
      </c>
      <c r="U649" s="201"/>
      <c r="V649" s="226" t="e">
        <f>IF(C649="",NA(),IF(OR(C649="Smelter not listed",C649="Smelter not yet identified"),MATCH($B649&amp;$D649,'Smelter Look-up'!$J:$J,0),MATCH($B649&amp;$C649,'Smelter Look-up'!$J:$J,0)))</f>
        <v>#N/A</v>
      </c>
      <c r="X649" s="227">
        <f t="shared" ca="1" si="93"/>
        <v>0</v>
      </c>
      <c r="AB649" s="228" t="str">
        <f t="shared" si="94"/>
        <v/>
      </c>
    </row>
    <row r="650" spans="1:28" s="227" customFormat="1" ht="20.25">
      <c r="A650" s="181"/>
      <c r="B650" s="182" t="str">
        <f>IF(LEN(A650)=0,"",INDEX('Smelter Look-up'!$A:$A,MATCH($A650,'Smelter Look-up'!$E:$E,0)))</f>
        <v/>
      </c>
      <c r="C650" s="186" t="str">
        <f>IF(LEN(A650)=0,"",INDEX('Smelter Look-up'!$C:$C,MATCH($A650,'Smelter Look-up'!$E:$E,0)))</f>
        <v/>
      </c>
      <c r="D650" s="230"/>
      <c r="E650" s="182" t="str">
        <f ca="1">IF(ISERROR($V650),"",OFFSET('Smelter Look-up'!$D$4,$V650-4,0)&amp;"")</f>
        <v/>
      </c>
      <c r="F650" s="182" t="str">
        <f ca="1">IF(ISERROR($V650),"",OFFSET('Smelter Look-up'!$E$4,$V650-4,0))</f>
        <v/>
      </c>
      <c r="G650" s="182" t="str">
        <f ca="1">IF(C650=$X$4,IF(ISERROR($V650),"Enter smelter details","RMI"),IF(ISERROR($V650),"",OFFSET('Smelter Look-up'!$F$4,$V650-4,0)))</f>
        <v/>
      </c>
      <c r="H650" s="183" t="str">
        <f ca="1">IF(ISERROR($V650),"",OFFSET('Smelter Look-up'!$G$4,$V650-4,0))</f>
        <v/>
      </c>
      <c r="I650" s="184" t="str">
        <f ca="1">IF(ISERROR($V650),"",OFFSET('Smelter Look-up'!$H$4,$V650-4,0))</f>
        <v/>
      </c>
      <c r="J650" s="184" t="str">
        <f ca="1">IF(ISERROR($V650),"",OFFSET('Smelter Look-up'!$I$4,$V650-4,0))</f>
        <v/>
      </c>
      <c r="K650" s="224"/>
      <c r="L650" s="224"/>
      <c r="M650" s="224"/>
      <c r="N650" s="224"/>
      <c r="O650" s="224"/>
      <c r="P650" s="185"/>
      <c r="Q650" s="225"/>
      <c r="R650" s="182" t="str">
        <f ca="1">IF(ISERROR($V650),"",OFFSET('Smelter Look-up'!$C$4,$V650-4,0)&amp;"")</f>
        <v/>
      </c>
      <c r="S650" s="181" t="str">
        <f t="shared" ca="1" si="92"/>
        <v/>
      </c>
      <c r="T650" s="181" t="str">
        <f ca="1">IF(B650="","",IF(ISERROR(MATCH($J650,SorP!$B$1:$B$6226,0)),"",INDIRECT("'SorP'!$A$"&amp;MATCH($S650&amp;$J650,SorP!C:C,0))))</f>
        <v/>
      </c>
      <c r="U650" s="201"/>
      <c r="V650" s="226" t="e">
        <f>IF(C650="",NA(),IF(OR(C650="Smelter not listed",C650="Smelter not yet identified"),MATCH($B650&amp;$D650,'Smelter Look-up'!$J:$J,0),MATCH($B650&amp;$C650,'Smelter Look-up'!$J:$J,0)))</f>
        <v>#N/A</v>
      </c>
      <c r="X650" s="227">
        <f t="shared" ca="1" si="93"/>
        <v>0</v>
      </c>
      <c r="AB650" s="228" t="str">
        <f t="shared" si="94"/>
        <v/>
      </c>
    </row>
    <row r="651" spans="1:28" s="227" customFormat="1" ht="20.25">
      <c r="A651" s="181"/>
      <c r="B651" s="182" t="str">
        <f>IF(LEN(A651)=0,"",INDEX('Smelter Look-up'!$A:$A,MATCH($A651,'Smelter Look-up'!$E:$E,0)))</f>
        <v/>
      </c>
      <c r="C651" s="186" t="str">
        <f>IF(LEN(A651)=0,"",INDEX('Smelter Look-up'!$C:$C,MATCH($A651,'Smelter Look-up'!$E:$E,0)))</f>
        <v/>
      </c>
      <c r="D651" s="230"/>
      <c r="E651" s="182" t="str">
        <f ca="1">IF(ISERROR($V651),"",OFFSET('Smelter Look-up'!$D$4,$V651-4,0)&amp;"")</f>
        <v/>
      </c>
      <c r="F651" s="182" t="str">
        <f ca="1">IF(ISERROR($V651),"",OFFSET('Smelter Look-up'!$E$4,$V651-4,0))</f>
        <v/>
      </c>
      <c r="G651" s="182" t="str">
        <f ca="1">IF(C651=$X$4,IF(ISERROR($V651),"Enter smelter details","RMI"),IF(ISERROR($V651),"",OFFSET('Smelter Look-up'!$F$4,$V651-4,0)))</f>
        <v/>
      </c>
      <c r="H651" s="183" t="str">
        <f ca="1">IF(ISERROR($V651),"",OFFSET('Smelter Look-up'!$G$4,$V651-4,0))</f>
        <v/>
      </c>
      <c r="I651" s="184" t="str">
        <f ca="1">IF(ISERROR($V651),"",OFFSET('Smelter Look-up'!$H$4,$V651-4,0))</f>
        <v/>
      </c>
      <c r="J651" s="184" t="str">
        <f ca="1">IF(ISERROR($V651),"",OFFSET('Smelter Look-up'!$I$4,$V651-4,0))</f>
        <v/>
      </c>
      <c r="K651" s="224"/>
      <c r="L651" s="224"/>
      <c r="M651" s="224"/>
      <c r="N651" s="224"/>
      <c r="O651" s="224"/>
      <c r="P651" s="185"/>
      <c r="Q651" s="225"/>
      <c r="R651" s="182" t="str">
        <f ca="1">IF(ISERROR($V651),"",OFFSET('Smelter Look-up'!$C$4,$V651-4,0)&amp;"")</f>
        <v/>
      </c>
      <c r="S651" s="181" t="str">
        <f t="shared" ca="1" si="92"/>
        <v/>
      </c>
      <c r="T651" s="181" t="str">
        <f ca="1">IF(B651="","",IF(ISERROR(MATCH($J651,SorP!$B$1:$B$6226,0)),"",INDIRECT("'SorP'!$A$"&amp;MATCH($S651&amp;$J651,SorP!C:C,0))))</f>
        <v/>
      </c>
      <c r="U651" s="201"/>
      <c r="V651" s="226" t="e">
        <f>IF(C651="",NA(),IF(OR(C651="Smelter not listed",C651="Smelter not yet identified"),MATCH($B651&amp;$D651,'Smelter Look-up'!$J:$J,0),MATCH($B651&amp;$C651,'Smelter Look-up'!$J:$J,0)))</f>
        <v>#N/A</v>
      </c>
      <c r="X651" s="227">
        <f t="shared" ca="1" si="93"/>
        <v>0</v>
      </c>
      <c r="AB651" s="228" t="str">
        <f t="shared" si="94"/>
        <v/>
      </c>
    </row>
    <row r="652" spans="1:28" s="227" customFormat="1" ht="20.25">
      <c r="A652" s="181"/>
      <c r="B652" s="182" t="str">
        <f>IF(LEN(A652)=0,"",INDEX('Smelter Look-up'!$A:$A,MATCH($A652,'Smelter Look-up'!$E:$E,0)))</f>
        <v/>
      </c>
      <c r="C652" s="186" t="str">
        <f>IF(LEN(A652)=0,"",INDEX('Smelter Look-up'!$C:$C,MATCH($A652,'Smelter Look-up'!$E:$E,0)))</f>
        <v/>
      </c>
      <c r="D652" s="230"/>
      <c r="E652" s="182" t="str">
        <f ca="1">IF(ISERROR($V652),"",OFFSET('Smelter Look-up'!$D$4,$V652-4,0)&amp;"")</f>
        <v/>
      </c>
      <c r="F652" s="182" t="str">
        <f ca="1">IF(ISERROR($V652),"",OFFSET('Smelter Look-up'!$E$4,$V652-4,0))</f>
        <v/>
      </c>
      <c r="G652" s="182" t="str">
        <f ca="1">IF(C652=$X$4,IF(ISERROR($V652),"Enter smelter details","RMI"),IF(ISERROR($V652),"",OFFSET('Smelter Look-up'!$F$4,$V652-4,0)))</f>
        <v/>
      </c>
      <c r="H652" s="183" t="str">
        <f ca="1">IF(ISERROR($V652),"",OFFSET('Smelter Look-up'!$G$4,$V652-4,0))</f>
        <v/>
      </c>
      <c r="I652" s="184" t="str">
        <f ca="1">IF(ISERROR($V652),"",OFFSET('Smelter Look-up'!$H$4,$V652-4,0))</f>
        <v/>
      </c>
      <c r="J652" s="184" t="str">
        <f ca="1">IF(ISERROR($V652),"",OFFSET('Smelter Look-up'!$I$4,$V652-4,0))</f>
        <v/>
      </c>
      <c r="K652" s="224"/>
      <c r="L652" s="224"/>
      <c r="M652" s="224"/>
      <c r="N652" s="224"/>
      <c r="O652" s="224"/>
      <c r="P652" s="185"/>
      <c r="Q652" s="225"/>
      <c r="R652" s="182" t="str">
        <f ca="1">IF(ISERROR($V652),"",OFFSET('Smelter Look-up'!$C$4,$V652-4,0)&amp;"")</f>
        <v/>
      </c>
      <c r="S652" s="181" t="str">
        <f t="shared" ca="1" si="92"/>
        <v/>
      </c>
      <c r="T652" s="181" t="str">
        <f ca="1">IF(B652="","",IF(ISERROR(MATCH($J652,SorP!$B$1:$B$6226,0)),"",INDIRECT("'SorP'!$A$"&amp;MATCH($S652&amp;$J652,SorP!C:C,0))))</f>
        <v/>
      </c>
      <c r="U652" s="201"/>
      <c r="V652" s="226" t="e">
        <f>IF(C652="",NA(),IF(OR(C652="Smelter not listed",C652="Smelter not yet identified"),MATCH($B652&amp;$D652,'Smelter Look-up'!$J:$J,0),MATCH($B652&amp;$C652,'Smelter Look-up'!$J:$J,0)))</f>
        <v>#N/A</v>
      </c>
      <c r="X652" s="227">
        <f t="shared" ca="1" si="93"/>
        <v>0</v>
      </c>
      <c r="AB652" s="228" t="str">
        <f t="shared" si="94"/>
        <v/>
      </c>
    </row>
    <row r="653" spans="1:28" s="227" customFormat="1" ht="20.25">
      <c r="A653" s="181"/>
      <c r="B653" s="182" t="str">
        <f>IF(LEN(A653)=0,"",INDEX('Smelter Look-up'!$A:$A,MATCH($A653,'Smelter Look-up'!$E:$E,0)))</f>
        <v/>
      </c>
      <c r="C653" s="186" t="str">
        <f>IF(LEN(A653)=0,"",INDEX('Smelter Look-up'!$C:$C,MATCH($A653,'Smelter Look-up'!$E:$E,0)))</f>
        <v/>
      </c>
      <c r="D653" s="230"/>
      <c r="E653" s="182" t="str">
        <f ca="1">IF(ISERROR($V653),"",OFFSET('Smelter Look-up'!$D$4,$V653-4,0)&amp;"")</f>
        <v/>
      </c>
      <c r="F653" s="182" t="str">
        <f ca="1">IF(ISERROR($V653),"",OFFSET('Smelter Look-up'!$E$4,$V653-4,0))</f>
        <v/>
      </c>
      <c r="G653" s="182" t="str">
        <f ca="1">IF(C653=$X$4,IF(ISERROR($V653),"Enter smelter details","RMI"),IF(ISERROR($V653),"",OFFSET('Smelter Look-up'!$F$4,$V653-4,0)))</f>
        <v/>
      </c>
      <c r="H653" s="183" t="str">
        <f ca="1">IF(ISERROR($V653),"",OFFSET('Smelter Look-up'!$G$4,$V653-4,0))</f>
        <v/>
      </c>
      <c r="I653" s="184" t="str">
        <f ca="1">IF(ISERROR($V653),"",OFFSET('Smelter Look-up'!$H$4,$V653-4,0))</f>
        <v/>
      </c>
      <c r="J653" s="184" t="str">
        <f ca="1">IF(ISERROR($V653),"",OFFSET('Smelter Look-up'!$I$4,$V653-4,0))</f>
        <v/>
      </c>
      <c r="K653" s="224"/>
      <c r="L653" s="224"/>
      <c r="M653" s="224"/>
      <c r="N653" s="224"/>
      <c r="O653" s="224"/>
      <c r="P653" s="185"/>
      <c r="Q653" s="225"/>
      <c r="R653" s="182" t="str">
        <f ca="1">IF(ISERROR($V653),"",OFFSET('Smelter Look-up'!$C$4,$V653-4,0)&amp;"")</f>
        <v/>
      </c>
      <c r="S653" s="181" t="str">
        <f t="shared" ca="1" si="92"/>
        <v/>
      </c>
      <c r="T653" s="181" t="str">
        <f ca="1">IF(B653="","",IF(ISERROR(MATCH($J653,SorP!$B$1:$B$6226,0)),"",INDIRECT("'SorP'!$A$"&amp;MATCH($S653&amp;$J653,SorP!C:C,0))))</f>
        <v/>
      </c>
      <c r="U653" s="201"/>
      <c r="V653" s="226" t="e">
        <f>IF(C653="",NA(),IF(OR(C653="Smelter not listed",C653="Smelter not yet identified"),MATCH($B653&amp;$D653,'Smelter Look-up'!$J:$J,0),MATCH($B653&amp;$C653,'Smelter Look-up'!$J:$J,0)))</f>
        <v>#N/A</v>
      </c>
      <c r="X653" s="227">
        <f t="shared" ca="1" si="93"/>
        <v>0</v>
      </c>
      <c r="AB653" s="228" t="str">
        <f t="shared" si="94"/>
        <v/>
      </c>
    </row>
    <row r="654" spans="1:28" s="227" customFormat="1" ht="20.25">
      <c r="A654" s="181"/>
      <c r="B654" s="182" t="str">
        <f>IF(LEN(A654)=0,"",INDEX('Smelter Look-up'!$A:$A,MATCH($A654,'Smelter Look-up'!$E:$E,0)))</f>
        <v/>
      </c>
      <c r="C654" s="186" t="str">
        <f>IF(LEN(A654)=0,"",INDEX('Smelter Look-up'!$C:$C,MATCH($A654,'Smelter Look-up'!$E:$E,0)))</f>
        <v/>
      </c>
      <c r="D654" s="230"/>
      <c r="E654" s="182" t="str">
        <f ca="1">IF(ISERROR($V654),"",OFFSET('Smelter Look-up'!$D$4,$V654-4,0)&amp;"")</f>
        <v/>
      </c>
      <c r="F654" s="182" t="str">
        <f ca="1">IF(ISERROR($V654),"",OFFSET('Smelter Look-up'!$E$4,$V654-4,0))</f>
        <v/>
      </c>
      <c r="G654" s="182" t="str">
        <f ca="1">IF(C654=$X$4,IF(ISERROR($V654),"Enter smelter details","RMI"),IF(ISERROR($V654),"",OFFSET('Smelter Look-up'!$F$4,$V654-4,0)))</f>
        <v/>
      </c>
      <c r="H654" s="183" t="str">
        <f ca="1">IF(ISERROR($V654),"",OFFSET('Smelter Look-up'!$G$4,$V654-4,0))</f>
        <v/>
      </c>
      <c r="I654" s="184" t="str">
        <f ca="1">IF(ISERROR($V654),"",OFFSET('Smelter Look-up'!$H$4,$V654-4,0))</f>
        <v/>
      </c>
      <c r="J654" s="184" t="str">
        <f ca="1">IF(ISERROR($V654),"",OFFSET('Smelter Look-up'!$I$4,$V654-4,0))</f>
        <v/>
      </c>
      <c r="K654" s="224"/>
      <c r="L654" s="224"/>
      <c r="M654" s="224"/>
      <c r="N654" s="224"/>
      <c r="O654" s="224"/>
      <c r="P654" s="185"/>
      <c r="Q654" s="225"/>
      <c r="R654" s="182" t="str">
        <f ca="1">IF(ISERROR($V654),"",OFFSET('Smelter Look-up'!$C$4,$V654-4,0)&amp;"")</f>
        <v/>
      </c>
      <c r="S654" s="181" t="str">
        <f t="shared" ca="1" si="92"/>
        <v/>
      </c>
      <c r="T654" s="181" t="str">
        <f ca="1">IF(B654="","",IF(ISERROR(MATCH($J654,SorP!$B$1:$B$6226,0)),"",INDIRECT("'SorP'!$A$"&amp;MATCH($S654&amp;$J654,SorP!C:C,0))))</f>
        <v/>
      </c>
      <c r="U654" s="201"/>
      <c r="V654" s="226" t="e">
        <f>IF(C654="",NA(),IF(OR(C654="Smelter not listed",C654="Smelter not yet identified"),MATCH($B654&amp;$D654,'Smelter Look-up'!$J:$J,0),MATCH($B654&amp;$C654,'Smelter Look-up'!$J:$J,0)))</f>
        <v>#N/A</v>
      </c>
      <c r="X654" s="227">
        <f t="shared" ca="1" si="93"/>
        <v>0</v>
      </c>
      <c r="AB654" s="228" t="str">
        <f t="shared" si="94"/>
        <v/>
      </c>
    </row>
    <row r="655" spans="1:28" s="227" customFormat="1" ht="20.25">
      <c r="A655" s="181"/>
      <c r="B655" s="182" t="str">
        <f>IF(LEN(A655)=0,"",INDEX('Smelter Look-up'!$A:$A,MATCH($A655,'Smelter Look-up'!$E:$E,0)))</f>
        <v/>
      </c>
      <c r="C655" s="186" t="str">
        <f>IF(LEN(A655)=0,"",INDEX('Smelter Look-up'!$C:$C,MATCH($A655,'Smelter Look-up'!$E:$E,0)))</f>
        <v/>
      </c>
      <c r="D655" s="230"/>
      <c r="E655" s="182" t="str">
        <f ca="1">IF(ISERROR($V655),"",OFFSET('Smelter Look-up'!$D$4,$V655-4,0)&amp;"")</f>
        <v/>
      </c>
      <c r="F655" s="182" t="str">
        <f ca="1">IF(ISERROR($V655),"",OFFSET('Smelter Look-up'!$E$4,$V655-4,0))</f>
        <v/>
      </c>
      <c r="G655" s="182" t="str">
        <f ca="1">IF(C655=$X$4,IF(ISERROR($V655),"Enter smelter details","RMI"),IF(ISERROR($V655),"",OFFSET('Smelter Look-up'!$F$4,$V655-4,0)))</f>
        <v/>
      </c>
      <c r="H655" s="183" t="str">
        <f ca="1">IF(ISERROR($V655),"",OFFSET('Smelter Look-up'!$G$4,$V655-4,0))</f>
        <v/>
      </c>
      <c r="I655" s="184" t="str">
        <f ca="1">IF(ISERROR($V655),"",OFFSET('Smelter Look-up'!$H$4,$V655-4,0))</f>
        <v/>
      </c>
      <c r="J655" s="184" t="str">
        <f ca="1">IF(ISERROR($V655),"",OFFSET('Smelter Look-up'!$I$4,$V655-4,0))</f>
        <v/>
      </c>
      <c r="K655" s="224"/>
      <c r="L655" s="224"/>
      <c r="M655" s="224"/>
      <c r="N655" s="224"/>
      <c r="O655" s="224"/>
      <c r="P655" s="185"/>
      <c r="Q655" s="225"/>
      <c r="R655" s="182" t="str">
        <f ca="1">IF(ISERROR($V655),"",OFFSET('Smelter Look-up'!$C$4,$V655-4,0)&amp;"")</f>
        <v/>
      </c>
      <c r="S655" s="181" t="str">
        <f t="shared" ca="1" si="92"/>
        <v/>
      </c>
      <c r="T655" s="181" t="str">
        <f ca="1">IF(B655="","",IF(ISERROR(MATCH($J655,SorP!$B$1:$B$6226,0)),"",INDIRECT("'SorP'!$A$"&amp;MATCH($S655&amp;$J655,SorP!C:C,0))))</f>
        <v/>
      </c>
      <c r="U655" s="201"/>
      <c r="V655" s="226" t="e">
        <f>IF(C655="",NA(),IF(OR(C655="Smelter not listed",C655="Smelter not yet identified"),MATCH($B655&amp;$D655,'Smelter Look-up'!$J:$J,0),MATCH($B655&amp;$C655,'Smelter Look-up'!$J:$J,0)))</f>
        <v>#N/A</v>
      </c>
      <c r="X655" s="227">
        <f t="shared" ca="1" si="93"/>
        <v>0</v>
      </c>
      <c r="AB655" s="228" t="str">
        <f t="shared" si="94"/>
        <v/>
      </c>
    </row>
    <row r="656" spans="1:28" s="227" customFormat="1" ht="20.25">
      <c r="A656" s="181"/>
      <c r="B656" s="182" t="str">
        <f>IF(LEN(A656)=0,"",INDEX('Smelter Look-up'!$A:$A,MATCH($A656,'Smelter Look-up'!$E:$E,0)))</f>
        <v/>
      </c>
      <c r="C656" s="186" t="str">
        <f>IF(LEN(A656)=0,"",INDEX('Smelter Look-up'!$C:$C,MATCH($A656,'Smelter Look-up'!$E:$E,0)))</f>
        <v/>
      </c>
      <c r="D656" s="230"/>
      <c r="E656" s="182" t="str">
        <f ca="1">IF(ISERROR($V656),"",OFFSET('Smelter Look-up'!$D$4,$V656-4,0)&amp;"")</f>
        <v/>
      </c>
      <c r="F656" s="182" t="str">
        <f ca="1">IF(ISERROR($V656),"",OFFSET('Smelter Look-up'!$E$4,$V656-4,0))</f>
        <v/>
      </c>
      <c r="G656" s="182" t="str">
        <f ca="1">IF(C656=$X$4,IF(ISERROR($V656),"Enter smelter details","RMI"),IF(ISERROR($V656),"",OFFSET('Smelter Look-up'!$F$4,$V656-4,0)))</f>
        <v/>
      </c>
      <c r="H656" s="183" t="str">
        <f ca="1">IF(ISERROR($V656),"",OFFSET('Smelter Look-up'!$G$4,$V656-4,0))</f>
        <v/>
      </c>
      <c r="I656" s="184" t="str">
        <f ca="1">IF(ISERROR($V656),"",OFFSET('Smelter Look-up'!$H$4,$V656-4,0))</f>
        <v/>
      </c>
      <c r="J656" s="184" t="str">
        <f ca="1">IF(ISERROR($V656),"",OFFSET('Smelter Look-up'!$I$4,$V656-4,0))</f>
        <v/>
      </c>
      <c r="K656" s="224"/>
      <c r="L656" s="224"/>
      <c r="M656" s="224"/>
      <c r="N656" s="224"/>
      <c r="O656" s="224"/>
      <c r="P656" s="185"/>
      <c r="Q656" s="225"/>
      <c r="R656" s="182" t="str">
        <f ca="1">IF(ISERROR($V656),"",OFFSET('Smelter Look-up'!$C$4,$V656-4,0)&amp;"")</f>
        <v/>
      </c>
      <c r="S656" s="181" t="str">
        <f t="shared" ca="1" si="92"/>
        <v/>
      </c>
      <c r="T656" s="181" t="str">
        <f ca="1">IF(B656="","",IF(ISERROR(MATCH($J656,SorP!$B$1:$B$6226,0)),"",INDIRECT("'SorP'!$A$"&amp;MATCH($S656&amp;$J656,SorP!C:C,0))))</f>
        <v/>
      </c>
      <c r="U656" s="201"/>
      <c r="V656" s="226" t="e">
        <f>IF(C656="",NA(),IF(OR(C656="Smelter not listed",C656="Smelter not yet identified"),MATCH($B656&amp;$D656,'Smelter Look-up'!$J:$J,0),MATCH($B656&amp;$C656,'Smelter Look-up'!$J:$J,0)))</f>
        <v>#N/A</v>
      </c>
      <c r="X656" s="227">
        <f t="shared" ca="1" si="93"/>
        <v>0</v>
      </c>
      <c r="AB656" s="228" t="str">
        <f t="shared" si="94"/>
        <v/>
      </c>
    </row>
    <row r="657" spans="1:28" s="227" customFormat="1" ht="20.25">
      <c r="A657" s="181"/>
      <c r="B657" s="182" t="str">
        <f>IF(LEN(A657)=0,"",INDEX('Smelter Look-up'!$A:$A,MATCH($A657,'Smelter Look-up'!$E:$E,0)))</f>
        <v/>
      </c>
      <c r="C657" s="186" t="str">
        <f>IF(LEN(A657)=0,"",INDEX('Smelter Look-up'!$C:$C,MATCH($A657,'Smelter Look-up'!$E:$E,0)))</f>
        <v/>
      </c>
      <c r="D657" s="230"/>
      <c r="E657" s="182" t="str">
        <f ca="1">IF(ISERROR($V657),"",OFFSET('Smelter Look-up'!$D$4,$V657-4,0)&amp;"")</f>
        <v/>
      </c>
      <c r="F657" s="182" t="str">
        <f ca="1">IF(ISERROR($V657),"",OFFSET('Smelter Look-up'!$E$4,$V657-4,0))</f>
        <v/>
      </c>
      <c r="G657" s="182" t="str">
        <f ca="1">IF(C657=$X$4,IF(ISERROR($V657),"Enter smelter details","RMI"),IF(ISERROR($V657),"",OFFSET('Smelter Look-up'!$F$4,$V657-4,0)))</f>
        <v/>
      </c>
      <c r="H657" s="183" t="str">
        <f ca="1">IF(ISERROR($V657),"",OFFSET('Smelter Look-up'!$G$4,$V657-4,0))</f>
        <v/>
      </c>
      <c r="I657" s="184" t="str">
        <f ca="1">IF(ISERROR($V657),"",OFFSET('Smelter Look-up'!$H$4,$V657-4,0))</f>
        <v/>
      </c>
      <c r="J657" s="184" t="str">
        <f ca="1">IF(ISERROR($V657),"",OFFSET('Smelter Look-up'!$I$4,$V657-4,0))</f>
        <v/>
      </c>
      <c r="K657" s="224"/>
      <c r="L657" s="224"/>
      <c r="M657" s="224"/>
      <c r="N657" s="224"/>
      <c r="O657" s="224"/>
      <c r="P657" s="185"/>
      <c r="Q657" s="225"/>
      <c r="R657" s="182" t="str">
        <f ca="1">IF(ISERROR($V657),"",OFFSET('Smelter Look-up'!$C$4,$V657-4,0)&amp;"")</f>
        <v/>
      </c>
      <c r="S657" s="181" t="str">
        <f t="shared" ca="1" si="92"/>
        <v/>
      </c>
      <c r="T657" s="181" t="str">
        <f ca="1">IF(B657="","",IF(ISERROR(MATCH($J657,SorP!$B$1:$B$6226,0)),"",INDIRECT("'SorP'!$A$"&amp;MATCH($S657&amp;$J657,SorP!C:C,0))))</f>
        <v/>
      </c>
      <c r="U657" s="201"/>
      <c r="V657" s="226" t="e">
        <f>IF(C657="",NA(),IF(OR(C657="Smelter not listed",C657="Smelter not yet identified"),MATCH($B657&amp;$D657,'Smelter Look-up'!$J:$J,0),MATCH($B657&amp;$C657,'Smelter Look-up'!$J:$J,0)))</f>
        <v>#N/A</v>
      </c>
      <c r="X657" s="227">
        <f t="shared" ca="1" si="93"/>
        <v>0</v>
      </c>
      <c r="AB657" s="228" t="str">
        <f t="shared" si="94"/>
        <v/>
      </c>
    </row>
    <row r="658" spans="1:28" s="227" customFormat="1" ht="20.25">
      <c r="A658" s="181"/>
      <c r="B658" s="182" t="str">
        <f>IF(LEN(A658)=0,"",INDEX('Smelter Look-up'!$A:$A,MATCH($A658,'Smelter Look-up'!$E:$E,0)))</f>
        <v/>
      </c>
      <c r="C658" s="186" t="str">
        <f>IF(LEN(A658)=0,"",INDEX('Smelter Look-up'!$C:$C,MATCH($A658,'Smelter Look-up'!$E:$E,0)))</f>
        <v/>
      </c>
      <c r="D658" s="230"/>
      <c r="E658" s="182" t="str">
        <f ca="1">IF(ISERROR($V658),"",OFFSET('Smelter Look-up'!$D$4,$V658-4,0)&amp;"")</f>
        <v/>
      </c>
      <c r="F658" s="182" t="str">
        <f ca="1">IF(ISERROR($V658),"",OFFSET('Smelter Look-up'!$E$4,$V658-4,0))</f>
        <v/>
      </c>
      <c r="G658" s="182" t="str">
        <f ca="1">IF(C658=$X$4,IF(ISERROR($V658),"Enter smelter details","RMI"),IF(ISERROR($V658),"",OFFSET('Smelter Look-up'!$F$4,$V658-4,0)))</f>
        <v/>
      </c>
      <c r="H658" s="183" t="str">
        <f ca="1">IF(ISERROR($V658),"",OFFSET('Smelter Look-up'!$G$4,$V658-4,0))</f>
        <v/>
      </c>
      <c r="I658" s="184" t="str">
        <f ca="1">IF(ISERROR($V658),"",OFFSET('Smelter Look-up'!$H$4,$V658-4,0))</f>
        <v/>
      </c>
      <c r="J658" s="184" t="str">
        <f ca="1">IF(ISERROR($V658),"",OFFSET('Smelter Look-up'!$I$4,$V658-4,0))</f>
        <v/>
      </c>
      <c r="K658" s="224"/>
      <c r="L658" s="224"/>
      <c r="M658" s="224"/>
      <c r="N658" s="224"/>
      <c r="O658" s="224"/>
      <c r="P658" s="185"/>
      <c r="Q658" s="225"/>
      <c r="R658" s="182" t="str">
        <f ca="1">IF(ISERROR($V658),"",OFFSET('Smelter Look-up'!$C$4,$V658-4,0)&amp;"")</f>
        <v/>
      </c>
      <c r="S658" s="181" t="str">
        <f t="shared" ca="1" si="92"/>
        <v/>
      </c>
      <c r="T658" s="181" t="str">
        <f ca="1">IF(B658="","",IF(ISERROR(MATCH($J658,SorP!$B$1:$B$6226,0)),"",INDIRECT("'SorP'!$A$"&amp;MATCH($S658&amp;$J658,SorP!C:C,0))))</f>
        <v/>
      </c>
      <c r="U658" s="201"/>
      <c r="V658" s="226" t="e">
        <f>IF(C658="",NA(),IF(OR(C658="Smelter not listed",C658="Smelter not yet identified"),MATCH($B658&amp;$D658,'Smelter Look-up'!$J:$J,0),MATCH($B658&amp;$C658,'Smelter Look-up'!$J:$J,0)))</f>
        <v>#N/A</v>
      </c>
      <c r="X658" s="227">
        <f t="shared" ca="1" si="93"/>
        <v>0</v>
      </c>
      <c r="AB658" s="228" t="str">
        <f t="shared" si="94"/>
        <v/>
      </c>
    </row>
    <row r="659" spans="1:28" s="227" customFormat="1" ht="20.25">
      <c r="A659" s="181"/>
      <c r="B659" s="182" t="str">
        <f>IF(LEN(A659)=0,"",INDEX('Smelter Look-up'!$A:$A,MATCH($A659,'Smelter Look-up'!$E:$E,0)))</f>
        <v/>
      </c>
      <c r="C659" s="186" t="str">
        <f>IF(LEN(A659)=0,"",INDEX('Smelter Look-up'!$C:$C,MATCH($A659,'Smelter Look-up'!$E:$E,0)))</f>
        <v/>
      </c>
      <c r="D659" s="230"/>
      <c r="E659" s="182" t="str">
        <f ca="1">IF(ISERROR($V659),"",OFFSET('Smelter Look-up'!$D$4,$V659-4,0)&amp;"")</f>
        <v/>
      </c>
      <c r="F659" s="182" t="str">
        <f ca="1">IF(ISERROR($V659),"",OFFSET('Smelter Look-up'!$E$4,$V659-4,0))</f>
        <v/>
      </c>
      <c r="G659" s="182" t="str">
        <f ca="1">IF(C659=$X$4,IF(ISERROR($V659),"Enter smelter details","RMI"),IF(ISERROR($V659),"",OFFSET('Smelter Look-up'!$F$4,$V659-4,0)))</f>
        <v/>
      </c>
      <c r="H659" s="183" t="str">
        <f ca="1">IF(ISERROR($V659),"",OFFSET('Smelter Look-up'!$G$4,$V659-4,0))</f>
        <v/>
      </c>
      <c r="I659" s="184" t="str">
        <f ca="1">IF(ISERROR($V659),"",OFFSET('Smelter Look-up'!$H$4,$V659-4,0))</f>
        <v/>
      </c>
      <c r="J659" s="184" t="str">
        <f ca="1">IF(ISERROR($V659),"",OFFSET('Smelter Look-up'!$I$4,$V659-4,0))</f>
        <v/>
      </c>
      <c r="K659" s="224"/>
      <c r="L659" s="224"/>
      <c r="M659" s="224"/>
      <c r="N659" s="224"/>
      <c r="O659" s="224"/>
      <c r="P659" s="185"/>
      <c r="Q659" s="225"/>
      <c r="R659" s="182" t="str">
        <f ca="1">IF(ISERROR($V659),"",OFFSET('Smelter Look-up'!$C$4,$V659-4,0)&amp;"")</f>
        <v/>
      </c>
      <c r="S659" s="181" t="str">
        <f t="shared" ca="1" si="92"/>
        <v/>
      </c>
      <c r="T659" s="181" t="str">
        <f ca="1">IF(B659="","",IF(ISERROR(MATCH($J659,SorP!$B$1:$B$6226,0)),"",INDIRECT("'SorP'!$A$"&amp;MATCH($S659&amp;$J659,SorP!C:C,0))))</f>
        <v/>
      </c>
      <c r="U659" s="201"/>
      <c r="V659" s="226" t="e">
        <f>IF(C659="",NA(),IF(OR(C659="Smelter not listed",C659="Smelter not yet identified"),MATCH($B659&amp;$D659,'Smelter Look-up'!$J:$J,0),MATCH($B659&amp;$C659,'Smelter Look-up'!$J:$J,0)))</f>
        <v>#N/A</v>
      </c>
      <c r="X659" s="227">
        <f t="shared" ca="1" si="93"/>
        <v>0</v>
      </c>
      <c r="AB659" s="228" t="str">
        <f t="shared" si="94"/>
        <v/>
      </c>
    </row>
    <row r="660" spans="1:28" s="227" customFormat="1" ht="20.25">
      <c r="A660" s="181"/>
      <c r="B660" s="182" t="str">
        <f>IF(LEN(A660)=0,"",INDEX('Smelter Look-up'!$A:$A,MATCH($A660,'Smelter Look-up'!$E:$E,0)))</f>
        <v/>
      </c>
      <c r="C660" s="186" t="str">
        <f>IF(LEN(A660)=0,"",INDEX('Smelter Look-up'!$C:$C,MATCH($A660,'Smelter Look-up'!$E:$E,0)))</f>
        <v/>
      </c>
      <c r="D660" s="230"/>
      <c r="E660" s="182" t="str">
        <f ca="1">IF(ISERROR($V660),"",OFFSET('Smelter Look-up'!$D$4,$V660-4,0)&amp;"")</f>
        <v/>
      </c>
      <c r="F660" s="182" t="str">
        <f ca="1">IF(ISERROR($V660),"",OFFSET('Smelter Look-up'!$E$4,$V660-4,0))</f>
        <v/>
      </c>
      <c r="G660" s="182" t="str">
        <f ca="1">IF(C660=$X$4,IF(ISERROR($V660),"Enter smelter details","RMI"),IF(ISERROR($V660),"",OFFSET('Smelter Look-up'!$F$4,$V660-4,0)))</f>
        <v/>
      </c>
      <c r="H660" s="183" t="str">
        <f ca="1">IF(ISERROR($V660),"",OFFSET('Smelter Look-up'!$G$4,$V660-4,0))</f>
        <v/>
      </c>
      <c r="I660" s="184" t="str">
        <f ca="1">IF(ISERROR($V660),"",OFFSET('Smelter Look-up'!$H$4,$V660-4,0))</f>
        <v/>
      </c>
      <c r="J660" s="184" t="str">
        <f ca="1">IF(ISERROR($V660),"",OFFSET('Smelter Look-up'!$I$4,$V660-4,0))</f>
        <v/>
      </c>
      <c r="K660" s="224"/>
      <c r="L660" s="224"/>
      <c r="M660" s="224"/>
      <c r="N660" s="224"/>
      <c r="O660" s="224"/>
      <c r="P660" s="185"/>
      <c r="Q660" s="225"/>
      <c r="R660" s="182" t="str">
        <f ca="1">IF(ISERROR($V660),"",OFFSET('Smelter Look-up'!$C$4,$V660-4,0)&amp;"")</f>
        <v/>
      </c>
      <c r="S660" s="181" t="str">
        <f t="shared" ca="1" si="92"/>
        <v/>
      </c>
      <c r="T660" s="181" t="str">
        <f ca="1">IF(B660="","",IF(ISERROR(MATCH($J660,SorP!$B$1:$B$6226,0)),"",INDIRECT("'SorP'!$A$"&amp;MATCH($S660&amp;$J660,SorP!C:C,0))))</f>
        <v/>
      </c>
      <c r="U660" s="201"/>
      <c r="V660" s="226" t="e">
        <f>IF(C660="",NA(),IF(OR(C660="Smelter not listed",C660="Smelter not yet identified"),MATCH($B660&amp;$D660,'Smelter Look-up'!$J:$J,0),MATCH($B660&amp;$C660,'Smelter Look-up'!$J:$J,0)))</f>
        <v>#N/A</v>
      </c>
      <c r="X660" s="227">
        <f t="shared" ca="1" si="93"/>
        <v>0</v>
      </c>
      <c r="AB660" s="228" t="str">
        <f t="shared" si="94"/>
        <v/>
      </c>
    </row>
    <row r="661" spans="1:28" s="227" customFormat="1" ht="20.25">
      <c r="A661" s="181"/>
      <c r="B661" s="182" t="str">
        <f>IF(LEN(A661)=0,"",INDEX('Smelter Look-up'!$A:$A,MATCH($A661,'Smelter Look-up'!$E:$E,0)))</f>
        <v/>
      </c>
      <c r="C661" s="186" t="str">
        <f>IF(LEN(A661)=0,"",INDEX('Smelter Look-up'!$C:$C,MATCH($A661,'Smelter Look-up'!$E:$E,0)))</f>
        <v/>
      </c>
      <c r="D661" s="230"/>
      <c r="E661" s="182" t="str">
        <f ca="1">IF(ISERROR($V661),"",OFFSET('Smelter Look-up'!$D$4,$V661-4,0)&amp;"")</f>
        <v/>
      </c>
      <c r="F661" s="182" t="str">
        <f ca="1">IF(ISERROR($V661),"",OFFSET('Smelter Look-up'!$E$4,$V661-4,0))</f>
        <v/>
      </c>
      <c r="G661" s="182" t="str">
        <f ca="1">IF(C661=$X$4,IF(ISERROR($V661),"Enter smelter details","RMI"),IF(ISERROR($V661),"",OFFSET('Smelter Look-up'!$F$4,$V661-4,0)))</f>
        <v/>
      </c>
      <c r="H661" s="183" t="str">
        <f ca="1">IF(ISERROR($V661),"",OFFSET('Smelter Look-up'!$G$4,$V661-4,0))</f>
        <v/>
      </c>
      <c r="I661" s="184" t="str">
        <f ca="1">IF(ISERROR($V661),"",OFFSET('Smelter Look-up'!$H$4,$V661-4,0))</f>
        <v/>
      </c>
      <c r="J661" s="184" t="str">
        <f ca="1">IF(ISERROR($V661),"",OFFSET('Smelter Look-up'!$I$4,$V661-4,0))</f>
        <v/>
      </c>
      <c r="K661" s="224"/>
      <c r="L661" s="224"/>
      <c r="M661" s="224"/>
      <c r="N661" s="224"/>
      <c r="O661" s="224"/>
      <c r="P661" s="185"/>
      <c r="Q661" s="225"/>
      <c r="R661" s="182" t="str">
        <f ca="1">IF(ISERROR($V661),"",OFFSET('Smelter Look-up'!$C$4,$V661-4,0)&amp;"")</f>
        <v/>
      </c>
      <c r="S661" s="181" t="str">
        <f t="shared" ca="1" si="92"/>
        <v/>
      </c>
      <c r="T661" s="181" t="str">
        <f ca="1">IF(B661="","",IF(ISERROR(MATCH($J661,SorP!$B$1:$B$6226,0)),"",INDIRECT("'SorP'!$A$"&amp;MATCH($S661&amp;$J661,SorP!C:C,0))))</f>
        <v/>
      </c>
      <c r="U661" s="201"/>
      <c r="V661" s="226" t="e">
        <f>IF(C661="",NA(),IF(OR(C661="Smelter not listed",C661="Smelter not yet identified"),MATCH($B661&amp;$D661,'Smelter Look-up'!$J:$J,0),MATCH($B661&amp;$C661,'Smelter Look-up'!$J:$J,0)))</f>
        <v>#N/A</v>
      </c>
      <c r="X661" s="227">
        <f t="shared" ca="1" si="93"/>
        <v>0</v>
      </c>
      <c r="AB661" s="228" t="str">
        <f t="shared" si="94"/>
        <v/>
      </c>
    </row>
    <row r="662" spans="1:28" s="227" customFormat="1" ht="20.25">
      <c r="A662" s="181"/>
      <c r="B662" s="182" t="str">
        <f>IF(LEN(A662)=0,"",INDEX('Smelter Look-up'!$A:$A,MATCH($A662,'Smelter Look-up'!$E:$E,0)))</f>
        <v/>
      </c>
      <c r="C662" s="186" t="str">
        <f>IF(LEN(A662)=0,"",INDEX('Smelter Look-up'!$C:$C,MATCH($A662,'Smelter Look-up'!$E:$E,0)))</f>
        <v/>
      </c>
      <c r="D662" s="230"/>
      <c r="E662" s="182" t="str">
        <f ca="1">IF(ISERROR($V662),"",OFFSET('Smelter Look-up'!$D$4,$V662-4,0)&amp;"")</f>
        <v/>
      </c>
      <c r="F662" s="182" t="str">
        <f ca="1">IF(ISERROR($V662),"",OFFSET('Smelter Look-up'!$E$4,$V662-4,0))</f>
        <v/>
      </c>
      <c r="G662" s="182" t="str">
        <f ca="1">IF(C662=$X$4,IF(ISERROR($V662),"Enter smelter details","RMI"),IF(ISERROR($V662),"",OFFSET('Smelter Look-up'!$F$4,$V662-4,0)))</f>
        <v/>
      </c>
      <c r="H662" s="183" t="str">
        <f ca="1">IF(ISERROR($V662),"",OFFSET('Smelter Look-up'!$G$4,$V662-4,0))</f>
        <v/>
      </c>
      <c r="I662" s="184" t="str">
        <f ca="1">IF(ISERROR($V662),"",OFFSET('Smelter Look-up'!$H$4,$V662-4,0))</f>
        <v/>
      </c>
      <c r="J662" s="184" t="str">
        <f ca="1">IF(ISERROR($V662),"",OFFSET('Smelter Look-up'!$I$4,$V662-4,0))</f>
        <v/>
      </c>
      <c r="K662" s="224"/>
      <c r="L662" s="224"/>
      <c r="M662" s="224"/>
      <c r="N662" s="224"/>
      <c r="O662" s="224"/>
      <c r="P662" s="185"/>
      <c r="Q662" s="225"/>
      <c r="R662" s="182" t="str">
        <f ca="1">IF(ISERROR($V662),"",OFFSET('Smelter Look-up'!$C$4,$V662-4,0)&amp;"")</f>
        <v/>
      </c>
      <c r="S662" s="181" t="str">
        <f t="shared" ca="1" si="92"/>
        <v/>
      </c>
      <c r="T662" s="181" t="str">
        <f ca="1">IF(B662="","",IF(ISERROR(MATCH($J662,SorP!$B$1:$B$6226,0)),"",INDIRECT("'SorP'!$A$"&amp;MATCH($S662&amp;$J662,SorP!C:C,0))))</f>
        <v/>
      </c>
      <c r="U662" s="201"/>
      <c r="V662" s="226" t="e">
        <f>IF(C662="",NA(),IF(OR(C662="Smelter not listed",C662="Smelter not yet identified"),MATCH($B662&amp;$D662,'Smelter Look-up'!$J:$J,0),MATCH($B662&amp;$C662,'Smelter Look-up'!$J:$J,0)))</f>
        <v>#N/A</v>
      </c>
      <c r="X662" s="227">
        <f t="shared" ca="1" si="93"/>
        <v>0</v>
      </c>
      <c r="AB662" s="228" t="str">
        <f t="shared" si="94"/>
        <v/>
      </c>
    </row>
    <row r="663" spans="1:28" s="227" customFormat="1" ht="20.25">
      <c r="A663" s="181"/>
      <c r="B663" s="182" t="str">
        <f>IF(LEN(A663)=0,"",INDEX('Smelter Look-up'!$A:$A,MATCH($A663,'Smelter Look-up'!$E:$E,0)))</f>
        <v/>
      </c>
      <c r="C663" s="186" t="str">
        <f>IF(LEN(A663)=0,"",INDEX('Smelter Look-up'!$C:$C,MATCH($A663,'Smelter Look-up'!$E:$E,0)))</f>
        <v/>
      </c>
      <c r="D663" s="230"/>
      <c r="E663" s="182" t="str">
        <f ca="1">IF(ISERROR($V663),"",OFFSET('Smelter Look-up'!$D$4,$V663-4,0)&amp;"")</f>
        <v/>
      </c>
      <c r="F663" s="182" t="str">
        <f ca="1">IF(ISERROR($V663),"",OFFSET('Smelter Look-up'!$E$4,$V663-4,0))</f>
        <v/>
      </c>
      <c r="G663" s="182" t="str">
        <f ca="1">IF(C663=$X$4,IF(ISERROR($V663),"Enter smelter details","RMI"),IF(ISERROR($V663),"",OFFSET('Smelter Look-up'!$F$4,$V663-4,0)))</f>
        <v/>
      </c>
      <c r="H663" s="183" t="str">
        <f ca="1">IF(ISERROR($V663),"",OFFSET('Smelter Look-up'!$G$4,$V663-4,0))</f>
        <v/>
      </c>
      <c r="I663" s="184" t="str">
        <f ca="1">IF(ISERROR($V663),"",OFFSET('Smelter Look-up'!$H$4,$V663-4,0))</f>
        <v/>
      </c>
      <c r="J663" s="184" t="str">
        <f ca="1">IF(ISERROR($V663),"",OFFSET('Smelter Look-up'!$I$4,$V663-4,0))</f>
        <v/>
      </c>
      <c r="K663" s="224"/>
      <c r="L663" s="224"/>
      <c r="M663" s="224"/>
      <c r="N663" s="224"/>
      <c r="O663" s="224"/>
      <c r="P663" s="185"/>
      <c r="Q663" s="225"/>
      <c r="R663" s="182" t="str">
        <f ca="1">IF(ISERROR($V663),"",OFFSET('Smelter Look-up'!$C$4,$V663-4,0)&amp;"")</f>
        <v/>
      </c>
      <c r="S663" s="181" t="str">
        <f t="shared" ca="1" si="92"/>
        <v/>
      </c>
      <c r="T663" s="181" t="str">
        <f ca="1">IF(B663="","",IF(ISERROR(MATCH($J663,SorP!$B$1:$B$6226,0)),"",INDIRECT("'SorP'!$A$"&amp;MATCH($S663&amp;$J663,SorP!C:C,0))))</f>
        <v/>
      </c>
      <c r="U663" s="201"/>
      <c r="V663" s="226" t="e">
        <f>IF(C663="",NA(),IF(OR(C663="Smelter not listed",C663="Smelter not yet identified"),MATCH($B663&amp;$D663,'Smelter Look-up'!$J:$J,0),MATCH($B663&amp;$C663,'Smelter Look-up'!$J:$J,0)))</f>
        <v>#N/A</v>
      </c>
      <c r="X663" s="227">
        <f t="shared" ca="1" si="93"/>
        <v>0</v>
      </c>
      <c r="AB663" s="228" t="str">
        <f t="shared" si="94"/>
        <v/>
      </c>
    </row>
    <row r="664" spans="1:28" s="227" customFormat="1" ht="20.25">
      <c r="A664" s="181"/>
      <c r="B664" s="182" t="str">
        <f>IF(LEN(A664)=0,"",INDEX('Smelter Look-up'!$A:$A,MATCH($A664,'Smelter Look-up'!$E:$E,0)))</f>
        <v/>
      </c>
      <c r="C664" s="186" t="str">
        <f>IF(LEN(A664)=0,"",INDEX('Smelter Look-up'!$C:$C,MATCH($A664,'Smelter Look-up'!$E:$E,0)))</f>
        <v/>
      </c>
      <c r="D664" s="230"/>
      <c r="E664" s="182" t="str">
        <f ca="1">IF(ISERROR($V664),"",OFFSET('Smelter Look-up'!$D$4,$V664-4,0)&amp;"")</f>
        <v/>
      </c>
      <c r="F664" s="182" t="str">
        <f ca="1">IF(ISERROR($V664),"",OFFSET('Smelter Look-up'!$E$4,$V664-4,0))</f>
        <v/>
      </c>
      <c r="G664" s="182" t="str">
        <f ca="1">IF(C664=$X$4,IF(ISERROR($V664),"Enter smelter details","RMI"),IF(ISERROR($V664),"",OFFSET('Smelter Look-up'!$F$4,$V664-4,0)))</f>
        <v/>
      </c>
      <c r="H664" s="183" t="str">
        <f ca="1">IF(ISERROR($V664),"",OFFSET('Smelter Look-up'!$G$4,$V664-4,0))</f>
        <v/>
      </c>
      <c r="I664" s="184" t="str">
        <f ca="1">IF(ISERROR($V664),"",OFFSET('Smelter Look-up'!$H$4,$V664-4,0))</f>
        <v/>
      </c>
      <c r="J664" s="184" t="str">
        <f ca="1">IF(ISERROR($V664),"",OFFSET('Smelter Look-up'!$I$4,$V664-4,0))</f>
        <v/>
      </c>
      <c r="K664" s="224"/>
      <c r="L664" s="224"/>
      <c r="M664" s="224"/>
      <c r="N664" s="224"/>
      <c r="O664" s="224"/>
      <c r="P664" s="185"/>
      <c r="Q664" s="225"/>
      <c r="R664" s="182" t="str">
        <f ca="1">IF(ISERROR($V664),"",OFFSET('Smelter Look-up'!$C$4,$V664-4,0)&amp;"")</f>
        <v/>
      </c>
      <c r="S664" s="181" t="str">
        <f t="shared" ca="1" si="92"/>
        <v/>
      </c>
      <c r="T664" s="181" t="str">
        <f ca="1">IF(B664="","",IF(ISERROR(MATCH($J664,SorP!$B$1:$B$6226,0)),"",INDIRECT("'SorP'!$A$"&amp;MATCH($S664&amp;$J664,SorP!C:C,0))))</f>
        <v/>
      </c>
      <c r="U664" s="201"/>
      <c r="V664" s="226" t="e">
        <f>IF(C664="",NA(),IF(OR(C664="Smelter not listed",C664="Smelter not yet identified"),MATCH($B664&amp;$D664,'Smelter Look-up'!$J:$J,0),MATCH($B664&amp;$C664,'Smelter Look-up'!$J:$J,0)))</f>
        <v>#N/A</v>
      </c>
      <c r="X664" s="227">
        <f t="shared" ca="1" si="93"/>
        <v>0</v>
      </c>
      <c r="AB664" s="228" t="str">
        <f t="shared" si="94"/>
        <v/>
      </c>
    </row>
    <row r="665" spans="1:28" s="227" customFormat="1" ht="20.25">
      <c r="A665" s="181"/>
      <c r="B665" s="182" t="str">
        <f>IF(LEN(A665)=0,"",INDEX('Smelter Look-up'!$A:$A,MATCH($A665,'Smelter Look-up'!$E:$E,0)))</f>
        <v/>
      </c>
      <c r="C665" s="186" t="str">
        <f>IF(LEN(A665)=0,"",INDEX('Smelter Look-up'!$C:$C,MATCH($A665,'Smelter Look-up'!$E:$E,0)))</f>
        <v/>
      </c>
      <c r="D665" s="230"/>
      <c r="E665" s="182" t="str">
        <f ca="1">IF(ISERROR($V665),"",OFFSET('Smelter Look-up'!$D$4,$V665-4,0)&amp;"")</f>
        <v/>
      </c>
      <c r="F665" s="182" t="str">
        <f ca="1">IF(ISERROR($V665),"",OFFSET('Smelter Look-up'!$E$4,$V665-4,0))</f>
        <v/>
      </c>
      <c r="G665" s="182" t="str">
        <f ca="1">IF(C665=$X$4,IF(ISERROR($V665),"Enter smelter details","RMI"),IF(ISERROR($V665),"",OFFSET('Smelter Look-up'!$F$4,$V665-4,0)))</f>
        <v/>
      </c>
      <c r="H665" s="183" t="str">
        <f ca="1">IF(ISERROR($V665),"",OFFSET('Smelter Look-up'!$G$4,$V665-4,0))</f>
        <v/>
      </c>
      <c r="I665" s="184" t="str">
        <f ca="1">IF(ISERROR($V665),"",OFFSET('Smelter Look-up'!$H$4,$V665-4,0))</f>
        <v/>
      </c>
      <c r="J665" s="184" t="str">
        <f ca="1">IF(ISERROR($V665),"",OFFSET('Smelter Look-up'!$I$4,$V665-4,0))</f>
        <v/>
      </c>
      <c r="K665" s="224"/>
      <c r="L665" s="224"/>
      <c r="M665" s="224"/>
      <c r="N665" s="224"/>
      <c r="O665" s="224"/>
      <c r="P665" s="185"/>
      <c r="Q665" s="225"/>
      <c r="R665" s="182" t="str">
        <f ca="1">IF(ISERROR($V665),"",OFFSET('Smelter Look-up'!$C$4,$V665-4,0)&amp;"")</f>
        <v/>
      </c>
      <c r="S665" s="181" t="str">
        <f t="shared" ca="1" si="92"/>
        <v/>
      </c>
      <c r="T665" s="181" t="str">
        <f ca="1">IF(B665="","",IF(ISERROR(MATCH($J665,SorP!$B$1:$B$6226,0)),"",INDIRECT("'SorP'!$A$"&amp;MATCH($S665&amp;$J665,SorP!C:C,0))))</f>
        <v/>
      </c>
      <c r="U665" s="201"/>
      <c r="V665" s="226" t="e">
        <f>IF(C665="",NA(),IF(OR(C665="Smelter not listed",C665="Smelter not yet identified"),MATCH($B665&amp;$D665,'Smelter Look-up'!$J:$J,0),MATCH($B665&amp;$C665,'Smelter Look-up'!$J:$J,0)))</f>
        <v>#N/A</v>
      </c>
      <c r="X665" s="227">
        <f t="shared" ca="1" si="93"/>
        <v>0</v>
      </c>
      <c r="AB665" s="228" t="str">
        <f t="shared" si="94"/>
        <v/>
      </c>
    </row>
    <row r="666" spans="1:28" s="227" customFormat="1" ht="20.25">
      <c r="A666" s="181"/>
      <c r="B666" s="182" t="str">
        <f>IF(LEN(A666)=0,"",INDEX('Smelter Look-up'!$A:$A,MATCH($A666,'Smelter Look-up'!$E:$E,0)))</f>
        <v/>
      </c>
      <c r="C666" s="186" t="str">
        <f>IF(LEN(A666)=0,"",INDEX('Smelter Look-up'!$C:$C,MATCH($A666,'Smelter Look-up'!$E:$E,0)))</f>
        <v/>
      </c>
      <c r="D666" s="230"/>
      <c r="E666" s="182" t="str">
        <f ca="1">IF(ISERROR($V666),"",OFFSET('Smelter Look-up'!$D$4,$V666-4,0)&amp;"")</f>
        <v/>
      </c>
      <c r="F666" s="182" t="str">
        <f ca="1">IF(ISERROR($V666),"",OFFSET('Smelter Look-up'!$E$4,$V666-4,0))</f>
        <v/>
      </c>
      <c r="G666" s="182" t="str">
        <f ca="1">IF(C666=$X$4,IF(ISERROR($V666),"Enter smelter details","RMI"),IF(ISERROR($V666),"",OFFSET('Smelter Look-up'!$F$4,$V666-4,0)))</f>
        <v/>
      </c>
      <c r="H666" s="183" t="str">
        <f ca="1">IF(ISERROR($V666),"",OFFSET('Smelter Look-up'!$G$4,$V666-4,0))</f>
        <v/>
      </c>
      <c r="I666" s="184" t="str">
        <f ca="1">IF(ISERROR($V666),"",OFFSET('Smelter Look-up'!$H$4,$V666-4,0))</f>
        <v/>
      </c>
      <c r="J666" s="184" t="str">
        <f ca="1">IF(ISERROR($V666),"",OFFSET('Smelter Look-up'!$I$4,$V666-4,0))</f>
        <v/>
      </c>
      <c r="K666" s="224"/>
      <c r="L666" s="224"/>
      <c r="M666" s="224"/>
      <c r="N666" s="224"/>
      <c r="O666" s="224"/>
      <c r="P666" s="185"/>
      <c r="Q666" s="225"/>
      <c r="R666" s="182" t="str">
        <f ca="1">IF(ISERROR($V666),"",OFFSET('Smelter Look-up'!$C$4,$V666-4,0)&amp;"")</f>
        <v/>
      </c>
      <c r="S666" s="181" t="str">
        <f t="shared" ca="1" si="92"/>
        <v/>
      </c>
      <c r="T666" s="181" t="str">
        <f ca="1">IF(B666="","",IF(ISERROR(MATCH($J666,SorP!$B$1:$B$6226,0)),"",INDIRECT("'SorP'!$A$"&amp;MATCH($S666&amp;$J666,SorP!C:C,0))))</f>
        <v/>
      </c>
      <c r="U666" s="201"/>
      <c r="V666" s="226" t="e">
        <f>IF(C666="",NA(),IF(OR(C666="Smelter not listed",C666="Smelter not yet identified"),MATCH($B666&amp;$D666,'Smelter Look-up'!$J:$J,0),MATCH($B666&amp;$C666,'Smelter Look-up'!$J:$J,0)))</f>
        <v>#N/A</v>
      </c>
      <c r="X666" s="227">
        <f t="shared" ca="1" si="93"/>
        <v>0</v>
      </c>
      <c r="AB666" s="228" t="str">
        <f t="shared" si="94"/>
        <v/>
      </c>
    </row>
    <row r="667" spans="1:28" s="227" customFormat="1" ht="20.25">
      <c r="A667" s="181"/>
      <c r="B667" s="182" t="str">
        <f>IF(LEN(A667)=0,"",INDEX('Smelter Look-up'!$A:$A,MATCH($A667,'Smelter Look-up'!$E:$E,0)))</f>
        <v/>
      </c>
      <c r="C667" s="186" t="str">
        <f>IF(LEN(A667)=0,"",INDEX('Smelter Look-up'!$C:$C,MATCH($A667,'Smelter Look-up'!$E:$E,0)))</f>
        <v/>
      </c>
      <c r="D667" s="230"/>
      <c r="E667" s="182" t="str">
        <f ca="1">IF(ISERROR($V667),"",OFFSET('Smelter Look-up'!$D$4,$V667-4,0)&amp;"")</f>
        <v/>
      </c>
      <c r="F667" s="182" t="str">
        <f ca="1">IF(ISERROR($V667),"",OFFSET('Smelter Look-up'!$E$4,$V667-4,0))</f>
        <v/>
      </c>
      <c r="G667" s="182" t="str">
        <f ca="1">IF(C667=$X$4,IF(ISERROR($V667),"Enter smelter details","RMI"),IF(ISERROR($V667),"",OFFSET('Smelter Look-up'!$F$4,$V667-4,0)))</f>
        <v/>
      </c>
      <c r="H667" s="183" t="str">
        <f ca="1">IF(ISERROR($V667),"",OFFSET('Smelter Look-up'!$G$4,$V667-4,0))</f>
        <v/>
      </c>
      <c r="I667" s="184" t="str">
        <f ca="1">IF(ISERROR($V667),"",OFFSET('Smelter Look-up'!$H$4,$V667-4,0))</f>
        <v/>
      </c>
      <c r="J667" s="184" t="str">
        <f ca="1">IF(ISERROR($V667),"",OFFSET('Smelter Look-up'!$I$4,$V667-4,0))</f>
        <v/>
      </c>
      <c r="K667" s="224"/>
      <c r="L667" s="224"/>
      <c r="M667" s="224"/>
      <c r="N667" s="224"/>
      <c r="O667" s="224"/>
      <c r="P667" s="185"/>
      <c r="Q667" s="225"/>
      <c r="R667" s="182" t="str">
        <f ca="1">IF(ISERROR($V667),"",OFFSET('Smelter Look-up'!$C$4,$V667-4,0)&amp;"")</f>
        <v/>
      </c>
      <c r="S667" s="181" t="str">
        <f t="shared" ca="1" si="92"/>
        <v/>
      </c>
      <c r="T667" s="181" t="str">
        <f ca="1">IF(B667="","",IF(ISERROR(MATCH($J667,SorP!$B$1:$B$6226,0)),"",INDIRECT("'SorP'!$A$"&amp;MATCH($S667&amp;$J667,SorP!C:C,0))))</f>
        <v/>
      </c>
      <c r="U667" s="201"/>
      <c r="V667" s="226" t="e">
        <f>IF(C667="",NA(),IF(OR(C667="Smelter not listed",C667="Smelter not yet identified"),MATCH($B667&amp;$D667,'Smelter Look-up'!$J:$J,0),MATCH($B667&amp;$C667,'Smelter Look-up'!$J:$J,0)))</f>
        <v>#N/A</v>
      </c>
      <c r="X667" s="227">
        <f t="shared" ca="1" si="93"/>
        <v>0</v>
      </c>
      <c r="AB667" s="228" t="str">
        <f t="shared" si="94"/>
        <v/>
      </c>
    </row>
    <row r="668" spans="1:28" s="227" customFormat="1" ht="20.25">
      <c r="A668" s="181"/>
      <c r="B668" s="182" t="str">
        <f>IF(LEN(A668)=0,"",INDEX('Smelter Look-up'!$A:$A,MATCH($A668,'Smelter Look-up'!$E:$E,0)))</f>
        <v/>
      </c>
      <c r="C668" s="186" t="str">
        <f>IF(LEN(A668)=0,"",INDEX('Smelter Look-up'!$C:$C,MATCH($A668,'Smelter Look-up'!$E:$E,0)))</f>
        <v/>
      </c>
      <c r="D668" s="230"/>
      <c r="E668" s="182" t="str">
        <f ca="1">IF(ISERROR($V668),"",OFFSET('Smelter Look-up'!$D$4,$V668-4,0)&amp;"")</f>
        <v/>
      </c>
      <c r="F668" s="182" t="str">
        <f ca="1">IF(ISERROR($V668),"",OFFSET('Smelter Look-up'!$E$4,$V668-4,0))</f>
        <v/>
      </c>
      <c r="G668" s="182" t="str">
        <f ca="1">IF(C668=$X$4,IF(ISERROR($V668),"Enter smelter details","RMI"),IF(ISERROR($V668),"",OFFSET('Smelter Look-up'!$F$4,$V668-4,0)))</f>
        <v/>
      </c>
      <c r="H668" s="183" t="str">
        <f ca="1">IF(ISERROR($V668),"",OFFSET('Smelter Look-up'!$G$4,$V668-4,0))</f>
        <v/>
      </c>
      <c r="I668" s="184" t="str">
        <f ca="1">IF(ISERROR($V668),"",OFFSET('Smelter Look-up'!$H$4,$V668-4,0))</f>
        <v/>
      </c>
      <c r="J668" s="184" t="str">
        <f ca="1">IF(ISERROR($V668),"",OFFSET('Smelter Look-up'!$I$4,$V668-4,0))</f>
        <v/>
      </c>
      <c r="K668" s="224"/>
      <c r="L668" s="224"/>
      <c r="M668" s="224"/>
      <c r="N668" s="224"/>
      <c r="O668" s="224"/>
      <c r="P668" s="185"/>
      <c r="Q668" s="225"/>
      <c r="R668" s="182" t="str">
        <f ca="1">IF(ISERROR($V668),"",OFFSET('Smelter Look-up'!$C$4,$V668-4,0)&amp;"")</f>
        <v/>
      </c>
      <c r="S668" s="181" t="str">
        <f t="shared" ref="S668:S698" ca="1" si="95">IF(B668="","",IF(ISERROR(MATCH($E668,CL,0)),"Unknown",INDIRECT("'C'!$A$"&amp;MATCH($E668,CL,0)+1)))</f>
        <v/>
      </c>
      <c r="T668" s="181" t="str">
        <f ca="1">IF(B668="","",IF(ISERROR(MATCH($J668,SorP!$B$1:$B$6226,0)),"",INDIRECT("'SorP'!$A$"&amp;MATCH($S668&amp;$J668,SorP!C:C,0))))</f>
        <v/>
      </c>
      <c r="U668" s="201"/>
      <c r="V668" s="226" t="e">
        <f>IF(C668="",NA(),IF(OR(C668="Smelter not listed",C668="Smelter not yet identified"),MATCH($B668&amp;$D668,'Smelter Look-up'!$J:$J,0),MATCH($B668&amp;$C668,'Smelter Look-up'!$J:$J,0)))</f>
        <v>#N/A</v>
      </c>
      <c r="X668" s="227">
        <f t="shared" ref="X668:X698" ca="1" si="96">IF(AND(C668="Smelter not listed",OR(LEN(D668)=0,LEN(E668)=0)),1,0)</f>
        <v>0</v>
      </c>
      <c r="AB668" s="228" t="str">
        <f t="shared" ref="AB668:AB698" si="97">B668&amp;C668</f>
        <v/>
      </c>
    </row>
    <row r="669" spans="1:28" s="227" customFormat="1" ht="20.25">
      <c r="A669" s="181"/>
      <c r="B669" s="182" t="str">
        <f>IF(LEN(A669)=0,"",INDEX('Smelter Look-up'!$A:$A,MATCH($A669,'Smelter Look-up'!$E:$E,0)))</f>
        <v/>
      </c>
      <c r="C669" s="186" t="str">
        <f>IF(LEN(A669)=0,"",INDEX('Smelter Look-up'!$C:$C,MATCH($A669,'Smelter Look-up'!$E:$E,0)))</f>
        <v/>
      </c>
      <c r="D669" s="230"/>
      <c r="E669" s="182" t="str">
        <f ca="1">IF(ISERROR($V669),"",OFFSET('Smelter Look-up'!$D$4,$V669-4,0)&amp;"")</f>
        <v/>
      </c>
      <c r="F669" s="182" t="str">
        <f ca="1">IF(ISERROR($V669),"",OFFSET('Smelter Look-up'!$E$4,$V669-4,0))</f>
        <v/>
      </c>
      <c r="G669" s="182" t="str">
        <f ca="1">IF(C669=$X$4,IF(ISERROR($V669),"Enter smelter details","RMI"),IF(ISERROR($V669),"",OFFSET('Smelter Look-up'!$F$4,$V669-4,0)))</f>
        <v/>
      </c>
      <c r="H669" s="183" t="str">
        <f ca="1">IF(ISERROR($V669),"",OFFSET('Smelter Look-up'!$G$4,$V669-4,0))</f>
        <v/>
      </c>
      <c r="I669" s="184" t="str">
        <f ca="1">IF(ISERROR($V669),"",OFFSET('Smelter Look-up'!$H$4,$V669-4,0))</f>
        <v/>
      </c>
      <c r="J669" s="184" t="str">
        <f ca="1">IF(ISERROR($V669),"",OFFSET('Smelter Look-up'!$I$4,$V669-4,0))</f>
        <v/>
      </c>
      <c r="K669" s="224"/>
      <c r="L669" s="224"/>
      <c r="M669" s="224"/>
      <c r="N669" s="224"/>
      <c r="O669" s="224"/>
      <c r="P669" s="185"/>
      <c r="Q669" s="225"/>
      <c r="R669" s="182" t="str">
        <f ca="1">IF(ISERROR($V669),"",OFFSET('Smelter Look-up'!$C$4,$V669-4,0)&amp;"")</f>
        <v/>
      </c>
      <c r="S669" s="181" t="str">
        <f t="shared" ca="1" si="95"/>
        <v/>
      </c>
      <c r="T669" s="181" t="str">
        <f ca="1">IF(B669="","",IF(ISERROR(MATCH($J669,SorP!$B$1:$B$6226,0)),"",INDIRECT("'SorP'!$A$"&amp;MATCH($S669&amp;$J669,SorP!C:C,0))))</f>
        <v/>
      </c>
      <c r="U669" s="201"/>
      <c r="V669" s="226" t="e">
        <f>IF(C669="",NA(),IF(OR(C669="Smelter not listed",C669="Smelter not yet identified"),MATCH($B669&amp;$D669,'Smelter Look-up'!$J:$J,0),MATCH($B669&amp;$C669,'Smelter Look-up'!$J:$J,0)))</f>
        <v>#N/A</v>
      </c>
      <c r="X669" s="227">
        <f t="shared" ca="1" si="96"/>
        <v>0</v>
      </c>
      <c r="AB669" s="228" t="str">
        <f t="shared" si="97"/>
        <v/>
      </c>
    </row>
    <row r="670" spans="1:28" s="227" customFormat="1" ht="20.25">
      <c r="A670" s="181"/>
      <c r="B670" s="182" t="str">
        <f>IF(LEN(A670)=0,"",INDEX('Smelter Look-up'!$A:$A,MATCH($A670,'Smelter Look-up'!$E:$E,0)))</f>
        <v/>
      </c>
      <c r="C670" s="186" t="str">
        <f>IF(LEN(A670)=0,"",INDEX('Smelter Look-up'!$C:$C,MATCH($A670,'Smelter Look-up'!$E:$E,0)))</f>
        <v/>
      </c>
      <c r="D670" s="230"/>
      <c r="E670" s="182" t="str">
        <f ca="1">IF(ISERROR($V670),"",OFFSET('Smelter Look-up'!$D$4,$V670-4,0)&amp;"")</f>
        <v/>
      </c>
      <c r="F670" s="182" t="str">
        <f ca="1">IF(ISERROR($V670),"",OFFSET('Smelter Look-up'!$E$4,$V670-4,0))</f>
        <v/>
      </c>
      <c r="G670" s="182" t="str">
        <f ca="1">IF(C670=$X$4,IF(ISERROR($V670),"Enter smelter details","RMI"),IF(ISERROR($V670),"",OFFSET('Smelter Look-up'!$F$4,$V670-4,0)))</f>
        <v/>
      </c>
      <c r="H670" s="183" t="str">
        <f ca="1">IF(ISERROR($V670),"",OFFSET('Smelter Look-up'!$G$4,$V670-4,0))</f>
        <v/>
      </c>
      <c r="I670" s="184" t="str">
        <f ca="1">IF(ISERROR($V670),"",OFFSET('Smelter Look-up'!$H$4,$V670-4,0))</f>
        <v/>
      </c>
      <c r="J670" s="184" t="str">
        <f ca="1">IF(ISERROR($V670),"",OFFSET('Smelter Look-up'!$I$4,$V670-4,0))</f>
        <v/>
      </c>
      <c r="K670" s="224"/>
      <c r="L670" s="224"/>
      <c r="M670" s="224"/>
      <c r="N670" s="224"/>
      <c r="O670" s="224"/>
      <c r="P670" s="185"/>
      <c r="Q670" s="225"/>
      <c r="R670" s="182" t="str">
        <f ca="1">IF(ISERROR($V670),"",OFFSET('Smelter Look-up'!$C$4,$V670-4,0)&amp;"")</f>
        <v/>
      </c>
      <c r="S670" s="181" t="str">
        <f t="shared" ca="1" si="95"/>
        <v/>
      </c>
      <c r="T670" s="181" t="str">
        <f ca="1">IF(B670="","",IF(ISERROR(MATCH($J670,SorP!$B$1:$B$6226,0)),"",INDIRECT("'SorP'!$A$"&amp;MATCH($S670&amp;$J670,SorP!C:C,0))))</f>
        <v/>
      </c>
      <c r="U670" s="201"/>
      <c r="V670" s="226" t="e">
        <f>IF(C670="",NA(),IF(OR(C670="Smelter not listed",C670="Smelter not yet identified"),MATCH($B670&amp;$D670,'Smelter Look-up'!$J:$J,0),MATCH($B670&amp;$C670,'Smelter Look-up'!$J:$J,0)))</f>
        <v>#N/A</v>
      </c>
      <c r="X670" s="227">
        <f t="shared" ca="1" si="96"/>
        <v>0</v>
      </c>
      <c r="AB670" s="228" t="str">
        <f t="shared" si="97"/>
        <v/>
      </c>
    </row>
    <row r="671" spans="1:28" s="227" customFormat="1" ht="20.25">
      <c r="A671" s="181"/>
      <c r="B671" s="182" t="str">
        <f>IF(LEN(A671)=0,"",INDEX('Smelter Look-up'!$A:$A,MATCH($A671,'Smelter Look-up'!$E:$E,0)))</f>
        <v/>
      </c>
      <c r="C671" s="186" t="str">
        <f>IF(LEN(A671)=0,"",INDEX('Smelter Look-up'!$C:$C,MATCH($A671,'Smelter Look-up'!$E:$E,0)))</f>
        <v/>
      </c>
      <c r="D671" s="230"/>
      <c r="E671" s="182" t="str">
        <f ca="1">IF(ISERROR($V671),"",OFFSET('Smelter Look-up'!$D$4,$V671-4,0)&amp;"")</f>
        <v/>
      </c>
      <c r="F671" s="182" t="str">
        <f ca="1">IF(ISERROR($V671),"",OFFSET('Smelter Look-up'!$E$4,$V671-4,0))</f>
        <v/>
      </c>
      <c r="G671" s="182" t="str">
        <f ca="1">IF(C671=$X$4,IF(ISERROR($V671),"Enter smelter details","RMI"),IF(ISERROR($V671),"",OFFSET('Smelter Look-up'!$F$4,$V671-4,0)))</f>
        <v/>
      </c>
      <c r="H671" s="183" t="str">
        <f ca="1">IF(ISERROR($V671),"",OFFSET('Smelter Look-up'!$G$4,$V671-4,0))</f>
        <v/>
      </c>
      <c r="I671" s="184" t="str">
        <f ca="1">IF(ISERROR($V671),"",OFFSET('Smelter Look-up'!$H$4,$V671-4,0))</f>
        <v/>
      </c>
      <c r="J671" s="184" t="str">
        <f ca="1">IF(ISERROR($V671),"",OFFSET('Smelter Look-up'!$I$4,$V671-4,0))</f>
        <v/>
      </c>
      <c r="K671" s="224"/>
      <c r="L671" s="224"/>
      <c r="M671" s="224"/>
      <c r="N671" s="224"/>
      <c r="O671" s="224"/>
      <c r="P671" s="185"/>
      <c r="Q671" s="225"/>
      <c r="R671" s="182" t="str">
        <f ca="1">IF(ISERROR($V671),"",OFFSET('Smelter Look-up'!$C$4,$V671-4,0)&amp;"")</f>
        <v/>
      </c>
      <c r="S671" s="181" t="str">
        <f t="shared" ca="1" si="95"/>
        <v/>
      </c>
      <c r="T671" s="181" t="str">
        <f ca="1">IF(B671="","",IF(ISERROR(MATCH($J671,SorP!$B$1:$B$6226,0)),"",INDIRECT("'SorP'!$A$"&amp;MATCH($S671&amp;$J671,SorP!C:C,0))))</f>
        <v/>
      </c>
      <c r="U671" s="201"/>
      <c r="V671" s="226" t="e">
        <f>IF(C671="",NA(),IF(OR(C671="Smelter not listed",C671="Smelter not yet identified"),MATCH($B671&amp;$D671,'Smelter Look-up'!$J:$J,0),MATCH($B671&amp;$C671,'Smelter Look-up'!$J:$J,0)))</f>
        <v>#N/A</v>
      </c>
      <c r="X671" s="227">
        <f t="shared" ca="1" si="96"/>
        <v>0</v>
      </c>
      <c r="AB671" s="228" t="str">
        <f t="shared" si="97"/>
        <v/>
      </c>
    </row>
    <row r="672" spans="1:28" s="227" customFormat="1" ht="20.25">
      <c r="A672" s="181"/>
      <c r="B672" s="182" t="str">
        <f>IF(LEN(A672)=0,"",INDEX('Smelter Look-up'!$A:$A,MATCH($A672,'Smelter Look-up'!$E:$E,0)))</f>
        <v/>
      </c>
      <c r="C672" s="186" t="str">
        <f>IF(LEN(A672)=0,"",INDEX('Smelter Look-up'!$C:$C,MATCH($A672,'Smelter Look-up'!$E:$E,0)))</f>
        <v/>
      </c>
      <c r="D672" s="230"/>
      <c r="E672" s="182" t="str">
        <f ca="1">IF(ISERROR($V672),"",OFFSET('Smelter Look-up'!$D$4,$V672-4,0)&amp;"")</f>
        <v/>
      </c>
      <c r="F672" s="182" t="str">
        <f ca="1">IF(ISERROR($V672),"",OFFSET('Smelter Look-up'!$E$4,$V672-4,0))</f>
        <v/>
      </c>
      <c r="G672" s="182" t="str">
        <f ca="1">IF(C672=$X$4,IF(ISERROR($V672),"Enter smelter details","RMI"),IF(ISERROR($V672),"",OFFSET('Smelter Look-up'!$F$4,$V672-4,0)))</f>
        <v/>
      </c>
      <c r="H672" s="183" t="str">
        <f ca="1">IF(ISERROR($V672),"",OFFSET('Smelter Look-up'!$G$4,$V672-4,0))</f>
        <v/>
      </c>
      <c r="I672" s="184" t="str">
        <f ca="1">IF(ISERROR($V672),"",OFFSET('Smelter Look-up'!$H$4,$V672-4,0))</f>
        <v/>
      </c>
      <c r="J672" s="184" t="str">
        <f ca="1">IF(ISERROR($V672),"",OFFSET('Smelter Look-up'!$I$4,$V672-4,0))</f>
        <v/>
      </c>
      <c r="K672" s="224"/>
      <c r="L672" s="224"/>
      <c r="M672" s="224"/>
      <c r="N672" s="224"/>
      <c r="O672" s="224"/>
      <c r="P672" s="185"/>
      <c r="Q672" s="225"/>
      <c r="R672" s="182" t="str">
        <f ca="1">IF(ISERROR($V672),"",OFFSET('Smelter Look-up'!$C$4,$V672-4,0)&amp;"")</f>
        <v/>
      </c>
      <c r="S672" s="181" t="str">
        <f t="shared" ca="1" si="95"/>
        <v/>
      </c>
      <c r="T672" s="181" t="str">
        <f ca="1">IF(B672="","",IF(ISERROR(MATCH($J672,SorP!$B$1:$B$6226,0)),"",INDIRECT("'SorP'!$A$"&amp;MATCH($S672&amp;$J672,SorP!C:C,0))))</f>
        <v/>
      </c>
      <c r="U672" s="201"/>
      <c r="V672" s="226" t="e">
        <f>IF(C672="",NA(),IF(OR(C672="Smelter not listed",C672="Smelter not yet identified"),MATCH($B672&amp;$D672,'Smelter Look-up'!$J:$J,0),MATCH($B672&amp;$C672,'Smelter Look-up'!$J:$J,0)))</f>
        <v>#N/A</v>
      </c>
      <c r="X672" s="227">
        <f t="shared" ca="1" si="96"/>
        <v>0</v>
      </c>
      <c r="AB672" s="228" t="str">
        <f t="shared" si="97"/>
        <v/>
      </c>
    </row>
    <row r="673" spans="1:28" s="227" customFormat="1" ht="20.25">
      <c r="A673" s="181"/>
      <c r="B673" s="182" t="str">
        <f>IF(LEN(A673)=0,"",INDEX('Smelter Look-up'!$A:$A,MATCH($A673,'Smelter Look-up'!$E:$E,0)))</f>
        <v/>
      </c>
      <c r="C673" s="186" t="str">
        <f>IF(LEN(A673)=0,"",INDEX('Smelter Look-up'!$C:$C,MATCH($A673,'Smelter Look-up'!$E:$E,0)))</f>
        <v/>
      </c>
      <c r="D673" s="230"/>
      <c r="E673" s="182" t="str">
        <f ca="1">IF(ISERROR($V673),"",OFFSET('Smelter Look-up'!$D$4,$V673-4,0)&amp;"")</f>
        <v/>
      </c>
      <c r="F673" s="182" t="str">
        <f ca="1">IF(ISERROR($V673),"",OFFSET('Smelter Look-up'!$E$4,$V673-4,0))</f>
        <v/>
      </c>
      <c r="G673" s="182" t="str">
        <f ca="1">IF(C673=$X$4,IF(ISERROR($V673),"Enter smelter details","RMI"),IF(ISERROR($V673),"",OFFSET('Smelter Look-up'!$F$4,$V673-4,0)))</f>
        <v/>
      </c>
      <c r="H673" s="183" t="str">
        <f ca="1">IF(ISERROR($V673),"",OFFSET('Smelter Look-up'!$G$4,$V673-4,0))</f>
        <v/>
      </c>
      <c r="I673" s="184" t="str">
        <f ca="1">IF(ISERROR($V673),"",OFFSET('Smelter Look-up'!$H$4,$V673-4,0))</f>
        <v/>
      </c>
      <c r="J673" s="184" t="str">
        <f ca="1">IF(ISERROR($V673),"",OFFSET('Smelter Look-up'!$I$4,$V673-4,0))</f>
        <v/>
      </c>
      <c r="K673" s="224"/>
      <c r="L673" s="224"/>
      <c r="M673" s="224"/>
      <c r="N673" s="224"/>
      <c r="O673" s="224"/>
      <c r="P673" s="185"/>
      <c r="Q673" s="225"/>
      <c r="R673" s="182" t="str">
        <f ca="1">IF(ISERROR($V673),"",OFFSET('Smelter Look-up'!$C$4,$V673-4,0)&amp;"")</f>
        <v/>
      </c>
      <c r="S673" s="181" t="str">
        <f t="shared" ca="1" si="95"/>
        <v/>
      </c>
      <c r="T673" s="181" t="str">
        <f ca="1">IF(B673="","",IF(ISERROR(MATCH($J673,SorP!$B$1:$B$6226,0)),"",INDIRECT("'SorP'!$A$"&amp;MATCH($S673&amp;$J673,SorP!C:C,0))))</f>
        <v/>
      </c>
      <c r="U673" s="201"/>
      <c r="V673" s="226" t="e">
        <f>IF(C673="",NA(),IF(OR(C673="Smelter not listed",C673="Smelter not yet identified"),MATCH($B673&amp;$D673,'Smelter Look-up'!$J:$J,0),MATCH($B673&amp;$C673,'Smelter Look-up'!$J:$J,0)))</f>
        <v>#N/A</v>
      </c>
      <c r="X673" s="227">
        <f t="shared" ca="1" si="96"/>
        <v>0</v>
      </c>
      <c r="AB673" s="228" t="str">
        <f t="shared" si="97"/>
        <v/>
      </c>
    </row>
    <row r="674" spans="1:28" s="227" customFormat="1" ht="20.25">
      <c r="A674" s="181"/>
      <c r="B674" s="182" t="str">
        <f>IF(LEN(A674)=0,"",INDEX('Smelter Look-up'!$A:$A,MATCH($A674,'Smelter Look-up'!$E:$E,0)))</f>
        <v/>
      </c>
      <c r="C674" s="186" t="str">
        <f>IF(LEN(A674)=0,"",INDEX('Smelter Look-up'!$C:$C,MATCH($A674,'Smelter Look-up'!$E:$E,0)))</f>
        <v/>
      </c>
      <c r="D674" s="230"/>
      <c r="E674" s="182" t="str">
        <f ca="1">IF(ISERROR($V674),"",OFFSET('Smelter Look-up'!$D$4,$V674-4,0)&amp;"")</f>
        <v/>
      </c>
      <c r="F674" s="182" t="str">
        <f ca="1">IF(ISERROR($V674),"",OFFSET('Smelter Look-up'!$E$4,$V674-4,0))</f>
        <v/>
      </c>
      <c r="G674" s="182" t="str">
        <f ca="1">IF(C674=$X$4,IF(ISERROR($V674),"Enter smelter details","RMI"),IF(ISERROR($V674),"",OFFSET('Smelter Look-up'!$F$4,$V674-4,0)))</f>
        <v/>
      </c>
      <c r="H674" s="183" t="str">
        <f ca="1">IF(ISERROR($V674),"",OFFSET('Smelter Look-up'!$G$4,$V674-4,0))</f>
        <v/>
      </c>
      <c r="I674" s="184" t="str">
        <f ca="1">IF(ISERROR($V674),"",OFFSET('Smelter Look-up'!$H$4,$V674-4,0))</f>
        <v/>
      </c>
      <c r="J674" s="184" t="str">
        <f ca="1">IF(ISERROR($V674),"",OFFSET('Smelter Look-up'!$I$4,$V674-4,0))</f>
        <v/>
      </c>
      <c r="K674" s="224"/>
      <c r="L674" s="224"/>
      <c r="M674" s="224"/>
      <c r="N674" s="224"/>
      <c r="O674" s="224"/>
      <c r="P674" s="185"/>
      <c r="Q674" s="225"/>
      <c r="R674" s="182" t="str">
        <f ca="1">IF(ISERROR($V674),"",OFFSET('Smelter Look-up'!$C$4,$V674-4,0)&amp;"")</f>
        <v/>
      </c>
      <c r="S674" s="181" t="str">
        <f t="shared" ca="1" si="95"/>
        <v/>
      </c>
      <c r="T674" s="181" t="str">
        <f ca="1">IF(B674="","",IF(ISERROR(MATCH($J674,SorP!$B$1:$B$6226,0)),"",INDIRECT("'SorP'!$A$"&amp;MATCH($S674&amp;$J674,SorP!C:C,0))))</f>
        <v/>
      </c>
      <c r="U674" s="201"/>
      <c r="V674" s="226" t="e">
        <f>IF(C674="",NA(),IF(OR(C674="Smelter not listed",C674="Smelter not yet identified"),MATCH($B674&amp;$D674,'Smelter Look-up'!$J:$J,0),MATCH($B674&amp;$C674,'Smelter Look-up'!$J:$J,0)))</f>
        <v>#N/A</v>
      </c>
      <c r="X674" s="227">
        <f t="shared" ca="1" si="96"/>
        <v>0</v>
      </c>
      <c r="AB674" s="228" t="str">
        <f t="shared" si="97"/>
        <v/>
      </c>
    </row>
    <row r="675" spans="1:28" s="227" customFormat="1" ht="20.25">
      <c r="A675" s="181"/>
      <c r="B675" s="182" t="str">
        <f>IF(LEN(A675)=0,"",INDEX('Smelter Look-up'!$A:$A,MATCH($A675,'Smelter Look-up'!$E:$E,0)))</f>
        <v/>
      </c>
      <c r="C675" s="186" t="str">
        <f>IF(LEN(A675)=0,"",INDEX('Smelter Look-up'!$C:$C,MATCH($A675,'Smelter Look-up'!$E:$E,0)))</f>
        <v/>
      </c>
      <c r="D675" s="230"/>
      <c r="E675" s="182" t="str">
        <f ca="1">IF(ISERROR($V675),"",OFFSET('Smelter Look-up'!$D$4,$V675-4,0)&amp;"")</f>
        <v/>
      </c>
      <c r="F675" s="182" t="str">
        <f ca="1">IF(ISERROR($V675),"",OFFSET('Smelter Look-up'!$E$4,$V675-4,0))</f>
        <v/>
      </c>
      <c r="G675" s="182" t="str">
        <f ca="1">IF(C675=$X$4,IF(ISERROR($V675),"Enter smelter details","RMI"),IF(ISERROR($V675),"",OFFSET('Smelter Look-up'!$F$4,$V675-4,0)))</f>
        <v/>
      </c>
      <c r="H675" s="183" t="str">
        <f ca="1">IF(ISERROR($V675),"",OFFSET('Smelter Look-up'!$G$4,$V675-4,0))</f>
        <v/>
      </c>
      <c r="I675" s="184" t="str">
        <f ca="1">IF(ISERROR($V675),"",OFFSET('Smelter Look-up'!$H$4,$V675-4,0))</f>
        <v/>
      </c>
      <c r="J675" s="184" t="str">
        <f ca="1">IF(ISERROR($V675),"",OFFSET('Smelter Look-up'!$I$4,$V675-4,0))</f>
        <v/>
      </c>
      <c r="K675" s="224"/>
      <c r="L675" s="224"/>
      <c r="M675" s="224"/>
      <c r="N675" s="224"/>
      <c r="O675" s="224"/>
      <c r="P675" s="185"/>
      <c r="Q675" s="225"/>
      <c r="R675" s="182" t="str">
        <f ca="1">IF(ISERROR($V675),"",OFFSET('Smelter Look-up'!$C$4,$V675-4,0)&amp;"")</f>
        <v/>
      </c>
      <c r="S675" s="181" t="str">
        <f t="shared" ca="1" si="95"/>
        <v/>
      </c>
      <c r="T675" s="181" t="str">
        <f ca="1">IF(B675="","",IF(ISERROR(MATCH($J675,SorP!$B$1:$B$6226,0)),"",INDIRECT("'SorP'!$A$"&amp;MATCH($S675&amp;$J675,SorP!C:C,0))))</f>
        <v/>
      </c>
      <c r="U675" s="201"/>
      <c r="V675" s="226" t="e">
        <f>IF(C675="",NA(),IF(OR(C675="Smelter not listed",C675="Smelter not yet identified"),MATCH($B675&amp;$D675,'Smelter Look-up'!$J:$J,0),MATCH($B675&amp;$C675,'Smelter Look-up'!$J:$J,0)))</f>
        <v>#N/A</v>
      </c>
      <c r="X675" s="227">
        <f t="shared" ca="1" si="96"/>
        <v>0</v>
      </c>
      <c r="AB675" s="228" t="str">
        <f t="shared" si="97"/>
        <v/>
      </c>
    </row>
    <row r="676" spans="1:28" s="227" customFormat="1" ht="20.25">
      <c r="A676" s="181"/>
      <c r="B676" s="182" t="str">
        <f>IF(LEN(A676)=0,"",INDEX('Smelter Look-up'!$A:$A,MATCH($A676,'Smelter Look-up'!$E:$E,0)))</f>
        <v/>
      </c>
      <c r="C676" s="186" t="str">
        <f>IF(LEN(A676)=0,"",INDEX('Smelter Look-up'!$C:$C,MATCH($A676,'Smelter Look-up'!$E:$E,0)))</f>
        <v/>
      </c>
      <c r="D676" s="230"/>
      <c r="E676" s="182" t="str">
        <f ca="1">IF(ISERROR($V676),"",OFFSET('Smelter Look-up'!$D$4,$V676-4,0)&amp;"")</f>
        <v/>
      </c>
      <c r="F676" s="182" t="str">
        <f ca="1">IF(ISERROR($V676),"",OFFSET('Smelter Look-up'!$E$4,$V676-4,0))</f>
        <v/>
      </c>
      <c r="G676" s="182" t="str">
        <f ca="1">IF(C676=$X$4,IF(ISERROR($V676),"Enter smelter details","RMI"),IF(ISERROR($V676),"",OFFSET('Smelter Look-up'!$F$4,$V676-4,0)))</f>
        <v/>
      </c>
      <c r="H676" s="183" t="str">
        <f ca="1">IF(ISERROR($V676),"",OFFSET('Smelter Look-up'!$G$4,$V676-4,0))</f>
        <v/>
      </c>
      <c r="I676" s="184" t="str">
        <f ca="1">IF(ISERROR($V676),"",OFFSET('Smelter Look-up'!$H$4,$V676-4,0))</f>
        <v/>
      </c>
      <c r="J676" s="184" t="str">
        <f ca="1">IF(ISERROR($V676),"",OFFSET('Smelter Look-up'!$I$4,$V676-4,0))</f>
        <v/>
      </c>
      <c r="K676" s="224"/>
      <c r="L676" s="224"/>
      <c r="M676" s="224"/>
      <c r="N676" s="224"/>
      <c r="O676" s="224"/>
      <c r="P676" s="185"/>
      <c r="Q676" s="225"/>
      <c r="R676" s="182" t="str">
        <f ca="1">IF(ISERROR($V676),"",OFFSET('Smelter Look-up'!$C$4,$V676-4,0)&amp;"")</f>
        <v/>
      </c>
      <c r="S676" s="181" t="str">
        <f t="shared" ca="1" si="95"/>
        <v/>
      </c>
      <c r="T676" s="181" t="str">
        <f ca="1">IF(B676="","",IF(ISERROR(MATCH($J676,SorP!$B$1:$B$6226,0)),"",INDIRECT("'SorP'!$A$"&amp;MATCH($S676&amp;$J676,SorP!C:C,0))))</f>
        <v/>
      </c>
      <c r="U676" s="201"/>
      <c r="V676" s="226" t="e">
        <f>IF(C676="",NA(),IF(OR(C676="Smelter not listed",C676="Smelter not yet identified"),MATCH($B676&amp;$D676,'Smelter Look-up'!$J:$J,0),MATCH($B676&amp;$C676,'Smelter Look-up'!$J:$J,0)))</f>
        <v>#N/A</v>
      </c>
      <c r="X676" s="227">
        <f t="shared" ca="1" si="96"/>
        <v>0</v>
      </c>
      <c r="AB676" s="228" t="str">
        <f t="shared" si="97"/>
        <v/>
      </c>
    </row>
    <row r="677" spans="1:28" s="227" customFormat="1" ht="20.25">
      <c r="A677" s="181"/>
      <c r="B677" s="182" t="str">
        <f>IF(LEN(A677)=0,"",INDEX('Smelter Look-up'!$A:$A,MATCH($A677,'Smelter Look-up'!$E:$E,0)))</f>
        <v/>
      </c>
      <c r="C677" s="186" t="str">
        <f>IF(LEN(A677)=0,"",INDEX('Smelter Look-up'!$C:$C,MATCH($A677,'Smelter Look-up'!$E:$E,0)))</f>
        <v/>
      </c>
      <c r="D677" s="230"/>
      <c r="E677" s="182" t="str">
        <f ca="1">IF(ISERROR($V677),"",OFFSET('Smelter Look-up'!$D$4,$V677-4,0)&amp;"")</f>
        <v/>
      </c>
      <c r="F677" s="182" t="str">
        <f ca="1">IF(ISERROR($V677),"",OFFSET('Smelter Look-up'!$E$4,$V677-4,0))</f>
        <v/>
      </c>
      <c r="G677" s="182" t="str">
        <f ca="1">IF(C677=$X$4,IF(ISERROR($V677),"Enter smelter details","RMI"),IF(ISERROR($V677),"",OFFSET('Smelter Look-up'!$F$4,$V677-4,0)))</f>
        <v/>
      </c>
      <c r="H677" s="183" t="str">
        <f ca="1">IF(ISERROR($V677),"",OFFSET('Smelter Look-up'!$G$4,$V677-4,0))</f>
        <v/>
      </c>
      <c r="I677" s="184" t="str">
        <f ca="1">IF(ISERROR($V677),"",OFFSET('Smelter Look-up'!$H$4,$V677-4,0))</f>
        <v/>
      </c>
      <c r="J677" s="184" t="str">
        <f ca="1">IF(ISERROR($V677),"",OFFSET('Smelter Look-up'!$I$4,$V677-4,0))</f>
        <v/>
      </c>
      <c r="K677" s="224"/>
      <c r="L677" s="224"/>
      <c r="M677" s="224"/>
      <c r="N677" s="224"/>
      <c r="O677" s="224"/>
      <c r="P677" s="185"/>
      <c r="Q677" s="225"/>
      <c r="R677" s="182" t="str">
        <f ca="1">IF(ISERROR($V677),"",OFFSET('Smelter Look-up'!$C$4,$V677-4,0)&amp;"")</f>
        <v/>
      </c>
      <c r="S677" s="181" t="str">
        <f t="shared" ca="1" si="95"/>
        <v/>
      </c>
      <c r="T677" s="181" t="str">
        <f ca="1">IF(B677="","",IF(ISERROR(MATCH($J677,SorP!$B$1:$B$6226,0)),"",INDIRECT("'SorP'!$A$"&amp;MATCH($S677&amp;$J677,SorP!C:C,0))))</f>
        <v/>
      </c>
      <c r="U677" s="201"/>
      <c r="V677" s="226" t="e">
        <f>IF(C677="",NA(),IF(OR(C677="Smelter not listed",C677="Smelter not yet identified"),MATCH($B677&amp;$D677,'Smelter Look-up'!$J:$J,0),MATCH($B677&amp;$C677,'Smelter Look-up'!$J:$J,0)))</f>
        <v>#N/A</v>
      </c>
      <c r="X677" s="227">
        <f t="shared" ca="1" si="96"/>
        <v>0</v>
      </c>
      <c r="AB677" s="228" t="str">
        <f t="shared" si="97"/>
        <v/>
      </c>
    </row>
    <row r="678" spans="1:28" s="227" customFormat="1" ht="20.25">
      <c r="A678" s="181"/>
      <c r="B678" s="182" t="str">
        <f>IF(LEN(A678)=0,"",INDEX('Smelter Look-up'!$A:$A,MATCH($A678,'Smelter Look-up'!$E:$E,0)))</f>
        <v/>
      </c>
      <c r="C678" s="186" t="str">
        <f>IF(LEN(A678)=0,"",INDEX('Smelter Look-up'!$C:$C,MATCH($A678,'Smelter Look-up'!$E:$E,0)))</f>
        <v/>
      </c>
      <c r="D678" s="230"/>
      <c r="E678" s="182" t="str">
        <f ca="1">IF(ISERROR($V678),"",OFFSET('Smelter Look-up'!$D$4,$V678-4,0)&amp;"")</f>
        <v/>
      </c>
      <c r="F678" s="182" t="str">
        <f ca="1">IF(ISERROR($V678),"",OFFSET('Smelter Look-up'!$E$4,$V678-4,0))</f>
        <v/>
      </c>
      <c r="G678" s="182" t="str">
        <f ca="1">IF(C678=$X$4,IF(ISERROR($V678),"Enter smelter details","RMI"),IF(ISERROR($V678),"",OFFSET('Smelter Look-up'!$F$4,$V678-4,0)))</f>
        <v/>
      </c>
      <c r="H678" s="183" t="str">
        <f ca="1">IF(ISERROR($V678),"",OFFSET('Smelter Look-up'!$G$4,$V678-4,0))</f>
        <v/>
      </c>
      <c r="I678" s="184" t="str">
        <f ca="1">IF(ISERROR($V678),"",OFFSET('Smelter Look-up'!$H$4,$V678-4,0))</f>
        <v/>
      </c>
      <c r="J678" s="184" t="str">
        <f ca="1">IF(ISERROR($V678),"",OFFSET('Smelter Look-up'!$I$4,$V678-4,0))</f>
        <v/>
      </c>
      <c r="K678" s="224"/>
      <c r="L678" s="224"/>
      <c r="M678" s="224"/>
      <c r="N678" s="224"/>
      <c r="O678" s="224"/>
      <c r="P678" s="185"/>
      <c r="Q678" s="225"/>
      <c r="R678" s="182" t="str">
        <f ca="1">IF(ISERROR($V678),"",OFFSET('Smelter Look-up'!$C$4,$V678-4,0)&amp;"")</f>
        <v/>
      </c>
      <c r="S678" s="181" t="str">
        <f t="shared" ca="1" si="95"/>
        <v/>
      </c>
      <c r="T678" s="181" t="str">
        <f ca="1">IF(B678="","",IF(ISERROR(MATCH($J678,SorP!$B$1:$B$6226,0)),"",INDIRECT("'SorP'!$A$"&amp;MATCH($S678&amp;$J678,SorP!C:C,0))))</f>
        <v/>
      </c>
      <c r="U678" s="201"/>
      <c r="V678" s="226" t="e">
        <f>IF(C678="",NA(),IF(OR(C678="Smelter not listed",C678="Smelter not yet identified"),MATCH($B678&amp;$D678,'Smelter Look-up'!$J:$J,0),MATCH($B678&amp;$C678,'Smelter Look-up'!$J:$J,0)))</f>
        <v>#N/A</v>
      </c>
      <c r="X678" s="227">
        <f t="shared" ca="1" si="96"/>
        <v>0</v>
      </c>
      <c r="AB678" s="228" t="str">
        <f t="shared" si="97"/>
        <v/>
      </c>
    </row>
    <row r="679" spans="1:28" s="227" customFormat="1" ht="20.25">
      <c r="A679" s="181"/>
      <c r="B679" s="182" t="str">
        <f>IF(LEN(A679)=0,"",INDEX('Smelter Look-up'!$A:$A,MATCH($A679,'Smelter Look-up'!$E:$E,0)))</f>
        <v/>
      </c>
      <c r="C679" s="186" t="str">
        <f>IF(LEN(A679)=0,"",INDEX('Smelter Look-up'!$C:$C,MATCH($A679,'Smelter Look-up'!$E:$E,0)))</f>
        <v/>
      </c>
      <c r="D679" s="230"/>
      <c r="E679" s="182" t="str">
        <f ca="1">IF(ISERROR($V679),"",OFFSET('Smelter Look-up'!$D$4,$V679-4,0)&amp;"")</f>
        <v/>
      </c>
      <c r="F679" s="182" t="str">
        <f ca="1">IF(ISERROR($V679),"",OFFSET('Smelter Look-up'!$E$4,$V679-4,0))</f>
        <v/>
      </c>
      <c r="G679" s="182" t="str">
        <f ca="1">IF(C679=$X$4,IF(ISERROR($V679),"Enter smelter details","RMI"),IF(ISERROR($V679),"",OFFSET('Smelter Look-up'!$F$4,$V679-4,0)))</f>
        <v/>
      </c>
      <c r="H679" s="183" t="str">
        <f ca="1">IF(ISERROR($V679),"",OFFSET('Smelter Look-up'!$G$4,$V679-4,0))</f>
        <v/>
      </c>
      <c r="I679" s="184" t="str">
        <f ca="1">IF(ISERROR($V679),"",OFFSET('Smelter Look-up'!$H$4,$V679-4,0))</f>
        <v/>
      </c>
      <c r="J679" s="184" t="str">
        <f ca="1">IF(ISERROR($V679),"",OFFSET('Smelter Look-up'!$I$4,$V679-4,0))</f>
        <v/>
      </c>
      <c r="K679" s="224"/>
      <c r="L679" s="224"/>
      <c r="M679" s="224"/>
      <c r="N679" s="224"/>
      <c r="O679" s="224"/>
      <c r="P679" s="185"/>
      <c r="Q679" s="225"/>
      <c r="R679" s="182" t="str">
        <f ca="1">IF(ISERROR($V679),"",OFFSET('Smelter Look-up'!$C$4,$V679-4,0)&amp;"")</f>
        <v/>
      </c>
      <c r="S679" s="181" t="str">
        <f t="shared" ca="1" si="95"/>
        <v/>
      </c>
      <c r="T679" s="181" t="str">
        <f ca="1">IF(B679="","",IF(ISERROR(MATCH($J679,SorP!$B$1:$B$6226,0)),"",INDIRECT("'SorP'!$A$"&amp;MATCH($S679&amp;$J679,SorP!C:C,0))))</f>
        <v/>
      </c>
      <c r="U679" s="201"/>
      <c r="V679" s="226" t="e">
        <f>IF(C679="",NA(),IF(OR(C679="Smelter not listed",C679="Smelter not yet identified"),MATCH($B679&amp;$D679,'Smelter Look-up'!$J:$J,0),MATCH($B679&amp;$C679,'Smelter Look-up'!$J:$J,0)))</f>
        <v>#N/A</v>
      </c>
      <c r="X679" s="227">
        <f t="shared" ca="1" si="96"/>
        <v>0</v>
      </c>
      <c r="AB679" s="228" t="str">
        <f t="shared" si="97"/>
        <v/>
      </c>
    </row>
    <row r="680" spans="1:28" s="227" customFormat="1" ht="20.25">
      <c r="A680" s="181"/>
      <c r="B680" s="182" t="str">
        <f>IF(LEN(A680)=0,"",INDEX('Smelter Look-up'!$A:$A,MATCH($A680,'Smelter Look-up'!$E:$E,0)))</f>
        <v/>
      </c>
      <c r="C680" s="186" t="str">
        <f>IF(LEN(A680)=0,"",INDEX('Smelter Look-up'!$C:$C,MATCH($A680,'Smelter Look-up'!$E:$E,0)))</f>
        <v/>
      </c>
      <c r="D680" s="230"/>
      <c r="E680" s="182" t="str">
        <f ca="1">IF(ISERROR($V680),"",OFFSET('Smelter Look-up'!$D$4,$V680-4,0)&amp;"")</f>
        <v/>
      </c>
      <c r="F680" s="182" t="str">
        <f ca="1">IF(ISERROR($V680),"",OFFSET('Smelter Look-up'!$E$4,$V680-4,0))</f>
        <v/>
      </c>
      <c r="G680" s="182" t="str">
        <f ca="1">IF(C680=$X$4,IF(ISERROR($V680),"Enter smelter details","RMI"),IF(ISERROR($V680),"",OFFSET('Smelter Look-up'!$F$4,$V680-4,0)))</f>
        <v/>
      </c>
      <c r="H680" s="183" t="str">
        <f ca="1">IF(ISERROR($V680),"",OFFSET('Smelter Look-up'!$G$4,$V680-4,0))</f>
        <v/>
      </c>
      <c r="I680" s="184" t="str">
        <f ca="1">IF(ISERROR($V680),"",OFFSET('Smelter Look-up'!$H$4,$V680-4,0))</f>
        <v/>
      </c>
      <c r="J680" s="184" t="str">
        <f ca="1">IF(ISERROR($V680),"",OFFSET('Smelter Look-up'!$I$4,$V680-4,0))</f>
        <v/>
      </c>
      <c r="K680" s="224"/>
      <c r="L680" s="224"/>
      <c r="M680" s="224"/>
      <c r="N680" s="224"/>
      <c r="O680" s="224"/>
      <c r="P680" s="185"/>
      <c r="Q680" s="225"/>
      <c r="R680" s="182" t="str">
        <f ca="1">IF(ISERROR($V680),"",OFFSET('Smelter Look-up'!$C$4,$V680-4,0)&amp;"")</f>
        <v/>
      </c>
      <c r="S680" s="181" t="str">
        <f t="shared" ca="1" si="95"/>
        <v/>
      </c>
      <c r="T680" s="181" t="str">
        <f ca="1">IF(B680="","",IF(ISERROR(MATCH($J680,SorP!$B$1:$B$6226,0)),"",INDIRECT("'SorP'!$A$"&amp;MATCH($S680&amp;$J680,SorP!C:C,0))))</f>
        <v/>
      </c>
      <c r="U680" s="201"/>
      <c r="V680" s="226" t="e">
        <f>IF(C680="",NA(),IF(OR(C680="Smelter not listed",C680="Smelter not yet identified"),MATCH($B680&amp;$D680,'Smelter Look-up'!$J:$J,0),MATCH($B680&amp;$C680,'Smelter Look-up'!$J:$J,0)))</f>
        <v>#N/A</v>
      </c>
      <c r="X680" s="227">
        <f t="shared" ca="1" si="96"/>
        <v>0</v>
      </c>
      <c r="AB680" s="228" t="str">
        <f t="shared" si="97"/>
        <v/>
      </c>
    </row>
    <row r="681" spans="1:28" s="227" customFormat="1" ht="20.25">
      <c r="A681" s="181"/>
      <c r="B681" s="182" t="str">
        <f>IF(LEN(A681)=0,"",INDEX('Smelter Look-up'!$A:$A,MATCH($A681,'Smelter Look-up'!$E:$E,0)))</f>
        <v/>
      </c>
      <c r="C681" s="186" t="str">
        <f>IF(LEN(A681)=0,"",INDEX('Smelter Look-up'!$C:$C,MATCH($A681,'Smelter Look-up'!$E:$E,0)))</f>
        <v/>
      </c>
      <c r="D681" s="230"/>
      <c r="E681" s="182" t="str">
        <f ca="1">IF(ISERROR($V681),"",OFFSET('Smelter Look-up'!$D$4,$V681-4,0)&amp;"")</f>
        <v/>
      </c>
      <c r="F681" s="182" t="str">
        <f ca="1">IF(ISERROR($V681),"",OFFSET('Smelter Look-up'!$E$4,$V681-4,0))</f>
        <v/>
      </c>
      <c r="G681" s="182" t="str">
        <f ca="1">IF(C681=$X$4,IF(ISERROR($V681),"Enter smelter details","RMI"),IF(ISERROR($V681),"",OFFSET('Smelter Look-up'!$F$4,$V681-4,0)))</f>
        <v/>
      </c>
      <c r="H681" s="183" t="str">
        <f ca="1">IF(ISERROR($V681),"",OFFSET('Smelter Look-up'!$G$4,$V681-4,0))</f>
        <v/>
      </c>
      <c r="I681" s="184" t="str">
        <f ca="1">IF(ISERROR($V681),"",OFFSET('Smelter Look-up'!$H$4,$V681-4,0))</f>
        <v/>
      </c>
      <c r="J681" s="184" t="str">
        <f ca="1">IF(ISERROR($V681),"",OFFSET('Smelter Look-up'!$I$4,$V681-4,0))</f>
        <v/>
      </c>
      <c r="K681" s="224"/>
      <c r="L681" s="224"/>
      <c r="M681" s="224"/>
      <c r="N681" s="224"/>
      <c r="O681" s="224"/>
      <c r="P681" s="185"/>
      <c r="Q681" s="225"/>
      <c r="R681" s="182" t="str">
        <f ca="1">IF(ISERROR($V681),"",OFFSET('Smelter Look-up'!$C$4,$V681-4,0)&amp;"")</f>
        <v/>
      </c>
      <c r="S681" s="181" t="str">
        <f t="shared" ca="1" si="95"/>
        <v/>
      </c>
      <c r="T681" s="181" t="str">
        <f ca="1">IF(B681="","",IF(ISERROR(MATCH($J681,SorP!$B$1:$B$6226,0)),"",INDIRECT("'SorP'!$A$"&amp;MATCH($S681&amp;$J681,SorP!C:C,0))))</f>
        <v/>
      </c>
      <c r="U681" s="201"/>
      <c r="V681" s="226" t="e">
        <f>IF(C681="",NA(),IF(OR(C681="Smelter not listed",C681="Smelter not yet identified"),MATCH($B681&amp;$D681,'Smelter Look-up'!$J:$J,0),MATCH($B681&amp;$C681,'Smelter Look-up'!$J:$J,0)))</f>
        <v>#N/A</v>
      </c>
      <c r="X681" s="227">
        <f t="shared" ca="1" si="96"/>
        <v>0</v>
      </c>
      <c r="AB681" s="228" t="str">
        <f t="shared" si="97"/>
        <v/>
      </c>
    </row>
    <row r="682" spans="1:28" s="227" customFormat="1" ht="20.25">
      <c r="A682" s="181"/>
      <c r="B682" s="182" t="str">
        <f>IF(LEN(A682)=0,"",INDEX('Smelter Look-up'!$A:$A,MATCH($A682,'Smelter Look-up'!$E:$E,0)))</f>
        <v/>
      </c>
      <c r="C682" s="186" t="str">
        <f>IF(LEN(A682)=0,"",INDEX('Smelter Look-up'!$C:$C,MATCH($A682,'Smelter Look-up'!$E:$E,0)))</f>
        <v/>
      </c>
      <c r="D682" s="230"/>
      <c r="E682" s="182" t="str">
        <f ca="1">IF(ISERROR($V682),"",OFFSET('Smelter Look-up'!$D$4,$V682-4,0)&amp;"")</f>
        <v/>
      </c>
      <c r="F682" s="182" t="str">
        <f ca="1">IF(ISERROR($V682),"",OFFSET('Smelter Look-up'!$E$4,$V682-4,0))</f>
        <v/>
      </c>
      <c r="G682" s="182" t="str">
        <f ca="1">IF(C682=$X$4,IF(ISERROR($V682),"Enter smelter details","RMI"),IF(ISERROR($V682),"",OFFSET('Smelter Look-up'!$F$4,$V682-4,0)))</f>
        <v/>
      </c>
      <c r="H682" s="183" t="str">
        <f ca="1">IF(ISERROR($V682),"",OFFSET('Smelter Look-up'!$G$4,$V682-4,0))</f>
        <v/>
      </c>
      <c r="I682" s="184" t="str">
        <f ca="1">IF(ISERROR($V682),"",OFFSET('Smelter Look-up'!$H$4,$V682-4,0))</f>
        <v/>
      </c>
      <c r="J682" s="184" t="str">
        <f ca="1">IF(ISERROR($V682),"",OFFSET('Smelter Look-up'!$I$4,$V682-4,0))</f>
        <v/>
      </c>
      <c r="K682" s="224"/>
      <c r="L682" s="224"/>
      <c r="M682" s="224"/>
      <c r="N682" s="224"/>
      <c r="O682" s="224"/>
      <c r="P682" s="185"/>
      <c r="Q682" s="225"/>
      <c r="R682" s="182" t="str">
        <f ca="1">IF(ISERROR($V682),"",OFFSET('Smelter Look-up'!$C$4,$V682-4,0)&amp;"")</f>
        <v/>
      </c>
      <c r="S682" s="181" t="str">
        <f t="shared" ca="1" si="95"/>
        <v/>
      </c>
      <c r="T682" s="181" t="str">
        <f ca="1">IF(B682="","",IF(ISERROR(MATCH($J682,SorP!$B$1:$B$6226,0)),"",INDIRECT("'SorP'!$A$"&amp;MATCH($S682&amp;$J682,SorP!C:C,0))))</f>
        <v/>
      </c>
      <c r="U682" s="201"/>
      <c r="V682" s="226" t="e">
        <f>IF(C682="",NA(),IF(OR(C682="Smelter not listed",C682="Smelter not yet identified"),MATCH($B682&amp;$D682,'Smelter Look-up'!$J:$J,0),MATCH($B682&amp;$C682,'Smelter Look-up'!$J:$J,0)))</f>
        <v>#N/A</v>
      </c>
      <c r="X682" s="227">
        <f t="shared" ca="1" si="96"/>
        <v>0</v>
      </c>
      <c r="AB682" s="228" t="str">
        <f t="shared" si="97"/>
        <v/>
      </c>
    </row>
    <row r="683" spans="1:28" s="227" customFormat="1" ht="20.25">
      <c r="A683" s="181"/>
      <c r="B683" s="182" t="str">
        <f>IF(LEN(A683)=0,"",INDEX('Smelter Look-up'!$A:$A,MATCH($A683,'Smelter Look-up'!$E:$E,0)))</f>
        <v/>
      </c>
      <c r="C683" s="186" t="str">
        <f>IF(LEN(A683)=0,"",INDEX('Smelter Look-up'!$C:$C,MATCH($A683,'Smelter Look-up'!$E:$E,0)))</f>
        <v/>
      </c>
      <c r="D683" s="230"/>
      <c r="E683" s="182" t="str">
        <f ca="1">IF(ISERROR($V683),"",OFFSET('Smelter Look-up'!$D$4,$V683-4,0)&amp;"")</f>
        <v/>
      </c>
      <c r="F683" s="182" t="str">
        <f ca="1">IF(ISERROR($V683),"",OFFSET('Smelter Look-up'!$E$4,$V683-4,0))</f>
        <v/>
      </c>
      <c r="G683" s="182" t="str">
        <f ca="1">IF(C683=$X$4,IF(ISERROR($V683),"Enter smelter details","RMI"),IF(ISERROR($V683),"",OFFSET('Smelter Look-up'!$F$4,$V683-4,0)))</f>
        <v/>
      </c>
      <c r="H683" s="183" t="str">
        <f ca="1">IF(ISERROR($V683),"",OFFSET('Smelter Look-up'!$G$4,$V683-4,0))</f>
        <v/>
      </c>
      <c r="I683" s="184" t="str">
        <f ca="1">IF(ISERROR($V683),"",OFFSET('Smelter Look-up'!$H$4,$V683-4,0))</f>
        <v/>
      </c>
      <c r="J683" s="184" t="str">
        <f ca="1">IF(ISERROR($V683),"",OFFSET('Smelter Look-up'!$I$4,$V683-4,0))</f>
        <v/>
      </c>
      <c r="K683" s="224"/>
      <c r="L683" s="224"/>
      <c r="M683" s="224"/>
      <c r="N683" s="224"/>
      <c r="O683" s="224"/>
      <c r="P683" s="185"/>
      <c r="Q683" s="225"/>
      <c r="R683" s="182" t="str">
        <f ca="1">IF(ISERROR($V683),"",OFFSET('Smelter Look-up'!$C$4,$V683-4,0)&amp;"")</f>
        <v/>
      </c>
      <c r="S683" s="181" t="str">
        <f t="shared" ca="1" si="95"/>
        <v/>
      </c>
      <c r="T683" s="181" t="str">
        <f ca="1">IF(B683="","",IF(ISERROR(MATCH($J683,SorP!$B$1:$B$6226,0)),"",INDIRECT("'SorP'!$A$"&amp;MATCH($S683&amp;$J683,SorP!C:C,0))))</f>
        <v/>
      </c>
      <c r="U683" s="201"/>
      <c r="V683" s="226" t="e">
        <f>IF(C683="",NA(),IF(OR(C683="Smelter not listed",C683="Smelter not yet identified"),MATCH($B683&amp;$D683,'Smelter Look-up'!$J:$J,0),MATCH($B683&amp;$C683,'Smelter Look-up'!$J:$J,0)))</f>
        <v>#N/A</v>
      </c>
      <c r="X683" s="227">
        <f t="shared" ca="1" si="96"/>
        <v>0</v>
      </c>
      <c r="AB683" s="228" t="str">
        <f t="shared" si="97"/>
        <v/>
      </c>
    </row>
    <row r="684" spans="1:28" s="227" customFormat="1" ht="20.25">
      <c r="A684" s="181"/>
      <c r="B684" s="182" t="str">
        <f>IF(LEN(A684)=0,"",INDEX('Smelter Look-up'!$A:$A,MATCH($A684,'Smelter Look-up'!$E:$E,0)))</f>
        <v/>
      </c>
      <c r="C684" s="186" t="str">
        <f>IF(LEN(A684)=0,"",INDEX('Smelter Look-up'!$C:$C,MATCH($A684,'Smelter Look-up'!$E:$E,0)))</f>
        <v/>
      </c>
      <c r="D684" s="230"/>
      <c r="E684" s="182" t="str">
        <f ca="1">IF(ISERROR($V684),"",OFFSET('Smelter Look-up'!$D$4,$V684-4,0)&amp;"")</f>
        <v/>
      </c>
      <c r="F684" s="182" t="str">
        <f ca="1">IF(ISERROR($V684),"",OFFSET('Smelter Look-up'!$E$4,$V684-4,0))</f>
        <v/>
      </c>
      <c r="G684" s="182" t="str">
        <f ca="1">IF(C684=$X$4,IF(ISERROR($V684),"Enter smelter details","RMI"),IF(ISERROR($V684),"",OFFSET('Smelter Look-up'!$F$4,$V684-4,0)))</f>
        <v/>
      </c>
      <c r="H684" s="183" t="str">
        <f ca="1">IF(ISERROR($V684),"",OFFSET('Smelter Look-up'!$G$4,$V684-4,0))</f>
        <v/>
      </c>
      <c r="I684" s="184" t="str">
        <f ca="1">IF(ISERROR($V684),"",OFFSET('Smelter Look-up'!$H$4,$V684-4,0))</f>
        <v/>
      </c>
      <c r="J684" s="184" t="str">
        <f ca="1">IF(ISERROR($V684),"",OFFSET('Smelter Look-up'!$I$4,$V684-4,0))</f>
        <v/>
      </c>
      <c r="K684" s="224"/>
      <c r="L684" s="224"/>
      <c r="M684" s="224"/>
      <c r="N684" s="224"/>
      <c r="O684" s="224"/>
      <c r="P684" s="185"/>
      <c r="Q684" s="225"/>
      <c r="R684" s="182" t="str">
        <f ca="1">IF(ISERROR($V684),"",OFFSET('Smelter Look-up'!$C$4,$V684-4,0)&amp;"")</f>
        <v/>
      </c>
      <c r="S684" s="181" t="str">
        <f t="shared" ca="1" si="95"/>
        <v/>
      </c>
      <c r="T684" s="181" t="str">
        <f ca="1">IF(B684="","",IF(ISERROR(MATCH($J684,SorP!$B$1:$B$6226,0)),"",INDIRECT("'SorP'!$A$"&amp;MATCH($S684&amp;$J684,SorP!C:C,0))))</f>
        <v/>
      </c>
      <c r="U684" s="201"/>
      <c r="V684" s="226" t="e">
        <f>IF(C684="",NA(),IF(OR(C684="Smelter not listed",C684="Smelter not yet identified"),MATCH($B684&amp;$D684,'Smelter Look-up'!$J:$J,0),MATCH($B684&amp;$C684,'Smelter Look-up'!$J:$J,0)))</f>
        <v>#N/A</v>
      </c>
      <c r="X684" s="227">
        <f t="shared" ca="1" si="96"/>
        <v>0</v>
      </c>
      <c r="AB684" s="228" t="str">
        <f t="shared" si="97"/>
        <v/>
      </c>
    </row>
    <row r="685" spans="1:28" s="227" customFormat="1" ht="20.25">
      <c r="A685" s="181"/>
      <c r="B685" s="182" t="str">
        <f>IF(LEN(A685)=0,"",INDEX('Smelter Look-up'!$A:$A,MATCH($A685,'Smelter Look-up'!$E:$E,0)))</f>
        <v/>
      </c>
      <c r="C685" s="186" t="str">
        <f>IF(LEN(A685)=0,"",INDEX('Smelter Look-up'!$C:$C,MATCH($A685,'Smelter Look-up'!$E:$E,0)))</f>
        <v/>
      </c>
      <c r="D685" s="230"/>
      <c r="E685" s="182" t="str">
        <f ca="1">IF(ISERROR($V685),"",OFFSET('Smelter Look-up'!$D$4,$V685-4,0)&amp;"")</f>
        <v/>
      </c>
      <c r="F685" s="182" t="str">
        <f ca="1">IF(ISERROR($V685),"",OFFSET('Smelter Look-up'!$E$4,$V685-4,0))</f>
        <v/>
      </c>
      <c r="G685" s="182" t="str">
        <f ca="1">IF(C685=$X$4,IF(ISERROR($V685),"Enter smelter details","RMI"),IF(ISERROR($V685),"",OFFSET('Smelter Look-up'!$F$4,$V685-4,0)))</f>
        <v/>
      </c>
      <c r="H685" s="183" t="str">
        <f ca="1">IF(ISERROR($V685),"",OFFSET('Smelter Look-up'!$G$4,$V685-4,0))</f>
        <v/>
      </c>
      <c r="I685" s="184" t="str">
        <f ca="1">IF(ISERROR($V685),"",OFFSET('Smelter Look-up'!$H$4,$V685-4,0))</f>
        <v/>
      </c>
      <c r="J685" s="184" t="str">
        <f ca="1">IF(ISERROR($V685),"",OFFSET('Smelter Look-up'!$I$4,$V685-4,0))</f>
        <v/>
      </c>
      <c r="K685" s="224"/>
      <c r="L685" s="224"/>
      <c r="M685" s="224"/>
      <c r="N685" s="224"/>
      <c r="O685" s="224"/>
      <c r="P685" s="185"/>
      <c r="Q685" s="225"/>
      <c r="R685" s="182" t="str">
        <f ca="1">IF(ISERROR($V685),"",OFFSET('Smelter Look-up'!$C$4,$V685-4,0)&amp;"")</f>
        <v/>
      </c>
      <c r="S685" s="181" t="str">
        <f t="shared" ca="1" si="95"/>
        <v/>
      </c>
      <c r="T685" s="181" t="str">
        <f ca="1">IF(B685="","",IF(ISERROR(MATCH($J685,SorP!$B$1:$B$6226,0)),"",INDIRECT("'SorP'!$A$"&amp;MATCH($S685&amp;$J685,SorP!C:C,0))))</f>
        <v/>
      </c>
      <c r="U685" s="201"/>
      <c r="V685" s="226" t="e">
        <f>IF(C685="",NA(),IF(OR(C685="Smelter not listed",C685="Smelter not yet identified"),MATCH($B685&amp;$D685,'Smelter Look-up'!$J:$J,0),MATCH($B685&amp;$C685,'Smelter Look-up'!$J:$J,0)))</f>
        <v>#N/A</v>
      </c>
      <c r="X685" s="227">
        <f t="shared" ca="1" si="96"/>
        <v>0</v>
      </c>
      <c r="AB685" s="228" t="str">
        <f t="shared" si="97"/>
        <v/>
      </c>
    </row>
    <row r="686" spans="1:28" s="227" customFormat="1" ht="20.25">
      <c r="A686" s="181"/>
      <c r="B686" s="182" t="str">
        <f>IF(LEN(A686)=0,"",INDEX('Smelter Look-up'!$A:$A,MATCH($A686,'Smelter Look-up'!$E:$E,0)))</f>
        <v/>
      </c>
      <c r="C686" s="186" t="str">
        <f>IF(LEN(A686)=0,"",INDEX('Smelter Look-up'!$C:$C,MATCH($A686,'Smelter Look-up'!$E:$E,0)))</f>
        <v/>
      </c>
      <c r="D686" s="230"/>
      <c r="E686" s="182" t="str">
        <f ca="1">IF(ISERROR($V686),"",OFFSET('Smelter Look-up'!$D$4,$V686-4,0)&amp;"")</f>
        <v/>
      </c>
      <c r="F686" s="182" t="str">
        <f ca="1">IF(ISERROR($V686),"",OFFSET('Smelter Look-up'!$E$4,$V686-4,0))</f>
        <v/>
      </c>
      <c r="G686" s="182" t="str">
        <f ca="1">IF(C686=$X$4,IF(ISERROR($V686),"Enter smelter details","RMI"),IF(ISERROR($V686),"",OFFSET('Smelter Look-up'!$F$4,$V686-4,0)))</f>
        <v/>
      </c>
      <c r="H686" s="183" t="str">
        <f ca="1">IF(ISERROR($V686),"",OFFSET('Smelter Look-up'!$G$4,$V686-4,0))</f>
        <v/>
      </c>
      <c r="I686" s="184" t="str">
        <f ca="1">IF(ISERROR($V686),"",OFFSET('Smelter Look-up'!$H$4,$V686-4,0))</f>
        <v/>
      </c>
      <c r="J686" s="184" t="str">
        <f ca="1">IF(ISERROR($V686),"",OFFSET('Smelter Look-up'!$I$4,$V686-4,0))</f>
        <v/>
      </c>
      <c r="K686" s="224"/>
      <c r="L686" s="224"/>
      <c r="M686" s="224"/>
      <c r="N686" s="224"/>
      <c r="O686" s="224"/>
      <c r="P686" s="185"/>
      <c r="Q686" s="225"/>
      <c r="R686" s="182" t="str">
        <f ca="1">IF(ISERROR($V686),"",OFFSET('Smelter Look-up'!$C$4,$V686-4,0)&amp;"")</f>
        <v/>
      </c>
      <c r="S686" s="181" t="str">
        <f t="shared" ca="1" si="95"/>
        <v/>
      </c>
      <c r="T686" s="181" t="str">
        <f ca="1">IF(B686="","",IF(ISERROR(MATCH($J686,SorP!$B$1:$B$6226,0)),"",INDIRECT("'SorP'!$A$"&amp;MATCH($S686&amp;$J686,SorP!C:C,0))))</f>
        <v/>
      </c>
      <c r="U686" s="201"/>
      <c r="V686" s="226" t="e">
        <f>IF(C686="",NA(),IF(OR(C686="Smelter not listed",C686="Smelter not yet identified"),MATCH($B686&amp;$D686,'Smelter Look-up'!$J:$J,0),MATCH($B686&amp;$C686,'Smelter Look-up'!$J:$J,0)))</f>
        <v>#N/A</v>
      </c>
      <c r="X686" s="227">
        <f t="shared" ca="1" si="96"/>
        <v>0</v>
      </c>
      <c r="AB686" s="228" t="str">
        <f t="shared" si="97"/>
        <v/>
      </c>
    </row>
    <row r="687" spans="1:28" s="227" customFormat="1" ht="20.25">
      <c r="A687" s="181"/>
      <c r="B687" s="182" t="str">
        <f>IF(LEN(A687)=0,"",INDEX('Smelter Look-up'!$A:$A,MATCH($A687,'Smelter Look-up'!$E:$E,0)))</f>
        <v/>
      </c>
      <c r="C687" s="186" t="str">
        <f>IF(LEN(A687)=0,"",INDEX('Smelter Look-up'!$C:$C,MATCH($A687,'Smelter Look-up'!$E:$E,0)))</f>
        <v/>
      </c>
      <c r="D687" s="230"/>
      <c r="E687" s="182" t="str">
        <f ca="1">IF(ISERROR($V687),"",OFFSET('Smelter Look-up'!$D$4,$V687-4,0)&amp;"")</f>
        <v/>
      </c>
      <c r="F687" s="182" t="str">
        <f ca="1">IF(ISERROR($V687),"",OFFSET('Smelter Look-up'!$E$4,$V687-4,0))</f>
        <v/>
      </c>
      <c r="G687" s="182" t="str">
        <f ca="1">IF(C687=$X$4,IF(ISERROR($V687),"Enter smelter details","RMI"),IF(ISERROR($V687),"",OFFSET('Smelter Look-up'!$F$4,$V687-4,0)))</f>
        <v/>
      </c>
      <c r="H687" s="183" t="str">
        <f ca="1">IF(ISERROR($V687),"",OFFSET('Smelter Look-up'!$G$4,$V687-4,0))</f>
        <v/>
      </c>
      <c r="I687" s="184" t="str">
        <f ca="1">IF(ISERROR($V687),"",OFFSET('Smelter Look-up'!$H$4,$V687-4,0))</f>
        <v/>
      </c>
      <c r="J687" s="184" t="str">
        <f ca="1">IF(ISERROR($V687),"",OFFSET('Smelter Look-up'!$I$4,$V687-4,0))</f>
        <v/>
      </c>
      <c r="K687" s="224"/>
      <c r="L687" s="224"/>
      <c r="M687" s="224"/>
      <c r="N687" s="224"/>
      <c r="O687" s="224"/>
      <c r="P687" s="185"/>
      <c r="Q687" s="225"/>
      <c r="R687" s="182" t="str">
        <f ca="1">IF(ISERROR($V687),"",OFFSET('Smelter Look-up'!$C$4,$V687-4,0)&amp;"")</f>
        <v/>
      </c>
      <c r="S687" s="181" t="str">
        <f t="shared" ca="1" si="95"/>
        <v/>
      </c>
      <c r="T687" s="181" t="str">
        <f ca="1">IF(B687="","",IF(ISERROR(MATCH($J687,SorP!$B$1:$B$6226,0)),"",INDIRECT("'SorP'!$A$"&amp;MATCH($S687&amp;$J687,SorP!C:C,0))))</f>
        <v/>
      </c>
      <c r="U687" s="201"/>
      <c r="V687" s="226" t="e">
        <f>IF(C687="",NA(),IF(OR(C687="Smelter not listed",C687="Smelter not yet identified"),MATCH($B687&amp;$D687,'Smelter Look-up'!$J:$J,0),MATCH($B687&amp;$C687,'Smelter Look-up'!$J:$J,0)))</f>
        <v>#N/A</v>
      </c>
      <c r="X687" s="227">
        <f t="shared" ca="1" si="96"/>
        <v>0</v>
      </c>
      <c r="AB687" s="228" t="str">
        <f t="shared" si="97"/>
        <v/>
      </c>
    </row>
    <row r="688" spans="1:28" s="227" customFormat="1" ht="20.25">
      <c r="A688" s="181"/>
      <c r="B688" s="182" t="str">
        <f>IF(LEN(A688)=0,"",INDEX('Smelter Look-up'!$A:$A,MATCH($A688,'Smelter Look-up'!$E:$E,0)))</f>
        <v/>
      </c>
      <c r="C688" s="186" t="str">
        <f>IF(LEN(A688)=0,"",INDEX('Smelter Look-up'!$C:$C,MATCH($A688,'Smelter Look-up'!$E:$E,0)))</f>
        <v/>
      </c>
      <c r="D688" s="230"/>
      <c r="E688" s="182" t="str">
        <f ca="1">IF(ISERROR($V688),"",OFFSET('Smelter Look-up'!$D$4,$V688-4,0)&amp;"")</f>
        <v/>
      </c>
      <c r="F688" s="182" t="str">
        <f ca="1">IF(ISERROR($V688),"",OFFSET('Smelter Look-up'!$E$4,$V688-4,0))</f>
        <v/>
      </c>
      <c r="G688" s="182" t="str">
        <f ca="1">IF(C688=$X$4,IF(ISERROR($V688),"Enter smelter details","RMI"),IF(ISERROR($V688),"",OFFSET('Smelter Look-up'!$F$4,$V688-4,0)))</f>
        <v/>
      </c>
      <c r="H688" s="183" t="str">
        <f ca="1">IF(ISERROR($V688),"",OFFSET('Smelter Look-up'!$G$4,$V688-4,0))</f>
        <v/>
      </c>
      <c r="I688" s="184" t="str">
        <f ca="1">IF(ISERROR($V688),"",OFFSET('Smelter Look-up'!$H$4,$V688-4,0))</f>
        <v/>
      </c>
      <c r="J688" s="184" t="str">
        <f ca="1">IF(ISERROR($V688),"",OFFSET('Smelter Look-up'!$I$4,$V688-4,0))</f>
        <v/>
      </c>
      <c r="K688" s="224"/>
      <c r="L688" s="224"/>
      <c r="M688" s="224"/>
      <c r="N688" s="224"/>
      <c r="O688" s="224"/>
      <c r="P688" s="185"/>
      <c r="Q688" s="225"/>
      <c r="R688" s="182" t="str">
        <f ca="1">IF(ISERROR($V688),"",OFFSET('Smelter Look-up'!$C$4,$V688-4,0)&amp;"")</f>
        <v/>
      </c>
      <c r="S688" s="181" t="str">
        <f t="shared" ca="1" si="95"/>
        <v/>
      </c>
      <c r="T688" s="181" t="str">
        <f ca="1">IF(B688="","",IF(ISERROR(MATCH($J688,SorP!$B$1:$B$6226,0)),"",INDIRECT("'SorP'!$A$"&amp;MATCH($S688&amp;$J688,SorP!C:C,0))))</f>
        <v/>
      </c>
      <c r="U688" s="201"/>
      <c r="V688" s="226" t="e">
        <f>IF(C688="",NA(),IF(OR(C688="Smelter not listed",C688="Smelter not yet identified"),MATCH($B688&amp;$D688,'Smelter Look-up'!$J:$J,0),MATCH($B688&amp;$C688,'Smelter Look-up'!$J:$J,0)))</f>
        <v>#N/A</v>
      </c>
      <c r="X688" s="227">
        <f t="shared" ca="1" si="96"/>
        <v>0</v>
      </c>
      <c r="AB688" s="228" t="str">
        <f t="shared" si="97"/>
        <v/>
      </c>
    </row>
    <row r="689" spans="1:28" s="227" customFormat="1" ht="20.25">
      <c r="A689" s="181"/>
      <c r="B689" s="182" t="str">
        <f>IF(LEN(A689)=0,"",INDEX('Smelter Look-up'!$A:$A,MATCH($A689,'Smelter Look-up'!$E:$E,0)))</f>
        <v/>
      </c>
      <c r="C689" s="186" t="str">
        <f>IF(LEN(A689)=0,"",INDEX('Smelter Look-up'!$C:$C,MATCH($A689,'Smelter Look-up'!$E:$E,0)))</f>
        <v/>
      </c>
      <c r="D689" s="230"/>
      <c r="E689" s="182" t="str">
        <f ca="1">IF(ISERROR($V689),"",OFFSET('Smelter Look-up'!$D$4,$V689-4,0)&amp;"")</f>
        <v/>
      </c>
      <c r="F689" s="182" t="str">
        <f ca="1">IF(ISERROR($V689),"",OFFSET('Smelter Look-up'!$E$4,$V689-4,0))</f>
        <v/>
      </c>
      <c r="G689" s="182" t="str">
        <f ca="1">IF(C689=$X$4,IF(ISERROR($V689),"Enter smelter details","RMI"),IF(ISERROR($V689),"",OFFSET('Smelter Look-up'!$F$4,$V689-4,0)))</f>
        <v/>
      </c>
      <c r="H689" s="183" t="str">
        <f ca="1">IF(ISERROR($V689),"",OFFSET('Smelter Look-up'!$G$4,$V689-4,0))</f>
        <v/>
      </c>
      <c r="I689" s="184" t="str">
        <f ca="1">IF(ISERROR($V689),"",OFFSET('Smelter Look-up'!$H$4,$V689-4,0))</f>
        <v/>
      </c>
      <c r="J689" s="184" t="str">
        <f ca="1">IF(ISERROR($V689),"",OFFSET('Smelter Look-up'!$I$4,$V689-4,0))</f>
        <v/>
      </c>
      <c r="K689" s="224"/>
      <c r="L689" s="224"/>
      <c r="M689" s="224"/>
      <c r="N689" s="224"/>
      <c r="O689" s="224"/>
      <c r="P689" s="185"/>
      <c r="Q689" s="225"/>
      <c r="R689" s="182" t="str">
        <f ca="1">IF(ISERROR($V689),"",OFFSET('Smelter Look-up'!$C$4,$V689-4,0)&amp;"")</f>
        <v/>
      </c>
      <c r="S689" s="181" t="str">
        <f t="shared" ca="1" si="95"/>
        <v/>
      </c>
      <c r="T689" s="181" t="str">
        <f ca="1">IF(B689="","",IF(ISERROR(MATCH($J689,SorP!$B$1:$B$6226,0)),"",INDIRECT("'SorP'!$A$"&amp;MATCH($S689&amp;$J689,SorP!C:C,0))))</f>
        <v/>
      </c>
      <c r="U689" s="201"/>
      <c r="V689" s="226" t="e">
        <f>IF(C689="",NA(),IF(OR(C689="Smelter not listed",C689="Smelter not yet identified"),MATCH($B689&amp;$D689,'Smelter Look-up'!$J:$J,0),MATCH($B689&amp;$C689,'Smelter Look-up'!$J:$J,0)))</f>
        <v>#N/A</v>
      </c>
      <c r="X689" s="227">
        <f t="shared" ca="1" si="96"/>
        <v>0</v>
      </c>
      <c r="AB689" s="228" t="str">
        <f t="shared" si="97"/>
        <v/>
      </c>
    </row>
    <row r="690" spans="1:28" s="227" customFormat="1" ht="20.25">
      <c r="A690" s="181"/>
      <c r="B690" s="182" t="str">
        <f>IF(LEN(A690)=0,"",INDEX('Smelter Look-up'!$A:$A,MATCH($A690,'Smelter Look-up'!$E:$E,0)))</f>
        <v/>
      </c>
      <c r="C690" s="186" t="str">
        <f>IF(LEN(A690)=0,"",INDEX('Smelter Look-up'!$C:$C,MATCH($A690,'Smelter Look-up'!$E:$E,0)))</f>
        <v/>
      </c>
      <c r="D690" s="230"/>
      <c r="E690" s="182" t="str">
        <f ca="1">IF(ISERROR($V690),"",OFFSET('Smelter Look-up'!$D$4,$V690-4,0)&amp;"")</f>
        <v/>
      </c>
      <c r="F690" s="182" t="str">
        <f ca="1">IF(ISERROR($V690),"",OFFSET('Smelter Look-up'!$E$4,$V690-4,0))</f>
        <v/>
      </c>
      <c r="G690" s="182" t="str">
        <f ca="1">IF(C690=$X$4,IF(ISERROR($V690),"Enter smelter details","RMI"),IF(ISERROR($V690),"",OFFSET('Smelter Look-up'!$F$4,$V690-4,0)))</f>
        <v/>
      </c>
      <c r="H690" s="183" t="str">
        <f ca="1">IF(ISERROR($V690),"",OFFSET('Smelter Look-up'!$G$4,$V690-4,0))</f>
        <v/>
      </c>
      <c r="I690" s="184" t="str">
        <f ca="1">IF(ISERROR($V690),"",OFFSET('Smelter Look-up'!$H$4,$V690-4,0))</f>
        <v/>
      </c>
      <c r="J690" s="184" t="str">
        <f ca="1">IF(ISERROR($V690),"",OFFSET('Smelter Look-up'!$I$4,$V690-4,0))</f>
        <v/>
      </c>
      <c r="K690" s="224"/>
      <c r="L690" s="224"/>
      <c r="M690" s="224"/>
      <c r="N690" s="224"/>
      <c r="O690" s="224"/>
      <c r="P690" s="185"/>
      <c r="Q690" s="225"/>
      <c r="R690" s="182" t="str">
        <f ca="1">IF(ISERROR($V690),"",OFFSET('Smelter Look-up'!$C$4,$V690-4,0)&amp;"")</f>
        <v/>
      </c>
      <c r="S690" s="181" t="str">
        <f t="shared" ca="1" si="95"/>
        <v/>
      </c>
      <c r="T690" s="181" t="str">
        <f ca="1">IF(B690="","",IF(ISERROR(MATCH($J690,SorP!$B$1:$B$6226,0)),"",INDIRECT("'SorP'!$A$"&amp;MATCH($S690&amp;$J690,SorP!C:C,0))))</f>
        <v/>
      </c>
      <c r="U690" s="201"/>
      <c r="V690" s="226" t="e">
        <f>IF(C690="",NA(),IF(OR(C690="Smelter not listed",C690="Smelter not yet identified"),MATCH($B690&amp;$D690,'Smelter Look-up'!$J:$J,0),MATCH($B690&amp;$C690,'Smelter Look-up'!$J:$J,0)))</f>
        <v>#N/A</v>
      </c>
      <c r="X690" s="227">
        <f t="shared" ca="1" si="96"/>
        <v>0</v>
      </c>
      <c r="AB690" s="228" t="str">
        <f t="shared" si="97"/>
        <v/>
      </c>
    </row>
    <row r="691" spans="1:28" s="227" customFormat="1" ht="20.25">
      <c r="A691" s="181"/>
      <c r="B691" s="182" t="str">
        <f>IF(LEN(A691)=0,"",INDEX('Smelter Look-up'!$A:$A,MATCH($A691,'Smelter Look-up'!$E:$E,0)))</f>
        <v/>
      </c>
      <c r="C691" s="186" t="str">
        <f>IF(LEN(A691)=0,"",INDEX('Smelter Look-up'!$C:$C,MATCH($A691,'Smelter Look-up'!$E:$E,0)))</f>
        <v/>
      </c>
      <c r="D691" s="230"/>
      <c r="E691" s="182" t="str">
        <f ca="1">IF(ISERROR($V691),"",OFFSET('Smelter Look-up'!$D$4,$V691-4,0)&amp;"")</f>
        <v/>
      </c>
      <c r="F691" s="182" t="str">
        <f ca="1">IF(ISERROR($V691),"",OFFSET('Smelter Look-up'!$E$4,$V691-4,0))</f>
        <v/>
      </c>
      <c r="G691" s="182" t="str">
        <f ca="1">IF(C691=$X$4,IF(ISERROR($V691),"Enter smelter details","RMI"),IF(ISERROR($V691),"",OFFSET('Smelter Look-up'!$F$4,$V691-4,0)))</f>
        <v/>
      </c>
      <c r="H691" s="183" t="str">
        <f ca="1">IF(ISERROR($V691),"",OFFSET('Smelter Look-up'!$G$4,$V691-4,0))</f>
        <v/>
      </c>
      <c r="I691" s="184" t="str">
        <f ca="1">IF(ISERROR($V691),"",OFFSET('Smelter Look-up'!$H$4,$V691-4,0))</f>
        <v/>
      </c>
      <c r="J691" s="184" t="str">
        <f ca="1">IF(ISERROR($V691),"",OFFSET('Smelter Look-up'!$I$4,$V691-4,0))</f>
        <v/>
      </c>
      <c r="K691" s="224"/>
      <c r="L691" s="224"/>
      <c r="M691" s="224"/>
      <c r="N691" s="224"/>
      <c r="O691" s="224"/>
      <c r="P691" s="185"/>
      <c r="Q691" s="225"/>
      <c r="R691" s="182" t="str">
        <f ca="1">IF(ISERROR($V691),"",OFFSET('Smelter Look-up'!$C$4,$V691-4,0)&amp;"")</f>
        <v/>
      </c>
      <c r="S691" s="181" t="str">
        <f t="shared" ca="1" si="95"/>
        <v/>
      </c>
      <c r="T691" s="181" t="str">
        <f ca="1">IF(B691="","",IF(ISERROR(MATCH($J691,SorP!$B$1:$B$6226,0)),"",INDIRECT("'SorP'!$A$"&amp;MATCH($S691&amp;$J691,SorP!C:C,0))))</f>
        <v/>
      </c>
      <c r="U691" s="201"/>
      <c r="V691" s="226" t="e">
        <f>IF(C691="",NA(),IF(OR(C691="Smelter not listed",C691="Smelter not yet identified"),MATCH($B691&amp;$D691,'Smelter Look-up'!$J:$J,0),MATCH($B691&amp;$C691,'Smelter Look-up'!$J:$J,0)))</f>
        <v>#N/A</v>
      </c>
      <c r="X691" s="227">
        <f t="shared" ca="1" si="96"/>
        <v>0</v>
      </c>
      <c r="AB691" s="228" t="str">
        <f t="shared" si="97"/>
        <v/>
      </c>
    </row>
    <row r="692" spans="1:28" s="227" customFormat="1" ht="20.25">
      <c r="A692" s="181"/>
      <c r="B692" s="182" t="str">
        <f>IF(LEN(A692)=0,"",INDEX('Smelter Look-up'!$A:$A,MATCH($A692,'Smelter Look-up'!$E:$E,0)))</f>
        <v/>
      </c>
      <c r="C692" s="186" t="str">
        <f>IF(LEN(A692)=0,"",INDEX('Smelter Look-up'!$C:$C,MATCH($A692,'Smelter Look-up'!$E:$E,0)))</f>
        <v/>
      </c>
      <c r="D692" s="230"/>
      <c r="E692" s="182" t="str">
        <f ca="1">IF(ISERROR($V692),"",OFFSET('Smelter Look-up'!$D$4,$V692-4,0)&amp;"")</f>
        <v/>
      </c>
      <c r="F692" s="182" t="str">
        <f ca="1">IF(ISERROR($V692),"",OFFSET('Smelter Look-up'!$E$4,$V692-4,0))</f>
        <v/>
      </c>
      <c r="G692" s="182" t="str">
        <f ca="1">IF(C692=$X$4,IF(ISERROR($V692),"Enter smelter details","RMI"),IF(ISERROR($V692),"",OFFSET('Smelter Look-up'!$F$4,$V692-4,0)))</f>
        <v/>
      </c>
      <c r="H692" s="183" t="str">
        <f ca="1">IF(ISERROR($V692),"",OFFSET('Smelter Look-up'!$G$4,$V692-4,0))</f>
        <v/>
      </c>
      <c r="I692" s="184" t="str">
        <f ca="1">IF(ISERROR($V692),"",OFFSET('Smelter Look-up'!$H$4,$V692-4,0))</f>
        <v/>
      </c>
      <c r="J692" s="184" t="str">
        <f ca="1">IF(ISERROR($V692),"",OFFSET('Smelter Look-up'!$I$4,$V692-4,0))</f>
        <v/>
      </c>
      <c r="K692" s="224"/>
      <c r="L692" s="224"/>
      <c r="M692" s="224"/>
      <c r="N692" s="224"/>
      <c r="O692" s="224"/>
      <c r="P692" s="185"/>
      <c r="Q692" s="225"/>
      <c r="R692" s="182" t="str">
        <f ca="1">IF(ISERROR($V692),"",OFFSET('Smelter Look-up'!$C$4,$V692-4,0)&amp;"")</f>
        <v/>
      </c>
      <c r="S692" s="181" t="str">
        <f t="shared" ca="1" si="95"/>
        <v/>
      </c>
      <c r="T692" s="181" t="str">
        <f ca="1">IF(B692="","",IF(ISERROR(MATCH($J692,SorP!$B$1:$B$6226,0)),"",INDIRECT("'SorP'!$A$"&amp;MATCH($S692&amp;$J692,SorP!C:C,0))))</f>
        <v/>
      </c>
      <c r="U692" s="201"/>
      <c r="V692" s="226" t="e">
        <f>IF(C692="",NA(),IF(OR(C692="Smelter not listed",C692="Smelter not yet identified"),MATCH($B692&amp;$D692,'Smelter Look-up'!$J:$J,0),MATCH($B692&amp;$C692,'Smelter Look-up'!$J:$J,0)))</f>
        <v>#N/A</v>
      </c>
      <c r="X692" s="227">
        <f t="shared" ca="1" si="96"/>
        <v>0</v>
      </c>
      <c r="AB692" s="228" t="str">
        <f t="shared" si="97"/>
        <v/>
      </c>
    </row>
    <row r="693" spans="1:28" s="227" customFormat="1" ht="20.25">
      <c r="A693" s="181"/>
      <c r="B693" s="182" t="str">
        <f>IF(LEN(A693)=0,"",INDEX('Smelter Look-up'!$A:$A,MATCH($A693,'Smelter Look-up'!$E:$E,0)))</f>
        <v/>
      </c>
      <c r="C693" s="186" t="str">
        <f>IF(LEN(A693)=0,"",INDEX('Smelter Look-up'!$C:$C,MATCH($A693,'Smelter Look-up'!$E:$E,0)))</f>
        <v/>
      </c>
      <c r="D693" s="230"/>
      <c r="E693" s="182" t="str">
        <f ca="1">IF(ISERROR($V693),"",OFFSET('Smelter Look-up'!$D$4,$V693-4,0)&amp;"")</f>
        <v/>
      </c>
      <c r="F693" s="182" t="str">
        <f ca="1">IF(ISERROR($V693),"",OFFSET('Smelter Look-up'!$E$4,$V693-4,0))</f>
        <v/>
      </c>
      <c r="G693" s="182" t="str">
        <f ca="1">IF(C693=$X$4,IF(ISERROR($V693),"Enter smelter details","RMI"),IF(ISERROR($V693),"",OFFSET('Smelter Look-up'!$F$4,$V693-4,0)))</f>
        <v/>
      </c>
      <c r="H693" s="183" t="str">
        <f ca="1">IF(ISERROR($V693),"",OFFSET('Smelter Look-up'!$G$4,$V693-4,0))</f>
        <v/>
      </c>
      <c r="I693" s="184" t="str">
        <f ca="1">IF(ISERROR($V693),"",OFFSET('Smelter Look-up'!$H$4,$V693-4,0))</f>
        <v/>
      </c>
      <c r="J693" s="184" t="str">
        <f ca="1">IF(ISERROR($V693),"",OFFSET('Smelter Look-up'!$I$4,$V693-4,0))</f>
        <v/>
      </c>
      <c r="K693" s="224"/>
      <c r="L693" s="224"/>
      <c r="M693" s="224"/>
      <c r="N693" s="224"/>
      <c r="O693" s="224"/>
      <c r="P693" s="185"/>
      <c r="Q693" s="225"/>
      <c r="R693" s="182" t="str">
        <f ca="1">IF(ISERROR($V693),"",OFFSET('Smelter Look-up'!$C$4,$V693-4,0)&amp;"")</f>
        <v/>
      </c>
      <c r="S693" s="181" t="str">
        <f t="shared" ca="1" si="95"/>
        <v/>
      </c>
      <c r="T693" s="181" t="str">
        <f ca="1">IF(B693="","",IF(ISERROR(MATCH($J693,SorP!$B$1:$B$6226,0)),"",INDIRECT("'SorP'!$A$"&amp;MATCH($S693&amp;$J693,SorP!C:C,0))))</f>
        <v/>
      </c>
      <c r="U693" s="201"/>
      <c r="V693" s="226" t="e">
        <f>IF(C693="",NA(),IF(OR(C693="Smelter not listed",C693="Smelter not yet identified"),MATCH($B693&amp;$D693,'Smelter Look-up'!$J:$J,0),MATCH($B693&amp;$C693,'Smelter Look-up'!$J:$J,0)))</f>
        <v>#N/A</v>
      </c>
      <c r="X693" s="227">
        <f t="shared" ca="1" si="96"/>
        <v>0</v>
      </c>
      <c r="AB693" s="228" t="str">
        <f t="shared" si="97"/>
        <v/>
      </c>
    </row>
    <row r="694" spans="1:28" s="227" customFormat="1" ht="20.25">
      <c r="A694" s="181"/>
      <c r="B694" s="182" t="str">
        <f>IF(LEN(A694)=0,"",INDEX('Smelter Look-up'!$A:$A,MATCH($A694,'Smelter Look-up'!$E:$E,0)))</f>
        <v/>
      </c>
      <c r="C694" s="186" t="str">
        <f>IF(LEN(A694)=0,"",INDEX('Smelter Look-up'!$C:$C,MATCH($A694,'Smelter Look-up'!$E:$E,0)))</f>
        <v/>
      </c>
      <c r="D694" s="230"/>
      <c r="E694" s="182" t="str">
        <f ca="1">IF(ISERROR($V694),"",OFFSET('Smelter Look-up'!$D$4,$V694-4,0)&amp;"")</f>
        <v/>
      </c>
      <c r="F694" s="182" t="str">
        <f ca="1">IF(ISERROR($V694),"",OFFSET('Smelter Look-up'!$E$4,$V694-4,0))</f>
        <v/>
      </c>
      <c r="G694" s="182" t="str">
        <f ca="1">IF(C694=$X$4,IF(ISERROR($V694),"Enter smelter details","RMI"),IF(ISERROR($V694),"",OFFSET('Smelter Look-up'!$F$4,$V694-4,0)))</f>
        <v/>
      </c>
      <c r="H694" s="183" t="str">
        <f ca="1">IF(ISERROR($V694),"",OFFSET('Smelter Look-up'!$G$4,$V694-4,0))</f>
        <v/>
      </c>
      <c r="I694" s="184" t="str">
        <f ca="1">IF(ISERROR($V694),"",OFFSET('Smelter Look-up'!$H$4,$V694-4,0))</f>
        <v/>
      </c>
      <c r="J694" s="184" t="str">
        <f ca="1">IF(ISERROR($V694),"",OFFSET('Smelter Look-up'!$I$4,$V694-4,0))</f>
        <v/>
      </c>
      <c r="K694" s="224"/>
      <c r="L694" s="224"/>
      <c r="M694" s="224"/>
      <c r="N694" s="224"/>
      <c r="O694" s="224"/>
      <c r="P694" s="185"/>
      <c r="Q694" s="225"/>
      <c r="R694" s="182" t="str">
        <f ca="1">IF(ISERROR($V694),"",OFFSET('Smelter Look-up'!$C$4,$V694-4,0)&amp;"")</f>
        <v/>
      </c>
      <c r="S694" s="181" t="str">
        <f t="shared" ca="1" si="95"/>
        <v/>
      </c>
      <c r="T694" s="181" t="str">
        <f ca="1">IF(B694="","",IF(ISERROR(MATCH($J694,SorP!$B$1:$B$6226,0)),"",INDIRECT("'SorP'!$A$"&amp;MATCH($S694&amp;$J694,SorP!C:C,0))))</f>
        <v/>
      </c>
      <c r="U694" s="201"/>
      <c r="V694" s="226" t="e">
        <f>IF(C694="",NA(),IF(OR(C694="Smelter not listed",C694="Smelter not yet identified"),MATCH($B694&amp;$D694,'Smelter Look-up'!$J:$J,0),MATCH($B694&amp;$C694,'Smelter Look-up'!$J:$J,0)))</f>
        <v>#N/A</v>
      </c>
      <c r="X694" s="227">
        <f t="shared" ca="1" si="96"/>
        <v>0</v>
      </c>
      <c r="AB694" s="228" t="str">
        <f t="shared" si="97"/>
        <v/>
      </c>
    </row>
    <row r="695" spans="1:28" s="227" customFormat="1" ht="20.25">
      <c r="A695" s="181"/>
      <c r="B695" s="182" t="str">
        <f>IF(LEN(A695)=0,"",INDEX('Smelter Look-up'!$A:$A,MATCH($A695,'Smelter Look-up'!$E:$E,0)))</f>
        <v/>
      </c>
      <c r="C695" s="186" t="str">
        <f>IF(LEN(A695)=0,"",INDEX('Smelter Look-up'!$C:$C,MATCH($A695,'Smelter Look-up'!$E:$E,0)))</f>
        <v/>
      </c>
      <c r="D695" s="230"/>
      <c r="E695" s="182" t="str">
        <f ca="1">IF(ISERROR($V695),"",OFFSET('Smelter Look-up'!$D$4,$V695-4,0)&amp;"")</f>
        <v/>
      </c>
      <c r="F695" s="182" t="str">
        <f ca="1">IF(ISERROR($V695),"",OFFSET('Smelter Look-up'!$E$4,$V695-4,0))</f>
        <v/>
      </c>
      <c r="G695" s="182" t="str">
        <f ca="1">IF(C695=$X$4,IF(ISERROR($V695),"Enter smelter details","RMI"),IF(ISERROR($V695),"",OFFSET('Smelter Look-up'!$F$4,$V695-4,0)))</f>
        <v/>
      </c>
      <c r="H695" s="183" t="str">
        <f ca="1">IF(ISERROR($V695),"",OFFSET('Smelter Look-up'!$G$4,$V695-4,0))</f>
        <v/>
      </c>
      <c r="I695" s="184" t="str">
        <f ca="1">IF(ISERROR($V695),"",OFFSET('Smelter Look-up'!$H$4,$V695-4,0))</f>
        <v/>
      </c>
      <c r="J695" s="184" t="str">
        <f ca="1">IF(ISERROR($V695),"",OFFSET('Smelter Look-up'!$I$4,$V695-4,0))</f>
        <v/>
      </c>
      <c r="K695" s="224"/>
      <c r="L695" s="224"/>
      <c r="M695" s="224"/>
      <c r="N695" s="224"/>
      <c r="O695" s="224"/>
      <c r="P695" s="185"/>
      <c r="Q695" s="225"/>
      <c r="R695" s="182" t="str">
        <f ca="1">IF(ISERROR($V695),"",OFFSET('Smelter Look-up'!$C$4,$V695-4,0)&amp;"")</f>
        <v/>
      </c>
      <c r="S695" s="181" t="str">
        <f t="shared" ca="1" si="95"/>
        <v/>
      </c>
      <c r="T695" s="181" t="str">
        <f ca="1">IF(B695="","",IF(ISERROR(MATCH($J695,SorP!$B$1:$B$6226,0)),"",INDIRECT("'SorP'!$A$"&amp;MATCH($S695&amp;$J695,SorP!C:C,0))))</f>
        <v/>
      </c>
      <c r="U695" s="201"/>
      <c r="V695" s="226" t="e">
        <f>IF(C695="",NA(),IF(OR(C695="Smelter not listed",C695="Smelter not yet identified"),MATCH($B695&amp;$D695,'Smelter Look-up'!$J:$J,0),MATCH($B695&amp;$C695,'Smelter Look-up'!$J:$J,0)))</f>
        <v>#N/A</v>
      </c>
      <c r="X695" s="227">
        <f t="shared" ca="1" si="96"/>
        <v>0</v>
      </c>
      <c r="AB695" s="228" t="str">
        <f t="shared" si="97"/>
        <v/>
      </c>
    </row>
    <row r="696" spans="1:28" s="227" customFormat="1" ht="20.25">
      <c r="A696" s="181"/>
      <c r="B696" s="182" t="str">
        <f>IF(LEN(A696)=0,"",INDEX('Smelter Look-up'!$A:$A,MATCH($A696,'Smelter Look-up'!$E:$E,0)))</f>
        <v/>
      </c>
      <c r="C696" s="186" t="str">
        <f>IF(LEN(A696)=0,"",INDEX('Smelter Look-up'!$C:$C,MATCH($A696,'Smelter Look-up'!$E:$E,0)))</f>
        <v/>
      </c>
      <c r="D696" s="230"/>
      <c r="E696" s="182" t="str">
        <f ca="1">IF(ISERROR($V696),"",OFFSET('Smelter Look-up'!$D$4,$V696-4,0)&amp;"")</f>
        <v/>
      </c>
      <c r="F696" s="182" t="str">
        <f ca="1">IF(ISERROR($V696),"",OFFSET('Smelter Look-up'!$E$4,$V696-4,0))</f>
        <v/>
      </c>
      <c r="G696" s="182" t="str">
        <f ca="1">IF(C696=$X$4,IF(ISERROR($V696),"Enter smelter details","RMI"),IF(ISERROR($V696),"",OFFSET('Smelter Look-up'!$F$4,$V696-4,0)))</f>
        <v/>
      </c>
      <c r="H696" s="183" t="str">
        <f ca="1">IF(ISERROR($V696),"",OFFSET('Smelter Look-up'!$G$4,$V696-4,0))</f>
        <v/>
      </c>
      <c r="I696" s="184" t="str">
        <f ca="1">IF(ISERROR($V696),"",OFFSET('Smelter Look-up'!$H$4,$V696-4,0))</f>
        <v/>
      </c>
      <c r="J696" s="184" t="str">
        <f ca="1">IF(ISERROR($V696),"",OFFSET('Smelter Look-up'!$I$4,$V696-4,0))</f>
        <v/>
      </c>
      <c r="K696" s="224"/>
      <c r="L696" s="224"/>
      <c r="M696" s="224"/>
      <c r="N696" s="224"/>
      <c r="O696" s="224"/>
      <c r="P696" s="185"/>
      <c r="Q696" s="225"/>
      <c r="R696" s="182" t="str">
        <f ca="1">IF(ISERROR($V696),"",OFFSET('Smelter Look-up'!$C$4,$V696-4,0)&amp;"")</f>
        <v/>
      </c>
      <c r="S696" s="181" t="str">
        <f t="shared" ca="1" si="95"/>
        <v/>
      </c>
      <c r="T696" s="181" t="str">
        <f ca="1">IF(B696="","",IF(ISERROR(MATCH($J696,SorP!$B$1:$B$6226,0)),"",INDIRECT("'SorP'!$A$"&amp;MATCH($S696&amp;$J696,SorP!C:C,0))))</f>
        <v/>
      </c>
      <c r="U696" s="201"/>
      <c r="V696" s="226" t="e">
        <f>IF(C696="",NA(),IF(OR(C696="Smelter not listed",C696="Smelter not yet identified"),MATCH($B696&amp;$D696,'Smelter Look-up'!$J:$J,0),MATCH($B696&amp;$C696,'Smelter Look-up'!$J:$J,0)))</f>
        <v>#N/A</v>
      </c>
      <c r="X696" s="227">
        <f t="shared" ca="1" si="96"/>
        <v>0</v>
      </c>
      <c r="AB696" s="228" t="str">
        <f t="shared" si="97"/>
        <v/>
      </c>
    </row>
    <row r="697" spans="1:28" s="227" customFormat="1" ht="20.25">
      <c r="A697" s="181"/>
      <c r="B697" s="182" t="str">
        <f>IF(LEN(A697)=0,"",INDEX('Smelter Look-up'!$A:$A,MATCH($A697,'Smelter Look-up'!$E:$E,0)))</f>
        <v/>
      </c>
      <c r="C697" s="186" t="str">
        <f>IF(LEN(A697)=0,"",INDEX('Smelter Look-up'!$C:$C,MATCH($A697,'Smelter Look-up'!$E:$E,0)))</f>
        <v/>
      </c>
      <c r="D697" s="230"/>
      <c r="E697" s="182" t="str">
        <f ca="1">IF(ISERROR($V697),"",OFFSET('Smelter Look-up'!$D$4,$V697-4,0)&amp;"")</f>
        <v/>
      </c>
      <c r="F697" s="182" t="str">
        <f ca="1">IF(ISERROR($V697),"",OFFSET('Smelter Look-up'!$E$4,$V697-4,0))</f>
        <v/>
      </c>
      <c r="G697" s="182" t="str">
        <f ca="1">IF(C697=$X$4,IF(ISERROR($V697),"Enter smelter details","RMI"),IF(ISERROR($V697),"",OFFSET('Smelter Look-up'!$F$4,$V697-4,0)))</f>
        <v/>
      </c>
      <c r="H697" s="183" t="str">
        <f ca="1">IF(ISERROR($V697),"",OFFSET('Smelter Look-up'!$G$4,$V697-4,0))</f>
        <v/>
      </c>
      <c r="I697" s="184" t="str">
        <f ca="1">IF(ISERROR($V697),"",OFFSET('Smelter Look-up'!$H$4,$V697-4,0))</f>
        <v/>
      </c>
      <c r="J697" s="184" t="str">
        <f ca="1">IF(ISERROR($V697),"",OFFSET('Smelter Look-up'!$I$4,$V697-4,0))</f>
        <v/>
      </c>
      <c r="K697" s="224"/>
      <c r="L697" s="224"/>
      <c r="M697" s="224"/>
      <c r="N697" s="224"/>
      <c r="O697" s="224"/>
      <c r="P697" s="185"/>
      <c r="Q697" s="225"/>
      <c r="R697" s="182" t="str">
        <f ca="1">IF(ISERROR($V697),"",OFFSET('Smelter Look-up'!$C$4,$V697-4,0)&amp;"")</f>
        <v/>
      </c>
      <c r="S697" s="181" t="str">
        <f t="shared" ca="1" si="95"/>
        <v/>
      </c>
      <c r="T697" s="181" t="str">
        <f ca="1">IF(B697="","",IF(ISERROR(MATCH($J697,SorP!$B$1:$B$6226,0)),"",INDIRECT("'SorP'!$A$"&amp;MATCH($S697&amp;$J697,SorP!C:C,0))))</f>
        <v/>
      </c>
      <c r="U697" s="201"/>
      <c r="V697" s="226" t="e">
        <f>IF(C697="",NA(),IF(OR(C697="Smelter not listed",C697="Smelter not yet identified"),MATCH($B697&amp;$D697,'Smelter Look-up'!$J:$J,0),MATCH($B697&amp;$C697,'Smelter Look-up'!$J:$J,0)))</f>
        <v>#N/A</v>
      </c>
      <c r="X697" s="227">
        <f t="shared" ca="1" si="96"/>
        <v>0</v>
      </c>
      <c r="AB697" s="228" t="str">
        <f t="shared" si="97"/>
        <v/>
      </c>
    </row>
    <row r="698" spans="1:28" s="227" customFormat="1" ht="20.25">
      <c r="A698" s="181"/>
      <c r="B698" s="182" t="str">
        <f>IF(LEN(A698)=0,"",INDEX('Smelter Look-up'!$A:$A,MATCH($A698,'Smelter Look-up'!$E:$E,0)))</f>
        <v/>
      </c>
      <c r="C698" s="186" t="str">
        <f>IF(LEN(A698)=0,"",INDEX('Smelter Look-up'!$C:$C,MATCH($A698,'Smelter Look-up'!$E:$E,0)))</f>
        <v/>
      </c>
      <c r="D698" s="230"/>
      <c r="E698" s="182" t="str">
        <f ca="1">IF(ISERROR($V698),"",OFFSET('Smelter Look-up'!$D$4,$V698-4,0)&amp;"")</f>
        <v/>
      </c>
      <c r="F698" s="182" t="str">
        <f ca="1">IF(ISERROR($V698),"",OFFSET('Smelter Look-up'!$E$4,$V698-4,0))</f>
        <v/>
      </c>
      <c r="G698" s="182" t="str">
        <f ca="1">IF(C698=$X$4,IF(ISERROR($V698),"Enter smelter details","RMI"),IF(ISERROR($V698),"",OFFSET('Smelter Look-up'!$F$4,$V698-4,0)))</f>
        <v/>
      </c>
      <c r="H698" s="183" t="str">
        <f ca="1">IF(ISERROR($V698),"",OFFSET('Smelter Look-up'!$G$4,$V698-4,0))</f>
        <v/>
      </c>
      <c r="I698" s="184" t="str">
        <f ca="1">IF(ISERROR($V698),"",OFFSET('Smelter Look-up'!$H$4,$V698-4,0))</f>
        <v/>
      </c>
      <c r="J698" s="184" t="str">
        <f ca="1">IF(ISERROR($V698),"",OFFSET('Smelter Look-up'!$I$4,$V698-4,0))</f>
        <v/>
      </c>
      <c r="K698" s="224"/>
      <c r="L698" s="224"/>
      <c r="M698" s="224"/>
      <c r="N698" s="224"/>
      <c r="O698" s="224"/>
      <c r="P698" s="185"/>
      <c r="Q698" s="225"/>
      <c r="R698" s="182" t="str">
        <f ca="1">IF(ISERROR($V698),"",OFFSET('Smelter Look-up'!$C$4,$V698-4,0)&amp;"")</f>
        <v/>
      </c>
      <c r="S698" s="181" t="str">
        <f t="shared" ca="1" si="95"/>
        <v/>
      </c>
      <c r="T698" s="181" t="str">
        <f ca="1">IF(B698="","",IF(ISERROR(MATCH($J698,SorP!$B$1:$B$6226,0)),"",INDIRECT("'SorP'!$A$"&amp;MATCH($S698&amp;$J698,SorP!C:C,0))))</f>
        <v/>
      </c>
      <c r="U698" s="201"/>
      <c r="V698" s="226" t="e">
        <f>IF(C698="",NA(),IF(OR(C698="Smelter not listed",C698="Smelter not yet identified"),MATCH($B698&amp;$D698,'Smelter Look-up'!$J:$J,0),MATCH($B698&amp;$C698,'Smelter Look-up'!$J:$J,0)))</f>
        <v>#N/A</v>
      </c>
      <c r="X698" s="227">
        <f t="shared" ca="1" si="96"/>
        <v>0</v>
      </c>
      <c r="AB698" s="228" t="str">
        <f t="shared" si="97"/>
        <v/>
      </c>
    </row>
    <row r="699" spans="1:28" s="227" customFormat="1" ht="20.25">
      <c r="A699" s="181"/>
      <c r="B699" s="182" t="str">
        <f>IF(LEN(A699)=0,"",INDEX('Smelter Look-up'!$A:$A,MATCH($A699,'Smelter Look-up'!$E:$E,0)))</f>
        <v/>
      </c>
      <c r="C699" s="186" t="str">
        <f>IF(LEN(A699)=0,"",INDEX('Smelter Look-up'!$C:$C,MATCH($A699,'Smelter Look-up'!$E:$E,0)))</f>
        <v/>
      </c>
      <c r="D699" s="230"/>
      <c r="E699" s="182" t="str">
        <f ca="1">IF(ISERROR($V699),"",OFFSET('Smelter Look-up'!$D$4,$V699-4,0)&amp;"")</f>
        <v/>
      </c>
      <c r="F699" s="182" t="str">
        <f ca="1">IF(ISERROR($V699),"",OFFSET('Smelter Look-up'!$E$4,$V699-4,0))</f>
        <v/>
      </c>
      <c r="G699" s="182" t="str">
        <f ca="1">IF(C699=$X$4,IF(ISERROR($V699),"Enter smelter details","RMI"),IF(ISERROR($V699),"",OFFSET('Smelter Look-up'!$F$4,$V699-4,0)))</f>
        <v/>
      </c>
      <c r="H699" s="183" t="str">
        <f ca="1">IF(ISERROR($V699),"",OFFSET('Smelter Look-up'!$G$4,$V699-4,0))</f>
        <v/>
      </c>
      <c r="I699" s="184" t="str">
        <f ca="1">IF(ISERROR($V699),"",OFFSET('Smelter Look-up'!$H$4,$V699-4,0))</f>
        <v/>
      </c>
      <c r="J699" s="184" t="str">
        <f ca="1">IF(ISERROR($V699),"",OFFSET('Smelter Look-up'!$I$4,$V699-4,0))</f>
        <v/>
      </c>
      <c r="K699" s="224"/>
      <c r="L699" s="224"/>
      <c r="M699" s="224"/>
      <c r="N699" s="224"/>
      <c r="O699" s="224"/>
      <c r="P699" s="185"/>
      <c r="Q699" s="225"/>
      <c r="R699" s="182" t="str">
        <f ca="1">IF(ISERROR($V699),"",OFFSET('Smelter Look-up'!$C$4,$V699-4,0)&amp;"")</f>
        <v/>
      </c>
      <c r="S699" s="181" t="str">
        <f t="shared" ref="S699" ca="1" si="98">IF(B699="","",IF(ISERROR(MATCH($E699,CL,0)),"Unknown",INDIRECT("'C'!$A$"&amp;MATCH($E699,CL,0)+1)))</f>
        <v/>
      </c>
      <c r="T699" s="181" t="str">
        <f ca="1">IF(B699="","",IF(ISERROR(MATCH($J699,SorP!$B$1:$B$6226,0)),"",INDIRECT("'SorP'!$A$"&amp;MATCH($S699&amp;$J699,SorP!C:C,0))))</f>
        <v/>
      </c>
      <c r="U699" s="201"/>
      <c r="V699" s="226" t="e">
        <f>IF(C699="",NA(),IF(OR(C699="Smelter not listed",C699="Smelter not yet identified"),MATCH($B699&amp;$D699,'Smelter Look-up'!$J:$J,0),MATCH($B699&amp;$C699,'Smelter Look-up'!$J:$J,0)))</f>
        <v>#N/A</v>
      </c>
      <c r="X699" s="227">
        <f t="shared" ref="X699" ca="1" si="99">IF(AND(C699="Smelter not listed",OR(LEN(D699)=0,LEN(E699)=0)),1,0)</f>
        <v>0</v>
      </c>
      <c r="AB699" s="228" t="str">
        <f t="shared" ref="AB699" si="100">B699&amp;C699</f>
        <v/>
      </c>
    </row>
    <row r="700" spans="1:28" s="227" customFormat="1" ht="20.25">
      <c r="A700" s="181"/>
      <c r="B700" s="182" t="str">
        <f>IF(LEN(A700)=0,"",INDEX('Smelter Look-up'!$A:$A,MATCH($A700,'Smelter Look-up'!$E:$E,0)))</f>
        <v/>
      </c>
      <c r="C700" s="186" t="str">
        <f>IF(LEN(A700)=0,"",INDEX('Smelter Look-up'!$C:$C,MATCH($A700,'Smelter Look-up'!$E:$E,0)))</f>
        <v/>
      </c>
      <c r="D700" s="230"/>
      <c r="E700" s="182" t="str">
        <f ca="1">IF(ISERROR($V700),"",OFFSET('Smelter Look-up'!$D$4,$V700-4,0)&amp;"")</f>
        <v/>
      </c>
      <c r="F700" s="182" t="str">
        <f ca="1">IF(ISERROR($V700),"",OFFSET('Smelter Look-up'!$E$4,$V700-4,0))</f>
        <v/>
      </c>
      <c r="G700" s="182" t="str">
        <f ca="1">IF(C700=$X$4,IF(ISERROR($V700),"Enter smelter details","RMI"),IF(ISERROR($V700),"",OFFSET('Smelter Look-up'!$F$4,$V700-4,0)))</f>
        <v/>
      </c>
      <c r="H700" s="183" t="str">
        <f ca="1">IF(ISERROR($V700),"",OFFSET('Smelter Look-up'!$G$4,$V700-4,0))</f>
        <v/>
      </c>
      <c r="I700" s="184" t="str">
        <f ca="1">IF(ISERROR($V700),"",OFFSET('Smelter Look-up'!$H$4,$V700-4,0))</f>
        <v/>
      </c>
      <c r="J700" s="184" t="str">
        <f ca="1">IF(ISERROR($V700),"",OFFSET('Smelter Look-up'!$I$4,$V700-4,0))</f>
        <v/>
      </c>
      <c r="K700" s="224"/>
      <c r="L700" s="224"/>
      <c r="M700" s="224"/>
      <c r="N700" s="224"/>
      <c r="O700" s="224"/>
      <c r="P700" s="185"/>
      <c r="Q700" s="225"/>
      <c r="R700" s="182" t="str">
        <f ca="1">IF(ISERROR($V700),"",OFFSET('Smelter Look-up'!$C$4,$V700-4,0)&amp;"")</f>
        <v/>
      </c>
      <c r="S700" s="181" t="str">
        <f t="shared" ref="S700:S731" ca="1" si="101">IF(B700="","",IF(ISERROR(MATCH($E700,CL,0)),"Unknown",INDIRECT("'C'!$A$"&amp;MATCH($E700,CL,0)+1)))</f>
        <v/>
      </c>
      <c r="T700" s="181" t="str">
        <f ca="1">IF(B700="","",IF(ISERROR(MATCH($J700,SorP!$B$1:$B$6226,0)),"",INDIRECT("'SorP'!$A$"&amp;MATCH($S700&amp;$J700,SorP!C:C,0))))</f>
        <v/>
      </c>
      <c r="U700" s="201"/>
      <c r="V700" s="226" t="e">
        <f>IF(C700="",NA(),IF(OR(C700="Smelter not listed",C700="Smelter not yet identified"),MATCH($B700&amp;$D700,'Smelter Look-up'!$J:$J,0),MATCH($B700&amp;$C700,'Smelter Look-up'!$J:$J,0)))</f>
        <v>#N/A</v>
      </c>
      <c r="X700" s="227">
        <f t="shared" ref="X700:X731" ca="1" si="102">IF(AND(C700="Smelter not listed",OR(LEN(D700)=0,LEN(E700)=0)),1,0)</f>
        <v>0</v>
      </c>
      <c r="AB700" s="228" t="str">
        <f t="shared" ref="AB700:AB731" si="103">B700&amp;C700</f>
        <v/>
      </c>
    </row>
    <row r="701" spans="1:28" s="227" customFormat="1" ht="20.25">
      <c r="A701" s="181"/>
      <c r="B701" s="182" t="str">
        <f>IF(LEN(A701)=0,"",INDEX('Smelter Look-up'!$A:$A,MATCH($A701,'Smelter Look-up'!$E:$E,0)))</f>
        <v/>
      </c>
      <c r="C701" s="186" t="str">
        <f>IF(LEN(A701)=0,"",INDEX('Smelter Look-up'!$C:$C,MATCH($A701,'Smelter Look-up'!$E:$E,0)))</f>
        <v/>
      </c>
      <c r="D701" s="230"/>
      <c r="E701" s="182" t="str">
        <f ca="1">IF(ISERROR($V701),"",OFFSET('Smelter Look-up'!$D$4,$V701-4,0)&amp;"")</f>
        <v/>
      </c>
      <c r="F701" s="182" t="str">
        <f ca="1">IF(ISERROR($V701),"",OFFSET('Smelter Look-up'!$E$4,$V701-4,0))</f>
        <v/>
      </c>
      <c r="G701" s="182" t="str">
        <f ca="1">IF(C701=$X$4,IF(ISERROR($V701),"Enter smelter details","RMI"),IF(ISERROR($V701),"",OFFSET('Smelter Look-up'!$F$4,$V701-4,0)))</f>
        <v/>
      </c>
      <c r="H701" s="183" t="str">
        <f ca="1">IF(ISERROR($V701),"",OFFSET('Smelter Look-up'!$G$4,$V701-4,0))</f>
        <v/>
      </c>
      <c r="I701" s="184" t="str">
        <f ca="1">IF(ISERROR($V701),"",OFFSET('Smelter Look-up'!$H$4,$V701-4,0))</f>
        <v/>
      </c>
      <c r="J701" s="184" t="str">
        <f ca="1">IF(ISERROR($V701),"",OFFSET('Smelter Look-up'!$I$4,$V701-4,0))</f>
        <v/>
      </c>
      <c r="K701" s="224"/>
      <c r="L701" s="224"/>
      <c r="M701" s="224"/>
      <c r="N701" s="224"/>
      <c r="O701" s="224"/>
      <c r="P701" s="185"/>
      <c r="Q701" s="225"/>
      <c r="R701" s="182" t="str">
        <f ca="1">IF(ISERROR($V701),"",OFFSET('Smelter Look-up'!$C$4,$V701-4,0)&amp;"")</f>
        <v/>
      </c>
      <c r="S701" s="181" t="str">
        <f t="shared" ca="1" si="101"/>
        <v/>
      </c>
      <c r="T701" s="181" t="str">
        <f ca="1">IF(B701="","",IF(ISERROR(MATCH($J701,SorP!$B$1:$B$6226,0)),"",INDIRECT("'SorP'!$A$"&amp;MATCH($S701&amp;$J701,SorP!C:C,0))))</f>
        <v/>
      </c>
      <c r="U701" s="201"/>
      <c r="V701" s="226" t="e">
        <f>IF(C701="",NA(),IF(OR(C701="Smelter not listed",C701="Smelter not yet identified"),MATCH($B701&amp;$D701,'Smelter Look-up'!$J:$J,0),MATCH($B701&amp;$C701,'Smelter Look-up'!$J:$J,0)))</f>
        <v>#N/A</v>
      </c>
      <c r="X701" s="227">
        <f t="shared" ca="1" si="102"/>
        <v>0</v>
      </c>
      <c r="AB701" s="228" t="str">
        <f t="shared" si="103"/>
        <v/>
      </c>
    </row>
    <row r="702" spans="1:28" s="227" customFormat="1" ht="20.25">
      <c r="A702" s="181"/>
      <c r="B702" s="182" t="str">
        <f>IF(LEN(A702)=0,"",INDEX('Smelter Look-up'!$A:$A,MATCH($A702,'Smelter Look-up'!$E:$E,0)))</f>
        <v/>
      </c>
      <c r="C702" s="186" t="str">
        <f>IF(LEN(A702)=0,"",INDEX('Smelter Look-up'!$C:$C,MATCH($A702,'Smelter Look-up'!$E:$E,0)))</f>
        <v/>
      </c>
      <c r="D702" s="230"/>
      <c r="E702" s="182" t="str">
        <f ca="1">IF(ISERROR($V702),"",OFFSET('Smelter Look-up'!$D$4,$V702-4,0)&amp;"")</f>
        <v/>
      </c>
      <c r="F702" s="182" t="str">
        <f ca="1">IF(ISERROR($V702),"",OFFSET('Smelter Look-up'!$E$4,$V702-4,0))</f>
        <v/>
      </c>
      <c r="G702" s="182" t="str">
        <f ca="1">IF(C702=$X$4,IF(ISERROR($V702),"Enter smelter details","RMI"),IF(ISERROR($V702),"",OFFSET('Smelter Look-up'!$F$4,$V702-4,0)))</f>
        <v/>
      </c>
      <c r="H702" s="183" t="str">
        <f ca="1">IF(ISERROR($V702),"",OFFSET('Smelter Look-up'!$G$4,$V702-4,0))</f>
        <v/>
      </c>
      <c r="I702" s="184" t="str">
        <f ca="1">IF(ISERROR($V702),"",OFFSET('Smelter Look-up'!$H$4,$V702-4,0))</f>
        <v/>
      </c>
      <c r="J702" s="184" t="str">
        <f ca="1">IF(ISERROR($V702),"",OFFSET('Smelter Look-up'!$I$4,$V702-4,0))</f>
        <v/>
      </c>
      <c r="K702" s="224"/>
      <c r="L702" s="224"/>
      <c r="M702" s="224"/>
      <c r="N702" s="224"/>
      <c r="O702" s="224"/>
      <c r="P702" s="185"/>
      <c r="Q702" s="225"/>
      <c r="R702" s="182" t="str">
        <f ca="1">IF(ISERROR($V702),"",OFFSET('Smelter Look-up'!$C$4,$V702-4,0)&amp;"")</f>
        <v/>
      </c>
      <c r="S702" s="181" t="str">
        <f t="shared" ca="1" si="101"/>
        <v/>
      </c>
      <c r="T702" s="181" t="str">
        <f ca="1">IF(B702="","",IF(ISERROR(MATCH($J702,SorP!$B$1:$B$6226,0)),"",INDIRECT("'SorP'!$A$"&amp;MATCH($S702&amp;$J702,SorP!C:C,0))))</f>
        <v/>
      </c>
      <c r="U702" s="201"/>
      <c r="V702" s="226" t="e">
        <f>IF(C702="",NA(),IF(OR(C702="Smelter not listed",C702="Smelter not yet identified"),MATCH($B702&amp;$D702,'Smelter Look-up'!$J:$J,0),MATCH($B702&amp;$C702,'Smelter Look-up'!$J:$J,0)))</f>
        <v>#N/A</v>
      </c>
      <c r="X702" s="227">
        <f t="shared" ca="1" si="102"/>
        <v>0</v>
      </c>
      <c r="AB702" s="228" t="str">
        <f t="shared" si="103"/>
        <v/>
      </c>
    </row>
    <row r="703" spans="1:28" s="227" customFormat="1" ht="20.25">
      <c r="A703" s="181"/>
      <c r="B703" s="182" t="str">
        <f>IF(LEN(A703)=0,"",INDEX('Smelter Look-up'!$A:$A,MATCH($A703,'Smelter Look-up'!$E:$E,0)))</f>
        <v/>
      </c>
      <c r="C703" s="186" t="str">
        <f>IF(LEN(A703)=0,"",INDEX('Smelter Look-up'!$C:$C,MATCH($A703,'Smelter Look-up'!$E:$E,0)))</f>
        <v/>
      </c>
      <c r="D703" s="230"/>
      <c r="E703" s="182" t="str">
        <f ca="1">IF(ISERROR($V703),"",OFFSET('Smelter Look-up'!$D$4,$V703-4,0)&amp;"")</f>
        <v/>
      </c>
      <c r="F703" s="182" t="str">
        <f ca="1">IF(ISERROR($V703),"",OFFSET('Smelter Look-up'!$E$4,$V703-4,0))</f>
        <v/>
      </c>
      <c r="G703" s="182" t="str">
        <f ca="1">IF(C703=$X$4,IF(ISERROR($V703),"Enter smelter details","RMI"),IF(ISERROR($V703),"",OFFSET('Smelter Look-up'!$F$4,$V703-4,0)))</f>
        <v/>
      </c>
      <c r="H703" s="183" t="str">
        <f ca="1">IF(ISERROR($V703),"",OFFSET('Smelter Look-up'!$G$4,$V703-4,0))</f>
        <v/>
      </c>
      <c r="I703" s="184" t="str">
        <f ca="1">IF(ISERROR($V703),"",OFFSET('Smelter Look-up'!$H$4,$V703-4,0))</f>
        <v/>
      </c>
      <c r="J703" s="184" t="str">
        <f ca="1">IF(ISERROR($V703),"",OFFSET('Smelter Look-up'!$I$4,$V703-4,0))</f>
        <v/>
      </c>
      <c r="K703" s="224"/>
      <c r="L703" s="224"/>
      <c r="M703" s="224"/>
      <c r="N703" s="224"/>
      <c r="O703" s="224"/>
      <c r="P703" s="185"/>
      <c r="Q703" s="225"/>
      <c r="R703" s="182" t="str">
        <f ca="1">IF(ISERROR($V703),"",OFFSET('Smelter Look-up'!$C$4,$V703-4,0)&amp;"")</f>
        <v/>
      </c>
      <c r="S703" s="181" t="str">
        <f t="shared" ca="1" si="101"/>
        <v/>
      </c>
      <c r="T703" s="181" t="str">
        <f ca="1">IF(B703="","",IF(ISERROR(MATCH($J703,SorP!$B$1:$B$6226,0)),"",INDIRECT("'SorP'!$A$"&amp;MATCH($S703&amp;$J703,SorP!C:C,0))))</f>
        <v/>
      </c>
      <c r="U703" s="201"/>
      <c r="V703" s="226" t="e">
        <f>IF(C703="",NA(),IF(OR(C703="Smelter not listed",C703="Smelter not yet identified"),MATCH($B703&amp;$D703,'Smelter Look-up'!$J:$J,0),MATCH($B703&amp;$C703,'Smelter Look-up'!$J:$J,0)))</f>
        <v>#N/A</v>
      </c>
      <c r="X703" s="227">
        <f t="shared" ca="1" si="102"/>
        <v>0</v>
      </c>
      <c r="AB703" s="228" t="str">
        <f t="shared" si="103"/>
        <v/>
      </c>
    </row>
    <row r="704" spans="1:28" s="227" customFormat="1" ht="20.25">
      <c r="A704" s="181"/>
      <c r="B704" s="182" t="str">
        <f>IF(LEN(A704)=0,"",INDEX('Smelter Look-up'!$A:$A,MATCH($A704,'Smelter Look-up'!$E:$E,0)))</f>
        <v/>
      </c>
      <c r="C704" s="186" t="str">
        <f>IF(LEN(A704)=0,"",INDEX('Smelter Look-up'!$C:$C,MATCH($A704,'Smelter Look-up'!$E:$E,0)))</f>
        <v/>
      </c>
      <c r="D704" s="230"/>
      <c r="E704" s="182" t="str">
        <f ca="1">IF(ISERROR($V704),"",OFFSET('Smelter Look-up'!$D$4,$V704-4,0)&amp;"")</f>
        <v/>
      </c>
      <c r="F704" s="182" t="str">
        <f ca="1">IF(ISERROR($V704),"",OFFSET('Smelter Look-up'!$E$4,$V704-4,0))</f>
        <v/>
      </c>
      <c r="G704" s="182" t="str">
        <f ca="1">IF(C704=$X$4,IF(ISERROR($V704),"Enter smelter details","RMI"),IF(ISERROR($V704),"",OFFSET('Smelter Look-up'!$F$4,$V704-4,0)))</f>
        <v/>
      </c>
      <c r="H704" s="183" t="str">
        <f ca="1">IF(ISERROR($V704),"",OFFSET('Smelter Look-up'!$G$4,$V704-4,0))</f>
        <v/>
      </c>
      <c r="I704" s="184" t="str">
        <f ca="1">IF(ISERROR($V704),"",OFFSET('Smelter Look-up'!$H$4,$V704-4,0))</f>
        <v/>
      </c>
      <c r="J704" s="184" t="str">
        <f ca="1">IF(ISERROR($V704),"",OFFSET('Smelter Look-up'!$I$4,$V704-4,0))</f>
        <v/>
      </c>
      <c r="K704" s="224"/>
      <c r="L704" s="224"/>
      <c r="M704" s="224"/>
      <c r="N704" s="224"/>
      <c r="O704" s="224"/>
      <c r="P704" s="185"/>
      <c r="Q704" s="225"/>
      <c r="R704" s="182" t="str">
        <f ca="1">IF(ISERROR($V704),"",OFFSET('Smelter Look-up'!$C$4,$V704-4,0)&amp;"")</f>
        <v/>
      </c>
      <c r="S704" s="181" t="str">
        <f t="shared" ca="1" si="101"/>
        <v/>
      </c>
      <c r="T704" s="181" t="str">
        <f ca="1">IF(B704="","",IF(ISERROR(MATCH($J704,SorP!$B$1:$B$6226,0)),"",INDIRECT("'SorP'!$A$"&amp;MATCH($S704&amp;$J704,SorP!C:C,0))))</f>
        <v/>
      </c>
      <c r="U704" s="201"/>
      <c r="V704" s="226" t="e">
        <f>IF(C704="",NA(),IF(OR(C704="Smelter not listed",C704="Smelter not yet identified"),MATCH($B704&amp;$D704,'Smelter Look-up'!$J:$J,0),MATCH($B704&amp;$C704,'Smelter Look-up'!$J:$J,0)))</f>
        <v>#N/A</v>
      </c>
      <c r="X704" s="227">
        <f t="shared" ca="1" si="102"/>
        <v>0</v>
      </c>
      <c r="AB704" s="228" t="str">
        <f t="shared" si="103"/>
        <v/>
      </c>
    </row>
    <row r="705" spans="1:28" s="227" customFormat="1" ht="20.25">
      <c r="A705" s="181"/>
      <c r="B705" s="182" t="str">
        <f>IF(LEN(A705)=0,"",INDEX('Smelter Look-up'!$A:$A,MATCH($A705,'Smelter Look-up'!$E:$E,0)))</f>
        <v/>
      </c>
      <c r="C705" s="186" t="str">
        <f>IF(LEN(A705)=0,"",INDEX('Smelter Look-up'!$C:$C,MATCH($A705,'Smelter Look-up'!$E:$E,0)))</f>
        <v/>
      </c>
      <c r="D705" s="230"/>
      <c r="E705" s="182" t="str">
        <f ca="1">IF(ISERROR($V705),"",OFFSET('Smelter Look-up'!$D$4,$V705-4,0)&amp;"")</f>
        <v/>
      </c>
      <c r="F705" s="182" t="str">
        <f ca="1">IF(ISERROR($V705),"",OFFSET('Smelter Look-up'!$E$4,$V705-4,0))</f>
        <v/>
      </c>
      <c r="G705" s="182" t="str">
        <f ca="1">IF(C705=$X$4,IF(ISERROR($V705),"Enter smelter details","RMI"),IF(ISERROR($V705),"",OFFSET('Smelter Look-up'!$F$4,$V705-4,0)))</f>
        <v/>
      </c>
      <c r="H705" s="183" t="str">
        <f ca="1">IF(ISERROR($V705),"",OFFSET('Smelter Look-up'!$G$4,$V705-4,0))</f>
        <v/>
      </c>
      <c r="I705" s="184" t="str">
        <f ca="1">IF(ISERROR($V705),"",OFFSET('Smelter Look-up'!$H$4,$V705-4,0))</f>
        <v/>
      </c>
      <c r="J705" s="184" t="str">
        <f ca="1">IF(ISERROR($V705),"",OFFSET('Smelter Look-up'!$I$4,$V705-4,0))</f>
        <v/>
      </c>
      <c r="K705" s="224"/>
      <c r="L705" s="224"/>
      <c r="M705" s="224"/>
      <c r="N705" s="224"/>
      <c r="O705" s="224"/>
      <c r="P705" s="185"/>
      <c r="Q705" s="225"/>
      <c r="R705" s="182" t="str">
        <f ca="1">IF(ISERROR($V705),"",OFFSET('Smelter Look-up'!$C$4,$V705-4,0)&amp;"")</f>
        <v/>
      </c>
      <c r="S705" s="181" t="str">
        <f t="shared" ca="1" si="101"/>
        <v/>
      </c>
      <c r="T705" s="181" t="str">
        <f ca="1">IF(B705="","",IF(ISERROR(MATCH($J705,SorP!$B$1:$B$6226,0)),"",INDIRECT("'SorP'!$A$"&amp;MATCH($S705&amp;$J705,SorP!C:C,0))))</f>
        <v/>
      </c>
      <c r="U705" s="201"/>
      <c r="V705" s="226" t="e">
        <f>IF(C705="",NA(),IF(OR(C705="Smelter not listed",C705="Smelter not yet identified"),MATCH($B705&amp;$D705,'Smelter Look-up'!$J:$J,0),MATCH($B705&amp;$C705,'Smelter Look-up'!$J:$J,0)))</f>
        <v>#N/A</v>
      </c>
      <c r="X705" s="227">
        <f t="shared" ca="1" si="102"/>
        <v>0</v>
      </c>
      <c r="AB705" s="228" t="str">
        <f t="shared" si="103"/>
        <v/>
      </c>
    </row>
    <row r="706" spans="1:28" s="227" customFormat="1" ht="20.25">
      <c r="A706" s="181"/>
      <c r="B706" s="182" t="str">
        <f>IF(LEN(A706)=0,"",INDEX('Smelter Look-up'!$A:$A,MATCH($A706,'Smelter Look-up'!$E:$E,0)))</f>
        <v/>
      </c>
      <c r="C706" s="186" t="str">
        <f>IF(LEN(A706)=0,"",INDEX('Smelter Look-up'!$C:$C,MATCH($A706,'Smelter Look-up'!$E:$E,0)))</f>
        <v/>
      </c>
      <c r="D706" s="230"/>
      <c r="E706" s="182" t="str">
        <f ca="1">IF(ISERROR($V706),"",OFFSET('Smelter Look-up'!$D$4,$V706-4,0)&amp;"")</f>
        <v/>
      </c>
      <c r="F706" s="182" t="str">
        <f ca="1">IF(ISERROR($V706),"",OFFSET('Smelter Look-up'!$E$4,$V706-4,0))</f>
        <v/>
      </c>
      <c r="G706" s="182" t="str">
        <f ca="1">IF(C706=$X$4,IF(ISERROR($V706),"Enter smelter details","RMI"),IF(ISERROR($V706),"",OFFSET('Smelter Look-up'!$F$4,$V706-4,0)))</f>
        <v/>
      </c>
      <c r="H706" s="183" t="str">
        <f ca="1">IF(ISERROR($V706),"",OFFSET('Smelter Look-up'!$G$4,$V706-4,0))</f>
        <v/>
      </c>
      <c r="I706" s="184" t="str">
        <f ca="1">IF(ISERROR($V706),"",OFFSET('Smelter Look-up'!$H$4,$V706-4,0))</f>
        <v/>
      </c>
      <c r="J706" s="184" t="str">
        <f ca="1">IF(ISERROR($V706),"",OFFSET('Smelter Look-up'!$I$4,$V706-4,0))</f>
        <v/>
      </c>
      <c r="K706" s="224"/>
      <c r="L706" s="224"/>
      <c r="M706" s="224"/>
      <c r="N706" s="224"/>
      <c r="O706" s="224"/>
      <c r="P706" s="185"/>
      <c r="Q706" s="225"/>
      <c r="R706" s="182" t="str">
        <f ca="1">IF(ISERROR($V706),"",OFFSET('Smelter Look-up'!$C$4,$V706-4,0)&amp;"")</f>
        <v/>
      </c>
      <c r="S706" s="181" t="str">
        <f t="shared" ca="1" si="101"/>
        <v/>
      </c>
      <c r="T706" s="181" t="str">
        <f ca="1">IF(B706="","",IF(ISERROR(MATCH($J706,SorP!$B$1:$B$6226,0)),"",INDIRECT("'SorP'!$A$"&amp;MATCH($S706&amp;$J706,SorP!C:C,0))))</f>
        <v/>
      </c>
      <c r="U706" s="201"/>
      <c r="V706" s="226" t="e">
        <f>IF(C706="",NA(),IF(OR(C706="Smelter not listed",C706="Smelter not yet identified"),MATCH($B706&amp;$D706,'Smelter Look-up'!$J:$J,0),MATCH($B706&amp;$C706,'Smelter Look-up'!$J:$J,0)))</f>
        <v>#N/A</v>
      </c>
      <c r="X706" s="227">
        <f t="shared" ca="1" si="102"/>
        <v>0</v>
      </c>
      <c r="AB706" s="228" t="str">
        <f t="shared" si="103"/>
        <v/>
      </c>
    </row>
    <row r="707" spans="1:28" s="227" customFormat="1" ht="20.25">
      <c r="A707" s="181"/>
      <c r="B707" s="182" t="str">
        <f>IF(LEN(A707)=0,"",INDEX('Smelter Look-up'!$A:$A,MATCH($A707,'Smelter Look-up'!$E:$E,0)))</f>
        <v/>
      </c>
      <c r="C707" s="186" t="str">
        <f>IF(LEN(A707)=0,"",INDEX('Smelter Look-up'!$C:$C,MATCH($A707,'Smelter Look-up'!$E:$E,0)))</f>
        <v/>
      </c>
      <c r="D707" s="230"/>
      <c r="E707" s="182" t="str">
        <f ca="1">IF(ISERROR($V707),"",OFFSET('Smelter Look-up'!$D$4,$V707-4,0)&amp;"")</f>
        <v/>
      </c>
      <c r="F707" s="182" t="str">
        <f ca="1">IF(ISERROR($V707),"",OFFSET('Smelter Look-up'!$E$4,$V707-4,0))</f>
        <v/>
      </c>
      <c r="G707" s="182" t="str">
        <f ca="1">IF(C707=$X$4,IF(ISERROR($V707),"Enter smelter details","RMI"),IF(ISERROR($V707),"",OFFSET('Smelter Look-up'!$F$4,$V707-4,0)))</f>
        <v/>
      </c>
      <c r="H707" s="183" t="str">
        <f ca="1">IF(ISERROR($V707),"",OFFSET('Smelter Look-up'!$G$4,$V707-4,0))</f>
        <v/>
      </c>
      <c r="I707" s="184" t="str">
        <f ca="1">IF(ISERROR($V707),"",OFFSET('Smelter Look-up'!$H$4,$V707-4,0))</f>
        <v/>
      </c>
      <c r="J707" s="184" t="str">
        <f ca="1">IF(ISERROR($V707),"",OFFSET('Smelter Look-up'!$I$4,$V707-4,0))</f>
        <v/>
      </c>
      <c r="K707" s="224"/>
      <c r="L707" s="224"/>
      <c r="M707" s="224"/>
      <c r="N707" s="224"/>
      <c r="O707" s="224"/>
      <c r="P707" s="185"/>
      <c r="Q707" s="225"/>
      <c r="R707" s="182" t="str">
        <f ca="1">IF(ISERROR($V707),"",OFFSET('Smelter Look-up'!$C$4,$V707-4,0)&amp;"")</f>
        <v/>
      </c>
      <c r="S707" s="181" t="str">
        <f t="shared" ca="1" si="101"/>
        <v/>
      </c>
      <c r="T707" s="181" t="str">
        <f ca="1">IF(B707="","",IF(ISERROR(MATCH($J707,SorP!$B$1:$B$6226,0)),"",INDIRECT("'SorP'!$A$"&amp;MATCH($S707&amp;$J707,SorP!C:C,0))))</f>
        <v/>
      </c>
      <c r="U707" s="201"/>
      <c r="V707" s="226" t="e">
        <f>IF(C707="",NA(),IF(OR(C707="Smelter not listed",C707="Smelter not yet identified"),MATCH($B707&amp;$D707,'Smelter Look-up'!$J:$J,0),MATCH($B707&amp;$C707,'Smelter Look-up'!$J:$J,0)))</f>
        <v>#N/A</v>
      </c>
      <c r="X707" s="227">
        <f t="shared" ca="1" si="102"/>
        <v>0</v>
      </c>
      <c r="AB707" s="228" t="str">
        <f t="shared" si="103"/>
        <v/>
      </c>
    </row>
    <row r="708" spans="1:28" s="227" customFormat="1" ht="20.25">
      <c r="A708" s="181"/>
      <c r="B708" s="182" t="str">
        <f>IF(LEN(A708)=0,"",INDEX('Smelter Look-up'!$A:$A,MATCH($A708,'Smelter Look-up'!$E:$E,0)))</f>
        <v/>
      </c>
      <c r="C708" s="186" t="str">
        <f>IF(LEN(A708)=0,"",INDEX('Smelter Look-up'!$C:$C,MATCH($A708,'Smelter Look-up'!$E:$E,0)))</f>
        <v/>
      </c>
      <c r="D708" s="230"/>
      <c r="E708" s="182" t="str">
        <f ca="1">IF(ISERROR($V708),"",OFFSET('Smelter Look-up'!$D$4,$V708-4,0)&amp;"")</f>
        <v/>
      </c>
      <c r="F708" s="182" t="str">
        <f ca="1">IF(ISERROR($V708),"",OFFSET('Smelter Look-up'!$E$4,$V708-4,0))</f>
        <v/>
      </c>
      <c r="G708" s="182" t="str">
        <f ca="1">IF(C708=$X$4,IF(ISERROR($V708),"Enter smelter details","RMI"),IF(ISERROR($V708),"",OFFSET('Smelter Look-up'!$F$4,$V708-4,0)))</f>
        <v/>
      </c>
      <c r="H708" s="183" t="str">
        <f ca="1">IF(ISERROR($V708),"",OFFSET('Smelter Look-up'!$G$4,$V708-4,0))</f>
        <v/>
      </c>
      <c r="I708" s="184" t="str">
        <f ca="1">IF(ISERROR($V708),"",OFFSET('Smelter Look-up'!$H$4,$V708-4,0))</f>
        <v/>
      </c>
      <c r="J708" s="184" t="str">
        <f ca="1">IF(ISERROR($V708),"",OFFSET('Smelter Look-up'!$I$4,$V708-4,0))</f>
        <v/>
      </c>
      <c r="K708" s="224"/>
      <c r="L708" s="224"/>
      <c r="M708" s="224"/>
      <c r="N708" s="224"/>
      <c r="O708" s="224"/>
      <c r="P708" s="185"/>
      <c r="Q708" s="225"/>
      <c r="R708" s="182" t="str">
        <f ca="1">IF(ISERROR($V708),"",OFFSET('Smelter Look-up'!$C$4,$V708-4,0)&amp;"")</f>
        <v/>
      </c>
      <c r="S708" s="181" t="str">
        <f t="shared" ca="1" si="101"/>
        <v/>
      </c>
      <c r="T708" s="181" t="str">
        <f ca="1">IF(B708="","",IF(ISERROR(MATCH($J708,SorP!$B$1:$B$6226,0)),"",INDIRECT("'SorP'!$A$"&amp;MATCH($S708&amp;$J708,SorP!C:C,0))))</f>
        <v/>
      </c>
      <c r="U708" s="201"/>
      <c r="V708" s="226" t="e">
        <f>IF(C708="",NA(),IF(OR(C708="Smelter not listed",C708="Smelter not yet identified"),MATCH($B708&amp;$D708,'Smelter Look-up'!$J:$J,0),MATCH($B708&amp;$C708,'Smelter Look-up'!$J:$J,0)))</f>
        <v>#N/A</v>
      </c>
      <c r="X708" s="227">
        <f t="shared" ca="1" si="102"/>
        <v>0</v>
      </c>
      <c r="AB708" s="228" t="str">
        <f t="shared" si="103"/>
        <v/>
      </c>
    </row>
    <row r="709" spans="1:28" s="227" customFormat="1" ht="20.25">
      <c r="A709" s="181"/>
      <c r="B709" s="182" t="str">
        <f>IF(LEN(A709)=0,"",INDEX('Smelter Look-up'!$A:$A,MATCH($A709,'Smelter Look-up'!$E:$E,0)))</f>
        <v/>
      </c>
      <c r="C709" s="186" t="str">
        <f>IF(LEN(A709)=0,"",INDEX('Smelter Look-up'!$C:$C,MATCH($A709,'Smelter Look-up'!$E:$E,0)))</f>
        <v/>
      </c>
      <c r="D709" s="230"/>
      <c r="E709" s="182" t="str">
        <f ca="1">IF(ISERROR($V709),"",OFFSET('Smelter Look-up'!$D$4,$V709-4,0)&amp;"")</f>
        <v/>
      </c>
      <c r="F709" s="182" t="str">
        <f ca="1">IF(ISERROR($V709),"",OFFSET('Smelter Look-up'!$E$4,$V709-4,0))</f>
        <v/>
      </c>
      <c r="G709" s="182" t="str">
        <f ca="1">IF(C709=$X$4,IF(ISERROR($V709),"Enter smelter details","RMI"),IF(ISERROR($V709),"",OFFSET('Smelter Look-up'!$F$4,$V709-4,0)))</f>
        <v/>
      </c>
      <c r="H709" s="183" t="str">
        <f ca="1">IF(ISERROR($V709),"",OFFSET('Smelter Look-up'!$G$4,$V709-4,0))</f>
        <v/>
      </c>
      <c r="I709" s="184" t="str">
        <f ca="1">IF(ISERROR($V709),"",OFFSET('Smelter Look-up'!$H$4,$V709-4,0))</f>
        <v/>
      </c>
      <c r="J709" s="184" t="str">
        <f ca="1">IF(ISERROR($V709),"",OFFSET('Smelter Look-up'!$I$4,$V709-4,0))</f>
        <v/>
      </c>
      <c r="K709" s="224"/>
      <c r="L709" s="224"/>
      <c r="M709" s="224"/>
      <c r="N709" s="224"/>
      <c r="O709" s="224"/>
      <c r="P709" s="185"/>
      <c r="Q709" s="225"/>
      <c r="R709" s="182" t="str">
        <f ca="1">IF(ISERROR($V709),"",OFFSET('Smelter Look-up'!$C$4,$V709-4,0)&amp;"")</f>
        <v/>
      </c>
      <c r="S709" s="181" t="str">
        <f t="shared" ca="1" si="101"/>
        <v/>
      </c>
      <c r="T709" s="181" t="str">
        <f ca="1">IF(B709="","",IF(ISERROR(MATCH($J709,SorP!$B$1:$B$6226,0)),"",INDIRECT("'SorP'!$A$"&amp;MATCH($S709&amp;$J709,SorP!C:C,0))))</f>
        <v/>
      </c>
      <c r="U709" s="201"/>
      <c r="V709" s="226" t="e">
        <f>IF(C709="",NA(),IF(OR(C709="Smelter not listed",C709="Smelter not yet identified"),MATCH($B709&amp;$D709,'Smelter Look-up'!$J:$J,0),MATCH($B709&amp;$C709,'Smelter Look-up'!$J:$J,0)))</f>
        <v>#N/A</v>
      </c>
      <c r="X709" s="227">
        <f t="shared" ca="1" si="102"/>
        <v>0</v>
      </c>
      <c r="AB709" s="228" t="str">
        <f t="shared" si="103"/>
        <v/>
      </c>
    </row>
    <row r="710" spans="1:28" s="227" customFormat="1" ht="20.25">
      <c r="A710" s="181"/>
      <c r="B710" s="182" t="str">
        <f>IF(LEN(A710)=0,"",INDEX('Smelter Look-up'!$A:$A,MATCH($A710,'Smelter Look-up'!$E:$E,0)))</f>
        <v/>
      </c>
      <c r="C710" s="186" t="str">
        <f>IF(LEN(A710)=0,"",INDEX('Smelter Look-up'!$C:$C,MATCH($A710,'Smelter Look-up'!$E:$E,0)))</f>
        <v/>
      </c>
      <c r="D710" s="230"/>
      <c r="E710" s="182" t="str">
        <f ca="1">IF(ISERROR($V710),"",OFFSET('Smelter Look-up'!$D$4,$V710-4,0)&amp;"")</f>
        <v/>
      </c>
      <c r="F710" s="182" t="str">
        <f ca="1">IF(ISERROR($V710),"",OFFSET('Smelter Look-up'!$E$4,$V710-4,0))</f>
        <v/>
      </c>
      <c r="G710" s="182" t="str">
        <f ca="1">IF(C710=$X$4,IF(ISERROR($V710),"Enter smelter details","RMI"),IF(ISERROR($V710),"",OFFSET('Smelter Look-up'!$F$4,$V710-4,0)))</f>
        <v/>
      </c>
      <c r="H710" s="183" t="str">
        <f ca="1">IF(ISERROR($V710),"",OFFSET('Smelter Look-up'!$G$4,$V710-4,0))</f>
        <v/>
      </c>
      <c r="I710" s="184" t="str">
        <f ca="1">IF(ISERROR($V710),"",OFFSET('Smelter Look-up'!$H$4,$V710-4,0))</f>
        <v/>
      </c>
      <c r="J710" s="184" t="str">
        <f ca="1">IF(ISERROR($V710),"",OFFSET('Smelter Look-up'!$I$4,$V710-4,0))</f>
        <v/>
      </c>
      <c r="K710" s="224"/>
      <c r="L710" s="224"/>
      <c r="M710" s="224"/>
      <c r="N710" s="224"/>
      <c r="O710" s="224"/>
      <c r="P710" s="185"/>
      <c r="Q710" s="225"/>
      <c r="R710" s="182" t="str">
        <f ca="1">IF(ISERROR($V710),"",OFFSET('Smelter Look-up'!$C$4,$V710-4,0)&amp;"")</f>
        <v/>
      </c>
      <c r="S710" s="181" t="str">
        <f t="shared" ca="1" si="101"/>
        <v/>
      </c>
      <c r="T710" s="181" t="str">
        <f ca="1">IF(B710="","",IF(ISERROR(MATCH($J710,SorP!$B$1:$B$6226,0)),"",INDIRECT("'SorP'!$A$"&amp;MATCH($S710&amp;$J710,SorP!C:C,0))))</f>
        <v/>
      </c>
      <c r="U710" s="201"/>
      <c r="V710" s="226" t="e">
        <f>IF(C710="",NA(),IF(OR(C710="Smelter not listed",C710="Smelter not yet identified"),MATCH($B710&amp;$D710,'Smelter Look-up'!$J:$J,0),MATCH($B710&amp;$C710,'Smelter Look-up'!$J:$J,0)))</f>
        <v>#N/A</v>
      </c>
      <c r="X710" s="227">
        <f t="shared" ca="1" si="102"/>
        <v>0</v>
      </c>
      <c r="AB710" s="228" t="str">
        <f t="shared" si="103"/>
        <v/>
      </c>
    </row>
    <row r="711" spans="1:28" s="227" customFormat="1" ht="20.25">
      <c r="A711" s="181"/>
      <c r="B711" s="182" t="str">
        <f>IF(LEN(A711)=0,"",INDEX('Smelter Look-up'!$A:$A,MATCH($A711,'Smelter Look-up'!$E:$E,0)))</f>
        <v/>
      </c>
      <c r="C711" s="186" t="str">
        <f>IF(LEN(A711)=0,"",INDEX('Smelter Look-up'!$C:$C,MATCH($A711,'Smelter Look-up'!$E:$E,0)))</f>
        <v/>
      </c>
      <c r="D711" s="230"/>
      <c r="E711" s="182" t="str">
        <f ca="1">IF(ISERROR($V711),"",OFFSET('Smelter Look-up'!$D$4,$V711-4,0)&amp;"")</f>
        <v/>
      </c>
      <c r="F711" s="182" t="str">
        <f ca="1">IF(ISERROR($V711),"",OFFSET('Smelter Look-up'!$E$4,$V711-4,0))</f>
        <v/>
      </c>
      <c r="G711" s="182" t="str">
        <f ca="1">IF(C711=$X$4,IF(ISERROR($V711),"Enter smelter details","RMI"),IF(ISERROR($V711),"",OFFSET('Smelter Look-up'!$F$4,$V711-4,0)))</f>
        <v/>
      </c>
      <c r="H711" s="183" t="str">
        <f ca="1">IF(ISERROR($V711),"",OFFSET('Smelter Look-up'!$G$4,$V711-4,0))</f>
        <v/>
      </c>
      <c r="I711" s="184" t="str">
        <f ca="1">IF(ISERROR($V711),"",OFFSET('Smelter Look-up'!$H$4,$V711-4,0))</f>
        <v/>
      </c>
      <c r="J711" s="184" t="str">
        <f ca="1">IF(ISERROR($V711),"",OFFSET('Smelter Look-up'!$I$4,$V711-4,0))</f>
        <v/>
      </c>
      <c r="K711" s="224"/>
      <c r="L711" s="224"/>
      <c r="M711" s="224"/>
      <c r="N711" s="224"/>
      <c r="O711" s="224"/>
      <c r="P711" s="185"/>
      <c r="Q711" s="225"/>
      <c r="R711" s="182" t="str">
        <f ca="1">IF(ISERROR($V711),"",OFFSET('Smelter Look-up'!$C$4,$V711-4,0)&amp;"")</f>
        <v/>
      </c>
      <c r="S711" s="181" t="str">
        <f t="shared" ca="1" si="101"/>
        <v/>
      </c>
      <c r="T711" s="181" t="str">
        <f ca="1">IF(B711="","",IF(ISERROR(MATCH($J711,SorP!$B$1:$B$6226,0)),"",INDIRECT("'SorP'!$A$"&amp;MATCH($S711&amp;$J711,SorP!C:C,0))))</f>
        <v/>
      </c>
      <c r="U711" s="201"/>
      <c r="V711" s="226" t="e">
        <f>IF(C711="",NA(),IF(OR(C711="Smelter not listed",C711="Smelter not yet identified"),MATCH($B711&amp;$D711,'Smelter Look-up'!$J:$J,0),MATCH($B711&amp;$C711,'Smelter Look-up'!$J:$J,0)))</f>
        <v>#N/A</v>
      </c>
      <c r="X711" s="227">
        <f t="shared" ca="1" si="102"/>
        <v>0</v>
      </c>
      <c r="AB711" s="228" t="str">
        <f t="shared" si="103"/>
        <v/>
      </c>
    </row>
    <row r="712" spans="1:28" s="227" customFormat="1" ht="20.25">
      <c r="A712" s="181"/>
      <c r="B712" s="182" t="str">
        <f>IF(LEN(A712)=0,"",INDEX('Smelter Look-up'!$A:$A,MATCH($A712,'Smelter Look-up'!$E:$E,0)))</f>
        <v/>
      </c>
      <c r="C712" s="186" t="str">
        <f>IF(LEN(A712)=0,"",INDEX('Smelter Look-up'!$C:$C,MATCH($A712,'Smelter Look-up'!$E:$E,0)))</f>
        <v/>
      </c>
      <c r="D712" s="230"/>
      <c r="E712" s="182" t="str">
        <f ca="1">IF(ISERROR($V712),"",OFFSET('Smelter Look-up'!$D$4,$V712-4,0)&amp;"")</f>
        <v/>
      </c>
      <c r="F712" s="182" t="str">
        <f ca="1">IF(ISERROR($V712),"",OFFSET('Smelter Look-up'!$E$4,$V712-4,0))</f>
        <v/>
      </c>
      <c r="G712" s="182" t="str">
        <f ca="1">IF(C712=$X$4,IF(ISERROR($V712),"Enter smelter details","RMI"),IF(ISERROR($V712),"",OFFSET('Smelter Look-up'!$F$4,$V712-4,0)))</f>
        <v/>
      </c>
      <c r="H712" s="183" t="str">
        <f ca="1">IF(ISERROR($V712),"",OFFSET('Smelter Look-up'!$G$4,$V712-4,0))</f>
        <v/>
      </c>
      <c r="I712" s="184" t="str">
        <f ca="1">IF(ISERROR($V712),"",OFFSET('Smelter Look-up'!$H$4,$V712-4,0))</f>
        <v/>
      </c>
      <c r="J712" s="184" t="str">
        <f ca="1">IF(ISERROR($V712),"",OFFSET('Smelter Look-up'!$I$4,$V712-4,0))</f>
        <v/>
      </c>
      <c r="K712" s="224"/>
      <c r="L712" s="224"/>
      <c r="M712" s="224"/>
      <c r="N712" s="224"/>
      <c r="O712" s="224"/>
      <c r="P712" s="185"/>
      <c r="Q712" s="225"/>
      <c r="R712" s="182" t="str">
        <f ca="1">IF(ISERROR($V712),"",OFFSET('Smelter Look-up'!$C$4,$V712-4,0)&amp;"")</f>
        <v/>
      </c>
      <c r="S712" s="181" t="str">
        <f t="shared" ca="1" si="101"/>
        <v/>
      </c>
      <c r="T712" s="181" t="str">
        <f ca="1">IF(B712="","",IF(ISERROR(MATCH($J712,SorP!$B$1:$B$6226,0)),"",INDIRECT("'SorP'!$A$"&amp;MATCH($S712&amp;$J712,SorP!C:C,0))))</f>
        <v/>
      </c>
      <c r="U712" s="201"/>
      <c r="V712" s="226" t="e">
        <f>IF(C712="",NA(),IF(OR(C712="Smelter not listed",C712="Smelter not yet identified"),MATCH($B712&amp;$D712,'Smelter Look-up'!$J:$J,0),MATCH($B712&amp;$C712,'Smelter Look-up'!$J:$J,0)))</f>
        <v>#N/A</v>
      </c>
      <c r="X712" s="227">
        <f t="shared" ca="1" si="102"/>
        <v>0</v>
      </c>
      <c r="AB712" s="228" t="str">
        <f t="shared" si="103"/>
        <v/>
      </c>
    </row>
    <row r="713" spans="1:28" s="227" customFormat="1" ht="20.25">
      <c r="A713" s="181"/>
      <c r="B713" s="182" t="str">
        <f>IF(LEN(A713)=0,"",INDEX('Smelter Look-up'!$A:$A,MATCH($A713,'Smelter Look-up'!$E:$E,0)))</f>
        <v/>
      </c>
      <c r="C713" s="186" t="str">
        <f>IF(LEN(A713)=0,"",INDEX('Smelter Look-up'!$C:$C,MATCH($A713,'Smelter Look-up'!$E:$E,0)))</f>
        <v/>
      </c>
      <c r="D713" s="230"/>
      <c r="E713" s="182" t="str">
        <f ca="1">IF(ISERROR($V713),"",OFFSET('Smelter Look-up'!$D$4,$V713-4,0)&amp;"")</f>
        <v/>
      </c>
      <c r="F713" s="182" t="str">
        <f ca="1">IF(ISERROR($V713),"",OFFSET('Smelter Look-up'!$E$4,$V713-4,0))</f>
        <v/>
      </c>
      <c r="G713" s="182" t="str">
        <f ca="1">IF(C713=$X$4,IF(ISERROR($V713),"Enter smelter details","RMI"),IF(ISERROR($V713),"",OFFSET('Smelter Look-up'!$F$4,$V713-4,0)))</f>
        <v/>
      </c>
      <c r="H713" s="183" t="str">
        <f ca="1">IF(ISERROR($V713),"",OFFSET('Smelter Look-up'!$G$4,$V713-4,0))</f>
        <v/>
      </c>
      <c r="I713" s="184" t="str">
        <f ca="1">IF(ISERROR($V713),"",OFFSET('Smelter Look-up'!$H$4,$V713-4,0))</f>
        <v/>
      </c>
      <c r="J713" s="184" t="str">
        <f ca="1">IF(ISERROR($V713),"",OFFSET('Smelter Look-up'!$I$4,$V713-4,0))</f>
        <v/>
      </c>
      <c r="K713" s="224"/>
      <c r="L713" s="224"/>
      <c r="M713" s="224"/>
      <c r="N713" s="224"/>
      <c r="O713" s="224"/>
      <c r="P713" s="185"/>
      <c r="Q713" s="225"/>
      <c r="R713" s="182" t="str">
        <f ca="1">IF(ISERROR($V713),"",OFFSET('Smelter Look-up'!$C$4,$V713-4,0)&amp;"")</f>
        <v/>
      </c>
      <c r="S713" s="181" t="str">
        <f t="shared" ca="1" si="101"/>
        <v/>
      </c>
      <c r="T713" s="181" t="str">
        <f ca="1">IF(B713="","",IF(ISERROR(MATCH($J713,SorP!$B$1:$B$6226,0)),"",INDIRECT("'SorP'!$A$"&amp;MATCH($S713&amp;$J713,SorP!C:C,0))))</f>
        <v/>
      </c>
      <c r="U713" s="201"/>
      <c r="V713" s="226" t="e">
        <f>IF(C713="",NA(),IF(OR(C713="Smelter not listed",C713="Smelter not yet identified"),MATCH($B713&amp;$D713,'Smelter Look-up'!$J:$J,0),MATCH($B713&amp;$C713,'Smelter Look-up'!$J:$J,0)))</f>
        <v>#N/A</v>
      </c>
      <c r="X713" s="227">
        <f t="shared" ca="1" si="102"/>
        <v>0</v>
      </c>
      <c r="AB713" s="228" t="str">
        <f t="shared" si="103"/>
        <v/>
      </c>
    </row>
    <row r="714" spans="1:28" s="227" customFormat="1" ht="20.25">
      <c r="A714" s="181"/>
      <c r="B714" s="182" t="str">
        <f>IF(LEN(A714)=0,"",INDEX('Smelter Look-up'!$A:$A,MATCH($A714,'Smelter Look-up'!$E:$E,0)))</f>
        <v/>
      </c>
      <c r="C714" s="186" t="str">
        <f>IF(LEN(A714)=0,"",INDEX('Smelter Look-up'!$C:$C,MATCH($A714,'Smelter Look-up'!$E:$E,0)))</f>
        <v/>
      </c>
      <c r="D714" s="230"/>
      <c r="E714" s="182" t="str">
        <f ca="1">IF(ISERROR($V714),"",OFFSET('Smelter Look-up'!$D$4,$V714-4,0)&amp;"")</f>
        <v/>
      </c>
      <c r="F714" s="182" t="str">
        <f ca="1">IF(ISERROR($V714),"",OFFSET('Smelter Look-up'!$E$4,$V714-4,0))</f>
        <v/>
      </c>
      <c r="G714" s="182" t="str">
        <f ca="1">IF(C714=$X$4,IF(ISERROR($V714),"Enter smelter details","RMI"),IF(ISERROR($V714),"",OFFSET('Smelter Look-up'!$F$4,$V714-4,0)))</f>
        <v/>
      </c>
      <c r="H714" s="183" t="str">
        <f ca="1">IF(ISERROR($V714),"",OFFSET('Smelter Look-up'!$G$4,$V714-4,0))</f>
        <v/>
      </c>
      <c r="I714" s="184" t="str">
        <f ca="1">IF(ISERROR($V714),"",OFFSET('Smelter Look-up'!$H$4,$V714-4,0))</f>
        <v/>
      </c>
      <c r="J714" s="184" t="str">
        <f ca="1">IF(ISERROR($V714),"",OFFSET('Smelter Look-up'!$I$4,$V714-4,0))</f>
        <v/>
      </c>
      <c r="K714" s="224"/>
      <c r="L714" s="224"/>
      <c r="M714" s="224"/>
      <c r="N714" s="224"/>
      <c r="O714" s="224"/>
      <c r="P714" s="185"/>
      <c r="Q714" s="225"/>
      <c r="R714" s="182" t="str">
        <f ca="1">IF(ISERROR($V714),"",OFFSET('Smelter Look-up'!$C$4,$V714-4,0)&amp;"")</f>
        <v/>
      </c>
      <c r="S714" s="181" t="str">
        <f t="shared" ca="1" si="101"/>
        <v/>
      </c>
      <c r="T714" s="181" t="str">
        <f ca="1">IF(B714="","",IF(ISERROR(MATCH($J714,SorP!$B$1:$B$6226,0)),"",INDIRECT("'SorP'!$A$"&amp;MATCH($S714&amp;$J714,SorP!C:C,0))))</f>
        <v/>
      </c>
      <c r="U714" s="201"/>
      <c r="V714" s="226" t="e">
        <f>IF(C714="",NA(),IF(OR(C714="Smelter not listed",C714="Smelter not yet identified"),MATCH($B714&amp;$D714,'Smelter Look-up'!$J:$J,0),MATCH($B714&amp;$C714,'Smelter Look-up'!$J:$J,0)))</f>
        <v>#N/A</v>
      </c>
      <c r="X714" s="227">
        <f t="shared" ca="1" si="102"/>
        <v>0</v>
      </c>
      <c r="AB714" s="228" t="str">
        <f t="shared" si="103"/>
        <v/>
      </c>
    </row>
    <row r="715" spans="1:28" s="227" customFormat="1" ht="20.25">
      <c r="A715" s="181"/>
      <c r="B715" s="182" t="str">
        <f>IF(LEN(A715)=0,"",INDEX('Smelter Look-up'!$A:$A,MATCH($A715,'Smelter Look-up'!$E:$E,0)))</f>
        <v/>
      </c>
      <c r="C715" s="186" t="str">
        <f>IF(LEN(A715)=0,"",INDEX('Smelter Look-up'!$C:$C,MATCH($A715,'Smelter Look-up'!$E:$E,0)))</f>
        <v/>
      </c>
      <c r="D715" s="230"/>
      <c r="E715" s="182" t="str">
        <f ca="1">IF(ISERROR($V715),"",OFFSET('Smelter Look-up'!$D$4,$V715-4,0)&amp;"")</f>
        <v/>
      </c>
      <c r="F715" s="182" t="str">
        <f ca="1">IF(ISERROR($V715),"",OFFSET('Smelter Look-up'!$E$4,$V715-4,0))</f>
        <v/>
      </c>
      <c r="G715" s="182" t="str">
        <f ca="1">IF(C715=$X$4,IF(ISERROR($V715),"Enter smelter details","RMI"),IF(ISERROR($V715),"",OFFSET('Smelter Look-up'!$F$4,$V715-4,0)))</f>
        <v/>
      </c>
      <c r="H715" s="183" t="str">
        <f ca="1">IF(ISERROR($V715),"",OFFSET('Smelter Look-up'!$G$4,$V715-4,0))</f>
        <v/>
      </c>
      <c r="I715" s="184" t="str">
        <f ca="1">IF(ISERROR($V715),"",OFFSET('Smelter Look-up'!$H$4,$V715-4,0))</f>
        <v/>
      </c>
      <c r="J715" s="184" t="str">
        <f ca="1">IF(ISERROR($V715),"",OFFSET('Smelter Look-up'!$I$4,$V715-4,0))</f>
        <v/>
      </c>
      <c r="K715" s="224"/>
      <c r="L715" s="224"/>
      <c r="M715" s="224"/>
      <c r="N715" s="224"/>
      <c r="O715" s="224"/>
      <c r="P715" s="185"/>
      <c r="Q715" s="225"/>
      <c r="R715" s="182" t="str">
        <f ca="1">IF(ISERROR($V715),"",OFFSET('Smelter Look-up'!$C$4,$V715-4,0)&amp;"")</f>
        <v/>
      </c>
      <c r="S715" s="181" t="str">
        <f t="shared" ca="1" si="101"/>
        <v/>
      </c>
      <c r="T715" s="181" t="str">
        <f ca="1">IF(B715="","",IF(ISERROR(MATCH($J715,SorP!$B$1:$B$6226,0)),"",INDIRECT("'SorP'!$A$"&amp;MATCH($S715&amp;$J715,SorP!C:C,0))))</f>
        <v/>
      </c>
      <c r="U715" s="201"/>
      <c r="V715" s="226" t="e">
        <f>IF(C715="",NA(),IF(OR(C715="Smelter not listed",C715="Smelter not yet identified"),MATCH($B715&amp;$D715,'Smelter Look-up'!$J:$J,0),MATCH($B715&amp;$C715,'Smelter Look-up'!$J:$J,0)))</f>
        <v>#N/A</v>
      </c>
      <c r="X715" s="227">
        <f t="shared" ca="1" si="102"/>
        <v>0</v>
      </c>
      <c r="AB715" s="228" t="str">
        <f t="shared" si="103"/>
        <v/>
      </c>
    </row>
    <row r="716" spans="1:28" s="227" customFormat="1" ht="20.25">
      <c r="A716" s="181"/>
      <c r="B716" s="182" t="str">
        <f>IF(LEN(A716)=0,"",INDEX('Smelter Look-up'!$A:$A,MATCH($A716,'Smelter Look-up'!$E:$E,0)))</f>
        <v/>
      </c>
      <c r="C716" s="186" t="str">
        <f>IF(LEN(A716)=0,"",INDEX('Smelter Look-up'!$C:$C,MATCH($A716,'Smelter Look-up'!$E:$E,0)))</f>
        <v/>
      </c>
      <c r="D716" s="230"/>
      <c r="E716" s="182" t="str">
        <f ca="1">IF(ISERROR($V716),"",OFFSET('Smelter Look-up'!$D$4,$V716-4,0)&amp;"")</f>
        <v/>
      </c>
      <c r="F716" s="182" t="str">
        <f ca="1">IF(ISERROR($V716),"",OFFSET('Smelter Look-up'!$E$4,$V716-4,0))</f>
        <v/>
      </c>
      <c r="G716" s="182" t="str">
        <f ca="1">IF(C716=$X$4,IF(ISERROR($V716),"Enter smelter details","RMI"),IF(ISERROR($V716),"",OFFSET('Smelter Look-up'!$F$4,$V716-4,0)))</f>
        <v/>
      </c>
      <c r="H716" s="183" t="str">
        <f ca="1">IF(ISERROR($V716),"",OFFSET('Smelter Look-up'!$G$4,$V716-4,0))</f>
        <v/>
      </c>
      <c r="I716" s="184" t="str">
        <f ca="1">IF(ISERROR($V716),"",OFFSET('Smelter Look-up'!$H$4,$V716-4,0))</f>
        <v/>
      </c>
      <c r="J716" s="184" t="str">
        <f ca="1">IF(ISERROR($V716),"",OFFSET('Smelter Look-up'!$I$4,$V716-4,0))</f>
        <v/>
      </c>
      <c r="K716" s="224"/>
      <c r="L716" s="224"/>
      <c r="M716" s="224"/>
      <c r="N716" s="224"/>
      <c r="O716" s="224"/>
      <c r="P716" s="185"/>
      <c r="Q716" s="225"/>
      <c r="R716" s="182" t="str">
        <f ca="1">IF(ISERROR($V716),"",OFFSET('Smelter Look-up'!$C$4,$V716-4,0)&amp;"")</f>
        <v/>
      </c>
      <c r="S716" s="181" t="str">
        <f t="shared" ca="1" si="101"/>
        <v/>
      </c>
      <c r="T716" s="181" t="str">
        <f ca="1">IF(B716="","",IF(ISERROR(MATCH($J716,SorP!$B$1:$B$6226,0)),"",INDIRECT("'SorP'!$A$"&amp;MATCH($S716&amp;$J716,SorP!C:C,0))))</f>
        <v/>
      </c>
      <c r="U716" s="201"/>
      <c r="V716" s="226" t="e">
        <f>IF(C716="",NA(),IF(OR(C716="Smelter not listed",C716="Smelter not yet identified"),MATCH($B716&amp;$D716,'Smelter Look-up'!$J:$J,0),MATCH($B716&amp;$C716,'Smelter Look-up'!$J:$J,0)))</f>
        <v>#N/A</v>
      </c>
      <c r="X716" s="227">
        <f t="shared" ca="1" si="102"/>
        <v>0</v>
      </c>
      <c r="AB716" s="228" t="str">
        <f t="shared" si="103"/>
        <v/>
      </c>
    </row>
    <row r="717" spans="1:28" s="227" customFormat="1" ht="20.25">
      <c r="A717" s="181"/>
      <c r="B717" s="182" t="str">
        <f>IF(LEN(A717)=0,"",INDEX('Smelter Look-up'!$A:$A,MATCH($A717,'Smelter Look-up'!$E:$E,0)))</f>
        <v/>
      </c>
      <c r="C717" s="186" t="str">
        <f>IF(LEN(A717)=0,"",INDEX('Smelter Look-up'!$C:$C,MATCH($A717,'Smelter Look-up'!$E:$E,0)))</f>
        <v/>
      </c>
      <c r="D717" s="230"/>
      <c r="E717" s="182" t="str">
        <f ca="1">IF(ISERROR($V717),"",OFFSET('Smelter Look-up'!$D$4,$V717-4,0)&amp;"")</f>
        <v/>
      </c>
      <c r="F717" s="182" t="str">
        <f ca="1">IF(ISERROR($V717),"",OFFSET('Smelter Look-up'!$E$4,$V717-4,0))</f>
        <v/>
      </c>
      <c r="G717" s="182" t="str">
        <f ca="1">IF(C717=$X$4,IF(ISERROR($V717),"Enter smelter details","RMI"),IF(ISERROR($V717),"",OFFSET('Smelter Look-up'!$F$4,$V717-4,0)))</f>
        <v/>
      </c>
      <c r="H717" s="183" t="str">
        <f ca="1">IF(ISERROR($V717),"",OFFSET('Smelter Look-up'!$G$4,$V717-4,0))</f>
        <v/>
      </c>
      <c r="I717" s="184" t="str">
        <f ca="1">IF(ISERROR($V717),"",OFFSET('Smelter Look-up'!$H$4,$V717-4,0))</f>
        <v/>
      </c>
      <c r="J717" s="184" t="str">
        <f ca="1">IF(ISERROR($V717),"",OFFSET('Smelter Look-up'!$I$4,$V717-4,0))</f>
        <v/>
      </c>
      <c r="K717" s="224"/>
      <c r="L717" s="224"/>
      <c r="M717" s="224"/>
      <c r="N717" s="224"/>
      <c r="O717" s="224"/>
      <c r="P717" s="185"/>
      <c r="Q717" s="225"/>
      <c r="R717" s="182" t="str">
        <f ca="1">IF(ISERROR($V717),"",OFFSET('Smelter Look-up'!$C$4,$V717-4,0)&amp;"")</f>
        <v/>
      </c>
      <c r="S717" s="181" t="str">
        <f t="shared" ca="1" si="101"/>
        <v/>
      </c>
      <c r="T717" s="181" t="str">
        <f ca="1">IF(B717="","",IF(ISERROR(MATCH($J717,SorP!$B$1:$B$6226,0)),"",INDIRECT("'SorP'!$A$"&amp;MATCH($S717&amp;$J717,SorP!C:C,0))))</f>
        <v/>
      </c>
      <c r="U717" s="201"/>
      <c r="V717" s="226" t="e">
        <f>IF(C717="",NA(),IF(OR(C717="Smelter not listed",C717="Smelter not yet identified"),MATCH($B717&amp;$D717,'Smelter Look-up'!$J:$J,0),MATCH($B717&amp;$C717,'Smelter Look-up'!$J:$J,0)))</f>
        <v>#N/A</v>
      </c>
      <c r="X717" s="227">
        <f t="shared" ca="1" si="102"/>
        <v>0</v>
      </c>
      <c r="AB717" s="228" t="str">
        <f t="shared" si="103"/>
        <v/>
      </c>
    </row>
    <row r="718" spans="1:28" s="227" customFormat="1" ht="20.25">
      <c r="A718" s="181"/>
      <c r="B718" s="182" t="str">
        <f>IF(LEN(A718)=0,"",INDEX('Smelter Look-up'!$A:$A,MATCH($A718,'Smelter Look-up'!$E:$E,0)))</f>
        <v/>
      </c>
      <c r="C718" s="186" t="str">
        <f>IF(LEN(A718)=0,"",INDEX('Smelter Look-up'!$C:$C,MATCH($A718,'Smelter Look-up'!$E:$E,0)))</f>
        <v/>
      </c>
      <c r="D718" s="230"/>
      <c r="E718" s="182" t="str">
        <f ca="1">IF(ISERROR($V718),"",OFFSET('Smelter Look-up'!$D$4,$V718-4,0)&amp;"")</f>
        <v/>
      </c>
      <c r="F718" s="182" t="str">
        <f ca="1">IF(ISERROR($V718),"",OFFSET('Smelter Look-up'!$E$4,$V718-4,0))</f>
        <v/>
      </c>
      <c r="G718" s="182" t="str">
        <f ca="1">IF(C718=$X$4,IF(ISERROR($V718),"Enter smelter details","RMI"),IF(ISERROR($V718),"",OFFSET('Smelter Look-up'!$F$4,$V718-4,0)))</f>
        <v/>
      </c>
      <c r="H718" s="183" t="str">
        <f ca="1">IF(ISERROR($V718),"",OFFSET('Smelter Look-up'!$G$4,$V718-4,0))</f>
        <v/>
      </c>
      <c r="I718" s="184" t="str">
        <f ca="1">IF(ISERROR($V718),"",OFFSET('Smelter Look-up'!$H$4,$V718-4,0))</f>
        <v/>
      </c>
      <c r="J718" s="184" t="str">
        <f ca="1">IF(ISERROR($V718),"",OFFSET('Smelter Look-up'!$I$4,$V718-4,0))</f>
        <v/>
      </c>
      <c r="K718" s="224"/>
      <c r="L718" s="224"/>
      <c r="M718" s="224"/>
      <c r="N718" s="224"/>
      <c r="O718" s="224"/>
      <c r="P718" s="185"/>
      <c r="Q718" s="225"/>
      <c r="R718" s="182" t="str">
        <f ca="1">IF(ISERROR($V718),"",OFFSET('Smelter Look-up'!$C$4,$V718-4,0)&amp;"")</f>
        <v/>
      </c>
      <c r="S718" s="181" t="str">
        <f t="shared" ca="1" si="101"/>
        <v/>
      </c>
      <c r="T718" s="181" t="str">
        <f ca="1">IF(B718="","",IF(ISERROR(MATCH($J718,SorP!$B$1:$B$6226,0)),"",INDIRECT("'SorP'!$A$"&amp;MATCH($S718&amp;$J718,SorP!C:C,0))))</f>
        <v/>
      </c>
      <c r="U718" s="201"/>
      <c r="V718" s="226" t="e">
        <f>IF(C718="",NA(),IF(OR(C718="Smelter not listed",C718="Smelter not yet identified"),MATCH($B718&amp;$D718,'Smelter Look-up'!$J:$J,0),MATCH($B718&amp;$C718,'Smelter Look-up'!$J:$J,0)))</f>
        <v>#N/A</v>
      </c>
      <c r="X718" s="227">
        <f t="shared" ca="1" si="102"/>
        <v>0</v>
      </c>
      <c r="AB718" s="228" t="str">
        <f t="shared" si="103"/>
        <v/>
      </c>
    </row>
    <row r="719" spans="1:28" s="227" customFormat="1" ht="20.25">
      <c r="A719" s="181"/>
      <c r="B719" s="182" t="str">
        <f>IF(LEN(A719)=0,"",INDEX('Smelter Look-up'!$A:$A,MATCH($A719,'Smelter Look-up'!$E:$E,0)))</f>
        <v/>
      </c>
      <c r="C719" s="186" t="str">
        <f>IF(LEN(A719)=0,"",INDEX('Smelter Look-up'!$C:$C,MATCH($A719,'Smelter Look-up'!$E:$E,0)))</f>
        <v/>
      </c>
      <c r="D719" s="230"/>
      <c r="E719" s="182" t="str">
        <f ca="1">IF(ISERROR($V719),"",OFFSET('Smelter Look-up'!$D$4,$V719-4,0)&amp;"")</f>
        <v/>
      </c>
      <c r="F719" s="182" t="str">
        <f ca="1">IF(ISERROR($V719),"",OFFSET('Smelter Look-up'!$E$4,$V719-4,0))</f>
        <v/>
      </c>
      <c r="G719" s="182" t="str">
        <f ca="1">IF(C719=$X$4,IF(ISERROR($V719),"Enter smelter details","RMI"),IF(ISERROR($V719),"",OFFSET('Smelter Look-up'!$F$4,$V719-4,0)))</f>
        <v/>
      </c>
      <c r="H719" s="183" t="str">
        <f ca="1">IF(ISERROR($V719),"",OFFSET('Smelter Look-up'!$G$4,$V719-4,0))</f>
        <v/>
      </c>
      <c r="I719" s="184" t="str">
        <f ca="1">IF(ISERROR($V719),"",OFFSET('Smelter Look-up'!$H$4,$V719-4,0))</f>
        <v/>
      </c>
      <c r="J719" s="184" t="str">
        <f ca="1">IF(ISERROR($V719),"",OFFSET('Smelter Look-up'!$I$4,$V719-4,0))</f>
        <v/>
      </c>
      <c r="K719" s="224"/>
      <c r="L719" s="224"/>
      <c r="M719" s="224"/>
      <c r="N719" s="224"/>
      <c r="O719" s="224"/>
      <c r="P719" s="185"/>
      <c r="Q719" s="225"/>
      <c r="R719" s="182" t="str">
        <f ca="1">IF(ISERROR($V719),"",OFFSET('Smelter Look-up'!$C$4,$V719-4,0)&amp;"")</f>
        <v/>
      </c>
      <c r="S719" s="181" t="str">
        <f t="shared" ca="1" si="101"/>
        <v/>
      </c>
      <c r="T719" s="181" t="str">
        <f ca="1">IF(B719="","",IF(ISERROR(MATCH($J719,SorP!$B$1:$B$6226,0)),"",INDIRECT("'SorP'!$A$"&amp;MATCH($S719&amp;$J719,SorP!C:C,0))))</f>
        <v/>
      </c>
      <c r="U719" s="201"/>
      <c r="V719" s="226" t="e">
        <f>IF(C719="",NA(),IF(OR(C719="Smelter not listed",C719="Smelter not yet identified"),MATCH($B719&amp;$D719,'Smelter Look-up'!$J:$J,0),MATCH($B719&amp;$C719,'Smelter Look-up'!$J:$J,0)))</f>
        <v>#N/A</v>
      </c>
      <c r="X719" s="227">
        <f t="shared" ca="1" si="102"/>
        <v>0</v>
      </c>
      <c r="AB719" s="228" t="str">
        <f t="shared" si="103"/>
        <v/>
      </c>
    </row>
    <row r="720" spans="1:28" s="227" customFormat="1" ht="20.25">
      <c r="A720" s="181"/>
      <c r="B720" s="182" t="str">
        <f>IF(LEN(A720)=0,"",INDEX('Smelter Look-up'!$A:$A,MATCH($A720,'Smelter Look-up'!$E:$E,0)))</f>
        <v/>
      </c>
      <c r="C720" s="186" t="str">
        <f>IF(LEN(A720)=0,"",INDEX('Smelter Look-up'!$C:$C,MATCH($A720,'Smelter Look-up'!$E:$E,0)))</f>
        <v/>
      </c>
      <c r="D720" s="230"/>
      <c r="E720" s="182" t="str">
        <f ca="1">IF(ISERROR($V720),"",OFFSET('Smelter Look-up'!$D$4,$V720-4,0)&amp;"")</f>
        <v/>
      </c>
      <c r="F720" s="182" t="str">
        <f ca="1">IF(ISERROR($V720),"",OFFSET('Smelter Look-up'!$E$4,$V720-4,0))</f>
        <v/>
      </c>
      <c r="G720" s="182" t="str">
        <f ca="1">IF(C720=$X$4,IF(ISERROR($V720),"Enter smelter details","RMI"),IF(ISERROR($V720),"",OFFSET('Smelter Look-up'!$F$4,$V720-4,0)))</f>
        <v/>
      </c>
      <c r="H720" s="183" t="str">
        <f ca="1">IF(ISERROR($V720),"",OFFSET('Smelter Look-up'!$G$4,$V720-4,0))</f>
        <v/>
      </c>
      <c r="I720" s="184" t="str">
        <f ca="1">IF(ISERROR($V720),"",OFFSET('Smelter Look-up'!$H$4,$V720-4,0))</f>
        <v/>
      </c>
      <c r="J720" s="184" t="str">
        <f ca="1">IF(ISERROR($V720),"",OFFSET('Smelter Look-up'!$I$4,$V720-4,0))</f>
        <v/>
      </c>
      <c r="K720" s="224"/>
      <c r="L720" s="224"/>
      <c r="M720" s="224"/>
      <c r="N720" s="224"/>
      <c r="O720" s="224"/>
      <c r="P720" s="185"/>
      <c r="Q720" s="225"/>
      <c r="R720" s="182" t="str">
        <f ca="1">IF(ISERROR($V720),"",OFFSET('Smelter Look-up'!$C$4,$V720-4,0)&amp;"")</f>
        <v/>
      </c>
      <c r="S720" s="181" t="str">
        <f t="shared" ca="1" si="101"/>
        <v/>
      </c>
      <c r="T720" s="181" t="str">
        <f ca="1">IF(B720="","",IF(ISERROR(MATCH($J720,SorP!$B$1:$B$6226,0)),"",INDIRECT("'SorP'!$A$"&amp;MATCH($S720&amp;$J720,SorP!C:C,0))))</f>
        <v/>
      </c>
      <c r="U720" s="201"/>
      <c r="V720" s="226" t="e">
        <f>IF(C720="",NA(),IF(OR(C720="Smelter not listed",C720="Smelter not yet identified"),MATCH($B720&amp;$D720,'Smelter Look-up'!$J:$J,0),MATCH($B720&amp;$C720,'Smelter Look-up'!$J:$J,0)))</f>
        <v>#N/A</v>
      </c>
      <c r="X720" s="227">
        <f t="shared" ca="1" si="102"/>
        <v>0</v>
      </c>
      <c r="AB720" s="228" t="str">
        <f t="shared" si="103"/>
        <v/>
      </c>
    </row>
    <row r="721" spans="1:28" s="227" customFormat="1" ht="20.25">
      <c r="A721" s="181"/>
      <c r="B721" s="182" t="str">
        <f>IF(LEN(A721)=0,"",INDEX('Smelter Look-up'!$A:$A,MATCH($A721,'Smelter Look-up'!$E:$E,0)))</f>
        <v/>
      </c>
      <c r="C721" s="186" t="str">
        <f>IF(LEN(A721)=0,"",INDEX('Smelter Look-up'!$C:$C,MATCH($A721,'Smelter Look-up'!$E:$E,0)))</f>
        <v/>
      </c>
      <c r="D721" s="230"/>
      <c r="E721" s="182" t="str">
        <f ca="1">IF(ISERROR($V721),"",OFFSET('Smelter Look-up'!$D$4,$V721-4,0)&amp;"")</f>
        <v/>
      </c>
      <c r="F721" s="182" t="str">
        <f ca="1">IF(ISERROR($V721),"",OFFSET('Smelter Look-up'!$E$4,$V721-4,0))</f>
        <v/>
      </c>
      <c r="G721" s="182" t="str">
        <f ca="1">IF(C721=$X$4,IF(ISERROR($V721),"Enter smelter details","RMI"),IF(ISERROR($V721),"",OFFSET('Smelter Look-up'!$F$4,$V721-4,0)))</f>
        <v/>
      </c>
      <c r="H721" s="183" t="str">
        <f ca="1">IF(ISERROR($V721),"",OFFSET('Smelter Look-up'!$G$4,$V721-4,0))</f>
        <v/>
      </c>
      <c r="I721" s="184" t="str">
        <f ca="1">IF(ISERROR($V721),"",OFFSET('Smelter Look-up'!$H$4,$V721-4,0))</f>
        <v/>
      </c>
      <c r="J721" s="184" t="str">
        <f ca="1">IF(ISERROR($V721),"",OFFSET('Smelter Look-up'!$I$4,$V721-4,0))</f>
        <v/>
      </c>
      <c r="K721" s="224"/>
      <c r="L721" s="224"/>
      <c r="M721" s="224"/>
      <c r="N721" s="224"/>
      <c r="O721" s="224"/>
      <c r="P721" s="185"/>
      <c r="Q721" s="225"/>
      <c r="R721" s="182" t="str">
        <f ca="1">IF(ISERROR($V721),"",OFFSET('Smelter Look-up'!$C$4,$V721-4,0)&amp;"")</f>
        <v/>
      </c>
      <c r="S721" s="181" t="str">
        <f t="shared" ca="1" si="101"/>
        <v/>
      </c>
      <c r="T721" s="181" t="str">
        <f ca="1">IF(B721="","",IF(ISERROR(MATCH($J721,SorP!$B$1:$B$6226,0)),"",INDIRECT("'SorP'!$A$"&amp;MATCH($S721&amp;$J721,SorP!C:C,0))))</f>
        <v/>
      </c>
      <c r="U721" s="201"/>
      <c r="V721" s="226" t="e">
        <f>IF(C721="",NA(),IF(OR(C721="Smelter not listed",C721="Smelter not yet identified"),MATCH($B721&amp;$D721,'Smelter Look-up'!$J:$J,0),MATCH($B721&amp;$C721,'Smelter Look-up'!$J:$J,0)))</f>
        <v>#N/A</v>
      </c>
      <c r="X721" s="227">
        <f t="shared" ca="1" si="102"/>
        <v>0</v>
      </c>
      <c r="AB721" s="228" t="str">
        <f t="shared" si="103"/>
        <v/>
      </c>
    </row>
    <row r="722" spans="1:28" s="227" customFormat="1" ht="20.25">
      <c r="A722" s="181"/>
      <c r="B722" s="182" t="str">
        <f>IF(LEN(A722)=0,"",INDEX('Smelter Look-up'!$A:$A,MATCH($A722,'Smelter Look-up'!$E:$E,0)))</f>
        <v/>
      </c>
      <c r="C722" s="186" t="str">
        <f>IF(LEN(A722)=0,"",INDEX('Smelter Look-up'!$C:$C,MATCH($A722,'Smelter Look-up'!$E:$E,0)))</f>
        <v/>
      </c>
      <c r="D722" s="230"/>
      <c r="E722" s="182" t="str">
        <f ca="1">IF(ISERROR($V722),"",OFFSET('Smelter Look-up'!$D$4,$V722-4,0)&amp;"")</f>
        <v/>
      </c>
      <c r="F722" s="182" t="str">
        <f ca="1">IF(ISERROR($V722),"",OFFSET('Smelter Look-up'!$E$4,$V722-4,0))</f>
        <v/>
      </c>
      <c r="G722" s="182" t="str">
        <f ca="1">IF(C722=$X$4,IF(ISERROR($V722),"Enter smelter details","RMI"),IF(ISERROR($V722),"",OFFSET('Smelter Look-up'!$F$4,$V722-4,0)))</f>
        <v/>
      </c>
      <c r="H722" s="183" t="str">
        <f ca="1">IF(ISERROR($V722),"",OFFSET('Smelter Look-up'!$G$4,$V722-4,0))</f>
        <v/>
      </c>
      <c r="I722" s="184" t="str">
        <f ca="1">IF(ISERROR($V722),"",OFFSET('Smelter Look-up'!$H$4,$V722-4,0))</f>
        <v/>
      </c>
      <c r="J722" s="184" t="str">
        <f ca="1">IF(ISERROR($V722),"",OFFSET('Smelter Look-up'!$I$4,$V722-4,0))</f>
        <v/>
      </c>
      <c r="K722" s="224"/>
      <c r="L722" s="224"/>
      <c r="M722" s="224"/>
      <c r="N722" s="224"/>
      <c r="O722" s="224"/>
      <c r="P722" s="185"/>
      <c r="Q722" s="225"/>
      <c r="R722" s="182" t="str">
        <f ca="1">IF(ISERROR($V722),"",OFFSET('Smelter Look-up'!$C$4,$V722-4,0)&amp;"")</f>
        <v/>
      </c>
      <c r="S722" s="181" t="str">
        <f t="shared" ca="1" si="101"/>
        <v/>
      </c>
      <c r="T722" s="181" t="str">
        <f ca="1">IF(B722="","",IF(ISERROR(MATCH($J722,SorP!$B$1:$B$6226,0)),"",INDIRECT("'SorP'!$A$"&amp;MATCH($S722&amp;$J722,SorP!C:C,0))))</f>
        <v/>
      </c>
      <c r="U722" s="201"/>
      <c r="V722" s="226" t="e">
        <f>IF(C722="",NA(),IF(OR(C722="Smelter not listed",C722="Smelter not yet identified"),MATCH($B722&amp;$D722,'Smelter Look-up'!$J:$J,0),MATCH($B722&amp;$C722,'Smelter Look-up'!$J:$J,0)))</f>
        <v>#N/A</v>
      </c>
      <c r="X722" s="227">
        <f t="shared" ca="1" si="102"/>
        <v>0</v>
      </c>
      <c r="AB722" s="228" t="str">
        <f t="shared" si="103"/>
        <v/>
      </c>
    </row>
    <row r="723" spans="1:28" s="227" customFormat="1" ht="20.25">
      <c r="A723" s="181"/>
      <c r="B723" s="182" t="str">
        <f>IF(LEN(A723)=0,"",INDEX('Smelter Look-up'!$A:$A,MATCH($A723,'Smelter Look-up'!$E:$E,0)))</f>
        <v/>
      </c>
      <c r="C723" s="186" t="str">
        <f>IF(LEN(A723)=0,"",INDEX('Smelter Look-up'!$C:$C,MATCH($A723,'Smelter Look-up'!$E:$E,0)))</f>
        <v/>
      </c>
      <c r="D723" s="230"/>
      <c r="E723" s="182" t="str">
        <f ca="1">IF(ISERROR($V723),"",OFFSET('Smelter Look-up'!$D$4,$V723-4,0)&amp;"")</f>
        <v/>
      </c>
      <c r="F723" s="182" t="str">
        <f ca="1">IF(ISERROR($V723),"",OFFSET('Smelter Look-up'!$E$4,$V723-4,0))</f>
        <v/>
      </c>
      <c r="G723" s="182" t="str">
        <f ca="1">IF(C723=$X$4,IF(ISERROR($V723),"Enter smelter details","RMI"),IF(ISERROR($V723),"",OFFSET('Smelter Look-up'!$F$4,$V723-4,0)))</f>
        <v/>
      </c>
      <c r="H723" s="183" t="str">
        <f ca="1">IF(ISERROR($V723),"",OFFSET('Smelter Look-up'!$G$4,$V723-4,0))</f>
        <v/>
      </c>
      <c r="I723" s="184" t="str">
        <f ca="1">IF(ISERROR($V723),"",OFFSET('Smelter Look-up'!$H$4,$V723-4,0))</f>
        <v/>
      </c>
      <c r="J723" s="184" t="str">
        <f ca="1">IF(ISERROR($V723),"",OFFSET('Smelter Look-up'!$I$4,$V723-4,0))</f>
        <v/>
      </c>
      <c r="K723" s="224"/>
      <c r="L723" s="224"/>
      <c r="M723" s="224"/>
      <c r="N723" s="224"/>
      <c r="O723" s="224"/>
      <c r="P723" s="185"/>
      <c r="Q723" s="225"/>
      <c r="R723" s="182" t="str">
        <f ca="1">IF(ISERROR($V723),"",OFFSET('Smelter Look-up'!$C$4,$V723-4,0)&amp;"")</f>
        <v/>
      </c>
      <c r="S723" s="181" t="str">
        <f t="shared" ca="1" si="101"/>
        <v/>
      </c>
      <c r="T723" s="181" t="str">
        <f ca="1">IF(B723="","",IF(ISERROR(MATCH($J723,SorP!$B$1:$B$6226,0)),"",INDIRECT("'SorP'!$A$"&amp;MATCH($S723&amp;$J723,SorP!C:C,0))))</f>
        <v/>
      </c>
      <c r="U723" s="201"/>
      <c r="V723" s="226" t="e">
        <f>IF(C723="",NA(),IF(OR(C723="Smelter not listed",C723="Smelter not yet identified"),MATCH($B723&amp;$D723,'Smelter Look-up'!$J:$J,0),MATCH($B723&amp;$C723,'Smelter Look-up'!$J:$J,0)))</f>
        <v>#N/A</v>
      </c>
      <c r="X723" s="227">
        <f t="shared" ca="1" si="102"/>
        <v>0</v>
      </c>
      <c r="AB723" s="228" t="str">
        <f t="shared" si="103"/>
        <v/>
      </c>
    </row>
    <row r="724" spans="1:28" s="227" customFormat="1" ht="20.25">
      <c r="A724" s="181"/>
      <c r="B724" s="182" t="str">
        <f>IF(LEN(A724)=0,"",INDEX('Smelter Look-up'!$A:$A,MATCH($A724,'Smelter Look-up'!$E:$E,0)))</f>
        <v/>
      </c>
      <c r="C724" s="186" t="str">
        <f>IF(LEN(A724)=0,"",INDEX('Smelter Look-up'!$C:$C,MATCH($A724,'Smelter Look-up'!$E:$E,0)))</f>
        <v/>
      </c>
      <c r="D724" s="230"/>
      <c r="E724" s="182" t="str">
        <f ca="1">IF(ISERROR($V724),"",OFFSET('Smelter Look-up'!$D$4,$V724-4,0)&amp;"")</f>
        <v/>
      </c>
      <c r="F724" s="182" t="str">
        <f ca="1">IF(ISERROR($V724),"",OFFSET('Smelter Look-up'!$E$4,$V724-4,0))</f>
        <v/>
      </c>
      <c r="G724" s="182" t="str">
        <f ca="1">IF(C724=$X$4,IF(ISERROR($V724),"Enter smelter details","RMI"),IF(ISERROR($V724),"",OFFSET('Smelter Look-up'!$F$4,$V724-4,0)))</f>
        <v/>
      </c>
      <c r="H724" s="183" t="str">
        <f ca="1">IF(ISERROR($V724),"",OFFSET('Smelter Look-up'!$G$4,$V724-4,0))</f>
        <v/>
      </c>
      <c r="I724" s="184" t="str">
        <f ca="1">IF(ISERROR($V724),"",OFFSET('Smelter Look-up'!$H$4,$V724-4,0))</f>
        <v/>
      </c>
      <c r="J724" s="184" t="str">
        <f ca="1">IF(ISERROR($V724),"",OFFSET('Smelter Look-up'!$I$4,$V724-4,0))</f>
        <v/>
      </c>
      <c r="K724" s="224"/>
      <c r="L724" s="224"/>
      <c r="M724" s="224"/>
      <c r="N724" s="224"/>
      <c r="O724" s="224"/>
      <c r="P724" s="185"/>
      <c r="Q724" s="225"/>
      <c r="R724" s="182" t="str">
        <f ca="1">IF(ISERROR($V724),"",OFFSET('Smelter Look-up'!$C$4,$V724-4,0)&amp;"")</f>
        <v/>
      </c>
      <c r="S724" s="181" t="str">
        <f t="shared" ca="1" si="101"/>
        <v/>
      </c>
      <c r="T724" s="181" t="str">
        <f ca="1">IF(B724="","",IF(ISERROR(MATCH($J724,SorP!$B$1:$B$6226,0)),"",INDIRECT("'SorP'!$A$"&amp;MATCH($S724&amp;$J724,SorP!C:C,0))))</f>
        <v/>
      </c>
      <c r="U724" s="201"/>
      <c r="V724" s="226" t="e">
        <f>IF(C724="",NA(),IF(OR(C724="Smelter not listed",C724="Smelter not yet identified"),MATCH($B724&amp;$D724,'Smelter Look-up'!$J:$J,0),MATCH($B724&amp;$C724,'Smelter Look-up'!$J:$J,0)))</f>
        <v>#N/A</v>
      </c>
      <c r="X724" s="227">
        <f t="shared" ca="1" si="102"/>
        <v>0</v>
      </c>
      <c r="AB724" s="228" t="str">
        <f t="shared" si="103"/>
        <v/>
      </c>
    </row>
    <row r="725" spans="1:28" s="227" customFormat="1" ht="20.25">
      <c r="A725" s="181"/>
      <c r="B725" s="182" t="str">
        <f>IF(LEN(A725)=0,"",INDEX('Smelter Look-up'!$A:$A,MATCH($A725,'Smelter Look-up'!$E:$E,0)))</f>
        <v/>
      </c>
      <c r="C725" s="186" t="str">
        <f>IF(LEN(A725)=0,"",INDEX('Smelter Look-up'!$C:$C,MATCH($A725,'Smelter Look-up'!$E:$E,0)))</f>
        <v/>
      </c>
      <c r="D725" s="230"/>
      <c r="E725" s="182" t="str">
        <f ca="1">IF(ISERROR($V725),"",OFFSET('Smelter Look-up'!$D$4,$V725-4,0)&amp;"")</f>
        <v/>
      </c>
      <c r="F725" s="182" t="str">
        <f ca="1">IF(ISERROR($V725),"",OFFSET('Smelter Look-up'!$E$4,$V725-4,0))</f>
        <v/>
      </c>
      <c r="G725" s="182" t="str">
        <f ca="1">IF(C725=$X$4,IF(ISERROR($V725),"Enter smelter details","RMI"),IF(ISERROR($V725),"",OFFSET('Smelter Look-up'!$F$4,$V725-4,0)))</f>
        <v/>
      </c>
      <c r="H725" s="183" t="str">
        <f ca="1">IF(ISERROR($V725),"",OFFSET('Smelter Look-up'!$G$4,$V725-4,0))</f>
        <v/>
      </c>
      <c r="I725" s="184" t="str">
        <f ca="1">IF(ISERROR($V725),"",OFFSET('Smelter Look-up'!$H$4,$V725-4,0))</f>
        <v/>
      </c>
      <c r="J725" s="184" t="str">
        <f ca="1">IF(ISERROR($V725),"",OFFSET('Smelter Look-up'!$I$4,$V725-4,0))</f>
        <v/>
      </c>
      <c r="K725" s="224"/>
      <c r="L725" s="224"/>
      <c r="M725" s="224"/>
      <c r="N725" s="224"/>
      <c r="O725" s="224"/>
      <c r="P725" s="185"/>
      <c r="Q725" s="225"/>
      <c r="R725" s="182" t="str">
        <f ca="1">IF(ISERROR($V725),"",OFFSET('Smelter Look-up'!$C$4,$V725-4,0)&amp;"")</f>
        <v/>
      </c>
      <c r="S725" s="181" t="str">
        <f t="shared" ca="1" si="101"/>
        <v/>
      </c>
      <c r="T725" s="181" t="str">
        <f ca="1">IF(B725="","",IF(ISERROR(MATCH($J725,SorP!$B$1:$B$6226,0)),"",INDIRECT("'SorP'!$A$"&amp;MATCH($S725&amp;$J725,SorP!C:C,0))))</f>
        <v/>
      </c>
      <c r="U725" s="201"/>
      <c r="V725" s="226" t="e">
        <f>IF(C725="",NA(),IF(OR(C725="Smelter not listed",C725="Smelter not yet identified"),MATCH($B725&amp;$D725,'Smelter Look-up'!$J:$J,0),MATCH($B725&amp;$C725,'Smelter Look-up'!$J:$J,0)))</f>
        <v>#N/A</v>
      </c>
      <c r="X725" s="227">
        <f t="shared" ca="1" si="102"/>
        <v>0</v>
      </c>
      <c r="AB725" s="228" t="str">
        <f t="shared" si="103"/>
        <v/>
      </c>
    </row>
    <row r="726" spans="1:28" s="227" customFormat="1" ht="20.25">
      <c r="A726" s="181"/>
      <c r="B726" s="182" t="str">
        <f>IF(LEN(A726)=0,"",INDEX('Smelter Look-up'!$A:$A,MATCH($A726,'Smelter Look-up'!$E:$E,0)))</f>
        <v/>
      </c>
      <c r="C726" s="186" t="str">
        <f>IF(LEN(A726)=0,"",INDEX('Smelter Look-up'!$C:$C,MATCH($A726,'Smelter Look-up'!$E:$E,0)))</f>
        <v/>
      </c>
      <c r="D726" s="230"/>
      <c r="E726" s="182" t="str">
        <f ca="1">IF(ISERROR($V726),"",OFFSET('Smelter Look-up'!$D$4,$V726-4,0)&amp;"")</f>
        <v/>
      </c>
      <c r="F726" s="182" t="str">
        <f ca="1">IF(ISERROR($V726),"",OFFSET('Smelter Look-up'!$E$4,$V726-4,0))</f>
        <v/>
      </c>
      <c r="G726" s="182" t="str">
        <f ca="1">IF(C726=$X$4,IF(ISERROR($V726),"Enter smelter details","RMI"),IF(ISERROR($V726),"",OFFSET('Smelter Look-up'!$F$4,$V726-4,0)))</f>
        <v/>
      </c>
      <c r="H726" s="183" t="str">
        <f ca="1">IF(ISERROR($V726),"",OFFSET('Smelter Look-up'!$G$4,$V726-4,0))</f>
        <v/>
      </c>
      <c r="I726" s="184" t="str">
        <f ca="1">IF(ISERROR($V726),"",OFFSET('Smelter Look-up'!$H$4,$V726-4,0))</f>
        <v/>
      </c>
      <c r="J726" s="184" t="str">
        <f ca="1">IF(ISERROR($V726),"",OFFSET('Smelter Look-up'!$I$4,$V726-4,0))</f>
        <v/>
      </c>
      <c r="K726" s="224"/>
      <c r="L726" s="224"/>
      <c r="M726" s="224"/>
      <c r="N726" s="224"/>
      <c r="O726" s="224"/>
      <c r="P726" s="185"/>
      <c r="Q726" s="225"/>
      <c r="R726" s="182" t="str">
        <f ca="1">IF(ISERROR($V726),"",OFFSET('Smelter Look-up'!$C$4,$V726-4,0)&amp;"")</f>
        <v/>
      </c>
      <c r="S726" s="181" t="str">
        <f t="shared" ca="1" si="101"/>
        <v/>
      </c>
      <c r="T726" s="181" t="str">
        <f ca="1">IF(B726="","",IF(ISERROR(MATCH($J726,SorP!$B$1:$B$6226,0)),"",INDIRECT("'SorP'!$A$"&amp;MATCH($S726&amp;$J726,SorP!C:C,0))))</f>
        <v/>
      </c>
      <c r="U726" s="201"/>
      <c r="V726" s="226" t="e">
        <f>IF(C726="",NA(),IF(OR(C726="Smelter not listed",C726="Smelter not yet identified"),MATCH($B726&amp;$D726,'Smelter Look-up'!$J:$J,0),MATCH($B726&amp;$C726,'Smelter Look-up'!$J:$J,0)))</f>
        <v>#N/A</v>
      </c>
      <c r="X726" s="227">
        <f t="shared" ca="1" si="102"/>
        <v>0</v>
      </c>
      <c r="AB726" s="228" t="str">
        <f t="shared" si="103"/>
        <v/>
      </c>
    </row>
    <row r="727" spans="1:28" s="227" customFormat="1" ht="20.25">
      <c r="A727" s="181"/>
      <c r="B727" s="182" t="str">
        <f>IF(LEN(A727)=0,"",INDEX('Smelter Look-up'!$A:$A,MATCH($A727,'Smelter Look-up'!$E:$E,0)))</f>
        <v/>
      </c>
      <c r="C727" s="186" t="str">
        <f>IF(LEN(A727)=0,"",INDEX('Smelter Look-up'!$C:$C,MATCH($A727,'Smelter Look-up'!$E:$E,0)))</f>
        <v/>
      </c>
      <c r="D727" s="230"/>
      <c r="E727" s="182" t="str">
        <f ca="1">IF(ISERROR($V727),"",OFFSET('Smelter Look-up'!$D$4,$V727-4,0)&amp;"")</f>
        <v/>
      </c>
      <c r="F727" s="182" t="str">
        <f ca="1">IF(ISERROR($V727),"",OFFSET('Smelter Look-up'!$E$4,$V727-4,0))</f>
        <v/>
      </c>
      <c r="G727" s="182" t="str">
        <f ca="1">IF(C727=$X$4,IF(ISERROR($V727),"Enter smelter details","RMI"),IF(ISERROR($V727),"",OFFSET('Smelter Look-up'!$F$4,$V727-4,0)))</f>
        <v/>
      </c>
      <c r="H727" s="183" t="str">
        <f ca="1">IF(ISERROR($V727),"",OFFSET('Smelter Look-up'!$G$4,$V727-4,0))</f>
        <v/>
      </c>
      <c r="I727" s="184" t="str">
        <f ca="1">IF(ISERROR($V727),"",OFFSET('Smelter Look-up'!$H$4,$V727-4,0))</f>
        <v/>
      </c>
      <c r="J727" s="184" t="str">
        <f ca="1">IF(ISERROR($V727),"",OFFSET('Smelter Look-up'!$I$4,$V727-4,0))</f>
        <v/>
      </c>
      <c r="K727" s="224"/>
      <c r="L727" s="224"/>
      <c r="M727" s="224"/>
      <c r="N727" s="224"/>
      <c r="O727" s="224"/>
      <c r="P727" s="185"/>
      <c r="Q727" s="225"/>
      <c r="R727" s="182" t="str">
        <f ca="1">IF(ISERROR($V727),"",OFFSET('Smelter Look-up'!$C$4,$V727-4,0)&amp;"")</f>
        <v/>
      </c>
      <c r="S727" s="181" t="str">
        <f t="shared" ca="1" si="101"/>
        <v/>
      </c>
      <c r="T727" s="181" t="str">
        <f ca="1">IF(B727="","",IF(ISERROR(MATCH($J727,SorP!$B$1:$B$6226,0)),"",INDIRECT("'SorP'!$A$"&amp;MATCH($S727&amp;$J727,SorP!C:C,0))))</f>
        <v/>
      </c>
      <c r="U727" s="201"/>
      <c r="V727" s="226" t="e">
        <f>IF(C727="",NA(),IF(OR(C727="Smelter not listed",C727="Smelter not yet identified"),MATCH($B727&amp;$D727,'Smelter Look-up'!$J:$J,0),MATCH($B727&amp;$C727,'Smelter Look-up'!$J:$J,0)))</f>
        <v>#N/A</v>
      </c>
      <c r="X727" s="227">
        <f t="shared" ca="1" si="102"/>
        <v>0</v>
      </c>
      <c r="AB727" s="228" t="str">
        <f t="shared" si="103"/>
        <v/>
      </c>
    </row>
    <row r="728" spans="1:28" s="227" customFormat="1" ht="20.25">
      <c r="A728" s="181"/>
      <c r="B728" s="182" t="str">
        <f>IF(LEN(A728)=0,"",INDEX('Smelter Look-up'!$A:$A,MATCH($A728,'Smelter Look-up'!$E:$E,0)))</f>
        <v/>
      </c>
      <c r="C728" s="186" t="str">
        <f>IF(LEN(A728)=0,"",INDEX('Smelter Look-up'!$C:$C,MATCH($A728,'Smelter Look-up'!$E:$E,0)))</f>
        <v/>
      </c>
      <c r="D728" s="230"/>
      <c r="E728" s="182" t="str">
        <f ca="1">IF(ISERROR($V728),"",OFFSET('Smelter Look-up'!$D$4,$V728-4,0)&amp;"")</f>
        <v/>
      </c>
      <c r="F728" s="182" t="str">
        <f ca="1">IF(ISERROR($V728),"",OFFSET('Smelter Look-up'!$E$4,$V728-4,0))</f>
        <v/>
      </c>
      <c r="G728" s="182" t="str">
        <f ca="1">IF(C728=$X$4,IF(ISERROR($V728),"Enter smelter details","RMI"),IF(ISERROR($V728),"",OFFSET('Smelter Look-up'!$F$4,$V728-4,0)))</f>
        <v/>
      </c>
      <c r="H728" s="183" t="str">
        <f ca="1">IF(ISERROR($V728),"",OFFSET('Smelter Look-up'!$G$4,$V728-4,0))</f>
        <v/>
      </c>
      <c r="I728" s="184" t="str">
        <f ca="1">IF(ISERROR($V728),"",OFFSET('Smelter Look-up'!$H$4,$V728-4,0))</f>
        <v/>
      </c>
      <c r="J728" s="184" t="str">
        <f ca="1">IF(ISERROR($V728),"",OFFSET('Smelter Look-up'!$I$4,$V728-4,0))</f>
        <v/>
      </c>
      <c r="K728" s="224"/>
      <c r="L728" s="224"/>
      <c r="M728" s="224"/>
      <c r="N728" s="224"/>
      <c r="O728" s="224"/>
      <c r="P728" s="185"/>
      <c r="Q728" s="225"/>
      <c r="R728" s="182" t="str">
        <f ca="1">IF(ISERROR($V728),"",OFFSET('Smelter Look-up'!$C$4,$V728-4,0)&amp;"")</f>
        <v/>
      </c>
      <c r="S728" s="181" t="str">
        <f t="shared" ca="1" si="101"/>
        <v/>
      </c>
      <c r="T728" s="181" t="str">
        <f ca="1">IF(B728="","",IF(ISERROR(MATCH($J728,SorP!$B$1:$B$6226,0)),"",INDIRECT("'SorP'!$A$"&amp;MATCH($S728&amp;$J728,SorP!C:C,0))))</f>
        <v/>
      </c>
      <c r="U728" s="201"/>
      <c r="V728" s="226" t="e">
        <f>IF(C728="",NA(),IF(OR(C728="Smelter not listed",C728="Smelter not yet identified"),MATCH($B728&amp;$D728,'Smelter Look-up'!$J:$J,0),MATCH($B728&amp;$C728,'Smelter Look-up'!$J:$J,0)))</f>
        <v>#N/A</v>
      </c>
      <c r="X728" s="227">
        <f t="shared" ca="1" si="102"/>
        <v>0</v>
      </c>
      <c r="AB728" s="228" t="str">
        <f t="shared" si="103"/>
        <v/>
      </c>
    </row>
    <row r="729" spans="1:28" s="227" customFormat="1" ht="20.25">
      <c r="A729" s="181"/>
      <c r="B729" s="182" t="str">
        <f>IF(LEN(A729)=0,"",INDEX('Smelter Look-up'!$A:$A,MATCH($A729,'Smelter Look-up'!$E:$E,0)))</f>
        <v/>
      </c>
      <c r="C729" s="186" t="str">
        <f>IF(LEN(A729)=0,"",INDEX('Smelter Look-up'!$C:$C,MATCH($A729,'Smelter Look-up'!$E:$E,0)))</f>
        <v/>
      </c>
      <c r="D729" s="230"/>
      <c r="E729" s="182" t="str">
        <f ca="1">IF(ISERROR($V729),"",OFFSET('Smelter Look-up'!$D$4,$V729-4,0)&amp;"")</f>
        <v/>
      </c>
      <c r="F729" s="182" t="str">
        <f ca="1">IF(ISERROR($V729),"",OFFSET('Smelter Look-up'!$E$4,$V729-4,0))</f>
        <v/>
      </c>
      <c r="G729" s="182" t="str">
        <f ca="1">IF(C729=$X$4,IF(ISERROR($V729),"Enter smelter details","RMI"),IF(ISERROR($V729),"",OFFSET('Smelter Look-up'!$F$4,$V729-4,0)))</f>
        <v/>
      </c>
      <c r="H729" s="183" t="str">
        <f ca="1">IF(ISERROR($V729),"",OFFSET('Smelter Look-up'!$G$4,$V729-4,0))</f>
        <v/>
      </c>
      <c r="I729" s="184" t="str">
        <f ca="1">IF(ISERROR($V729),"",OFFSET('Smelter Look-up'!$H$4,$V729-4,0))</f>
        <v/>
      </c>
      <c r="J729" s="184" t="str">
        <f ca="1">IF(ISERROR($V729),"",OFFSET('Smelter Look-up'!$I$4,$V729-4,0))</f>
        <v/>
      </c>
      <c r="K729" s="224"/>
      <c r="L729" s="224"/>
      <c r="M729" s="224"/>
      <c r="N729" s="224"/>
      <c r="O729" s="224"/>
      <c r="P729" s="185"/>
      <c r="Q729" s="225"/>
      <c r="R729" s="182" t="str">
        <f ca="1">IF(ISERROR($V729),"",OFFSET('Smelter Look-up'!$C$4,$V729-4,0)&amp;"")</f>
        <v/>
      </c>
      <c r="S729" s="181" t="str">
        <f t="shared" ca="1" si="101"/>
        <v/>
      </c>
      <c r="T729" s="181" t="str">
        <f ca="1">IF(B729="","",IF(ISERROR(MATCH($J729,SorP!$B$1:$B$6226,0)),"",INDIRECT("'SorP'!$A$"&amp;MATCH($S729&amp;$J729,SorP!C:C,0))))</f>
        <v/>
      </c>
      <c r="U729" s="201"/>
      <c r="V729" s="226" t="e">
        <f>IF(C729="",NA(),IF(OR(C729="Smelter not listed",C729="Smelter not yet identified"),MATCH($B729&amp;$D729,'Smelter Look-up'!$J:$J,0),MATCH($B729&amp;$C729,'Smelter Look-up'!$J:$J,0)))</f>
        <v>#N/A</v>
      </c>
      <c r="X729" s="227">
        <f t="shared" ca="1" si="102"/>
        <v>0</v>
      </c>
      <c r="AB729" s="228" t="str">
        <f t="shared" si="103"/>
        <v/>
      </c>
    </row>
    <row r="730" spans="1:28" s="227" customFormat="1" ht="20.25">
      <c r="A730" s="181"/>
      <c r="B730" s="182" t="str">
        <f>IF(LEN(A730)=0,"",INDEX('Smelter Look-up'!$A:$A,MATCH($A730,'Smelter Look-up'!$E:$E,0)))</f>
        <v/>
      </c>
      <c r="C730" s="186" t="str">
        <f>IF(LEN(A730)=0,"",INDEX('Smelter Look-up'!$C:$C,MATCH($A730,'Smelter Look-up'!$E:$E,0)))</f>
        <v/>
      </c>
      <c r="D730" s="230"/>
      <c r="E730" s="182" t="str">
        <f ca="1">IF(ISERROR($V730),"",OFFSET('Smelter Look-up'!$D$4,$V730-4,0)&amp;"")</f>
        <v/>
      </c>
      <c r="F730" s="182" t="str">
        <f ca="1">IF(ISERROR($V730),"",OFFSET('Smelter Look-up'!$E$4,$V730-4,0))</f>
        <v/>
      </c>
      <c r="G730" s="182" t="str">
        <f ca="1">IF(C730=$X$4,IF(ISERROR($V730),"Enter smelter details","RMI"),IF(ISERROR($V730),"",OFFSET('Smelter Look-up'!$F$4,$V730-4,0)))</f>
        <v/>
      </c>
      <c r="H730" s="183" t="str">
        <f ca="1">IF(ISERROR($V730),"",OFFSET('Smelter Look-up'!$G$4,$V730-4,0))</f>
        <v/>
      </c>
      <c r="I730" s="184" t="str">
        <f ca="1">IF(ISERROR($V730),"",OFFSET('Smelter Look-up'!$H$4,$V730-4,0))</f>
        <v/>
      </c>
      <c r="J730" s="184" t="str">
        <f ca="1">IF(ISERROR($V730),"",OFFSET('Smelter Look-up'!$I$4,$V730-4,0))</f>
        <v/>
      </c>
      <c r="K730" s="224"/>
      <c r="L730" s="224"/>
      <c r="M730" s="224"/>
      <c r="N730" s="224"/>
      <c r="O730" s="224"/>
      <c r="P730" s="185"/>
      <c r="Q730" s="225"/>
      <c r="R730" s="182" t="str">
        <f ca="1">IF(ISERROR($V730),"",OFFSET('Smelter Look-up'!$C$4,$V730-4,0)&amp;"")</f>
        <v/>
      </c>
      <c r="S730" s="181" t="str">
        <f t="shared" ca="1" si="101"/>
        <v/>
      </c>
      <c r="T730" s="181" t="str">
        <f ca="1">IF(B730="","",IF(ISERROR(MATCH($J730,SorP!$B$1:$B$6226,0)),"",INDIRECT("'SorP'!$A$"&amp;MATCH($S730&amp;$J730,SorP!C:C,0))))</f>
        <v/>
      </c>
      <c r="U730" s="201"/>
      <c r="V730" s="226" t="e">
        <f>IF(C730="",NA(),IF(OR(C730="Smelter not listed",C730="Smelter not yet identified"),MATCH($B730&amp;$D730,'Smelter Look-up'!$J:$J,0),MATCH($B730&amp;$C730,'Smelter Look-up'!$J:$J,0)))</f>
        <v>#N/A</v>
      </c>
      <c r="X730" s="227">
        <f t="shared" ca="1" si="102"/>
        <v>0</v>
      </c>
      <c r="AB730" s="228" t="str">
        <f t="shared" si="103"/>
        <v/>
      </c>
    </row>
    <row r="731" spans="1:28" s="227" customFormat="1" ht="20.25">
      <c r="A731" s="181"/>
      <c r="B731" s="182" t="str">
        <f>IF(LEN(A731)=0,"",INDEX('Smelter Look-up'!$A:$A,MATCH($A731,'Smelter Look-up'!$E:$E,0)))</f>
        <v/>
      </c>
      <c r="C731" s="186" t="str">
        <f>IF(LEN(A731)=0,"",INDEX('Smelter Look-up'!$C:$C,MATCH($A731,'Smelter Look-up'!$E:$E,0)))</f>
        <v/>
      </c>
      <c r="D731" s="230"/>
      <c r="E731" s="182" t="str">
        <f ca="1">IF(ISERROR($V731),"",OFFSET('Smelter Look-up'!$D$4,$V731-4,0)&amp;"")</f>
        <v/>
      </c>
      <c r="F731" s="182" t="str">
        <f ca="1">IF(ISERROR($V731),"",OFFSET('Smelter Look-up'!$E$4,$V731-4,0))</f>
        <v/>
      </c>
      <c r="G731" s="182" t="str">
        <f ca="1">IF(C731=$X$4,IF(ISERROR($V731),"Enter smelter details","RMI"),IF(ISERROR($V731),"",OFFSET('Smelter Look-up'!$F$4,$V731-4,0)))</f>
        <v/>
      </c>
      <c r="H731" s="183" t="str">
        <f ca="1">IF(ISERROR($V731),"",OFFSET('Smelter Look-up'!$G$4,$V731-4,0))</f>
        <v/>
      </c>
      <c r="I731" s="184" t="str">
        <f ca="1">IF(ISERROR($V731),"",OFFSET('Smelter Look-up'!$H$4,$V731-4,0))</f>
        <v/>
      </c>
      <c r="J731" s="184" t="str">
        <f ca="1">IF(ISERROR($V731),"",OFFSET('Smelter Look-up'!$I$4,$V731-4,0))</f>
        <v/>
      </c>
      <c r="K731" s="224"/>
      <c r="L731" s="224"/>
      <c r="M731" s="224"/>
      <c r="N731" s="224"/>
      <c r="O731" s="224"/>
      <c r="P731" s="185"/>
      <c r="Q731" s="225"/>
      <c r="R731" s="182" t="str">
        <f ca="1">IF(ISERROR($V731),"",OFFSET('Smelter Look-up'!$C$4,$V731-4,0)&amp;"")</f>
        <v/>
      </c>
      <c r="S731" s="181" t="str">
        <f t="shared" ca="1" si="101"/>
        <v/>
      </c>
      <c r="T731" s="181" t="str">
        <f ca="1">IF(B731="","",IF(ISERROR(MATCH($J731,SorP!$B$1:$B$6226,0)),"",INDIRECT("'SorP'!$A$"&amp;MATCH($S731&amp;$J731,SorP!C:C,0))))</f>
        <v/>
      </c>
      <c r="U731" s="201"/>
      <c r="V731" s="226" t="e">
        <f>IF(C731="",NA(),IF(OR(C731="Smelter not listed",C731="Smelter not yet identified"),MATCH($B731&amp;$D731,'Smelter Look-up'!$J:$J,0),MATCH($B731&amp;$C731,'Smelter Look-up'!$J:$J,0)))</f>
        <v>#N/A</v>
      </c>
      <c r="X731" s="227">
        <f t="shared" ca="1" si="102"/>
        <v>0</v>
      </c>
      <c r="AB731" s="228" t="str">
        <f t="shared" si="103"/>
        <v/>
      </c>
    </row>
    <row r="732" spans="1:28" s="227" customFormat="1" ht="20.25">
      <c r="A732" s="181"/>
      <c r="B732" s="182" t="str">
        <f>IF(LEN(A732)=0,"",INDEX('Smelter Look-up'!$A:$A,MATCH($A732,'Smelter Look-up'!$E:$E,0)))</f>
        <v/>
      </c>
      <c r="C732" s="186" t="str">
        <f>IF(LEN(A732)=0,"",INDEX('Smelter Look-up'!$C:$C,MATCH($A732,'Smelter Look-up'!$E:$E,0)))</f>
        <v/>
      </c>
      <c r="D732" s="230"/>
      <c r="E732" s="182" t="str">
        <f ca="1">IF(ISERROR($V732),"",OFFSET('Smelter Look-up'!$D$4,$V732-4,0)&amp;"")</f>
        <v/>
      </c>
      <c r="F732" s="182" t="str">
        <f ca="1">IF(ISERROR($V732),"",OFFSET('Smelter Look-up'!$E$4,$V732-4,0))</f>
        <v/>
      </c>
      <c r="G732" s="182" t="str">
        <f ca="1">IF(C732=$X$4,IF(ISERROR($V732),"Enter smelter details","RMI"),IF(ISERROR($V732),"",OFFSET('Smelter Look-up'!$F$4,$V732-4,0)))</f>
        <v/>
      </c>
      <c r="H732" s="183" t="str">
        <f ca="1">IF(ISERROR($V732),"",OFFSET('Smelter Look-up'!$G$4,$V732-4,0))</f>
        <v/>
      </c>
      <c r="I732" s="184" t="str">
        <f ca="1">IF(ISERROR($V732),"",OFFSET('Smelter Look-up'!$H$4,$V732-4,0))</f>
        <v/>
      </c>
      <c r="J732" s="184" t="str">
        <f ca="1">IF(ISERROR($V732),"",OFFSET('Smelter Look-up'!$I$4,$V732-4,0))</f>
        <v/>
      </c>
      <c r="K732" s="224"/>
      <c r="L732" s="224"/>
      <c r="M732" s="224"/>
      <c r="N732" s="224"/>
      <c r="O732" s="224"/>
      <c r="P732" s="185"/>
      <c r="Q732" s="225"/>
      <c r="R732" s="182" t="str">
        <f ca="1">IF(ISERROR($V732),"",OFFSET('Smelter Look-up'!$C$4,$V732-4,0)&amp;"")</f>
        <v/>
      </c>
      <c r="S732" s="181" t="str">
        <f t="shared" ref="S732:S762" ca="1" si="104">IF(B732="","",IF(ISERROR(MATCH($E732,CL,0)),"Unknown",INDIRECT("'C'!$A$"&amp;MATCH($E732,CL,0)+1)))</f>
        <v/>
      </c>
      <c r="T732" s="181" t="str">
        <f ca="1">IF(B732="","",IF(ISERROR(MATCH($J732,SorP!$B$1:$B$6226,0)),"",INDIRECT("'SorP'!$A$"&amp;MATCH($S732&amp;$J732,SorP!C:C,0))))</f>
        <v/>
      </c>
      <c r="U732" s="201"/>
      <c r="V732" s="226" t="e">
        <f>IF(C732="",NA(),IF(OR(C732="Smelter not listed",C732="Smelter not yet identified"),MATCH($B732&amp;$D732,'Smelter Look-up'!$J:$J,0),MATCH($B732&amp;$C732,'Smelter Look-up'!$J:$J,0)))</f>
        <v>#N/A</v>
      </c>
      <c r="X732" s="227">
        <f t="shared" ref="X732:X762" ca="1" si="105">IF(AND(C732="Smelter not listed",OR(LEN(D732)=0,LEN(E732)=0)),1,0)</f>
        <v>0</v>
      </c>
      <c r="AB732" s="228" t="str">
        <f t="shared" ref="AB732:AB762" si="106">B732&amp;C732</f>
        <v/>
      </c>
    </row>
    <row r="733" spans="1:28" s="227" customFormat="1" ht="20.25">
      <c r="A733" s="181"/>
      <c r="B733" s="182" t="str">
        <f>IF(LEN(A733)=0,"",INDEX('Smelter Look-up'!$A:$A,MATCH($A733,'Smelter Look-up'!$E:$E,0)))</f>
        <v/>
      </c>
      <c r="C733" s="186" t="str">
        <f>IF(LEN(A733)=0,"",INDEX('Smelter Look-up'!$C:$C,MATCH($A733,'Smelter Look-up'!$E:$E,0)))</f>
        <v/>
      </c>
      <c r="D733" s="230"/>
      <c r="E733" s="182" t="str">
        <f ca="1">IF(ISERROR($V733),"",OFFSET('Smelter Look-up'!$D$4,$V733-4,0)&amp;"")</f>
        <v/>
      </c>
      <c r="F733" s="182" t="str">
        <f ca="1">IF(ISERROR($V733),"",OFFSET('Smelter Look-up'!$E$4,$V733-4,0))</f>
        <v/>
      </c>
      <c r="G733" s="182" t="str">
        <f ca="1">IF(C733=$X$4,IF(ISERROR($V733),"Enter smelter details","RMI"),IF(ISERROR($V733),"",OFFSET('Smelter Look-up'!$F$4,$V733-4,0)))</f>
        <v/>
      </c>
      <c r="H733" s="183" t="str">
        <f ca="1">IF(ISERROR($V733),"",OFFSET('Smelter Look-up'!$G$4,$V733-4,0))</f>
        <v/>
      </c>
      <c r="I733" s="184" t="str">
        <f ca="1">IF(ISERROR($V733),"",OFFSET('Smelter Look-up'!$H$4,$V733-4,0))</f>
        <v/>
      </c>
      <c r="J733" s="184" t="str">
        <f ca="1">IF(ISERROR($V733),"",OFFSET('Smelter Look-up'!$I$4,$V733-4,0))</f>
        <v/>
      </c>
      <c r="K733" s="224"/>
      <c r="L733" s="224"/>
      <c r="M733" s="224"/>
      <c r="N733" s="224"/>
      <c r="O733" s="224"/>
      <c r="P733" s="185"/>
      <c r="Q733" s="225"/>
      <c r="R733" s="182" t="str">
        <f ca="1">IF(ISERROR($V733),"",OFFSET('Smelter Look-up'!$C$4,$V733-4,0)&amp;"")</f>
        <v/>
      </c>
      <c r="S733" s="181" t="str">
        <f t="shared" ca="1" si="104"/>
        <v/>
      </c>
      <c r="T733" s="181" t="str">
        <f ca="1">IF(B733="","",IF(ISERROR(MATCH($J733,SorP!$B$1:$B$6226,0)),"",INDIRECT("'SorP'!$A$"&amp;MATCH($S733&amp;$J733,SorP!C:C,0))))</f>
        <v/>
      </c>
      <c r="U733" s="201"/>
      <c r="V733" s="226" t="e">
        <f>IF(C733="",NA(),IF(OR(C733="Smelter not listed",C733="Smelter not yet identified"),MATCH($B733&amp;$D733,'Smelter Look-up'!$J:$J,0),MATCH($B733&amp;$C733,'Smelter Look-up'!$J:$J,0)))</f>
        <v>#N/A</v>
      </c>
      <c r="X733" s="227">
        <f t="shared" ca="1" si="105"/>
        <v>0</v>
      </c>
      <c r="AB733" s="228" t="str">
        <f t="shared" si="106"/>
        <v/>
      </c>
    </row>
    <row r="734" spans="1:28" s="227" customFormat="1" ht="20.25">
      <c r="A734" s="181"/>
      <c r="B734" s="182" t="str">
        <f>IF(LEN(A734)=0,"",INDEX('Smelter Look-up'!$A:$A,MATCH($A734,'Smelter Look-up'!$E:$E,0)))</f>
        <v/>
      </c>
      <c r="C734" s="186" t="str">
        <f>IF(LEN(A734)=0,"",INDEX('Smelter Look-up'!$C:$C,MATCH($A734,'Smelter Look-up'!$E:$E,0)))</f>
        <v/>
      </c>
      <c r="D734" s="230"/>
      <c r="E734" s="182" t="str">
        <f ca="1">IF(ISERROR($V734),"",OFFSET('Smelter Look-up'!$D$4,$V734-4,0)&amp;"")</f>
        <v/>
      </c>
      <c r="F734" s="182" t="str">
        <f ca="1">IF(ISERROR($V734),"",OFFSET('Smelter Look-up'!$E$4,$V734-4,0))</f>
        <v/>
      </c>
      <c r="G734" s="182" t="str">
        <f ca="1">IF(C734=$X$4,IF(ISERROR($V734),"Enter smelter details","RMI"),IF(ISERROR($V734),"",OFFSET('Smelter Look-up'!$F$4,$V734-4,0)))</f>
        <v/>
      </c>
      <c r="H734" s="183" t="str">
        <f ca="1">IF(ISERROR($V734),"",OFFSET('Smelter Look-up'!$G$4,$V734-4,0))</f>
        <v/>
      </c>
      <c r="I734" s="184" t="str">
        <f ca="1">IF(ISERROR($V734),"",OFFSET('Smelter Look-up'!$H$4,$V734-4,0))</f>
        <v/>
      </c>
      <c r="J734" s="184" t="str">
        <f ca="1">IF(ISERROR($V734),"",OFFSET('Smelter Look-up'!$I$4,$V734-4,0))</f>
        <v/>
      </c>
      <c r="K734" s="224"/>
      <c r="L734" s="224"/>
      <c r="M734" s="224"/>
      <c r="N734" s="224"/>
      <c r="O734" s="224"/>
      <c r="P734" s="185"/>
      <c r="Q734" s="225"/>
      <c r="R734" s="182" t="str">
        <f ca="1">IF(ISERROR($V734),"",OFFSET('Smelter Look-up'!$C$4,$V734-4,0)&amp;"")</f>
        <v/>
      </c>
      <c r="S734" s="181" t="str">
        <f t="shared" ca="1" si="104"/>
        <v/>
      </c>
      <c r="T734" s="181" t="str">
        <f ca="1">IF(B734="","",IF(ISERROR(MATCH($J734,SorP!$B$1:$B$6226,0)),"",INDIRECT("'SorP'!$A$"&amp;MATCH($S734&amp;$J734,SorP!C:C,0))))</f>
        <v/>
      </c>
      <c r="U734" s="201"/>
      <c r="V734" s="226" t="e">
        <f>IF(C734="",NA(),IF(OR(C734="Smelter not listed",C734="Smelter not yet identified"),MATCH($B734&amp;$D734,'Smelter Look-up'!$J:$J,0),MATCH($B734&amp;$C734,'Smelter Look-up'!$J:$J,0)))</f>
        <v>#N/A</v>
      </c>
      <c r="X734" s="227">
        <f t="shared" ca="1" si="105"/>
        <v>0</v>
      </c>
      <c r="AB734" s="228" t="str">
        <f t="shared" si="106"/>
        <v/>
      </c>
    </row>
    <row r="735" spans="1:28" s="227" customFormat="1" ht="20.25">
      <c r="A735" s="181"/>
      <c r="B735" s="182" t="str">
        <f>IF(LEN(A735)=0,"",INDEX('Smelter Look-up'!$A:$A,MATCH($A735,'Smelter Look-up'!$E:$E,0)))</f>
        <v/>
      </c>
      <c r="C735" s="186" t="str">
        <f>IF(LEN(A735)=0,"",INDEX('Smelter Look-up'!$C:$C,MATCH($A735,'Smelter Look-up'!$E:$E,0)))</f>
        <v/>
      </c>
      <c r="D735" s="230"/>
      <c r="E735" s="182" t="str">
        <f ca="1">IF(ISERROR($V735),"",OFFSET('Smelter Look-up'!$D$4,$V735-4,0)&amp;"")</f>
        <v/>
      </c>
      <c r="F735" s="182" t="str">
        <f ca="1">IF(ISERROR($V735),"",OFFSET('Smelter Look-up'!$E$4,$V735-4,0))</f>
        <v/>
      </c>
      <c r="G735" s="182" t="str">
        <f ca="1">IF(C735=$X$4,IF(ISERROR($V735),"Enter smelter details","RMI"),IF(ISERROR($V735),"",OFFSET('Smelter Look-up'!$F$4,$V735-4,0)))</f>
        <v/>
      </c>
      <c r="H735" s="183" t="str">
        <f ca="1">IF(ISERROR($V735),"",OFFSET('Smelter Look-up'!$G$4,$V735-4,0))</f>
        <v/>
      </c>
      <c r="I735" s="184" t="str">
        <f ca="1">IF(ISERROR($V735),"",OFFSET('Smelter Look-up'!$H$4,$V735-4,0))</f>
        <v/>
      </c>
      <c r="J735" s="184" t="str">
        <f ca="1">IF(ISERROR($V735),"",OFFSET('Smelter Look-up'!$I$4,$V735-4,0))</f>
        <v/>
      </c>
      <c r="K735" s="224"/>
      <c r="L735" s="224"/>
      <c r="M735" s="224"/>
      <c r="N735" s="224"/>
      <c r="O735" s="224"/>
      <c r="P735" s="185"/>
      <c r="Q735" s="225"/>
      <c r="R735" s="182" t="str">
        <f ca="1">IF(ISERROR($V735),"",OFFSET('Smelter Look-up'!$C$4,$V735-4,0)&amp;"")</f>
        <v/>
      </c>
      <c r="S735" s="181" t="str">
        <f t="shared" ca="1" si="104"/>
        <v/>
      </c>
      <c r="T735" s="181" t="str">
        <f ca="1">IF(B735="","",IF(ISERROR(MATCH($J735,SorP!$B$1:$B$6226,0)),"",INDIRECT("'SorP'!$A$"&amp;MATCH($S735&amp;$J735,SorP!C:C,0))))</f>
        <v/>
      </c>
      <c r="U735" s="201"/>
      <c r="V735" s="226" t="e">
        <f>IF(C735="",NA(),IF(OR(C735="Smelter not listed",C735="Smelter not yet identified"),MATCH($B735&amp;$D735,'Smelter Look-up'!$J:$J,0),MATCH($B735&amp;$C735,'Smelter Look-up'!$J:$J,0)))</f>
        <v>#N/A</v>
      </c>
      <c r="X735" s="227">
        <f t="shared" ca="1" si="105"/>
        <v>0</v>
      </c>
      <c r="AB735" s="228" t="str">
        <f t="shared" si="106"/>
        <v/>
      </c>
    </row>
    <row r="736" spans="1:28" s="227" customFormat="1" ht="20.25">
      <c r="A736" s="181"/>
      <c r="B736" s="182" t="str">
        <f>IF(LEN(A736)=0,"",INDEX('Smelter Look-up'!$A:$A,MATCH($A736,'Smelter Look-up'!$E:$E,0)))</f>
        <v/>
      </c>
      <c r="C736" s="186" t="str">
        <f>IF(LEN(A736)=0,"",INDEX('Smelter Look-up'!$C:$C,MATCH($A736,'Smelter Look-up'!$E:$E,0)))</f>
        <v/>
      </c>
      <c r="D736" s="230"/>
      <c r="E736" s="182" t="str">
        <f ca="1">IF(ISERROR($V736),"",OFFSET('Smelter Look-up'!$D$4,$V736-4,0)&amp;"")</f>
        <v/>
      </c>
      <c r="F736" s="182" t="str">
        <f ca="1">IF(ISERROR($V736),"",OFFSET('Smelter Look-up'!$E$4,$V736-4,0))</f>
        <v/>
      </c>
      <c r="G736" s="182" t="str">
        <f ca="1">IF(C736=$X$4,IF(ISERROR($V736),"Enter smelter details","RMI"),IF(ISERROR($V736),"",OFFSET('Smelter Look-up'!$F$4,$V736-4,0)))</f>
        <v/>
      </c>
      <c r="H736" s="183" t="str">
        <f ca="1">IF(ISERROR($V736),"",OFFSET('Smelter Look-up'!$G$4,$V736-4,0))</f>
        <v/>
      </c>
      <c r="I736" s="184" t="str">
        <f ca="1">IF(ISERROR($V736),"",OFFSET('Smelter Look-up'!$H$4,$V736-4,0))</f>
        <v/>
      </c>
      <c r="J736" s="184" t="str">
        <f ca="1">IF(ISERROR($V736),"",OFFSET('Smelter Look-up'!$I$4,$V736-4,0))</f>
        <v/>
      </c>
      <c r="K736" s="224"/>
      <c r="L736" s="224"/>
      <c r="M736" s="224"/>
      <c r="N736" s="224"/>
      <c r="O736" s="224"/>
      <c r="P736" s="185"/>
      <c r="Q736" s="225"/>
      <c r="R736" s="182" t="str">
        <f ca="1">IF(ISERROR($V736),"",OFFSET('Smelter Look-up'!$C$4,$V736-4,0)&amp;"")</f>
        <v/>
      </c>
      <c r="S736" s="181" t="str">
        <f t="shared" ca="1" si="104"/>
        <v/>
      </c>
      <c r="T736" s="181" t="str">
        <f ca="1">IF(B736="","",IF(ISERROR(MATCH($J736,SorP!$B$1:$B$6226,0)),"",INDIRECT("'SorP'!$A$"&amp;MATCH($S736&amp;$J736,SorP!C:C,0))))</f>
        <v/>
      </c>
      <c r="U736" s="201"/>
      <c r="V736" s="226" t="e">
        <f>IF(C736="",NA(),IF(OR(C736="Smelter not listed",C736="Smelter not yet identified"),MATCH($B736&amp;$D736,'Smelter Look-up'!$J:$J,0),MATCH($B736&amp;$C736,'Smelter Look-up'!$J:$J,0)))</f>
        <v>#N/A</v>
      </c>
      <c r="X736" s="227">
        <f t="shared" ca="1" si="105"/>
        <v>0</v>
      </c>
      <c r="AB736" s="228" t="str">
        <f t="shared" si="106"/>
        <v/>
      </c>
    </row>
    <row r="737" spans="1:28" s="227" customFormat="1" ht="20.25">
      <c r="A737" s="181"/>
      <c r="B737" s="182" t="str">
        <f>IF(LEN(A737)=0,"",INDEX('Smelter Look-up'!$A:$A,MATCH($A737,'Smelter Look-up'!$E:$E,0)))</f>
        <v/>
      </c>
      <c r="C737" s="186" t="str">
        <f>IF(LEN(A737)=0,"",INDEX('Smelter Look-up'!$C:$C,MATCH($A737,'Smelter Look-up'!$E:$E,0)))</f>
        <v/>
      </c>
      <c r="D737" s="230"/>
      <c r="E737" s="182" t="str">
        <f ca="1">IF(ISERROR($V737),"",OFFSET('Smelter Look-up'!$D$4,$V737-4,0)&amp;"")</f>
        <v/>
      </c>
      <c r="F737" s="182" t="str">
        <f ca="1">IF(ISERROR($V737),"",OFFSET('Smelter Look-up'!$E$4,$V737-4,0))</f>
        <v/>
      </c>
      <c r="G737" s="182" t="str">
        <f ca="1">IF(C737=$X$4,IF(ISERROR($V737),"Enter smelter details","RMI"),IF(ISERROR($V737),"",OFFSET('Smelter Look-up'!$F$4,$V737-4,0)))</f>
        <v/>
      </c>
      <c r="H737" s="183" t="str">
        <f ca="1">IF(ISERROR($V737),"",OFFSET('Smelter Look-up'!$G$4,$V737-4,0))</f>
        <v/>
      </c>
      <c r="I737" s="184" t="str">
        <f ca="1">IF(ISERROR($V737),"",OFFSET('Smelter Look-up'!$H$4,$V737-4,0))</f>
        <v/>
      </c>
      <c r="J737" s="184" t="str">
        <f ca="1">IF(ISERROR($V737),"",OFFSET('Smelter Look-up'!$I$4,$V737-4,0))</f>
        <v/>
      </c>
      <c r="K737" s="224"/>
      <c r="L737" s="224"/>
      <c r="M737" s="224"/>
      <c r="N737" s="224"/>
      <c r="O737" s="224"/>
      <c r="P737" s="185"/>
      <c r="Q737" s="225"/>
      <c r="R737" s="182" t="str">
        <f ca="1">IF(ISERROR($V737),"",OFFSET('Smelter Look-up'!$C$4,$V737-4,0)&amp;"")</f>
        <v/>
      </c>
      <c r="S737" s="181" t="str">
        <f t="shared" ca="1" si="104"/>
        <v/>
      </c>
      <c r="T737" s="181" t="str">
        <f ca="1">IF(B737="","",IF(ISERROR(MATCH($J737,SorP!$B$1:$B$6226,0)),"",INDIRECT("'SorP'!$A$"&amp;MATCH($S737&amp;$J737,SorP!C:C,0))))</f>
        <v/>
      </c>
      <c r="U737" s="201"/>
      <c r="V737" s="226" t="e">
        <f>IF(C737="",NA(),IF(OR(C737="Smelter not listed",C737="Smelter not yet identified"),MATCH($B737&amp;$D737,'Smelter Look-up'!$J:$J,0),MATCH($B737&amp;$C737,'Smelter Look-up'!$J:$J,0)))</f>
        <v>#N/A</v>
      </c>
      <c r="X737" s="227">
        <f t="shared" ca="1" si="105"/>
        <v>0</v>
      </c>
      <c r="AB737" s="228" t="str">
        <f t="shared" si="106"/>
        <v/>
      </c>
    </row>
    <row r="738" spans="1:28" s="227" customFormat="1" ht="20.25">
      <c r="A738" s="181"/>
      <c r="B738" s="182" t="str">
        <f>IF(LEN(A738)=0,"",INDEX('Smelter Look-up'!$A:$A,MATCH($A738,'Smelter Look-up'!$E:$E,0)))</f>
        <v/>
      </c>
      <c r="C738" s="186" t="str">
        <f>IF(LEN(A738)=0,"",INDEX('Smelter Look-up'!$C:$C,MATCH($A738,'Smelter Look-up'!$E:$E,0)))</f>
        <v/>
      </c>
      <c r="D738" s="230"/>
      <c r="E738" s="182" t="str">
        <f ca="1">IF(ISERROR($V738),"",OFFSET('Smelter Look-up'!$D$4,$V738-4,0)&amp;"")</f>
        <v/>
      </c>
      <c r="F738" s="182" t="str">
        <f ca="1">IF(ISERROR($V738),"",OFFSET('Smelter Look-up'!$E$4,$V738-4,0))</f>
        <v/>
      </c>
      <c r="G738" s="182" t="str">
        <f ca="1">IF(C738=$X$4,IF(ISERROR($V738),"Enter smelter details","RMI"),IF(ISERROR($V738),"",OFFSET('Smelter Look-up'!$F$4,$V738-4,0)))</f>
        <v/>
      </c>
      <c r="H738" s="183" t="str">
        <f ca="1">IF(ISERROR($V738),"",OFFSET('Smelter Look-up'!$G$4,$V738-4,0))</f>
        <v/>
      </c>
      <c r="I738" s="184" t="str">
        <f ca="1">IF(ISERROR($V738),"",OFFSET('Smelter Look-up'!$H$4,$V738-4,0))</f>
        <v/>
      </c>
      <c r="J738" s="184" t="str">
        <f ca="1">IF(ISERROR($V738),"",OFFSET('Smelter Look-up'!$I$4,$V738-4,0))</f>
        <v/>
      </c>
      <c r="K738" s="224"/>
      <c r="L738" s="224"/>
      <c r="M738" s="224"/>
      <c r="N738" s="224"/>
      <c r="O738" s="224"/>
      <c r="P738" s="185"/>
      <c r="Q738" s="225"/>
      <c r="R738" s="182" t="str">
        <f ca="1">IF(ISERROR($V738),"",OFFSET('Smelter Look-up'!$C$4,$V738-4,0)&amp;"")</f>
        <v/>
      </c>
      <c r="S738" s="181" t="str">
        <f t="shared" ca="1" si="104"/>
        <v/>
      </c>
      <c r="T738" s="181" t="str">
        <f ca="1">IF(B738="","",IF(ISERROR(MATCH($J738,SorP!$B$1:$B$6226,0)),"",INDIRECT("'SorP'!$A$"&amp;MATCH($S738&amp;$J738,SorP!C:C,0))))</f>
        <v/>
      </c>
      <c r="U738" s="201"/>
      <c r="V738" s="226" t="e">
        <f>IF(C738="",NA(),IF(OR(C738="Smelter not listed",C738="Smelter not yet identified"),MATCH($B738&amp;$D738,'Smelter Look-up'!$J:$J,0),MATCH($B738&amp;$C738,'Smelter Look-up'!$J:$J,0)))</f>
        <v>#N/A</v>
      </c>
      <c r="X738" s="227">
        <f t="shared" ca="1" si="105"/>
        <v>0</v>
      </c>
      <c r="AB738" s="228" t="str">
        <f t="shared" si="106"/>
        <v/>
      </c>
    </row>
    <row r="739" spans="1:28" s="227" customFormat="1" ht="20.25">
      <c r="A739" s="181"/>
      <c r="B739" s="182" t="str">
        <f>IF(LEN(A739)=0,"",INDEX('Smelter Look-up'!$A:$A,MATCH($A739,'Smelter Look-up'!$E:$E,0)))</f>
        <v/>
      </c>
      <c r="C739" s="186" t="str">
        <f>IF(LEN(A739)=0,"",INDEX('Smelter Look-up'!$C:$C,MATCH($A739,'Smelter Look-up'!$E:$E,0)))</f>
        <v/>
      </c>
      <c r="D739" s="230"/>
      <c r="E739" s="182" t="str">
        <f ca="1">IF(ISERROR($V739),"",OFFSET('Smelter Look-up'!$D$4,$V739-4,0)&amp;"")</f>
        <v/>
      </c>
      <c r="F739" s="182" t="str">
        <f ca="1">IF(ISERROR($V739),"",OFFSET('Smelter Look-up'!$E$4,$V739-4,0))</f>
        <v/>
      </c>
      <c r="G739" s="182" t="str">
        <f ca="1">IF(C739=$X$4,IF(ISERROR($V739),"Enter smelter details","RMI"),IF(ISERROR($V739),"",OFFSET('Smelter Look-up'!$F$4,$V739-4,0)))</f>
        <v/>
      </c>
      <c r="H739" s="183" t="str">
        <f ca="1">IF(ISERROR($V739),"",OFFSET('Smelter Look-up'!$G$4,$V739-4,0))</f>
        <v/>
      </c>
      <c r="I739" s="184" t="str">
        <f ca="1">IF(ISERROR($V739),"",OFFSET('Smelter Look-up'!$H$4,$V739-4,0))</f>
        <v/>
      </c>
      <c r="J739" s="184" t="str">
        <f ca="1">IF(ISERROR($V739),"",OFFSET('Smelter Look-up'!$I$4,$V739-4,0))</f>
        <v/>
      </c>
      <c r="K739" s="224"/>
      <c r="L739" s="224"/>
      <c r="M739" s="224"/>
      <c r="N739" s="224"/>
      <c r="O739" s="224"/>
      <c r="P739" s="185"/>
      <c r="Q739" s="225"/>
      <c r="R739" s="182" t="str">
        <f ca="1">IF(ISERROR($V739),"",OFFSET('Smelter Look-up'!$C$4,$V739-4,0)&amp;"")</f>
        <v/>
      </c>
      <c r="S739" s="181" t="str">
        <f t="shared" ca="1" si="104"/>
        <v/>
      </c>
      <c r="T739" s="181" t="str">
        <f ca="1">IF(B739="","",IF(ISERROR(MATCH($J739,SorP!$B$1:$B$6226,0)),"",INDIRECT("'SorP'!$A$"&amp;MATCH($S739&amp;$J739,SorP!C:C,0))))</f>
        <v/>
      </c>
      <c r="U739" s="201"/>
      <c r="V739" s="226" t="e">
        <f>IF(C739="",NA(),IF(OR(C739="Smelter not listed",C739="Smelter not yet identified"),MATCH($B739&amp;$D739,'Smelter Look-up'!$J:$J,0),MATCH($B739&amp;$C739,'Smelter Look-up'!$J:$J,0)))</f>
        <v>#N/A</v>
      </c>
      <c r="X739" s="227">
        <f t="shared" ca="1" si="105"/>
        <v>0</v>
      </c>
      <c r="AB739" s="228" t="str">
        <f t="shared" si="106"/>
        <v/>
      </c>
    </row>
    <row r="740" spans="1:28" s="227" customFormat="1" ht="20.25">
      <c r="A740" s="181"/>
      <c r="B740" s="182" t="str">
        <f>IF(LEN(A740)=0,"",INDEX('Smelter Look-up'!$A:$A,MATCH($A740,'Smelter Look-up'!$E:$E,0)))</f>
        <v/>
      </c>
      <c r="C740" s="186" t="str">
        <f>IF(LEN(A740)=0,"",INDEX('Smelter Look-up'!$C:$C,MATCH($A740,'Smelter Look-up'!$E:$E,0)))</f>
        <v/>
      </c>
      <c r="D740" s="230"/>
      <c r="E740" s="182" t="str">
        <f ca="1">IF(ISERROR($V740),"",OFFSET('Smelter Look-up'!$D$4,$V740-4,0)&amp;"")</f>
        <v/>
      </c>
      <c r="F740" s="182" t="str">
        <f ca="1">IF(ISERROR($V740),"",OFFSET('Smelter Look-up'!$E$4,$V740-4,0))</f>
        <v/>
      </c>
      <c r="G740" s="182" t="str">
        <f ca="1">IF(C740=$X$4,IF(ISERROR($V740),"Enter smelter details","RMI"),IF(ISERROR($V740),"",OFFSET('Smelter Look-up'!$F$4,$V740-4,0)))</f>
        <v/>
      </c>
      <c r="H740" s="183" t="str">
        <f ca="1">IF(ISERROR($V740),"",OFFSET('Smelter Look-up'!$G$4,$V740-4,0))</f>
        <v/>
      </c>
      <c r="I740" s="184" t="str">
        <f ca="1">IF(ISERROR($V740),"",OFFSET('Smelter Look-up'!$H$4,$V740-4,0))</f>
        <v/>
      </c>
      <c r="J740" s="184" t="str">
        <f ca="1">IF(ISERROR($V740),"",OFFSET('Smelter Look-up'!$I$4,$V740-4,0))</f>
        <v/>
      </c>
      <c r="K740" s="224"/>
      <c r="L740" s="224"/>
      <c r="M740" s="224"/>
      <c r="N740" s="224"/>
      <c r="O740" s="224"/>
      <c r="P740" s="185"/>
      <c r="Q740" s="225"/>
      <c r="R740" s="182" t="str">
        <f ca="1">IF(ISERROR($V740),"",OFFSET('Smelter Look-up'!$C$4,$V740-4,0)&amp;"")</f>
        <v/>
      </c>
      <c r="S740" s="181" t="str">
        <f t="shared" ca="1" si="104"/>
        <v/>
      </c>
      <c r="T740" s="181" t="str">
        <f ca="1">IF(B740="","",IF(ISERROR(MATCH($J740,SorP!$B$1:$B$6226,0)),"",INDIRECT("'SorP'!$A$"&amp;MATCH($S740&amp;$J740,SorP!C:C,0))))</f>
        <v/>
      </c>
      <c r="U740" s="201"/>
      <c r="V740" s="226" t="e">
        <f>IF(C740="",NA(),IF(OR(C740="Smelter not listed",C740="Smelter not yet identified"),MATCH($B740&amp;$D740,'Smelter Look-up'!$J:$J,0),MATCH($B740&amp;$C740,'Smelter Look-up'!$J:$J,0)))</f>
        <v>#N/A</v>
      </c>
      <c r="X740" s="227">
        <f t="shared" ca="1" si="105"/>
        <v>0</v>
      </c>
      <c r="AB740" s="228" t="str">
        <f t="shared" si="106"/>
        <v/>
      </c>
    </row>
    <row r="741" spans="1:28" s="227" customFormat="1" ht="20.25">
      <c r="A741" s="181"/>
      <c r="B741" s="182" t="str">
        <f>IF(LEN(A741)=0,"",INDEX('Smelter Look-up'!$A:$A,MATCH($A741,'Smelter Look-up'!$E:$E,0)))</f>
        <v/>
      </c>
      <c r="C741" s="186" t="str">
        <f>IF(LEN(A741)=0,"",INDEX('Smelter Look-up'!$C:$C,MATCH($A741,'Smelter Look-up'!$E:$E,0)))</f>
        <v/>
      </c>
      <c r="D741" s="230"/>
      <c r="E741" s="182" t="str">
        <f ca="1">IF(ISERROR($V741),"",OFFSET('Smelter Look-up'!$D$4,$V741-4,0)&amp;"")</f>
        <v/>
      </c>
      <c r="F741" s="182" t="str">
        <f ca="1">IF(ISERROR($V741),"",OFFSET('Smelter Look-up'!$E$4,$V741-4,0))</f>
        <v/>
      </c>
      <c r="G741" s="182" t="str">
        <f ca="1">IF(C741=$X$4,IF(ISERROR($V741),"Enter smelter details","RMI"),IF(ISERROR($V741),"",OFFSET('Smelter Look-up'!$F$4,$V741-4,0)))</f>
        <v/>
      </c>
      <c r="H741" s="183" t="str">
        <f ca="1">IF(ISERROR($V741),"",OFFSET('Smelter Look-up'!$G$4,$V741-4,0))</f>
        <v/>
      </c>
      <c r="I741" s="184" t="str">
        <f ca="1">IF(ISERROR($V741),"",OFFSET('Smelter Look-up'!$H$4,$V741-4,0))</f>
        <v/>
      </c>
      <c r="J741" s="184" t="str">
        <f ca="1">IF(ISERROR($V741),"",OFFSET('Smelter Look-up'!$I$4,$V741-4,0))</f>
        <v/>
      </c>
      <c r="K741" s="224"/>
      <c r="L741" s="224"/>
      <c r="M741" s="224"/>
      <c r="N741" s="224"/>
      <c r="O741" s="224"/>
      <c r="P741" s="185"/>
      <c r="Q741" s="225"/>
      <c r="R741" s="182" t="str">
        <f ca="1">IF(ISERROR($V741),"",OFFSET('Smelter Look-up'!$C$4,$V741-4,0)&amp;"")</f>
        <v/>
      </c>
      <c r="S741" s="181" t="str">
        <f t="shared" ca="1" si="104"/>
        <v/>
      </c>
      <c r="T741" s="181" t="str">
        <f ca="1">IF(B741="","",IF(ISERROR(MATCH($J741,SorP!$B$1:$B$6226,0)),"",INDIRECT("'SorP'!$A$"&amp;MATCH($S741&amp;$J741,SorP!C:C,0))))</f>
        <v/>
      </c>
      <c r="U741" s="201"/>
      <c r="V741" s="226" t="e">
        <f>IF(C741="",NA(),IF(OR(C741="Smelter not listed",C741="Smelter not yet identified"),MATCH($B741&amp;$D741,'Smelter Look-up'!$J:$J,0),MATCH($B741&amp;$C741,'Smelter Look-up'!$J:$J,0)))</f>
        <v>#N/A</v>
      </c>
      <c r="X741" s="227">
        <f t="shared" ca="1" si="105"/>
        <v>0</v>
      </c>
      <c r="AB741" s="228" t="str">
        <f t="shared" si="106"/>
        <v/>
      </c>
    </row>
    <row r="742" spans="1:28" s="227" customFormat="1" ht="20.25">
      <c r="A742" s="181"/>
      <c r="B742" s="182" t="str">
        <f>IF(LEN(A742)=0,"",INDEX('Smelter Look-up'!$A:$A,MATCH($A742,'Smelter Look-up'!$E:$E,0)))</f>
        <v/>
      </c>
      <c r="C742" s="186" t="str">
        <f>IF(LEN(A742)=0,"",INDEX('Smelter Look-up'!$C:$C,MATCH($A742,'Smelter Look-up'!$E:$E,0)))</f>
        <v/>
      </c>
      <c r="D742" s="230"/>
      <c r="E742" s="182" t="str">
        <f ca="1">IF(ISERROR($V742),"",OFFSET('Smelter Look-up'!$D$4,$V742-4,0)&amp;"")</f>
        <v/>
      </c>
      <c r="F742" s="182" t="str">
        <f ca="1">IF(ISERROR($V742),"",OFFSET('Smelter Look-up'!$E$4,$V742-4,0))</f>
        <v/>
      </c>
      <c r="G742" s="182" t="str">
        <f ca="1">IF(C742=$X$4,IF(ISERROR($V742),"Enter smelter details","RMI"),IF(ISERROR($V742),"",OFFSET('Smelter Look-up'!$F$4,$V742-4,0)))</f>
        <v/>
      </c>
      <c r="H742" s="183" t="str">
        <f ca="1">IF(ISERROR($V742),"",OFFSET('Smelter Look-up'!$G$4,$V742-4,0))</f>
        <v/>
      </c>
      <c r="I742" s="184" t="str">
        <f ca="1">IF(ISERROR($V742),"",OFFSET('Smelter Look-up'!$H$4,$V742-4,0))</f>
        <v/>
      </c>
      <c r="J742" s="184" t="str">
        <f ca="1">IF(ISERROR($V742),"",OFFSET('Smelter Look-up'!$I$4,$V742-4,0))</f>
        <v/>
      </c>
      <c r="K742" s="224"/>
      <c r="L742" s="224"/>
      <c r="M742" s="224"/>
      <c r="N742" s="224"/>
      <c r="O742" s="224"/>
      <c r="P742" s="185"/>
      <c r="Q742" s="225"/>
      <c r="R742" s="182" t="str">
        <f ca="1">IF(ISERROR($V742),"",OFFSET('Smelter Look-up'!$C$4,$V742-4,0)&amp;"")</f>
        <v/>
      </c>
      <c r="S742" s="181" t="str">
        <f t="shared" ca="1" si="104"/>
        <v/>
      </c>
      <c r="T742" s="181" t="str">
        <f ca="1">IF(B742="","",IF(ISERROR(MATCH($J742,SorP!$B$1:$B$6226,0)),"",INDIRECT("'SorP'!$A$"&amp;MATCH($S742&amp;$J742,SorP!C:C,0))))</f>
        <v/>
      </c>
      <c r="U742" s="201"/>
      <c r="V742" s="226" t="e">
        <f>IF(C742="",NA(),IF(OR(C742="Smelter not listed",C742="Smelter not yet identified"),MATCH($B742&amp;$D742,'Smelter Look-up'!$J:$J,0),MATCH($B742&amp;$C742,'Smelter Look-up'!$J:$J,0)))</f>
        <v>#N/A</v>
      </c>
      <c r="X742" s="227">
        <f t="shared" ca="1" si="105"/>
        <v>0</v>
      </c>
      <c r="AB742" s="228" t="str">
        <f t="shared" si="106"/>
        <v/>
      </c>
    </row>
    <row r="743" spans="1:28" s="227" customFormat="1" ht="20.25">
      <c r="A743" s="181"/>
      <c r="B743" s="182" t="str">
        <f>IF(LEN(A743)=0,"",INDEX('Smelter Look-up'!$A:$A,MATCH($A743,'Smelter Look-up'!$E:$E,0)))</f>
        <v/>
      </c>
      <c r="C743" s="186" t="str">
        <f>IF(LEN(A743)=0,"",INDEX('Smelter Look-up'!$C:$C,MATCH($A743,'Smelter Look-up'!$E:$E,0)))</f>
        <v/>
      </c>
      <c r="D743" s="230"/>
      <c r="E743" s="182" t="str">
        <f ca="1">IF(ISERROR($V743),"",OFFSET('Smelter Look-up'!$D$4,$V743-4,0)&amp;"")</f>
        <v/>
      </c>
      <c r="F743" s="182" t="str">
        <f ca="1">IF(ISERROR($V743),"",OFFSET('Smelter Look-up'!$E$4,$V743-4,0))</f>
        <v/>
      </c>
      <c r="G743" s="182" t="str">
        <f ca="1">IF(C743=$X$4,IF(ISERROR($V743),"Enter smelter details","RMI"),IF(ISERROR($V743),"",OFFSET('Smelter Look-up'!$F$4,$V743-4,0)))</f>
        <v/>
      </c>
      <c r="H743" s="183" t="str">
        <f ca="1">IF(ISERROR($V743),"",OFFSET('Smelter Look-up'!$G$4,$V743-4,0))</f>
        <v/>
      </c>
      <c r="I743" s="184" t="str">
        <f ca="1">IF(ISERROR($V743),"",OFFSET('Smelter Look-up'!$H$4,$V743-4,0))</f>
        <v/>
      </c>
      <c r="J743" s="184" t="str">
        <f ca="1">IF(ISERROR($V743),"",OFFSET('Smelter Look-up'!$I$4,$V743-4,0))</f>
        <v/>
      </c>
      <c r="K743" s="224"/>
      <c r="L743" s="224"/>
      <c r="M743" s="224"/>
      <c r="N743" s="224"/>
      <c r="O743" s="224"/>
      <c r="P743" s="185"/>
      <c r="Q743" s="225"/>
      <c r="R743" s="182" t="str">
        <f ca="1">IF(ISERROR($V743),"",OFFSET('Smelter Look-up'!$C$4,$V743-4,0)&amp;"")</f>
        <v/>
      </c>
      <c r="S743" s="181" t="str">
        <f t="shared" ca="1" si="104"/>
        <v/>
      </c>
      <c r="T743" s="181" t="str">
        <f ca="1">IF(B743="","",IF(ISERROR(MATCH($J743,SorP!$B$1:$B$6226,0)),"",INDIRECT("'SorP'!$A$"&amp;MATCH($S743&amp;$J743,SorP!C:C,0))))</f>
        <v/>
      </c>
      <c r="U743" s="201"/>
      <c r="V743" s="226" t="e">
        <f>IF(C743="",NA(),IF(OR(C743="Smelter not listed",C743="Smelter not yet identified"),MATCH($B743&amp;$D743,'Smelter Look-up'!$J:$J,0),MATCH($B743&amp;$C743,'Smelter Look-up'!$J:$J,0)))</f>
        <v>#N/A</v>
      </c>
      <c r="X743" s="227">
        <f t="shared" ca="1" si="105"/>
        <v>0</v>
      </c>
      <c r="AB743" s="228" t="str">
        <f t="shared" si="106"/>
        <v/>
      </c>
    </row>
    <row r="744" spans="1:28" s="227" customFormat="1" ht="20.25">
      <c r="A744" s="181"/>
      <c r="B744" s="182" t="str">
        <f>IF(LEN(A744)=0,"",INDEX('Smelter Look-up'!$A:$A,MATCH($A744,'Smelter Look-up'!$E:$E,0)))</f>
        <v/>
      </c>
      <c r="C744" s="186" t="str">
        <f>IF(LEN(A744)=0,"",INDEX('Smelter Look-up'!$C:$C,MATCH($A744,'Smelter Look-up'!$E:$E,0)))</f>
        <v/>
      </c>
      <c r="D744" s="230"/>
      <c r="E744" s="182" t="str">
        <f ca="1">IF(ISERROR($V744),"",OFFSET('Smelter Look-up'!$D$4,$V744-4,0)&amp;"")</f>
        <v/>
      </c>
      <c r="F744" s="182" t="str">
        <f ca="1">IF(ISERROR($V744),"",OFFSET('Smelter Look-up'!$E$4,$V744-4,0))</f>
        <v/>
      </c>
      <c r="G744" s="182" t="str">
        <f ca="1">IF(C744=$X$4,IF(ISERROR($V744),"Enter smelter details","RMI"),IF(ISERROR($V744),"",OFFSET('Smelter Look-up'!$F$4,$V744-4,0)))</f>
        <v/>
      </c>
      <c r="H744" s="183" t="str">
        <f ca="1">IF(ISERROR($V744),"",OFFSET('Smelter Look-up'!$G$4,$V744-4,0))</f>
        <v/>
      </c>
      <c r="I744" s="184" t="str">
        <f ca="1">IF(ISERROR($V744),"",OFFSET('Smelter Look-up'!$H$4,$V744-4,0))</f>
        <v/>
      </c>
      <c r="J744" s="184" t="str">
        <f ca="1">IF(ISERROR($V744),"",OFFSET('Smelter Look-up'!$I$4,$V744-4,0))</f>
        <v/>
      </c>
      <c r="K744" s="224"/>
      <c r="L744" s="224"/>
      <c r="M744" s="224"/>
      <c r="N744" s="224"/>
      <c r="O744" s="224"/>
      <c r="P744" s="185"/>
      <c r="Q744" s="225"/>
      <c r="R744" s="182" t="str">
        <f ca="1">IF(ISERROR($V744),"",OFFSET('Smelter Look-up'!$C$4,$V744-4,0)&amp;"")</f>
        <v/>
      </c>
      <c r="S744" s="181" t="str">
        <f t="shared" ca="1" si="104"/>
        <v/>
      </c>
      <c r="T744" s="181" t="str">
        <f ca="1">IF(B744="","",IF(ISERROR(MATCH($J744,SorP!$B$1:$B$6226,0)),"",INDIRECT("'SorP'!$A$"&amp;MATCH($S744&amp;$J744,SorP!C:C,0))))</f>
        <v/>
      </c>
      <c r="U744" s="201"/>
      <c r="V744" s="226" t="e">
        <f>IF(C744="",NA(),IF(OR(C744="Smelter not listed",C744="Smelter not yet identified"),MATCH($B744&amp;$D744,'Smelter Look-up'!$J:$J,0),MATCH($B744&amp;$C744,'Smelter Look-up'!$J:$J,0)))</f>
        <v>#N/A</v>
      </c>
      <c r="X744" s="227">
        <f t="shared" ca="1" si="105"/>
        <v>0</v>
      </c>
      <c r="AB744" s="228" t="str">
        <f t="shared" si="106"/>
        <v/>
      </c>
    </row>
    <row r="745" spans="1:28" s="227" customFormat="1" ht="20.25">
      <c r="A745" s="181"/>
      <c r="B745" s="182" t="str">
        <f>IF(LEN(A745)=0,"",INDEX('Smelter Look-up'!$A:$A,MATCH($A745,'Smelter Look-up'!$E:$E,0)))</f>
        <v/>
      </c>
      <c r="C745" s="186" t="str">
        <f>IF(LEN(A745)=0,"",INDEX('Smelter Look-up'!$C:$C,MATCH($A745,'Smelter Look-up'!$E:$E,0)))</f>
        <v/>
      </c>
      <c r="D745" s="230"/>
      <c r="E745" s="182" t="str">
        <f ca="1">IF(ISERROR($V745),"",OFFSET('Smelter Look-up'!$D$4,$V745-4,0)&amp;"")</f>
        <v/>
      </c>
      <c r="F745" s="182" t="str">
        <f ca="1">IF(ISERROR($V745),"",OFFSET('Smelter Look-up'!$E$4,$V745-4,0))</f>
        <v/>
      </c>
      <c r="G745" s="182" t="str">
        <f ca="1">IF(C745=$X$4,IF(ISERROR($V745),"Enter smelter details","RMI"),IF(ISERROR($V745),"",OFFSET('Smelter Look-up'!$F$4,$V745-4,0)))</f>
        <v/>
      </c>
      <c r="H745" s="183" t="str">
        <f ca="1">IF(ISERROR($V745),"",OFFSET('Smelter Look-up'!$G$4,$V745-4,0))</f>
        <v/>
      </c>
      <c r="I745" s="184" t="str">
        <f ca="1">IF(ISERROR($V745),"",OFFSET('Smelter Look-up'!$H$4,$V745-4,0))</f>
        <v/>
      </c>
      <c r="J745" s="184" t="str">
        <f ca="1">IF(ISERROR($V745),"",OFFSET('Smelter Look-up'!$I$4,$V745-4,0))</f>
        <v/>
      </c>
      <c r="K745" s="224"/>
      <c r="L745" s="224"/>
      <c r="M745" s="224"/>
      <c r="N745" s="224"/>
      <c r="O745" s="224"/>
      <c r="P745" s="185"/>
      <c r="Q745" s="225"/>
      <c r="R745" s="182" t="str">
        <f ca="1">IF(ISERROR($V745),"",OFFSET('Smelter Look-up'!$C$4,$V745-4,0)&amp;"")</f>
        <v/>
      </c>
      <c r="S745" s="181" t="str">
        <f t="shared" ca="1" si="104"/>
        <v/>
      </c>
      <c r="T745" s="181" t="str">
        <f ca="1">IF(B745="","",IF(ISERROR(MATCH($J745,SorP!$B$1:$B$6226,0)),"",INDIRECT("'SorP'!$A$"&amp;MATCH($S745&amp;$J745,SorP!C:C,0))))</f>
        <v/>
      </c>
      <c r="U745" s="201"/>
      <c r="V745" s="226" t="e">
        <f>IF(C745="",NA(),IF(OR(C745="Smelter not listed",C745="Smelter not yet identified"),MATCH($B745&amp;$D745,'Smelter Look-up'!$J:$J,0),MATCH($B745&amp;$C745,'Smelter Look-up'!$J:$J,0)))</f>
        <v>#N/A</v>
      </c>
      <c r="X745" s="227">
        <f t="shared" ca="1" si="105"/>
        <v>0</v>
      </c>
      <c r="AB745" s="228" t="str">
        <f t="shared" si="106"/>
        <v/>
      </c>
    </row>
    <row r="746" spans="1:28" s="227" customFormat="1" ht="20.25">
      <c r="A746" s="181"/>
      <c r="B746" s="182" t="str">
        <f>IF(LEN(A746)=0,"",INDEX('Smelter Look-up'!$A:$A,MATCH($A746,'Smelter Look-up'!$E:$E,0)))</f>
        <v/>
      </c>
      <c r="C746" s="186" t="str">
        <f>IF(LEN(A746)=0,"",INDEX('Smelter Look-up'!$C:$C,MATCH($A746,'Smelter Look-up'!$E:$E,0)))</f>
        <v/>
      </c>
      <c r="D746" s="230"/>
      <c r="E746" s="182" t="str">
        <f ca="1">IF(ISERROR($V746),"",OFFSET('Smelter Look-up'!$D$4,$V746-4,0)&amp;"")</f>
        <v/>
      </c>
      <c r="F746" s="182" t="str">
        <f ca="1">IF(ISERROR($V746),"",OFFSET('Smelter Look-up'!$E$4,$V746-4,0))</f>
        <v/>
      </c>
      <c r="G746" s="182" t="str">
        <f ca="1">IF(C746=$X$4,IF(ISERROR($V746),"Enter smelter details","RMI"),IF(ISERROR($V746),"",OFFSET('Smelter Look-up'!$F$4,$V746-4,0)))</f>
        <v/>
      </c>
      <c r="H746" s="183" t="str">
        <f ca="1">IF(ISERROR($V746),"",OFFSET('Smelter Look-up'!$G$4,$V746-4,0))</f>
        <v/>
      </c>
      <c r="I746" s="184" t="str">
        <f ca="1">IF(ISERROR($V746),"",OFFSET('Smelter Look-up'!$H$4,$V746-4,0))</f>
        <v/>
      </c>
      <c r="J746" s="184" t="str">
        <f ca="1">IF(ISERROR($V746),"",OFFSET('Smelter Look-up'!$I$4,$V746-4,0))</f>
        <v/>
      </c>
      <c r="K746" s="224"/>
      <c r="L746" s="224"/>
      <c r="M746" s="224"/>
      <c r="N746" s="224"/>
      <c r="O746" s="224"/>
      <c r="P746" s="185"/>
      <c r="Q746" s="225"/>
      <c r="R746" s="182" t="str">
        <f ca="1">IF(ISERROR($V746),"",OFFSET('Smelter Look-up'!$C$4,$V746-4,0)&amp;"")</f>
        <v/>
      </c>
      <c r="S746" s="181" t="str">
        <f t="shared" ca="1" si="104"/>
        <v/>
      </c>
      <c r="T746" s="181" t="str">
        <f ca="1">IF(B746="","",IF(ISERROR(MATCH($J746,SorP!$B$1:$B$6226,0)),"",INDIRECT("'SorP'!$A$"&amp;MATCH($S746&amp;$J746,SorP!C:C,0))))</f>
        <v/>
      </c>
      <c r="U746" s="201"/>
      <c r="V746" s="226" t="e">
        <f>IF(C746="",NA(),IF(OR(C746="Smelter not listed",C746="Smelter not yet identified"),MATCH($B746&amp;$D746,'Smelter Look-up'!$J:$J,0),MATCH($B746&amp;$C746,'Smelter Look-up'!$J:$J,0)))</f>
        <v>#N/A</v>
      </c>
      <c r="X746" s="227">
        <f t="shared" ca="1" si="105"/>
        <v>0</v>
      </c>
      <c r="AB746" s="228" t="str">
        <f t="shared" si="106"/>
        <v/>
      </c>
    </row>
    <row r="747" spans="1:28" s="227" customFormat="1" ht="20.25">
      <c r="A747" s="181"/>
      <c r="B747" s="182" t="str">
        <f>IF(LEN(A747)=0,"",INDEX('Smelter Look-up'!$A:$A,MATCH($A747,'Smelter Look-up'!$E:$E,0)))</f>
        <v/>
      </c>
      <c r="C747" s="186" t="str">
        <f>IF(LEN(A747)=0,"",INDEX('Smelter Look-up'!$C:$C,MATCH($A747,'Smelter Look-up'!$E:$E,0)))</f>
        <v/>
      </c>
      <c r="D747" s="230"/>
      <c r="E747" s="182" t="str">
        <f ca="1">IF(ISERROR($V747),"",OFFSET('Smelter Look-up'!$D$4,$V747-4,0)&amp;"")</f>
        <v/>
      </c>
      <c r="F747" s="182" t="str">
        <f ca="1">IF(ISERROR($V747),"",OFFSET('Smelter Look-up'!$E$4,$V747-4,0))</f>
        <v/>
      </c>
      <c r="G747" s="182" t="str">
        <f ca="1">IF(C747=$X$4,IF(ISERROR($V747),"Enter smelter details","RMI"),IF(ISERROR($V747),"",OFFSET('Smelter Look-up'!$F$4,$V747-4,0)))</f>
        <v/>
      </c>
      <c r="H747" s="183" t="str">
        <f ca="1">IF(ISERROR($V747),"",OFFSET('Smelter Look-up'!$G$4,$V747-4,0))</f>
        <v/>
      </c>
      <c r="I747" s="184" t="str">
        <f ca="1">IF(ISERROR($V747),"",OFFSET('Smelter Look-up'!$H$4,$V747-4,0))</f>
        <v/>
      </c>
      <c r="J747" s="184" t="str">
        <f ca="1">IF(ISERROR($V747),"",OFFSET('Smelter Look-up'!$I$4,$V747-4,0))</f>
        <v/>
      </c>
      <c r="K747" s="224"/>
      <c r="L747" s="224"/>
      <c r="M747" s="224"/>
      <c r="N747" s="224"/>
      <c r="O747" s="224"/>
      <c r="P747" s="185"/>
      <c r="Q747" s="225"/>
      <c r="R747" s="182" t="str">
        <f ca="1">IF(ISERROR($V747),"",OFFSET('Smelter Look-up'!$C$4,$V747-4,0)&amp;"")</f>
        <v/>
      </c>
      <c r="S747" s="181" t="str">
        <f t="shared" ca="1" si="104"/>
        <v/>
      </c>
      <c r="T747" s="181" t="str">
        <f ca="1">IF(B747="","",IF(ISERROR(MATCH($J747,SorP!$B$1:$B$6226,0)),"",INDIRECT("'SorP'!$A$"&amp;MATCH($S747&amp;$J747,SorP!C:C,0))))</f>
        <v/>
      </c>
      <c r="U747" s="201"/>
      <c r="V747" s="226" t="e">
        <f>IF(C747="",NA(),IF(OR(C747="Smelter not listed",C747="Smelter not yet identified"),MATCH($B747&amp;$D747,'Smelter Look-up'!$J:$J,0),MATCH($B747&amp;$C747,'Smelter Look-up'!$J:$J,0)))</f>
        <v>#N/A</v>
      </c>
      <c r="X747" s="227">
        <f t="shared" ca="1" si="105"/>
        <v>0</v>
      </c>
      <c r="AB747" s="228" t="str">
        <f t="shared" si="106"/>
        <v/>
      </c>
    </row>
    <row r="748" spans="1:28" s="227" customFormat="1" ht="20.25">
      <c r="A748" s="181"/>
      <c r="B748" s="182" t="str">
        <f>IF(LEN(A748)=0,"",INDEX('Smelter Look-up'!$A:$A,MATCH($A748,'Smelter Look-up'!$E:$E,0)))</f>
        <v/>
      </c>
      <c r="C748" s="186" t="str">
        <f>IF(LEN(A748)=0,"",INDEX('Smelter Look-up'!$C:$C,MATCH($A748,'Smelter Look-up'!$E:$E,0)))</f>
        <v/>
      </c>
      <c r="D748" s="230"/>
      <c r="E748" s="182" t="str">
        <f ca="1">IF(ISERROR($V748),"",OFFSET('Smelter Look-up'!$D$4,$V748-4,0)&amp;"")</f>
        <v/>
      </c>
      <c r="F748" s="182" t="str">
        <f ca="1">IF(ISERROR($V748),"",OFFSET('Smelter Look-up'!$E$4,$V748-4,0))</f>
        <v/>
      </c>
      <c r="G748" s="182" t="str">
        <f ca="1">IF(C748=$X$4,IF(ISERROR($V748),"Enter smelter details","RMI"),IF(ISERROR($V748),"",OFFSET('Smelter Look-up'!$F$4,$V748-4,0)))</f>
        <v/>
      </c>
      <c r="H748" s="183" t="str">
        <f ca="1">IF(ISERROR($V748),"",OFFSET('Smelter Look-up'!$G$4,$V748-4,0))</f>
        <v/>
      </c>
      <c r="I748" s="184" t="str">
        <f ca="1">IF(ISERROR($V748),"",OFFSET('Smelter Look-up'!$H$4,$V748-4,0))</f>
        <v/>
      </c>
      <c r="J748" s="184" t="str">
        <f ca="1">IF(ISERROR($V748),"",OFFSET('Smelter Look-up'!$I$4,$V748-4,0))</f>
        <v/>
      </c>
      <c r="K748" s="224"/>
      <c r="L748" s="224"/>
      <c r="M748" s="224"/>
      <c r="N748" s="224"/>
      <c r="O748" s="224"/>
      <c r="P748" s="185"/>
      <c r="Q748" s="225"/>
      <c r="R748" s="182" t="str">
        <f ca="1">IF(ISERROR($V748),"",OFFSET('Smelter Look-up'!$C$4,$V748-4,0)&amp;"")</f>
        <v/>
      </c>
      <c r="S748" s="181" t="str">
        <f t="shared" ca="1" si="104"/>
        <v/>
      </c>
      <c r="T748" s="181" t="str">
        <f ca="1">IF(B748="","",IF(ISERROR(MATCH($J748,SorP!$B$1:$B$6226,0)),"",INDIRECT("'SorP'!$A$"&amp;MATCH($S748&amp;$J748,SorP!C:C,0))))</f>
        <v/>
      </c>
      <c r="U748" s="201"/>
      <c r="V748" s="226" t="e">
        <f>IF(C748="",NA(),IF(OR(C748="Smelter not listed",C748="Smelter not yet identified"),MATCH($B748&amp;$D748,'Smelter Look-up'!$J:$J,0),MATCH($B748&amp;$C748,'Smelter Look-up'!$J:$J,0)))</f>
        <v>#N/A</v>
      </c>
      <c r="X748" s="227">
        <f t="shared" ca="1" si="105"/>
        <v>0</v>
      </c>
      <c r="AB748" s="228" t="str">
        <f t="shared" si="106"/>
        <v/>
      </c>
    </row>
    <row r="749" spans="1:28" s="227" customFormat="1" ht="20.25">
      <c r="A749" s="181"/>
      <c r="B749" s="182" t="str">
        <f>IF(LEN(A749)=0,"",INDEX('Smelter Look-up'!$A:$A,MATCH($A749,'Smelter Look-up'!$E:$E,0)))</f>
        <v/>
      </c>
      <c r="C749" s="186" t="str">
        <f>IF(LEN(A749)=0,"",INDEX('Smelter Look-up'!$C:$C,MATCH($A749,'Smelter Look-up'!$E:$E,0)))</f>
        <v/>
      </c>
      <c r="D749" s="230"/>
      <c r="E749" s="182" t="str">
        <f ca="1">IF(ISERROR($V749),"",OFFSET('Smelter Look-up'!$D$4,$V749-4,0)&amp;"")</f>
        <v/>
      </c>
      <c r="F749" s="182" t="str">
        <f ca="1">IF(ISERROR($V749),"",OFFSET('Smelter Look-up'!$E$4,$V749-4,0))</f>
        <v/>
      </c>
      <c r="G749" s="182" t="str">
        <f ca="1">IF(C749=$X$4,IF(ISERROR($V749),"Enter smelter details","RMI"),IF(ISERROR($V749),"",OFFSET('Smelter Look-up'!$F$4,$V749-4,0)))</f>
        <v/>
      </c>
      <c r="H749" s="183" t="str">
        <f ca="1">IF(ISERROR($V749),"",OFFSET('Smelter Look-up'!$G$4,$V749-4,0))</f>
        <v/>
      </c>
      <c r="I749" s="184" t="str">
        <f ca="1">IF(ISERROR($V749),"",OFFSET('Smelter Look-up'!$H$4,$V749-4,0))</f>
        <v/>
      </c>
      <c r="J749" s="184" t="str">
        <f ca="1">IF(ISERROR($V749),"",OFFSET('Smelter Look-up'!$I$4,$V749-4,0))</f>
        <v/>
      </c>
      <c r="K749" s="224"/>
      <c r="L749" s="224"/>
      <c r="M749" s="224"/>
      <c r="N749" s="224"/>
      <c r="O749" s="224"/>
      <c r="P749" s="185"/>
      <c r="Q749" s="225"/>
      <c r="R749" s="182" t="str">
        <f ca="1">IF(ISERROR($V749),"",OFFSET('Smelter Look-up'!$C$4,$V749-4,0)&amp;"")</f>
        <v/>
      </c>
      <c r="S749" s="181" t="str">
        <f t="shared" ca="1" si="104"/>
        <v/>
      </c>
      <c r="T749" s="181" t="str">
        <f ca="1">IF(B749="","",IF(ISERROR(MATCH($J749,SorP!$B$1:$B$6226,0)),"",INDIRECT("'SorP'!$A$"&amp;MATCH($S749&amp;$J749,SorP!C:C,0))))</f>
        <v/>
      </c>
      <c r="U749" s="201"/>
      <c r="V749" s="226" t="e">
        <f>IF(C749="",NA(),IF(OR(C749="Smelter not listed",C749="Smelter not yet identified"),MATCH($B749&amp;$D749,'Smelter Look-up'!$J:$J,0),MATCH($B749&amp;$C749,'Smelter Look-up'!$J:$J,0)))</f>
        <v>#N/A</v>
      </c>
      <c r="X749" s="227">
        <f t="shared" ca="1" si="105"/>
        <v>0</v>
      </c>
      <c r="AB749" s="228" t="str">
        <f t="shared" si="106"/>
        <v/>
      </c>
    </row>
    <row r="750" spans="1:28" s="227" customFormat="1" ht="20.25">
      <c r="A750" s="181"/>
      <c r="B750" s="182" t="str">
        <f>IF(LEN(A750)=0,"",INDEX('Smelter Look-up'!$A:$A,MATCH($A750,'Smelter Look-up'!$E:$E,0)))</f>
        <v/>
      </c>
      <c r="C750" s="186" t="str">
        <f>IF(LEN(A750)=0,"",INDEX('Smelter Look-up'!$C:$C,MATCH($A750,'Smelter Look-up'!$E:$E,0)))</f>
        <v/>
      </c>
      <c r="D750" s="230"/>
      <c r="E750" s="182" t="str">
        <f ca="1">IF(ISERROR($V750),"",OFFSET('Smelter Look-up'!$D$4,$V750-4,0)&amp;"")</f>
        <v/>
      </c>
      <c r="F750" s="182" t="str">
        <f ca="1">IF(ISERROR($V750),"",OFFSET('Smelter Look-up'!$E$4,$V750-4,0))</f>
        <v/>
      </c>
      <c r="G750" s="182" t="str">
        <f ca="1">IF(C750=$X$4,IF(ISERROR($V750),"Enter smelter details","RMI"),IF(ISERROR($V750),"",OFFSET('Smelter Look-up'!$F$4,$V750-4,0)))</f>
        <v/>
      </c>
      <c r="H750" s="183" t="str">
        <f ca="1">IF(ISERROR($V750),"",OFFSET('Smelter Look-up'!$G$4,$V750-4,0))</f>
        <v/>
      </c>
      <c r="I750" s="184" t="str">
        <f ca="1">IF(ISERROR($V750),"",OFFSET('Smelter Look-up'!$H$4,$V750-4,0))</f>
        <v/>
      </c>
      <c r="J750" s="184" t="str">
        <f ca="1">IF(ISERROR($V750),"",OFFSET('Smelter Look-up'!$I$4,$V750-4,0))</f>
        <v/>
      </c>
      <c r="K750" s="224"/>
      <c r="L750" s="224"/>
      <c r="M750" s="224"/>
      <c r="N750" s="224"/>
      <c r="O750" s="224"/>
      <c r="P750" s="185"/>
      <c r="Q750" s="225"/>
      <c r="R750" s="182" t="str">
        <f ca="1">IF(ISERROR($V750),"",OFFSET('Smelter Look-up'!$C$4,$V750-4,0)&amp;"")</f>
        <v/>
      </c>
      <c r="S750" s="181" t="str">
        <f t="shared" ca="1" si="104"/>
        <v/>
      </c>
      <c r="T750" s="181" t="str">
        <f ca="1">IF(B750="","",IF(ISERROR(MATCH($J750,SorP!$B$1:$B$6226,0)),"",INDIRECT("'SorP'!$A$"&amp;MATCH($S750&amp;$J750,SorP!C:C,0))))</f>
        <v/>
      </c>
      <c r="U750" s="201"/>
      <c r="V750" s="226" t="e">
        <f>IF(C750="",NA(),IF(OR(C750="Smelter not listed",C750="Smelter not yet identified"),MATCH($B750&amp;$D750,'Smelter Look-up'!$J:$J,0),MATCH($B750&amp;$C750,'Smelter Look-up'!$J:$J,0)))</f>
        <v>#N/A</v>
      </c>
      <c r="X750" s="227">
        <f t="shared" ca="1" si="105"/>
        <v>0</v>
      </c>
      <c r="AB750" s="228" t="str">
        <f t="shared" si="106"/>
        <v/>
      </c>
    </row>
    <row r="751" spans="1:28" s="227" customFormat="1" ht="20.25">
      <c r="A751" s="181"/>
      <c r="B751" s="182" t="str">
        <f>IF(LEN(A751)=0,"",INDEX('Smelter Look-up'!$A:$A,MATCH($A751,'Smelter Look-up'!$E:$E,0)))</f>
        <v/>
      </c>
      <c r="C751" s="186" t="str">
        <f>IF(LEN(A751)=0,"",INDEX('Smelter Look-up'!$C:$C,MATCH($A751,'Smelter Look-up'!$E:$E,0)))</f>
        <v/>
      </c>
      <c r="D751" s="230"/>
      <c r="E751" s="182" t="str">
        <f ca="1">IF(ISERROR($V751),"",OFFSET('Smelter Look-up'!$D$4,$V751-4,0)&amp;"")</f>
        <v/>
      </c>
      <c r="F751" s="182" t="str">
        <f ca="1">IF(ISERROR($V751),"",OFFSET('Smelter Look-up'!$E$4,$V751-4,0))</f>
        <v/>
      </c>
      <c r="G751" s="182" t="str">
        <f ca="1">IF(C751=$X$4,IF(ISERROR($V751),"Enter smelter details","RMI"),IF(ISERROR($V751),"",OFFSET('Smelter Look-up'!$F$4,$V751-4,0)))</f>
        <v/>
      </c>
      <c r="H751" s="183" t="str">
        <f ca="1">IF(ISERROR($V751),"",OFFSET('Smelter Look-up'!$G$4,$V751-4,0))</f>
        <v/>
      </c>
      <c r="I751" s="184" t="str">
        <f ca="1">IF(ISERROR($V751),"",OFFSET('Smelter Look-up'!$H$4,$V751-4,0))</f>
        <v/>
      </c>
      <c r="J751" s="184" t="str">
        <f ca="1">IF(ISERROR($V751),"",OFFSET('Smelter Look-up'!$I$4,$V751-4,0))</f>
        <v/>
      </c>
      <c r="K751" s="224"/>
      <c r="L751" s="224"/>
      <c r="M751" s="224"/>
      <c r="N751" s="224"/>
      <c r="O751" s="224"/>
      <c r="P751" s="185"/>
      <c r="Q751" s="225"/>
      <c r="R751" s="182" t="str">
        <f ca="1">IF(ISERROR($V751),"",OFFSET('Smelter Look-up'!$C$4,$V751-4,0)&amp;"")</f>
        <v/>
      </c>
      <c r="S751" s="181" t="str">
        <f t="shared" ca="1" si="104"/>
        <v/>
      </c>
      <c r="T751" s="181" t="str">
        <f ca="1">IF(B751="","",IF(ISERROR(MATCH($J751,SorP!$B$1:$B$6226,0)),"",INDIRECT("'SorP'!$A$"&amp;MATCH($S751&amp;$J751,SorP!C:C,0))))</f>
        <v/>
      </c>
      <c r="U751" s="201"/>
      <c r="V751" s="226" t="e">
        <f>IF(C751="",NA(),IF(OR(C751="Smelter not listed",C751="Smelter not yet identified"),MATCH($B751&amp;$D751,'Smelter Look-up'!$J:$J,0),MATCH($B751&amp;$C751,'Smelter Look-up'!$J:$J,0)))</f>
        <v>#N/A</v>
      </c>
      <c r="X751" s="227">
        <f t="shared" ca="1" si="105"/>
        <v>0</v>
      </c>
      <c r="AB751" s="228" t="str">
        <f t="shared" si="106"/>
        <v/>
      </c>
    </row>
    <row r="752" spans="1:28" s="227" customFormat="1" ht="20.25">
      <c r="A752" s="181"/>
      <c r="B752" s="182" t="str">
        <f>IF(LEN(A752)=0,"",INDEX('Smelter Look-up'!$A:$A,MATCH($A752,'Smelter Look-up'!$E:$E,0)))</f>
        <v/>
      </c>
      <c r="C752" s="186" t="str">
        <f>IF(LEN(A752)=0,"",INDEX('Smelter Look-up'!$C:$C,MATCH($A752,'Smelter Look-up'!$E:$E,0)))</f>
        <v/>
      </c>
      <c r="D752" s="230"/>
      <c r="E752" s="182" t="str">
        <f ca="1">IF(ISERROR($V752),"",OFFSET('Smelter Look-up'!$D$4,$V752-4,0)&amp;"")</f>
        <v/>
      </c>
      <c r="F752" s="182" t="str">
        <f ca="1">IF(ISERROR($V752),"",OFFSET('Smelter Look-up'!$E$4,$V752-4,0))</f>
        <v/>
      </c>
      <c r="G752" s="182" t="str">
        <f ca="1">IF(C752=$X$4,IF(ISERROR($V752),"Enter smelter details","RMI"),IF(ISERROR($V752),"",OFFSET('Smelter Look-up'!$F$4,$V752-4,0)))</f>
        <v/>
      </c>
      <c r="H752" s="183" t="str">
        <f ca="1">IF(ISERROR($V752),"",OFFSET('Smelter Look-up'!$G$4,$V752-4,0))</f>
        <v/>
      </c>
      <c r="I752" s="184" t="str">
        <f ca="1">IF(ISERROR($V752),"",OFFSET('Smelter Look-up'!$H$4,$V752-4,0))</f>
        <v/>
      </c>
      <c r="J752" s="184" t="str">
        <f ca="1">IF(ISERROR($V752),"",OFFSET('Smelter Look-up'!$I$4,$V752-4,0))</f>
        <v/>
      </c>
      <c r="K752" s="224"/>
      <c r="L752" s="224"/>
      <c r="M752" s="224"/>
      <c r="N752" s="224"/>
      <c r="O752" s="224"/>
      <c r="P752" s="185"/>
      <c r="Q752" s="225"/>
      <c r="R752" s="182" t="str">
        <f ca="1">IF(ISERROR($V752),"",OFFSET('Smelter Look-up'!$C$4,$V752-4,0)&amp;"")</f>
        <v/>
      </c>
      <c r="S752" s="181" t="str">
        <f t="shared" ca="1" si="104"/>
        <v/>
      </c>
      <c r="T752" s="181" t="str">
        <f ca="1">IF(B752="","",IF(ISERROR(MATCH($J752,SorP!$B$1:$B$6226,0)),"",INDIRECT("'SorP'!$A$"&amp;MATCH($S752&amp;$J752,SorP!C:C,0))))</f>
        <v/>
      </c>
      <c r="U752" s="201"/>
      <c r="V752" s="226" t="e">
        <f>IF(C752="",NA(),IF(OR(C752="Smelter not listed",C752="Smelter not yet identified"),MATCH($B752&amp;$D752,'Smelter Look-up'!$J:$J,0),MATCH($B752&amp;$C752,'Smelter Look-up'!$J:$J,0)))</f>
        <v>#N/A</v>
      </c>
      <c r="X752" s="227">
        <f t="shared" ca="1" si="105"/>
        <v>0</v>
      </c>
      <c r="AB752" s="228" t="str">
        <f t="shared" si="106"/>
        <v/>
      </c>
    </row>
    <row r="753" spans="1:28" s="227" customFormat="1" ht="20.25">
      <c r="A753" s="181"/>
      <c r="B753" s="182" t="str">
        <f>IF(LEN(A753)=0,"",INDEX('Smelter Look-up'!$A:$A,MATCH($A753,'Smelter Look-up'!$E:$E,0)))</f>
        <v/>
      </c>
      <c r="C753" s="186" t="str">
        <f>IF(LEN(A753)=0,"",INDEX('Smelter Look-up'!$C:$C,MATCH($A753,'Smelter Look-up'!$E:$E,0)))</f>
        <v/>
      </c>
      <c r="D753" s="230"/>
      <c r="E753" s="182" t="str">
        <f ca="1">IF(ISERROR($V753),"",OFFSET('Smelter Look-up'!$D$4,$V753-4,0)&amp;"")</f>
        <v/>
      </c>
      <c r="F753" s="182" t="str">
        <f ca="1">IF(ISERROR($V753),"",OFFSET('Smelter Look-up'!$E$4,$V753-4,0))</f>
        <v/>
      </c>
      <c r="G753" s="182" t="str">
        <f ca="1">IF(C753=$X$4,IF(ISERROR($V753),"Enter smelter details","RMI"),IF(ISERROR($V753),"",OFFSET('Smelter Look-up'!$F$4,$V753-4,0)))</f>
        <v/>
      </c>
      <c r="H753" s="183" t="str">
        <f ca="1">IF(ISERROR($V753),"",OFFSET('Smelter Look-up'!$G$4,$V753-4,0))</f>
        <v/>
      </c>
      <c r="I753" s="184" t="str">
        <f ca="1">IF(ISERROR($V753),"",OFFSET('Smelter Look-up'!$H$4,$V753-4,0))</f>
        <v/>
      </c>
      <c r="J753" s="184" t="str">
        <f ca="1">IF(ISERROR($V753),"",OFFSET('Smelter Look-up'!$I$4,$V753-4,0))</f>
        <v/>
      </c>
      <c r="K753" s="224"/>
      <c r="L753" s="224"/>
      <c r="M753" s="224"/>
      <c r="N753" s="224"/>
      <c r="O753" s="224"/>
      <c r="P753" s="185"/>
      <c r="Q753" s="225"/>
      <c r="R753" s="182" t="str">
        <f ca="1">IF(ISERROR($V753),"",OFFSET('Smelter Look-up'!$C$4,$V753-4,0)&amp;"")</f>
        <v/>
      </c>
      <c r="S753" s="181" t="str">
        <f t="shared" ca="1" si="104"/>
        <v/>
      </c>
      <c r="T753" s="181" t="str">
        <f ca="1">IF(B753="","",IF(ISERROR(MATCH($J753,SorP!$B$1:$B$6226,0)),"",INDIRECT("'SorP'!$A$"&amp;MATCH($S753&amp;$J753,SorP!C:C,0))))</f>
        <v/>
      </c>
      <c r="U753" s="201"/>
      <c r="V753" s="226" t="e">
        <f>IF(C753="",NA(),IF(OR(C753="Smelter not listed",C753="Smelter not yet identified"),MATCH($B753&amp;$D753,'Smelter Look-up'!$J:$J,0),MATCH($B753&amp;$C753,'Smelter Look-up'!$J:$J,0)))</f>
        <v>#N/A</v>
      </c>
      <c r="X753" s="227">
        <f t="shared" ca="1" si="105"/>
        <v>0</v>
      </c>
      <c r="AB753" s="228" t="str">
        <f t="shared" si="106"/>
        <v/>
      </c>
    </row>
    <row r="754" spans="1:28" s="227" customFormat="1" ht="20.25">
      <c r="A754" s="181"/>
      <c r="B754" s="182" t="str">
        <f>IF(LEN(A754)=0,"",INDEX('Smelter Look-up'!$A:$A,MATCH($A754,'Smelter Look-up'!$E:$E,0)))</f>
        <v/>
      </c>
      <c r="C754" s="186" t="str">
        <f>IF(LEN(A754)=0,"",INDEX('Smelter Look-up'!$C:$C,MATCH($A754,'Smelter Look-up'!$E:$E,0)))</f>
        <v/>
      </c>
      <c r="D754" s="230"/>
      <c r="E754" s="182" t="str">
        <f ca="1">IF(ISERROR($V754),"",OFFSET('Smelter Look-up'!$D$4,$V754-4,0)&amp;"")</f>
        <v/>
      </c>
      <c r="F754" s="182" t="str">
        <f ca="1">IF(ISERROR($V754),"",OFFSET('Smelter Look-up'!$E$4,$V754-4,0))</f>
        <v/>
      </c>
      <c r="G754" s="182" t="str">
        <f ca="1">IF(C754=$X$4,IF(ISERROR($V754),"Enter smelter details","RMI"),IF(ISERROR($V754),"",OFFSET('Smelter Look-up'!$F$4,$V754-4,0)))</f>
        <v/>
      </c>
      <c r="H754" s="183" t="str">
        <f ca="1">IF(ISERROR($V754),"",OFFSET('Smelter Look-up'!$G$4,$V754-4,0))</f>
        <v/>
      </c>
      <c r="I754" s="184" t="str">
        <f ca="1">IF(ISERROR($V754),"",OFFSET('Smelter Look-up'!$H$4,$V754-4,0))</f>
        <v/>
      </c>
      <c r="J754" s="184" t="str">
        <f ca="1">IF(ISERROR($V754),"",OFFSET('Smelter Look-up'!$I$4,$V754-4,0))</f>
        <v/>
      </c>
      <c r="K754" s="224"/>
      <c r="L754" s="224"/>
      <c r="M754" s="224"/>
      <c r="N754" s="224"/>
      <c r="O754" s="224"/>
      <c r="P754" s="185"/>
      <c r="Q754" s="225"/>
      <c r="R754" s="182" t="str">
        <f ca="1">IF(ISERROR($V754),"",OFFSET('Smelter Look-up'!$C$4,$V754-4,0)&amp;"")</f>
        <v/>
      </c>
      <c r="S754" s="181" t="str">
        <f t="shared" ca="1" si="104"/>
        <v/>
      </c>
      <c r="T754" s="181" t="str">
        <f ca="1">IF(B754="","",IF(ISERROR(MATCH($J754,SorP!$B$1:$B$6226,0)),"",INDIRECT("'SorP'!$A$"&amp;MATCH($S754&amp;$J754,SorP!C:C,0))))</f>
        <v/>
      </c>
      <c r="U754" s="201"/>
      <c r="V754" s="226" t="e">
        <f>IF(C754="",NA(),IF(OR(C754="Smelter not listed",C754="Smelter not yet identified"),MATCH($B754&amp;$D754,'Smelter Look-up'!$J:$J,0),MATCH($B754&amp;$C754,'Smelter Look-up'!$J:$J,0)))</f>
        <v>#N/A</v>
      </c>
      <c r="X754" s="227">
        <f t="shared" ca="1" si="105"/>
        <v>0</v>
      </c>
      <c r="AB754" s="228" t="str">
        <f t="shared" si="106"/>
        <v/>
      </c>
    </row>
    <row r="755" spans="1:28" s="227" customFormat="1" ht="20.25">
      <c r="A755" s="181"/>
      <c r="B755" s="182" t="str">
        <f>IF(LEN(A755)=0,"",INDEX('Smelter Look-up'!$A:$A,MATCH($A755,'Smelter Look-up'!$E:$E,0)))</f>
        <v/>
      </c>
      <c r="C755" s="186" t="str">
        <f>IF(LEN(A755)=0,"",INDEX('Smelter Look-up'!$C:$C,MATCH($A755,'Smelter Look-up'!$E:$E,0)))</f>
        <v/>
      </c>
      <c r="D755" s="230"/>
      <c r="E755" s="182" t="str">
        <f ca="1">IF(ISERROR($V755),"",OFFSET('Smelter Look-up'!$D$4,$V755-4,0)&amp;"")</f>
        <v/>
      </c>
      <c r="F755" s="182" t="str">
        <f ca="1">IF(ISERROR($V755),"",OFFSET('Smelter Look-up'!$E$4,$V755-4,0))</f>
        <v/>
      </c>
      <c r="G755" s="182" t="str">
        <f ca="1">IF(C755=$X$4,IF(ISERROR($V755),"Enter smelter details","RMI"),IF(ISERROR($V755),"",OFFSET('Smelter Look-up'!$F$4,$V755-4,0)))</f>
        <v/>
      </c>
      <c r="H755" s="183" t="str">
        <f ca="1">IF(ISERROR($V755),"",OFFSET('Smelter Look-up'!$G$4,$V755-4,0))</f>
        <v/>
      </c>
      <c r="I755" s="184" t="str">
        <f ca="1">IF(ISERROR($V755),"",OFFSET('Smelter Look-up'!$H$4,$V755-4,0))</f>
        <v/>
      </c>
      <c r="J755" s="184" t="str">
        <f ca="1">IF(ISERROR($V755),"",OFFSET('Smelter Look-up'!$I$4,$V755-4,0))</f>
        <v/>
      </c>
      <c r="K755" s="224"/>
      <c r="L755" s="224"/>
      <c r="M755" s="224"/>
      <c r="N755" s="224"/>
      <c r="O755" s="224"/>
      <c r="P755" s="185"/>
      <c r="Q755" s="225"/>
      <c r="R755" s="182" t="str">
        <f ca="1">IF(ISERROR($V755),"",OFFSET('Smelter Look-up'!$C$4,$V755-4,0)&amp;"")</f>
        <v/>
      </c>
      <c r="S755" s="181" t="str">
        <f t="shared" ca="1" si="104"/>
        <v/>
      </c>
      <c r="T755" s="181" t="str">
        <f ca="1">IF(B755="","",IF(ISERROR(MATCH($J755,SorP!$B$1:$B$6226,0)),"",INDIRECT("'SorP'!$A$"&amp;MATCH($S755&amp;$J755,SorP!C:C,0))))</f>
        <v/>
      </c>
      <c r="U755" s="201"/>
      <c r="V755" s="226" t="e">
        <f>IF(C755="",NA(),IF(OR(C755="Smelter not listed",C755="Smelter not yet identified"),MATCH($B755&amp;$D755,'Smelter Look-up'!$J:$J,0),MATCH($B755&amp;$C755,'Smelter Look-up'!$J:$J,0)))</f>
        <v>#N/A</v>
      </c>
      <c r="X755" s="227">
        <f t="shared" ca="1" si="105"/>
        <v>0</v>
      </c>
      <c r="AB755" s="228" t="str">
        <f t="shared" si="106"/>
        <v/>
      </c>
    </row>
    <row r="756" spans="1:28" s="227" customFormat="1" ht="20.25">
      <c r="A756" s="181"/>
      <c r="B756" s="182" t="str">
        <f>IF(LEN(A756)=0,"",INDEX('Smelter Look-up'!$A:$A,MATCH($A756,'Smelter Look-up'!$E:$E,0)))</f>
        <v/>
      </c>
      <c r="C756" s="186" t="str">
        <f>IF(LEN(A756)=0,"",INDEX('Smelter Look-up'!$C:$C,MATCH($A756,'Smelter Look-up'!$E:$E,0)))</f>
        <v/>
      </c>
      <c r="D756" s="230"/>
      <c r="E756" s="182" t="str">
        <f ca="1">IF(ISERROR($V756),"",OFFSET('Smelter Look-up'!$D$4,$V756-4,0)&amp;"")</f>
        <v/>
      </c>
      <c r="F756" s="182" t="str">
        <f ca="1">IF(ISERROR($V756),"",OFFSET('Smelter Look-up'!$E$4,$V756-4,0))</f>
        <v/>
      </c>
      <c r="G756" s="182" t="str">
        <f ca="1">IF(C756=$X$4,IF(ISERROR($V756),"Enter smelter details","RMI"),IF(ISERROR($V756),"",OFFSET('Smelter Look-up'!$F$4,$V756-4,0)))</f>
        <v/>
      </c>
      <c r="H756" s="183" t="str">
        <f ca="1">IF(ISERROR($V756),"",OFFSET('Smelter Look-up'!$G$4,$V756-4,0))</f>
        <v/>
      </c>
      <c r="I756" s="184" t="str">
        <f ca="1">IF(ISERROR($V756),"",OFFSET('Smelter Look-up'!$H$4,$V756-4,0))</f>
        <v/>
      </c>
      <c r="J756" s="184" t="str">
        <f ca="1">IF(ISERROR($V756),"",OFFSET('Smelter Look-up'!$I$4,$V756-4,0))</f>
        <v/>
      </c>
      <c r="K756" s="224"/>
      <c r="L756" s="224"/>
      <c r="M756" s="224"/>
      <c r="N756" s="224"/>
      <c r="O756" s="224"/>
      <c r="P756" s="185"/>
      <c r="Q756" s="225"/>
      <c r="R756" s="182" t="str">
        <f ca="1">IF(ISERROR($V756),"",OFFSET('Smelter Look-up'!$C$4,$V756-4,0)&amp;"")</f>
        <v/>
      </c>
      <c r="S756" s="181" t="str">
        <f t="shared" ca="1" si="104"/>
        <v/>
      </c>
      <c r="T756" s="181" t="str">
        <f ca="1">IF(B756="","",IF(ISERROR(MATCH($J756,SorP!$B$1:$B$6226,0)),"",INDIRECT("'SorP'!$A$"&amp;MATCH($S756&amp;$J756,SorP!C:C,0))))</f>
        <v/>
      </c>
      <c r="U756" s="201"/>
      <c r="V756" s="226" t="e">
        <f>IF(C756="",NA(),IF(OR(C756="Smelter not listed",C756="Smelter not yet identified"),MATCH($B756&amp;$D756,'Smelter Look-up'!$J:$J,0),MATCH($B756&amp;$C756,'Smelter Look-up'!$J:$J,0)))</f>
        <v>#N/A</v>
      </c>
      <c r="X756" s="227">
        <f t="shared" ca="1" si="105"/>
        <v>0</v>
      </c>
      <c r="AB756" s="228" t="str">
        <f t="shared" si="106"/>
        <v/>
      </c>
    </row>
    <row r="757" spans="1:28" s="227" customFormat="1" ht="20.25">
      <c r="A757" s="181"/>
      <c r="B757" s="182" t="str">
        <f>IF(LEN(A757)=0,"",INDEX('Smelter Look-up'!$A:$A,MATCH($A757,'Smelter Look-up'!$E:$E,0)))</f>
        <v/>
      </c>
      <c r="C757" s="186" t="str">
        <f>IF(LEN(A757)=0,"",INDEX('Smelter Look-up'!$C:$C,MATCH($A757,'Smelter Look-up'!$E:$E,0)))</f>
        <v/>
      </c>
      <c r="D757" s="230"/>
      <c r="E757" s="182" t="str">
        <f ca="1">IF(ISERROR($V757),"",OFFSET('Smelter Look-up'!$D$4,$V757-4,0)&amp;"")</f>
        <v/>
      </c>
      <c r="F757" s="182" t="str">
        <f ca="1">IF(ISERROR($V757),"",OFFSET('Smelter Look-up'!$E$4,$V757-4,0))</f>
        <v/>
      </c>
      <c r="G757" s="182" t="str">
        <f ca="1">IF(C757=$X$4,IF(ISERROR($V757),"Enter smelter details","RMI"),IF(ISERROR($V757),"",OFFSET('Smelter Look-up'!$F$4,$V757-4,0)))</f>
        <v/>
      </c>
      <c r="H757" s="183" t="str">
        <f ca="1">IF(ISERROR($V757),"",OFFSET('Smelter Look-up'!$G$4,$V757-4,0))</f>
        <v/>
      </c>
      <c r="I757" s="184" t="str">
        <f ca="1">IF(ISERROR($V757),"",OFFSET('Smelter Look-up'!$H$4,$V757-4,0))</f>
        <v/>
      </c>
      <c r="J757" s="184" t="str">
        <f ca="1">IF(ISERROR($V757),"",OFFSET('Smelter Look-up'!$I$4,$V757-4,0))</f>
        <v/>
      </c>
      <c r="K757" s="224"/>
      <c r="L757" s="224"/>
      <c r="M757" s="224"/>
      <c r="N757" s="224"/>
      <c r="O757" s="224"/>
      <c r="P757" s="185"/>
      <c r="Q757" s="225"/>
      <c r="R757" s="182" t="str">
        <f ca="1">IF(ISERROR($V757),"",OFFSET('Smelter Look-up'!$C$4,$V757-4,0)&amp;"")</f>
        <v/>
      </c>
      <c r="S757" s="181" t="str">
        <f t="shared" ca="1" si="104"/>
        <v/>
      </c>
      <c r="T757" s="181" t="str">
        <f ca="1">IF(B757="","",IF(ISERROR(MATCH($J757,SorP!$B$1:$B$6226,0)),"",INDIRECT("'SorP'!$A$"&amp;MATCH($S757&amp;$J757,SorP!C:C,0))))</f>
        <v/>
      </c>
      <c r="U757" s="201"/>
      <c r="V757" s="226" t="e">
        <f>IF(C757="",NA(),IF(OR(C757="Smelter not listed",C757="Smelter not yet identified"),MATCH($B757&amp;$D757,'Smelter Look-up'!$J:$J,0),MATCH($B757&amp;$C757,'Smelter Look-up'!$J:$J,0)))</f>
        <v>#N/A</v>
      </c>
      <c r="X757" s="227">
        <f t="shared" ca="1" si="105"/>
        <v>0</v>
      </c>
      <c r="AB757" s="228" t="str">
        <f t="shared" si="106"/>
        <v/>
      </c>
    </row>
    <row r="758" spans="1:28" s="227" customFormat="1" ht="20.25">
      <c r="A758" s="181"/>
      <c r="B758" s="182" t="str">
        <f>IF(LEN(A758)=0,"",INDEX('Smelter Look-up'!$A:$A,MATCH($A758,'Smelter Look-up'!$E:$E,0)))</f>
        <v/>
      </c>
      <c r="C758" s="186" t="str">
        <f>IF(LEN(A758)=0,"",INDEX('Smelter Look-up'!$C:$C,MATCH($A758,'Smelter Look-up'!$E:$E,0)))</f>
        <v/>
      </c>
      <c r="D758" s="230"/>
      <c r="E758" s="182" t="str">
        <f ca="1">IF(ISERROR($V758),"",OFFSET('Smelter Look-up'!$D$4,$V758-4,0)&amp;"")</f>
        <v/>
      </c>
      <c r="F758" s="182" t="str">
        <f ca="1">IF(ISERROR($V758),"",OFFSET('Smelter Look-up'!$E$4,$V758-4,0))</f>
        <v/>
      </c>
      <c r="G758" s="182" t="str">
        <f ca="1">IF(C758=$X$4,IF(ISERROR($V758),"Enter smelter details","RMI"),IF(ISERROR($V758),"",OFFSET('Smelter Look-up'!$F$4,$V758-4,0)))</f>
        <v/>
      </c>
      <c r="H758" s="183" t="str">
        <f ca="1">IF(ISERROR($V758),"",OFFSET('Smelter Look-up'!$G$4,$V758-4,0))</f>
        <v/>
      </c>
      <c r="I758" s="184" t="str">
        <f ca="1">IF(ISERROR($V758),"",OFFSET('Smelter Look-up'!$H$4,$V758-4,0))</f>
        <v/>
      </c>
      <c r="J758" s="184" t="str">
        <f ca="1">IF(ISERROR($V758),"",OFFSET('Smelter Look-up'!$I$4,$V758-4,0))</f>
        <v/>
      </c>
      <c r="K758" s="224"/>
      <c r="L758" s="224"/>
      <c r="M758" s="224"/>
      <c r="N758" s="224"/>
      <c r="O758" s="224"/>
      <c r="P758" s="185"/>
      <c r="Q758" s="225"/>
      <c r="R758" s="182" t="str">
        <f ca="1">IF(ISERROR($V758),"",OFFSET('Smelter Look-up'!$C$4,$V758-4,0)&amp;"")</f>
        <v/>
      </c>
      <c r="S758" s="181" t="str">
        <f t="shared" ca="1" si="104"/>
        <v/>
      </c>
      <c r="T758" s="181" t="str">
        <f ca="1">IF(B758="","",IF(ISERROR(MATCH($J758,SorP!$B$1:$B$6226,0)),"",INDIRECT("'SorP'!$A$"&amp;MATCH($S758&amp;$J758,SorP!C:C,0))))</f>
        <v/>
      </c>
      <c r="U758" s="201"/>
      <c r="V758" s="226" t="e">
        <f>IF(C758="",NA(),IF(OR(C758="Smelter not listed",C758="Smelter not yet identified"),MATCH($B758&amp;$D758,'Smelter Look-up'!$J:$J,0),MATCH($B758&amp;$C758,'Smelter Look-up'!$J:$J,0)))</f>
        <v>#N/A</v>
      </c>
      <c r="X758" s="227">
        <f t="shared" ca="1" si="105"/>
        <v>0</v>
      </c>
      <c r="AB758" s="228" t="str">
        <f t="shared" si="106"/>
        <v/>
      </c>
    </row>
    <row r="759" spans="1:28" s="227" customFormat="1" ht="20.25">
      <c r="A759" s="181"/>
      <c r="B759" s="182" t="str">
        <f>IF(LEN(A759)=0,"",INDEX('Smelter Look-up'!$A:$A,MATCH($A759,'Smelter Look-up'!$E:$E,0)))</f>
        <v/>
      </c>
      <c r="C759" s="186" t="str">
        <f>IF(LEN(A759)=0,"",INDEX('Smelter Look-up'!$C:$C,MATCH($A759,'Smelter Look-up'!$E:$E,0)))</f>
        <v/>
      </c>
      <c r="D759" s="230"/>
      <c r="E759" s="182" t="str">
        <f ca="1">IF(ISERROR($V759),"",OFFSET('Smelter Look-up'!$D$4,$V759-4,0)&amp;"")</f>
        <v/>
      </c>
      <c r="F759" s="182" t="str">
        <f ca="1">IF(ISERROR($V759),"",OFFSET('Smelter Look-up'!$E$4,$V759-4,0))</f>
        <v/>
      </c>
      <c r="G759" s="182" t="str">
        <f ca="1">IF(C759=$X$4,IF(ISERROR($V759),"Enter smelter details","RMI"),IF(ISERROR($V759),"",OFFSET('Smelter Look-up'!$F$4,$V759-4,0)))</f>
        <v/>
      </c>
      <c r="H759" s="183" t="str">
        <f ca="1">IF(ISERROR($V759),"",OFFSET('Smelter Look-up'!$G$4,$V759-4,0))</f>
        <v/>
      </c>
      <c r="I759" s="184" t="str">
        <f ca="1">IF(ISERROR($V759),"",OFFSET('Smelter Look-up'!$H$4,$V759-4,0))</f>
        <v/>
      </c>
      <c r="J759" s="184" t="str">
        <f ca="1">IF(ISERROR($V759),"",OFFSET('Smelter Look-up'!$I$4,$V759-4,0))</f>
        <v/>
      </c>
      <c r="K759" s="224"/>
      <c r="L759" s="224"/>
      <c r="M759" s="224"/>
      <c r="N759" s="224"/>
      <c r="O759" s="224"/>
      <c r="P759" s="185"/>
      <c r="Q759" s="225"/>
      <c r="R759" s="182" t="str">
        <f ca="1">IF(ISERROR($V759),"",OFFSET('Smelter Look-up'!$C$4,$V759-4,0)&amp;"")</f>
        <v/>
      </c>
      <c r="S759" s="181" t="str">
        <f t="shared" ca="1" si="104"/>
        <v/>
      </c>
      <c r="T759" s="181" t="str">
        <f ca="1">IF(B759="","",IF(ISERROR(MATCH($J759,SorP!$B$1:$B$6226,0)),"",INDIRECT("'SorP'!$A$"&amp;MATCH($S759&amp;$J759,SorP!C:C,0))))</f>
        <v/>
      </c>
      <c r="U759" s="201"/>
      <c r="V759" s="226" t="e">
        <f>IF(C759="",NA(),IF(OR(C759="Smelter not listed",C759="Smelter not yet identified"),MATCH($B759&amp;$D759,'Smelter Look-up'!$J:$J,0),MATCH($B759&amp;$C759,'Smelter Look-up'!$J:$J,0)))</f>
        <v>#N/A</v>
      </c>
      <c r="X759" s="227">
        <f t="shared" ca="1" si="105"/>
        <v>0</v>
      </c>
      <c r="AB759" s="228" t="str">
        <f t="shared" si="106"/>
        <v/>
      </c>
    </row>
    <row r="760" spans="1:28" s="227" customFormat="1" ht="20.25">
      <c r="A760" s="181"/>
      <c r="B760" s="182" t="str">
        <f>IF(LEN(A760)=0,"",INDEX('Smelter Look-up'!$A:$A,MATCH($A760,'Smelter Look-up'!$E:$E,0)))</f>
        <v/>
      </c>
      <c r="C760" s="186" t="str">
        <f>IF(LEN(A760)=0,"",INDEX('Smelter Look-up'!$C:$C,MATCH($A760,'Smelter Look-up'!$E:$E,0)))</f>
        <v/>
      </c>
      <c r="D760" s="230"/>
      <c r="E760" s="182" t="str">
        <f ca="1">IF(ISERROR($V760),"",OFFSET('Smelter Look-up'!$D$4,$V760-4,0)&amp;"")</f>
        <v/>
      </c>
      <c r="F760" s="182" t="str">
        <f ca="1">IF(ISERROR($V760),"",OFFSET('Smelter Look-up'!$E$4,$V760-4,0))</f>
        <v/>
      </c>
      <c r="G760" s="182" t="str">
        <f ca="1">IF(C760=$X$4,IF(ISERROR($V760),"Enter smelter details","RMI"),IF(ISERROR($V760),"",OFFSET('Smelter Look-up'!$F$4,$V760-4,0)))</f>
        <v/>
      </c>
      <c r="H760" s="183" t="str">
        <f ca="1">IF(ISERROR($V760),"",OFFSET('Smelter Look-up'!$G$4,$V760-4,0))</f>
        <v/>
      </c>
      <c r="I760" s="184" t="str">
        <f ca="1">IF(ISERROR($V760),"",OFFSET('Smelter Look-up'!$H$4,$V760-4,0))</f>
        <v/>
      </c>
      <c r="J760" s="184" t="str">
        <f ca="1">IF(ISERROR($V760),"",OFFSET('Smelter Look-up'!$I$4,$V760-4,0))</f>
        <v/>
      </c>
      <c r="K760" s="224"/>
      <c r="L760" s="224"/>
      <c r="M760" s="224"/>
      <c r="N760" s="224"/>
      <c r="O760" s="224"/>
      <c r="P760" s="185"/>
      <c r="Q760" s="225"/>
      <c r="R760" s="182" t="str">
        <f ca="1">IF(ISERROR($V760),"",OFFSET('Smelter Look-up'!$C$4,$V760-4,0)&amp;"")</f>
        <v/>
      </c>
      <c r="S760" s="181" t="str">
        <f t="shared" ca="1" si="104"/>
        <v/>
      </c>
      <c r="T760" s="181" t="str">
        <f ca="1">IF(B760="","",IF(ISERROR(MATCH($J760,SorP!$B$1:$B$6226,0)),"",INDIRECT("'SorP'!$A$"&amp;MATCH($S760&amp;$J760,SorP!C:C,0))))</f>
        <v/>
      </c>
      <c r="U760" s="201"/>
      <c r="V760" s="226" t="e">
        <f>IF(C760="",NA(),IF(OR(C760="Smelter not listed",C760="Smelter not yet identified"),MATCH($B760&amp;$D760,'Smelter Look-up'!$J:$J,0),MATCH($B760&amp;$C760,'Smelter Look-up'!$J:$J,0)))</f>
        <v>#N/A</v>
      </c>
      <c r="X760" s="227">
        <f t="shared" ca="1" si="105"/>
        <v>0</v>
      </c>
      <c r="AB760" s="228" t="str">
        <f t="shared" si="106"/>
        <v/>
      </c>
    </row>
    <row r="761" spans="1:28" s="227" customFormat="1" ht="20.25">
      <c r="A761" s="181"/>
      <c r="B761" s="182" t="str">
        <f>IF(LEN(A761)=0,"",INDEX('Smelter Look-up'!$A:$A,MATCH($A761,'Smelter Look-up'!$E:$E,0)))</f>
        <v/>
      </c>
      <c r="C761" s="186" t="str">
        <f>IF(LEN(A761)=0,"",INDEX('Smelter Look-up'!$C:$C,MATCH($A761,'Smelter Look-up'!$E:$E,0)))</f>
        <v/>
      </c>
      <c r="D761" s="230"/>
      <c r="E761" s="182" t="str">
        <f ca="1">IF(ISERROR($V761),"",OFFSET('Smelter Look-up'!$D$4,$V761-4,0)&amp;"")</f>
        <v/>
      </c>
      <c r="F761" s="182" t="str">
        <f ca="1">IF(ISERROR($V761),"",OFFSET('Smelter Look-up'!$E$4,$V761-4,0))</f>
        <v/>
      </c>
      <c r="G761" s="182" t="str">
        <f ca="1">IF(C761=$X$4,IF(ISERROR($V761),"Enter smelter details","RMI"),IF(ISERROR($V761),"",OFFSET('Smelter Look-up'!$F$4,$V761-4,0)))</f>
        <v/>
      </c>
      <c r="H761" s="183" t="str">
        <f ca="1">IF(ISERROR($V761),"",OFFSET('Smelter Look-up'!$G$4,$V761-4,0))</f>
        <v/>
      </c>
      <c r="I761" s="184" t="str">
        <f ca="1">IF(ISERROR($V761),"",OFFSET('Smelter Look-up'!$H$4,$V761-4,0))</f>
        <v/>
      </c>
      <c r="J761" s="184" t="str">
        <f ca="1">IF(ISERROR($V761),"",OFFSET('Smelter Look-up'!$I$4,$V761-4,0))</f>
        <v/>
      </c>
      <c r="K761" s="224"/>
      <c r="L761" s="224"/>
      <c r="M761" s="224"/>
      <c r="N761" s="224"/>
      <c r="O761" s="224"/>
      <c r="P761" s="185"/>
      <c r="Q761" s="225"/>
      <c r="R761" s="182" t="str">
        <f ca="1">IF(ISERROR($V761),"",OFFSET('Smelter Look-up'!$C$4,$V761-4,0)&amp;"")</f>
        <v/>
      </c>
      <c r="S761" s="181" t="str">
        <f t="shared" ca="1" si="104"/>
        <v/>
      </c>
      <c r="T761" s="181" t="str">
        <f ca="1">IF(B761="","",IF(ISERROR(MATCH($J761,SorP!$B$1:$B$6226,0)),"",INDIRECT("'SorP'!$A$"&amp;MATCH($S761&amp;$J761,SorP!C:C,0))))</f>
        <v/>
      </c>
      <c r="U761" s="201"/>
      <c r="V761" s="226" t="e">
        <f>IF(C761="",NA(),IF(OR(C761="Smelter not listed",C761="Smelter not yet identified"),MATCH($B761&amp;$D761,'Smelter Look-up'!$J:$J,0),MATCH($B761&amp;$C761,'Smelter Look-up'!$J:$J,0)))</f>
        <v>#N/A</v>
      </c>
      <c r="X761" s="227">
        <f t="shared" ca="1" si="105"/>
        <v>0</v>
      </c>
      <c r="AB761" s="228" t="str">
        <f t="shared" si="106"/>
        <v/>
      </c>
    </row>
    <row r="762" spans="1:28" s="227" customFormat="1" ht="20.25">
      <c r="A762" s="181"/>
      <c r="B762" s="182" t="str">
        <f>IF(LEN(A762)=0,"",INDEX('Smelter Look-up'!$A:$A,MATCH($A762,'Smelter Look-up'!$E:$E,0)))</f>
        <v/>
      </c>
      <c r="C762" s="186" t="str">
        <f>IF(LEN(A762)=0,"",INDEX('Smelter Look-up'!$C:$C,MATCH($A762,'Smelter Look-up'!$E:$E,0)))</f>
        <v/>
      </c>
      <c r="D762" s="230"/>
      <c r="E762" s="182" t="str">
        <f ca="1">IF(ISERROR($V762),"",OFFSET('Smelter Look-up'!$D$4,$V762-4,0)&amp;"")</f>
        <v/>
      </c>
      <c r="F762" s="182" t="str">
        <f ca="1">IF(ISERROR($V762),"",OFFSET('Smelter Look-up'!$E$4,$V762-4,0))</f>
        <v/>
      </c>
      <c r="G762" s="182" t="str">
        <f ca="1">IF(C762=$X$4,IF(ISERROR($V762),"Enter smelter details","RMI"),IF(ISERROR($V762),"",OFFSET('Smelter Look-up'!$F$4,$V762-4,0)))</f>
        <v/>
      </c>
      <c r="H762" s="183" t="str">
        <f ca="1">IF(ISERROR($V762),"",OFFSET('Smelter Look-up'!$G$4,$V762-4,0))</f>
        <v/>
      </c>
      <c r="I762" s="184" t="str">
        <f ca="1">IF(ISERROR($V762),"",OFFSET('Smelter Look-up'!$H$4,$V762-4,0))</f>
        <v/>
      </c>
      <c r="J762" s="184" t="str">
        <f ca="1">IF(ISERROR($V762),"",OFFSET('Smelter Look-up'!$I$4,$V762-4,0))</f>
        <v/>
      </c>
      <c r="K762" s="224"/>
      <c r="L762" s="224"/>
      <c r="M762" s="224"/>
      <c r="N762" s="224"/>
      <c r="O762" s="224"/>
      <c r="P762" s="185"/>
      <c r="Q762" s="225"/>
      <c r="R762" s="182" t="str">
        <f ca="1">IF(ISERROR($V762),"",OFFSET('Smelter Look-up'!$C$4,$V762-4,0)&amp;"")</f>
        <v/>
      </c>
      <c r="S762" s="181" t="str">
        <f t="shared" ca="1" si="104"/>
        <v/>
      </c>
      <c r="T762" s="181" t="str">
        <f ca="1">IF(B762="","",IF(ISERROR(MATCH($J762,SorP!$B$1:$B$6226,0)),"",INDIRECT("'SorP'!$A$"&amp;MATCH($S762&amp;$J762,SorP!C:C,0))))</f>
        <v/>
      </c>
      <c r="U762" s="201"/>
      <c r="V762" s="226" t="e">
        <f>IF(C762="",NA(),IF(OR(C762="Smelter not listed",C762="Smelter not yet identified"),MATCH($B762&amp;$D762,'Smelter Look-up'!$J:$J,0),MATCH($B762&amp;$C762,'Smelter Look-up'!$J:$J,0)))</f>
        <v>#N/A</v>
      </c>
      <c r="X762" s="227">
        <f t="shared" ca="1" si="105"/>
        <v>0</v>
      </c>
      <c r="AB762" s="228" t="str">
        <f t="shared" si="106"/>
        <v/>
      </c>
    </row>
    <row r="763" spans="1:28" s="227" customFormat="1" ht="20.25">
      <c r="A763" s="181"/>
      <c r="B763" s="182" t="str">
        <f>IF(LEN(A763)=0,"",INDEX('Smelter Look-up'!$A:$A,MATCH($A763,'Smelter Look-up'!$E:$E,0)))</f>
        <v/>
      </c>
      <c r="C763" s="186" t="str">
        <f>IF(LEN(A763)=0,"",INDEX('Smelter Look-up'!$C:$C,MATCH($A763,'Smelter Look-up'!$E:$E,0)))</f>
        <v/>
      </c>
      <c r="D763" s="230"/>
      <c r="E763" s="182" t="str">
        <f ca="1">IF(ISERROR($V763),"",OFFSET('Smelter Look-up'!$D$4,$V763-4,0)&amp;"")</f>
        <v/>
      </c>
      <c r="F763" s="182" t="str">
        <f ca="1">IF(ISERROR($V763),"",OFFSET('Smelter Look-up'!$E$4,$V763-4,0))</f>
        <v/>
      </c>
      <c r="G763" s="182" t="str">
        <f ca="1">IF(C763=$X$4,IF(ISERROR($V763),"Enter smelter details","RMI"),IF(ISERROR($V763),"",OFFSET('Smelter Look-up'!$F$4,$V763-4,0)))</f>
        <v/>
      </c>
      <c r="H763" s="183" t="str">
        <f ca="1">IF(ISERROR($V763),"",OFFSET('Smelter Look-up'!$G$4,$V763-4,0))</f>
        <v/>
      </c>
      <c r="I763" s="184" t="str">
        <f ca="1">IF(ISERROR($V763),"",OFFSET('Smelter Look-up'!$H$4,$V763-4,0))</f>
        <v/>
      </c>
      <c r="J763" s="184" t="str">
        <f ca="1">IF(ISERROR($V763),"",OFFSET('Smelter Look-up'!$I$4,$V763-4,0))</f>
        <v/>
      </c>
      <c r="K763" s="224"/>
      <c r="L763" s="224"/>
      <c r="M763" s="224"/>
      <c r="N763" s="224"/>
      <c r="O763" s="224"/>
      <c r="P763" s="185"/>
      <c r="Q763" s="225"/>
      <c r="R763" s="182" t="str">
        <f ca="1">IF(ISERROR($V763),"",OFFSET('Smelter Look-up'!$C$4,$V763-4,0)&amp;"")</f>
        <v/>
      </c>
      <c r="S763" s="181" t="str">
        <f t="shared" ref="S763" ca="1" si="107">IF(B763="","",IF(ISERROR(MATCH($E763,CL,0)),"Unknown",INDIRECT("'C'!$A$"&amp;MATCH($E763,CL,0)+1)))</f>
        <v/>
      </c>
      <c r="T763" s="181" t="str">
        <f ca="1">IF(B763="","",IF(ISERROR(MATCH($J763,SorP!$B$1:$B$6226,0)),"",INDIRECT("'SorP'!$A$"&amp;MATCH($S763&amp;$J763,SorP!C:C,0))))</f>
        <v/>
      </c>
      <c r="U763" s="201"/>
      <c r="V763" s="226" t="e">
        <f>IF(C763="",NA(),IF(OR(C763="Smelter not listed",C763="Smelter not yet identified"),MATCH($B763&amp;$D763,'Smelter Look-up'!$J:$J,0),MATCH($B763&amp;$C763,'Smelter Look-up'!$J:$J,0)))</f>
        <v>#N/A</v>
      </c>
      <c r="X763" s="227">
        <f t="shared" ref="X763" ca="1" si="108">IF(AND(C763="Smelter not listed",OR(LEN(D763)=0,LEN(E763)=0)),1,0)</f>
        <v>0</v>
      </c>
      <c r="AB763" s="228" t="str">
        <f t="shared" ref="AB763" si="109">B763&amp;C763</f>
        <v/>
      </c>
    </row>
    <row r="764" spans="1:28" s="227" customFormat="1" ht="20.25">
      <c r="A764" s="181"/>
      <c r="B764" s="182" t="str">
        <f>IF(LEN(A764)=0,"",INDEX('Smelter Look-up'!$A:$A,MATCH($A764,'Smelter Look-up'!$E:$E,0)))</f>
        <v/>
      </c>
      <c r="C764" s="186" t="str">
        <f>IF(LEN(A764)=0,"",INDEX('Smelter Look-up'!$C:$C,MATCH($A764,'Smelter Look-up'!$E:$E,0)))</f>
        <v/>
      </c>
      <c r="D764" s="230"/>
      <c r="E764" s="182" t="str">
        <f ca="1">IF(ISERROR($V764),"",OFFSET('Smelter Look-up'!$D$4,$V764-4,0)&amp;"")</f>
        <v/>
      </c>
      <c r="F764" s="182" t="str">
        <f ca="1">IF(ISERROR($V764),"",OFFSET('Smelter Look-up'!$E$4,$V764-4,0))</f>
        <v/>
      </c>
      <c r="G764" s="182" t="str">
        <f ca="1">IF(C764=$X$4,IF(ISERROR($V764),"Enter smelter details","RMI"),IF(ISERROR($V764),"",OFFSET('Smelter Look-up'!$F$4,$V764-4,0)))</f>
        <v/>
      </c>
      <c r="H764" s="183" t="str">
        <f ca="1">IF(ISERROR($V764),"",OFFSET('Smelter Look-up'!$G$4,$V764-4,0))</f>
        <v/>
      </c>
      <c r="I764" s="184" t="str">
        <f ca="1">IF(ISERROR($V764),"",OFFSET('Smelter Look-up'!$H$4,$V764-4,0))</f>
        <v/>
      </c>
      <c r="J764" s="184" t="str">
        <f ca="1">IF(ISERROR($V764),"",OFFSET('Smelter Look-up'!$I$4,$V764-4,0))</f>
        <v/>
      </c>
      <c r="K764" s="224"/>
      <c r="L764" s="224"/>
      <c r="M764" s="224"/>
      <c r="N764" s="224"/>
      <c r="O764" s="224"/>
      <c r="P764" s="185"/>
      <c r="Q764" s="225"/>
      <c r="R764" s="182" t="str">
        <f ca="1">IF(ISERROR($V764),"",OFFSET('Smelter Look-up'!$C$4,$V764-4,0)&amp;"")</f>
        <v/>
      </c>
      <c r="S764" s="181" t="str">
        <f t="shared" ref="S764:S795" ca="1" si="110">IF(B764="","",IF(ISERROR(MATCH($E764,CL,0)),"Unknown",INDIRECT("'C'!$A$"&amp;MATCH($E764,CL,0)+1)))</f>
        <v/>
      </c>
      <c r="T764" s="181" t="str">
        <f ca="1">IF(B764="","",IF(ISERROR(MATCH($J764,SorP!$B$1:$B$6226,0)),"",INDIRECT("'SorP'!$A$"&amp;MATCH($S764&amp;$J764,SorP!C:C,0))))</f>
        <v/>
      </c>
      <c r="U764" s="201"/>
      <c r="V764" s="226" t="e">
        <f>IF(C764="",NA(),IF(OR(C764="Smelter not listed",C764="Smelter not yet identified"),MATCH($B764&amp;$D764,'Smelter Look-up'!$J:$J,0),MATCH($B764&amp;$C764,'Smelter Look-up'!$J:$J,0)))</f>
        <v>#N/A</v>
      </c>
      <c r="X764" s="227">
        <f t="shared" ref="X764:X795" ca="1" si="111">IF(AND(C764="Smelter not listed",OR(LEN(D764)=0,LEN(E764)=0)),1,0)</f>
        <v>0</v>
      </c>
      <c r="AB764" s="228" t="str">
        <f t="shared" ref="AB764:AB795" si="112">B764&amp;C764</f>
        <v/>
      </c>
    </row>
    <row r="765" spans="1:28" s="227" customFormat="1" ht="20.25">
      <c r="A765" s="181"/>
      <c r="B765" s="182" t="str">
        <f>IF(LEN(A765)=0,"",INDEX('Smelter Look-up'!$A:$A,MATCH($A765,'Smelter Look-up'!$E:$E,0)))</f>
        <v/>
      </c>
      <c r="C765" s="186" t="str">
        <f>IF(LEN(A765)=0,"",INDEX('Smelter Look-up'!$C:$C,MATCH($A765,'Smelter Look-up'!$E:$E,0)))</f>
        <v/>
      </c>
      <c r="D765" s="230"/>
      <c r="E765" s="182" t="str">
        <f ca="1">IF(ISERROR($V765),"",OFFSET('Smelter Look-up'!$D$4,$V765-4,0)&amp;"")</f>
        <v/>
      </c>
      <c r="F765" s="182" t="str">
        <f ca="1">IF(ISERROR($V765),"",OFFSET('Smelter Look-up'!$E$4,$V765-4,0))</f>
        <v/>
      </c>
      <c r="G765" s="182" t="str">
        <f ca="1">IF(C765=$X$4,IF(ISERROR($V765),"Enter smelter details","RMI"),IF(ISERROR($V765),"",OFFSET('Smelter Look-up'!$F$4,$V765-4,0)))</f>
        <v/>
      </c>
      <c r="H765" s="183" t="str">
        <f ca="1">IF(ISERROR($V765),"",OFFSET('Smelter Look-up'!$G$4,$V765-4,0))</f>
        <v/>
      </c>
      <c r="I765" s="184" t="str">
        <f ca="1">IF(ISERROR($V765),"",OFFSET('Smelter Look-up'!$H$4,$V765-4,0))</f>
        <v/>
      </c>
      <c r="J765" s="184" t="str">
        <f ca="1">IF(ISERROR($V765),"",OFFSET('Smelter Look-up'!$I$4,$V765-4,0))</f>
        <v/>
      </c>
      <c r="K765" s="224"/>
      <c r="L765" s="224"/>
      <c r="M765" s="224"/>
      <c r="N765" s="224"/>
      <c r="O765" s="224"/>
      <c r="P765" s="185"/>
      <c r="Q765" s="225"/>
      <c r="R765" s="182" t="str">
        <f ca="1">IF(ISERROR($V765),"",OFFSET('Smelter Look-up'!$C$4,$V765-4,0)&amp;"")</f>
        <v/>
      </c>
      <c r="S765" s="181" t="str">
        <f t="shared" ca="1" si="110"/>
        <v/>
      </c>
      <c r="T765" s="181" t="str">
        <f ca="1">IF(B765="","",IF(ISERROR(MATCH($J765,SorP!$B$1:$B$6226,0)),"",INDIRECT("'SorP'!$A$"&amp;MATCH($S765&amp;$J765,SorP!C:C,0))))</f>
        <v/>
      </c>
      <c r="U765" s="201"/>
      <c r="V765" s="226" t="e">
        <f>IF(C765="",NA(),IF(OR(C765="Smelter not listed",C765="Smelter not yet identified"),MATCH($B765&amp;$D765,'Smelter Look-up'!$J:$J,0),MATCH($B765&amp;$C765,'Smelter Look-up'!$J:$J,0)))</f>
        <v>#N/A</v>
      </c>
      <c r="X765" s="227">
        <f t="shared" ca="1" si="111"/>
        <v>0</v>
      </c>
      <c r="AB765" s="228" t="str">
        <f t="shared" si="112"/>
        <v/>
      </c>
    </row>
    <row r="766" spans="1:28" s="227" customFormat="1" ht="20.25">
      <c r="A766" s="181"/>
      <c r="B766" s="182" t="str">
        <f>IF(LEN(A766)=0,"",INDEX('Smelter Look-up'!$A:$A,MATCH($A766,'Smelter Look-up'!$E:$E,0)))</f>
        <v/>
      </c>
      <c r="C766" s="186" t="str">
        <f>IF(LEN(A766)=0,"",INDEX('Smelter Look-up'!$C:$C,MATCH($A766,'Smelter Look-up'!$E:$E,0)))</f>
        <v/>
      </c>
      <c r="D766" s="230"/>
      <c r="E766" s="182" t="str">
        <f ca="1">IF(ISERROR($V766),"",OFFSET('Smelter Look-up'!$D$4,$V766-4,0)&amp;"")</f>
        <v/>
      </c>
      <c r="F766" s="182" t="str">
        <f ca="1">IF(ISERROR($V766),"",OFFSET('Smelter Look-up'!$E$4,$V766-4,0))</f>
        <v/>
      </c>
      <c r="G766" s="182" t="str">
        <f ca="1">IF(C766=$X$4,IF(ISERROR($V766),"Enter smelter details","RMI"),IF(ISERROR($V766),"",OFFSET('Smelter Look-up'!$F$4,$V766-4,0)))</f>
        <v/>
      </c>
      <c r="H766" s="183" t="str">
        <f ca="1">IF(ISERROR($V766),"",OFFSET('Smelter Look-up'!$G$4,$V766-4,0))</f>
        <v/>
      </c>
      <c r="I766" s="184" t="str">
        <f ca="1">IF(ISERROR($V766),"",OFFSET('Smelter Look-up'!$H$4,$V766-4,0))</f>
        <v/>
      </c>
      <c r="J766" s="184" t="str">
        <f ca="1">IF(ISERROR($V766),"",OFFSET('Smelter Look-up'!$I$4,$V766-4,0))</f>
        <v/>
      </c>
      <c r="K766" s="224"/>
      <c r="L766" s="224"/>
      <c r="M766" s="224"/>
      <c r="N766" s="224"/>
      <c r="O766" s="224"/>
      <c r="P766" s="185"/>
      <c r="Q766" s="225"/>
      <c r="R766" s="182" t="str">
        <f ca="1">IF(ISERROR($V766),"",OFFSET('Smelter Look-up'!$C$4,$V766-4,0)&amp;"")</f>
        <v/>
      </c>
      <c r="S766" s="181" t="str">
        <f t="shared" ca="1" si="110"/>
        <v/>
      </c>
      <c r="T766" s="181" t="str">
        <f ca="1">IF(B766="","",IF(ISERROR(MATCH($J766,SorP!$B$1:$B$6226,0)),"",INDIRECT("'SorP'!$A$"&amp;MATCH($S766&amp;$J766,SorP!C:C,0))))</f>
        <v/>
      </c>
      <c r="U766" s="201"/>
      <c r="V766" s="226" t="e">
        <f>IF(C766="",NA(),IF(OR(C766="Smelter not listed",C766="Smelter not yet identified"),MATCH($B766&amp;$D766,'Smelter Look-up'!$J:$J,0),MATCH($B766&amp;$C766,'Smelter Look-up'!$J:$J,0)))</f>
        <v>#N/A</v>
      </c>
      <c r="X766" s="227">
        <f t="shared" ca="1" si="111"/>
        <v>0</v>
      </c>
      <c r="AB766" s="228" t="str">
        <f t="shared" si="112"/>
        <v/>
      </c>
    </row>
    <row r="767" spans="1:28" s="227" customFormat="1" ht="20.25">
      <c r="A767" s="181"/>
      <c r="B767" s="182" t="str">
        <f>IF(LEN(A767)=0,"",INDEX('Smelter Look-up'!$A:$A,MATCH($A767,'Smelter Look-up'!$E:$E,0)))</f>
        <v/>
      </c>
      <c r="C767" s="186" t="str">
        <f>IF(LEN(A767)=0,"",INDEX('Smelter Look-up'!$C:$C,MATCH($A767,'Smelter Look-up'!$E:$E,0)))</f>
        <v/>
      </c>
      <c r="D767" s="230"/>
      <c r="E767" s="182" t="str">
        <f ca="1">IF(ISERROR($V767),"",OFFSET('Smelter Look-up'!$D$4,$V767-4,0)&amp;"")</f>
        <v/>
      </c>
      <c r="F767" s="182" t="str">
        <f ca="1">IF(ISERROR($V767),"",OFFSET('Smelter Look-up'!$E$4,$V767-4,0))</f>
        <v/>
      </c>
      <c r="G767" s="182" t="str">
        <f ca="1">IF(C767=$X$4,IF(ISERROR($V767),"Enter smelter details","RMI"),IF(ISERROR($V767),"",OFFSET('Smelter Look-up'!$F$4,$V767-4,0)))</f>
        <v/>
      </c>
      <c r="H767" s="183" t="str">
        <f ca="1">IF(ISERROR($V767),"",OFFSET('Smelter Look-up'!$G$4,$V767-4,0))</f>
        <v/>
      </c>
      <c r="I767" s="184" t="str">
        <f ca="1">IF(ISERROR($V767),"",OFFSET('Smelter Look-up'!$H$4,$V767-4,0))</f>
        <v/>
      </c>
      <c r="J767" s="184" t="str">
        <f ca="1">IF(ISERROR($V767),"",OFFSET('Smelter Look-up'!$I$4,$V767-4,0))</f>
        <v/>
      </c>
      <c r="K767" s="224"/>
      <c r="L767" s="224"/>
      <c r="M767" s="224"/>
      <c r="N767" s="224"/>
      <c r="O767" s="224"/>
      <c r="P767" s="185"/>
      <c r="Q767" s="225"/>
      <c r="R767" s="182" t="str">
        <f ca="1">IF(ISERROR($V767),"",OFFSET('Smelter Look-up'!$C$4,$V767-4,0)&amp;"")</f>
        <v/>
      </c>
      <c r="S767" s="181" t="str">
        <f t="shared" ca="1" si="110"/>
        <v/>
      </c>
      <c r="T767" s="181" t="str">
        <f ca="1">IF(B767="","",IF(ISERROR(MATCH($J767,SorP!$B$1:$B$6226,0)),"",INDIRECT("'SorP'!$A$"&amp;MATCH($S767&amp;$J767,SorP!C:C,0))))</f>
        <v/>
      </c>
      <c r="U767" s="201"/>
      <c r="V767" s="226" t="e">
        <f>IF(C767="",NA(),IF(OR(C767="Smelter not listed",C767="Smelter not yet identified"),MATCH($B767&amp;$D767,'Smelter Look-up'!$J:$J,0),MATCH($B767&amp;$C767,'Smelter Look-up'!$J:$J,0)))</f>
        <v>#N/A</v>
      </c>
      <c r="X767" s="227">
        <f t="shared" ca="1" si="111"/>
        <v>0</v>
      </c>
      <c r="AB767" s="228" t="str">
        <f t="shared" si="112"/>
        <v/>
      </c>
    </row>
    <row r="768" spans="1:28" s="227" customFormat="1" ht="20.25">
      <c r="A768" s="181"/>
      <c r="B768" s="182" t="str">
        <f>IF(LEN(A768)=0,"",INDEX('Smelter Look-up'!$A:$A,MATCH($A768,'Smelter Look-up'!$E:$E,0)))</f>
        <v/>
      </c>
      <c r="C768" s="186" t="str">
        <f>IF(LEN(A768)=0,"",INDEX('Smelter Look-up'!$C:$C,MATCH($A768,'Smelter Look-up'!$E:$E,0)))</f>
        <v/>
      </c>
      <c r="D768" s="230"/>
      <c r="E768" s="182" t="str">
        <f ca="1">IF(ISERROR($V768),"",OFFSET('Smelter Look-up'!$D$4,$V768-4,0)&amp;"")</f>
        <v/>
      </c>
      <c r="F768" s="182" t="str">
        <f ca="1">IF(ISERROR($V768),"",OFFSET('Smelter Look-up'!$E$4,$V768-4,0))</f>
        <v/>
      </c>
      <c r="G768" s="182" t="str">
        <f ca="1">IF(C768=$X$4,IF(ISERROR($V768),"Enter smelter details","RMI"),IF(ISERROR($V768),"",OFFSET('Smelter Look-up'!$F$4,$V768-4,0)))</f>
        <v/>
      </c>
      <c r="H768" s="183" t="str">
        <f ca="1">IF(ISERROR($V768),"",OFFSET('Smelter Look-up'!$G$4,$V768-4,0))</f>
        <v/>
      </c>
      <c r="I768" s="184" t="str">
        <f ca="1">IF(ISERROR($V768),"",OFFSET('Smelter Look-up'!$H$4,$V768-4,0))</f>
        <v/>
      </c>
      <c r="J768" s="184" t="str">
        <f ca="1">IF(ISERROR($V768),"",OFFSET('Smelter Look-up'!$I$4,$V768-4,0))</f>
        <v/>
      </c>
      <c r="K768" s="224"/>
      <c r="L768" s="224"/>
      <c r="M768" s="224"/>
      <c r="N768" s="224"/>
      <c r="O768" s="224"/>
      <c r="P768" s="185"/>
      <c r="Q768" s="225"/>
      <c r="R768" s="182" t="str">
        <f ca="1">IF(ISERROR($V768),"",OFFSET('Smelter Look-up'!$C$4,$V768-4,0)&amp;"")</f>
        <v/>
      </c>
      <c r="S768" s="181" t="str">
        <f t="shared" ca="1" si="110"/>
        <v/>
      </c>
      <c r="T768" s="181" t="str">
        <f ca="1">IF(B768="","",IF(ISERROR(MATCH($J768,SorP!$B$1:$B$6226,0)),"",INDIRECT("'SorP'!$A$"&amp;MATCH($S768&amp;$J768,SorP!C:C,0))))</f>
        <v/>
      </c>
      <c r="U768" s="201"/>
      <c r="V768" s="226" t="e">
        <f>IF(C768="",NA(),IF(OR(C768="Smelter not listed",C768="Smelter not yet identified"),MATCH($B768&amp;$D768,'Smelter Look-up'!$J:$J,0),MATCH($B768&amp;$C768,'Smelter Look-up'!$J:$J,0)))</f>
        <v>#N/A</v>
      </c>
      <c r="X768" s="227">
        <f t="shared" ca="1" si="111"/>
        <v>0</v>
      </c>
      <c r="AB768" s="228" t="str">
        <f t="shared" si="112"/>
        <v/>
      </c>
    </row>
    <row r="769" spans="1:28" s="227" customFormat="1" ht="20.25">
      <c r="A769" s="181"/>
      <c r="B769" s="182" t="str">
        <f>IF(LEN(A769)=0,"",INDEX('Smelter Look-up'!$A:$A,MATCH($A769,'Smelter Look-up'!$E:$E,0)))</f>
        <v/>
      </c>
      <c r="C769" s="186" t="str">
        <f>IF(LEN(A769)=0,"",INDEX('Smelter Look-up'!$C:$C,MATCH($A769,'Smelter Look-up'!$E:$E,0)))</f>
        <v/>
      </c>
      <c r="D769" s="230"/>
      <c r="E769" s="182" t="str">
        <f ca="1">IF(ISERROR($V769),"",OFFSET('Smelter Look-up'!$D$4,$V769-4,0)&amp;"")</f>
        <v/>
      </c>
      <c r="F769" s="182" t="str">
        <f ca="1">IF(ISERROR($V769),"",OFFSET('Smelter Look-up'!$E$4,$V769-4,0))</f>
        <v/>
      </c>
      <c r="G769" s="182" t="str">
        <f ca="1">IF(C769=$X$4,IF(ISERROR($V769),"Enter smelter details","RMI"),IF(ISERROR($V769),"",OFFSET('Smelter Look-up'!$F$4,$V769-4,0)))</f>
        <v/>
      </c>
      <c r="H769" s="183" t="str">
        <f ca="1">IF(ISERROR($V769),"",OFFSET('Smelter Look-up'!$G$4,$V769-4,0))</f>
        <v/>
      </c>
      <c r="I769" s="184" t="str">
        <f ca="1">IF(ISERROR($V769),"",OFFSET('Smelter Look-up'!$H$4,$V769-4,0))</f>
        <v/>
      </c>
      <c r="J769" s="184" t="str">
        <f ca="1">IF(ISERROR($V769),"",OFFSET('Smelter Look-up'!$I$4,$V769-4,0))</f>
        <v/>
      </c>
      <c r="K769" s="224"/>
      <c r="L769" s="224"/>
      <c r="M769" s="224"/>
      <c r="N769" s="224"/>
      <c r="O769" s="224"/>
      <c r="P769" s="185"/>
      <c r="Q769" s="225"/>
      <c r="R769" s="182" t="str">
        <f ca="1">IF(ISERROR($V769),"",OFFSET('Smelter Look-up'!$C$4,$V769-4,0)&amp;"")</f>
        <v/>
      </c>
      <c r="S769" s="181" t="str">
        <f t="shared" ca="1" si="110"/>
        <v/>
      </c>
      <c r="T769" s="181" t="str">
        <f ca="1">IF(B769="","",IF(ISERROR(MATCH($J769,SorP!$B$1:$B$6226,0)),"",INDIRECT("'SorP'!$A$"&amp;MATCH($S769&amp;$J769,SorP!C:C,0))))</f>
        <v/>
      </c>
      <c r="U769" s="201"/>
      <c r="V769" s="226" t="e">
        <f>IF(C769="",NA(),IF(OR(C769="Smelter not listed",C769="Smelter not yet identified"),MATCH($B769&amp;$D769,'Smelter Look-up'!$J:$J,0),MATCH($B769&amp;$C769,'Smelter Look-up'!$J:$J,0)))</f>
        <v>#N/A</v>
      </c>
      <c r="X769" s="227">
        <f t="shared" ca="1" si="111"/>
        <v>0</v>
      </c>
      <c r="AB769" s="228" t="str">
        <f t="shared" si="112"/>
        <v/>
      </c>
    </row>
    <row r="770" spans="1:28" s="227" customFormat="1" ht="20.25">
      <c r="A770" s="181"/>
      <c r="B770" s="182" t="str">
        <f>IF(LEN(A770)=0,"",INDEX('Smelter Look-up'!$A:$A,MATCH($A770,'Smelter Look-up'!$E:$E,0)))</f>
        <v/>
      </c>
      <c r="C770" s="186" t="str">
        <f>IF(LEN(A770)=0,"",INDEX('Smelter Look-up'!$C:$C,MATCH($A770,'Smelter Look-up'!$E:$E,0)))</f>
        <v/>
      </c>
      <c r="D770" s="230"/>
      <c r="E770" s="182" t="str">
        <f ca="1">IF(ISERROR($V770),"",OFFSET('Smelter Look-up'!$D$4,$V770-4,0)&amp;"")</f>
        <v/>
      </c>
      <c r="F770" s="182" t="str">
        <f ca="1">IF(ISERROR($V770),"",OFFSET('Smelter Look-up'!$E$4,$V770-4,0))</f>
        <v/>
      </c>
      <c r="G770" s="182" t="str">
        <f ca="1">IF(C770=$X$4,IF(ISERROR($V770),"Enter smelter details","RMI"),IF(ISERROR($V770),"",OFFSET('Smelter Look-up'!$F$4,$V770-4,0)))</f>
        <v/>
      </c>
      <c r="H770" s="183" t="str">
        <f ca="1">IF(ISERROR($V770),"",OFFSET('Smelter Look-up'!$G$4,$V770-4,0))</f>
        <v/>
      </c>
      <c r="I770" s="184" t="str">
        <f ca="1">IF(ISERROR($V770),"",OFFSET('Smelter Look-up'!$H$4,$V770-4,0))</f>
        <v/>
      </c>
      <c r="J770" s="184" t="str">
        <f ca="1">IF(ISERROR($V770),"",OFFSET('Smelter Look-up'!$I$4,$V770-4,0))</f>
        <v/>
      </c>
      <c r="K770" s="224"/>
      <c r="L770" s="224"/>
      <c r="M770" s="224"/>
      <c r="N770" s="224"/>
      <c r="O770" s="224"/>
      <c r="P770" s="185"/>
      <c r="Q770" s="225"/>
      <c r="R770" s="182" t="str">
        <f ca="1">IF(ISERROR($V770),"",OFFSET('Smelter Look-up'!$C$4,$V770-4,0)&amp;"")</f>
        <v/>
      </c>
      <c r="S770" s="181" t="str">
        <f t="shared" ca="1" si="110"/>
        <v/>
      </c>
      <c r="T770" s="181" t="str">
        <f ca="1">IF(B770="","",IF(ISERROR(MATCH($J770,SorP!$B$1:$B$6226,0)),"",INDIRECT("'SorP'!$A$"&amp;MATCH($S770&amp;$J770,SorP!C:C,0))))</f>
        <v/>
      </c>
      <c r="U770" s="201"/>
      <c r="V770" s="226" t="e">
        <f>IF(C770="",NA(),IF(OR(C770="Smelter not listed",C770="Smelter not yet identified"),MATCH($B770&amp;$D770,'Smelter Look-up'!$J:$J,0),MATCH($B770&amp;$C770,'Smelter Look-up'!$J:$J,0)))</f>
        <v>#N/A</v>
      </c>
      <c r="X770" s="227">
        <f t="shared" ca="1" si="111"/>
        <v>0</v>
      </c>
      <c r="AB770" s="228" t="str">
        <f t="shared" si="112"/>
        <v/>
      </c>
    </row>
    <row r="771" spans="1:28" s="227" customFormat="1" ht="20.25">
      <c r="A771" s="181"/>
      <c r="B771" s="182" t="str">
        <f>IF(LEN(A771)=0,"",INDEX('Smelter Look-up'!$A:$A,MATCH($A771,'Smelter Look-up'!$E:$E,0)))</f>
        <v/>
      </c>
      <c r="C771" s="186" t="str">
        <f>IF(LEN(A771)=0,"",INDEX('Smelter Look-up'!$C:$C,MATCH($A771,'Smelter Look-up'!$E:$E,0)))</f>
        <v/>
      </c>
      <c r="D771" s="230"/>
      <c r="E771" s="182" t="str">
        <f ca="1">IF(ISERROR($V771),"",OFFSET('Smelter Look-up'!$D$4,$V771-4,0)&amp;"")</f>
        <v/>
      </c>
      <c r="F771" s="182" t="str">
        <f ca="1">IF(ISERROR($V771),"",OFFSET('Smelter Look-up'!$E$4,$V771-4,0))</f>
        <v/>
      </c>
      <c r="G771" s="182" t="str">
        <f ca="1">IF(C771=$X$4,IF(ISERROR($V771),"Enter smelter details","RMI"),IF(ISERROR($V771),"",OFFSET('Smelter Look-up'!$F$4,$V771-4,0)))</f>
        <v/>
      </c>
      <c r="H771" s="183" t="str">
        <f ca="1">IF(ISERROR($V771),"",OFFSET('Smelter Look-up'!$G$4,$V771-4,0))</f>
        <v/>
      </c>
      <c r="I771" s="184" t="str">
        <f ca="1">IF(ISERROR($V771),"",OFFSET('Smelter Look-up'!$H$4,$V771-4,0))</f>
        <v/>
      </c>
      <c r="J771" s="184" t="str">
        <f ca="1">IF(ISERROR($V771),"",OFFSET('Smelter Look-up'!$I$4,$V771-4,0))</f>
        <v/>
      </c>
      <c r="K771" s="224"/>
      <c r="L771" s="224"/>
      <c r="M771" s="224"/>
      <c r="N771" s="224"/>
      <c r="O771" s="224"/>
      <c r="P771" s="185"/>
      <c r="Q771" s="225"/>
      <c r="R771" s="182" t="str">
        <f ca="1">IF(ISERROR($V771),"",OFFSET('Smelter Look-up'!$C$4,$V771-4,0)&amp;"")</f>
        <v/>
      </c>
      <c r="S771" s="181" t="str">
        <f t="shared" ca="1" si="110"/>
        <v/>
      </c>
      <c r="T771" s="181" t="str">
        <f ca="1">IF(B771="","",IF(ISERROR(MATCH($J771,SorP!$B$1:$B$6226,0)),"",INDIRECT("'SorP'!$A$"&amp;MATCH($S771&amp;$J771,SorP!C:C,0))))</f>
        <v/>
      </c>
      <c r="U771" s="201"/>
      <c r="V771" s="226" t="e">
        <f>IF(C771="",NA(),IF(OR(C771="Smelter not listed",C771="Smelter not yet identified"),MATCH($B771&amp;$D771,'Smelter Look-up'!$J:$J,0),MATCH($B771&amp;$C771,'Smelter Look-up'!$J:$J,0)))</f>
        <v>#N/A</v>
      </c>
      <c r="X771" s="227">
        <f t="shared" ca="1" si="111"/>
        <v>0</v>
      </c>
      <c r="AB771" s="228" t="str">
        <f t="shared" si="112"/>
        <v/>
      </c>
    </row>
    <row r="772" spans="1:28" s="227" customFormat="1" ht="20.25">
      <c r="A772" s="181"/>
      <c r="B772" s="182" t="str">
        <f>IF(LEN(A772)=0,"",INDEX('Smelter Look-up'!$A:$A,MATCH($A772,'Smelter Look-up'!$E:$E,0)))</f>
        <v/>
      </c>
      <c r="C772" s="186" t="str">
        <f>IF(LEN(A772)=0,"",INDEX('Smelter Look-up'!$C:$C,MATCH($A772,'Smelter Look-up'!$E:$E,0)))</f>
        <v/>
      </c>
      <c r="D772" s="230"/>
      <c r="E772" s="182" t="str">
        <f ca="1">IF(ISERROR($V772),"",OFFSET('Smelter Look-up'!$D$4,$V772-4,0)&amp;"")</f>
        <v/>
      </c>
      <c r="F772" s="182" t="str">
        <f ca="1">IF(ISERROR($V772),"",OFFSET('Smelter Look-up'!$E$4,$V772-4,0))</f>
        <v/>
      </c>
      <c r="G772" s="182" t="str">
        <f ca="1">IF(C772=$X$4,IF(ISERROR($V772),"Enter smelter details","RMI"),IF(ISERROR($V772),"",OFFSET('Smelter Look-up'!$F$4,$V772-4,0)))</f>
        <v/>
      </c>
      <c r="H772" s="183" t="str">
        <f ca="1">IF(ISERROR($V772),"",OFFSET('Smelter Look-up'!$G$4,$V772-4,0))</f>
        <v/>
      </c>
      <c r="I772" s="184" t="str">
        <f ca="1">IF(ISERROR($V772),"",OFFSET('Smelter Look-up'!$H$4,$V772-4,0))</f>
        <v/>
      </c>
      <c r="J772" s="184" t="str">
        <f ca="1">IF(ISERROR($V772),"",OFFSET('Smelter Look-up'!$I$4,$V772-4,0))</f>
        <v/>
      </c>
      <c r="K772" s="224"/>
      <c r="L772" s="224"/>
      <c r="M772" s="224"/>
      <c r="N772" s="224"/>
      <c r="O772" s="224"/>
      <c r="P772" s="185"/>
      <c r="Q772" s="225"/>
      <c r="R772" s="182" t="str">
        <f ca="1">IF(ISERROR($V772),"",OFFSET('Smelter Look-up'!$C$4,$V772-4,0)&amp;"")</f>
        <v/>
      </c>
      <c r="S772" s="181" t="str">
        <f t="shared" ca="1" si="110"/>
        <v/>
      </c>
      <c r="T772" s="181" t="str">
        <f ca="1">IF(B772="","",IF(ISERROR(MATCH($J772,SorP!$B$1:$B$6226,0)),"",INDIRECT("'SorP'!$A$"&amp;MATCH($S772&amp;$J772,SorP!C:C,0))))</f>
        <v/>
      </c>
      <c r="U772" s="201"/>
      <c r="V772" s="226" t="e">
        <f>IF(C772="",NA(),IF(OR(C772="Smelter not listed",C772="Smelter not yet identified"),MATCH($B772&amp;$D772,'Smelter Look-up'!$J:$J,0),MATCH($B772&amp;$C772,'Smelter Look-up'!$J:$J,0)))</f>
        <v>#N/A</v>
      </c>
      <c r="X772" s="227">
        <f t="shared" ca="1" si="111"/>
        <v>0</v>
      </c>
      <c r="AB772" s="228" t="str">
        <f t="shared" si="112"/>
        <v/>
      </c>
    </row>
    <row r="773" spans="1:28" s="227" customFormat="1" ht="20.25">
      <c r="A773" s="181"/>
      <c r="B773" s="182" t="str">
        <f>IF(LEN(A773)=0,"",INDEX('Smelter Look-up'!$A:$A,MATCH($A773,'Smelter Look-up'!$E:$E,0)))</f>
        <v/>
      </c>
      <c r="C773" s="186" t="str">
        <f>IF(LEN(A773)=0,"",INDEX('Smelter Look-up'!$C:$C,MATCH($A773,'Smelter Look-up'!$E:$E,0)))</f>
        <v/>
      </c>
      <c r="D773" s="230"/>
      <c r="E773" s="182" t="str">
        <f ca="1">IF(ISERROR($V773),"",OFFSET('Smelter Look-up'!$D$4,$V773-4,0)&amp;"")</f>
        <v/>
      </c>
      <c r="F773" s="182" t="str">
        <f ca="1">IF(ISERROR($V773),"",OFFSET('Smelter Look-up'!$E$4,$V773-4,0))</f>
        <v/>
      </c>
      <c r="G773" s="182" t="str">
        <f ca="1">IF(C773=$X$4,IF(ISERROR($V773),"Enter smelter details","RMI"),IF(ISERROR($V773),"",OFFSET('Smelter Look-up'!$F$4,$V773-4,0)))</f>
        <v/>
      </c>
      <c r="H773" s="183" t="str">
        <f ca="1">IF(ISERROR($V773),"",OFFSET('Smelter Look-up'!$G$4,$V773-4,0))</f>
        <v/>
      </c>
      <c r="I773" s="184" t="str">
        <f ca="1">IF(ISERROR($V773),"",OFFSET('Smelter Look-up'!$H$4,$V773-4,0))</f>
        <v/>
      </c>
      <c r="J773" s="184" t="str">
        <f ca="1">IF(ISERROR($V773),"",OFFSET('Smelter Look-up'!$I$4,$V773-4,0))</f>
        <v/>
      </c>
      <c r="K773" s="224"/>
      <c r="L773" s="224"/>
      <c r="M773" s="224"/>
      <c r="N773" s="224"/>
      <c r="O773" s="224"/>
      <c r="P773" s="185"/>
      <c r="Q773" s="225"/>
      <c r="R773" s="182" t="str">
        <f ca="1">IF(ISERROR($V773),"",OFFSET('Smelter Look-up'!$C$4,$V773-4,0)&amp;"")</f>
        <v/>
      </c>
      <c r="S773" s="181" t="str">
        <f t="shared" ca="1" si="110"/>
        <v/>
      </c>
      <c r="T773" s="181" t="str">
        <f ca="1">IF(B773="","",IF(ISERROR(MATCH($J773,SorP!$B$1:$B$6226,0)),"",INDIRECT("'SorP'!$A$"&amp;MATCH($S773&amp;$J773,SorP!C:C,0))))</f>
        <v/>
      </c>
      <c r="U773" s="201"/>
      <c r="V773" s="226" t="e">
        <f>IF(C773="",NA(),IF(OR(C773="Smelter not listed",C773="Smelter not yet identified"),MATCH($B773&amp;$D773,'Smelter Look-up'!$J:$J,0),MATCH($B773&amp;$C773,'Smelter Look-up'!$J:$J,0)))</f>
        <v>#N/A</v>
      </c>
      <c r="X773" s="227">
        <f t="shared" ca="1" si="111"/>
        <v>0</v>
      </c>
      <c r="AB773" s="228" t="str">
        <f t="shared" si="112"/>
        <v/>
      </c>
    </row>
    <row r="774" spans="1:28" s="227" customFormat="1" ht="20.25">
      <c r="A774" s="181"/>
      <c r="B774" s="182" t="str">
        <f>IF(LEN(A774)=0,"",INDEX('Smelter Look-up'!$A:$A,MATCH($A774,'Smelter Look-up'!$E:$E,0)))</f>
        <v/>
      </c>
      <c r="C774" s="186" t="str">
        <f>IF(LEN(A774)=0,"",INDEX('Smelter Look-up'!$C:$C,MATCH($A774,'Smelter Look-up'!$E:$E,0)))</f>
        <v/>
      </c>
      <c r="D774" s="230"/>
      <c r="E774" s="182" t="str">
        <f ca="1">IF(ISERROR($V774),"",OFFSET('Smelter Look-up'!$D$4,$V774-4,0)&amp;"")</f>
        <v/>
      </c>
      <c r="F774" s="182" t="str">
        <f ca="1">IF(ISERROR($V774),"",OFFSET('Smelter Look-up'!$E$4,$V774-4,0))</f>
        <v/>
      </c>
      <c r="G774" s="182" t="str">
        <f ca="1">IF(C774=$X$4,IF(ISERROR($V774),"Enter smelter details","RMI"),IF(ISERROR($V774),"",OFFSET('Smelter Look-up'!$F$4,$V774-4,0)))</f>
        <v/>
      </c>
      <c r="H774" s="183" t="str">
        <f ca="1">IF(ISERROR($V774),"",OFFSET('Smelter Look-up'!$G$4,$V774-4,0))</f>
        <v/>
      </c>
      <c r="I774" s="184" t="str">
        <f ca="1">IF(ISERROR($V774),"",OFFSET('Smelter Look-up'!$H$4,$V774-4,0))</f>
        <v/>
      </c>
      <c r="J774" s="184" t="str">
        <f ca="1">IF(ISERROR($V774),"",OFFSET('Smelter Look-up'!$I$4,$V774-4,0))</f>
        <v/>
      </c>
      <c r="K774" s="224"/>
      <c r="L774" s="224"/>
      <c r="M774" s="224"/>
      <c r="N774" s="224"/>
      <c r="O774" s="224"/>
      <c r="P774" s="185"/>
      <c r="Q774" s="225"/>
      <c r="R774" s="182" t="str">
        <f ca="1">IF(ISERROR($V774),"",OFFSET('Smelter Look-up'!$C$4,$V774-4,0)&amp;"")</f>
        <v/>
      </c>
      <c r="S774" s="181" t="str">
        <f t="shared" ca="1" si="110"/>
        <v/>
      </c>
      <c r="T774" s="181" t="str">
        <f ca="1">IF(B774="","",IF(ISERROR(MATCH($J774,SorP!$B$1:$B$6226,0)),"",INDIRECT("'SorP'!$A$"&amp;MATCH($S774&amp;$J774,SorP!C:C,0))))</f>
        <v/>
      </c>
      <c r="U774" s="201"/>
      <c r="V774" s="226" t="e">
        <f>IF(C774="",NA(),IF(OR(C774="Smelter not listed",C774="Smelter not yet identified"),MATCH($B774&amp;$D774,'Smelter Look-up'!$J:$J,0),MATCH($B774&amp;$C774,'Smelter Look-up'!$J:$J,0)))</f>
        <v>#N/A</v>
      </c>
      <c r="X774" s="227">
        <f t="shared" ca="1" si="111"/>
        <v>0</v>
      </c>
      <c r="AB774" s="228" t="str">
        <f t="shared" si="112"/>
        <v/>
      </c>
    </row>
    <row r="775" spans="1:28" s="227" customFormat="1" ht="20.25">
      <c r="A775" s="181"/>
      <c r="B775" s="182" t="str">
        <f>IF(LEN(A775)=0,"",INDEX('Smelter Look-up'!$A:$A,MATCH($A775,'Smelter Look-up'!$E:$E,0)))</f>
        <v/>
      </c>
      <c r="C775" s="186" t="str">
        <f>IF(LEN(A775)=0,"",INDEX('Smelter Look-up'!$C:$C,MATCH($A775,'Smelter Look-up'!$E:$E,0)))</f>
        <v/>
      </c>
      <c r="D775" s="230"/>
      <c r="E775" s="182" t="str">
        <f ca="1">IF(ISERROR($V775),"",OFFSET('Smelter Look-up'!$D$4,$V775-4,0)&amp;"")</f>
        <v/>
      </c>
      <c r="F775" s="182" t="str">
        <f ca="1">IF(ISERROR($V775),"",OFFSET('Smelter Look-up'!$E$4,$V775-4,0))</f>
        <v/>
      </c>
      <c r="G775" s="182" t="str">
        <f ca="1">IF(C775=$X$4,IF(ISERROR($V775),"Enter smelter details","RMI"),IF(ISERROR($V775),"",OFFSET('Smelter Look-up'!$F$4,$V775-4,0)))</f>
        <v/>
      </c>
      <c r="H775" s="183" t="str">
        <f ca="1">IF(ISERROR($V775),"",OFFSET('Smelter Look-up'!$G$4,$V775-4,0))</f>
        <v/>
      </c>
      <c r="I775" s="184" t="str">
        <f ca="1">IF(ISERROR($V775),"",OFFSET('Smelter Look-up'!$H$4,$V775-4,0))</f>
        <v/>
      </c>
      <c r="J775" s="184" t="str">
        <f ca="1">IF(ISERROR($V775),"",OFFSET('Smelter Look-up'!$I$4,$V775-4,0))</f>
        <v/>
      </c>
      <c r="K775" s="224"/>
      <c r="L775" s="224"/>
      <c r="M775" s="224"/>
      <c r="N775" s="224"/>
      <c r="O775" s="224"/>
      <c r="P775" s="185"/>
      <c r="Q775" s="225"/>
      <c r="R775" s="182" t="str">
        <f ca="1">IF(ISERROR($V775),"",OFFSET('Smelter Look-up'!$C$4,$V775-4,0)&amp;"")</f>
        <v/>
      </c>
      <c r="S775" s="181" t="str">
        <f t="shared" ca="1" si="110"/>
        <v/>
      </c>
      <c r="T775" s="181" t="str">
        <f ca="1">IF(B775="","",IF(ISERROR(MATCH($J775,SorP!$B$1:$B$6226,0)),"",INDIRECT("'SorP'!$A$"&amp;MATCH($S775&amp;$J775,SorP!C:C,0))))</f>
        <v/>
      </c>
      <c r="U775" s="201"/>
      <c r="V775" s="226" t="e">
        <f>IF(C775="",NA(),IF(OR(C775="Smelter not listed",C775="Smelter not yet identified"),MATCH($B775&amp;$D775,'Smelter Look-up'!$J:$J,0),MATCH($B775&amp;$C775,'Smelter Look-up'!$J:$J,0)))</f>
        <v>#N/A</v>
      </c>
      <c r="X775" s="227">
        <f t="shared" ca="1" si="111"/>
        <v>0</v>
      </c>
      <c r="AB775" s="228" t="str">
        <f t="shared" si="112"/>
        <v/>
      </c>
    </row>
    <row r="776" spans="1:28" s="227" customFormat="1" ht="20.25">
      <c r="A776" s="181"/>
      <c r="B776" s="182" t="str">
        <f>IF(LEN(A776)=0,"",INDEX('Smelter Look-up'!$A:$A,MATCH($A776,'Smelter Look-up'!$E:$E,0)))</f>
        <v/>
      </c>
      <c r="C776" s="186" t="str">
        <f>IF(LEN(A776)=0,"",INDEX('Smelter Look-up'!$C:$C,MATCH($A776,'Smelter Look-up'!$E:$E,0)))</f>
        <v/>
      </c>
      <c r="D776" s="230"/>
      <c r="E776" s="182" t="str">
        <f ca="1">IF(ISERROR($V776),"",OFFSET('Smelter Look-up'!$D$4,$V776-4,0)&amp;"")</f>
        <v/>
      </c>
      <c r="F776" s="182" t="str">
        <f ca="1">IF(ISERROR($V776),"",OFFSET('Smelter Look-up'!$E$4,$V776-4,0))</f>
        <v/>
      </c>
      <c r="G776" s="182" t="str">
        <f ca="1">IF(C776=$X$4,IF(ISERROR($V776),"Enter smelter details","RMI"),IF(ISERROR($V776),"",OFFSET('Smelter Look-up'!$F$4,$V776-4,0)))</f>
        <v/>
      </c>
      <c r="H776" s="183" t="str">
        <f ca="1">IF(ISERROR($V776),"",OFFSET('Smelter Look-up'!$G$4,$V776-4,0))</f>
        <v/>
      </c>
      <c r="I776" s="184" t="str">
        <f ca="1">IF(ISERROR($V776),"",OFFSET('Smelter Look-up'!$H$4,$V776-4,0))</f>
        <v/>
      </c>
      <c r="J776" s="184" t="str">
        <f ca="1">IF(ISERROR($V776),"",OFFSET('Smelter Look-up'!$I$4,$V776-4,0))</f>
        <v/>
      </c>
      <c r="K776" s="224"/>
      <c r="L776" s="224"/>
      <c r="M776" s="224"/>
      <c r="N776" s="224"/>
      <c r="O776" s="224"/>
      <c r="P776" s="185"/>
      <c r="Q776" s="225"/>
      <c r="R776" s="182" t="str">
        <f ca="1">IF(ISERROR($V776),"",OFFSET('Smelter Look-up'!$C$4,$V776-4,0)&amp;"")</f>
        <v/>
      </c>
      <c r="S776" s="181" t="str">
        <f t="shared" ca="1" si="110"/>
        <v/>
      </c>
      <c r="T776" s="181" t="str">
        <f ca="1">IF(B776="","",IF(ISERROR(MATCH($J776,SorP!$B$1:$B$6226,0)),"",INDIRECT("'SorP'!$A$"&amp;MATCH($S776&amp;$J776,SorP!C:C,0))))</f>
        <v/>
      </c>
      <c r="U776" s="201"/>
      <c r="V776" s="226" t="e">
        <f>IF(C776="",NA(),IF(OR(C776="Smelter not listed",C776="Smelter not yet identified"),MATCH($B776&amp;$D776,'Smelter Look-up'!$J:$J,0),MATCH($B776&amp;$C776,'Smelter Look-up'!$J:$J,0)))</f>
        <v>#N/A</v>
      </c>
      <c r="X776" s="227">
        <f t="shared" ca="1" si="111"/>
        <v>0</v>
      </c>
      <c r="AB776" s="228" t="str">
        <f t="shared" si="112"/>
        <v/>
      </c>
    </row>
    <row r="777" spans="1:28" s="227" customFormat="1" ht="20.25">
      <c r="A777" s="181"/>
      <c r="B777" s="182" t="str">
        <f>IF(LEN(A777)=0,"",INDEX('Smelter Look-up'!$A:$A,MATCH($A777,'Smelter Look-up'!$E:$E,0)))</f>
        <v/>
      </c>
      <c r="C777" s="186" t="str">
        <f>IF(LEN(A777)=0,"",INDEX('Smelter Look-up'!$C:$C,MATCH($A777,'Smelter Look-up'!$E:$E,0)))</f>
        <v/>
      </c>
      <c r="D777" s="230"/>
      <c r="E777" s="182" t="str">
        <f ca="1">IF(ISERROR($V777),"",OFFSET('Smelter Look-up'!$D$4,$V777-4,0)&amp;"")</f>
        <v/>
      </c>
      <c r="F777" s="182" t="str">
        <f ca="1">IF(ISERROR($V777),"",OFFSET('Smelter Look-up'!$E$4,$V777-4,0))</f>
        <v/>
      </c>
      <c r="G777" s="182" t="str">
        <f ca="1">IF(C777=$X$4,IF(ISERROR($V777),"Enter smelter details","RMI"),IF(ISERROR($V777),"",OFFSET('Smelter Look-up'!$F$4,$V777-4,0)))</f>
        <v/>
      </c>
      <c r="H777" s="183" t="str">
        <f ca="1">IF(ISERROR($V777),"",OFFSET('Smelter Look-up'!$G$4,$V777-4,0))</f>
        <v/>
      </c>
      <c r="I777" s="184" t="str">
        <f ca="1">IF(ISERROR($V777),"",OFFSET('Smelter Look-up'!$H$4,$V777-4,0))</f>
        <v/>
      </c>
      <c r="J777" s="184" t="str">
        <f ca="1">IF(ISERROR($V777),"",OFFSET('Smelter Look-up'!$I$4,$V777-4,0))</f>
        <v/>
      </c>
      <c r="K777" s="224"/>
      <c r="L777" s="224"/>
      <c r="M777" s="224"/>
      <c r="N777" s="224"/>
      <c r="O777" s="224"/>
      <c r="P777" s="185"/>
      <c r="Q777" s="225"/>
      <c r="R777" s="182" t="str">
        <f ca="1">IF(ISERROR($V777),"",OFFSET('Smelter Look-up'!$C$4,$V777-4,0)&amp;"")</f>
        <v/>
      </c>
      <c r="S777" s="181" t="str">
        <f t="shared" ca="1" si="110"/>
        <v/>
      </c>
      <c r="T777" s="181" t="str">
        <f ca="1">IF(B777="","",IF(ISERROR(MATCH($J777,SorP!$B$1:$B$6226,0)),"",INDIRECT("'SorP'!$A$"&amp;MATCH($S777&amp;$J777,SorP!C:C,0))))</f>
        <v/>
      </c>
      <c r="U777" s="201"/>
      <c r="V777" s="226" t="e">
        <f>IF(C777="",NA(),IF(OR(C777="Smelter not listed",C777="Smelter not yet identified"),MATCH($B777&amp;$D777,'Smelter Look-up'!$J:$J,0),MATCH($B777&amp;$C777,'Smelter Look-up'!$J:$J,0)))</f>
        <v>#N/A</v>
      </c>
      <c r="X777" s="227">
        <f t="shared" ca="1" si="111"/>
        <v>0</v>
      </c>
      <c r="AB777" s="228" t="str">
        <f t="shared" si="112"/>
        <v/>
      </c>
    </row>
    <row r="778" spans="1:28" s="227" customFormat="1" ht="20.25">
      <c r="A778" s="181"/>
      <c r="B778" s="182" t="str">
        <f>IF(LEN(A778)=0,"",INDEX('Smelter Look-up'!$A:$A,MATCH($A778,'Smelter Look-up'!$E:$E,0)))</f>
        <v/>
      </c>
      <c r="C778" s="186" t="str">
        <f>IF(LEN(A778)=0,"",INDEX('Smelter Look-up'!$C:$C,MATCH($A778,'Smelter Look-up'!$E:$E,0)))</f>
        <v/>
      </c>
      <c r="D778" s="230"/>
      <c r="E778" s="182" t="str">
        <f ca="1">IF(ISERROR($V778),"",OFFSET('Smelter Look-up'!$D$4,$V778-4,0)&amp;"")</f>
        <v/>
      </c>
      <c r="F778" s="182" t="str">
        <f ca="1">IF(ISERROR($V778),"",OFFSET('Smelter Look-up'!$E$4,$V778-4,0))</f>
        <v/>
      </c>
      <c r="G778" s="182" t="str">
        <f ca="1">IF(C778=$X$4,IF(ISERROR($V778),"Enter smelter details","RMI"),IF(ISERROR($V778),"",OFFSET('Smelter Look-up'!$F$4,$V778-4,0)))</f>
        <v/>
      </c>
      <c r="H778" s="183" t="str">
        <f ca="1">IF(ISERROR($V778),"",OFFSET('Smelter Look-up'!$G$4,$V778-4,0))</f>
        <v/>
      </c>
      <c r="I778" s="184" t="str">
        <f ca="1">IF(ISERROR($V778),"",OFFSET('Smelter Look-up'!$H$4,$V778-4,0))</f>
        <v/>
      </c>
      <c r="J778" s="184" t="str">
        <f ca="1">IF(ISERROR($V778),"",OFFSET('Smelter Look-up'!$I$4,$V778-4,0))</f>
        <v/>
      </c>
      <c r="K778" s="224"/>
      <c r="L778" s="224"/>
      <c r="M778" s="224"/>
      <c r="N778" s="224"/>
      <c r="O778" s="224"/>
      <c r="P778" s="185"/>
      <c r="Q778" s="225"/>
      <c r="R778" s="182" t="str">
        <f ca="1">IF(ISERROR($V778),"",OFFSET('Smelter Look-up'!$C$4,$V778-4,0)&amp;"")</f>
        <v/>
      </c>
      <c r="S778" s="181" t="str">
        <f t="shared" ca="1" si="110"/>
        <v/>
      </c>
      <c r="T778" s="181" t="str">
        <f ca="1">IF(B778="","",IF(ISERROR(MATCH($J778,SorP!$B$1:$B$6226,0)),"",INDIRECT("'SorP'!$A$"&amp;MATCH($S778&amp;$J778,SorP!C:C,0))))</f>
        <v/>
      </c>
      <c r="U778" s="201"/>
      <c r="V778" s="226" t="e">
        <f>IF(C778="",NA(),IF(OR(C778="Smelter not listed",C778="Smelter not yet identified"),MATCH($B778&amp;$D778,'Smelter Look-up'!$J:$J,0),MATCH($B778&amp;$C778,'Smelter Look-up'!$J:$J,0)))</f>
        <v>#N/A</v>
      </c>
      <c r="X778" s="227">
        <f t="shared" ca="1" si="111"/>
        <v>0</v>
      </c>
      <c r="AB778" s="228" t="str">
        <f t="shared" si="112"/>
        <v/>
      </c>
    </row>
    <row r="779" spans="1:28" s="227" customFormat="1" ht="20.25">
      <c r="A779" s="181"/>
      <c r="B779" s="182" t="str">
        <f>IF(LEN(A779)=0,"",INDEX('Smelter Look-up'!$A:$A,MATCH($A779,'Smelter Look-up'!$E:$E,0)))</f>
        <v/>
      </c>
      <c r="C779" s="186" t="str">
        <f>IF(LEN(A779)=0,"",INDEX('Smelter Look-up'!$C:$C,MATCH($A779,'Smelter Look-up'!$E:$E,0)))</f>
        <v/>
      </c>
      <c r="D779" s="230"/>
      <c r="E779" s="182" t="str">
        <f ca="1">IF(ISERROR($V779),"",OFFSET('Smelter Look-up'!$D$4,$V779-4,0)&amp;"")</f>
        <v/>
      </c>
      <c r="F779" s="182" t="str">
        <f ca="1">IF(ISERROR($V779),"",OFFSET('Smelter Look-up'!$E$4,$V779-4,0))</f>
        <v/>
      </c>
      <c r="G779" s="182" t="str">
        <f ca="1">IF(C779=$X$4,IF(ISERROR($V779),"Enter smelter details","RMI"),IF(ISERROR($V779),"",OFFSET('Smelter Look-up'!$F$4,$V779-4,0)))</f>
        <v/>
      </c>
      <c r="H779" s="183" t="str">
        <f ca="1">IF(ISERROR($V779),"",OFFSET('Smelter Look-up'!$G$4,$V779-4,0))</f>
        <v/>
      </c>
      <c r="I779" s="184" t="str">
        <f ca="1">IF(ISERROR($V779),"",OFFSET('Smelter Look-up'!$H$4,$V779-4,0))</f>
        <v/>
      </c>
      <c r="J779" s="184" t="str">
        <f ca="1">IF(ISERROR($V779),"",OFFSET('Smelter Look-up'!$I$4,$V779-4,0))</f>
        <v/>
      </c>
      <c r="K779" s="224"/>
      <c r="L779" s="224"/>
      <c r="M779" s="224"/>
      <c r="N779" s="224"/>
      <c r="O779" s="224"/>
      <c r="P779" s="185"/>
      <c r="Q779" s="225"/>
      <c r="R779" s="182" t="str">
        <f ca="1">IF(ISERROR($V779),"",OFFSET('Smelter Look-up'!$C$4,$V779-4,0)&amp;"")</f>
        <v/>
      </c>
      <c r="S779" s="181" t="str">
        <f t="shared" ca="1" si="110"/>
        <v/>
      </c>
      <c r="T779" s="181" t="str">
        <f ca="1">IF(B779="","",IF(ISERROR(MATCH($J779,SorP!$B$1:$B$6226,0)),"",INDIRECT("'SorP'!$A$"&amp;MATCH($S779&amp;$J779,SorP!C:C,0))))</f>
        <v/>
      </c>
      <c r="U779" s="201"/>
      <c r="V779" s="226" t="e">
        <f>IF(C779="",NA(),IF(OR(C779="Smelter not listed",C779="Smelter not yet identified"),MATCH($B779&amp;$D779,'Smelter Look-up'!$J:$J,0),MATCH($B779&amp;$C779,'Smelter Look-up'!$J:$J,0)))</f>
        <v>#N/A</v>
      </c>
      <c r="X779" s="227">
        <f t="shared" ca="1" si="111"/>
        <v>0</v>
      </c>
      <c r="AB779" s="228" t="str">
        <f t="shared" si="112"/>
        <v/>
      </c>
    </row>
    <row r="780" spans="1:28" s="227" customFormat="1" ht="20.25">
      <c r="A780" s="181"/>
      <c r="B780" s="182" t="str">
        <f>IF(LEN(A780)=0,"",INDEX('Smelter Look-up'!$A:$A,MATCH($A780,'Smelter Look-up'!$E:$E,0)))</f>
        <v/>
      </c>
      <c r="C780" s="186" t="str">
        <f>IF(LEN(A780)=0,"",INDEX('Smelter Look-up'!$C:$C,MATCH($A780,'Smelter Look-up'!$E:$E,0)))</f>
        <v/>
      </c>
      <c r="D780" s="230"/>
      <c r="E780" s="182" t="str">
        <f ca="1">IF(ISERROR($V780),"",OFFSET('Smelter Look-up'!$D$4,$V780-4,0)&amp;"")</f>
        <v/>
      </c>
      <c r="F780" s="182" t="str">
        <f ca="1">IF(ISERROR($V780),"",OFFSET('Smelter Look-up'!$E$4,$V780-4,0))</f>
        <v/>
      </c>
      <c r="G780" s="182" t="str">
        <f ca="1">IF(C780=$X$4,IF(ISERROR($V780),"Enter smelter details","RMI"),IF(ISERROR($V780),"",OFFSET('Smelter Look-up'!$F$4,$V780-4,0)))</f>
        <v/>
      </c>
      <c r="H780" s="183" t="str">
        <f ca="1">IF(ISERROR($V780),"",OFFSET('Smelter Look-up'!$G$4,$V780-4,0))</f>
        <v/>
      </c>
      <c r="I780" s="184" t="str">
        <f ca="1">IF(ISERROR($V780),"",OFFSET('Smelter Look-up'!$H$4,$V780-4,0))</f>
        <v/>
      </c>
      <c r="J780" s="184" t="str">
        <f ca="1">IF(ISERROR($V780),"",OFFSET('Smelter Look-up'!$I$4,$V780-4,0))</f>
        <v/>
      </c>
      <c r="K780" s="224"/>
      <c r="L780" s="224"/>
      <c r="M780" s="224"/>
      <c r="N780" s="224"/>
      <c r="O780" s="224"/>
      <c r="P780" s="185"/>
      <c r="Q780" s="225"/>
      <c r="R780" s="182" t="str">
        <f ca="1">IF(ISERROR($V780),"",OFFSET('Smelter Look-up'!$C$4,$V780-4,0)&amp;"")</f>
        <v/>
      </c>
      <c r="S780" s="181" t="str">
        <f t="shared" ca="1" si="110"/>
        <v/>
      </c>
      <c r="T780" s="181" t="str">
        <f ca="1">IF(B780="","",IF(ISERROR(MATCH($J780,SorP!$B$1:$B$6226,0)),"",INDIRECT("'SorP'!$A$"&amp;MATCH($S780&amp;$J780,SorP!C:C,0))))</f>
        <v/>
      </c>
      <c r="U780" s="201"/>
      <c r="V780" s="226" t="e">
        <f>IF(C780="",NA(),IF(OR(C780="Smelter not listed",C780="Smelter not yet identified"),MATCH($B780&amp;$D780,'Smelter Look-up'!$J:$J,0),MATCH($B780&amp;$C780,'Smelter Look-up'!$J:$J,0)))</f>
        <v>#N/A</v>
      </c>
      <c r="X780" s="227">
        <f t="shared" ca="1" si="111"/>
        <v>0</v>
      </c>
      <c r="AB780" s="228" t="str">
        <f t="shared" si="112"/>
        <v/>
      </c>
    </row>
    <row r="781" spans="1:28" s="227" customFormat="1" ht="20.25">
      <c r="A781" s="181"/>
      <c r="B781" s="182" t="str">
        <f>IF(LEN(A781)=0,"",INDEX('Smelter Look-up'!$A:$A,MATCH($A781,'Smelter Look-up'!$E:$E,0)))</f>
        <v/>
      </c>
      <c r="C781" s="186" t="str">
        <f>IF(LEN(A781)=0,"",INDEX('Smelter Look-up'!$C:$C,MATCH($A781,'Smelter Look-up'!$E:$E,0)))</f>
        <v/>
      </c>
      <c r="D781" s="230"/>
      <c r="E781" s="182" t="str">
        <f ca="1">IF(ISERROR($V781),"",OFFSET('Smelter Look-up'!$D$4,$V781-4,0)&amp;"")</f>
        <v/>
      </c>
      <c r="F781" s="182" t="str">
        <f ca="1">IF(ISERROR($V781),"",OFFSET('Smelter Look-up'!$E$4,$V781-4,0))</f>
        <v/>
      </c>
      <c r="G781" s="182" t="str">
        <f ca="1">IF(C781=$X$4,IF(ISERROR($V781),"Enter smelter details","RMI"),IF(ISERROR($V781),"",OFFSET('Smelter Look-up'!$F$4,$V781-4,0)))</f>
        <v/>
      </c>
      <c r="H781" s="183" t="str">
        <f ca="1">IF(ISERROR($V781),"",OFFSET('Smelter Look-up'!$G$4,$V781-4,0))</f>
        <v/>
      </c>
      <c r="I781" s="184" t="str">
        <f ca="1">IF(ISERROR($V781),"",OFFSET('Smelter Look-up'!$H$4,$V781-4,0))</f>
        <v/>
      </c>
      <c r="J781" s="184" t="str">
        <f ca="1">IF(ISERROR($V781),"",OFFSET('Smelter Look-up'!$I$4,$V781-4,0))</f>
        <v/>
      </c>
      <c r="K781" s="224"/>
      <c r="L781" s="224"/>
      <c r="M781" s="224"/>
      <c r="N781" s="224"/>
      <c r="O781" s="224"/>
      <c r="P781" s="185"/>
      <c r="Q781" s="225"/>
      <c r="R781" s="182" t="str">
        <f ca="1">IF(ISERROR($V781),"",OFFSET('Smelter Look-up'!$C$4,$V781-4,0)&amp;"")</f>
        <v/>
      </c>
      <c r="S781" s="181" t="str">
        <f t="shared" ca="1" si="110"/>
        <v/>
      </c>
      <c r="T781" s="181" t="str">
        <f ca="1">IF(B781="","",IF(ISERROR(MATCH($J781,SorP!$B$1:$B$6226,0)),"",INDIRECT("'SorP'!$A$"&amp;MATCH($S781&amp;$J781,SorP!C:C,0))))</f>
        <v/>
      </c>
      <c r="U781" s="201"/>
      <c r="V781" s="226" t="e">
        <f>IF(C781="",NA(),IF(OR(C781="Smelter not listed",C781="Smelter not yet identified"),MATCH($B781&amp;$D781,'Smelter Look-up'!$J:$J,0),MATCH($B781&amp;$C781,'Smelter Look-up'!$J:$J,0)))</f>
        <v>#N/A</v>
      </c>
      <c r="X781" s="227">
        <f t="shared" ca="1" si="111"/>
        <v>0</v>
      </c>
      <c r="AB781" s="228" t="str">
        <f t="shared" si="112"/>
        <v/>
      </c>
    </row>
    <row r="782" spans="1:28" s="227" customFormat="1" ht="20.25">
      <c r="A782" s="181"/>
      <c r="B782" s="182" t="str">
        <f>IF(LEN(A782)=0,"",INDEX('Smelter Look-up'!$A:$A,MATCH($A782,'Smelter Look-up'!$E:$E,0)))</f>
        <v/>
      </c>
      <c r="C782" s="186" t="str">
        <f>IF(LEN(A782)=0,"",INDEX('Smelter Look-up'!$C:$C,MATCH($A782,'Smelter Look-up'!$E:$E,0)))</f>
        <v/>
      </c>
      <c r="D782" s="230"/>
      <c r="E782" s="182" t="str">
        <f ca="1">IF(ISERROR($V782),"",OFFSET('Smelter Look-up'!$D$4,$V782-4,0)&amp;"")</f>
        <v/>
      </c>
      <c r="F782" s="182" t="str">
        <f ca="1">IF(ISERROR($V782),"",OFFSET('Smelter Look-up'!$E$4,$V782-4,0))</f>
        <v/>
      </c>
      <c r="G782" s="182" t="str">
        <f ca="1">IF(C782=$X$4,IF(ISERROR($V782),"Enter smelter details","RMI"),IF(ISERROR($V782),"",OFFSET('Smelter Look-up'!$F$4,$V782-4,0)))</f>
        <v/>
      </c>
      <c r="H782" s="183" t="str">
        <f ca="1">IF(ISERROR($V782),"",OFFSET('Smelter Look-up'!$G$4,$V782-4,0))</f>
        <v/>
      </c>
      <c r="I782" s="184" t="str">
        <f ca="1">IF(ISERROR($V782),"",OFFSET('Smelter Look-up'!$H$4,$V782-4,0))</f>
        <v/>
      </c>
      <c r="J782" s="184" t="str">
        <f ca="1">IF(ISERROR($V782),"",OFFSET('Smelter Look-up'!$I$4,$V782-4,0))</f>
        <v/>
      </c>
      <c r="K782" s="224"/>
      <c r="L782" s="224"/>
      <c r="M782" s="224"/>
      <c r="N782" s="224"/>
      <c r="O782" s="224"/>
      <c r="P782" s="185"/>
      <c r="Q782" s="225"/>
      <c r="R782" s="182" t="str">
        <f ca="1">IF(ISERROR($V782),"",OFFSET('Smelter Look-up'!$C$4,$V782-4,0)&amp;"")</f>
        <v/>
      </c>
      <c r="S782" s="181" t="str">
        <f t="shared" ca="1" si="110"/>
        <v/>
      </c>
      <c r="T782" s="181" t="str">
        <f ca="1">IF(B782="","",IF(ISERROR(MATCH($J782,SorP!$B$1:$B$6226,0)),"",INDIRECT("'SorP'!$A$"&amp;MATCH($S782&amp;$J782,SorP!C:C,0))))</f>
        <v/>
      </c>
      <c r="U782" s="201"/>
      <c r="V782" s="226" t="e">
        <f>IF(C782="",NA(),IF(OR(C782="Smelter not listed",C782="Smelter not yet identified"),MATCH($B782&amp;$D782,'Smelter Look-up'!$J:$J,0),MATCH($B782&amp;$C782,'Smelter Look-up'!$J:$J,0)))</f>
        <v>#N/A</v>
      </c>
      <c r="X782" s="227">
        <f t="shared" ca="1" si="111"/>
        <v>0</v>
      </c>
      <c r="AB782" s="228" t="str">
        <f t="shared" si="112"/>
        <v/>
      </c>
    </row>
    <row r="783" spans="1:28" s="227" customFormat="1" ht="20.25">
      <c r="A783" s="181"/>
      <c r="B783" s="182" t="str">
        <f>IF(LEN(A783)=0,"",INDEX('Smelter Look-up'!$A:$A,MATCH($A783,'Smelter Look-up'!$E:$E,0)))</f>
        <v/>
      </c>
      <c r="C783" s="186" t="str">
        <f>IF(LEN(A783)=0,"",INDEX('Smelter Look-up'!$C:$C,MATCH($A783,'Smelter Look-up'!$E:$E,0)))</f>
        <v/>
      </c>
      <c r="D783" s="230"/>
      <c r="E783" s="182" t="str">
        <f ca="1">IF(ISERROR($V783),"",OFFSET('Smelter Look-up'!$D$4,$V783-4,0)&amp;"")</f>
        <v/>
      </c>
      <c r="F783" s="182" t="str">
        <f ca="1">IF(ISERROR($V783),"",OFFSET('Smelter Look-up'!$E$4,$V783-4,0))</f>
        <v/>
      </c>
      <c r="G783" s="182" t="str">
        <f ca="1">IF(C783=$X$4,IF(ISERROR($V783),"Enter smelter details","RMI"),IF(ISERROR($V783),"",OFFSET('Smelter Look-up'!$F$4,$V783-4,0)))</f>
        <v/>
      </c>
      <c r="H783" s="183" t="str">
        <f ca="1">IF(ISERROR($V783),"",OFFSET('Smelter Look-up'!$G$4,$V783-4,0))</f>
        <v/>
      </c>
      <c r="I783" s="184" t="str">
        <f ca="1">IF(ISERROR($V783),"",OFFSET('Smelter Look-up'!$H$4,$V783-4,0))</f>
        <v/>
      </c>
      <c r="J783" s="184" t="str">
        <f ca="1">IF(ISERROR($V783),"",OFFSET('Smelter Look-up'!$I$4,$V783-4,0))</f>
        <v/>
      </c>
      <c r="K783" s="224"/>
      <c r="L783" s="224"/>
      <c r="M783" s="224"/>
      <c r="N783" s="224"/>
      <c r="O783" s="224"/>
      <c r="P783" s="185"/>
      <c r="Q783" s="225"/>
      <c r="R783" s="182" t="str">
        <f ca="1">IF(ISERROR($V783),"",OFFSET('Smelter Look-up'!$C$4,$V783-4,0)&amp;"")</f>
        <v/>
      </c>
      <c r="S783" s="181" t="str">
        <f t="shared" ca="1" si="110"/>
        <v/>
      </c>
      <c r="T783" s="181" t="str">
        <f ca="1">IF(B783="","",IF(ISERROR(MATCH($J783,SorP!$B$1:$B$6226,0)),"",INDIRECT("'SorP'!$A$"&amp;MATCH($S783&amp;$J783,SorP!C:C,0))))</f>
        <v/>
      </c>
      <c r="U783" s="201"/>
      <c r="V783" s="226" t="e">
        <f>IF(C783="",NA(),IF(OR(C783="Smelter not listed",C783="Smelter not yet identified"),MATCH($B783&amp;$D783,'Smelter Look-up'!$J:$J,0),MATCH($B783&amp;$C783,'Smelter Look-up'!$J:$J,0)))</f>
        <v>#N/A</v>
      </c>
      <c r="X783" s="227">
        <f t="shared" ca="1" si="111"/>
        <v>0</v>
      </c>
      <c r="AB783" s="228" t="str">
        <f t="shared" si="112"/>
        <v/>
      </c>
    </row>
    <row r="784" spans="1:28" s="227" customFormat="1" ht="20.25">
      <c r="A784" s="181"/>
      <c r="B784" s="182" t="str">
        <f>IF(LEN(A784)=0,"",INDEX('Smelter Look-up'!$A:$A,MATCH($A784,'Smelter Look-up'!$E:$E,0)))</f>
        <v/>
      </c>
      <c r="C784" s="186" t="str">
        <f>IF(LEN(A784)=0,"",INDEX('Smelter Look-up'!$C:$C,MATCH($A784,'Smelter Look-up'!$E:$E,0)))</f>
        <v/>
      </c>
      <c r="D784" s="230"/>
      <c r="E784" s="182" t="str">
        <f ca="1">IF(ISERROR($V784),"",OFFSET('Smelter Look-up'!$D$4,$V784-4,0)&amp;"")</f>
        <v/>
      </c>
      <c r="F784" s="182" t="str">
        <f ca="1">IF(ISERROR($V784),"",OFFSET('Smelter Look-up'!$E$4,$V784-4,0))</f>
        <v/>
      </c>
      <c r="G784" s="182" t="str">
        <f ca="1">IF(C784=$X$4,IF(ISERROR($V784),"Enter smelter details","RMI"),IF(ISERROR($V784),"",OFFSET('Smelter Look-up'!$F$4,$V784-4,0)))</f>
        <v/>
      </c>
      <c r="H784" s="183" t="str">
        <f ca="1">IF(ISERROR($V784),"",OFFSET('Smelter Look-up'!$G$4,$V784-4,0))</f>
        <v/>
      </c>
      <c r="I784" s="184" t="str">
        <f ca="1">IF(ISERROR($V784),"",OFFSET('Smelter Look-up'!$H$4,$V784-4,0))</f>
        <v/>
      </c>
      <c r="J784" s="184" t="str">
        <f ca="1">IF(ISERROR($V784),"",OFFSET('Smelter Look-up'!$I$4,$V784-4,0))</f>
        <v/>
      </c>
      <c r="K784" s="224"/>
      <c r="L784" s="224"/>
      <c r="M784" s="224"/>
      <c r="N784" s="224"/>
      <c r="O784" s="224"/>
      <c r="P784" s="185"/>
      <c r="Q784" s="225"/>
      <c r="R784" s="182" t="str">
        <f ca="1">IF(ISERROR($V784),"",OFFSET('Smelter Look-up'!$C$4,$V784-4,0)&amp;"")</f>
        <v/>
      </c>
      <c r="S784" s="181" t="str">
        <f t="shared" ca="1" si="110"/>
        <v/>
      </c>
      <c r="T784" s="181" t="str">
        <f ca="1">IF(B784="","",IF(ISERROR(MATCH($J784,SorP!$B$1:$B$6226,0)),"",INDIRECT("'SorP'!$A$"&amp;MATCH($S784&amp;$J784,SorP!C:C,0))))</f>
        <v/>
      </c>
      <c r="U784" s="201"/>
      <c r="V784" s="226" t="e">
        <f>IF(C784="",NA(),IF(OR(C784="Smelter not listed",C784="Smelter not yet identified"),MATCH($B784&amp;$D784,'Smelter Look-up'!$J:$J,0),MATCH($B784&amp;$C784,'Smelter Look-up'!$J:$J,0)))</f>
        <v>#N/A</v>
      </c>
      <c r="X784" s="227">
        <f t="shared" ca="1" si="111"/>
        <v>0</v>
      </c>
      <c r="AB784" s="228" t="str">
        <f t="shared" si="112"/>
        <v/>
      </c>
    </row>
    <row r="785" spans="1:28" s="227" customFormat="1" ht="20.25">
      <c r="A785" s="181"/>
      <c r="B785" s="182" t="str">
        <f>IF(LEN(A785)=0,"",INDEX('Smelter Look-up'!$A:$A,MATCH($A785,'Smelter Look-up'!$E:$E,0)))</f>
        <v/>
      </c>
      <c r="C785" s="186" t="str">
        <f>IF(LEN(A785)=0,"",INDEX('Smelter Look-up'!$C:$C,MATCH($A785,'Smelter Look-up'!$E:$E,0)))</f>
        <v/>
      </c>
      <c r="D785" s="230"/>
      <c r="E785" s="182" t="str">
        <f ca="1">IF(ISERROR($V785),"",OFFSET('Smelter Look-up'!$D$4,$V785-4,0)&amp;"")</f>
        <v/>
      </c>
      <c r="F785" s="182" t="str">
        <f ca="1">IF(ISERROR($V785),"",OFFSET('Smelter Look-up'!$E$4,$V785-4,0))</f>
        <v/>
      </c>
      <c r="G785" s="182" t="str">
        <f ca="1">IF(C785=$X$4,IF(ISERROR($V785),"Enter smelter details","RMI"),IF(ISERROR($V785),"",OFFSET('Smelter Look-up'!$F$4,$V785-4,0)))</f>
        <v/>
      </c>
      <c r="H785" s="183" t="str">
        <f ca="1">IF(ISERROR($V785),"",OFFSET('Smelter Look-up'!$G$4,$V785-4,0))</f>
        <v/>
      </c>
      <c r="I785" s="184" t="str">
        <f ca="1">IF(ISERROR($V785),"",OFFSET('Smelter Look-up'!$H$4,$V785-4,0))</f>
        <v/>
      </c>
      <c r="J785" s="184" t="str">
        <f ca="1">IF(ISERROR($V785),"",OFFSET('Smelter Look-up'!$I$4,$V785-4,0))</f>
        <v/>
      </c>
      <c r="K785" s="224"/>
      <c r="L785" s="224"/>
      <c r="M785" s="224"/>
      <c r="N785" s="224"/>
      <c r="O785" s="224"/>
      <c r="P785" s="185"/>
      <c r="Q785" s="225"/>
      <c r="R785" s="182" t="str">
        <f ca="1">IF(ISERROR($V785),"",OFFSET('Smelter Look-up'!$C$4,$V785-4,0)&amp;"")</f>
        <v/>
      </c>
      <c r="S785" s="181" t="str">
        <f t="shared" ca="1" si="110"/>
        <v/>
      </c>
      <c r="T785" s="181" t="str">
        <f ca="1">IF(B785="","",IF(ISERROR(MATCH($J785,SorP!$B$1:$B$6226,0)),"",INDIRECT("'SorP'!$A$"&amp;MATCH($S785&amp;$J785,SorP!C:C,0))))</f>
        <v/>
      </c>
      <c r="U785" s="201"/>
      <c r="V785" s="226" t="e">
        <f>IF(C785="",NA(),IF(OR(C785="Smelter not listed",C785="Smelter not yet identified"),MATCH($B785&amp;$D785,'Smelter Look-up'!$J:$J,0),MATCH($B785&amp;$C785,'Smelter Look-up'!$J:$J,0)))</f>
        <v>#N/A</v>
      </c>
      <c r="X785" s="227">
        <f t="shared" ca="1" si="111"/>
        <v>0</v>
      </c>
      <c r="AB785" s="228" t="str">
        <f t="shared" si="112"/>
        <v/>
      </c>
    </row>
    <row r="786" spans="1:28" s="227" customFormat="1" ht="20.25">
      <c r="A786" s="181"/>
      <c r="B786" s="182" t="str">
        <f>IF(LEN(A786)=0,"",INDEX('Smelter Look-up'!$A:$A,MATCH($A786,'Smelter Look-up'!$E:$E,0)))</f>
        <v/>
      </c>
      <c r="C786" s="186" t="str">
        <f>IF(LEN(A786)=0,"",INDEX('Smelter Look-up'!$C:$C,MATCH($A786,'Smelter Look-up'!$E:$E,0)))</f>
        <v/>
      </c>
      <c r="D786" s="230"/>
      <c r="E786" s="182" t="str">
        <f ca="1">IF(ISERROR($V786),"",OFFSET('Smelter Look-up'!$D$4,$V786-4,0)&amp;"")</f>
        <v/>
      </c>
      <c r="F786" s="182" t="str">
        <f ca="1">IF(ISERROR($V786),"",OFFSET('Smelter Look-up'!$E$4,$V786-4,0))</f>
        <v/>
      </c>
      <c r="G786" s="182" t="str">
        <f ca="1">IF(C786=$X$4,IF(ISERROR($V786),"Enter smelter details","RMI"),IF(ISERROR($V786),"",OFFSET('Smelter Look-up'!$F$4,$V786-4,0)))</f>
        <v/>
      </c>
      <c r="H786" s="183" t="str">
        <f ca="1">IF(ISERROR($V786),"",OFFSET('Smelter Look-up'!$G$4,$V786-4,0))</f>
        <v/>
      </c>
      <c r="I786" s="184" t="str">
        <f ca="1">IF(ISERROR($V786),"",OFFSET('Smelter Look-up'!$H$4,$V786-4,0))</f>
        <v/>
      </c>
      <c r="J786" s="184" t="str">
        <f ca="1">IF(ISERROR($V786),"",OFFSET('Smelter Look-up'!$I$4,$V786-4,0))</f>
        <v/>
      </c>
      <c r="K786" s="224"/>
      <c r="L786" s="224"/>
      <c r="M786" s="224"/>
      <c r="N786" s="224"/>
      <c r="O786" s="224"/>
      <c r="P786" s="185"/>
      <c r="Q786" s="225"/>
      <c r="R786" s="182" t="str">
        <f ca="1">IF(ISERROR($V786),"",OFFSET('Smelter Look-up'!$C$4,$V786-4,0)&amp;"")</f>
        <v/>
      </c>
      <c r="S786" s="181" t="str">
        <f t="shared" ca="1" si="110"/>
        <v/>
      </c>
      <c r="T786" s="181" t="str">
        <f ca="1">IF(B786="","",IF(ISERROR(MATCH($J786,SorP!$B$1:$B$6226,0)),"",INDIRECT("'SorP'!$A$"&amp;MATCH($S786&amp;$J786,SorP!C:C,0))))</f>
        <v/>
      </c>
      <c r="U786" s="201"/>
      <c r="V786" s="226" t="e">
        <f>IF(C786="",NA(),IF(OR(C786="Smelter not listed",C786="Smelter not yet identified"),MATCH($B786&amp;$D786,'Smelter Look-up'!$J:$J,0),MATCH($B786&amp;$C786,'Smelter Look-up'!$J:$J,0)))</f>
        <v>#N/A</v>
      </c>
      <c r="X786" s="227">
        <f t="shared" ca="1" si="111"/>
        <v>0</v>
      </c>
      <c r="AB786" s="228" t="str">
        <f t="shared" si="112"/>
        <v/>
      </c>
    </row>
    <row r="787" spans="1:28" s="227" customFormat="1" ht="20.25">
      <c r="A787" s="181"/>
      <c r="B787" s="182" t="str">
        <f>IF(LEN(A787)=0,"",INDEX('Smelter Look-up'!$A:$A,MATCH($A787,'Smelter Look-up'!$E:$E,0)))</f>
        <v/>
      </c>
      <c r="C787" s="186" t="str">
        <f>IF(LEN(A787)=0,"",INDEX('Smelter Look-up'!$C:$C,MATCH($A787,'Smelter Look-up'!$E:$E,0)))</f>
        <v/>
      </c>
      <c r="D787" s="230"/>
      <c r="E787" s="182" t="str">
        <f ca="1">IF(ISERROR($V787),"",OFFSET('Smelter Look-up'!$D$4,$V787-4,0)&amp;"")</f>
        <v/>
      </c>
      <c r="F787" s="182" t="str">
        <f ca="1">IF(ISERROR($V787),"",OFFSET('Smelter Look-up'!$E$4,$V787-4,0))</f>
        <v/>
      </c>
      <c r="G787" s="182" t="str">
        <f ca="1">IF(C787=$X$4,IF(ISERROR($V787),"Enter smelter details","RMI"),IF(ISERROR($V787),"",OFFSET('Smelter Look-up'!$F$4,$V787-4,0)))</f>
        <v/>
      </c>
      <c r="H787" s="183" t="str">
        <f ca="1">IF(ISERROR($V787),"",OFFSET('Smelter Look-up'!$G$4,$V787-4,0))</f>
        <v/>
      </c>
      <c r="I787" s="184" t="str">
        <f ca="1">IF(ISERROR($V787),"",OFFSET('Smelter Look-up'!$H$4,$V787-4,0))</f>
        <v/>
      </c>
      <c r="J787" s="184" t="str">
        <f ca="1">IF(ISERROR($V787),"",OFFSET('Smelter Look-up'!$I$4,$V787-4,0))</f>
        <v/>
      </c>
      <c r="K787" s="224"/>
      <c r="L787" s="224"/>
      <c r="M787" s="224"/>
      <c r="N787" s="224"/>
      <c r="O787" s="224"/>
      <c r="P787" s="185"/>
      <c r="Q787" s="225"/>
      <c r="R787" s="182" t="str">
        <f ca="1">IF(ISERROR($V787),"",OFFSET('Smelter Look-up'!$C$4,$V787-4,0)&amp;"")</f>
        <v/>
      </c>
      <c r="S787" s="181" t="str">
        <f t="shared" ca="1" si="110"/>
        <v/>
      </c>
      <c r="T787" s="181" t="str">
        <f ca="1">IF(B787="","",IF(ISERROR(MATCH($J787,SorP!$B$1:$B$6226,0)),"",INDIRECT("'SorP'!$A$"&amp;MATCH($S787&amp;$J787,SorP!C:C,0))))</f>
        <v/>
      </c>
      <c r="U787" s="201"/>
      <c r="V787" s="226" t="e">
        <f>IF(C787="",NA(),IF(OR(C787="Smelter not listed",C787="Smelter not yet identified"),MATCH($B787&amp;$D787,'Smelter Look-up'!$J:$J,0),MATCH($B787&amp;$C787,'Smelter Look-up'!$J:$J,0)))</f>
        <v>#N/A</v>
      </c>
      <c r="X787" s="227">
        <f t="shared" ca="1" si="111"/>
        <v>0</v>
      </c>
      <c r="AB787" s="228" t="str">
        <f t="shared" si="112"/>
        <v/>
      </c>
    </row>
    <row r="788" spans="1:28" s="227" customFormat="1" ht="20.25">
      <c r="A788" s="181"/>
      <c r="B788" s="182" t="str">
        <f>IF(LEN(A788)=0,"",INDEX('Smelter Look-up'!$A:$A,MATCH($A788,'Smelter Look-up'!$E:$E,0)))</f>
        <v/>
      </c>
      <c r="C788" s="186" t="str">
        <f>IF(LEN(A788)=0,"",INDEX('Smelter Look-up'!$C:$C,MATCH($A788,'Smelter Look-up'!$E:$E,0)))</f>
        <v/>
      </c>
      <c r="D788" s="230"/>
      <c r="E788" s="182" t="str">
        <f ca="1">IF(ISERROR($V788),"",OFFSET('Smelter Look-up'!$D$4,$V788-4,0)&amp;"")</f>
        <v/>
      </c>
      <c r="F788" s="182" t="str">
        <f ca="1">IF(ISERROR($V788),"",OFFSET('Smelter Look-up'!$E$4,$V788-4,0))</f>
        <v/>
      </c>
      <c r="G788" s="182" t="str">
        <f ca="1">IF(C788=$X$4,IF(ISERROR($V788),"Enter smelter details","RMI"),IF(ISERROR($V788),"",OFFSET('Smelter Look-up'!$F$4,$V788-4,0)))</f>
        <v/>
      </c>
      <c r="H788" s="183" t="str">
        <f ca="1">IF(ISERROR($V788),"",OFFSET('Smelter Look-up'!$G$4,$V788-4,0))</f>
        <v/>
      </c>
      <c r="I788" s="184" t="str">
        <f ca="1">IF(ISERROR($V788),"",OFFSET('Smelter Look-up'!$H$4,$V788-4,0))</f>
        <v/>
      </c>
      <c r="J788" s="184" t="str">
        <f ca="1">IF(ISERROR($V788),"",OFFSET('Smelter Look-up'!$I$4,$V788-4,0))</f>
        <v/>
      </c>
      <c r="K788" s="224"/>
      <c r="L788" s="224"/>
      <c r="M788" s="224"/>
      <c r="N788" s="224"/>
      <c r="O788" s="224"/>
      <c r="P788" s="185"/>
      <c r="Q788" s="225"/>
      <c r="R788" s="182" t="str">
        <f ca="1">IF(ISERROR($V788),"",OFFSET('Smelter Look-up'!$C$4,$V788-4,0)&amp;"")</f>
        <v/>
      </c>
      <c r="S788" s="181" t="str">
        <f t="shared" ca="1" si="110"/>
        <v/>
      </c>
      <c r="T788" s="181" t="str">
        <f ca="1">IF(B788="","",IF(ISERROR(MATCH($J788,SorP!$B$1:$B$6226,0)),"",INDIRECT("'SorP'!$A$"&amp;MATCH($S788&amp;$J788,SorP!C:C,0))))</f>
        <v/>
      </c>
      <c r="U788" s="201"/>
      <c r="V788" s="226" t="e">
        <f>IF(C788="",NA(),IF(OR(C788="Smelter not listed",C788="Smelter not yet identified"),MATCH($B788&amp;$D788,'Smelter Look-up'!$J:$J,0),MATCH($B788&amp;$C788,'Smelter Look-up'!$J:$J,0)))</f>
        <v>#N/A</v>
      </c>
      <c r="X788" s="227">
        <f t="shared" ca="1" si="111"/>
        <v>0</v>
      </c>
      <c r="AB788" s="228" t="str">
        <f t="shared" si="112"/>
        <v/>
      </c>
    </row>
    <row r="789" spans="1:28" s="227" customFormat="1" ht="20.25">
      <c r="A789" s="181"/>
      <c r="B789" s="182" t="str">
        <f>IF(LEN(A789)=0,"",INDEX('Smelter Look-up'!$A:$A,MATCH($A789,'Smelter Look-up'!$E:$E,0)))</f>
        <v/>
      </c>
      <c r="C789" s="186" t="str">
        <f>IF(LEN(A789)=0,"",INDEX('Smelter Look-up'!$C:$C,MATCH($A789,'Smelter Look-up'!$E:$E,0)))</f>
        <v/>
      </c>
      <c r="D789" s="230"/>
      <c r="E789" s="182" t="str">
        <f ca="1">IF(ISERROR($V789),"",OFFSET('Smelter Look-up'!$D$4,$V789-4,0)&amp;"")</f>
        <v/>
      </c>
      <c r="F789" s="182" t="str">
        <f ca="1">IF(ISERROR($V789),"",OFFSET('Smelter Look-up'!$E$4,$V789-4,0))</f>
        <v/>
      </c>
      <c r="G789" s="182" t="str">
        <f ca="1">IF(C789=$X$4,IF(ISERROR($V789),"Enter smelter details","RMI"),IF(ISERROR($V789),"",OFFSET('Smelter Look-up'!$F$4,$V789-4,0)))</f>
        <v/>
      </c>
      <c r="H789" s="183" t="str">
        <f ca="1">IF(ISERROR($V789),"",OFFSET('Smelter Look-up'!$G$4,$V789-4,0))</f>
        <v/>
      </c>
      <c r="I789" s="184" t="str">
        <f ca="1">IF(ISERROR($V789),"",OFFSET('Smelter Look-up'!$H$4,$V789-4,0))</f>
        <v/>
      </c>
      <c r="J789" s="184" t="str">
        <f ca="1">IF(ISERROR($V789),"",OFFSET('Smelter Look-up'!$I$4,$V789-4,0))</f>
        <v/>
      </c>
      <c r="K789" s="224"/>
      <c r="L789" s="224"/>
      <c r="M789" s="224"/>
      <c r="N789" s="224"/>
      <c r="O789" s="224"/>
      <c r="P789" s="185"/>
      <c r="Q789" s="225"/>
      <c r="R789" s="182" t="str">
        <f ca="1">IF(ISERROR($V789),"",OFFSET('Smelter Look-up'!$C$4,$V789-4,0)&amp;"")</f>
        <v/>
      </c>
      <c r="S789" s="181" t="str">
        <f t="shared" ca="1" si="110"/>
        <v/>
      </c>
      <c r="T789" s="181" t="str">
        <f ca="1">IF(B789="","",IF(ISERROR(MATCH($J789,SorP!$B$1:$B$6226,0)),"",INDIRECT("'SorP'!$A$"&amp;MATCH($S789&amp;$J789,SorP!C:C,0))))</f>
        <v/>
      </c>
      <c r="U789" s="201"/>
      <c r="V789" s="226" t="e">
        <f>IF(C789="",NA(),IF(OR(C789="Smelter not listed",C789="Smelter not yet identified"),MATCH($B789&amp;$D789,'Smelter Look-up'!$J:$J,0),MATCH($B789&amp;$C789,'Smelter Look-up'!$J:$J,0)))</f>
        <v>#N/A</v>
      </c>
      <c r="X789" s="227">
        <f t="shared" ca="1" si="111"/>
        <v>0</v>
      </c>
      <c r="AB789" s="228" t="str">
        <f t="shared" si="112"/>
        <v/>
      </c>
    </row>
    <row r="790" spans="1:28" s="227" customFormat="1" ht="20.25">
      <c r="A790" s="181"/>
      <c r="B790" s="182" t="str">
        <f>IF(LEN(A790)=0,"",INDEX('Smelter Look-up'!$A:$A,MATCH($A790,'Smelter Look-up'!$E:$E,0)))</f>
        <v/>
      </c>
      <c r="C790" s="186" t="str">
        <f>IF(LEN(A790)=0,"",INDEX('Smelter Look-up'!$C:$C,MATCH($A790,'Smelter Look-up'!$E:$E,0)))</f>
        <v/>
      </c>
      <c r="D790" s="230"/>
      <c r="E790" s="182" t="str">
        <f ca="1">IF(ISERROR($V790),"",OFFSET('Smelter Look-up'!$D$4,$V790-4,0)&amp;"")</f>
        <v/>
      </c>
      <c r="F790" s="182" t="str">
        <f ca="1">IF(ISERROR($V790),"",OFFSET('Smelter Look-up'!$E$4,$V790-4,0))</f>
        <v/>
      </c>
      <c r="G790" s="182" t="str">
        <f ca="1">IF(C790=$X$4,IF(ISERROR($V790),"Enter smelter details","RMI"),IF(ISERROR($V790),"",OFFSET('Smelter Look-up'!$F$4,$V790-4,0)))</f>
        <v/>
      </c>
      <c r="H790" s="183" t="str">
        <f ca="1">IF(ISERROR($V790),"",OFFSET('Smelter Look-up'!$G$4,$V790-4,0))</f>
        <v/>
      </c>
      <c r="I790" s="184" t="str">
        <f ca="1">IF(ISERROR($V790),"",OFFSET('Smelter Look-up'!$H$4,$V790-4,0))</f>
        <v/>
      </c>
      <c r="J790" s="184" t="str">
        <f ca="1">IF(ISERROR($V790),"",OFFSET('Smelter Look-up'!$I$4,$V790-4,0))</f>
        <v/>
      </c>
      <c r="K790" s="224"/>
      <c r="L790" s="224"/>
      <c r="M790" s="224"/>
      <c r="N790" s="224"/>
      <c r="O790" s="224"/>
      <c r="P790" s="185"/>
      <c r="Q790" s="225"/>
      <c r="R790" s="182" t="str">
        <f ca="1">IF(ISERROR($V790),"",OFFSET('Smelter Look-up'!$C$4,$V790-4,0)&amp;"")</f>
        <v/>
      </c>
      <c r="S790" s="181" t="str">
        <f t="shared" ca="1" si="110"/>
        <v/>
      </c>
      <c r="T790" s="181" t="str">
        <f ca="1">IF(B790="","",IF(ISERROR(MATCH($J790,SorP!$B$1:$B$6226,0)),"",INDIRECT("'SorP'!$A$"&amp;MATCH($S790&amp;$J790,SorP!C:C,0))))</f>
        <v/>
      </c>
      <c r="U790" s="201"/>
      <c r="V790" s="226" t="e">
        <f>IF(C790="",NA(),IF(OR(C790="Smelter not listed",C790="Smelter not yet identified"),MATCH($B790&amp;$D790,'Smelter Look-up'!$J:$J,0),MATCH($B790&amp;$C790,'Smelter Look-up'!$J:$J,0)))</f>
        <v>#N/A</v>
      </c>
      <c r="X790" s="227">
        <f t="shared" ca="1" si="111"/>
        <v>0</v>
      </c>
      <c r="AB790" s="228" t="str">
        <f t="shared" si="112"/>
        <v/>
      </c>
    </row>
    <row r="791" spans="1:28" s="227" customFormat="1" ht="20.25">
      <c r="A791" s="181"/>
      <c r="B791" s="182" t="str">
        <f>IF(LEN(A791)=0,"",INDEX('Smelter Look-up'!$A:$A,MATCH($A791,'Smelter Look-up'!$E:$E,0)))</f>
        <v/>
      </c>
      <c r="C791" s="186" t="str">
        <f>IF(LEN(A791)=0,"",INDEX('Smelter Look-up'!$C:$C,MATCH($A791,'Smelter Look-up'!$E:$E,0)))</f>
        <v/>
      </c>
      <c r="D791" s="230"/>
      <c r="E791" s="182" t="str">
        <f ca="1">IF(ISERROR($V791),"",OFFSET('Smelter Look-up'!$D$4,$V791-4,0)&amp;"")</f>
        <v/>
      </c>
      <c r="F791" s="182" t="str">
        <f ca="1">IF(ISERROR($V791),"",OFFSET('Smelter Look-up'!$E$4,$V791-4,0))</f>
        <v/>
      </c>
      <c r="G791" s="182" t="str">
        <f ca="1">IF(C791=$X$4,IF(ISERROR($V791),"Enter smelter details","RMI"),IF(ISERROR($V791),"",OFFSET('Smelter Look-up'!$F$4,$V791-4,0)))</f>
        <v/>
      </c>
      <c r="H791" s="183" t="str">
        <f ca="1">IF(ISERROR($V791),"",OFFSET('Smelter Look-up'!$G$4,$V791-4,0))</f>
        <v/>
      </c>
      <c r="I791" s="184" t="str">
        <f ca="1">IF(ISERROR($V791),"",OFFSET('Smelter Look-up'!$H$4,$V791-4,0))</f>
        <v/>
      </c>
      <c r="J791" s="184" t="str">
        <f ca="1">IF(ISERROR($V791),"",OFFSET('Smelter Look-up'!$I$4,$V791-4,0))</f>
        <v/>
      </c>
      <c r="K791" s="224"/>
      <c r="L791" s="224"/>
      <c r="M791" s="224"/>
      <c r="N791" s="224"/>
      <c r="O791" s="224"/>
      <c r="P791" s="185"/>
      <c r="Q791" s="225"/>
      <c r="R791" s="182" t="str">
        <f ca="1">IF(ISERROR($V791),"",OFFSET('Smelter Look-up'!$C$4,$V791-4,0)&amp;"")</f>
        <v/>
      </c>
      <c r="S791" s="181" t="str">
        <f t="shared" ca="1" si="110"/>
        <v/>
      </c>
      <c r="T791" s="181" t="str">
        <f ca="1">IF(B791="","",IF(ISERROR(MATCH($J791,SorP!$B$1:$B$6226,0)),"",INDIRECT("'SorP'!$A$"&amp;MATCH($S791&amp;$J791,SorP!C:C,0))))</f>
        <v/>
      </c>
      <c r="U791" s="201"/>
      <c r="V791" s="226" t="e">
        <f>IF(C791="",NA(),IF(OR(C791="Smelter not listed",C791="Smelter not yet identified"),MATCH($B791&amp;$D791,'Smelter Look-up'!$J:$J,0),MATCH($B791&amp;$C791,'Smelter Look-up'!$J:$J,0)))</f>
        <v>#N/A</v>
      </c>
      <c r="X791" s="227">
        <f t="shared" ca="1" si="111"/>
        <v>0</v>
      </c>
      <c r="AB791" s="228" t="str">
        <f t="shared" si="112"/>
        <v/>
      </c>
    </row>
    <row r="792" spans="1:28" s="227" customFormat="1" ht="20.25">
      <c r="A792" s="181"/>
      <c r="B792" s="182" t="str">
        <f>IF(LEN(A792)=0,"",INDEX('Smelter Look-up'!$A:$A,MATCH($A792,'Smelter Look-up'!$E:$E,0)))</f>
        <v/>
      </c>
      <c r="C792" s="186" t="str">
        <f>IF(LEN(A792)=0,"",INDEX('Smelter Look-up'!$C:$C,MATCH($A792,'Smelter Look-up'!$E:$E,0)))</f>
        <v/>
      </c>
      <c r="D792" s="230"/>
      <c r="E792" s="182" t="str">
        <f ca="1">IF(ISERROR($V792),"",OFFSET('Smelter Look-up'!$D$4,$V792-4,0)&amp;"")</f>
        <v/>
      </c>
      <c r="F792" s="182" t="str">
        <f ca="1">IF(ISERROR($V792),"",OFFSET('Smelter Look-up'!$E$4,$V792-4,0))</f>
        <v/>
      </c>
      <c r="G792" s="182" t="str">
        <f ca="1">IF(C792=$X$4,IF(ISERROR($V792),"Enter smelter details","RMI"),IF(ISERROR($V792),"",OFFSET('Smelter Look-up'!$F$4,$V792-4,0)))</f>
        <v/>
      </c>
      <c r="H792" s="183" t="str">
        <f ca="1">IF(ISERROR($V792),"",OFFSET('Smelter Look-up'!$G$4,$V792-4,0))</f>
        <v/>
      </c>
      <c r="I792" s="184" t="str">
        <f ca="1">IF(ISERROR($V792),"",OFFSET('Smelter Look-up'!$H$4,$V792-4,0))</f>
        <v/>
      </c>
      <c r="J792" s="184" t="str">
        <f ca="1">IF(ISERROR($V792),"",OFFSET('Smelter Look-up'!$I$4,$V792-4,0))</f>
        <v/>
      </c>
      <c r="K792" s="224"/>
      <c r="L792" s="224"/>
      <c r="M792" s="224"/>
      <c r="N792" s="224"/>
      <c r="O792" s="224"/>
      <c r="P792" s="185"/>
      <c r="Q792" s="225"/>
      <c r="R792" s="182" t="str">
        <f ca="1">IF(ISERROR($V792),"",OFFSET('Smelter Look-up'!$C$4,$V792-4,0)&amp;"")</f>
        <v/>
      </c>
      <c r="S792" s="181" t="str">
        <f t="shared" ca="1" si="110"/>
        <v/>
      </c>
      <c r="T792" s="181" t="str">
        <f ca="1">IF(B792="","",IF(ISERROR(MATCH($J792,SorP!$B$1:$B$6226,0)),"",INDIRECT("'SorP'!$A$"&amp;MATCH($S792&amp;$J792,SorP!C:C,0))))</f>
        <v/>
      </c>
      <c r="U792" s="201"/>
      <c r="V792" s="226" t="e">
        <f>IF(C792="",NA(),IF(OR(C792="Smelter not listed",C792="Smelter not yet identified"),MATCH($B792&amp;$D792,'Smelter Look-up'!$J:$J,0),MATCH($B792&amp;$C792,'Smelter Look-up'!$J:$J,0)))</f>
        <v>#N/A</v>
      </c>
      <c r="X792" s="227">
        <f t="shared" ca="1" si="111"/>
        <v>0</v>
      </c>
      <c r="AB792" s="228" t="str">
        <f t="shared" si="112"/>
        <v/>
      </c>
    </row>
    <row r="793" spans="1:28" s="227" customFormat="1" ht="20.25">
      <c r="A793" s="181"/>
      <c r="B793" s="182" t="str">
        <f>IF(LEN(A793)=0,"",INDEX('Smelter Look-up'!$A:$A,MATCH($A793,'Smelter Look-up'!$E:$E,0)))</f>
        <v/>
      </c>
      <c r="C793" s="186" t="str">
        <f>IF(LEN(A793)=0,"",INDEX('Smelter Look-up'!$C:$C,MATCH($A793,'Smelter Look-up'!$E:$E,0)))</f>
        <v/>
      </c>
      <c r="D793" s="230"/>
      <c r="E793" s="182" t="str">
        <f ca="1">IF(ISERROR($V793),"",OFFSET('Smelter Look-up'!$D$4,$V793-4,0)&amp;"")</f>
        <v/>
      </c>
      <c r="F793" s="182" t="str">
        <f ca="1">IF(ISERROR($V793),"",OFFSET('Smelter Look-up'!$E$4,$V793-4,0))</f>
        <v/>
      </c>
      <c r="G793" s="182" t="str">
        <f ca="1">IF(C793=$X$4,IF(ISERROR($V793),"Enter smelter details","RMI"),IF(ISERROR($V793),"",OFFSET('Smelter Look-up'!$F$4,$V793-4,0)))</f>
        <v/>
      </c>
      <c r="H793" s="183" t="str">
        <f ca="1">IF(ISERROR($V793),"",OFFSET('Smelter Look-up'!$G$4,$V793-4,0))</f>
        <v/>
      </c>
      <c r="I793" s="184" t="str">
        <f ca="1">IF(ISERROR($V793),"",OFFSET('Smelter Look-up'!$H$4,$V793-4,0))</f>
        <v/>
      </c>
      <c r="J793" s="184" t="str">
        <f ca="1">IF(ISERROR($V793),"",OFFSET('Smelter Look-up'!$I$4,$V793-4,0))</f>
        <v/>
      </c>
      <c r="K793" s="224"/>
      <c r="L793" s="224"/>
      <c r="M793" s="224"/>
      <c r="N793" s="224"/>
      <c r="O793" s="224"/>
      <c r="P793" s="185"/>
      <c r="Q793" s="225"/>
      <c r="R793" s="182" t="str">
        <f ca="1">IF(ISERROR($V793),"",OFFSET('Smelter Look-up'!$C$4,$V793-4,0)&amp;"")</f>
        <v/>
      </c>
      <c r="S793" s="181" t="str">
        <f t="shared" ca="1" si="110"/>
        <v/>
      </c>
      <c r="T793" s="181" t="str">
        <f ca="1">IF(B793="","",IF(ISERROR(MATCH($J793,SorP!$B$1:$B$6226,0)),"",INDIRECT("'SorP'!$A$"&amp;MATCH($S793&amp;$J793,SorP!C:C,0))))</f>
        <v/>
      </c>
      <c r="U793" s="201"/>
      <c r="V793" s="226" t="e">
        <f>IF(C793="",NA(),IF(OR(C793="Smelter not listed",C793="Smelter not yet identified"),MATCH($B793&amp;$D793,'Smelter Look-up'!$J:$J,0),MATCH($B793&amp;$C793,'Smelter Look-up'!$J:$J,0)))</f>
        <v>#N/A</v>
      </c>
      <c r="X793" s="227">
        <f t="shared" ca="1" si="111"/>
        <v>0</v>
      </c>
      <c r="AB793" s="228" t="str">
        <f t="shared" si="112"/>
        <v/>
      </c>
    </row>
    <row r="794" spans="1:28" s="227" customFormat="1" ht="20.25">
      <c r="A794" s="181"/>
      <c r="B794" s="182" t="str">
        <f>IF(LEN(A794)=0,"",INDEX('Smelter Look-up'!$A:$A,MATCH($A794,'Smelter Look-up'!$E:$E,0)))</f>
        <v/>
      </c>
      <c r="C794" s="186" t="str">
        <f>IF(LEN(A794)=0,"",INDEX('Smelter Look-up'!$C:$C,MATCH($A794,'Smelter Look-up'!$E:$E,0)))</f>
        <v/>
      </c>
      <c r="D794" s="230"/>
      <c r="E794" s="182" t="str">
        <f ca="1">IF(ISERROR($V794),"",OFFSET('Smelter Look-up'!$D$4,$V794-4,0)&amp;"")</f>
        <v/>
      </c>
      <c r="F794" s="182" t="str">
        <f ca="1">IF(ISERROR($V794),"",OFFSET('Smelter Look-up'!$E$4,$V794-4,0))</f>
        <v/>
      </c>
      <c r="G794" s="182" t="str">
        <f ca="1">IF(C794=$X$4,IF(ISERROR($V794),"Enter smelter details","RMI"),IF(ISERROR($V794),"",OFFSET('Smelter Look-up'!$F$4,$V794-4,0)))</f>
        <v/>
      </c>
      <c r="H794" s="183" t="str">
        <f ca="1">IF(ISERROR($V794),"",OFFSET('Smelter Look-up'!$G$4,$V794-4,0))</f>
        <v/>
      </c>
      <c r="I794" s="184" t="str">
        <f ca="1">IF(ISERROR($V794),"",OFFSET('Smelter Look-up'!$H$4,$V794-4,0))</f>
        <v/>
      </c>
      <c r="J794" s="184" t="str">
        <f ca="1">IF(ISERROR($V794),"",OFFSET('Smelter Look-up'!$I$4,$V794-4,0))</f>
        <v/>
      </c>
      <c r="K794" s="224"/>
      <c r="L794" s="224"/>
      <c r="M794" s="224"/>
      <c r="N794" s="224"/>
      <c r="O794" s="224"/>
      <c r="P794" s="185"/>
      <c r="Q794" s="225"/>
      <c r="R794" s="182" t="str">
        <f ca="1">IF(ISERROR($V794),"",OFFSET('Smelter Look-up'!$C$4,$V794-4,0)&amp;"")</f>
        <v/>
      </c>
      <c r="S794" s="181" t="str">
        <f t="shared" ca="1" si="110"/>
        <v/>
      </c>
      <c r="T794" s="181" t="str">
        <f ca="1">IF(B794="","",IF(ISERROR(MATCH($J794,SorP!$B$1:$B$6226,0)),"",INDIRECT("'SorP'!$A$"&amp;MATCH($S794&amp;$J794,SorP!C:C,0))))</f>
        <v/>
      </c>
      <c r="U794" s="201"/>
      <c r="V794" s="226" t="e">
        <f>IF(C794="",NA(),IF(OR(C794="Smelter not listed",C794="Smelter not yet identified"),MATCH($B794&amp;$D794,'Smelter Look-up'!$J:$J,0),MATCH($B794&amp;$C794,'Smelter Look-up'!$J:$J,0)))</f>
        <v>#N/A</v>
      </c>
      <c r="X794" s="227">
        <f t="shared" ca="1" si="111"/>
        <v>0</v>
      </c>
      <c r="AB794" s="228" t="str">
        <f t="shared" si="112"/>
        <v/>
      </c>
    </row>
    <row r="795" spans="1:28" s="227" customFormat="1" ht="20.25">
      <c r="A795" s="181"/>
      <c r="B795" s="182" t="str">
        <f>IF(LEN(A795)=0,"",INDEX('Smelter Look-up'!$A:$A,MATCH($A795,'Smelter Look-up'!$E:$E,0)))</f>
        <v/>
      </c>
      <c r="C795" s="186" t="str">
        <f>IF(LEN(A795)=0,"",INDEX('Smelter Look-up'!$C:$C,MATCH($A795,'Smelter Look-up'!$E:$E,0)))</f>
        <v/>
      </c>
      <c r="D795" s="230"/>
      <c r="E795" s="182" t="str">
        <f ca="1">IF(ISERROR($V795),"",OFFSET('Smelter Look-up'!$D$4,$V795-4,0)&amp;"")</f>
        <v/>
      </c>
      <c r="F795" s="182" t="str">
        <f ca="1">IF(ISERROR($V795),"",OFFSET('Smelter Look-up'!$E$4,$V795-4,0))</f>
        <v/>
      </c>
      <c r="G795" s="182" t="str">
        <f ca="1">IF(C795=$X$4,IF(ISERROR($V795),"Enter smelter details","RMI"),IF(ISERROR($V795),"",OFFSET('Smelter Look-up'!$F$4,$V795-4,0)))</f>
        <v/>
      </c>
      <c r="H795" s="183" t="str">
        <f ca="1">IF(ISERROR($V795),"",OFFSET('Smelter Look-up'!$G$4,$V795-4,0))</f>
        <v/>
      </c>
      <c r="I795" s="184" t="str">
        <f ca="1">IF(ISERROR($V795),"",OFFSET('Smelter Look-up'!$H$4,$V795-4,0))</f>
        <v/>
      </c>
      <c r="J795" s="184" t="str">
        <f ca="1">IF(ISERROR($V795),"",OFFSET('Smelter Look-up'!$I$4,$V795-4,0))</f>
        <v/>
      </c>
      <c r="K795" s="224"/>
      <c r="L795" s="224"/>
      <c r="M795" s="224"/>
      <c r="N795" s="224"/>
      <c r="O795" s="224"/>
      <c r="P795" s="185"/>
      <c r="Q795" s="225"/>
      <c r="R795" s="182" t="str">
        <f ca="1">IF(ISERROR($V795),"",OFFSET('Smelter Look-up'!$C$4,$V795-4,0)&amp;"")</f>
        <v/>
      </c>
      <c r="S795" s="181" t="str">
        <f t="shared" ca="1" si="110"/>
        <v/>
      </c>
      <c r="T795" s="181" t="str">
        <f ca="1">IF(B795="","",IF(ISERROR(MATCH($J795,SorP!$B$1:$B$6226,0)),"",INDIRECT("'SorP'!$A$"&amp;MATCH($S795&amp;$J795,SorP!C:C,0))))</f>
        <v/>
      </c>
      <c r="U795" s="201"/>
      <c r="V795" s="226" t="e">
        <f>IF(C795="",NA(),IF(OR(C795="Smelter not listed",C795="Smelter not yet identified"),MATCH($B795&amp;$D795,'Smelter Look-up'!$J:$J,0),MATCH($B795&amp;$C795,'Smelter Look-up'!$J:$J,0)))</f>
        <v>#N/A</v>
      </c>
      <c r="X795" s="227">
        <f t="shared" ca="1" si="111"/>
        <v>0</v>
      </c>
      <c r="AB795" s="228" t="str">
        <f t="shared" si="112"/>
        <v/>
      </c>
    </row>
    <row r="796" spans="1:28" s="227" customFormat="1" ht="20.25">
      <c r="A796" s="181"/>
      <c r="B796" s="182" t="str">
        <f>IF(LEN(A796)=0,"",INDEX('Smelter Look-up'!$A:$A,MATCH($A796,'Smelter Look-up'!$E:$E,0)))</f>
        <v/>
      </c>
      <c r="C796" s="186" t="str">
        <f>IF(LEN(A796)=0,"",INDEX('Smelter Look-up'!$C:$C,MATCH($A796,'Smelter Look-up'!$E:$E,0)))</f>
        <v/>
      </c>
      <c r="D796" s="230"/>
      <c r="E796" s="182" t="str">
        <f ca="1">IF(ISERROR($V796),"",OFFSET('Smelter Look-up'!$D$4,$V796-4,0)&amp;"")</f>
        <v/>
      </c>
      <c r="F796" s="182" t="str">
        <f ca="1">IF(ISERROR($V796),"",OFFSET('Smelter Look-up'!$E$4,$V796-4,0))</f>
        <v/>
      </c>
      <c r="G796" s="182" t="str">
        <f ca="1">IF(C796=$X$4,IF(ISERROR($V796),"Enter smelter details","RMI"),IF(ISERROR($V796),"",OFFSET('Smelter Look-up'!$F$4,$V796-4,0)))</f>
        <v/>
      </c>
      <c r="H796" s="183" t="str">
        <f ca="1">IF(ISERROR($V796),"",OFFSET('Smelter Look-up'!$G$4,$V796-4,0))</f>
        <v/>
      </c>
      <c r="I796" s="184" t="str">
        <f ca="1">IF(ISERROR($V796),"",OFFSET('Smelter Look-up'!$H$4,$V796-4,0))</f>
        <v/>
      </c>
      <c r="J796" s="184" t="str">
        <f ca="1">IF(ISERROR($V796),"",OFFSET('Smelter Look-up'!$I$4,$V796-4,0))</f>
        <v/>
      </c>
      <c r="K796" s="224"/>
      <c r="L796" s="224"/>
      <c r="M796" s="224"/>
      <c r="N796" s="224"/>
      <c r="O796" s="224"/>
      <c r="P796" s="185"/>
      <c r="Q796" s="225"/>
      <c r="R796" s="182" t="str">
        <f ca="1">IF(ISERROR($V796),"",OFFSET('Smelter Look-up'!$C$4,$V796-4,0)&amp;"")</f>
        <v/>
      </c>
      <c r="S796" s="181" t="str">
        <f t="shared" ref="S796:S826" ca="1" si="113">IF(B796="","",IF(ISERROR(MATCH($E796,CL,0)),"Unknown",INDIRECT("'C'!$A$"&amp;MATCH($E796,CL,0)+1)))</f>
        <v/>
      </c>
      <c r="T796" s="181" t="str">
        <f ca="1">IF(B796="","",IF(ISERROR(MATCH($J796,SorP!$B$1:$B$6226,0)),"",INDIRECT("'SorP'!$A$"&amp;MATCH($S796&amp;$J796,SorP!C:C,0))))</f>
        <v/>
      </c>
      <c r="U796" s="201"/>
      <c r="V796" s="226" t="e">
        <f>IF(C796="",NA(),IF(OR(C796="Smelter not listed",C796="Smelter not yet identified"),MATCH($B796&amp;$D796,'Smelter Look-up'!$J:$J,0),MATCH($B796&amp;$C796,'Smelter Look-up'!$J:$J,0)))</f>
        <v>#N/A</v>
      </c>
      <c r="X796" s="227">
        <f t="shared" ref="X796:X826" ca="1" si="114">IF(AND(C796="Smelter not listed",OR(LEN(D796)=0,LEN(E796)=0)),1,0)</f>
        <v>0</v>
      </c>
      <c r="AB796" s="228" t="str">
        <f t="shared" ref="AB796:AB826" si="115">B796&amp;C796</f>
        <v/>
      </c>
    </row>
    <row r="797" spans="1:28" s="227" customFormat="1" ht="20.25">
      <c r="A797" s="181"/>
      <c r="B797" s="182" t="str">
        <f>IF(LEN(A797)=0,"",INDEX('Smelter Look-up'!$A:$A,MATCH($A797,'Smelter Look-up'!$E:$E,0)))</f>
        <v/>
      </c>
      <c r="C797" s="186" t="str">
        <f>IF(LEN(A797)=0,"",INDEX('Smelter Look-up'!$C:$C,MATCH($A797,'Smelter Look-up'!$E:$E,0)))</f>
        <v/>
      </c>
      <c r="D797" s="230"/>
      <c r="E797" s="182" t="str">
        <f ca="1">IF(ISERROR($V797),"",OFFSET('Smelter Look-up'!$D$4,$V797-4,0)&amp;"")</f>
        <v/>
      </c>
      <c r="F797" s="182" t="str">
        <f ca="1">IF(ISERROR($V797),"",OFFSET('Smelter Look-up'!$E$4,$V797-4,0))</f>
        <v/>
      </c>
      <c r="G797" s="182" t="str">
        <f ca="1">IF(C797=$X$4,IF(ISERROR($V797),"Enter smelter details","RMI"),IF(ISERROR($V797),"",OFFSET('Smelter Look-up'!$F$4,$V797-4,0)))</f>
        <v/>
      </c>
      <c r="H797" s="183" t="str">
        <f ca="1">IF(ISERROR($V797),"",OFFSET('Smelter Look-up'!$G$4,$V797-4,0))</f>
        <v/>
      </c>
      <c r="I797" s="184" t="str">
        <f ca="1">IF(ISERROR($V797),"",OFFSET('Smelter Look-up'!$H$4,$V797-4,0))</f>
        <v/>
      </c>
      <c r="J797" s="184" t="str">
        <f ca="1">IF(ISERROR($V797),"",OFFSET('Smelter Look-up'!$I$4,$V797-4,0))</f>
        <v/>
      </c>
      <c r="K797" s="224"/>
      <c r="L797" s="224"/>
      <c r="M797" s="224"/>
      <c r="N797" s="224"/>
      <c r="O797" s="224"/>
      <c r="P797" s="185"/>
      <c r="Q797" s="225"/>
      <c r="R797" s="182" t="str">
        <f ca="1">IF(ISERROR($V797),"",OFFSET('Smelter Look-up'!$C$4,$V797-4,0)&amp;"")</f>
        <v/>
      </c>
      <c r="S797" s="181" t="str">
        <f t="shared" ca="1" si="113"/>
        <v/>
      </c>
      <c r="T797" s="181" t="str">
        <f ca="1">IF(B797="","",IF(ISERROR(MATCH($J797,SorP!$B$1:$B$6226,0)),"",INDIRECT("'SorP'!$A$"&amp;MATCH($S797&amp;$J797,SorP!C:C,0))))</f>
        <v/>
      </c>
      <c r="U797" s="201"/>
      <c r="V797" s="226" t="e">
        <f>IF(C797="",NA(),IF(OR(C797="Smelter not listed",C797="Smelter not yet identified"),MATCH($B797&amp;$D797,'Smelter Look-up'!$J:$J,0),MATCH($B797&amp;$C797,'Smelter Look-up'!$J:$J,0)))</f>
        <v>#N/A</v>
      </c>
      <c r="X797" s="227">
        <f t="shared" ca="1" si="114"/>
        <v>0</v>
      </c>
      <c r="AB797" s="228" t="str">
        <f t="shared" si="115"/>
        <v/>
      </c>
    </row>
    <row r="798" spans="1:28" s="227" customFormat="1" ht="20.25">
      <c r="A798" s="181"/>
      <c r="B798" s="182" t="str">
        <f>IF(LEN(A798)=0,"",INDEX('Smelter Look-up'!$A:$A,MATCH($A798,'Smelter Look-up'!$E:$E,0)))</f>
        <v/>
      </c>
      <c r="C798" s="186" t="str">
        <f>IF(LEN(A798)=0,"",INDEX('Smelter Look-up'!$C:$C,MATCH($A798,'Smelter Look-up'!$E:$E,0)))</f>
        <v/>
      </c>
      <c r="D798" s="230"/>
      <c r="E798" s="182" t="str">
        <f ca="1">IF(ISERROR($V798),"",OFFSET('Smelter Look-up'!$D$4,$V798-4,0)&amp;"")</f>
        <v/>
      </c>
      <c r="F798" s="182" t="str">
        <f ca="1">IF(ISERROR($V798),"",OFFSET('Smelter Look-up'!$E$4,$V798-4,0))</f>
        <v/>
      </c>
      <c r="G798" s="182" t="str">
        <f ca="1">IF(C798=$X$4,IF(ISERROR($V798),"Enter smelter details","RMI"),IF(ISERROR($V798),"",OFFSET('Smelter Look-up'!$F$4,$V798-4,0)))</f>
        <v/>
      </c>
      <c r="H798" s="183" t="str">
        <f ca="1">IF(ISERROR($V798),"",OFFSET('Smelter Look-up'!$G$4,$V798-4,0))</f>
        <v/>
      </c>
      <c r="I798" s="184" t="str">
        <f ca="1">IF(ISERROR($V798),"",OFFSET('Smelter Look-up'!$H$4,$V798-4,0))</f>
        <v/>
      </c>
      <c r="J798" s="184" t="str">
        <f ca="1">IF(ISERROR($V798),"",OFFSET('Smelter Look-up'!$I$4,$V798-4,0))</f>
        <v/>
      </c>
      <c r="K798" s="224"/>
      <c r="L798" s="224"/>
      <c r="M798" s="224"/>
      <c r="N798" s="224"/>
      <c r="O798" s="224"/>
      <c r="P798" s="185"/>
      <c r="Q798" s="225"/>
      <c r="R798" s="182" t="str">
        <f ca="1">IF(ISERROR($V798),"",OFFSET('Smelter Look-up'!$C$4,$V798-4,0)&amp;"")</f>
        <v/>
      </c>
      <c r="S798" s="181" t="str">
        <f t="shared" ca="1" si="113"/>
        <v/>
      </c>
      <c r="T798" s="181" t="str">
        <f ca="1">IF(B798="","",IF(ISERROR(MATCH($J798,SorP!$B$1:$B$6226,0)),"",INDIRECT("'SorP'!$A$"&amp;MATCH($S798&amp;$J798,SorP!C:C,0))))</f>
        <v/>
      </c>
      <c r="U798" s="201"/>
      <c r="V798" s="226" t="e">
        <f>IF(C798="",NA(),IF(OR(C798="Smelter not listed",C798="Smelter not yet identified"),MATCH($B798&amp;$D798,'Smelter Look-up'!$J:$J,0),MATCH($B798&amp;$C798,'Smelter Look-up'!$J:$J,0)))</f>
        <v>#N/A</v>
      </c>
      <c r="X798" s="227">
        <f t="shared" ca="1" si="114"/>
        <v>0</v>
      </c>
      <c r="AB798" s="228" t="str">
        <f t="shared" si="115"/>
        <v/>
      </c>
    </row>
    <row r="799" spans="1:28" s="227" customFormat="1" ht="20.25">
      <c r="A799" s="181"/>
      <c r="B799" s="182" t="str">
        <f>IF(LEN(A799)=0,"",INDEX('Smelter Look-up'!$A:$A,MATCH($A799,'Smelter Look-up'!$E:$E,0)))</f>
        <v/>
      </c>
      <c r="C799" s="186" t="str">
        <f>IF(LEN(A799)=0,"",INDEX('Smelter Look-up'!$C:$C,MATCH($A799,'Smelter Look-up'!$E:$E,0)))</f>
        <v/>
      </c>
      <c r="D799" s="230"/>
      <c r="E799" s="182" t="str">
        <f ca="1">IF(ISERROR($V799),"",OFFSET('Smelter Look-up'!$D$4,$V799-4,0)&amp;"")</f>
        <v/>
      </c>
      <c r="F799" s="182" t="str">
        <f ca="1">IF(ISERROR($V799),"",OFFSET('Smelter Look-up'!$E$4,$V799-4,0))</f>
        <v/>
      </c>
      <c r="G799" s="182" t="str">
        <f ca="1">IF(C799=$X$4,IF(ISERROR($V799),"Enter smelter details","RMI"),IF(ISERROR($V799),"",OFFSET('Smelter Look-up'!$F$4,$V799-4,0)))</f>
        <v/>
      </c>
      <c r="H799" s="183" t="str">
        <f ca="1">IF(ISERROR($V799),"",OFFSET('Smelter Look-up'!$G$4,$V799-4,0))</f>
        <v/>
      </c>
      <c r="I799" s="184" t="str">
        <f ca="1">IF(ISERROR($V799),"",OFFSET('Smelter Look-up'!$H$4,$V799-4,0))</f>
        <v/>
      </c>
      <c r="J799" s="184" t="str">
        <f ca="1">IF(ISERROR($V799),"",OFFSET('Smelter Look-up'!$I$4,$V799-4,0))</f>
        <v/>
      </c>
      <c r="K799" s="224"/>
      <c r="L799" s="224"/>
      <c r="M799" s="224"/>
      <c r="N799" s="224"/>
      <c r="O799" s="224"/>
      <c r="P799" s="185"/>
      <c r="Q799" s="225"/>
      <c r="R799" s="182" t="str">
        <f ca="1">IF(ISERROR($V799),"",OFFSET('Smelter Look-up'!$C$4,$V799-4,0)&amp;"")</f>
        <v/>
      </c>
      <c r="S799" s="181" t="str">
        <f t="shared" ca="1" si="113"/>
        <v/>
      </c>
      <c r="T799" s="181" t="str">
        <f ca="1">IF(B799="","",IF(ISERROR(MATCH($J799,SorP!$B$1:$B$6226,0)),"",INDIRECT("'SorP'!$A$"&amp;MATCH($S799&amp;$J799,SorP!C:C,0))))</f>
        <v/>
      </c>
      <c r="U799" s="201"/>
      <c r="V799" s="226" t="e">
        <f>IF(C799="",NA(),IF(OR(C799="Smelter not listed",C799="Smelter not yet identified"),MATCH($B799&amp;$D799,'Smelter Look-up'!$J:$J,0),MATCH($B799&amp;$C799,'Smelter Look-up'!$J:$J,0)))</f>
        <v>#N/A</v>
      </c>
      <c r="X799" s="227">
        <f t="shared" ca="1" si="114"/>
        <v>0</v>
      </c>
      <c r="AB799" s="228" t="str">
        <f t="shared" si="115"/>
        <v/>
      </c>
    </row>
    <row r="800" spans="1:28" s="227" customFormat="1" ht="20.25">
      <c r="A800" s="181"/>
      <c r="B800" s="182" t="str">
        <f>IF(LEN(A800)=0,"",INDEX('Smelter Look-up'!$A:$A,MATCH($A800,'Smelter Look-up'!$E:$E,0)))</f>
        <v/>
      </c>
      <c r="C800" s="186" t="str">
        <f>IF(LEN(A800)=0,"",INDEX('Smelter Look-up'!$C:$C,MATCH($A800,'Smelter Look-up'!$E:$E,0)))</f>
        <v/>
      </c>
      <c r="D800" s="230"/>
      <c r="E800" s="182" t="str">
        <f ca="1">IF(ISERROR($V800),"",OFFSET('Smelter Look-up'!$D$4,$V800-4,0)&amp;"")</f>
        <v/>
      </c>
      <c r="F800" s="182" t="str">
        <f ca="1">IF(ISERROR($V800),"",OFFSET('Smelter Look-up'!$E$4,$V800-4,0))</f>
        <v/>
      </c>
      <c r="G800" s="182" t="str">
        <f ca="1">IF(C800=$X$4,IF(ISERROR($V800),"Enter smelter details","RMI"),IF(ISERROR($V800),"",OFFSET('Smelter Look-up'!$F$4,$V800-4,0)))</f>
        <v/>
      </c>
      <c r="H800" s="183" t="str">
        <f ca="1">IF(ISERROR($V800),"",OFFSET('Smelter Look-up'!$G$4,$V800-4,0))</f>
        <v/>
      </c>
      <c r="I800" s="184" t="str">
        <f ca="1">IF(ISERROR($V800),"",OFFSET('Smelter Look-up'!$H$4,$V800-4,0))</f>
        <v/>
      </c>
      <c r="J800" s="184" t="str">
        <f ca="1">IF(ISERROR($V800),"",OFFSET('Smelter Look-up'!$I$4,$V800-4,0))</f>
        <v/>
      </c>
      <c r="K800" s="224"/>
      <c r="L800" s="224"/>
      <c r="M800" s="224"/>
      <c r="N800" s="224"/>
      <c r="O800" s="224"/>
      <c r="P800" s="185"/>
      <c r="Q800" s="225"/>
      <c r="R800" s="182" t="str">
        <f ca="1">IF(ISERROR($V800),"",OFFSET('Smelter Look-up'!$C$4,$V800-4,0)&amp;"")</f>
        <v/>
      </c>
      <c r="S800" s="181" t="str">
        <f t="shared" ca="1" si="113"/>
        <v/>
      </c>
      <c r="T800" s="181" t="str">
        <f ca="1">IF(B800="","",IF(ISERROR(MATCH($J800,SorP!$B$1:$B$6226,0)),"",INDIRECT("'SorP'!$A$"&amp;MATCH($S800&amp;$J800,SorP!C:C,0))))</f>
        <v/>
      </c>
      <c r="U800" s="201"/>
      <c r="V800" s="226" t="e">
        <f>IF(C800="",NA(),IF(OR(C800="Smelter not listed",C800="Smelter not yet identified"),MATCH($B800&amp;$D800,'Smelter Look-up'!$J:$J,0),MATCH($B800&amp;$C800,'Smelter Look-up'!$J:$J,0)))</f>
        <v>#N/A</v>
      </c>
      <c r="X800" s="227">
        <f t="shared" ca="1" si="114"/>
        <v>0</v>
      </c>
      <c r="AB800" s="228" t="str">
        <f t="shared" si="115"/>
        <v/>
      </c>
    </row>
    <row r="801" spans="1:28" s="227" customFormat="1" ht="20.25">
      <c r="A801" s="181"/>
      <c r="B801" s="182" t="str">
        <f>IF(LEN(A801)=0,"",INDEX('Smelter Look-up'!$A:$A,MATCH($A801,'Smelter Look-up'!$E:$E,0)))</f>
        <v/>
      </c>
      <c r="C801" s="186" t="str">
        <f>IF(LEN(A801)=0,"",INDEX('Smelter Look-up'!$C:$C,MATCH($A801,'Smelter Look-up'!$E:$E,0)))</f>
        <v/>
      </c>
      <c r="D801" s="230"/>
      <c r="E801" s="182" t="str">
        <f ca="1">IF(ISERROR($V801),"",OFFSET('Smelter Look-up'!$D$4,$V801-4,0)&amp;"")</f>
        <v/>
      </c>
      <c r="F801" s="182" t="str">
        <f ca="1">IF(ISERROR($V801),"",OFFSET('Smelter Look-up'!$E$4,$V801-4,0))</f>
        <v/>
      </c>
      <c r="G801" s="182" t="str">
        <f ca="1">IF(C801=$X$4,IF(ISERROR($V801),"Enter smelter details","RMI"),IF(ISERROR($V801),"",OFFSET('Smelter Look-up'!$F$4,$V801-4,0)))</f>
        <v/>
      </c>
      <c r="H801" s="183" t="str">
        <f ca="1">IF(ISERROR($V801),"",OFFSET('Smelter Look-up'!$G$4,$V801-4,0))</f>
        <v/>
      </c>
      <c r="I801" s="184" t="str">
        <f ca="1">IF(ISERROR($V801),"",OFFSET('Smelter Look-up'!$H$4,$V801-4,0))</f>
        <v/>
      </c>
      <c r="J801" s="184" t="str">
        <f ca="1">IF(ISERROR($V801),"",OFFSET('Smelter Look-up'!$I$4,$V801-4,0))</f>
        <v/>
      </c>
      <c r="K801" s="224"/>
      <c r="L801" s="224"/>
      <c r="M801" s="224"/>
      <c r="N801" s="224"/>
      <c r="O801" s="224"/>
      <c r="P801" s="185"/>
      <c r="Q801" s="225"/>
      <c r="R801" s="182" t="str">
        <f ca="1">IF(ISERROR($V801),"",OFFSET('Smelter Look-up'!$C$4,$V801-4,0)&amp;"")</f>
        <v/>
      </c>
      <c r="S801" s="181" t="str">
        <f t="shared" ca="1" si="113"/>
        <v/>
      </c>
      <c r="T801" s="181" t="str">
        <f ca="1">IF(B801="","",IF(ISERROR(MATCH($J801,SorP!$B$1:$B$6226,0)),"",INDIRECT("'SorP'!$A$"&amp;MATCH($S801&amp;$J801,SorP!C:C,0))))</f>
        <v/>
      </c>
      <c r="U801" s="201"/>
      <c r="V801" s="226" t="e">
        <f>IF(C801="",NA(),IF(OR(C801="Smelter not listed",C801="Smelter not yet identified"),MATCH($B801&amp;$D801,'Smelter Look-up'!$J:$J,0),MATCH($B801&amp;$C801,'Smelter Look-up'!$J:$J,0)))</f>
        <v>#N/A</v>
      </c>
      <c r="X801" s="227">
        <f t="shared" ca="1" si="114"/>
        <v>0</v>
      </c>
      <c r="AB801" s="228" t="str">
        <f t="shared" si="115"/>
        <v/>
      </c>
    </row>
    <row r="802" spans="1:28" s="227" customFormat="1" ht="20.25">
      <c r="A802" s="181"/>
      <c r="B802" s="182" t="str">
        <f>IF(LEN(A802)=0,"",INDEX('Smelter Look-up'!$A:$A,MATCH($A802,'Smelter Look-up'!$E:$E,0)))</f>
        <v/>
      </c>
      <c r="C802" s="186" t="str">
        <f>IF(LEN(A802)=0,"",INDEX('Smelter Look-up'!$C:$C,MATCH($A802,'Smelter Look-up'!$E:$E,0)))</f>
        <v/>
      </c>
      <c r="D802" s="230"/>
      <c r="E802" s="182" t="str">
        <f ca="1">IF(ISERROR($V802),"",OFFSET('Smelter Look-up'!$D$4,$V802-4,0)&amp;"")</f>
        <v/>
      </c>
      <c r="F802" s="182" t="str">
        <f ca="1">IF(ISERROR($V802),"",OFFSET('Smelter Look-up'!$E$4,$V802-4,0))</f>
        <v/>
      </c>
      <c r="G802" s="182" t="str">
        <f ca="1">IF(C802=$X$4,IF(ISERROR($V802),"Enter smelter details","RMI"),IF(ISERROR($V802),"",OFFSET('Smelter Look-up'!$F$4,$V802-4,0)))</f>
        <v/>
      </c>
      <c r="H802" s="183" t="str">
        <f ca="1">IF(ISERROR($V802),"",OFFSET('Smelter Look-up'!$G$4,$V802-4,0))</f>
        <v/>
      </c>
      <c r="I802" s="184" t="str">
        <f ca="1">IF(ISERROR($V802),"",OFFSET('Smelter Look-up'!$H$4,$V802-4,0))</f>
        <v/>
      </c>
      <c r="J802" s="184" t="str">
        <f ca="1">IF(ISERROR($V802),"",OFFSET('Smelter Look-up'!$I$4,$V802-4,0))</f>
        <v/>
      </c>
      <c r="K802" s="224"/>
      <c r="L802" s="224"/>
      <c r="M802" s="224"/>
      <c r="N802" s="224"/>
      <c r="O802" s="224"/>
      <c r="P802" s="185"/>
      <c r="Q802" s="225"/>
      <c r="R802" s="182" t="str">
        <f ca="1">IF(ISERROR($V802),"",OFFSET('Smelter Look-up'!$C$4,$V802-4,0)&amp;"")</f>
        <v/>
      </c>
      <c r="S802" s="181" t="str">
        <f t="shared" ca="1" si="113"/>
        <v/>
      </c>
      <c r="T802" s="181" t="str">
        <f ca="1">IF(B802="","",IF(ISERROR(MATCH($J802,SorP!$B$1:$B$6226,0)),"",INDIRECT("'SorP'!$A$"&amp;MATCH($S802&amp;$J802,SorP!C:C,0))))</f>
        <v/>
      </c>
      <c r="U802" s="201"/>
      <c r="V802" s="226" t="e">
        <f>IF(C802="",NA(),IF(OR(C802="Smelter not listed",C802="Smelter not yet identified"),MATCH($B802&amp;$D802,'Smelter Look-up'!$J:$J,0),MATCH($B802&amp;$C802,'Smelter Look-up'!$J:$J,0)))</f>
        <v>#N/A</v>
      </c>
      <c r="X802" s="227">
        <f t="shared" ca="1" si="114"/>
        <v>0</v>
      </c>
      <c r="AB802" s="228" t="str">
        <f t="shared" si="115"/>
        <v/>
      </c>
    </row>
    <row r="803" spans="1:28" s="227" customFormat="1" ht="20.25">
      <c r="A803" s="181"/>
      <c r="B803" s="182" t="str">
        <f>IF(LEN(A803)=0,"",INDEX('Smelter Look-up'!$A:$A,MATCH($A803,'Smelter Look-up'!$E:$E,0)))</f>
        <v/>
      </c>
      <c r="C803" s="186" t="str">
        <f>IF(LEN(A803)=0,"",INDEX('Smelter Look-up'!$C:$C,MATCH($A803,'Smelter Look-up'!$E:$E,0)))</f>
        <v/>
      </c>
      <c r="D803" s="230"/>
      <c r="E803" s="182" t="str">
        <f ca="1">IF(ISERROR($V803),"",OFFSET('Smelter Look-up'!$D$4,$V803-4,0)&amp;"")</f>
        <v/>
      </c>
      <c r="F803" s="182" t="str">
        <f ca="1">IF(ISERROR($V803),"",OFFSET('Smelter Look-up'!$E$4,$V803-4,0))</f>
        <v/>
      </c>
      <c r="G803" s="182" t="str">
        <f ca="1">IF(C803=$X$4,IF(ISERROR($V803),"Enter smelter details","RMI"),IF(ISERROR($V803),"",OFFSET('Smelter Look-up'!$F$4,$V803-4,0)))</f>
        <v/>
      </c>
      <c r="H803" s="183" t="str">
        <f ca="1">IF(ISERROR($V803),"",OFFSET('Smelter Look-up'!$G$4,$V803-4,0))</f>
        <v/>
      </c>
      <c r="I803" s="184" t="str">
        <f ca="1">IF(ISERROR($V803),"",OFFSET('Smelter Look-up'!$H$4,$V803-4,0))</f>
        <v/>
      </c>
      <c r="J803" s="184" t="str">
        <f ca="1">IF(ISERROR($V803),"",OFFSET('Smelter Look-up'!$I$4,$V803-4,0))</f>
        <v/>
      </c>
      <c r="K803" s="224"/>
      <c r="L803" s="224"/>
      <c r="M803" s="224"/>
      <c r="N803" s="224"/>
      <c r="O803" s="224"/>
      <c r="P803" s="185"/>
      <c r="Q803" s="225"/>
      <c r="R803" s="182" t="str">
        <f ca="1">IF(ISERROR($V803),"",OFFSET('Smelter Look-up'!$C$4,$V803-4,0)&amp;"")</f>
        <v/>
      </c>
      <c r="S803" s="181" t="str">
        <f t="shared" ca="1" si="113"/>
        <v/>
      </c>
      <c r="T803" s="181" t="str">
        <f ca="1">IF(B803="","",IF(ISERROR(MATCH($J803,SorP!$B$1:$B$6226,0)),"",INDIRECT("'SorP'!$A$"&amp;MATCH($S803&amp;$J803,SorP!C:C,0))))</f>
        <v/>
      </c>
      <c r="U803" s="201"/>
      <c r="V803" s="226" t="e">
        <f>IF(C803="",NA(),IF(OR(C803="Smelter not listed",C803="Smelter not yet identified"),MATCH($B803&amp;$D803,'Smelter Look-up'!$J:$J,0),MATCH($B803&amp;$C803,'Smelter Look-up'!$J:$J,0)))</f>
        <v>#N/A</v>
      </c>
      <c r="X803" s="227">
        <f t="shared" ca="1" si="114"/>
        <v>0</v>
      </c>
      <c r="AB803" s="228" t="str">
        <f t="shared" si="115"/>
        <v/>
      </c>
    </row>
    <row r="804" spans="1:28" s="227" customFormat="1" ht="20.25">
      <c r="A804" s="181"/>
      <c r="B804" s="182" t="str">
        <f>IF(LEN(A804)=0,"",INDEX('Smelter Look-up'!$A:$A,MATCH($A804,'Smelter Look-up'!$E:$E,0)))</f>
        <v/>
      </c>
      <c r="C804" s="186" t="str">
        <f>IF(LEN(A804)=0,"",INDEX('Smelter Look-up'!$C:$C,MATCH($A804,'Smelter Look-up'!$E:$E,0)))</f>
        <v/>
      </c>
      <c r="D804" s="230"/>
      <c r="E804" s="182" t="str">
        <f ca="1">IF(ISERROR($V804),"",OFFSET('Smelter Look-up'!$D$4,$V804-4,0)&amp;"")</f>
        <v/>
      </c>
      <c r="F804" s="182" t="str">
        <f ca="1">IF(ISERROR($V804),"",OFFSET('Smelter Look-up'!$E$4,$V804-4,0))</f>
        <v/>
      </c>
      <c r="G804" s="182" t="str">
        <f ca="1">IF(C804=$X$4,IF(ISERROR($V804),"Enter smelter details","RMI"),IF(ISERROR($V804),"",OFFSET('Smelter Look-up'!$F$4,$V804-4,0)))</f>
        <v/>
      </c>
      <c r="H804" s="183" t="str">
        <f ca="1">IF(ISERROR($V804),"",OFFSET('Smelter Look-up'!$G$4,$V804-4,0))</f>
        <v/>
      </c>
      <c r="I804" s="184" t="str">
        <f ca="1">IF(ISERROR($V804),"",OFFSET('Smelter Look-up'!$H$4,$V804-4,0))</f>
        <v/>
      </c>
      <c r="J804" s="184" t="str">
        <f ca="1">IF(ISERROR($V804),"",OFFSET('Smelter Look-up'!$I$4,$V804-4,0))</f>
        <v/>
      </c>
      <c r="K804" s="224"/>
      <c r="L804" s="224"/>
      <c r="M804" s="224"/>
      <c r="N804" s="224"/>
      <c r="O804" s="224"/>
      <c r="P804" s="185"/>
      <c r="Q804" s="225"/>
      <c r="R804" s="182" t="str">
        <f ca="1">IF(ISERROR($V804),"",OFFSET('Smelter Look-up'!$C$4,$V804-4,0)&amp;"")</f>
        <v/>
      </c>
      <c r="S804" s="181" t="str">
        <f t="shared" ca="1" si="113"/>
        <v/>
      </c>
      <c r="T804" s="181" t="str">
        <f ca="1">IF(B804="","",IF(ISERROR(MATCH($J804,SorP!$B$1:$B$6226,0)),"",INDIRECT("'SorP'!$A$"&amp;MATCH($S804&amp;$J804,SorP!C:C,0))))</f>
        <v/>
      </c>
      <c r="U804" s="201"/>
      <c r="V804" s="226" t="e">
        <f>IF(C804="",NA(),IF(OR(C804="Smelter not listed",C804="Smelter not yet identified"),MATCH($B804&amp;$D804,'Smelter Look-up'!$J:$J,0),MATCH($B804&amp;$C804,'Smelter Look-up'!$J:$J,0)))</f>
        <v>#N/A</v>
      </c>
      <c r="X804" s="227">
        <f t="shared" ca="1" si="114"/>
        <v>0</v>
      </c>
      <c r="AB804" s="228" t="str">
        <f t="shared" si="115"/>
        <v/>
      </c>
    </row>
    <row r="805" spans="1:28" s="227" customFormat="1" ht="20.25">
      <c r="A805" s="181"/>
      <c r="B805" s="182" t="str">
        <f>IF(LEN(A805)=0,"",INDEX('Smelter Look-up'!$A:$A,MATCH($A805,'Smelter Look-up'!$E:$E,0)))</f>
        <v/>
      </c>
      <c r="C805" s="186" t="str">
        <f>IF(LEN(A805)=0,"",INDEX('Smelter Look-up'!$C:$C,MATCH($A805,'Smelter Look-up'!$E:$E,0)))</f>
        <v/>
      </c>
      <c r="D805" s="230"/>
      <c r="E805" s="182" t="str">
        <f ca="1">IF(ISERROR($V805),"",OFFSET('Smelter Look-up'!$D$4,$V805-4,0)&amp;"")</f>
        <v/>
      </c>
      <c r="F805" s="182" t="str">
        <f ca="1">IF(ISERROR($V805),"",OFFSET('Smelter Look-up'!$E$4,$V805-4,0))</f>
        <v/>
      </c>
      <c r="G805" s="182" t="str">
        <f ca="1">IF(C805=$X$4,IF(ISERROR($V805),"Enter smelter details","RMI"),IF(ISERROR($V805),"",OFFSET('Smelter Look-up'!$F$4,$V805-4,0)))</f>
        <v/>
      </c>
      <c r="H805" s="183" t="str">
        <f ca="1">IF(ISERROR($V805),"",OFFSET('Smelter Look-up'!$G$4,$V805-4,0))</f>
        <v/>
      </c>
      <c r="I805" s="184" t="str">
        <f ca="1">IF(ISERROR($V805),"",OFFSET('Smelter Look-up'!$H$4,$V805-4,0))</f>
        <v/>
      </c>
      <c r="J805" s="184" t="str">
        <f ca="1">IF(ISERROR($V805),"",OFFSET('Smelter Look-up'!$I$4,$V805-4,0))</f>
        <v/>
      </c>
      <c r="K805" s="224"/>
      <c r="L805" s="224"/>
      <c r="M805" s="224"/>
      <c r="N805" s="224"/>
      <c r="O805" s="224"/>
      <c r="P805" s="185"/>
      <c r="Q805" s="225"/>
      <c r="R805" s="182" t="str">
        <f ca="1">IF(ISERROR($V805),"",OFFSET('Smelter Look-up'!$C$4,$V805-4,0)&amp;"")</f>
        <v/>
      </c>
      <c r="S805" s="181" t="str">
        <f t="shared" ca="1" si="113"/>
        <v/>
      </c>
      <c r="T805" s="181" t="str">
        <f ca="1">IF(B805="","",IF(ISERROR(MATCH($J805,SorP!$B$1:$B$6226,0)),"",INDIRECT("'SorP'!$A$"&amp;MATCH($S805&amp;$J805,SorP!C:C,0))))</f>
        <v/>
      </c>
      <c r="U805" s="201"/>
      <c r="V805" s="226" t="e">
        <f>IF(C805="",NA(),IF(OR(C805="Smelter not listed",C805="Smelter not yet identified"),MATCH($B805&amp;$D805,'Smelter Look-up'!$J:$J,0),MATCH($B805&amp;$C805,'Smelter Look-up'!$J:$J,0)))</f>
        <v>#N/A</v>
      </c>
      <c r="X805" s="227">
        <f t="shared" ca="1" si="114"/>
        <v>0</v>
      </c>
      <c r="AB805" s="228" t="str">
        <f t="shared" si="115"/>
        <v/>
      </c>
    </row>
    <row r="806" spans="1:28" s="227" customFormat="1" ht="20.25">
      <c r="A806" s="181"/>
      <c r="B806" s="182" t="str">
        <f>IF(LEN(A806)=0,"",INDEX('Smelter Look-up'!$A:$A,MATCH($A806,'Smelter Look-up'!$E:$E,0)))</f>
        <v/>
      </c>
      <c r="C806" s="186" t="str">
        <f>IF(LEN(A806)=0,"",INDEX('Smelter Look-up'!$C:$C,MATCH($A806,'Smelter Look-up'!$E:$E,0)))</f>
        <v/>
      </c>
      <c r="D806" s="230"/>
      <c r="E806" s="182" t="str">
        <f ca="1">IF(ISERROR($V806),"",OFFSET('Smelter Look-up'!$D$4,$V806-4,0)&amp;"")</f>
        <v/>
      </c>
      <c r="F806" s="182" t="str">
        <f ca="1">IF(ISERROR($V806),"",OFFSET('Smelter Look-up'!$E$4,$V806-4,0))</f>
        <v/>
      </c>
      <c r="G806" s="182" t="str">
        <f ca="1">IF(C806=$X$4,IF(ISERROR($V806),"Enter smelter details","RMI"),IF(ISERROR($V806),"",OFFSET('Smelter Look-up'!$F$4,$V806-4,0)))</f>
        <v/>
      </c>
      <c r="H806" s="183" t="str">
        <f ca="1">IF(ISERROR($V806),"",OFFSET('Smelter Look-up'!$G$4,$V806-4,0))</f>
        <v/>
      </c>
      <c r="I806" s="184" t="str">
        <f ca="1">IF(ISERROR($V806),"",OFFSET('Smelter Look-up'!$H$4,$V806-4,0))</f>
        <v/>
      </c>
      <c r="J806" s="184" t="str">
        <f ca="1">IF(ISERROR($V806),"",OFFSET('Smelter Look-up'!$I$4,$V806-4,0))</f>
        <v/>
      </c>
      <c r="K806" s="224"/>
      <c r="L806" s="224"/>
      <c r="M806" s="224"/>
      <c r="N806" s="224"/>
      <c r="O806" s="224"/>
      <c r="P806" s="185"/>
      <c r="Q806" s="225"/>
      <c r="R806" s="182" t="str">
        <f ca="1">IF(ISERROR($V806),"",OFFSET('Smelter Look-up'!$C$4,$V806-4,0)&amp;"")</f>
        <v/>
      </c>
      <c r="S806" s="181" t="str">
        <f t="shared" ca="1" si="113"/>
        <v/>
      </c>
      <c r="T806" s="181" t="str">
        <f ca="1">IF(B806="","",IF(ISERROR(MATCH($J806,SorP!$B$1:$B$6226,0)),"",INDIRECT("'SorP'!$A$"&amp;MATCH($S806&amp;$J806,SorP!C:C,0))))</f>
        <v/>
      </c>
      <c r="U806" s="201"/>
      <c r="V806" s="226" t="e">
        <f>IF(C806="",NA(),IF(OR(C806="Smelter not listed",C806="Smelter not yet identified"),MATCH($B806&amp;$D806,'Smelter Look-up'!$J:$J,0),MATCH($B806&amp;$C806,'Smelter Look-up'!$J:$J,0)))</f>
        <v>#N/A</v>
      </c>
      <c r="X806" s="227">
        <f t="shared" ca="1" si="114"/>
        <v>0</v>
      </c>
      <c r="AB806" s="228" t="str">
        <f t="shared" si="115"/>
        <v/>
      </c>
    </row>
    <row r="807" spans="1:28" s="227" customFormat="1" ht="20.25">
      <c r="A807" s="181"/>
      <c r="B807" s="182" t="str">
        <f>IF(LEN(A807)=0,"",INDEX('Smelter Look-up'!$A:$A,MATCH($A807,'Smelter Look-up'!$E:$E,0)))</f>
        <v/>
      </c>
      <c r="C807" s="186" t="str">
        <f>IF(LEN(A807)=0,"",INDEX('Smelter Look-up'!$C:$C,MATCH($A807,'Smelter Look-up'!$E:$E,0)))</f>
        <v/>
      </c>
      <c r="D807" s="230"/>
      <c r="E807" s="182" t="str">
        <f ca="1">IF(ISERROR($V807),"",OFFSET('Smelter Look-up'!$D$4,$V807-4,0)&amp;"")</f>
        <v/>
      </c>
      <c r="F807" s="182" t="str">
        <f ca="1">IF(ISERROR($V807),"",OFFSET('Smelter Look-up'!$E$4,$V807-4,0))</f>
        <v/>
      </c>
      <c r="G807" s="182" t="str">
        <f ca="1">IF(C807=$X$4,IF(ISERROR($V807),"Enter smelter details","RMI"),IF(ISERROR($V807),"",OFFSET('Smelter Look-up'!$F$4,$V807-4,0)))</f>
        <v/>
      </c>
      <c r="H807" s="183" t="str">
        <f ca="1">IF(ISERROR($V807),"",OFFSET('Smelter Look-up'!$G$4,$V807-4,0))</f>
        <v/>
      </c>
      <c r="I807" s="184" t="str">
        <f ca="1">IF(ISERROR($V807),"",OFFSET('Smelter Look-up'!$H$4,$V807-4,0))</f>
        <v/>
      </c>
      <c r="J807" s="184" t="str">
        <f ca="1">IF(ISERROR($V807),"",OFFSET('Smelter Look-up'!$I$4,$V807-4,0))</f>
        <v/>
      </c>
      <c r="K807" s="224"/>
      <c r="L807" s="224"/>
      <c r="M807" s="224"/>
      <c r="N807" s="224"/>
      <c r="O807" s="224"/>
      <c r="P807" s="185"/>
      <c r="Q807" s="225"/>
      <c r="R807" s="182" t="str">
        <f ca="1">IF(ISERROR($V807),"",OFFSET('Smelter Look-up'!$C$4,$V807-4,0)&amp;"")</f>
        <v/>
      </c>
      <c r="S807" s="181" t="str">
        <f t="shared" ca="1" si="113"/>
        <v/>
      </c>
      <c r="T807" s="181" t="str">
        <f ca="1">IF(B807="","",IF(ISERROR(MATCH($J807,SorP!$B$1:$B$6226,0)),"",INDIRECT("'SorP'!$A$"&amp;MATCH($S807&amp;$J807,SorP!C:C,0))))</f>
        <v/>
      </c>
      <c r="U807" s="201"/>
      <c r="V807" s="226" t="e">
        <f>IF(C807="",NA(),IF(OR(C807="Smelter not listed",C807="Smelter not yet identified"),MATCH($B807&amp;$D807,'Smelter Look-up'!$J:$J,0),MATCH($B807&amp;$C807,'Smelter Look-up'!$J:$J,0)))</f>
        <v>#N/A</v>
      </c>
      <c r="X807" s="227">
        <f t="shared" ca="1" si="114"/>
        <v>0</v>
      </c>
      <c r="AB807" s="228" t="str">
        <f t="shared" si="115"/>
        <v/>
      </c>
    </row>
    <row r="808" spans="1:28" s="227" customFormat="1" ht="20.25">
      <c r="A808" s="181"/>
      <c r="B808" s="182" t="str">
        <f>IF(LEN(A808)=0,"",INDEX('Smelter Look-up'!$A:$A,MATCH($A808,'Smelter Look-up'!$E:$E,0)))</f>
        <v/>
      </c>
      <c r="C808" s="186" t="str">
        <f>IF(LEN(A808)=0,"",INDEX('Smelter Look-up'!$C:$C,MATCH($A808,'Smelter Look-up'!$E:$E,0)))</f>
        <v/>
      </c>
      <c r="D808" s="230"/>
      <c r="E808" s="182" t="str">
        <f ca="1">IF(ISERROR($V808),"",OFFSET('Smelter Look-up'!$D$4,$V808-4,0)&amp;"")</f>
        <v/>
      </c>
      <c r="F808" s="182" t="str">
        <f ca="1">IF(ISERROR($V808),"",OFFSET('Smelter Look-up'!$E$4,$V808-4,0))</f>
        <v/>
      </c>
      <c r="G808" s="182" t="str">
        <f ca="1">IF(C808=$X$4,IF(ISERROR($V808),"Enter smelter details","RMI"),IF(ISERROR($V808),"",OFFSET('Smelter Look-up'!$F$4,$V808-4,0)))</f>
        <v/>
      </c>
      <c r="H808" s="183" t="str">
        <f ca="1">IF(ISERROR($V808),"",OFFSET('Smelter Look-up'!$G$4,$V808-4,0))</f>
        <v/>
      </c>
      <c r="I808" s="184" t="str">
        <f ca="1">IF(ISERROR($V808),"",OFFSET('Smelter Look-up'!$H$4,$V808-4,0))</f>
        <v/>
      </c>
      <c r="J808" s="184" t="str">
        <f ca="1">IF(ISERROR($V808),"",OFFSET('Smelter Look-up'!$I$4,$V808-4,0))</f>
        <v/>
      </c>
      <c r="K808" s="224"/>
      <c r="L808" s="224"/>
      <c r="M808" s="224"/>
      <c r="N808" s="224"/>
      <c r="O808" s="224"/>
      <c r="P808" s="185"/>
      <c r="Q808" s="225"/>
      <c r="R808" s="182" t="str">
        <f ca="1">IF(ISERROR($V808),"",OFFSET('Smelter Look-up'!$C$4,$V808-4,0)&amp;"")</f>
        <v/>
      </c>
      <c r="S808" s="181" t="str">
        <f t="shared" ca="1" si="113"/>
        <v/>
      </c>
      <c r="T808" s="181" t="str">
        <f ca="1">IF(B808="","",IF(ISERROR(MATCH($J808,SorP!$B$1:$B$6226,0)),"",INDIRECT("'SorP'!$A$"&amp;MATCH($S808&amp;$J808,SorP!C:C,0))))</f>
        <v/>
      </c>
      <c r="U808" s="201"/>
      <c r="V808" s="226" t="e">
        <f>IF(C808="",NA(),IF(OR(C808="Smelter not listed",C808="Smelter not yet identified"),MATCH($B808&amp;$D808,'Smelter Look-up'!$J:$J,0),MATCH($B808&amp;$C808,'Smelter Look-up'!$J:$J,0)))</f>
        <v>#N/A</v>
      </c>
      <c r="X808" s="227">
        <f t="shared" ca="1" si="114"/>
        <v>0</v>
      </c>
      <c r="AB808" s="228" t="str">
        <f t="shared" si="115"/>
        <v/>
      </c>
    </row>
    <row r="809" spans="1:28" s="227" customFormat="1" ht="20.25">
      <c r="A809" s="181"/>
      <c r="B809" s="182" t="str">
        <f>IF(LEN(A809)=0,"",INDEX('Smelter Look-up'!$A:$A,MATCH($A809,'Smelter Look-up'!$E:$E,0)))</f>
        <v/>
      </c>
      <c r="C809" s="186" t="str">
        <f>IF(LEN(A809)=0,"",INDEX('Smelter Look-up'!$C:$C,MATCH($A809,'Smelter Look-up'!$E:$E,0)))</f>
        <v/>
      </c>
      <c r="D809" s="230"/>
      <c r="E809" s="182" t="str">
        <f ca="1">IF(ISERROR($V809),"",OFFSET('Smelter Look-up'!$D$4,$V809-4,0)&amp;"")</f>
        <v/>
      </c>
      <c r="F809" s="182" t="str">
        <f ca="1">IF(ISERROR($V809),"",OFFSET('Smelter Look-up'!$E$4,$V809-4,0))</f>
        <v/>
      </c>
      <c r="G809" s="182" t="str">
        <f ca="1">IF(C809=$X$4,IF(ISERROR($V809),"Enter smelter details","RMI"),IF(ISERROR($V809),"",OFFSET('Smelter Look-up'!$F$4,$V809-4,0)))</f>
        <v/>
      </c>
      <c r="H809" s="183" t="str">
        <f ca="1">IF(ISERROR($V809),"",OFFSET('Smelter Look-up'!$G$4,$V809-4,0))</f>
        <v/>
      </c>
      <c r="I809" s="184" t="str">
        <f ca="1">IF(ISERROR($V809),"",OFFSET('Smelter Look-up'!$H$4,$V809-4,0))</f>
        <v/>
      </c>
      <c r="J809" s="184" t="str">
        <f ca="1">IF(ISERROR($V809),"",OFFSET('Smelter Look-up'!$I$4,$V809-4,0))</f>
        <v/>
      </c>
      <c r="K809" s="224"/>
      <c r="L809" s="224"/>
      <c r="M809" s="224"/>
      <c r="N809" s="224"/>
      <c r="O809" s="224"/>
      <c r="P809" s="185"/>
      <c r="Q809" s="225"/>
      <c r="R809" s="182" t="str">
        <f ca="1">IF(ISERROR($V809),"",OFFSET('Smelter Look-up'!$C$4,$V809-4,0)&amp;"")</f>
        <v/>
      </c>
      <c r="S809" s="181" t="str">
        <f t="shared" ca="1" si="113"/>
        <v/>
      </c>
      <c r="T809" s="181" t="str">
        <f ca="1">IF(B809="","",IF(ISERROR(MATCH($J809,SorP!$B$1:$B$6226,0)),"",INDIRECT("'SorP'!$A$"&amp;MATCH($S809&amp;$J809,SorP!C:C,0))))</f>
        <v/>
      </c>
      <c r="U809" s="201"/>
      <c r="V809" s="226" t="e">
        <f>IF(C809="",NA(),IF(OR(C809="Smelter not listed",C809="Smelter not yet identified"),MATCH($B809&amp;$D809,'Smelter Look-up'!$J:$J,0),MATCH($B809&amp;$C809,'Smelter Look-up'!$J:$J,0)))</f>
        <v>#N/A</v>
      </c>
      <c r="X809" s="227">
        <f t="shared" ca="1" si="114"/>
        <v>0</v>
      </c>
      <c r="AB809" s="228" t="str">
        <f t="shared" si="115"/>
        <v/>
      </c>
    </row>
    <row r="810" spans="1:28" s="227" customFormat="1" ht="20.25">
      <c r="A810" s="181"/>
      <c r="B810" s="182" t="str">
        <f>IF(LEN(A810)=0,"",INDEX('Smelter Look-up'!$A:$A,MATCH($A810,'Smelter Look-up'!$E:$E,0)))</f>
        <v/>
      </c>
      <c r="C810" s="186" t="str">
        <f>IF(LEN(A810)=0,"",INDEX('Smelter Look-up'!$C:$C,MATCH($A810,'Smelter Look-up'!$E:$E,0)))</f>
        <v/>
      </c>
      <c r="D810" s="230"/>
      <c r="E810" s="182" t="str">
        <f ca="1">IF(ISERROR($V810),"",OFFSET('Smelter Look-up'!$D$4,$V810-4,0)&amp;"")</f>
        <v/>
      </c>
      <c r="F810" s="182" t="str">
        <f ca="1">IF(ISERROR($V810),"",OFFSET('Smelter Look-up'!$E$4,$V810-4,0))</f>
        <v/>
      </c>
      <c r="G810" s="182" t="str">
        <f ca="1">IF(C810=$X$4,IF(ISERROR($V810),"Enter smelter details","RMI"),IF(ISERROR($V810),"",OFFSET('Smelter Look-up'!$F$4,$V810-4,0)))</f>
        <v/>
      </c>
      <c r="H810" s="183" t="str">
        <f ca="1">IF(ISERROR($V810),"",OFFSET('Smelter Look-up'!$G$4,$V810-4,0))</f>
        <v/>
      </c>
      <c r="I810" s="184" t="str">
        <f ca="1">IF(ISERROR($V810),"",OFFSET('Smelter Look-up'!$H$4,$V810-4,0))</f>
        <v/>
      </c>
      <c r="J810" s="184" t="str">
        <f ca="1">IF(ISERROR($V810),"",OFFSET('Smelter Look-up'!$I$4,$V810-4,0))</f>
        <v/>
      </c>
      <c r="K810" s="224"/>
      <c r="L810" s="224"/>
      <c r="M810" s="224"/>
      <c r="N810" s="224"/>
      <c r="O810" s="224"/>
      <c r="P810" s="185"/>
      <c r="Q810" s="225"/>
      <c r="R810" s="182" t="str">
        <f ca="1">IF(ISERROR($V810),"",OFFSET('Smelter Look-up'!$C$4,$V810-4,0)&amp;"")</f>
        <v/>
      </c>
      <c r="S810" s="181" t="str">
        <f t="shared" ca="1" si="113"/>
        <v/>
      </c>
      <c r="T810" s="181" t="str">
        <f ca="1">IF(B810="","",IF(ISERROR(MATCH($J810,SorP!$B$1:$B$6226,0)),"",INDIRECT("'SorP'!$A$"&amp;MATCH($S810&amp;$J810,SorP!C:C,0))))</f>
        <v/>
      </c>
      <c r="U810" s="201"/>
      <c r="V810" s="226" t="e">
        <f>IF(C810="",NA(),IF(OR(C810="Smelter not listed",C810="Smelter not yet identified"),MATCH($B810&amp;$D810,'Smelter Look-up'!$J:$J,0),MATCH($B810&amp;$C810,'Smelter Look-up'!$J:$J,0)))</f>
        <v>#N/A</v>
      </c>
      <c r="X810" s="227">
        <f t="shared" ca="1" si="114"/>
        <v>0</v>
      </c>
      <c r="AB810" s="228" t="str">
        <f t="shared" si="115"/>
        <v/>
      </c>
    </row>
    <row r="811" spans="1:28" s="227" customFormat="1" ht="20.25">
      <c r="A811" s="181"/>
      <c r="B811" s="182" t="str">
        <f>IF(LEN(A811)=0,"",INDEX('Smelter Look-up'!$A:$A,MATCH($A811,'Smelter Look-up'!$E:$E,0)))</f>
        <v/>
      </c>
      <c r="C811" s="186" t="str">
        <f>IF(LEN(A811)=0,"",INDEX('Smelter Look-up'!$C:$C,MATCH($A811,'Smelter Look-up'!$E:$E,0)))</f>
        <v/>
      </c>
      <c r="D811" s="230"/>
      <c r="E811" s="182" t="str">
        <f ca="1">IF(ISERROR($V811),"",OFFSET('Smelter Look-up'!$D$4,$V811-4,0)&amp;"")</f>
        <v/>
      </c>
      <c r="F811" s="182" t="str">
        <f ca="1">IF(ISERROR($V811),"",OFFSET('Smelter Look-up'!$E$4,$V811-4,0))</f>
        <v/>
      </c>
      <c r="G811" s="182" t="str">
        <f ca="1">IF(C811=$X$4,IF(ISERROR($V811),"Enter smelter details","RMI"),IF(ISERROR($V811),"",OFFSET('Smelter Look-up'!$F$4,$V811-4,0)))</f>
        <v/>
      </c>
      <c r="H811" s="183" t="str">
        <f ca="1">IF(ISERROR($V811),"",OFFSET('Smelter Look-up'!$G$4,$V811-4,0))</f>
        <v/>
      </c>
      <c r="I811" s="184" t="str">
        <f ca="1">IF(ISERROR($V811),"",OFFSET('Smelter Look-up'!$H$4,$V811-4,0))</f>
        <v/>
      </c>
      <c r="J811" s="184" t="str">
        <f ca="1">IF(ISERROR($V811),"",OFFSET('Smelter Look-up'!$I$4,$V811-4,0))</f>
        <v/>
      </c>
      <c r="K811" s="224"/>
      <c r="L811" s="224"/>
      <c r="M811" s="224"/>
      <c r="N811" s="224"/>
      <c r="O811" s="224"/>
      <c r="P811" s="185"/>
      <c r="Q811" s="225"/>
      <c r="R811" s="182" t="str">
        <f ca="1">IF(ISERROR($V811),"",OFFSET('Smelter Look-up'!$C$4,$V811-4,0)&amp;"")</f>
        <v/>
      </c>
      <c r="S811" s="181" t="str">
        <f t="shared" ca="1" si="113"/>
        <v/>
      </c>
      <c r="T811" s="181" t="str">
        <f ca="1">IF(B811="","",IF(ISERROR(MATCH($J811,SorP!$B$1:$B$6226,0)),"",INDIRECT("'SorP'!$A$"&amp;MATCH($S811&amp;$J811,SorP!C:C,0))))</f>
        <v/>
      </c>
      <c r="U811" s="201"/>
      <c r="V811" s="226" t="e">
        <f>IF(C811="",NA(),IF(OR(C811="Smelter not listed",C811="Smelter not yet identified"),MATCH($B811&amp;$D811,'Smelter Look-up'!$J:$J,0),MATCH($B811&amp;$C811,'Smelter Look-up'!$J:$J,0)))</f>
        <v>#N/A</v>
      </c>
      <c r="X811" s="227">
        <f t="shared" ca="1" si="114"/>
        <v>0</v>
      </c>
      <c r="AB811" s="228" t="str">
        <f t="shared" si="115"/>
        <v/>
      </c>
    </row>
    <row r="812" spans="1:28" s="227" customFormat="1" ht="20.25">
      <c r="A812" s="181"/>
      <c r="B812" s="182" t="str">
        <f>IF(LEN(A812)=0,"",INDEX('Smelter Look-up'!$A:$A,MATCH($A812,'Smelter Look-up'!$E:$E,0)))</f>
        <v/>
      </c>
      <c r="C812" s="186" t="str">
        <f>IF(LEN(A812)=0,"",INDEX('Smelter Look-up'!$C:$C,MATCH($A812,'Smelter Look-up'!$E:$E,0)))</f>
        <v/>
      </c>
      <c r="D812" s="230"/>
      <c r="E812" s="182" t="str">
        <f ca="1">IF(ISERROR($V812),"",OFFSET('Smelter Look-up'!$D$4,$V812-4,0)&amp;"")</f>
        <v/>
      </c>
      <c r="F812" s="182" t="str">
        <f ca="1">IF(ISERROR($V812),"",OFFSET('Smelter Look-up'!$E$4,$V812-4,0))</f>
        <v/>
      </c>
      <c r="G812" s="182" t="str">
        <f ca="1">IF(C812=$X$4,IF(ISERROR($V812),"Enter smelter details","RMI"),IF(ISERROR($V812),"",OFFSET('Smelter Look-up'!$F$4,$V812-4,0)))</f>
        <v/>
      </c>
      <c r="H812" s="183" t="str">
        <f ca="1">IF(ISERROR($V812),"",OFFSET('Smelter Look-up'!$G$4,$V812-4,0))</f>
        <v/>
      </c>
      <c r="I812" s="184" t="str">
        <f ca="1">IF(ISERROR($V812),"",OFFSET('Smelter Look-up'!$H$4,$V812-4,0))</f>
        <v/>
      </c>
      <c r="J812" s="184" t="str">
        <f ca="1">IF(ISERROR($V812),"",OFFSET('Smelter Look-up'!$I$4,$V812-4,0))</f>
        <v/>
      </c>
      <c r="K812" s="224"/>
      <c r="L812" s="224"/>
      <c r="M812" s="224"/>
      <c r="N812" s="224"/>
      <c r="O812" s="224"/>
      <c r="P812" s="185"/>
      <c r="Q812" s="225"/>
      <c r="R812" s="182" t="str">
        <f ca="1">IF(ISERROR($V812),"",OFFSET('Smelter Look-up'!$C$4,$V812-4,0)&amp;"")</f>
        <v/>
      </c>
      <c r="S812" s="181" t="str">
        <f t="shared" ca="1" si="113"/>
        <v/>
      </c>
      <c r="T812" s="181" t="str">
        <f ca="1">IF(B812="","",IF(ISERROR(MATCH($J812,SorP!$B$1:$B$6226,0)),"",INDIRECT("'SorP'!$A$"&amp;MATCH($S812&amp;$J812,SorP!C:C,0))))</f>
        <v/>
      </c>
      <c r="U812" s="201"/>
      <c r="V812" s="226" t="e">
        <f>IF(C812="",NA(),IF(OR(C812="Smelter not listed",C812="Smelter not yet identified"),MATCH($B812&amp;$D812,'Smelter Look-up'!$J:$J,0),MATCH($B812&amp;$C812,'Smelter Look-up'!$J:$J,0)))</f>
        <v>#N/A</v>
      </c>
      <c r="X812" s="227">
        <f t="shared" ca="1" si="114"/>
        <v>0</v>
      </c>
      <c r="AB812" s="228" t="str">
        <f t="shared" si="115"/>
        <v/>
      </c>
    </row>
    <row r="813" spans="1:28" s="227" customFormat="1" ht="20.25">
      <c r="A813" s="181"/>
      <c r="B813" s="182" t="str">
        <f>IF(LEN(A813)=0,"",INDEX('Smelter Look-up'!$A:$A,MATCH($A813,'Smelter Look-up'!$E:$E,0)))</f>
        <v/>
      </c>
      <c r="C813" s="186" t="str">
        <f>IF(LEN(A813)=0,"",INDEX('Smelter Look-up'!$C:$C,MATCH($A813,'Smelter Look-up'!$E:$E,0)))</f>
        <v/>
      </c>
      <c r="D813" s="230"/>
      <c r="E813" s="182" t="str">
        <f ca="1">IF(ISERROR($V813),"",OFFSET('Smelter Look-up'!$D$4,$V813-4,0)&amp;"")</f>
        <v/>
      </c>
      <c r="F813" s="182" t="str">
        <f ca="1">IF(ISERROR($V813),"",OFFSET('Smelter Look-up'!$E$4,$V813-4,0))</f>
        <v/>
      </c>
      <c r="G813" s="182" t="str">
        <f ca="1">IF(C813=$X$4,IF(ISERROR($V813),"Enter smelter details","RMI"),IF(ISERROR($V813),"",OFFSET('Smelter Look-up'!$F$4,$V813-4,0)))</f>
        <v/>
      </c>
      <c r="H813" s="183" t="str">
        <f ca="1">IF(ISERROR($V813),"",OFFSET('Smelter Look-up'!$G$4,$V813-4,0))</f>
        <v/>
      </c>
      <c r="I813" s="184" t="str">
        <f ca="1">IF(ISERROR($V813),"",OFFSET('Smelter Look-up'!$H$4,$V813-4,0))</f>
        <v/>
      </c>
      <c r="J813" s="184" t="str">
        <f ca="1">IF(ISERROR($V813),"",OFFSET('Smelter Look-up'!$I$4,$V813-4,0))</f>
        <v/>
      </c>
      <c r="K813" s="224"/>
      <c r="L813" s="224"/>
      <c r="M813" s="224"/>
      <c r="N813" s="224"/>
      <c r="O813" s="224"/>
      <c r="P813" s="185"/>
      <c r="Q813" s="225"/>
      <c r="R813" s="182" t="str">
        <f ca="1">IF(ISERROR($V813),"",OFFSET('Smelter Look-up'!$C$4,$V813-4,0)&amp;"")</f>
        <v/>
      </c>
      <c r="S813" s="181" t="str">
        <f t="shared" ca="1" si="113"/>
        <v/>
      </c>
      <c r="T813" s="181" t="str">
        <f ca="1">IF(B813="","",IF(ISERROR(MATCH($J813,SorP!$B$1:$B$6226,0)),"",INDIRECT("'SorP'!$A$"&amp;MATCH($S813&amp;$J813,SorP!C:C,0))))</f>
        <v/>
      </c>
      <c r="U813" s="201"/>
      <c r="V813" s="226" t="e">
        <f>IF(C813="",NA(),IF(OR(C813="Smelter not listed",C813="Smelter not yet identified"),MATCH($B813&amp;$D813,'Smelter Look-up'!$J:$J,0),MATCH($B813&amp;$C813,'Smelter Look-up'!$J:$J,0)))</f>
        <v>#N/A</v>
      </c>
      <c r="X813" s="227">
        <f t="shared" ca="1" si="114"/>
        <v>0</v>
      </c>
      <c r="AB813" s="228" t="str">
        <f t="shared" si="115"/>
        <v/>
      </c>
    </row>
    <row r="814" spans="1:28" s="227" customFormat="1" ht="20.25">
      <c r="A814" s="181"/>
      <c r="B814" s="182" t="str">
        <f>IF(LEN(A814)=0,"",INDEX('Smelter Look-up'!$A:$A,MATCH($A814,'Smelter Look-up'!$E:$E,0)))</f>
        <v/>
      </c>
      <c r="C814" s="186" t="str">
        <f>IF(LEN(A814)=0,"",INDEX('Smelter Look-up'!$C:$C,MATCH($A814,'Smelter Look-up'!$E:$E,0)))</f>
        <v/>
      </c>
      <c r="D814" s="230"/>
      <c r="E814" s="182" t="str">
        <f ca="1">IF(ISERROR($V814),"",OFFSET('Smelter Look-up'!$D$4,$V814-4,0)&amp;"")</f>
        <v/>
      </c>
      <c r="F814" s="182" t="str">
        <f ca="1">IF(ISERROR($V814),"",OFFSET('Smelter Look-up'!$E$4,$V814-4,0))</f>
        <v/>
      </c>
      <c r="G814" s="182" t="str">
        <f ca="1">IF(C814=$X$4,IF(ISERROR($V814),"Enter smelter details","RMI"),IF(ISERROR($V814),"",OFFSET('Smelter Look-up'!$F$4,$V814-4,0)))</f>
        <v/>
      </c>
      <c r="H814" s="183" t="str">
        <f ca="1">IF(ISERROR($V814),"",OFFSET('Smelter Look-up'!$G$4,$V814-4,0))</f>
        <v/>
      </c>
      <c r="I814" s="184" t="str">
        <f ca="1">IF(ISERROR($V814),"",OFFSET('Smelter Look-up'!$H$4,$V814-4,0))</f>
        <v/>
      </c>
      <c r="J814" s="184" t="str">
        <f ca="1">IF(ISERROR($V814),"",OFFSET('Smelter Look-up'!$I$4,$V814-4,0))</f>
        <v/>
      </c>
      <c r="K814" s="224"/>
      <c r="L814" s="224"/>
      <c r="M814" s="224"/>
      <c r="N814" s="224"/>
      <c r="O814" s="224"/>
      <c r="P814" s="185"/>
      <c r="Q814" s="225"/>
      <c r="R814" s="182" t="str">
        <f ca="1">IF(ISERROR($V814),"",OFFSET('Smelter Look-up'!$C$4,$V814-4,0)&amp;"")</f>
        <v/>
      </c>
      <c r="S814" s="181" t="str">
        <f t="shared" ca="1" si="113"/>
        <v/>
      </c>
      <c r="T814" s="181" t="str">
        <f ca="1">IF(B814="","",IF(ISERROR(MATCH($J814,SorP!$B$1:$B$6226,0)),"",INDIRECT("'SorP'!$A$"&amp;MATCH($S814&amp;$J814,SorP!C:C,0))))</f>
        <v/>
      </c>
      <c r="U814" s="201"/>
      <c r="V814" s="226" t="e">
        <f>IF(C814="",NA(),IF(OR(C814="Smelter not listed",C814="Smelter not yet identified"),MATCH($B814&amp;$D814,'Smelter Look-up'!$J:$J,0),MATCH($B814&amp;$C814,'Smelter Look-up'!$J:$J,0)))</f>
        <v>#N/A</v>
      </c>
      <c r="X814" s="227">
        <f t="shared" ca="1" si="114"/>
        <v>0</v>
      </c>
      <c r="AB814" s="228" t="str">
        <f t="shared" si="115"/>
        <v/>
      </c>
    </row>
    <row r="815" spans="1:28" s="227" customFormat="1" ht="20.25">
      <c r="A815" s="181"/>
      <c r="B815" s="182" t="str">
        <f>IF(LEN(A815)=0,"",INDEX('Smelter Look-up'!$A:$A,MATCH($A815,'Smelter Look-up'!$E:$E,0)))</f>
        <v/>
      </c>
      <c r="C815" s="186" t="str">
        <f>IF(LEN(A815)=0,"",INDEX('Smelter Look-up'!$C:$C,MATCH($A815,'Smelter Look-up'!$E:$E,0)))</f>
        <v/>
      </c>
      <c r="D815" s="230"/>
      <c r="E815" s="182" t="str">
        <f ca="1">IF(ISERROR($V815),"",OFFSET('Smelter Look-up'!$D$4,$V815-4,0)&amp;"")</f>
        <v/>
      </c>
      <c r="F815" s="182" t="str">
        <f ca="1">IF(ISERROR($V815),"",OFFSET('Smelter Look-up'!$E$4,$V815-4,0))</f>
        <v/>
      </c>
      <c r="G815" s="182" t="str">
        <f ca="1">IF(C815=$X$4,IF(ISERROR($V815),"Enter smelter details","RMI"),IF(ISERROR($V815),"",OFFSET('Smelter Look-up'!$F$4,$V815-4,0)))</f>
        <v/>
      </c>
      <c r="H815" s="183" t="str">
        <f ca="1">IF(ISERROR($V815),"",OFFSET('Smelter Look-up'!$G$4,$V815-4,0))</f>
        <v/>
      </c>
      <c r="I815" s="184" t="str">
        <f ca="1">IF(ISERROR($V815),"",OFFSET('Smelter Look-up'!$H$4,$V815-4,0))</f>
        <v/>
      </c>
      <c r="J815" s="184" t="str">
        <f ca="1">IF(ISERROR($V815),"",OFFSET('Smelter Look-up'!$I$4,$V815-4,0))</f>
        <v/>
      </c>
      <c r="K815" s="224"/>
      <c r="L815" s="224"/>
      <c r="M815" s="224"/>
      <c r="N815" s="224"/>
      <c r="O815" s="224"/>
      <c r="P815" s="185"/>
      <c r="Q815" s="225"/>
      <c r="R815" s="182" t="str">
        <f ca="1">IF(ISERROR($V815),"",OFFSET('Smelter Look-up'!$C$4,$V815-4,0)&amp;"")</f>
        <v/>
      </c>
      <c r="S815" s="181" t="str">
        <f t="shared" ca="1" si="113"/>
        <v/>
      </c>
      <c r="T815" s="181" t="str">
        <f ca="1">IF(B815="","",IF(ISERROR(MATCH($J815,SorP!$B$1:$B$6226,0)),"",INDIRECT("'SorP'!$A$"&amp;MATCH($S815&amp;$J815,SorP!C:C,0))))</f>
        <v/>
      </c>
      <c r="U815" s="201"/>
      <c r="V815" s="226" t="e">
        <f>IF(C815="",NA(),IF(OR(C815="Smelter not listed",C815="Smelter not yet identified"),MATCH($B815&amp;$D815,'Smelter Look-up'!$J:$J,0),MATCH($B815&amp;$C815,'Smelter Look-up'!$J:$J,0)))</f>
        <v>#N/A</v>
      </c>
      <c r="X815" s="227">
        <f t="shared" ca="1" si="114"/>
        <v>0</v>
      </c>
      <c r="AB815" s="228" t="str">
        <f t="shared" si="115"/>
        <v/>
      </c>
    </row>
    <row r="816" spans="1:28" s="227" customFormat="1" ht="20.25">
      <c r="A816" s="181"/>
      <c r="B816" s="182" t="str">
        <f>IF(LEN(A816)=0,"",INDEX('Smelter Look-up'!$A:$A,MATCH($A816,'Smelter Look-up'!$E:$E,0)))</f>
        <v/>
      </c>
      <c r="C816" s="186" t="str">
        <f>IF(LEN(A816)=0,"",INDEX('Smelter Look-up'!$C:$C,MATCH($A816,'Smelter Look-up'!$E:$E,0)))</f>
        <v/>
      </c>
      <c r="D816" s="230"/>
      <c r="E816" s="182" t="str">
        <f ca="1">IF(ISERROR($V816),"",OFFSET('Smelter Look-up'!$D$4,$V816-4,0)&amp;"")</f>
        <v/>
      </c>
      <c r="F816" s="182" t="str">
        <f ca="1">IF(ISERROR($V816),"",OFFSET('Smelter Look-up'!$E$4,$V816-4,0))</f>
        <v/>
      </c>
      <c r="G816" s="182" t="str">
        <f ca="1">IF(C816=$X$4,IF(ISERROR($V816),"Enter smelter details","RMI"),IF(ISERROR($V816),"",OFFSET('Smelter Look-up'!$F$4,$V816-4,0)))</f>
        <v/>
      </c>
      <c r="H816" s="183" t="str">
        <f ca="1">IF(ISERROR($V816),"",OFFSET('Smelter Look-up'!$G$4,$V816-4,0))</f>
        <v/>
      </c>
      <c r="I816" s="184" t="str">
        <f ca="1">IF(ISERROR($V816),"",OFFSET('Smelter Look-up'!$H$4,$V816-4,0))</f>
        <v/>
      </c>
      <c r="J816" s="184" t="str">
        <f ca="1">IF(ISERROR($V816),"",OFFSET('Smelter Look-up'!$I$4,$V816-4,0))</f>
        <v/>
      </c>
      <c r="K816" s="224"/>
      <c r="L816" s="224"/>
      <c r="M816" s="224"/>
      <c r="N816" s="224"/>
      <c r="O816" s="224"/>
      <c r="P816" s="185"/>
      <c r="Q816" s="225"/>
      <c r="R816" s="182" t="str">
        <f ca="1">IF(ISERROR($V816),"",OFFSET('Smelter Look-up'!$C$4,$V816-4,0)&amp;"")</f>
        <v/>
      </c>
      <c r="S816" s="181" t="str">
        <f t="shared" ca="1" si="113"/>
        <v/>
      </c>
      <c r="T816" s="181" t="str">
        <f ca="1">IF(B816="","",IF(ISERROR(MATCH($J816,SorP!$B$1:$B$6226,0)),"",INDIRECT("'SorP'!$A$"&amp;MATCH($S816&amp;$J816,SorP!C:C,0))))</f>
        <v/>
      </c>
      <c r="U816" s="201"/>
      <c r="V816" s="226" t="e">
        <f>IF(C816="",NA(),IF(OR(C816="Smelter not listed",C816="Smelter not yet identified"),MATCH($B816&amp;$D816,'Smelter Look-up'!$J:$J,0),MATCH($B816&amp;$C816,'Smelter Look-up'!$J:$J,0)))</f>
        <v>#N/A</v>
      </c>
      <c r="X816" s="227">
        <f t="shared" ca="1" si="114"/>
        <v>0</v>
      </c>
      <c r="AB816" s="228" t="str">
        <f t="shared" si="115"/>
        <v/>
      </c>
    </row>
    <row r="817" spans="1:28" s="227" customFormat="1" ht="20.25">
      <c r="A817" s="181"/>
      <c r="B817" s="182" t="str">
        <f>IF(LEN(A817)=0,"",INDEX('Smelter Look-up'!$A:$A,MATCH($A817,'Smelter Look-up'!$E:$E,0)))</f>
        <v/>
      </c>
      <c r="C817" s="186" t="str">
        <f>IF(LEN(A817)=0,"",INDEX('Smelter Look-up'!$C:$C,MATCH($A817,'Smelter Look-up'!$E:$E,0)))</f>
        <v/>
      </c>
      <c r="D817" s="230"/>
      <c r="E817" s="182" t="str">
        <f ca="1">IF(ISERROR($V817),"",OFFSET('Smelter Look-up'!$D$4,$V817-4,0)&amp;"")</f>
        <v/>
      </c>
      <c r="F817" s="182" t="str">
        <f ca="1">IF(ISERROR($V817),"",OFFSET('Smelter Look-up'!$E$4,$V817-4,0))</f>
        <v/>
      </c>
      <c r="G817" s="182" t="str">
        <f ca="1">IF(C817=$X$4,IF(ISERROR($V817),"Enter smelter details","RMI"),IF(ISERROR($V817),"",OFFSET('Smelter Look-up'!$F$4,$V817-4,0)))</f>
        <v/>
      </c>
      <c r="H817" s="183" t="str">
        <f ca="1">IF(ISERROR($V817),"",OFFSET('Smelter Look-up'!$G$4,$V817-4,0))</f>
        <v/>
      </c>
      <c r="I817" s="184" t="str">
        <f ca="1">IF(ISERROR($V817),"",OFFSET('Smelter Look-up'!$H$4,$V817-4,0))</f>
        <v/>
      </c>
      <c r="J817" s="184" t="str">
        <f ca="1">IF(ISERROR($V817),"",OFFSET('Smelter Look-up'!$I$4,$V817-4,0))</f>
        <v/>
      </c>
      <c r="K817" s="224"/>
      <c r="L817" s="224"/>
      <c r="M817" s="224"/>
      <c r="N817" s="224"/>
      <c r="O817" s="224"/>
      <c r="P817" s="185"/>
      <c r="Q817" s="225"/>
      <c r="R817" s="182" t="str">
        <f ca="1">IF(ISERROR($V817),"",OFFSET('Smelter Look-up'!$C$4,$V817-4,0)&amp;"")</f>
        <v/>
      </c>
      <c r="S817" s="181" t="str">
        <f t="shared" ca="1" si="113"/>
        <v/>
      </c>
      <c r="T817" s="181" t="str">
        <f ca="1">IF(B817="","",IF(ISERROR(MATCH($J817,SorP!$B$1:$B$6226,0)),"",INDIRECT("'SorP'!$A$"&amp;MATCH($S817&amp;$J817,SorP!C:C,0))))</f>
        <v/>
      </c>
      <c r="U817" s="201"/>
      <c r="V817" s="226" t="e">
        <f>IF(C817="",NA(),IF(OR(C817="Smelter not listed",C817="Smelter not yet identified"),MATCH($B817&amp;$D817,'Smelter Look-up'!$J:$J,0),MATCH($B817&amp;$C817,'Smelter Look-up'!$J:$J,0)))</f>
        <v>#N/A</v>
      </c>
      <c r="X817" s="227">
        <f t="shared" ca="1" si="114"/>
        <v>0</v>
      </c>
      <c r="AB817" s="228" t="str">
        <f t="shared" si="115"/>
        <v/>
      </c>
    </row>
    <row r="818" spans="1:28" s="227" customFormat="1" ht="20.25">
      <c r="A818" s="181"/>
      <c r="B818" s="182" t="str">
        <f>IF(LEN(A818)=0,"",INDEX('Smelter Look-up'!$A:$A,MATCH($A818,'Smelter Look-up'!$E:$E,0)))</f>
        <v/>
      </c>
      <c r="C818" s="186" t="str">
        <f>IF(LEN(A818)=0,"",INDEX('Smelter Look-up'!$C:$C,MATCH($A818,'Smelter Look-up'!$E:$E,0)))</f>
        <v/>
      </c>
      <c r="D818" s="230"/>
      <c r="E818" s="182" t="str">
        <f ca="1">IF(ISERROR($V818),"",OFFSET('Smelter Look-up'!$D$4,$V818-4,0)&amp;"")</f>
        <v/>
      </c>
      <c r="F818" s="182" t="str">
        <f ca="1">IF(ISERROR($V818),"",OFFSET('Smelter Look-up'!$E$4,$V818-4,0))</f>
        <v/>
      </c>
      <c r="G818" s="182" t="str">
        <f ca="1">IF(C818=$X$4,IF(ISERROR($V818),"Enter smelter details","RMI"),IF(ISERROR($V818),"",OFFSET('Smelter Look-up'!$F$4,$V818-4,0)))</f>
        <v/>
      </c>
      <c r="H818" s="183" t="str">
        <f ca="1">IF(ISERROR($V818),"",OFFSET('Smelter Look-up'!$G$4,$V818-4,0))</f>
        <v/>
      </c>
      <c r="I818" s="184" t="str">
        <f ca="1">IF(ISERROR($V818),"",OFFSET('Smelter Look-up'!$H$4,$V818-4,0))</f>
        <v/>
      </c>
      <c r="J818" s="184" t="str">
        <f ca="1">IF(ISERROR($V818),"",OFFSET('Smelter Look-up'!$I$4,$V818-4,0))</f>
        <v/>
      </c>
      <c r="K818" s="224"/>
      <c r="L818" s="224"/>
      <c r="M818" s="224"/>
      <c r="N818" s="224"/>
      <c r="O818" s="224"/>
      <c r="P818" s="185"/>
      <c r="Q818" s="225"/>
      <c r="R818" s="182" t="str">
        <f ca="1">IF(ISERROR($V818),"",OFFSET('Smelter Look-up'!$C$4,$V818-4,0)&amp;"")</f>
        <v/>
      </c>
      <c r="S818" s="181" t="str">
        <f t="shared" ca="1" si="113"/>
        <v/>
      </c>
      <c r="T818" s="181" t="str">
        <f ca="1">IF(B818="","",IF(ISERROR(MATCH($J818,SorP!$B$1:$B$6226,0)),"",INDIRECT("'SorP'!$A$"&amp;MATCH($S818&amp;$J818,SorP!C:C,0))))</f>
        <v/>
      </c>
      <c r="U818" s="201"/>
      <c r="V818" s="226" t="e">
        <f>IF(C818="",NA(),IF(OR(C818="Smelter not listed",C818="Smelter not yet identified"),MATCH($B818&amp;$D818,'Smelter Look-up'!$J:$J,0),MATCH($B818&amp;$C818,'Smelter Look-up'!$J:$J,0)))</f>
        <v>#N/A</v>
      </c>
      <c r="X818" s="227">
        <f t="shared" ca="1" si="114"/>
        <v>0</v>
      </c>
      <c r="AB818" s="228" t="str">
        <f t="shared" si="115"/>
        <v/>
      </c>
    </row>
    <row r="819" spans="1:28" s="227" customFormat="1" ht="20.25">
      <c r="A819" s="181"/>
      <c r="B819" s="182" t="str">
        <f>IF(LEN(A819)=0,"",INDEX('Smelter Look-up'!$A:$A,MATCH($A819,'Smelter Look-up'!$E:$E,0)))</f>
        <v/>
      </c>
      <c r="C819" s="186" t="str">
        <f>IF(LEN(A819)=0,"",INDEX('Smelter Look-up'!$C:$C,MATCH($A819,'Smelter Look-up'!$E:$E,0)))</f>
        <v/>
      </c>
      <c r="D819" s="230"/>
      <c r="E819" s="182" t="str">
        <f ca="1">IF(ISERROR($V819),"",OFFSET('Smelter Look-up'!$D$4,$V819-4,0)&amp;"")</f>
        <v/>
      </c>
      <c r="F819" s="182" t="str">
        <f ca="1">IF(ISERROR($V819),"",OFFSET('Smelter Look-up'!$E$4,$V819-4,0))</f>
        <v/>
      </c>
      <c r="G819" s="182" t="str">
        <f ca="1">IF(C819=$X$4,IF(ISERROR($V819),"Enter smelter details","RMI"),IF(ISERROR($V819),"",OFFSET('Smelter Look-up'!$F$4,$V819-4,0)))</f>
        <v/>
      </c>
      <c r="H819" s="183" t="str">
        <f ca="1">IF(ISERROR($V819),"",OFFSET('Smelter Look-up'!$G$4,$V819-4,0))</f>
        <v/>
      </c>
      <c r="I819" s="184" t="str">
        <f ca="1">IF(ISERROR($V819),"",OFFSET('Smelter Look-up'!$H$4,$V819-4,0))</f>
        <v/>
      </c>
      <c r="J819" s="184" t="str">
        <f ca="1">IF(ISERROR($V819),"",OFFSET('Smelter Look-up'!$I$4,$V819-4,0))</f>
        <v/>
      </c>
      <c r="K819" s="224"/>
      <c r="L819" s="224"/>
      <c r="M819" s="224"/>
      <c r="N819" s="224"/>
      <c r="O819" s="224"/>
      <c r="P819" s="185"/>
      <c r="Q819" s="225"/>
      <c r="R819" s="182" t="str">
        <f ca="1">IF(ISERROR($V819),"",OFFSET('Smelter Look-up'!$C$4,$V819-4,0)&amp;"")</f>
        <v/>
      </c>
      <c r="S819" s="181" t="str">
        <f t="shared" ca="1" si="113"/>
        <v/>
      </c>
      <c r="T819" s="181" t="str">
        <f ca="1">IF(B819="","",IF(ISERROR(MATCH($J819,SorP!$B$1:$B$6226,0)),"",INDIRECT("'SorP'!$A$"&amp;MATCH($S819&amp;$J819,SorP!C:C,0))))</f>
        <v/>
      </c>
      <c r="U819" s="201"/>
      <c r="V819" s="226" t="e">
        <f>IF(C819="",NA(),IF(OR(C819="Smelter not listed",C819="Smelter not yet identified"),MATCH($B819&amp;$D819,'Smelter Look-up'!$J:$J,0),MATCH($B819&amp;$C819,'Smelter Look-up'!$J:$J,0)))</f>
        <v>#N/A</v>
      </c>
      <c r="X819" s="227">
        <f t="shared" ca="1" si="114"/>
        <v>0</v>
      </c>
      <c r="AB819" s="228" t="str">
        <f t="shared" si="115"/>
        <v/>
      </c>
    </row>
    <row r="820" spans="1:28" s="227" customFormat="1" ht="20.25">
      <c r="A820" s="181"/>
      <c r="B820" s="182" t="str">
        <f>IF(LEN(A820)=0,"",INDEX('Smelter Look-up'!$A:$A,MATCH($A820,'Smelter Look-up'!$E:$E,0)))</f>
        <v/>
      </c>
      <c r="C820" s="186" t="str">
        <f>IF(LEN(A820)=0,"",INDEX('Smelter Look-up'!$C:$C,MATCH($A820,'Smelter Look-up'!$E:$E,0)))</f>
        <v/>
      </c>
      <c r="D820" s="230"/>
      <c r="E820" s="182" t="str">
        <f ca="1">IF(ISERROR($V820),"",OFFSET('Smelter Look-up'!$D$4,$V820-4,0)&amp;"")</f>
        <v/>
      </c>
      <c r="F820" s="182" t="str">
        <f ca="1">IF(ISERROR($V820),"",OFFSET('Smelter Look-up'!$E$4,$V820-4,0))</f>
        <v/>
      </c>
      <c r="G820" s="182" t="str">
        <f ca="1">IF(C820=$X$4,IF(ISERROR($V820),"Enter smelter details","RMI"),IF(ISERROR($V820),"",OFFSET('Smelter Look-up'!$F$4,$V820-4,0)))</f>
        <v/>
      </c>
      <c r="H820" s="183" t="str">
        <f ca="1">IF(ISERROR($V820),"",OFFSET('Smelter Look-up'!$G$4,$V820-4,0))</f>
        <v/>
      </c>
      <c r="I820" s="184" t="str">
        <f ca="1">IF(ISERROR($V820),"",OFFSET('Smelter Look-up'!$H$4,$V820-4,0))</f>
        <v/>
      </c>
      <c r="J820" s="184" t="str">
        <f ca="1">IF(ISERROR($V820),"",OFFSET('Smelter Look-up'!$I$4,$V820-4,0))</f>
        <v/>
      </c>
      <c r="K820" s="224"/>
      <c r="L820" s="224"/>
      <c r="M820" s="224"/>
      <c r="N820" s="224"/>
      <c r="O820" s="224"/>
      <c r="P820" s="185"/>
      <c r="Q820" s="225"/>
      <c r="R820" s="182" t="str">
        <f ca="1">IF(ISERROR($V820),"",OFFSET('Smelter Look-up'!$C$4,$V820-4,0)&amp;"")</f>
        <v/>
      </c>
      <c r="S820" s="181" t="str">
        <f t="shared" ca="1" si="113"/>
        <v/>
      </c>
      <c r="T820" s="181" t="str">
        <f ca="1">IF(B820="","",IF(ISERROR(MATCH($J820,SorP!$B$1:$B$6226,0)),"",INDIRECT("'SorP'!$A$"&amp;MATCH($S820&amp;$J820,SorP!C:C,0))))</f>
        <v/>
      </c>
      <c r="U820" s="201"/>
      <c r="V820" s="226" t="e">
        <f>IF(C820="",NA(),IF(OR(C820="Smelter not listed",C820="Smelter not yet identified"),MATCH($B820&amp;$D820,'Smelter Look-up'!$J:$J,0),MATCH($B820&amp;$C820,'Smelter Look-up'!$J:$J,0)))</f>
        <v>#N/A</v>
      </c>
      <c r="X820" s="227">
        <f t="shared" ca="1" si="114"/>
        <v>0</v>
      </c>
      <c r="AB820" s="228" t="str">
        <f t="shared" si="115"/>
        <v/>
      </c>
    </row>
    <row r="821" spans="1:28" s="227" customFormat="1" ht="20.25">
      <c r="A821" s="181"/>
      <c r="B821" s="182" t="str">
        <f>IF(LEN(A821)=0,"",INDEX('Smelter Look-up'!$A:$A,MATCH($A821,'Smelter Look-up'!$E:$E,0)))</f>
        <v/>
      </c>
      <c r="C821" s="186" t="str">
        <f>IF(LEN(A821)=0,"",INDEX('Smelter Look-up'!$C:$C,MATCH($A821,'Smelter Look-up'!$E:$E,0)))</f>
        <v/>
      </c>
      <c r="D821" s="230"/>
      <c r="E821" s="182" t="str">
        <f ca="1">IF(ISERROR($V821),"",OFFSET('Smelter Look-up'!$D$4,$V821-4,0)&amp;"")</f>
        <v/>
      </c>
      <c r="F821" s="182" t="str">
        <f ca="1">IF(ISERROR($V821),"",OFFSET('Smelter Look-up'!$E$4,$V821-4,0))</f>
        <v/>
      </c>
      <c r="G821" s="182" t="str">
        <f ca="1">IF(C821=$X$4,IF(ISERROR($V821),"Enter smelter details","RMI"),IF(ISERROR($V821),"",OFFSET('Smelter Look-up'!$F$4,$V821-4,0)))</f>
        <v/>
      </c>
      <c r="H821" s="183" t="str">
        <f ca="1">IF(ISERROR($V821),"",OFFSET('Smelter Look-up'!$G$4,$V821-4,0))</f>
        <v/>
      </c>
      <c r="I821" s="184" t="str">
        <f ca="1">IF(ISERROR($V821),"",OFFSET('Smelter Look-up'!$H$4,$V821-4,0))</f>
        <v/>
      </c>
      <c r="J821" s="184" t="str">
        <f ca="1">IF(ISERROR($V821),"",OFFSET('Smelter Look-up'!$I$4,$V821-4,0))</f>
        <v/>
      </c>
      <c r="K821" s="224"/>
      <c r="L821" s="224"/>
      <c r="M821" s="224"/>
      <c r="N821" s="224"/>
      <c r="O821" s="224"/>
      <c r="P821" s="185"/>
      <c r="Q821" s="225"/>
      <c r="R821" s="182" t="str">
        <f ca="1">IF(ISERROR($V821),"",OFFSET('Smelter Look-up'!$C$4,$V821-4,0)&amp;"")</f>
        <v/>
      </c>
      <c r="S821" s="181" t="str">
        <f t="shared" ca="1" si="113"/>
        <v/>
      </c>
      <c r="T821" s="181" t="str">
        <f ca="1">IF(B821="","",IF(ISERROR(MATCH($J821,SorP!$B$1:$B$6226,0)),"",INDIRECT("'SorP'!$A$"&amp;MATCH($S821&amp;$J821,SorP!C:C,0))))</f>
        <v/>
      </c>
      <c r="U821" s="201"/>
      <c r="V821" s="226" t="e">
        <f>IF(C821="",NA(),IF(OR(C821="Smelter not listed",C821="Smelter not yet identified"),MATCH($B821&amp;$D821,'Smelter Look-up'!$J:$J,0),MATCH($B821&amp;$C821,'Smelter Look-up'!$J:$J,0)))</f>
        <v>#N/A</v>
      </c>
      <c r="X821" s="227">
        <f t="shared" ca="1" si="114"/>
        <v>0</v>
      </c>
      <c r="AB821" s="228" t="str">
        <f t="shared" si="115"/>
        <v/>
      </c>
    </row>
    <row r="822" spans="1:28" s="227" customFormat="1" ht="20.25">
      <c r="A822" s="181"/>
      <c r="B822" s="182" t="str">
        <f>IF(LEN(A822)=0,"",INDEX('Smelter Look-up'!$A:$A,MATCH($A822,'Smelter Look-up'!$E:$E,0)))</f>
        <v/>
      </c>
      <c r="C822" s="186" t="str">
        <f>IF(LEN(A822)=0,"",INDEX('Smelter Look-up'!$C:$C,MATCH($A822,'Smelter Look-up'!$E:$E,0)))</f>
        <v/>
      </c>
      <c r="D822" s="230"/>
      <c r="E822" s="182" t="str">
        <f ca="1">IF(ISERROR($V822),"",OFFSET('Smelter Look-up'!$D$4,$V822-4,0)&amp;"")</f>
        <v/>
      </c>
      <c r="F822" s="182" t="str">
        <f ca="1">IF(ISERROR($V822),"",OFFSET('Smelter Look-up'!$E$4,$V822-4,0))</f>
        <v/>
      </c>
      <c r="G822" s="182" t="str">
        <f ca="1">IF(C822=$X$4,IF(ISERROR($V822),"Enter smelter details","RMI"),IF(ISERROR($V822),"",OFFSET('Smelter Look-up'!$F$4,$V822-4,0)))</f>
        <v/>
      </c>
      <c r="H822" s="183" t="str">
        <f ca="1">IF(ISERROR($V822),"",OFFSET('Smelter Look-up'!$G$4,$V822-4,0))</f>
        <v/>
      </c>
      <c r="I822" s="184" t="str">
        <f ca="1">IF(ISERROR($V822),"",OFFSET('Smelter Look-up'!$H$4,$V822-4,0))</f>
        <v/>
      </c>
      <c r="J822" s="184" t="str">
        <f ca="1">IF(ISERROR($V822),"",OFFSET('Smelter Look-up'!$I$4,$V822-4,0))</f>
        <v/>
      </c>
      <c r="K822" s="224"/>
      <c r="L822" s="224"/>
      <c r="M822" s="224"/>
      <c r="N822" s="224"/>
      <c r="O822" s="224"/>
      <c r="P822" s="185"/>
      <c r="Q822" s="225"/>
      <c r="R822" s="182" t="str">
        <f ca="1">IF(ISERROR($V822),"",OFFSET('Smelter Look-up'!$C$4,$V822-4,0)&amp;"")</f>
        <v/>
      </c>
      <c r="S822" s="181" t="str">
        <f t="shared" ca="1" si="113"/>
        <v/>
      </c>
      <c r="T822" s="181" t="str">
        <f ca="1">IF(B822="","",IF(ISERROR(MATCH($J822,SorP!$B$1:$B$6226,0)),"",INDIRECT("'SorP'!$A$"&amp;MATCH($S822&amp;$J822,SorP!C:C,0))))</f>
        <v/>
      </c>
      <c r="U822" s="201"/>
      <c r="V822" s="226" t="e">
        <f>IF(C822="",NA(),IF(OR(C822="Smelter not listed",C822="Smelter not yet identified"),MATCH($B822&amp;$D822,'Smelter Look-up'!$J:$J,0),MATCH($B822&amp;$C822,'Smelter Look-up'!$J:$J,0)))</f>
        <v>#N/A</v>
      </c>
      <c r="X822" s="227">
        <f t="shared" ca="1" si="114"/>
        <v>0</v>
      </c>
      <c r="AB822" s="228" t="str">
        <f t="shared" si="115"/>
        <v/>
      </c>
    </row>
    <row r="823" spans="1:28" s="227" customFormat="1" ht="20.25">
      <c r="A823" s="181"/>
      <c r="B823" s="182" t="str">
        <f>IF(LEN(A823)=0,"",INDEX('Smelter Look-up'!$A:$A,MATCH($A823,'Smelter Look-up'!$E:$E,0)))</f>
        <v/>
      </c>
      <c r="C823" s="186" t="str">
        <f>IF(LEN(A823)=0,"",INDEX('Smelter Look-up'!$C:$C,MATCH($A823,'Smelter Look-up'!$E:$E,0)))</f>
        <v/>
      </c>
      <c r="D823" s="230"/>
      <c r="E823" s="182" t="str">
        <f ca="1">IF(ISERROR($V823),"",OFFSET('Smelter Look-up'!$D$4,$V823-4,0)&amp;"")</f>
        <v/>
      </c>
      <c r="F823" s="182" t="str">
        <f ca="1">IF(ISERROR($V823),"",OFFSET('Smelter Look-up'!$E$4,$V823-4,0))</f>
        <v/>
      </c>
      <c r="G823" s="182" t="str">
        <f ca="1">IF(C823=$X$4,IF(ISERROR($V823),"Enter smelter details","RMI"),IF(ISERROR($V823),"",OFFSET('Smelter Look-up'!$F$4,$V823-4,0)))</f>
        <v/>
      </c>
      <c r="H823" s="183" t="str">
        <f ca="1">IF(ISERROR($V823),"",OFFSET('Smelter Look-up'!$G$4,$V823-4,0))</f>
        <v/>
      </c>
      <c r="I823" s="184" t="str">
        <f ca="1">IF(ISERROR($V823),"",OFFSET('Smelter Look-up'!$H$4,$V823-4,0))</f>
        <v/>
      </c>
      <c r="J823" s="184" t="str">
        <f ca="1">IF(ISERROR($V823),"",OFFSET('Smelter Look-up'!$I$4,$V823-4,0))</f>
        <v/>
      </c>
      <c r="K823" s="224"/>
      <c r="L823" s="224"/>
      <c r="M823" s="224"/>
      <c r="N823" s="224"/>
      <c r="O823" s="224"/>
      <c r="P823" s="185"/>
      <c r="Q823" s="225"/>
      <c r="R823" s="182" t="str">
        <f ca="1">IF(ISERROR($V823),"",OFFSET('Smelter Look-up'!$C$4,$V823-4,0)&amp;"")</f>
        <v/>
      </c>
      <c r="S823" s="181" t="str">
        <f t="shared" ca="1" si="113"/>
        <v/>
      </c>
      <c r="T823" s="181" t="str">
        <f ca="1">IF(B823="","",IF(ISERROR(MATCH($J823,SorP!$B$1:$B$6226,0)),"",INDIRECT("'SorP'!$A$"&amp;MATCH($S823&amp;$J823,SorP!C:C,0))))</f>
        <v/>
      </c>
      <c r="U823" s="201"/>
      <c r="V823" s="226" t="e">
        <f>IF(C823="",NA(),IF(OR(C823="Smelter not listed",C823="Smelter not yet identified"),MATCH($B823&amp;$D823,'Smelter Look-up'!$J:$J,0),MATCH($B823&amp;$C823,'Smelter Look-up'!$J:$J,0)))</f>
        <v>#N/A</v>
      </c>
      <c r="X823" s="227">
        <f t="shared" ca="1" si="114"/>
        <v>0</v>
      </c>
      <c r="AB823" s="228" t="str">
        <f t="shared" si="115"/>
        <v/>
      </c>
    </row>
    <row r="824" spans="1:28" s="227" customFormat="1" ht="20.25">
      <c r="A824" s="181"/>
      <c r="B824" s="182" t="str">
        <f>IF(LEN(A824)=0,"",INDEX('Smelter Look-up'!$A:$A,MATCH($A824,'Smelter Look-up'!$E:$E,0)))</f>
        <v/>
      </c>
      <c r="C824" s="186" t="str">
        <f>IF(LEN(A824)=0,"",INDEX('Smelter Look-up'!$C:$C,MATCH($A824,'Smelter Look-up'!$E:$E,0)))</f>
        <v/>
      </c>
      <c r="D824" s="230"/>
      <c r="E824" s="182" t="str">
        <f ca="1">IF(ISERROR($V824),"",OFFSET('Smelter Look-up'!$D$4,$V824-4,0)&amp;"")</f>
        <v/>
      </c>
      <c r="F824" s="182" t="str">
        <f ca="1">IF(ISERROR($V824),"",OFFSET('Smelter Look-up'!$E$4,$V824-4,0))</f>
        <v/>
      </c>
      <c r="G824" s="182" t="str">
        <f ca="1">IF(C824=$X$4,IF(ISERROR($V824),"Enter smelter details","RMI"),IF(ISERROR($V824),"",OFFSET('Smelter Look-up'!$F$4,$V824-4,0)))</f>
        <v/>
      </c>
      <c r="H824" s="183" t="str">
        <f ca="1">IF(ISERROR($V824),"",OFFSET('Smelter Look-up'!$G$4,$V824-4,0))</f>
        <v/>
      </c>
      <c r="I824" s="184" t="str">
        <f ca="1">IF(ISERROR($V824),"",OFFSET('Smelter Look-up'!$H$4,$V824-4,0))</f>
        <v/>
      </c>
      <c r="J824" s="184" t="str">
        <f ca="1">IF(ISERROR($V824),"",OFFSET('Smelter Look-up'!$I$4,$V824-4,0))</f>
        <v/>
      </c>
      <c r="K824" s="224"/>
      <c r="L824" s="224"/>
      <c r="M824" s="224"/>
      <c r="N824" s="224"/>
      <c r="O824" s="224"/>
      <c r="P824" s="185"/>
      <c r="Q824" s="225"/>
      <c r="R824" s="182" t="str">
        <f ca="1">IF(ISERROR($V824),"",OFFSET('Smelter Look-up'!$C$4,$V824-4,0)&amp;"")</f>
        <v/>
      </c>
      <c r="S824" s="181" t="str">
        <f t="shared" ca="1" si="113"/>
        <v/>
      </c>
      <c r="T824" s="181" t="str">
        <f ca="1">IF(B824="","",IF(ISERROR(MATCH($J824,SorP!$B$1:$B$6226,0)),"",INDIRECT("'SorP'!$A$"&amp;MATCH($S824&amp;$J824,SorP!C:C,0))))</f>
        <v/>
      </c>
      <c r="U824" s="201"/>
      <c r="V824" s="226" t="e">
        <f>IF(C824="",NA(),IF(OR(C824="Smelter not listed",C824="Smelter not yet identified"),MATCH($B824&amp;$D824,'Smelter Look-up'!$J:$J,0),MATCH($B824&amp;$C824,'Smelter Look-up'!$J:$J,0)))</f>
        <v>#N/A</v>
      </c>
      <c r="X824" s="227">
        <f t="shared" ca="1" si="114"/>
        <v>0</v>
      </c>
      <c r="AB824" s="228" t="str">
        <f t="shared" si="115"/>
        <v/>
      </c>
    </row>
    <row r="825" spans="1:28" s="227" customFormat="1" ht="20.25">
      <c r="A825" s="181"/>
      <c r="B825" s="182" t="str">
        <f>IF(LEN(A825)=0,"",INDEX('Smelter Look-up'!$A:$A,MATCH($A825,'Smelter Look-up'!$E:$E,0)))</f>
        <v/>
      </c>
      <c r="C825" s="186" t="str">
        <f>IF(LEN(A825)=0,"",INDEX('Smelter Look-up'!$C:$C,MATCH($A825,'Smelter Look-up'!$E:$E,0)))</f>
        <v/>
      </c>
      <c r="D825" s="230"/>
      <c r="E825" s="182" t="str">
        <f ca="1">IF(ISERROR($V825),"",OFFSET('Smelter Look-up'!$D$4,$V825-4,0)&amp;"")</f>
        <v/>
      </c>
      <c r="F825" s="182" t="str">
        <f ca="1">IF(ISERROR($V825),"",OFFSET('Smelter Look-up'!$E$4,$V825-4,0))</f>
        <v/>
      </c>
      <c r="G825" s="182" t="str">
        <f ca="1">IF(C825=$X$4,IF(ISERROR($V825),"Enter smelter details","RMI"),IF(ISERROR($V825),"",OFFSET('Smelter Look-up'!$F$4,$V825-4,0)))</f>
        <v/>
      </c>
      <c r="H825" s="183" t="str">
        <f ca="1">IF(ISERROR($V825),"",OFFSET('Smelter Look-up'!$G$4,$V825-4,0))</f>
        <v/>
      </c>
      <c r="I825" s="184" t="str">
        <f ca="1">IF(ISERROR($V825),"",OFFSET('Smelter Look-up'!$H$4,$V825-4,0))</f>
        <v/>
      </c>
      <c r="J825" s="184" t="str">
        <f ca="1">IF(ISERROR($V825),"",OFFSET('Smelter Look-up'!$I$4,$V825-4,0))</f>
        <v/>
      </c>
      <c r="K825" s="224"/>
      <c r="L825" s="224"/>
      <c r="M825" s="224"/>
      <c r="N825" s="224"/>
      <c r="O825" s="224"/>
      <c r="P825" s="185"/>
      <c r="Q825" s="225"/>
      <c r="R825" s="182" t="str">
        <f ca="1">IF(ISERROR($V825),"",OFFSET('Smelter Look-up'!$C$4,$V825-4,0)&amp;"")</f>
        <v/>
      </c>
      <c r="S825" s="181" t="str">
        <f t="shared" ca="1" si="113"/>
        <v/>
      </c>
      <c r="T825" s="181" t="str">
        <f ca="1">IF(B825="","",IF(ISERROR(MATCH($J825,SorP!$B$1:$B$6226,0)),"",INDIRECT("'SorP'!$A$"&amp;MATCH($S825&amp;$J825,SorP!C:C,0))))</f>
        <v/>
      </c>
      <c r="U825" s="201"/>
      <c r="V825" s="226" t="e">
        <f>IF(C825="",NA(),IF(OR(C825="Smelter not listed",C825="Smelter not yet identified"),MATCH($B825&amp;$D825,'Smelter Look-up'!$J:$J,0),MATCH($B825&amp;$C825,'Smelter Look-up'!$J:$J,0)))</f>
        <v>#N/A</v>
      </c>
      <c r="X825" s="227">
        <f t="shared" ca="1" si="114"/>
        <v>0</v>
      </c>
      <c r="AB825" s="228" t="str">
        <f t="shared" si="115"/>
        <v/>
      </c>
    </row>
    <row r="826" spans="1:28" s="227" customFormat="1" ht="20.25">
      <c r="A826" s="181"/>
      <c r="B826" s="182" t="str">
        <f>IF(LEN(A826)=0,"",INDEX('Smelter Look-up'!$A:$A,MATCH($A826,'Smelter Look-up'!$E:$E,0)))</f>
        <v/>
      </c>
      <c r="C826" s="186" t="str">
        <f>IF(LEN(A826)=0,"",INDEX('Smelter Look-up'!$C:$C,MATCH($A826,'Smelter Look-up'!$E:$E,0)))</f>
        <v/>
      </c>
      <c r="D826" s="230"/>
      <c r="E826" s="182" t="str">
        <f ca="1">IF(ISERROR($V826),"",OFFSET('Smelter Look-up'!$D$4,$V826-4,0)&amp;"")</f>
        <v/>
      </c>
      <c r="F826" s="182" t="str">
        <f ca="1">IF(ISERROR($V826),"",OFFSET('Smelter Look-up'!$E$4,$V826-4,0))</f>
        <v/>
      </c>
      <c r="G826" s="182" t="str">
        <f ca="1">IF(C826=$X$4,IF(ISERROR($V826),"Enter smelter details","RMI"),IF(ISERROR($V826),"",OFFSET('Smelter Look-up'!$F$4,$V826-4,0)))</f>
        <v/>
      </c>
      <c r="H826" s="183" t="str">
        <f ca="1">IF(ISERROR($V826),"",OFFSET('Smelter Look-up'!$G$4,$V826-4,0))</f>
        <v/>
      </c>
      <c r="I826" s="184" t="str">
        <f ca="1">IF(ISERROR($V826),"",OFFSET('Smelter Look-up'!$H$4,$V826-4,0))</f>
        <v/>
      </c>
      <c r="J826" s="184" t="str">
        <f ca="1">IF(ISERROR($V826),"",OFFSET('Smelter Look-up'!$I$4,$V826-4,0))</f>
        <v/>
      </c>
      <c r="K826" s="224"/>
      <c r="L826" s="224"/>
      <c r="M826" s="224"/>
      <c r="N826" s="224"/>
      <c r="O826" s="224"/>
      <c r="P826" s="185"/>
      <c r="Q826" s="225"/>
      <c r="R826" s="182" t="str">
        <f ca="1">IF(ISERROR($V826),"",OFFSET('Smelter Look-up'!$C$4,$V826-4,0)&amp;"")</f>
        <v/>
      </c>
      <c r="S826" s="181" t="str">
        <f t="shared" ca="1" si="113"/>
        <v/>
      </c>
      <c r="T826" s="181" t="str">
        <f ca="1">IF(B826="","",IF(ISERROR(MATCH($J826,SorP!$B$1:$B$6226,0)),"",INDIRECT("'SorP'!$A$"&amp;MATCH($S826&amp;$J826,SorP!C:C,0))))</f>
        <v/>
      </c>
      <c r="U826" s="201"/>
      <c r="V826" s="226" t="e">
        <f>IF(C826="",NA(),IF(OR(C826="Smelter not listed",C826="Smelter not yet identified"),MATCH($B826&amp;$D826,'Smelter Look-up'!$J:$J,0),MATCH($B826&amp;$C826,'Smelter Look-up'!$J:$J,0)))</f>
        <v>#N/A</v>
      </c>
      <c r="X826" s="227">
        <f t="shared" ca="1" si="114"/>
        <v>0</v>
      </c>
      <c r="AB826" s="228" t="str">
        <f t="shared" si="115"/>
        <v/>
      </c>
    </row>
    <row r="827" spans="1:28" s="227" customFormat="1" ht="20.25">
      <c r="A827" s="181"/>
      <c r="B827" s="182" t="str">
        <f>IF(LEN(A827)=0,"",INDEX('Smelter Look-up'!$A:$A,MATCH($A827,'Smelter Look-up'!$E:$E,0)))</f>
        <v/>
      </c>
      <c r="C827" s="186" t="str">
        <f>IF(LEN(A827)=0,"",INDEX('Smelter Look-up'!$C:$C,MATCH($A827,'Smelter Look-up'!$E:$E,0)))</f>
        <v/>
      </c>
      <c r="D827" s="230"/>
      <c r="E827" s="182" t="str">
        <f ca="1">IF(ISERROR($V827),"",OFFSET('Smelter Look-up'!$D$4,$V827-4,0)&amp;"")</f>
        <v/>
      </c>
      <c r="F827" s="182" t="str">
        <f ca="1">IF(ISERROR($V827),"",OFFSET('Smelter Look-up'!$E$4,$V827-4,0))</f>
        <v/>
      </c>
      <c r="G827" s="182" t="str">
        <f ca="1">IF(C827=$X$4,IF(ISERROR($V827),"Enter smelter details","RMI"),IF(ISERROR($V827),"",OFFSET('Smelter Look-up'!$F$4,$V827-4,0)))</f>
        <v/>
      </c>
      <c r="H827" s="183" t="str">
        <f ca="1">IF(ISERROR($V827),"",OFFSET('Smelter Look-up'!$G$4,$V827-4,0))</f>
        <v/>
      </c>
      <c r="I827" s="184" t="str">
        <f ca="1">IF(ISERROR($V827),"",OFFSET('Smelter Look-up'!$H$4,$V827-4,0))</f>
        <v/>
      </c>
      <c r="J827" s="184" t="str">
        <f ca="1">IF(ISERROR($V827),"",OFFSET('Smelter Look-up'!$I$4,$V827-4,0))</f>
        <v/>
      </c>
      <c r="K827" s="224"/>
      <c r="L827" s="224"/>
      <c r="M827" s="224"/>
      <c r="N827" s="224"/>
      <c r="O827" s="224"/>
      <c r="P827" s="185"/>
      <c r="Q827" s="225"/>
      <c r="R827" s="182" t="str">
        <f ca="1">IF(ISERROR($V827),"",OFFSET('Smelter Look-up'!$C$4,$V827-4,0)&amp;"")</f>
        <v/>
      </c>
      <c r="S827" s="181" t="str">
        <f t="shared" ref="S827" ca="1" si="116">IF(B827="","",IF(ISERROR(MATCH($E827,CL,0)),"Unknown",INDIRECT("'C'!$A$"&amp;MATCH($E827,CL,0)+1)))</f>
        <v/>
      </c>
      <c r="T827" s="181" t="str">
        <f ca="1">IF(B827="","",IF(ISERROR(MATCH($J827,SorP!$B$1:$B$6226,0)),"",INDIRECT("'SorP'!$A$"&amp;MATCH($S827&amp;$J827,SorP!C:C,0))))</f>
        <v/>
      </c>
      <c r="U827" s="201"/>
      <c r="V827" s="226" t="e">
        <f>IF(C827="",NA(),IF(OR(C827="Smelter not listed",C827="Smelter not yet identified"),MATCH($B827&amp;$D827,'Smelter Look-up'!$J:$J,0),MATCH($B827&amp;$C827,'Smelter Look-up'!$J:$J,0)))</f>
        <v>#N/A</v>
      </c>
      <c r="X827" s="227">
        <f t="shared" ref="X827" ca="1" si="117">IF(AND(C827="Smelter not listed",OR(LEN(D827)=0,LEN(E827)=0)),1,0)</f>
        <v>0</v>
      </c>
      <c r="AB827" s="228" t="str">
        <f t="shared" ref="AB827" si="118">B827&amp;C827</f>
        <v/>
      </c>
    </row>
    <row r="828" spans="1:28" s="227" customFormat="1" ht="20.25">
      <c r="A828" s="181"/>
      <c r="B828" s="182" t="str">
        <f>IF(LEN(A828)=0,"",INDEX('Smelter Look-up'!$A:$A,MATCH($A828,'Smelter Look-up'!$E:$E,0)))</f>
        <v/>
      </c>
      <c r="C828" s="186" t="str">
        <f>IF(LEN(A828)=0,"",INDEX('Smelter Look-up'!$C:$C,MATCH($A828,'Smelter Look-up'!$E:$E,0)))</f>
        <v/>
      </c>
      <c r="D828" s="230"/>
      <c r="E828" s="182" t="str">
        <f ca="1">IF(ISERROR($V828),"",OFFSET('Smelter Look-up'!$D$4,$V828-4,0)&amp;"")</f>
        <v/>
      </c>
      <c r="F828" s="182" t="str">
        <f ca="1">IF(ISERROR($V828),"",OFFSET('Smelter Look-up'!$E$4,$V828-4,0))</f>
        <v/>
      </c>
      <c r="G828" s="182" t="str">
        <f ca="1">IF(C828=$X$4,IF(ISERROR($V828),"Enter smelter details","RMI"),IF(ISERROR($V828),"",OFFSET('Smelter Look-up'!$F$4,$V828-4,0)))</f>
        <v/>
      </c>
      <c r="H828" s="183" t="str">
        <f ca="1">IF(ISERROR($V828),"",OFFSET('Smelter Look-up'!$G$4,$V828-4,0))</f>
        <v/>
      </c>
      <c r="I828" s="184" t="str">
        <f ca="1">IF(ISERROR($V828),"",OFFSET('Smelter Look-up'!$H$4,$V828-4,0))</f>
        <v/>
      </c>
      <c r="J828" s="184" t="str">
        <f ca="1">IF(ISERROR($V828),"",OFFSET('Smelter Look-up'!$I$4,$V828-4,0))</f>
        <v/>
      </c>
      <c r="K828" s="224"/>
      <c r="L828" s="224"/>
      <c r="M828" s="224"/>
      <c r="N828" s="224"/>
      <c r="O828" s="224"/>
      <c r="P828" s="185"/>
      <c r="Q828" s="225"/>
      <c r="R828" s="182" t="str">
        <f ca="1">IF(ISERROR($V828),"",OFFSET('Smelter Look-up'!$C$4,$V828-4,0)&amp;"")</f>
        <v/>
      </c>
      <c r="S828" s="181" t="str">
        <f t="shared" ref="S828:S859" ca="1" si="119">IF(B828="","",IF(ISERROR(MATCH($E828,CL,0)),"Unknown",INDIRECT("'C'!$A$"&amp;MATCH($E828,CL,0)+1)))</f>
        <v/>
      </c>
      <c r="T828" s="181" t="str">
        <f ca="1">IF(B828="","",IF(ISERROR(MATCH($J828,SorP!$B$1:$B$6226,0)),"",INDIRECT("'SorP'!$A$"&amp;MATCH($S828&amp;$J828,SorP!C:C,0))))</f>
        <v/>
      </c>
      <c r="U828" s="201"/>
      <c r="V828" s="226" t="e">
        <f>IF(C828="",NA(),IF(OR(C828="Smelter not listed",C828="Smelter not yet identified"),MATCH($B828&amp;$D828,'Smelter Look-up'!$J:$J,0),MATCH($B828&amp;$C828,'Smelter Look-up'!$J:$J,0)))</f>
        <v>#N/A</v>
      </c>
      <c r="X828" s="227">
        <f t="shared" ref="X828:X859" ca="1" si="120">IF(AND(C828="Smelter not listed",OR(LEN(D828)=0,LEN(E828)=0)),1,0)</f>
        <v>0</v>
      </c>
      <c r="AB828" s="228" t="str">
        <f t="shared" ref="AB828:AB859" si="121">B828&amp;C828</f>
        <v/>
      </c>
    </row>
    <row r="829" spans="1:28" s="227" customFormat="1" ht="20.25">
      <c r="A829" s="181"/>
      <c r="B829" s="182" t="str">
        <f>IF(LEN(A829)=0,"",INDEX('Smelter Look-up'!$A:$A,MATCH($A829,'Smelter Look-up'!$E:$E,0)))</f>
        <v/>
      </c>
      <c r="C829" s="186" t="str">
        <f>IF(LEN(A829)=0,"",INDEX('Smelter Look-up'!$C:$C,MATCH($A829,'Smelter Look-up'!$E:$E,0)))</f>
        <v/>
      </c>
      <c r="D829" s="230"/>
      <c r="E829" s="182" t="str">
        <f ca="1">IF(ISERROR($V829),"",OFFSET('Smelter Look-up'!$D$4,$V829-4,0)&amp;"")</f>
        <v/>
      </c>
      <c r="F829" s="182" t="str">
        <f ca="1">IF(ISERROR($V829),"",OFFSET('Smelter Look-up'!$E$4,$V829-4,0))</f>
        <v/>
      </c>
      <c r="G829" s="182" t="str">
        <f ca="1">IF(C829=$X$4,IF(ISERROR($V829),"Enter smelter details","RMI"),IF(ISERROR($V829),"",OFFSET('Smelter Look-up'!$F$4,$V829-4,0)))</f>
        <v/>
      </c>
      <c r="H829" s="183" t="str">
        <f ca="1">IF(ISERROR($V829),"",OFFSET('Smelter Look-up'!$G$4,$V829-4,0))</f>
        <v/>
      </c>
      <c r="I829" s="184" t="str">
        <f ca="1">IF(ISERROR($V829),"",OFFSET('Smelter Look-up'!$H$4,$V829-4,0))</f>
        <v/>
      </c>
      <c r="J829" s="184" t="str">
        <f ca="1">IF(ISERROR($V829),"",OFFSET('Smelter Look-up'!$I$4,$V829-4,0))</f>
        <v/>
      </c>
      <c r="K829" s="224"/>
      <c r="L829" s="224"/>
      <c r="M829" s="224"/>
      <c r="N829" s="224"/>
      <c r="O829" s="224"/>
      <c r="P829" s="185"/>
      <c r="Q829" s="225"/>
      <c r="R829" s="182" t="str">
        <f ca="1">IF(ISERROR($V829),"",OFFSET('Smelter Look-up'!$C$4,$V829-4,0)&amp;"")</f>
        <v/>
      </c>
      <c r="S829" s="181" t="str">
        <f t="shared" ca="1" si="119"/>
        <v/>
      </c>
      <c r="T829" s="181" t="str">
        <f ca="1">IF(B829="","",IF(ISERROR(MATCH($J829,SorP!$B$1:$B$6226,0)),"",INDIRECT("'SorP'!$A$"&amp;MATCH($S829&amp;$J829,SorP!C:C,0))))</f>
        <v/>
      </c>
      <c r="U829" s="201"/>
      <c r="V829" s="226" t="e">
        <f>IF(C829="",NA(),IF(OR(C829="Smelter not listed",C829="Smelter not yet identified"),MATCH($B829&amp;$D829,'Smelter Look-up'!$J:$J,0),MATCH($B829&amp;$C829,'Smelter Look-up'!$J:$J,0)))</f>
        <v>#N/A</v>
      </c>
      <c r="X829" s="227">
        <f t="shared" ca="1" si="120"/>
        <v>0</v>
      </c>
      <c r="AB829" s="228" t="str">
        <f t="shared" si="121"/>
        <v/>
      </c>
    </row>
    <row r="830" spans="1:28" s="227" customFormat="1" ht="20.25">
      <c r="A830" s="181"/>
      <c r="B830" s="182" t="str">
        <f>IF(LEN(A830)=0,"",INDEX('Smelter Look-up'!$A:$A,MATCH($A830,'Smelter Look-up'!$E:$E,0)))</f>
        <v/>
      </c>
      <c r="C830" s="186" t="str">
        <f>IF(LEN(A830)=0,"",INDEX('Smelter Look-up'!$C:$C,MATCH($A830,'Smelter Look-up'!$E:$E,0)))</f>
        <v/>
      </c>
      <c r="D830" s="230"/>
      <c r="E830" s="182" t="str">
        <f ca="1">IF(ISERROR($V830),"",OFFSET('Smelter Look-up'!$D$4,$V830-4,0)&amp;"")</f>
        <v/>
      </c>
      <c r="F830" s="182" t="str">
        <f ca="1">IF(ISERROR($V830),"",OFFSET('Smelter Look-up'!$E$4,$V830-4,0))</f>
        <v/>
      </c>
      <c r="G830" s="182" t="str">
        <f ca="1">IF(C830=$X$4,IF(ISERROR($V830),"Enter smelter details","RMI"),IF(ISERROR($V830),"",OFFSET('Smelter Look-up'!$F$4,$V830-4,0)))</f>
        <v/>
      </c>
      <c r="H830" s="183" t="str">
        <f ca="1">IF(ISERROR($V830),"",OFFSET('Smelter Look-up'!$G$4,$V830-4,0))</f>
        <v/>
      </c>
      <c r="I830" s="184" t="str">
        <f ca="1">IF(ISERROR($V830),"",OFFSET('Smelter Look-up'!$H$4,$V830-4,0))</f>
        <v/>
      </c>
      <c r="J830" s="184" t="str">
        <f ca="1">IF(ISERROR($V830),"",OFFSET('Smelter Look-up'!$I$4,$V830-4,0))</f>
        <v/>
      </c>
      <c r="K830" s="224"/>
      <c r="L830" s="224"/>
      <c r="M830" s="224"/>
      <c r="N830" s="224"/>
      <c r="O830" s="224"/>
      <c r="P830" s="185"/>
      <c r="Q830" s="225"/>
      <c r="R830" s="182" t="str">
        <f ca="1">IF(ISERROR($V830),"",OFFSET('Smelter Look-up'!$C$4,$V830-4,0)&amp;"")</f>
        <v/>
      </c>
      <c r="S830" s="181" t="str">
        <f t="shared" ca="1" si="119"/>
        <v/>
      </c>
      <c r="T830" s="181" t="str">
        <f ca="1">IF(B830="","",IF(ISERROR(MATCH($J830,SorP!$B$1:$B$6226,0)),"",INDIRECT("'SorP'!$A$"&amp;MATCH($S830&amp;$J830,SorP!C:C,0))))</f>
        <v/>
      </c>
      <c r="U830" s="201"/>
      <c r="V830" s="226" t="e">
        <f>IF(C830="",NA(),IF(OR(C830="Smelter not listed",C830="Smelter not yet identified"),MATCH($B830&amp;$D830,'Smelter Look-up'!$J:$J,0),MATCH($B830&amp;$C830,'Smelter Look-up'!$J:$J,0)))</f>
        <v>#N/A</v>
      </c>
      <c r="X830" s="227">
        <f t="shared" ca="1" si="120"/>
        <v>0</v>
      </c>
      <c r="AB830" s="228" t="str">
        <f t="shared" si="121"/>
        <v/>
      </c>
    </row>
    <row r="831" spans="1:28" s="227" customFormat="1" ht="20.25">
      <c r="A831" s="181"/>
      <c r="B831" s="182" t="str">
        <f>IF(LEN(A831)=0,"",INDEX('Smelter Look-up'!$A:$A,MATCH($A831,'Smelter Look-up'!$E:$E,0)))</f>
        <v/>
      </c>
      <c r="C831" s="186" t="str">
        <f>IF(LEN(A831)=0,"",INDEX('Smelter Look-up'!$C:$C,MATCH($A831,'Smelter Look-up'!$E:$E,0)))</f>
        <v/>
      </c>
      <c r="D831" s="230"/>
      <c r="E831" s="182" t="str">
        <f ca="1">IF(ISERROR($V831),"",OFFSET('Smelter Look-up'!$D$4,$V831-4,0)&amp;"")</f>
        <v/>
      </c>
      <c r="F831" s="182" t="str">
        <f ca="1">IF(ISERROR($V831),"",OFFSET('Smelter Look-up'!$E$4,$V831-4,0))</f>
        <v/>
      </c>
      <c r="G831" s="182" t="str">
        <f ca="1">IF(C831=$X$4,IF(ISERROR($V831),"Enter smelter details","RMI"),IF(ISERROR($V831),"",OFFSET('Smelter Look-up'!$F$4,$V831-4,0)))</f>
        <v/>
      </c>
      <c r="H831" s="183" t="str">
        <f ca="1">IF(ISERROR($V831),"",OFFSET('Smelter Look-up'!$G$4,$V831-4,0))</f>
        <v/>
      </c>
      <c r="I831" s="184" t="str">
        <f ca="1">IF(ISERROR($V831),"",OFFSET('Smelter Look-up'!$H$4,$V831-4,0))</f>
        <v/>
      </c>
      <c r="J831" s="184" t="str">
        <f ca="1">IF(ISERROR($V831),"",OFFSET('Smelter Look-up'!$I$4,$V831-4,0))</f>
        <v/>
      </c>
      <c r="K831" s="224"/>
      <c r="L831" s="224"/>
      <c r="M831" s="224"/>
      <c r="N831" s="224"/>
      <c r="O831" s="224"/>
      <c r="P831" s="185"/>
      <c r="Q831" s="225"/>
      <c r="R831" s="182" t="str">
        <f ca="1">IF(ISERROR($V831),"",OFFSET('Smelter Look-up'!$C$4,$V831-4,0)&amp;"")</f>
        <v/>
      </c>
      <c r="S831" s="181" t="str">
        <f t="shared" ca="1" si="119"/>
        <v/>
      </c>
      <c r="T831" s="181" t="str">
        <f ca="1">IF(B831="","",IF(ISERROR(MATCH($J831,SorP!$B$1:$B$6226,0)),"",INDIRECT("'SorP'!$A$"&amp;MATCH($S831&amp;$J831,SorP!C:C,0))))</f>
        <v/>
      </c>
      <c r="U831" s="201"/>
      <c r="V831" s="226" t="e">
        <f>IF(C831="",NA(),IF(OR(C831="Smelter not listed",C831="Smelter not yet identified"),MATCH($B831&amp;$D831,'Smelter Look-up'!$J:$J,0),MATCH($B831&amp;$C831,'Smelter Look-up'!$J:$J,0)))</f>
        <v>#N/A</v>
      </c>
      <c r="X831" s="227">
        <f t="shared" ca="1" si="120"/>
        <v>0</v>
      </c>
      <c r="AB831" s="228" t="str">
        <f t="shared" si="121"/>
        <v/>
      </c>
    </row>
    <row r="832" spans="1:28" s="227" customFormat="1" ht="20.25">
      <c r="A832" s="181"/>
      <c r="B832" s="182" t="str">
        <f>IF(LEN(A832)=0,"",INDEX('Smelter Look-up'!$A:$A,MATCH($A832,'Smelter Look-up'!$E:$E,0)))</f>
        <v/>
      </c>
      <c r="C832" s="186" t="str">
        <f>IF(LEN(A832)=0,"",INDEX('Smelter Look-up'!$C:$C,MATCH($A832,'Smelter Look-up'!$E:$E,0)))</f>
        <v/>
      </c>
      <c r="D832" s="230"/>
      <c r="E832" s="182" t="str">
        <f ca="1">IF(ISERROR($V832),"",OFFSET('Smelter Look-up'!$D$4,$V832-4,0)&amp;"")</f>
        <v/>
      </c>
      <c r="F832" s="182" t="str">
        <f ca="1">IF(ISERROR($V832),"",OFFSET('Smelter Look-up'!$E$4,$V832-4,0))</f>
        <v/>
      </c>
      <c r="G832" s="182" t="str">
        <f ca="1">IF(C832=$X$4,IF(ISERROR($V832),"Enter smelter details","RMI"),IF(ISERROR($V832),"",OFFSET('Smelter Look-up'!$F$4,$V832-4,0)))</f>
        <v/>
      </c>
      <c r="H832" s="183" t="str">
        <f ca="1">IF(ISERROR($V832),"",OFFSET('Smelter Look-up'!$G$4,$V832-4,0))</f>
        <v/>
      </c>
      <c r="I832" s="184" t="str">
        <f ca="1">IF(ISERROR($V832),"",OFFSET('Smelter Look-up'!$H$4,$V832-4,0))</f>
        <v/>
      </c>
      <c r="J832" s="184" t="str">
        <f ca="1">IF(ISERROR($V832),"",OFFSET('Smelter Look-up'!$I$4,$V832-4,0))</f>
        <v/>
      </c>
      <c r="K832" s="224"/>
      <c r="L832" s="224"/>
      <c r="M832" s="224"/>
      <c r="N832" s="224"/>
      <c r="O832" s="224"/>
      <c r="P832" s="185"/>
      <c r="Q832" s="225"/>
      <c r="R832" s="182" t="str">
        <f ca="1">IF(ISERROR($V832),"",OFFSET('Smelter Look-up'!$C$4,$V832-4,0)&amp;"")</f>
        <v/>
      </c>
      <c r="S832" s="181" t="str">
        <f t="shared" ca="1" si="119"/>
        <v/>
      </c>
      <c r="T832" s="181" t="str">
        <f ca="1">IF(B832="","",IF(ISERROR(MATCH($J832,SorP!$B$1:$B$6226,0)),"",INDIRECT("'SorP'!$A$"&amp;MATCH($S832&amp;$J832,SorP!C:C,0))))</f>
        <v/>
      </c>
      <c r="U832" s="201"/>
      <c r="V832" s="226" t="e">
        <f>IF(C832="",NA(),IF(OR(C832="Smelter not listed",C832="Smelter not yet identified"),MATCH($B832&amp;$D832,'Smelter Look-up'!$J:$J,0),MATCH($B832&amp;$C832,'Smelter Look-up'!$J:$J,0)))</f>
        <v>#N/A</v>
      </c>
      <c r="X832" s="227">
        <f t="shared" ca="1" si="120"/>
        <v>0</v>
      </c>
      <c r="AB832" s="228" t="str">
        <f t="shared" si="121"/>
        <v/>
      </c>
    </row>
    <row r="833" spans="1:28" s="227" customFormat="1" ht="20.25">
      <c r="A833" s="181"/>
      <c r="B833" s="182" t="str">
        <f>IF(LEN(A833)=0,"",INDEX('Smelter Look-up'!$A:$A,MATCH($A833,'Smelter Look-up'!$E:$E,0)))</f>
        <v/>
      </c>
      <c r="C833" s="186" t="str">
        <f>IF(LEN(A833)=0,"",INDEX('Smelter Look-up'!$C:$C,MATCH($A833,'Smelter Look-up'!$E:$E,0)))</f>
        <v/>
      </c>
      <c r="D833" s="230"/>
      <c r="E833" s="182" t="str">
        <f ca="1">IF(ISERROR($V833),"",OFFSET('Smelter Look-up'!$D$4,$V833-4,0)&amp;"")</f>
        <v/>
      </c>
      <c r="F833" s="182" t="str">
        <f ca="1">IF(ISERROR($V833),"",OFFSET('Smelter Look-up'!$E$4,$V833-4,0))</f>
        <v/>
      </c>
      <c r="G833" s="182" t="str">
        <f ca="1">IF(C833=$X$4,IF(ISERROR($V833),"Enter smelter details","RMI"),IF(ISERROR($V833),"",OFFSET('Smelter Look-up'!$F$4,$V833-4,0)))</f>
        <v/>
      </c>
      <c r="H833" s="183" t="str">
        <f ca="1">IF(ISERROR($V833),"",OFFSET('Smelter Look-up'!$G$4,$V833-4,0))</f>
        <v/>
      </c>
      <c r="I833" s="184" t="str">
        <f ca="1">IF(ISERROR($V833),"",OFFSET('Smelter Look-up'!$H$4,$V833-4,0))</f>
        <v/>
      </c>
      <c r="J833" s="184" t="str">
        <f ca="1">IF(ISERROR($V833),"",OFFSET('Smelter Look-up'!$I$4,$V833-4,0))</f>
        <v/>
      </c>
      <c r="K833" s="224"/>
      <c r="L833" s="224"/>
      <c r="M833" s="224"/>
      <c r="N833" s="224"/>
      <c r="O833" s="224"/>
      <c r="P833" s="185"/>
      <c r="Q833" s="225"/>
      <c r="R833" s="182" t="str">
        <f ca="1">IF(ISERROR($V833),"",OFFSET('Smelter Look-up'!$C$4,$V833-4,0)&amp;"")</f>
        <v/>
      </c>
      <c r="S833" s="181" t="str">
        <f t="shared" ca="1" si="119"/>
        <v/>
      </c>
      <c r="T833" s="181" t="str">
        <f ca="1">IF(B833="","",IF(ISERROR(MATCH($J833,SorP!$B$1:$B$6226,0)),"",INDIRECT("'SorP'!$A$"&amp;MATCH($S833&amp;$J833,SorP!C:C,0))))</f>
        <v/>
      </c>
      <c r="U833" s="201"/>
      <c r="V833" s="226" t="e">
        <f>IF(C833="",NA(),IF(OR(C833="Smelter not listed",C833="Smelter not yet identified"),MATCH($B833&amp;$D833,'Smelter Look-up'!$J:$J,0),MATCH($B833&amp;$C833,'Smelter Look-up'!$J:$J,0)))</f>
        <v>#N/A</v>
      </c>
      <c r="X833" s="227">
        <f t="shared" ca="1" si="120"/>
        <v>0</v>
      </c>
      <c r="AB833" s="228" t="str">
        <f t="shared" si="121"/>
        <v/>
      </c>
    </row>
    <row r="834" spans="1:28" s="227" customFormat="1" ht="20.25">
      <c r="A834" s="181"/>
      <c r="B834" s="182" t="str">
        <f>IF(LEN(A834)=0,"",INDEX('Smelter Look-up'!$A:$A,MATCH($A834,'Smelter Look-up'!$E:$E,0)))</f>
        <v/>
      </c>
      <c r="C834" s="186" t="str">
        <f>IF(LEN(A834)=0,"",INDEX('Smelter Look-up'!$C:$C,MATCH($A834,'Smelter Look-up'!$E:$E,0)))</f>
        <v/>
      </c>
      <c r="D834" s="230"/>
      <c r="E834" s="182" t="str">
        <f ca="1">IF(ISERROR($V834),"",OFFSET('Smelter Look-up'!$D$4,$V834-4,0)&amp;"")</f>
        <v/>
      </c>
      <c r="F834" s="182" t="str">
        <f ca="1">IF(ISERROR($V834),"",OFFSET('Smelter Look-up'!$E$4,$V834-4,0))</f>
        <v/>
      </c>
      <c r="G834" s="182" t="str">
        <f ca="1">IF(C834=$X$4,IF(ISERROR($V834),"Enter smelter details","RMI"),IF(ISERROR($V834),"",OFFSET('Smelter Look-up'!$F$4,$V834-4,0)))</f>
        <v/>
      </c>
      <c r="H834" s="183" t="str">
        <f ca="1">IF(ISERROR($V834),"",OFFSET('Smelter Look-up'!$G$4,$V834-4,0))</f>
        <v/>
      </c>
      <c r="I834" s="184" t="str">
        <f ca="1">IF(ISERROR($V834),"",OFFSET('Smelter Look-up'!$H$4,$V834-4,0))</f>
        <v/>
      </c>
      <c r="J834" s="184" t="str">
        <f ca="1">IF(ISERROR($V834),"",OFFSET('Smelter Look-up'!$I$4,$V834-4,0))</f>
        <v/>
      </c>
      <c r="K834" s="224"/>
      <c r="L834" s="224"/>
      <c r="M834" s="224"/>
      <c r="N834" s="224"/>
      <c r="O834" s="224"/>
      <c r="P834" s="185"/>
      <c r="Q834" s="225"/>
      <c r="R834" s="182" t="str">
        <f ca="1">IF(ISERROR($V834),"",OFFSET('Smelter Look-up'!$C$4,$V834-4,0)&amp;"")</f>
        <v/>
      </c>
      <c r="S834" s="181" t="str">
        <f t="shared" ca="1" si="119"/>
        <v/>
      </c>
      <c r="T834" s="181" t="str">
        <f ca="1">IF(B834="","",IF(ISERROR(MATCH($J834,SorP!$B$1:$B$6226,0)),"",INDIRECT("'SorP'!$A$"&amp;MATCH($S834&amp;$J834,SorP!C:C,0))))</f>
        <v/>
      </c>
      <c r="U834" s="201"/>
      <c r="V834" s="226" t="e">
        <f>IF(C834="",NA(),IF(OR(C834="Smelter not listed",C834="Smelter not yet identified"),MATCH($B834&amp;$D834,'Smelter Look-up'!$J:$J,0),MATCH($B834&amp;$C834,'Smelter Look-up'!$J:$J,0)))</f>
        <v>#N/A</v>
      </c>
      <c r="X834" s="227">
        <f t="shared" ca="1" si="120"/>
        <v>0</v>
      </c>
      <c r="AB834" s="228" t="str">
        <f t="shared" si="121"/>
        <v/>
      </c>
    </row>
    <row r="835" spans="1:28" s="227" customFormat="1" ht="20.25">
      <c r="A835" s="181"/>
      <c r="B835" s="182" t="str">
        <f>IF(LEN(A835)=0,"",INDEX('Smelter Look-up'!$A:$A,MATCH($A835,'Smelter Look-up'!$E:$E,0)))</f>
        <v/>
      </c>
      <c r="C835" s="186" t="str">
        <f>IF(LEN(A835)=0,"",INDEX('Smelter Look-up'!$C:$C,MATCH($A835,'Smelter Look-up'!$E:$E,0)))</f>
        <v/>
      </c>
      <c r="D835" s="230"/>
      <c r="E835" s="182" t="str">
        <f ca="1">IF(ISERROR($V835),"",OFFSET('Smelter Look-up'!$D$4,$V835-4,0)&amp;"")</f>
        <v/>
      </c>
      <c r="F835" s="182" t="str">
        <f ca="1">IF(ISERROR($V835),"",OFFSET('Smelter Look-up'!$E$4,$V835-4,0))</f>
        <v/>
      </c>
      <c r="G835" s="182" t="str">
        <f ca="1">IF(C835=$X$4,IF(ISERROR($V835),"Enter smelter details","RMI"),IF(ISERROR($V835),"",OFFSET('Smelter Look-up'!$F$4,$V835-4,0)))</f>
        <v/>
      </c>
      <c r="H835" s="183" t="str">
        <f ca="1">IF(ISERROR($V835),"",OFFSET('Smelter Look-up'!$G$4,$V835-4,0))</f>
        <v/>
      </c>
      <c r="I835" s="184" t="str">
        <f ca="1">IF(ISERROR($V835),"",OFFSET('Smelter Look-up'!$H$4,$V835-4,0))</f>
        <v/>
      </c>
      <c r="J835" s="184" t="str">
        <f ca="1">IF(ISERROR($V835),"",OFFSET('Smelter Look-up'!$I$4,$V835-4,0))</f>
        <v/>
      </c>
      <c r="K835" s="224"/>
      <c r="L835" s="224"/>
      <c r="M835" s="224"/>
      <c r="N835" s="224"/>
      <c r="O835" s="224"/>
      <c r="P835" s="185"/>
      <c r="Q835" s="225"/>
      <c r="R835" s="182" t="str">
        <f ca="1">IF(ISERROR($V835),"",OFFSET('Smelter Look-up'!$C$4,$V835-4,0)&amp;"")</f>
        <v/>
      </c>
      <c r="S835" s="181" t="str">
        <f t="shared" ca="1" si="119"/>
        <v/>
      </c>
      <c r="T835" s="181" t="str">
        <f ca="1">IF(B835="","",IF(ISERROR(MATCH($J835,SorP!$B$1:$B$6226,0)),"",INDIRECT("'SorP'!$A$"&amp;MATCH($S835&amp;$J835,SorP!C:C,0))))</f>
        <v/>
      </c>
      <c r="U835" s="201"/>
      <c r="V835" s="226" t="e">
        <f>IF(C835="",NA(),IF(OR(C835="Smelter not listed",C835="Smelter not yet identified"),MATCH($B835&amp;$D835,'Smelter Look-up'!$J:$J,0),MATCH($B835&amp;$C835,'Smelter Look-up'!$J:$J,0)))</f>
        <v>#N/A</v>
      </c>
      <c r="X835" s="227">
        <f t="shared" ca="1" si="120"/>
        <v>0</v>
      </c>
      <c r="AB835" s="228" t="str">
        <f t="shared" si="121"/>
        <v/>
      </c>
    </row>
    <row r="836" spans="1:28" s="227" customFormat="1" ht="20.25">
      <c r="A836" s="181"/>
      <c r="B836" s="182" t="str">
        <f>IF(LEN(A836)=0,"",INDEX('Smelter Look-up'!$A:$A,MATCH($A836,'Smelter Look-up'!$E:$E,0)))</f>
        <v/>
      </c>
      <c r="C836" s="186" t="str">
        <f>IF(LEN(A836)=0,"",INDEX('Smelter Look-up'!$C:$C,MATCH($A836,'Smelter Look-up'!$E:$E,0)))</f>
        <v/>
      </c>
      <c r="D836" s="230"/>
      <c r="E836" s="182" t="str">
        <f ca="1">IF(ISERROR($V836),"",OFFSET('Smelter Look-up'!$D$4,$V836-4,0)&amp;"")</f>
        <v/>
      </c>
      <c r="F836" s="182" t="str">
        <f ca="1">IF(ISERROR($V836),"",OFFSET('Smelter Look-up'!$E$4,$V836-4,0))</f>
        <v/>
      </c>
      <c r="G836" s="182" t="str">
        <f ca="1">IF(C836=$X$4,IF(ISERROR($V836),"Enter smelter details","RMI"),IF(ISERROR($V836),"",OFFSET('Smelter Look-up'!$F$4,$V836-4,0)))</f>
        <v/>
      </c>
      <c r="H836" s="183" t="str">
        <f ca="1">IF(ISERROR($V836),"",OFFSET('Smelter Look-up'!$G$4,$V836-4,0))</f>
        <v/>
      </c>
      <c r="I836" s="184" t="str">
        <f ca="1">IF(ISERROR($V836),"",OFFSET('Smelter Look-up'!$H$4,$V836-4,0))</f>
        <v/>
      </c>
      <c r="J836" s="184" t="str">
        <f ca="1">IF(ISERROR($V836),"",OFFSET('Smelter Look-up'!$I$4,$V836-4,0))</f>
        <v/>
      </c>
      <c r="K836" s="224"/>
      <c r="L836" s="224"/>
      <c r="M836" s="224"/>
      <c r="N836" s="224"/>
      <c r="O836" s="224"/>
      <c r="P836" s="185"/>
      <c r="Q836" s="225"/>
      <c r="R836" s="182" t="str">
        <f ca="1">IF(ISERROR($V836),"",OFFSET('Smelter Look-up'!$C$4,$V836-4,0)&amp;"")</f>
        <v/>
      </c>
      <c r="S836" s="181" t="str">
        <f t="shared" ca="1" si="119"/>
        <v/>
      </c>
      <c r="T836" s="181" t="str">
        <f ca="1">IF(B836="","",IF(ISERROR(MATCH($J836,SorP!$B$1:$B$6226,0)),"",INDIRECT("'SorP'!$A$"&amp;MATCH($S836&amp;$J836,SorP!C:C,0))))</f>
        <v/>
      </c>
      <c r="U836" s="201"/>
      <c r="V836" s="226" t="e">
        <f>IF(C836="",NA(),IF(OR(C836="Smelter not listed",C836="Smelter not yet identified"),MATCH($B836&amp;$D836,'Smelter Look-up'!$J:$J,0),MATCH($B836&amp;$C836,'Smelter Look-up'!$J:$J,0)))</f>
        <v>#N/A</v>
      </c>
      <c r="X836" s="227">
        <f t="shared" ca="1" si="120"/>
        <v>0</v>
      </c>
      <c r="AB836" s="228" t="str">
        <f t="shared" si="121"/>
        <v/>
      </c>
    </row>
    <row r="837" spans="1:28" s="227" customFormat="1" ht="20.25">
      <c r="A837" s="181"/>
      <c r="B837" s="182" t="str">
        <f>IF(LEN(A837)=0,"",INDEX('Smelter Look-up'!$A:$A,MATCH($A837,'Smelter Look-up'!$E:$E,0)))</f>
        <v/>
      </c>
      <c r="C837" s="186" t="str">
        <f>IF(LEN(A837)=0,"",INDEX('Smelter Look-up'!$C:$C,MATCH($A837,'Smelter Look-up'!$E:$E,0)))</f>
        <v/>
      </c>
      <c r="D837" s="230"/>
      <c r="E837" s="182" t="str">
        <f ca="1">IF(ISERROR($V837),"",OFFSET('Smelter Look-up'!$D$4,$V837-4,0)&amp;"")</f>
        <v/>
      </c>
      <c r="F837" s="182" t="str">
        <f ca="1">IF(ISERROR($V837),"",OFFSET('Smelter Look-up'!$E$4,$V837-4,0))</f>
        <v/>
      </c>
      <c r="G837" s="182" t="str">
        <f ca="1">IF(C837=$X$4,IF(ISERROR($V837),"Enter smelter details","RMI"),IF(ISERROR($V837),"",OFFSET('Smelter Look-up'!$F$4,$V837-4,0)))</f>
        <v/>
      </c>
      <c r="H837" s="183" t="str">
        <f ca="1">IF(ISERROR($V837),"",OFFSET('Smelter Look-up'!$G$4,$V837-4,0))</f>
        <v/>
      </c>
      <c r="I837" s="184" t="str">
        <f ca="1">IF(ISERROR($V837),"",OFFSET('Smelter Look-up'!$H$4,$V837-4,0))</f>
        <v/>
      </c>
      <c r="J837" s="184" t="str">
        <f ca="1">IF(ISERROR($V837),"",OFFSET('Smelter Look-up'!$I$4,$V837-4,0))</f>
        <v/>
      </c>
      <c r="K837" s="224"/>
      <c r="L837" s="224"/>
      <c r="M837" s="224"/>
      <c r="N837" s="224"/>
      <c r="O837" s="224"/>
      <c r="P837" s="185"/>
      <c r="Q837" s="225"/>
      <c r="R837" s="182" t="str">
        <f ca="1">IF(ISERROR($V837),"",OFFSET('Smelter Look-up'!$C$4,$V837-4,0)&amp;"")</f>
        <v/>
      </c>
      <c r="S837" s="181" t="str">
        <f t="shared" ca="1" si="119"/>
        <v/>
      </c>
      <c r="T837" s="181" t="str">
        <f ca="1">IF(B837="","",IF(ISERROR(MATCH($J837,SorP!$B$1:$B$6226,0)),"",INDIRECT("'SorP'!$A$"&amp;MATCH($S837&amp;$J837,SorP!C:C,0))))</f>
        <v/>
      </c>
      <c r="U837" s="201"/>
      <c r="V837" s="226" t="e">
        <f>IF(C837="",NA(),IF(OR(C837="Smelter not listed",C837="Smelter not yet identified"),MATCH($B837&amp;$D837,'Smelter Look-up'!$J:$J,0),MATCH($B837&amp;$C837,'Smelter Look-up'!$J:$J,0)))</f>
        <v>#N/A</v>
      </c>
      <c r="X837" s="227">
        <f t="shared" ca="1" si="120"/>
        <v>0</v>
      </c>
      <c r="AB837" s="228" t="str">
        <f t="shared" si="121"/>
        <v/>
      </c>
    </row>
    <row r="838" spans="1:28" s="227" customFormat="1" ht="20.25">
      <c r="A838" s="181"/>
      <c r="B838" s="182" t="str">
        <f>IF(LEN(A838)=0,"",INDEX('Smelter Look-up'!$A:$A,MATCH($A838,'Smelter Look-up'!$E:$E,0)))</f>
        <v/>
      </c>
      <c r="C838" s="186" t="str">
        <f>IF(LEN(A838)=0,"",INDEX('Smelter Look-up'!$C:$C,MATCH($A838,'Smelter Look-up'!$E:$E,0)))</f>
        <v/>
      </c>
      <c r="D838" s="230"/>
      <c r="E838" s="182" t="str">
        <f ca="1">IF(ISERROR($V838),"",OFFSET('Smelter Look-up'!$D$4,$V838-4,0)&amp;"")</f>
        <v/>
      </c>
      <c r="F838" s="182" t="str">
        <f ca="1">IF(ISERROR($V838),"",OFFSET('Smelter Look-up'!$E$4,$V838-4,0))</f>
        <v/>
      </c>
      <c r="G838" s="182" t="str">
        <f ca="1">IF(C838=$X$4,IF(ISERROR($V838),"Enter smelter details","RMI"),IF(ISERROR($V838),"",OFFSET('Smelter Look-up'!$F$4,$V838-4,0)))</f>
        <v/>
      </c>
      <c r="H838" s="183" t="str">
        <f ca="1">IF(ISERROR($V838),"",OFFSET('Smelter Look-up'!$G$4,$V838-4,0))</f>
        <v/>
      </c>
      <c r="I838" s="184" t="str">
        <f ca="1">IF(ISERROR($V838),"",OFFSET('Smelter Look-up'!$H$4,$V838-4,0))</f>
        <v/>
      </c>
      <c r="J838" s="184" t="str">
        <f ca="1">IF(ISERROR($V838),"",OFFSET('Smelter Look-up'!$I$4,$V838-4,0))</f>
        <v/>
      </c>
      <c r="K838" s="224"/>
      <c r="L838" s="224"/>
      <c r="M838" s="224"/>
      <c r="N838" s="224"/>
      <c r="O838" s="224"/>
      <c r="P838" s="185"/>
      <c r="Q838" s="225"/>
      <c r="R838" s="182" t="str">
        <f ca="1">IF(ISERROR($V838),"",OFFSET('Smelter Look-up'!$C$4,$V838-4,0)&amp;"")</f>
        <v/>
      </c>
      <c r="S838" s="181" t="str">
        <f t="shared" ca="1" si="119"/>
        <v/>
      </c>
      <c r="T838" s="181" t="str">
        <f ca="1">IF(B838="","",IF(ISERROR(MATCH($J838,SorP!$B$1:$B$6226,0)),"",INDIRECT("'SorP'!$A$"&amp;MATCH($S838&amp;$J838,SorP!C:C,0))))</f>
        <v/>
      </c>
      <c r="U838" s="201"/>
      <c r="V838" s="226" t="e">
        <f>IF(C838="",NA(),IF(OR(C838="Smelter not listed",C838="Smelter not yet identified"),MATCH($B838&amp;$D838,'Smelter Look-up'!$J:$J,0),MATCH($B838&amp;$C838,'Smelter Look-up'!$J:$J,0)))</f>
        <v>#N/A</v>
      </c>
      <c r="X838" s="227">
        <f t="shared" ca="1" si="120"/>
        <v>0</v>
      </c>
      <c r="AB838" s="228" t="str">
        <f t="shared" si="121"/>
        <v/>
      </c>
    </row>
    <row r="839" spans="1:28" s="227" customFormat="1" ht="20.25">
      <c r="A839" s="181"/>
      <c r="B839" s="182" t="str">
        <f>IF(LEN(A839)=0,"",INDEX('Smelter Look-up'!$A:$A,MATCH($A839,'Smelter Look-up'!$E:$E,0)))</f>
        <v/>
      </c>
      <c r="C839" s="186" t="str">
        <f>IF(LEN(A839)=0,"",INDEX('Smelter Look-up'!$C:$C,MATCH($A839,'Smelter Look-up'!$E:$E,0)))</f>
        <v/>
      </c>
      <c r="D839" s="230"/>
      <c r="E839" s="182" t="str">
        <f ca="1">IF(ISERROR($V839),"",OFFSET('Smelter Look-up'!$D$4,$V839-4,0)&amp;"")</f>
        <v/>
      </c>
      <c r="F839" s="182" t="str">
        <f ca="1">IF(ISERROR($V839),"",OFFSET('Smelter Look-up'!$E$4,$V839-4,0))</f>
        <v/>
      </c>
      <c r="G839" s="182" t="str">
        <f ca="1">IF(C839=$X$4,IF(ISERROR($V839),"Enter smelter details","RMI"),IF(ISERROR($V839),"",OFFSET('Smelter Look-up'!$F$4,$V839-4,0)))</f>
        <v/>
      </c>
      <c r="H839" s="183" t="str">
        <f ca="1">IF(ISERROR($V839),"",OFFSET('Smelter Look-up'!$G$4,$V839-4,0))</f>
        <v/>
      </c>
      <c r="I839" s="184" t="str">
        <f ca="1">IF(ISERROR($V839),"",OFFSET('Smelter Look-up'!$H$4,$V839-4,0))</f>
        <v/>
      </c>
      <c r="J839" s="184" t="str">
        <f ca="1">IF(ISERROR($V839),"",OFFSET('Smelter Look-up'!$I$4,$V839-4,0))</f>
        <v/>
      </c>
      <c r="K839" s="224"/>
      <c r="L839" s="224"/>
      <c r="M839" s="224"/>
      <c r="N839" s="224"/>
      <c r="O839" s="224"/>
      <c r="P839" s="185"/>
      <c r="Q839" s="225"/>
      <c r="R839" s="182" t="str">
        <f ca="1">IF(ISERROR($V839),"",OFFSET('Smelter Look-up'!$C$4,$V839-4,0)&amp;"")</f>
        <v/>
      </c>
      <c r="S839" s="181" t="str">
        <f t="shared" ca="1" si="119"/>
        <v/>
      </c>
      <c r="T839" s="181" t="str">
        <f ca="1">IF(B839="","",IF(ISERROR(MATCH($J839,SorP!$B$1:$B$6226,0)),"",INDIRECT("'SorP'!$A$"&amp;MATCH($S839&amp;$J839,SorP!C:C,0))))</f>
        <v/>
      </c>
      <c r="U839" s="201"/>
      <c r="V839" s="226" t="e">
        <f>IF(C839="",NA(),IF(OR(C839="Smelter not listed",C839="Smelter not yet identified"),MATCH($B839&amp;$D839,'Smelter Look-up'!$J:$J,0),MATCH($B839&amp;$C839,'Smelter Look-up'!$J:$J,0)))</f>
        <v>#N/A</v>
      </c>
      <c r="X839" s="227">
        <f t="shared" ca="1" si="120"/>
        <v>0</v>
      </c>
      <c r="AB839" s="228" t="str">
        <f t="shared" si="121"/>
        <v/>
      </c>
    </row>
    <row r="840" spans="1:28" s="227" customFormat="1" ht="20.25">
      <c r="A840" s="181"/>
      <c r="B840" s="182" t="str">
        <f>IF(LEN(A840)=0,"",INDEX('Smelter Look-up'!$A:$A,MATCH($A840,'Smelter Look-up'!$E:$E,0)))</f>
        <v/>
      </c>
      <c r="C840" s="186" t="str">
        <f>IF(LEN(A840)=0,"",INDEX('Smelter Look-up'!$C:$C,MATCH($A840,'Smelter Look-up'!$E:$E,0)))</f>
        <v/>
      </c>
      <c r="D840" s="230"/>
      <c r="E840" s="182" t="str">
        <f ca="1">IF(ISERROR($V840),"",OFFSET('Smelter Look-up'!$D$4,$V840-4,0)&amp;"")</f>
        <v/>
      </c>
      <c r="F840" s="182" t="str">
        <f ca="1">IF(ISERROR($V840),"",OFFSET('Smelter Look-up'!$E$4,$V840-4,0))</f>
        <v/>
      </c>
      <c r="G840" s="182" t="str">
        <f ca="1">IF(C840=$X$4,IF(ISERROR($V840),"Enter smelter details","RMI"),IF(ISERROR($V840),"",OFFSET('Smelter Look-up'!$F$4,$V840-4,0)))</f>
        <v/>
      </c>
      <c r="H840" s="183" t="str">
        <f ca="1">IF(ISERROR($V840),"",OFFSET('Smelter Look-up'!$G$4,$V840-4,0))</f>
        <v/>
      </c>
      <c r="I840" s="184" t="str">
        <f ca="1">IF(ISERROR($V840),"",OFFSET('Smelter Look-up'!$H$4,$V840-4,0))</f>
        <v/>
      </c>
      <c r="J840" s="184" t="str">
        <f ca="1">IF(ISERROR($V840),"",OFFSET('Smelter Look-up'!$I$4,$V840-4,0))</f>
        <v/>
      </c>
      <c r="K840" s="224"/>
      <c r="L840" s="224"/>
      <c r="M840" s="224"/>
      <c r="N840" s="224"/>
      <c r="O840" s="224"/>
      <c r="P840" s="185"/>
      <c r="Q840" s="225"/>
      <c r="R840" s="182" t="str">
        <f ca="1">IF(ISERROR($V840),"",OFFSET('Smelter Look-up'!$C$4,$V840-4,0)&amp;"")</f>
        <v/>
      </c>
      <c r="S840" s="181" t="str">
        <f t="shared" ca="1" si="119"/>
        <v/>
      </c>
      <c r="T840" s="181" t="str">
        <f ca="1">IF(B840="","",IF(ISERROR(MATCH($J840,SorP!$B$1:$B$6226,0)),"",INDIRECT("'SorP'!$A$"&amp;MATCH($S840&amp;$J840,SorP!C:C,0))))</f>
        <v/>
      </c>
      <c r="U840" s="201"/>
      <c r="V840" s="226" t="e">
        <f>IF(C840="",NA(),IF(OR(C840="Smelter not listed",C840="Smelter not yet identified"),MATCH($B840&amp;$D840,'Smelter Look-up'!$J:$J,0),MATCH($B840&amp;$C840,'Smelter Look-up'!$J:$J,0)))</f>
        <v>#N/A</v>
      </c>
      <c r="X840" s="227">
        <f t="shared" ca="1" si="120"/>
        <v>0</v>
      </c>
      <c r="AB840" s="228" t="str">
        <f t="shared" si="121"/>
        <v/>
      </c>
    </row>
    <row r="841" spans="1:28" s="227" customFormat="1" ht="20.25">
      <c r="A841" s="181"/>
      <c r="B841" s="182" t="str">
        <f>IF(LEN(A841)=0,"",INDEX('Smelter Look-up'!$A:$A,MATCH($A841,'Smelter Look-up'!$E:$E,0)))</f>
        <v/>
      </c>
      <c r="C841" s="186" t="str">
        <f>IF(LEN(A841)=0,"",INDEX('Smelter Look-up'!$C:$C,MATCH($A841,'Smelter Look-up'!$E:$E,0)))</f>
        <v/>
      </c>
      <c r="D841" s="230"/>
      <c r="E841" s="182" t="str">
        <f ca="1">IF(ISERROR($V841),"",OFFSET('Smelter Look-up'!$D$4,$V841-4,0)&amp;"")</f>
        <v/>
      </c>
      <c r="F841" s="182" t="str">
        <f ca="1">IF(ISERROR($V841),"",OFFSET('Smelter Look-up'!$E$4,$V841-4,0))</f>
        <v/>
      </c>
      <c r="G841" s="182" t="str">
        <f ca="1">IF(C841=$X$4,IF(ISERROR($V841),"Enter smelter details","RMI"),IF(ISERROR($V841),"",OFFSET('Smelter Look-up'!$F$4,$V841-4,0)))</f>
        <v/>
      </c>
      <c r="H841" s="183" t="str">
        <f ca="1">IF(ISERROR($V841),"",OFFSET('Smelter Look-up'!$G$4,$V841-4,0))</f>
        <v/>
      </c>
      <c r="I841" s="184" t="str">
        <f ca="1">IF(ISERROR($V841),"",OFFSET('Smelter Look-up'!$H$4,$V841-4,0))</f>
        <v/>
      </c>
      <c r="J841" s="184" t="str">
        <f ca="1">IF(ISERROR($V841),"",OFFSET('Smelter Look-up'!$I$4,$V841-4,0))</f>
        <v/>
      </c>
      <c r="K841" s="224"/>
      <c r="L841" s="224"/>
      <c r="M841" s="224"/>
      <c r="N841" s="224"/>
      <c r="O841" s="224"/>
      <c r="P841" s="185"/>
      <c r="Q841" s="225"/>
      <c r="R841" s="182" t="str">
        <f ca="1">IF(ISERROR($V841),"",OFFSET('Smelter Look-up'!$C$4,$V841-4,0)&amp;"")</f>
        <v/>
      </c>
      <c r="S841" s="181" t="str">
        <f t="shared" ca="1" si="119"/>
        <v/>
      </c>
      <c r="T841" s="181" t="str">
        <f ca="1">IF(B841="","",IF(ISERROR(MATCH($J841,SorP!$B$1:$B$6226,0)),"",INDIRECT("'SorP'!$A$"&amp;MATCH($S841&amp;$J841,SorP!C:C,0))))</f>
        <v/>
      </c>
      <c r="U841" s="201"/>
      <c r="V841" s="226" t="e">
        <f>IF(C841="",NA(),IF(OR(C841="Smelter not listed",C841="Smelter not yet identified"),MATCH($B841&amp;$D841,'Smelter Look-up'!$J:$J,0),MATCH($B841&amp;$C841,'Smelter Look-up'!$J:$J,0)))</f>
        <v>#N/A</v>
      </c>
      <c r="X841" s="227">
        <f t="shared" ca="1" si="120"/>
        <v>0</v>
      </c>
      <c r="AB841" s="228" t="str">
        <f t="shared" si="121"/>
        <v/>
      </c>
    </row>
    <row r="842" spans="1:28" s="227" customFormat="1" ht="20.25">
      <c r="A842" s="181"/>
      <c r="B842" s="182" t="str">
        <f>IF(LEN(A842)=0,"",INDEX('Smelter Look-up'!$A:$A,MATCH($A842,'Smelter Look-up'!$E:$E,0)))</f>
        <v/>
      </c>
      <c r="C842" s="186" t="str">
        <f>IF(LEN(A842)=0,"",INDEX('Smelter Look-up'!$C:$C,MATCH($A842,'Smelter Look-up'!$E:$E,0)))</f>
        <v/>
      </c>
      <c r="D842" s="230"/>
      <c r="E842" s="182" t="str">
        <f ca="1">IF(ISERROR($V842),"",OFFSET('Smelter Look-up'!$D$4,$V842-4,0)&amp;"")</f>
        <v/>
      </c>
      <c r="F842" s="182" t="str">
        <f ca="1">IF(ISERROR($V842),"",OFFSET('Smelter Look-up'!$E$4,$V842-4,0))</f>
        <v/>
      </c>
      <c r="G842" s="182" t="str">
        <f ca="1">IF(C842=$X$4,IF(ISERROR($V842),"Enter smelter details","RMI"),IF(ISERROR($V842),"",OFFSET('Smelter Look-up'!$F$4,$V842-4,0)))</f>
        <v/>
      </c>
      <c r="H842" s="183" t="str">
        <f ca="1">IF(ISERROR($V842),"",OFFSET('Smelter Look-up'!$G$4,$V842-4,0))</f>
        <v/>
      </c>
      <c r="I842" s="184" t="str">
        <f ca="1">IF(ISERROR($V842),"",OFFSET('Smelter Look-up'!$H$4,$V842-4,0))</f>
        <v/>
      </c>
      <c r="J842" s="184" t="str">
        <f ca="1">IF(ISERROR($V842),"",OFFSET('Smelter Look-up'!$I$4,$V842-4,0))</f>
        <v/>
      </c>
      <c r="K842" s="224"/>
      <c r="L842" s="224"/>
      <c r="M842" s="224"/>
      <c r="N842" s="224"/>
      <c r="O842" s="224"/>
      <c r="P842" s="185"/>
      <c r="Q842" s="225"/>
      <c r="R842" s="182" t="str">
        <f ca="1">IF(ISERROR($V842),"",OFFSET('Smelter Look-up'!$C$4,$V842-4,0)&amp;"")</f>
        <v/>
      </c>
      <c r="S842" s="181" t="str">
        <f t="shared" ca="1" si="119"/>
        <v/>
      </c>
      <c r="T842" s="181" t="str">
        <f ca="1">IF(B842="","",IF(ISERROR(MATCH($J842,SorP!$B$1:$B$6226,0)),"",INDIRECT("'SorP'!$A$"&amp;MATCH($S842&amp;$J842,SorP!C:C,0))))</f>
        <v/>
      </c>
      <c r="U842" s="201"/>
      <c r="V842" s="226" t="e">
        <f>IF(C842="",NA(),IF(OR(C842="Smelter not listed",C842="Smelter not yet identified"),MATCH($B842&amp;$D842,'Smelter Look-up'!$J:$J,0),MATCH($B842&amp;$C842,'Smelter Look-up'!$J:$J,0)))</f>
        <v>#N/A</v>
      </c>
      <c r="X842" s="227">
        <f t="shared" ca="1" si="120"/>
        <v>0</v>
      </c>
      <c r="AB842" s="228" t="str">
        <f t="shared" si="121"/>
        <v/>
      </c>
    </row>
    <row r="843" spans="1:28" s="227" customFormat="1" ht="20.25">
      <c r="A843" s="181"/>
      <c r="B843" s="182" t="str">
        <f>IF(LEN(A843)=0,"",INDEX('Smelter Look-up'!$A:$A,MATCH($A843,'Smelter Look-up'!$E:$E,0)))</f>
        <v/>
      </c>
      <c r="C843" s="186" t="str">
        <f>IF(LEN(A843)=0,"",INDEX('Smelter Look-up'!$C:$C,MATCH($A843,'Smelter Look-up'!$E:$E,0)))</f>
        <v/>
      </c>
      <c r="D843" s="230"/>
      <c r="E843" s="182" t="str">
        <f ca="1">IF(ISERROR($V843),"",OFFSET('Smelter Look-up'!$D$4,$V843-4,0)&amp;"")</f>
        <v/>
      </c>
      <c r="F843" s="182" t="str">
        <f ca="1">IF(ISERROR($V843),"",OFFSET('Smelter Look-up'!$E$4,$V843-4,0))</f>
        <v/>
      </c>
      <c r="G843" s="182" t="str">
        <f ca="1">IF(C843=$X$4,IF(ISERROR($V843),"Enter smelter details","RMI"),IF(ISERROR($V843),"",OFFSET('Smelter Look-up'!$F$4,$V843-4,0)))</f>
        <v/>
      </c>
      <c r="H843" s="183" t="str">
        <f ca="1">IF(ISERROR($V843),"",OFFSET('Smelter Look-up'!$G$4,$V843-4,0))</f>
        <v/>
      </c>
      <c r="I843" s="184" t="str">
        <f ca="1">IF(ISERROR($V843),"",OFFSET('Smelter Look-up'!$H$4,$V843-4,0))</f>
        <v/>
      </c>
      <c r="J843" s="184" t="str">
        <f ca="1">IF(ISERROR($V843),"",OFFSET('Smelter Look-up'!$I$4,$V843-4,0))</f>
        <v/>
      </c>
      <c r="K843" s="224"/>
      <c r="L843" s="224"/>
      <c r="M843" s="224"/>
      <c r="N843" s="224"/>
      <c r="O843" s="224"/>
      <c r="P843" s="185"/>
      <c r="Q843" s="225"/>
      <c r="R843" s="182" t="str">
        <f ca="1">IF(ISERROR($V843),"",OFFSET('Smelter Look-up'!$C$4,$V843-4,0)&amp;"")</f>
        <v/>
      </c>
      <c r="S843" s="181" t="str">
        <f t="shared" ca="1" si="119"/>
        <v/>
      </c>
      <c r="T843" s="181" t="str">
        <f ca="1">IF(B843="","",IF(ISERROR(MATCH($J843,SorP!$B$1:$B$6226,0)),"",INDIRECT("'SorP'!$A$"&amp;MATCH($S843&amp;$J843,SorP!C:C,0))))</f>
        <v/>
      </c>
      <c r="U843" s="201"/>
      <c r="V843" s="226" t="e">
        <f>IF(C843="",NA(),IF(OR(C843="Smelter not listed",C843="Smelter not yet identified"),MATCH($B843&amp;$D843,'Smelter Look-up'!$J:$J,0),MATCH($B843&amp;$C843,'Smelter Look-up'!$J:$J,0)))</f>
        <v>#N/A</v>
      </c>
      <c r="X843" s="227">
        <f t="shared" ca="1" si="120"/>
        <v>0</v>
      </c>
      <c r="AB843" s="228" t="str">
        <f t="shared" si="121"/>
        <v/>
      </c>
    </row>
    <row r="844" spans="1:28" s="227" customFormat="1" ht="20.25">
      <c r="A844" s="181"/>
      <c r="B844" s="182" t="str">
        <f>IF(LEN(A844)=0,"",INDEX('Smelter Look-up'!$A:$A,MATCH($A844,'Smelter Look-up'!$E:$E,0)))</f>
        <v/>
      </c>
      <c r="C844" s="186" t="str">
        <f>IF(LEN(A844)=0,"",INDEX('Smelter Look-up'!$C:$C,MATCH($A844,'Smelter Look-up'!$E:$E,0)))</f>
        <v/>
      </c>
      <c r="D844" s="230"/>
      <c r="E844" s="182" t="str">
        <f ca="1">IF(ISERROR($V844),"",OFFSET('Smelter Look-up'!$D$4,$V844-4,0)&amp;"")</f>
        <v/>
      </c>
      <c r="F844" s="182" t="str">
        <f ca="1">IF(ISERROR($V844),"",OFFSET('Smelter Look-up'!$E$4,$V844-4,0))</f>
        <v/>
      </c>
      <c r="G844" s="182" t="str">
        <f ca="1">IF(C844=$X$4,IF(ISERROR($V844),"Enter smelter details","RMI"),IF(ISERROR($V844),"",OFFSET('Smelter Look-up'!$F$4,$V844-4,0)))</f>
        <v/>
      </c>
      <c r="H844" s="183" t="str">
        <f ca="1">IF(ISERROR($V844),"",OFFSET('Smelter Look-up'!$G$4,$V844-4,0))</f>
        <v/>
      </c>
      <c r="I844" s="184" t="str">
        <f ca="1">IF(ISERROR($V844),"",OFFSET('Smelter Look-up'!$H$4,$V844-4,0))</f>
        <v/>
      </c>
      <c r="J844" s="184" t="str">
        <f ca="1">IF(ISERROR($V844),"",OFFSET('Smelter Look-up'!$I$4,$V844-4,0))</f>
        <v/>
      </c>
      <c r="K844" s="224"/>
      <c r="L844" s="224"/>
      <c r="M844" s="224"/>
      <c r="N844" s="224"/>
      <c r="O844" s="224"/>
      <c r="P844" s="185"/>
      <c r="Q844" s="225"/>
      <c r="R844" s="182" t="str">
        <f ca="1">IF(ISERROR($V844),"",OFFSET('Smelter Look-up'!$C$4,$V844-4,0)&amp;"")</f>
        <v/>
      </c>
      <c r="S844" s="181" t="str">
        <f t="shared" ca="1" si="119"/>
        <v/>
      </c>
      <c r="T844" s="181" t="str">
        <f ca="1">IF(B844="","",IF(ISERROR(MATCH($J844,SorP!$B$1:$B$6226,0)),"",INDIRECT("'SorP'!$A$"&amp;MATCH($S844&amp;$J844,SorP!C:C,0))))</f>
        <v/>
      </c>
      <c r="U844" s="201"/>
      <c r="V844" s="226" t="e">
        <f>IF(C844="",NA(),IF(OR(C844="Smelter not listed",C844="Smelter not yet identified"),MATCH($B844&amp;$D844,'Smelter Look-up'!$J:$J,0),MATCH($B844&amp;$C844,'Smelter Look-up'!$J:$J,0)))</f>
        <v>#N/A</v>
      </c>
      <c r="X844" s="227">
        <f t="shared" ca="1" si="120"/>
        <v>0</v>
      </c>
      <c r="AB844" s="228" t="str">
        <f t="shared" si="121"/>
        <v/>
      </c>
    </row>
    <row r="845" spans="1:28" s="227" customFormat="1" ht="20.25">
      <c r="A845" s="181"/>
      <c r="B845" s="182" t="str">
        <f>IF(LEN(A845)=0,"",INDEX('Smelter Look-up'!$A:$A,MATCH($A845,'Smelter Look-up'!$E:$E,0)))</f>
        <v/>
      </c>
      <c r="C845" s="186" t="str">
        <f>IF(LEN(A845)=0,"",INDEX('Smelter Look-up'!$C:$C,MATCH($A845,'Smelter Look-up'!$E:$E,0)))</f>
        <v/>
      </c>
      <c r="D845" s="230"/>
      <c r="E845" s="182" t="str">
        <f ca="1">IF(ISERROR($V845),"",OFFSET('Smelter Look-up'!$D$4,$V845-4,0)&amp;"")</f>
        <v/>
      </c>
      <c r="F845" s="182" t="str">
        <f ca="1">IF(ISERROR($V845),"",OFFSET('Smelter Look-up'!$E$4,$V845-4,0))</f>
        <v/>
      </c>
      <c r="G845" s="182" t="str">
        <f ca="1">IF(C845=$X$4,IF(ISERROR($V845),"Enter smelter details","RMI"),IF(ISERROR($V845),"",OFFSET('Smelter Look-up'!$F$4,$V845-4,0)))</f>
        <v/>
      </c>
      <c r="H845" s="183" t="str">
        <f ca="1">IF(ISERROR($V845),"",OFFSET('Smelter Look-up'!$G$4,$V845-4,0))</f>
        <v/>
      </c>
      <c r="I845" s="184" t="str">
        <f ca="1">IF(ISERROR($V845),"",OFFSET('Smelter Look-up'!$H$4,$V845-4,0))</f>
        <v/>
      </c>
      <c r="J845" s="184" t="str">
        <f ca="1">IF(ISERROR($V845),"",OFFSET('Smelter Look-up'!$I$4,$V845-4,0))</f>
        <v/>
      </c>
      <c r="K845" s="224"/>
      <c r="L845" s="224"/>
      <c r="M845" s="224"/>
      <c r="N845" s="224"/>
      <c r="O845" s="224"/>
      <c r="P845" s="185"/>
      <c r="Q845" s="225"/>
      <c r="R845" s="182" t="str">
        <f ca="1">IF(ISERROR($V845),"",OFFSET('Smelter Look-up'!$C$4,$V845-4,0)&amp;"")</f>
        <v/>
      </c>
      <c r="S845" s="181" t="str">
        <f t="shared" ca="1" si="119"/>
        <v/>
      </c>
      <c r="T845" s="181" t="str">
        <f ca="1">IF(B845="","",IF(ISERROR(MATCH($J845,SorP!$B$1:$B$6226,0)),"",INDIRECT("'SorP'!$A$"&amp;MATCH($S845&amp;$J845,SorP!C:C,0))))</f>
        <v/>
      </c>
      <c r="U845" s="201"/>
      <c r="V845" s="226" t="e">
        <f>IF(C845="",NA(),IF(OR(C845="Smelter not listed",C845="Smelter not yet identified"),MATCH($B845&amp;$D845,'Smelter Look-up'!$J:$J,0),MATCH($B845&amp;$C845,'Smelter Look-up'!$J:$J,0)))</f>
        <v>#N/A</v>
      </c>
      <c r="X845" s="227">
        <f t="shared" ca="1" si="120"/>
        <v>0</v>
      </c>
      <c r="AB845" s="228" t="str">
        <f t="shared" si="121"/>
        <v/>
      </c>
    </row>
    <row r="846" spans="1:28" s="227" customFormat="1" ht="20.25">
      <c r="A846" s="181"/>
      <c r="B846" s="182" t="str">
        <f>IF(LEN(A846)=0,"",INDEX('Smelter Look-up'!$A:$A,MATCH($A846,'Smelter Look-up'!$E:$E,0)))</f>
        <v/>
      </c>
      <c r="C846" s="186" t="str">
        <f>IF(LEN(A846)=0,"",INDEX('Smelter Look-up'!$C:$C,MATCH($A846,'Smelter Look-up'!$E:$E,0)))</f>
        <v/>
      </c>
      <c r="D846" s="230"/>
      <c r="E846" s="182" t="str">
        <f ca="1">IF(ISERROR($V846),"",OFFSET('Smelter Look-up'!$D$4,$V846-4,0)&amp;"")</f>
        <v/>
      </c>
      <c r="F846" s="182" t="str">
        <f ca="1">IF(ISERROR($V846),"",OFFSET('Smelter Look-up'!$E$4,$V846-4,0))</f>
        <v/>
      </c>
      <c r="G846" s="182" t="str">
        <f ca="1">IF(C846=$X$4,IF(ISERROR($V846),"Enter smelter details","RMI"),IF(ISERROR($V846),"",OFFSET('Smelter Look-up'!$F$4,$V846-4,0)))</f>
        <v/>
      </c>
      <c r="H846" s="183" t="str">
        <f ca="1">IF(ISERROR($V846),"",OFFSET('Smelter Look-up'!$G$4,$V846-4,0))</f>
        <v/>
      </c>
      <c r="I846" s="184" t="str">
        <f ca="1">IF(ISERROR($V846),"",OFFSET('Smelter Look-up'!$H$4,$V846-4,0))</f>
        <v/>
      </c>
      <c r="J846" s="184" t="str">
        <f ca="1">IF(ISERROR($V846),"",OFFSET('Smelter Look-up'!$I$4,$V846-4,0))</f>
        <v/>
      </c>
      <c r="K846" s="224"/>
      <c r="L846" s="224"/>
      <c r="M846" s="224"/>
      <c r="N846" s="224"/>
      <c r="O846" s="224"/>
      <c r="P846" s="185"/>
      <c r="Q846" s="225"/>
      <c r="R846" s="182" t="str">
        <f ca="1">IF(ISERROR($V846),"",OFFSET('Smelter Look-up'!$C$4,$V846-4,0)&amp;"")</f>
        <v/>
      </c>
      <c r="S846" s="181" t="str">
        <f t="shared" ca="1" si="119"/>
        <v/>
      </c>
      <c r="T846" s="181" t="str">
        <f ca="1">IF(B846="","",IF(ISERROR(MATCH($J846,SorP!$B$1:$B$6226,0)),"",INDIRECT("'SorP'!$A$"&amp;MATCH($S846&amp;$J846,SorP!C:C,0))))</f>
        <v/>
      </c>
      <c r="U846" s="201"/>
      <c r="V846" s="226" t="e">
        <f>IF(C846="",NA(),IF(OR(C846="Smelter not listed",C846="Smelter not yet identified"),MATCH($B846&amp;$D846,'Smelter Look-up'!$J:$J,0),MATCH($B846&amp;$C846,'Smelter Look-up'!$J:$J,0)))</f>
        <v>#N/A</v>
      </c>
      <c r="X846" s="227">
        <f t="shared" ca="1" si="120"/>
        <v>0</v>
      </c>
      <c r="AB846" s="228" t="str">
        <f t="shared" si="121"/>
        <v/>
      </c>
    </row>
    <row r="847" spans="1:28" s="227" customFormat="1" ht="20.25">
      <c r="A847" s="181"/>
      <c r="B847" s="182" t="str">
        <f>IF(LEN(A847)=0,"",INDEX('Smelter Look-up'!$A:$A,MATCH($A847,'Smelter Look-up'!$E:$E,0)))</f>
        <v/>
      </c>
      <c r="C847" s="186" t="str">
        <f>IF(LEN(A847)=0,"",INDEX('Smelter Look-up'!$C:$C,MATCH($A847,'Smelter Look-up'!$E:$E,0)))</f>
        <v/>
      </c>
      <c r="D847" s="230"/>
      <c r="E847" s="182" t="str">
        <f ca="1">IF(ISERROR($V847),"",OFFSET('Smelter Look-up'!$D$4,$V847-4,0)&amp;"")</f>
        <v/>
      </c>
      <c r="F847" s="182" t="str">
        <f ca="1">IF(ISERROR($V847),"",OFFSET('Smelter Look-up'!$E$4,$V847-4,0))</f>
        <v/>
      </c>
      <c r="G847" s="182" t="str">
        <f ca="1">IF(C847=$X$4,IF(ISERROR($V847),"Enter smelter details","RMI"),IF(ISERROR($V847),"",OFFSET('Smelter Look-up'!$F$4,$V847-4,0)))</f>
        <v/>
      </c>
      <c r="H847" s="183" t="str">
        <f ca="1">IF(ISERROR($V847),"",OFFSET('Smelter Look-up'!$G$4,$V847-4,0))</f>
        <v/>
      </c>
      <c r="I847" s="184" t="str">
        <f ca="1">IF(ISERROR($V847),"",OFFSET('Smelter Look-up'!$H$4,$V847-4,0))</f>
        <v/>
      </c>
      <c r="J847" s="184" t="str">
        <f ca="1">IF(ISERROR($V847),"",OFFSET('Smelter Look-up'!$I$4,$V847-4,0))</f>
        <v/>
      </c>
      <c r="K847" s="224"/>
      <c r="L847" s="224"/>
      <c r="M847" s="224"/>
      <c r="N847" s="224"/>
      <c r="O847" s="224"/>
      <c r="P847" s="185"/>
      <c r="Q847" s="225"/>
      <c r="R847" s="182" t="str">
        <f ca="1">IF(ISERROR($V847),"",OFFSET('Smelter Look-up'!$C$4,$V847-4,0)&amp;"")</f>
        <v/>
      </c>
      <c r="S847" s="181" t="str">
        <f t="shared" ca="1" si="119"/>
        <v/>
      </c>
      <c r="T847" s="181" t="str">
        <f ca="1">IF(B847="","",IF(ISERROR(MATCH($J847,SorP!$B$1:$B$6226,0)),"",INDIRECT("'SorP'!$A$"&amp;MATCH($S847&amp;$J847,SorP!C:C,0))))</f>
        <v/>
      </c>
      <c r="U847" s="201"/>
      <c r="V847" s="226" t="e">
        <f>IF(C847="",NA(),IF(OR(C847="Smelter not listed",C847="Smelter not yet identified"),MATCH($B847&amp;$D847,'Smelter Look-up'!$J:$J,0),MATCH($B847&amp;$C847,'Smelter Look-up'!$J:$J,0)))</f>
        <v>#N/A</v>
      </c>
      <c r="X847" s="227">
        <f t="shared" ca="1" si="120"/>
        <v>0</v>
      </c>
      <c r="AB847" s="228" t="str">
        <f t="shared" si="121"/>
        <v/>
      </c>
    </row>
    <row r="848" spans="1:28" s="227" customFormat="1" ht="20.25">
      <c r="A848" s="181"/>
      <c r="B848" s="182" t="str">
        <f>IF(LEN(A848)=0,"",INDEX('Smelter Look-up'!$A:$A,MATCH($A848,'Smelter Look-up'!$E:$E,0)))</f>
        <v/>
      </c>
      <c r="C848" s="186" t="str">
        <f>IF(LEN(A848)=0,"",INDEX('Smelter Look-up'!$C:$C,MATCH($A848,'Smelter Look-up'!$E:$E,0)))</f>
        <v/>
      </c>
      <c r="D848" s="230"/>
      <c r="E848" s="182" t="str">
        <f ca="1">IF(ISERROR($V848),"",OFFSET('Smelter Look-up'!$D$4,$V848-4,0)&amp;"")</f>
        <v/>
      </c>
      <c r="F848" s="182" t="str">
        <f ca="1">IF(ISERROR($V848),"",OFFSET('Smelter Look-up'!$E$4,$V848-4,0))</f>
        <v/>
      </c>
      <c r="G848" s="182" t="str">
        <f ca="1">IF(C848=$X$4,IF(ISERROR($V848),"Enter smelter details","RMI"),IF(ISERROR($V848),"",OFFSET('Smelter Look-up'!$F$4,$V848-4,0)))</f>
        <v/>
      </c>
      <c r="H848" s="183" t="str">
        <f ca="1">IF(ISERROR($V848),"",OFFSET('Smelter Look-up'!$G$4,$V848-4,0))</f>
        <v/>
      </c>
      <c r="I848" s="184" t="str">
        <f ca="1">IF(ISERROR($V848),"",OFFSET('Smelter Look-up'!$H$4,$V848-4,0))</f>
        <v/>
      </c>
      <c r="J848" s="184" t="str">
        <f ca="1">IF(ISERROR($V848),"",OFFSET('Smelter Look-up'!$I$4,$V848-4,0))</f>
        <v/>
      </c>
      <c r="K848" s="224"/>
      <c r="L848" s="224"/>
      <c r="M848" s="224"/>
      <c r="N848" s="224"/>
      <c r="O848" s="224"/>
      <c r="P848" s="185"/>
      <c r="Q848" s="225"/>
      <c r="R848" s="182" t="str">
        <f ca="1">IF(ISERROR($V848),"",OFFSET('Smelter Look-up'!$C$4,$V848-4,0)&amp;"")</f>
        <v/>
      </c>
      <c r="S848" s="181" t="str">
        <f t="shared" ca="1" si="119"/>
        <v/>
      </c>
      <c r="T848" s="181" t="str">
        <f ca="1">IF(B848="","",IF(ISERROR(MATCH($J848,SorP!$B$1:$B$6226,0)),"",INDIRECT("'SorP'!$A$"&amp;MATCH($S848&amp;$J848,SorP!C:C,0))))</f>
        <v/>
      </c>
      <c r="U848" s="201"/>
      <c r="V848" s="226" t="e">
        <f>IF(C848="",NA(),IF(OR(C848="Smelter not listed",C848="Smelter not yet identified"),MATCH($B848&amp;$D848,'Smelter Look-up'!$J:$J,0),MATCH($B848&amp;$C848,'Smelter Look-up'!$J:$J,0)))</f>
        <v>#N/A</v>
      </c>
      <c r="X848" s="227">
        <f t="shared" ca="1" si="120"/>
        <v>0</v>
      </c>
      <c r="AB848" s="228" t="str">
        <f t="shared" si="121"/>
        <v/>
      </c>
    </row>
    <row r="849" spans="1:28" s="227" customFormat="1" ht="20.25">
      <c r="A849" s="181"/>
      <c r="B849" s="182" t="str">
        <f>IF(LEN(A849)=0,"",INDEX('Smelter Look-up'!$A:$A,MATCH($A849,'Smelter Look-up'!$E:$E,0)))</f>
        <v/>
      </c>
      <c r="C849" s="186" t="str">
        <f>IF(LEN(A849)=0,"",INDEX('Smelter Look-up'!$C:$C,MATCH($A849,'Smelter Look-up'!$E:$E,0)))</f>
        <v/>
      </c>
      <c r="D849" s="230"/>
      <c r="E849" s="182" t="str">
        <f ca="1">IF(ISERROR($V849),"",OFFSET('Smelter Look-up'!$D$4,$V849-4,0)&amp;"")</f>
        <v/>
      </c>
      <c r="F849" s="182" t="str">
        <f ca="1">IF(ISERROR($V849),"",OFFSET('Smelter Look-up'!$E$4,$V849-4,0))</f>
        <v/>
      </c>
      <c r="G849" s="182" t="str">
        <f ca="1">IF(C849=$X$4,IF(ISERROR($V849),"Enter smelter details","RMI"),IF(ISERROR($V849),"",OFFSET('Smelter Look-up'!$F$4,$V849-4,0)))</f>
        <v/>
      </c>
      <c r="H849" s="183" t="str">
        <f ca="1">IF(ISERROR($V849),"",OFFSET('Smelter Look-up'!$G$4,$V849-4,0))</f>
        <v/>
      </c>
      <c r="I849" s="184" t="str">
        <f ca="1">IF(ISERROR($V849),"",OFFSET('Smelter Look-up'!$H$4,$V849-4,0))</f>
        <v/>
      </c>
      <c r="J849" s="184" t="str">
        <f ca="1">IF(ISERROR($V849),"",OFFSET('Smelter Look-up'!$I$4,$V849-4,0))</f>
        <v/>
      </c>
      <c r="K849" s="224"/>
      <c r="L849" s="224"/>
      <c r="M849" s="224"/>
      <c r="N849" s="224"/>
      <c r="O849" s="224"/>
      <c r="P849" s="185"/>
      <c r="Q849" s="225"/>
      <c r="R849" s="182" t="str">
        <f ca="1">IF(ISERROR($V849),"",OFFSET('Smelter Look-up'!$C$4,$V849-4,0)&amp;"")</f>
        <v/>
      </c>
      <c r="S849" s="181" t="str">
        <f t="shared" ca="1" si="119"/>
        <v/>
      </c>
      <c r="T849" s="181" t="str">
        <f ca="1">IF(B849="","",IF(ISERROR(MATCH($J849,SorP!$B$1:$B$6226,0)),"",INDIRECT("'SorP'!$A$"&amp;MATCH($S849&amp;$J849,SorP!C:C,0))))</f>
        <v/>
      </c>
      <c r="U849" s="201"/>
      <c r="V849" s="226" t="e">
        <f>IF(C849="",NA(),IF(OR(C849="Smelter not listed",C849="Smelter not yet identified"),MATCH($B849&amp;$D849,'Smelter Look-up'!$J:$J,0),MATCH($B849&amp;$C849,'Smelter Look-up'!$J:$J,0)))</f>
        <v>#N/A</v>
      </c>
      <c r="X849" s="227">
        <f t="shared" ca="1" si="120"/>
        <v>0</v>
      </c>
      <c r="AB849" s="228" t="str">
        <f t="shared" si="121"/>
        <v/>
      </c>
    </row>
    <row r="850" spans="1:28" s="227" customFormat="1" ht="20.25">
      <c r="A850" s="181"/>
      <c r="B850" s="182" t="str">
        <f>IF(LEN(A850)=0,"",INDEX('Smelter Look-up'!$A:$A,MATCH($A850,'Smelter Look-up'!$E:$E,0)))</f>
        <v/>
      </c>
      <c r="C850" s="186" t="str">
        <f>IF(LEN(A850)=0,"",INDEX('Smelter Look-up'!$C:$C,MATCH($A850,'Smelter Look-up'!$E:$E,0)))</f>
        <v/>
      </c>
      <c r="D850" s="230"/>
      <c r="E850" s="182" t="str">
        <f ca="1">IF(ISERROR($V850),"",OFFSET('Smelter Look-up'!$D$4,$V850-4,0)&amp;"")</f>
        <v/>
      </c>
      <c r="F850" s="182" t="str">
        <f ca="1">IF(ISERROR($V850),"",OFFSET('Smelter Look-up'!$E$4,$V850-4,0))</f>
        <v/>
      </c>
      <c r="G850" s="182" t="str">
        <f ca="1">IF(C850=$X$4,IF(ISERROR($V850),"Enter smelter details","RMI"),IF(ISERROR($V850),"",OFFSET('Smelter Look-up'!$F$4,$V850-4,0)))</f>
        <v/>
      </c>
      <c r="H850" s="183" t="str">
        <f ca="1">IF(ISERROR($V850),"",OFFSET('Smelter Look-up'!$G$4,$V850-4,0))</f>
        <v/>
      </c>
      <c r="I850" s="184" t="str">
        <f ca="1">IF(ISERROR($V850),"",OFFSET('Smelter Look-up'!$H$4,$V850-4,0))</f>
        <v/>
      </c>
      <c r="J850" s="184" t="str">
        <f ca="1">IF(ISERROR($V850),"",OFFSET('Smelter Look-up'!$I$4,$V850-4,0))</f>
        <v/>
      </c>
      <c r="K850" s="224"/>
      <c r="L850" s="224"/>
      <c r="M850" s="224"/>
      <c r="N850" s="224"/>
      <c r="O850" s="224"/>
      <c r="P850" s="185"/>
      <c r="Q850" s="225"/>
      <c r="R850" s="182" t="str">
        <f ca="1">IF(ISERROR($V850),"",OFFSET('Smelter Look-up'!$C$4,$V850-4,0)&amp;"")</f>
        <v/>
      </c>
      <c r="S850" s="181" t="str">
        <f t="shared" ca="1" si="119"/>
        <v/>
      </c>
      <c r="T850" s="181" t="str">
        <f ca="1">IF(B850="","",IF(ISERROR(MATCH($J850,SorP!$B$1:$B$6226,0)),"",INDIRECT("'SorP'!$A$"&amp;MATCH($S850&amp;$J850,SorP!C:C,0))))</f>
        <v/>
      </c>
      <c r="U850" s="201"/>
      <c r="V850" s="226" t="e">
        <f>IF(C850="",NA(),IF(OR(C850="Smelter not listed",C850="Smelter not yet identified"),MATCH($B850&amp;$D850,'Smelter Look-up'!$J:$J,0),MATCH($B850&amp;$C850,'Smelter Look-up'!$J:$J,0)))</f>
        <v>#N/A</v>
      </c>
      <c r="X850" s="227">
        <f t="shared" ca="1" si="120"/>
        <v>0</v>
      </c>
      <c r="AB850" s="228" t="str">
        <f t="shared" si="121"/>
        <v/>
      </c>
    </row>
    <row r="851" spans="1:28" s="227" customFormat="1" ht="20.25">
      <c r="A851" s="181"/>
      <c r="B851" s="182" t="str">
        <f>IF(LEN(A851)=0,"",INDEX('Smelter Look-up'!$A:$A,MATCH($A851,'Smelter Look-up'!$E:$E,0)))</f>
        <v/>
      </c>
      <c r="C851" s="186" t="str">
        <f>IF(LEN(A851)=0,"",INDEX('Smelter Look-up'!$C:$C,MATCH($A851,'Smelter Look-up'!$E:$E,0)))</f>
        <v/>
      </c>
      <c r="D851" s="230"/>
      <c r="E851" s="182" t="str">
        <f ca="1">IF(ISERROR($V851),"",OFFSET('Smelter Look-up'!$D$4,$V851-4,0)&amp;"")</f>
        <v/>
      </c>
      <c r="F851" s="182" t="str">
        <f ca="1">IF(ISERROR($V851),"",OFFSET('Smelter Look-up'!$E$4,$V851-4,0))</f>
        <v/>
      </c>
      <c r="G851" s="182" t="str">
        <f ca="1">IF(C851=$X$4,IF(ISERROR($V851),"Enter smelter details","RMI"),IF(ISERROR($V851),"",OFFSET('Smelter Look-up'!$F$4,$V851-4,0)))</f>
        <v/>
      </c>
      <c r="H851" s="183" t="str">
        <f ca="1">IF(ISERROR($V851),"",OFFSET('Smelter Look-up'!$G$4,$V851-4,0))</f>
        <v/>
      </c>
      <c r="I851" s="184" t="str">
        <f ca="1">IF(ISERROR($V851),"",OFFSET('Smelter Look-up'!$H$4,$V851-4,0))</f>
        <v/>
      </c>
      <c r="J851" s="184" t="str">
        <f ca="1">IF(ISERROR($V851),"",OFFSET('Smelter Look-up'!$I$4,$V851-4,0))</f>
        <v/>
      </c>
      <c r="K851" s="224"/>
      <c r="L851" s="224"/>
      <c r="M851" s="224"/>
      <c r="N851" s="224"/>
      <c r="O851" s="224"/>
      <c r="P851" s="185"/>
      <c r="Q851" s="225"/>
      <c r="R851" s="182" t="str">
        <f ca="1">IF(ISERROR($V851),"",OFFSET('Smelter Look-up'!$C$4,$V851-4,0)&amp;"")</f>
        <v/>
      </c>
      <c r="S851" s="181" t="str">
        <f t="shared" ca="1" si="119"/>
        <v/>
      </c>
      <c r="T851" s="181" t="str">
        <f ca="1">IF(B851="","",IF(ISERROR(MATCH($J851,SorP!$B$1:$B$6226,0)),"",INDIRECT("'SorP'!$A$"&amp;MATCH($S851&amp;$J851,SorP!C:C,0))))</f>
        <v/>
      </c>
      <c r="U851" s="201"/>
      <c r="V851" s="226" t="e">
        <f>IF(C851="",NA(),IF(OR(C851="Smelter not listed",C851="Smelter not yet identified"),MATCH($B851&amp;$D851,'Smelter Look-up'!$J:$J,0),MATCH($B851&amp;$C851,'Smelter Look-up'!$J:$J,0)))</f>
        <v>#N/A</v>
      </c>
      <c r="X851" s="227">
        <f t="shared" ca="1" si="120"/>
        <v>0</v>
      </c>
      <c r="AB851" s="228" t="str">
        <f t="shared" si="121"/>
        <v/>
      </c>
    </row>
    <row r="852" spans="1:28" s="227" customFormat="1" ht="20.25">
      <c r="A852" s="181"/>
      <c r="B852" s="182" t="str">
        <f>IF(LEN(A852)=0,"",INDEX('Smelter Look-up'!$A:$A,MATCH($A852,'Smelter Look-up'!$E:$E,0)))</f>
        <v/>
      </c>
      <c r="C852" s="186" t="str">
        <f>IF(LEN(A852)=0,"",INDEX('Smelter Look-up'!$C:$C,MATCH($A852,'Smelter Look-up'!$E:$E,0)))</f>
        <v/>
      </c>
      <c r="D852" s="230"/>
      <c r="E852" s="182" t="str">
        <f ca="1">IF(ISERROR($V852),"",OFFSET('Smelter Look-up'!$D$4,$V852-4,0)&amp;"")</f>
        <v/>
      </c>
      <c r="F852" s="182" t="str">
        <f ca="1">IF(ISERROR($V852),"",OFFSET('Smelter Look-up'!$E$4,$V852-4,0))</f>
        <v/>
      </c>
      <c r="G852" s="182" t="str">
        <f ca="1">IF(C852=$X$4,IF(ISERROR($V852),"Enter smelter details","RMI"),IF(ISERROR($V852),"",OFFSET('Smelter Look-up'!$F$4,$V852-4,0)))</f>
        <v/>
      </c>
      <c r="H852" s="183" t="str">
        <f ca="1">IF(ISERROR($V852),"",OFFSET('Smelter Look-up'!$G$4,$V852-4,0))</f>
        <v/>
      </c>
      <c r="I852" s="184" t="str">
        <f ca="1">IF(ISERROR($V852),"",OFFSET('Smelter Look-up'!$H$4,$V852-4,0))</f>
        <v/>
      </c>
      <c r="J852" s="184" t="str">
        <f ca="1">IF(ISERROR($V852),"",OFFSET('Smelter Look-up'!$I$4,$V852-4,0))</f>
        <v/>
      </c>
      <c r="K852" s="224"/>
      <c r="L852" s="224"/>
      <c r="M852" s="224"/>
      <c r="N852" s="224"/>
      <c r="O852" s="224"/>
      <c r="P852" s="185"/>
      <c r="Q852" s="225"/>
      <c r="R852" s="182" t="str">
        <f ca="1">IF(ISERROR($V852),"",OFFSET('Smelter Look-up'!$C$4,$V852-4,0)&amp;"")</f>
        <v/>
      </c>
      <c r="S852" s="181" t="str">
        <f t="shared" ca="1" si="119"/>
        <v/>
      </c>
      <c r="T852" s="181" t="str">
        <f ca="1">IF(B852="","",IF(ISERROR(MATCH($J852,SorP!$B$1:$B$6226,0)),"",INDIRECT("'SorP'!$A$"&amp;MATCH($S852&amp;$J852,SorP!C:C,0))))</f>
        <v/>
      </c>
      <c r="U852" s="201"/>
      <c r="V852" s="226" t="e">
        <f>IF(C852="",NA(),IF(OR(C852="Smelter not listed",C852="Smelter not yet identified"),MATCH($B852&amp;$D852,'Smelter Look-up'!$J:$J,0),MATCH($B852&amp;$C852,'Smelter Look-up'!$J:$J,0)))</f>
        <v>#N/A</v>
      </c>
      <c r="X852" s="227">
        <f t="shared" ca="1" si="120"/>
        <v>0</v>
      </c>
      <c r="AB852" s="228" t="str">
        <f t="shared" si="121"/>
        <v/>
      </c>
    </row>
    <row r="853" spans="1:28" s="227" customFormat="1" ht="20.25">
      <c r="A853" s="181"/>
      <c r="B853" s="182" t="str">
        <f>IF(LEN(A853)=0,"",INDEX('Smelter Look-up'!$A:$A,MATCH($A853,'Smelter Look-up'!$E:$E,0)))</f>
        <v/>
      </c>
      <c r="C853" s="186" t="str">
        <f>IF(LEN(A853)=0,"",INDEX('Smelter Look-up'!$C:$C,MATCH($A853,'Smelter Look-up'!$E:$E,0)))</f>
        <v/>
      </c>
      <c r="D853" s="230"/>
      <c r="E853" s="182" t="str">
        <f ca="1">IF(ISERROR($V853),"",OFFSET('Smelter Look-up'!$D$4,$V853-4,0)&amp;"")</f>
        <v/>
      </c>
      <c r="F853" s="182" t="str">
        <f ca="1">IF(ISERROR($V853),"",OFFSET('Smelter Look-up'!$E$4,$V853-4,0))</f>
        <v/>
      </c>
      <c r="G853" s="182" t="str">
        <f ca="1">IF(C853=$X$4,IF(ISERROR($V853),"Enter smelter details","RMI"),IF(ISERROR($V853),"",OFFSET('Smelter Look-up'!$F$4,$V853-4,0)))</f>
        <v/>
      </c>
      <c r="H853" s="183" t="str">
        <f ca="1">IF(ISERROR($V853),"",OFFSET('Smelter Look-up'!$G$4,$V853-4,0))</f>
        <v/>
      </c>
      <c r="I853" s="184" t="str">
        <f ca="1">IF(ISERROR($V853),"",OFFSET('Smelter Look-up'!$H$4,$V853-4,0))</f>
        <v/>
      </c>
      <c r="J853" s="184" t="str">
        <f ca="1">IF(ISERROR($V853),"",OFFSET('Smelter Look-up'!$I$4,$V853-4,0))</f>
        <v/>
      </c>
      <c r="K853" s="224"/>
      <c r="L853" s="224"/>
      <c r="M853" s="224"/>
      <c r="N853" s="224"/>
      <c r="O853" s="224"/>
      <c r="P853" s="185"/>
      <c r="Q853" s="225"/>
      <c r="R853" s="182" t="str">
        <f ca="1">IF(ISERROR($V853),"",OFFSET('Smelter Look-up'!$C$4,$V853-4,0)&amp;"")</f>
        <v/>
      </c>
      <c r="S853" s="181" t="str">
        <f t="shared" ca="1" si="119"/>
        <v/>
      </c>
      <c r="T853" s="181" t="str">
        <f ca="1">IF(B853="","",IF(ISERROR(MATCH($J853,SorP!$B$1:$B$6226,0)),"",INDIRECT("'SorP'!$A$"&amp;MATCH($S853&amp;$J853,SorP!C:C,0))))</f>
        <v/>
      </c>
      <c r="U853" s="201"/>
      <c r="V853" s="226" t="e">
        <f>IF(C853="",NA(),IF(OR(C853="Smelter not listed",C853="Smelter not yet identified"),MATCH($B853&amp;$D853,'Smelter Look-up'!$J:$J,0),MATCH($B853&amp;$C853,'Smelter Look-up'!$J:$J,0)))</f>
        <v>#N/A</v>
      </c>
      <c r="X853" s="227">
        <f t="shared" ca="1" si="120"/>
        <v>0</v>
      </c>
      <c r="AB853" s="228" t="str">
        <f t="shared" si="121"/>
        <v/>
      </c>
    </row>
    <row r="854" spans="1:28" s="227" customFormat="1" ht="20.25">
      <c r="A854" s="181"/>
      <c r="B854" s="182" t="str">
        <f>IF(LEN(A854)=0,"",INDEX('Smelter Look-up'!$A:$A,MATCH($A854,'Smelter Look-up'!$E:$E,0)))</f>
        <v/>
      </c>
      <c r="C854" s="186" t="str">
        <f>IF(LEN(A854)=0,"",INDEX('Smelter Look-up'!$C:$C,MATCH($A854,'Smelter Look-up'!$E:$E,0)))</f>
        <v/>
      </c>
      <c r="D854" s="230"/>
      <c r="E854" s="182" t="str">
        <f ca="1">IF(ISERROR($V854),"",OFFSET('Smelter Look-up'!$D$4,$V854-4,0)&amp;"")</f>
        <v/>
      </c>
      <c r="F854" s="182" t="str">
        <f ca="1">IF(ISERROR($V854),"",OFFSET('Smelter Look-up'!$E$4,$V854-4,0))</f>
        <v/>
      </c>
      <c r="G854" s="182" t="str">
        <f ca="1">IF(C854=$X$4,IF(ISERROR($V854),"Enter smelter details","RMI"),IF(ISERROR($V854),"",OFFSET('Smelter Look-up'!$F$4,$V854-4,0)))</f>
        <v/>
      </c>
      <c r="H854" s="183" t="str">
        <f ca="1">IF(ISERROR($V854),"",OFFSET('Smelter Look-up'!$G$4,$V854-4,0))</f>
        <v/>
      </c>
      <c r="I854" s="184" t="str">
        <f ca="1">IF(ISERROR($V854),"",OFFSET('Smelter Look-up'!$H$4,$V854-4,0))</f>
        <v/>
      </c>
      <c r="J854" s="184" t="str">
        <f ca="1">IF(ISERROR($V854),"",OFFSET('Smelter Look-up'!$I$4,$V854-4,0))</f>
        <v/>
      </c>
      <c r="K854" s="224"/>
      <c r="L854" s="224"/>
      <c r="M854" s="224"/>
      <c r="N854" s="224"/>
      <c r="O854" s="224"/>
      <c r="P854" s="185"/>
      <c r="Q854" s="225"/>
      <c r="R854" s="182" t="str">
        <f ca="1">IF(ISERROR($V854),"",OFFSET('Smelter Look-up'!$C$4,$V854-4,0)&amp;"")</f>
        <v/>
      </c>
      <c r="S854" s="181" t="str">
        <f t="shared" ca="1" si="119"/>
        <v/>
      </c>
      <c r="T854" s="181" t="str">
        <f ca="1">IF(B854="","",IF(ISERROR(MATCH($J854,SorP!$B$1:$B$6226,0)),"",INDIRECT("'SorP'!$A$"&amp;MATCH($S854&amp;$J854,SorP!C:C,0))))</f>
        <v/>
      </c>
      <c r="U854" s="201"/>
      <c r="V854" s="226" t="e">
        <f>IF(C854="",NA(),IF(OR(C854="Smelter not listed",C854="Smelter not yet identified"),MATCH($B854&amp;$D854,'Smelter Look-up'!$J:$J,0),MATCH($B854&amp;$C854,'Smelter Look-up'!$J:$J,0)))</f>
        <v>#N/A</v>
      </c>
      <c r="X854" s="227">
        <f t="shared" ca="1" si="120"/>
        <v>0</v>
      </c>
      <c r="AB854" s="228" t="str">
        <f t="shared" si="121"/>
        <v/>
      </c>
    </row>
    <row r="855" spans="1:28" s="227" customFormat="1" ht="20.25">
      <c r="A855" s="181"/>
      <c r="B855" s="182" t="str">
        <f>IF(LEN(A855)=0,"",INDEX('Smelter Look-up'!$A:$A,MATCH($A855,'Smelter Look-up'!$E:$E,0)))</f>
        <v/>
      </c>
      <c r="C855" s="186" t="str">
        <f>IF(LEN(A855)=0,"",INDEX('Smelter Look-up'!$C:$C,MATCH($A855,'Smelter Look-up'!$E:$E,0)))</f>
        <v/>
      </c>
      <c r="D855" s="230"/>
      <c r="E855" s="182" t="str">
        <f ca="1">IF(ISERROR($V855),"",OFFSET('Smelter Look-up'!$D$4,$V855-4,0)&amp;"")</f>
        <v/>
      </c>
      <c r="F855" s="182" t="str">
        <f ca="1">IF(ISERROR($V855),"",OFFSET('Smelter Look-up'!$E$4,$V855-4,0))</f>
        <v/>
      </c>
      <c r="G855" s="182" t="str">
        <f ca="1">IF(C855=$X$4,IF(ISERROR($V855),"Enter smelter details","RMI"),IF(ISERROR($V855),"",OFFSET('Smelter Look-up'!$F$4,$V855-4,0)))</f>
        <v/>
      </c>
      <c r="H855" s="183" t="str">
        <f ca="1">IF(ISERROR($V855),"",OFFSET('Smelter Look-up'!$G$4,$V855-4,0))</f>
        <v/>
      </c>
      <c r="I855" s="184" t="str">
        <f ca="1">IF(ISERROR($V855),"",OFFSET('Smelter Look-up'!$H$4,$V855-4,0))</f>
        <v/>
      </c>
      <c r="J855" s="184" t="str">
        <f ca="1">IF(ISERROR($V855),"",OFFSET('Smelter Look-up'!$I$4,$V855-4,0))</f>
        <v/>
      </c>
      <c r="K855" s="224"/>
      <c r="L855" s="224"/>
      <c r="M855" s="224"/>
      <c r="N855" s="224"/>
      <c r="O855" s="224"/>
      <c r="P855" s="185"/>
      <c r="Q855" s="225"/>
      <c r="R855" s="182" t="str">
        <f ca="1">IF(ISERROR($V855),"",OFFSET('Smelter Look-up'!$C$4,$V855-4,0)&amp;"")</f>
        <v/>
      </c>
      <c r="S855" s="181" t="str">
        <f t="shared" ca="1" si="119"/>
        <v/>
      </c>
      <c r="T855" s="181" t="str">
        <f ca="1">IF(B855="","",IF(ISERROR(MATCH($J855,SorP!$B$1:$B$6226,0)),"",INDIRECT("'SorP'!$A$"&amp;MATCH($S855&amp;$J855,SorP!C:C,0))))</f>
        <v/>
      </c>
      <c r="U855" s="201"/>
      <c r="V855" s="226" t="e">
        <f>IF(C855="",NA(),IF(OR(C855="Smelter not listed",C855="Smelter not yet identified"),MATCH($B855&amp;$D855,'Smelter Look-up'!$J:$J,0),MATCH($B855&amp;$C855,'Smelter Look-up'!$J:$J,0)))</f>
        <v>#N/A</v>
      </c>
      <c r="X855" s="227">
        <f t="shared" ca="1" si="120"/>
        <v>0</v>
      </c>
      <c r="AB855" s="228" t="str">
        <f t="shared" si="121"/>
        <v/>
      </c>
    </row>
    <row r="856" spans="1:28" s="227" customFormat="1" ht="20.25">
      <c r="A856" s="181"/>
      <c r="B856" s="182" t="str">
        <f>IF(LEN(A856)=0,"",INDEX('Smelter Look-up'!$A:$A,MATCH($A856,'Smelter Look-up'!$E:$E,0)))</f>
        <v/>
      </c>
      <c r="C856" s="186" t="str">
        <f>IF(LEN(A856)=0,"",INDEX('Smelter Look-up'!$C:$C,MATCH($A856,'Smelter Look-up'!$E:$E,0)))</f>
        <v/>
      </c>
      <c r="D856" s="230"/>
      <c r="E856" s="182" t="str">
        <f ca="1">IF(ISERROR($V856),"",OFFSET('Smelter Look-up'!$D$4,$V856-4,0)&amp;"")</f>
        <v/>
      </c>
      <c r="F856" s="182" t="str">
        <f ca="1">IF(ISERROR($V856),"",OFFSET('Smelter Look-up'!$E$4,$V856-4,0))</f>
        <v/>
      </c>
      <c r="G856" s="182" t="str">
        <f ca="1">IF(C856=$X$4,IF(ISERROR($V856),"Enter smelter details","RMI"),IF(ISERROR($V856),"",OFFSET('Smelter Look-up'!$F$4,$V856-4,0)))</f>
        <v/>
      </c>
      <c r="H856" s="183" t="str">
        <f ca="1">IF(ISERROR($V856),"",OFFSET('Smelter Look-up'!$G$4,$V856-4,0))</f>
        <v/>
      </c>
      <c r="I856" s="184" t="str">
        <f ca="1">IF(ISERROR($V856),"",OFFSET('Smelter Look-up'!$H$4,$V856-4,0))</f>
        <v/>
      </c>
      <c r="J856" s="184" t="str">
        <f ca="1">IF(ISERROR($V856),"",OFFSET('Smelter Look-up'!$I$4,$V856-4,0))</f>
        <v/>
      </c>
      <c r="K856" s="224"/>
      <c r="L856" s="224"/>
      <c r="M856" s="224"/>
      <c r="N856" s="224"/>
      <c r="O856" s="224"/>
      <c r="P856" s="185"/>
      <c r="Q856" s="225"/>
      <c r="R856" s="182" t="str">
        <f ca="1">IF(ISERROR($V856),"",OFFSET('Smelter Look-up'!$C$4,$V856-4,0)&amp;"")</f>
        <v/>
      </c>
      <c r="S856" s="181" t="str">
        <f t="shared" ca="1" si="119"/>
        <v/>
      </c>
      <c r="T856" s="181" t="str">
        <f ca="1">IF(B856="","",IF(ISERROR(MATCH($J856,SorP!$B$1:$B$6226,0)),"",INDIRECT("'SorP'!$A$"&amp;MATCH($S856&amp;$J856,SorP!C:C,0))))</f>
        <v/>
      </c>
      <c r="U856" s="201"/>
      <c r="V856" s="226" t="e">
        <f>IF(C856="",NA(),IF(OR(C856="Smelter not listed",C856="Smelter not yet identified"),MATCH($B856&amp;$D856,'Smelter Look-up'!$J:$J,0),MATCH($B856&amp;$C856,'Smelter Look-up'!$J:$J,0)))</f>
        <v>#N/A</v>
      </c>
      <c r="X856" s="227">
        <f t="shared" ca="1" si="120"/>
        <v>0</v>
      </c>
      <c r="AB856" s="228" t="str">
        <f t="shared" si="121"/>
        <v/>
      </c>
    </row>
    <row r="857" spans="1:28" s="227" customFormat="1" ht="20.25">
      <c r="A857" s="181"/>
      <c r="B857" s="182" t="str">
        <f>IF(LEN(A857)=0,"",INDEX('Smelter Look-up'!$A:$A,MATCH($A857,'Smelter Look-up'!$E:$E,0)))</f>
        <v/>
      </c>
      <c r="C857" s="186" t="str">
        <f>IF(LEN(A857)=0,"",INDEX('Smelter Look-up'!$C:$C,MATCH($A857,'Smelter Look-up'!$E:$E,0)))</f>
        <v/>
      </c>
      <c r="D857" s="230"/>
      <c r="E857" s="182" t="str">
        <f ca="1">IF(ISERROR($V857),"",OFFSET('Smelter Look-up'!$D$4,$V857-4,0)&amp;"")</f>
        <v/>
      </c>
      <c r="F857" s="182" t="str">
        <f ca="1">IF(ISERROR($V857),"",OFFSET('Smelter Look-up'!$E$4,$V857-4,0))</f>
        <v/>
      </c>
      <c r="G857" s="182" t="str">
        <f ca="1">IF(C857=$X$4,IF(ISERROR($V857),"Enter smelter details","RMI"),IF(ISERROR($V857),"",OFFSET('Smelter Look-up'!$F$4,$V857-4,0)))</f>
        <v/>
      </c>
      <c r="H857" s="183" t="str">
        <f ca="1">IF(ISERROR($V857),"",OFFSET('Smelter Look-up'!$G$4,$V857-4,0))</f>
        <v/>
      </c>
      <c r="I857" s="184" t="str">
        <f ca="1">IF(ISERROR($V857),"",OFFSET('Smelter Look-up'!$H$4,$V857-4,0))</f>
        <v/>
      </c>
      <c r="J857" s="184" t="str">
        <f ca="1">IF(ISERROR($V857),"",OFFSET('Smelter Look-up'!$I$4,$V857-4,0))</f>
        <v/>
      </c>
      <c r="K857" s="224"/>
      <c r="L857" s="224"/>
      <c r="M857" s="224"/>
      <c r="N857" s="224"/>
      <c r="O857" s="224"/>
      <c r="P857" s="185"/>
      <c r="Q857" s="225"/>
      <c r="R857" s="182" t="str">
        <f ca="1">IF(ISERROR($V857),"",OFFSET('Smelter Look-up'!$C$4,$V857-4,0)&amp;"")</f>
        <v/>
      </c>
      <c r="S857" s="181" t="str">
        <f t="shared" ca="1" si="119"/>
        <v/>
      </c>
      <c r="T857" s="181" t="str">
        <f ca="1">IF(B857="","",IF(ISERROR(MATCH($J857,SorP!$B$1:$B$6226,0)),"",INDIRECT("'SorP'!$A$"&amp;MATCH($S857&amp;$J857,SorP!C:C,0))))</f>
        <v/>
      </c>
      <c r="U857" s="201"/>
      <c r="V857" s="226" t="e">
        <f>IF(C857="",NA(),IF(OR(C857="Smelter not listed",C857="Smelter not yet identified"),MATCH($B857&amp;$D857,'Smelter Look-up'!$J:$J,0),MATCH($B857&amp;$C857,'Smelter Look-up'!$J:$J,0)))</f>
        <v>#N/A</v>
      </c>
      <c r="X857" s="227">
        <f t="shared" ca="1" si="120"/>
        <v>0</v>
      </c>
      <c r="AB857" s="228" t="str">
        <f t="shared" si="121"/>
        <v/>
      </c>
    </row>
    <row r="858" spans="1:28" s="227" customFormat="1" ht="20.25">
      <c r="A858" s="181"/>
      <c r="B858" s="182" t="str">
        <f>IF(LEN(A858)=0,"",INDEX('Smelter Look-up'!$A:$A,MATCH($A858,'Smelter Look-up'!$E:$E,0)))</f>
        <v/>
      </c>
      <c r="C858" s="186" t="str">
        <f>IF(LEN(A858)=0,"",INDEX('Smelter Look-up'!$C:$C,MATCH($A858,'Smelter Look-up'!$E:$E,0)))</f>
        <v/>
      </c>
      <c r="D858" s="230"/>
      <c r="E858" s="182" t="str">
        <f ca="1">IF(ISERROR($V858),"",OFFSET('Smelter Look-up'!$D$4,$V858-4,0)&amp;"")</f>
        <v/>
      </c>
      <c r="F858" s="182" t="str">
        <f ca="1">IF(ISERROR($V858),"",OFFSET('Smelter Look-up'!$E$4,$V858-4,0))</f>
        <v/>
      </c>
      <c r="G858" s="182" t="str">
        <f ca="1">IF(C858=$X$4,IF(ISERROR($V858),"Enter smelter details","RMI"),IF(ISERROR($V858),"",OFFSET('Smelter Look-up'!$F$4,$V858-4,0)))</f>
        <v/>
      </c>
      <c r="H858" s="183" t="str">
        <f ca="1">IF(ISERROR($V858),"",OFFSET('Smelter Look-up'!$G$4,$V858-4,0))</f>
        <v/>
      </c>
      <c r="I858" s="184" t="str">
        <f ca="1">IF(ISERROR($V858),"",OFFSET('Smelter Look-up'!$H$4,$V858-4,0))</f>
        <v/>
      </c>
      <c r="J858" s="184" t="str">
        <f ca="1">IF(ISERROR($V858),"",OFFSET('Smelter Look-up'!$I$4,$V858-4,0))</f>
        <v/>
      </c>
      <c r="K858" s="224"/>
      <c r="L858" s="224"/>
      <c r="M858" s="224"/>
      <c r="N858" s="224"/>
      <c r="O858" s="224"/>
      <c r="P858" s="185"/>
      <c r="Q858" s="225"/>
      <c r="R858" s="182" t="str">
        <f ca="1">IF(ISERROR($V858),"",OFFSET('Smelter Look-up'!$C$4,$V858-4,0)&amp;"")</f>
        <v/>
      </c>
      <c r="S858" s="181" t="str">
        <f t="shared" ca="1" si="119"/>
        <v/>
      </c>
      <c r="T858" s="181" t="str">
        <f ca="1">IF(B858="","",IF(ISERROR(MATCH($J858,SorP!$B$1:$B$6226,0)),"",INDIRECT("'SorP'!$A$"&amp;MATCH($S858&amp;$J858,SorP!C:C,0))))</f>
        <v/>
      </c>
      <c r="U858" s="201"/>
      <c r="V858" s="226" t="e">
        <f>IF(C858="",NA(),IF(OR(C858="Smelter not listed",C858="Smelter not yet identified"),MATCH($B858&amp;$D858,'Smelter Look-up'!$J:$J,0),MATCH($B858&amp;$C858,'Smelter Look-up'!$J:$J,0)))</f>
        <v>#N/A</v>
      </c>
      <c r="X858" s="227">
        <f t="shared" ca="1" si="120"/>
        <v>0</v>
      </c>
      <c r="AB858" s="228" t="str">
        <f t="shared" si="121"/>
        <v/>
      </c>
    </row>
    <row r="859" spans="1:28" s="227" customFormat="1" ht="20.25">
      <c r="A859" s="181"/>
      <c r="B859" s="182" t="str">
        <f>IF(LEN(A859)=0,"",INDEX('Smelter Look-up'!$A:$A,MATCH($A859,'Smelter Look-up'!$E:$E,0)))</f>
        <v/>
      </c>
      <c r="C859" s="186" t="str">
        <f>IF(LEN(A859)=0,"",INDEX('Smelter Look-up'!$C:$C,MATCH($A859,'Smelter Look-up'!$E:$E,0)))</f>
        <v/>
      </c>
      <c r="D859" s="230"/>
      <c r="E859" s="182" t="str">
        <f ca="1">IF(ISERROR($V859),"",OFFSET('Smelter Look-up'!$D$4,$V859-4,0)&amp;"")</f>
        <v/>
      </c>
      <c r="F859" s="182" t="str">
        <f ca="1">IF(ISERROR($V859),"",OFFSET('Smelter Look-up'!$E$4,$V859-4,0))</f>
        <v/>
      </c>
      <c r="G859" s="182" t="str">
        <f ca="1">IF(C859=$X$4,IF(ISERROR($V859),"Enter smelter details","RMI"),IF(ISERROR($V859),"",OFFSET('Smelter Look-up'!$F$4,$V859-4,0)))</f>
        <v/>
      </c>
      <c r="H859" s="183" t="str">
        <f ca="1">IF(ISERROR($V859),"",OFFSET('Smelter Look-up'!$G$4,$V859-4,0))</f>
        <v/>
      </c>
      <c r="I859" s="184" t="str">
        <f ca="1">IF(ISERROR($V859),"",OFFSET('Smelter Look-up'!$H$4,$V859-4,0))</f>
        <v/>
      </c>
      <c r="J859" s="184" t="str">
        <f ca="1">IF(ISERROR($V859),"",OFFSET('Smelter Look-up'!$I$4,$V859-4,0))</f>
        <v/>
      </c>
      <c r="K859" s="224"/>
      <c r="L859" s="224"/>
      <c r="M859" s="224"/>
      <c r="N859" s="224"/>
      <c r="O859" s="224"/>
      <c r="P859" s="185"/>
      <c r="Q859" s="225"/>
      <c r="R859" s="182" t="str">
        <f ca="1">IF(ISERROR($V859),"",OFFSET('Smelter Look-up'!$C$4,$V859-4,0)&amp;"")</f>
        <v/>
      </c>
      <c r="S859" s="181" t="str">
        <f t="shared" ca="1" si="119"/>
        <v/>
      </c>
      <c r="T859" s="181" t="str">
        <f ca="1">IF(B859="","",IF(ISERROR(MATCH($J859,SorP!$B$1:$B$6226,0)),"",INDIRECT("'SorP'!$A$"&amp;MATCH($S859&amp;$J859,SorP!C:C,0))))</f>
        <v/>
      </c>
      <c r="U859" s="201"/>
      <c r="V859" s="226" t="e">
        <f>IF(C859="",NA(),IF(OR(C859="Smelter not listed",C859="Smelter not yet identified"),MATCH($B859&amp;$D859,'Smelter Look-up'!$J:$J,0),MATCH($B859&amp;$C859,'Smelter Look-up'!$J:$J,0)))</f>
        <v>#N/A</v>
      </c>
      <c r="X859" s="227">
        <f t="shared" ca="1" si="120"/>
        <v>0</v>
      </c>
      <c r="AB859" s="228" t="str">
        <f t="shared" si="121"/>
        <v/>
      </c>
    </row>
    <row r="860" spans="1:28" s="227" customFormat="1" ht="20.25">
      <c r="A860" s="181"/>
      <c r="B860" s="182" t="str">
        <f>IF(LEN(A860)=0,"",INDEX('Smelter Look-up'!$A:$A,MATCH($A860,'Smelter Look-up'!$E:$E,0)))</f>
        <v/>
      </c>
      <c r="C860" s="186" t="str">
        <f>IF(LEN(A860)=0,"",INDEX('Smelter Look-up'!$C:$C,MATCH($A860,'Smelter Look-up'!$E:$E,0)))</f>
        <v/>
      </c>
      <c r="D860" s="230"/>
      <c r="E860" s="182" t="str">
        <f ca="1">IF(ISERROR($V860),"",OFFSET('Smelter Look-up'!$D$4,$V860-4,0)&amp;"")</f>
        <v/>
      </c>
      <c r="F860" s="182" t="str">
        <f ca="1">IF(ISERROR($V860),"",OFFSET('Smelter Look-up'!$E$4,$V860-4,0))</f>
        <v/>
      </c>
      <c r="G860" s="182" t="str">
        <f ca="1">IF(C860=$X$4,IF(ISERROR($V860),"Enter smelter details","RMI"),IF(ISERROR($V860),"",OFFSET('Smelter Look-up'!$F$4,$V860-4,0)))</f>
        <v/>
      </c>
      <c r="H860" s="183" t="str">
        <f ca="1">IF(ISERROR($V860),"",OFFSET('Smelter Look-up'!$G$4,$V860-4,0))</f>
        <v/>
      </c>
      <c r="I860" s="184" t="str">
        <f ca="1">IF(ISERROR($V860),"",OFFSET('Smelter Look-up'!$H$4,$V860-4,0))</f>
        <v/>
      </c>
      <c r="J860" s="184" t="str">
        <f ca="1">IF(ISERROR($V860),"",OFFSET('Smelter Look-up'!$I$4,$V860-4,0))</f>
        <v/>
      </c>
      <c r="K860" s="224"/>
      <c r="L860" s="224"/>
      <c r="M860" s="224"/>
      <c r="N860" s="224"/>
      <c r="O860" s="224"/>
      <c r="P860" s="185"/>
      <c r="Q860" s="225"/>
      <c r="R860" s="182" t="str">
        <f ca="1">IF(ISERROR($V860),"",OFFSET('Smelter Look-up'!$C$4,$V860-4,0)&amp;"")</f>
        <v/>
      </c>
      <c r="S860" s="181" t="str">
        <f t="shared" ref="S860:S890" ca="1" si="122">IF(B860="","",IF(ISERROR(MATCH($E860,CL,0)),"Unknown",INDIRECT("'C'!$A$"&amp;MATCH($E860,CL,0)+1)))</f>
        <v/>
      </c>
      <c r="T860" s="181" t="str">
        <f ca="1">IF(B860="","",IF(ISERROR(MATCH($J860,SorP!$B$1:$B$6226,0)),"",INDIRECT("'SorP'!$A$"&amp;MATCH($S860&amp;$J860,SorP!C:C,0))))</f>
        <v/>
      </c>
      <c r="U860" s="201"/>
      <c r="V860" s="226" t="e">
        <f>IF(C860="",NA(),IF(OR(C860="Smelter not listed",C860="Smelter not yet identified"),MATCH($B860&amp;$D860,'Smelter Look-up'!$J:$J,0),MATCH($B860&amp;$C860,'Smelter Look-up'!$J:$J,0)))</f>
        <v>#N/A</v>
      </c>
      <c r="X860" s="227">
        <f t="shared" ref="X860:X890" ca="1" si="123">IF(AND(C860="Smelter not listed",OR(LEN(D860)=0,LEN(E860)=0)),1,0)</f>
        <v>0</v>
      </c>
      <c r="AB860" s="228" t="str">
        <f t="shared" ref="AB860:AB890" si="124">B860&amp;C860</f>
        <v/>
      </c>
    </row>
    <row r="861" spans="1:28" s="227" customFormat="1" ht="20.25">
      <c r="A861" s="181"/>
      <c r="B861" s="182" t="str">
        <f>IF(LEN(A861)=0,"",INDEX('Smelter Look-up'!$A:$A,MATCH($A861,'Smelter Look-up'!$E:$E,0)))</f>
        <v/>
      </c>
      <c r="C861" s="186" t="str">
        <f>IF(LEN(A861)=0,"",INDEX('Smelter Look-up'!$C:$C,MATCH($A861,'Smelter Look-up'!$E:$E,0)))</f>
        <v/>
      </c>
      <c r="D861" s="230"/>
      <c r="E861" s="182" t="str">
        <f ca="1">IF(ISERROR($V861),"",OFFSET('Smelter Look-up'!$D$4,$V861-4,0)&amp;"")</f>
        <v/>
      </c>
      <c r="F861" s="182" t="str">
        <f ca="1">IF(ISERROR($V861),"",OFFSET('Smelter Look-up'!$E$4,$V861-4,0))</f>
        <v/>
      </c>
      <c r="G861" s="182" t="str">
        <f ca="1">IF(C861=$X$4,IF(ISERROR($V861),"Enter smelter details","RMI"),IF(ISERROR($V861),"",OFFSET('Smelter Look-up'!$F$4,$V861-4,0)))</f>
        <v/>
      </c>
      <c r="H861" s="183" t="str">
        <f ca="1">IF(ISERROR($V861),"",OFFSET('Smelter Look-up'!$G$4,$V861-4,0))</f>
        <v/>
      </c>
      <c r="I861" s="184" t="str">
        <f ca="1">IF(ISERROR($V861),"",OFFSET('Smelter Look-up'!$H$4,$V861-4,0))</f>
        <v/>
      </c>
      <c r="J861" s="184" t="str">
        <f ca="1">IF(ISERROR($V861),"",OFFSET('Smelter Look-up'!$I$4,$V861-4,0))</f>
        <v/>
      </c>
      <c r="K861" s="224"/>
      <c r="L861" s="224"/>
      <c r="M861" s="224"/>
      <c r="N861" s="224"/>
      <c r="O861" s="224"/>
      <c r="P861" s="185"/>
      <c r="Q861" s="225"/>
      <c r="R861" s="182" t="str">
        <f ca="1">IF(ISERROR($V861),"",OFFSET('Smelter Look-up'!$C$4,$V861-4,0)&amp;"")</f>
        <v/>
      </c>
      <c r="S861" s="181" t="str">
        <f t="shared" ca="1" si="122"/>
        <v/>
      </c>
      <c r="T861" s="181" t="str">
        <f ca="1">IF(B861="","",IF(ISERROR(MATCH($J861,SorP!$B$1:$B$6226,0)),"",INDIRECT("'SorP'!$A$"&amp;MATCH($S861&amp;$J861,SorP!C:C,0))))</f>
        <v/>
      </c>
      <c r="U861" s="201"/>
      <c r="V861" s="226" t="e">
        <f>IF(C861="",NA(),IF(OR(C861="Smelter not listed",C861="Smelter not yet identified"),MATCH($B861&amp;$D861,'Smelter Look-up'!$J:$J,0),MATCH($B861&amp;$C861,'Smelter Look-up'!$J:$J,0)))</f>
        <v>#N/A</v>
      </c>
      <c r="X861" s="227">
        <f t="shared" ca="1" si="123"/>
        <v>0</v>
      </c>
      <c r="AB861" s="228" t="str">
        <f t="shared" si="124"/>
        <v/>
      </c>
    </row>
    <row r="862" spans="1:28" s="227" customFormat="1" ht="20.25">
      <c r="A862" s="181"/>
      <c r="B862" s="182" t="str">
        <f>IF(LEN(A862)=0,"",INDEX('Smelter Look-up'!$A:$A,MATCH($A862,'Smelter Look-up'!$E:$E,0)))</f>
        <v/>
      </c>
      <c r="C862" s="186" t="str">
        <f>IF(LEN(A862)=0,"",INDEX('Smelter Look-up'!$C:$C,MATCH($A862,'Smelter Look-up'!$E:$E,0)))</f>
        <v/>
      </c>
      <c r="D862" s="230"/>
      <c r="E862" s="182" t="str">
        <f ca="1">IF(ISERROR($V862),"",OFFSET('Smelter Look-up'!$D$4,$V862-4,0)&amp;"")</f>
        <v/>
      </c>
      <c r="F862" s="182" t="str">
        <f ca="1">IF(ISERROR($V862),"",OFFSET('Smelter Look-up'!$E$4,$V862-4,0))</f>
        <v/>
      </c>
      <c r="G862" s="182" t="str">
        <f ca="1">IF(C862=$X$4,IF(ISERROR($V862),"Enter smelter details","RMI"),IF(ISERROR($V862),"",OFFSET('Smelter Look-up'!$F$4,$V862-4,0)))</f>
        <v/>
      </c>
      <c r="H862" s="183" t="str">
        <f ca="1">IF(ISERROR($V862),"",OFFSET('Smelter Look-up'!$G$4,$V862-4,0))</f>
        <v/>
      </c>
      <c r="I862" s="184" t="str">
        <f ca="1">IF(ISERROR($V862),"",OFFSET('Smelter Look-up'!$H$4,$V862-4,0))</f>
        <v/>
      </c>
      <c r="J862" s="184" t="str">
        <f ca="1">IF(ISERROR($V862),"",OFFSET('Smelter Look-up'!$I$4,$V862-4,0))</f>
        <v/>
      </c>
      <c r="K862" s="224"/>
      <c r="L862" s="224"/>
      <c r="M862" s="224"/>
      <c r="N862" s="224"/>
      <c r="O862" s="224"/>
      <c r="P862" s="185"/>
      <c r="Q862" s="225"/>
      <c r="R862" s="182" t="str">
        <f ca="1">IF(ISERROR($V862),"",OFFSET('Smelter Look-up'!$C$4,$V862-4,0)&amp;"")</f>
        <v/>
      </c>
      <c r="S862" s="181" t="str">
        <f t="shared" ca="1" si="122"/>
        <v/>
      </c>
      <c r="T862" s="181" t="str">
        <f ca="1">IF(B862="","",IF(ISERROR(MATCH($J862,SorP!$B$1:$B$6226,0)),"",INDIRECT("'SorP'!$A$"&amp;MATCH($S862&amp;$J862,SorP!C:C,0))))</f>
        <v/>
      </c>
      <c r="U862" s="201"/>
      <c r="V862" s="226" t="e">
        <f>IF(C862="",NA(),IF(OR(C862="Smelter not listed",C862="Smelter not yet identified"),MATCH($B862&amp;$D862,'Smelter Look-up'!$J:$J,0),MATCH($B862&amp;$C862,'Smelter Look-up'!$J:$J,0)))</f>
        <v>#N/A</v>
      </c>
      <c r="X862" s="227">
        <f t="shared" ca="1" si="123"/>
        <v>0</v>
      </c>
      <c r="AB862" s="228" t="str">
        <f t="shared" si="124"/>
        <v/>
      </c>
    </row>
    <row r="863" spans="1:28" s="227" customFormat="1" ht="20.25">
      <c r="A863" s="181"/>
      <c r="B863" s="182" t="str">
        <f>IF(LEN(A863)=0,"",INDEX('Smelter Look-up'!$A:$A,MATCH($A863,'Smelter Look-up'!$E:$E,0)))</f>
        <v/>
      </c>
      <c r="C863" s="186" t="str">
        <f>IF(LEN(A863)=0,"",INDEX('Smelter Look-up'!$C:$C,MATCH($A863,'Smelter Look-up'!$E:$E,0)))</f>
        <v/>
      </c>
      <c r="D863" s="230"/>
      <c r="E863" s="182" t="str">
        <f ca="1">IF(ISERROR($V863),"",OFFSET('Smelter Look-up'!$D$4,$V863-4,0)&amp;"")</f>
        <v/>
      </c>
      <c r="F863" s="182" t="str">
        <f ca="1">IF(ISERROR($V863),"",OFFSET('Smelter Look-up'!$E$4,$V863-4,0))</f>
        <v/>
      </c>
      <c r="G863" s="182" t="str">
        <f ca="1">IF(C863=$X$4,IF(ISERROR($V863),"Enter smelter details","RMI"),IF(ISERROR($V863),"",OFFSET('Smelter Look-up'!$F$4,$V863-4,0)))</f>
        <v/>
      </c>
      <c r="H863" s="183" t="str">
        <f ca="1">IF(ISERROR($V863),"",OFFSET('Smelter Look-up'!$G$4,$V863-4,0))</f>
        <v/>
      </c>
      <c r="I863" s="184" t="str">
        <f ca="1">IF(ISERROR($V863),"",OFFSET('Smelter Look-up'!$H$4,$V863-4,0))</f>
        <v/>
      </c>
      <c r="J863" s="184" t="str">
        <f ca="1">IF(ISERROR($V863),"",OFFSET('Smelter Look-up'!$I$4,$V863-4,0))</f>
        <v/>
      </c>
      <c r="K863" s="224"/>
      <c r="L863" s="224"/>
      <c r="M863" s="224"/>
      <c r="N863" s="224"/>
      <c r="O863" s="224"/>
      <c r="P863" s="185"/>
      <c r="Q863" s="225"/>
      <c r="R863" s="182" t="str">
        <f ca="1">IF(ISERROR($V863),"",OFFSET('Smelter Look-up'!$C$4,$V863-4,0)&amp;"")</f>
        <v/>
      </c>
      <c r="S863" s="181" t="str">
        <f t="shared" ca="1" si="122"/>
        <v/>
      </c>
      <c r="T863" s="181" t="str">
        <f ca="1">IF(B863="","",IF(ISERROR(MATCH($J863,SorP!$B$1:$B$6226,0)),"",INDIRECT("'SorP'!$A$"&amp;MATCH($S863&amp;$J863,SorP!C:C,0))))</f>
        <v/>
      </c>
      <c r="U863" s="201"/>
      <c r="V863" s="226" t="e">
        <f>IF(C863="",NA(),IF(OR(C863="Smelter not listed",C863="Smelter not yet identified"),MATCH($B863&amp;$D863,'Smelter Look-up'!$J:$J,0),MATCH($B863&amp;$C863,'Smelter Look-up'!$J:$J,0)))</f>
        <v>#N/A</v>
      </c>
      <c r="X863" s="227">
        <f t="shared" ca="1" si="123"/>
        <v>0</v>
      </c>
      <c r="AB863" s="228" t="str">
        <f t="shared" si="124"/>
        <v/>
      </c>
    </row>
    <row r="864" spans="1:28" s="227" customFormat="1" ht="20.25">
      <c r="A864" s="181"/>
      <c r="B864" s="182" t="str">
        <f>IF(LEN(A864)=0,"",INDEX('Smelter Look-up'!$A:$A,MATCH($A864,'Smelter Look-up'!$E:$E,0)))</f>
        <v/>
      </c>
      <c r="C864" s="186" t="str">
        <f>IF(LEN(A864)=0,"",INDEX('Smelter Look-up'!$C:$C,MATCH($A864,'Smelter Look-up'!$E:$E,0)))</f>
        <v/>
      </c>
      <c r="D864" s="230"/>
      <c r="E864" s="182" t="str">
        <f ca="1">IF(ISERROR($V864),"",OFFSET('Smelter Look-up'!$D$4,$V864-4,0)&amp;"")</f>
        <v/>
      </c>
      <c r="F864" s="182" t="str">
        <f ca="1">IF(ISERROR($V864),"",OFFSET('Smelter Look-up'!$E$4,$V864-4,0))</f>
        <v/>
      </c>
      <c r="G864" s="182" t="str">
        <f ca="1">IF(C864=$X$4,IF(ISERROR($V864),"Enter smelter details","RMI"),IF(ISERROR($V864),"",OFFSET('Smelter Look-up'!$F$4,$V864-4,0)))</f>
        <v/>
      </c>
      <c r="H864" s="183" t="str">
        <f ca="1">IF(ISERROR($V864),"",OFFSET('Smelter Look-up'!$G$4,$V864-4,0))</f>
        <v/>
      </c>
      <c r="I864" s="184" t="str">
        <f ca="1">IF(ISERROR($V864),"",OFFSET('Smelter Look-up'!$H$4,$V864-4,0))</f>
        <v/>
      </c>
      <c r="J864" s="184" t="str">
        <f ca="1">IF(ISERROR($V864),"",OFFSET('Smelter Look-up'!$I$4,$V864-4,0))</f>
        <v/>
      </c>
      <c r="K864" s="224"/>
      <c r="L864" s="224"/>
      <c r="M864" s="224"/>
      <c r="N864" s="224"/>
      <c r="O864" s="224"/>
      <c r="P864" s="185"/>
      <c r="Q864" s="225"/>
      <c r="R864" s="182" t="str">
        <f ca="1">IF(ISERROR($V864),"",OFFSET('Smelter Look-up'!$C$4,$V864-4,0)&amp;"")</f>
        <v/>
      </c>
      <c r="S864" s="181" t="str">
        <f t="shared" ca="1" si="122"/>
        <v/>
      </c>
      <c r="T864" s="181" t="str">
        <f ca="1">IF(B864="","",IF(ISERROR(MATCH($J864,SorP!$B$1:$B$6226,0)),"",INDIRECT("'SorP'!$A$"&amp;MATCH($S864&amp;$J864,SorP!C:C,0))))</f>
        <v/>
      </c>
      <c r="U864" s="201"/>
      <c r="V864" s="226" t="e">
        <f>IF(C864="",NA(),IF(OR(C864="Smelter not listed",C864="Smelter not yet identified"),MATCH($B864&amp;$D864,'Smelter Look-up'!$J:$J,0),MATCH($B864&amp;$C864,'Smelter Look-up'!$J:$J,0)))</f>
        <v>#N/A</v>
      </c>
      <c r="X864" s="227">
        <f t="shared" ca="1" si="123"/>
        <v>0</v>
      </c>
      <c r="AB864" s="228" t="str">
        <f t="shared" si="124"/>
        <v/>
      </c>
    </row>
    <row r="865" spans="1:28" s="227" customFormat="1" ht="20.25">
      <c r="A865" s="181"/>
      <c r="B865" s="182" t="str">
        <f>IF(LEN(A865)=0,"",INDEX('Smelter Look-up'!$A:$A,MATCH($A865,'Smelter Look-up'!$E:$E,0)))</f>
        <v/>
      </c>
      <c r="C865" s="186" t="str">
        <f>IF(LEN(A865)=0,"",INDEX('Smelter Look-up'!$C:$C,MATCH($A865,'Smelter Look-up'!$E:$E,0)))</f>
        <v/>
      </c>
      <c r="D865" s="230"/>
      <c r="E865" s="182" t="str">
        <f ca="1">IF(ISERROR($V865),"",OFFSET('Smelter Look-up'!$D$4,$V865-4,0)&amp;"")</f>
        <v/>
      </c>
      <c r="F865" s="182" t="str">
        <f ca="1">IF(ISERROR($V865),"",OFFSET('Smelter Look-up'!$E$4,$V865-4,0))</f>
        <v/>
      </c>
      <c r="G865" s="182" t="str">
        <f ca="1">IF(C865=$X$4,IF(ISERROR($V865),"Enter smelter details","RMI"),IF(ISERROR($V865),"",OFFSET('Smelter Look-up'!$F$4,$V865-4,0)))</f>
        <v/>
      </c>
      <c r="H865" s="183" t="str">
        <f ca="1">IF(ISERROR($V865),"",OFFSET('Smelter Look-up'!$G$4,$V865-4,0))</f>
        <v/>
      </c>
      <c r="I865" s="184" t="str">
        <f ca="1">IF(ISERROR($V865),"",OFFSET('Smelter Look-up'!$H$4,$V865-4,0))</f>
        <v/>
      </c>
      <c r="J865" s="184" t="str">
        <f ca="1">IF(ISERROR($V865),"",OFFSET('Smelter Look-up'!$I$4,$V865-4,0))</f>
        <v/>
      </c>
      <c r="K865" s="224"/>
      <c r="L865" s="224"/>
      <c r="M865" s="224"/>
      <c r="N865" s="224"/>
      <c r="O865" s="224"/>
      <c r="P865" s="185"/>
      <c r="Q865" s="225"/>
      <c r="R865" s="182" t="str">
        <f ca="1">IF(ISERROR($V865),"",OFFSET('Smelter Look-up'!$C$4,$V865-4,0)&amp;"")</f>
        <v/>
      </c>
      <c r="S865" s="181" t="str">
        <f t="shared" ca="1" si="122"/>
        <v/>
      </c>
      <c r="T865" s="181" t="str">
        <f ca="1">IF(B865="","",IF(ISERROR(MATCH($J865,SorP!$B$1:$B$6226,0)),"",INDIRECT("'SorP'!$A$"&amp;MATCH($S865&amp;$J865,SorP!C:C,0))))</f>
        <v/>
      </c>
      <c r="U865" s="201"/>
      <c r="V865" s="226" t="e">
        <f>IF(C865="",NA(),IF(OR(C865="Smelter not listed",C865="Smelter not yet identified"),MATCH($B865&amp;$D865,'Smelter Look-up'!$J:$J,0),MATCH($B865&amp;$C865,'Smelter Look-up'!$J:$J,0)))</f>
        <v>#N/A</v>
      </c>
      <c r="X865" s="227">
        <f t="shared" ca="1" si="123"/>
        <v>0</v>
      </c>
      <c r="AB865" s="228" t="str">
        <f t="shared" si="124"/>
        <v/>
      </c>
    </row>
    <row r="866" spans="1:28" s="227" customFormat="1" ht="20.25">
      <c r="A866" s="181"/>
      <c r="B866" s="182" t="str">
        <f>IF(LEN(A866)=0,"",INDEX('Smelter Look-up'!$A:$A,MATCH($A866,'Smelter Look-up'!$E:$E,0)))</f>
        <v/>
      </c>
      <c r="C866" s="186" t="str">
        <f>IF(LEN(A866)=0,"",INDEX('Smelter Look-up'!$C:$C,MATCH($A866,'Smelter Look-up'!$E:$E,0)))</f>
        <v/>
      </c>
      <c r="D866" s="230"/>
      <c r="E866" s="182" t="str">
        <f ca="1">IF(ISERROR($V866),"",OFFSET('Smelter Look-up'!$D$4,$V866-4,0)&amp;"")</f>
        <v/>
      </c>
      <c r="F866" s="182" t="str">
        <f ca="1">IF(ISERROR($V866),"",OFFSET('Smelter Look-up'!$E$4,$V866-4,0))</f>
        <v/>
      </c>
      <c r="G866" s="182" t="str">
        <f ca="1">IF(C866=$X$4,IF(ISERROR($V866),"Enter smelter details","RMI"),IF(ISERROR($V866),"",OFFSET('Smelter Look-up'!$F$4,$V866-4,0)))</f>
        <v/>
      </c>
      <c r="H866" s="183" t="str">
        <f ca="1">IF(ISERROR($V866),"",OFFSET('Smelter Look-up'!$G$4,$V866-4,0))</f>
        <v/>
      </c>
      <c r="I866" s="184" t="str">
        <f ca="1">IF(ISERROR($V866),"",OFFSET('Smelter Look-up'!$H$4,$V866-4,0))</f>
        <v/>
      </c>
      <c r="J866" s="184" t="str">
        <f ca="1">IF(ISERROR($V866),"",OFFSET('Smelter Look-up'!$I$4,$V866-4,0))</f>
        <v/>
      </c>
      <c r="K866" s="224"/>
      <c r="L866" s="224"/>
      <c r="M866" s="224"/>
      <c r="N866" s="224"/>
      <c r="O866" s="224"/>
      <c r="P866" s="185"/>
      <c r="Q866" s="225"/>
      <c r="R866" s="182" t="str">
        <f ca="1">IF(ISERROR($V866),"",OFFSET('Smelter Look-up'!$C$4,$V866-4,0)&amp;"")</f>
        <v/>
      </c>
      <c r="S866" s="181" t="str">
        <f t="shared" ca="1" si="122"/>
        <v/>
      </c>
      <c r="T866" s="181" t="str">
        <f ca="1">IF(B866="","",IF(ISERROR(MATCH($J866,SorP!$B$1:$B$6226,0)),"",INDIRECT("'SorP'!$A$"&amp;MATCH($S866&amp;$J866,SorP!C:C,0))))</f>
        <v/>
      </c>
      <c r="U866" s="201"/>
      <c r="V866" s="226" t="e">
        <f>IF(C866="",NA(),IF(OR(C866="Smelter not listed",C866="Smelter not yet identified"),MATCH($B866&amp;$D866,'Smelter Look-up'!$J:$J,0),MATCH($B866&amp;$C866,'Smelter Look-up'!$J:$J,0)))</f>
        <v>#N/A</v>
      </c>
      <c r="X866" s="227">
        <f t="shared" ca="1" si="123"/>
        <v>0</v>
      </c>
      <c r="AB866" s="228" t="str">
        <f t="shared" si="124"/>
        <v/>
      </c>
    </row>
    <row r="867" spans="1:28" s="227" customFormat="1" ht="20.25">
      <c r="A867" s="181"/>
      <c r="B867" s="182" t="str">
        <f>IF(LEN(A867)=0,"",INDEX('Smelter Look-up'!$A:$A,MATCH($A867,'Smelter Look-up'!$E:$E,0)))</f>
        <v/>
      </c>
      <c r="C867" s="186" t="str">
        <f>IF(LEN(A867)=0,"",INDEX('Smelter Look-up'!$C:$C,MATCH($A867,'Smelter Look-up'!$E:$E,0)))</f>
        <v/>
      </c>
      <c r="D867" s="230"/>
      <c r="E867" s="182" t="str">
        <f ca="1">IF(ISERROR($V867),"",OFFSET('Smelter Look-up'!$D$4,$V867-4,0)&amp;"")</f>
        <v/>
      </c>
      <c r="F867" s="182" t="str">
        <f ca="1">IF(ISERROR($V867),"",OFFSET('Smelter Look-up'!$E$4,$V867-4,0))</f>
        <v/>
      </c>
      <c r="G867" s="182" t="str">
        <f ca="1">IF(C867=$X$4,IF(ISERROR($V867),"Enter smelter details","RMI"),IF(ISERROR($V867),"",OFFSET('Smelter Look-up'!$F$4,$V867-4,0)))</f>
        <v/>
      </c>
      <c r="H867" s="183" t="str">
        <f ca="1">IF(ISERROR($V867),"",OFFSET('Smelter Look-up'!$G$4,$V867-4,0))</f>
        <v/>
      </c>
      <c r="I867" s="184" t="str">
        <f ca="1">IF(ISERROR($V867),"",OFFSET('Smelter Look-up'!$H$4,$V867-4,0))</f>
        <v/>
      </c>
      <c r="J867" s="184" t="str">
        <f ca="1">IF(ISERROR($V867),"",OFFSET('Smelter Look-up'!$I$4,$V867-4,0))</f>
        <v/>
      </c>
      <c r="K867" s="224"/>
      <c r="L867" s="224"/>
      <c r="M867" s="224"/>
      <c r="N867" s="224"/>
      <c r="O867" s="224"/>
      <c r="P867" s="185"/>
      <c r="Q867" s="225"/>
      <c r="R867" s="182" t="str">
        <f ca="1">IF(ISERROR($V867),"",OFFSET('Smelter Look-up'!$C$4,$V867-4,0)&amp;"")</f>
        <v/>
      </c>
      <c r="S867" s="181" t="str">
        <f t="shared" ca="1" si="122"/>
        <v/>
      </c>
      <c r="T867" s="181" t="str">
        <f ca="1">IF(B867="","",IF(ISERROR(MATCH($J867,SorP!$B$1:$B$6226,0)),"",INDIRECT("'SorP'!$A$"&amp;MATCH($S867&amp;$J867,SorP!C:C,0))))</f>
        <v/>
      </c>
      <c r="U867" s="201"/>
      <c r="V867" s="226" t="e">
        <f>IF(C867="",NA(),IF(OR(C867="Smelter not listed",C867="Smelter not yet identified"),MATCH($B867&amp;$D867,'Smelter Look-up'!$J:$J,0),MATCH($B867&amp;$C867,'Smelter Look-up'!$J:$J,0)))</f>
        <v>#N/A</v>
      </c>
      <c r="X867" s="227">
        <f t="shared" ca="1" si="123"/>
        <v>0</v>
      </c>
      <c r="AB867" s="228" t="str">
        <f t="shared" si="124"/>
        <v/>
      </c>
    </row>
    <row r="868" spans="1:28" s="227" customFormat="1" ht="20.25">
      <c r="A868" s="181"/>
      <c r="B868" s="182" t="str">
        <f>IF(LEN(A868)=0,"",INDEX('Smelter Look-up'!$A:$A,MATCH($A868,'Smelter Look-up'!$E:$E,0)))</f>
        <v/>
      </c>
      <c r="C868" s="186" t="str">
        <f>IF(LEN(A868)=0,"",INDEX('Smelter Look-up'!$C:$C,MATCH($A868,'Smelter Look-up'!$E:$E,0)))</f>
        <v/>
      </c>
      <c r="D868" s="230"/>
      <c r="E868" s="182" t="str">
        <f ca="1">IF(ISERROR($V868),"",OFFSET('Smelter Look-up'!$D$4,$V868-4,0)&amp;"")</f>
        <v/>
      </c>
      <c r="F868" s="182" t="str">
        <f ca="1">IF(ISERROR($V868),"",OFFSET('Smelter Look-up'!$E$4,$V868-4,0))</f>
        <v/>
      </c>
      <c r="G868" s="182" t="str">
        <f ca="1">IF(C868=$X$4,IF(ISERROR($V868),"Enter smelter details","RMI"),IF(ISERROR($V868),"",OFFSET('Smelter Look-up'!$F$4,$V868-4,0)))</f>
        <v/>
      </c>
      <c r="H868" s="183" t="str">
        <f ca="1">IF(ISERROR($V868),"",OFFSET('Smelter Look-up'!$G$4,$V868-4,0))</f>
        <v/>
      </c>
      <c r="I868" s="184" t="str">
        <f ca="1">IF(ISERROR($V868),"",OFFSET('Smelter Look-up'!$H$4,$V868-4,0))</f>
        <v/>
      </c>
      <c r="J868" s="184" t="str">
        <f ca="1">IF(ISERROR($V868),"",OFFSET('Smelter Look-up'!$I$4,$V868-4,0))</f>
        <v/>
      </c>
      <c r="K868" s="224"/>
      <c r="L868" s="224"/>
      <c r="M868" s="224"/>
      <c r="N868" s="224"/>
      <c r="O868" s="224"/>
      <c r="P868" s="185"/>
      <c r="Q868" s="225"/>
      <c r="R868" s="182" t="str">
        <f ca="1">IF(ISERROR($V868),"",OFFSET('Smelter Look-up'!$C$4,$V868-4,0)&amp;"")</f>
        <v/>
      </c>
      <c r="S868" s="181" t="str">
        <f t="shared" ca="1" si="122"/>
        <v/>
      </c>
      <c r="T868" s="181" t="str">
        <f ca="1">IF(B868="","",IF(ISERROR(MATCH($J868,SorP!$B$1:$B$6226,0)),"",INDIRECT("'SorP'!$A$"&amp;MATCH($S868&amp;$J868,SorP!C:C,0))))</f>
        <v/>
      </c>
      <c r="U868" s="201"/>
      <c r="V868" s="226" t="e">
        <f>IF(C868="",NA(),IF(OR(C868="Smelter not listed",C868="Smelter not yet identified"),MATCH($B868&amp;$D868,'Smelter Look-up'!$J:$J,0),MATCH($B868&amp;$C868,'Smelter Look-up'!$J:$J,0)))</f>
        <v>#N/A</v>
      </c>
      <c r="X868" s="227">
        <f t="shared" ca="1" si="123"/>
        <v>0</v>
      </c>
      <c r="AB868" s="228" t="str">
        <f t="shared" si="124"/>
        <v/>
      </c>
    </row>
    <row r="869" spans="1:28" s="227" customFormat="1" ht="20.25">
      <c r="A869" s="181"/>
      <c r="B869" s="182" t="str">
        <f>IF(LEN(A869)=0,"",INDEX('Smelter Look-up'!$A:$A,MATCH($A869,'Smelter Look-up'!$E:$E,0)))</f>
        <v/>
      </c>
      <c r="C869" s="186" t="str">
        <f>IF(LEN(A869)=0,"",INDEX('Smelter Look-up'!$C:$C,MATCH($A869,'Smelter Look-up'!$E:$E,0)))</f>
        <v/>
      </c>
      <c r="D869" s="230"/>
      <c r="E869" s="182" t="str">
        <f ca="1">IF(ISERROR($V869),"",OFFSET('Smelter Look-up'!$D$4,$V869-4,0)&amp;"")</f>
        <v/>
      </c>
      <c r="F869" s="182" t="str">
        <f ca="1">IF(ISERROR($V869),"",OFFSET('Smelter Look-up'!$E$4,$V869-4,0))</f>
        <v/>
      </c>
      <c r="G869" s="182" t="str">
        <f ca="1">IF(C869=$X$4,IF(ISERROR($V869),"Enter smelter details","RMI"),IF(ISERROR($V869),"",OFFSET('Smelter Look-up'!$F$4,$V869-4,0)))</f>
        <v/>
      </c>
      <c r="H869" s="183" t="str">
        <f ca="1">IF(ISERROR($V869),"",OFFSET('Smelter Look-up'!$G$4,$V869-4,0))</f>
        <v/>
      </c>
      <c r="I869" s="184" t="str">
        <f ca="1">IF(ISERROR($V869),"",OFFSET('Smelter Look-up'!$H$4,$V869-4,0))</f>
        <v/>
      </c>
      <c r="J869" s="184" t="str">
        <f ca="1">IF(ISERROR($V869),"",OFFSET('Smelter Look-up'!$I$4,$V869-4,0))</f>
        <v/>
      </c>
      <c r="K869" s="224"/>
      <c r="L869" s="224"/>
      <c r="M869" s="224"/>
      <c r="N869" s="224"/>
      <c r="O869" s="224"/>
      <c r="P869" s="185"/>
      <c r="Q869" s="225"/>
      <c r="R869" s="182" t="str">
        <f ca="1">IF(ISERROR($V869),"",OFFSET('Smelter Look-up'!$C$4,$V869-4,0)&amp;"")</f>
        <v/>
      </c>
      <c r="S869" s="181" t="str">
        <f t="shared" ca="1" si="122"/>
        <v/>
      </c>
      <c r="T869" s="181" t="str">
        <f ca="1">IF(B869="","",IF(ISERROR(MATCH($J869,SorP!$B$1:$B$6226,0)),"",INDIRECT("'SorP'!$A$"&amp;MATCH($S869&amp;$J869,SorP!C:C,0))))</f>
        <v/>
      </c>
      <c r="U869" s="201"/>
      <c r="V869" s="226" t="e">
        <f>IF(C869="",NA(),IF(OR(C869="Smelter not listed",C869="Smelter not yet identified"),MATCH($B869&amp;$D869,'Smelter Look-up'!$J:$J,0),MATCH($B869&amp;$C869,'Smelter Look-up'!$J:$J,0)))</f>
        <v>#N/A</v>
      </c>
      <c r="X869" s="227">
        <f t="shared" ca="1" si="123"/>
        <v>0</v>
      </c>
      <c r="AB869" s="228" t="str">
        <f t="shared" si="124"/>
        <v/>
      </c>
    </row>
    <row r="870" spans="1:28" s="227" customFormat="1" ht="20.25">
      <c r="A870" s="181"/>
      <c r="B870" s="182" t="str">
        <f>IF(LEN(A870)=0,"",INDEX('Smelter Look-up'!$A:$A,MATCH($A870,'Smelter Look-up'!$E:$E,0)))</f>
        <v/>
      </c>
      <c r="C870" s="186" t="str">
        <f>IF(LEN(A870)=0,"",INDEX('Smelter Look-up'!$C:$C,MATCH($A870,'Smelter Look-up'!$E:$E,0)))</f>
        <v/>
      </c>
      <c r="D870" s="230"/>
      <c r="E870" s="182" t="str">
        <f ca="1">IF(ISERROR($V870),"",OFFSET('Smelter Look-up'!$D$4,$V870-4,0)&amp;"")</f>
        <v/>
      </c>
      <c r="F870" s="182" t="str">
        <f ca="1">IF(ISERROR($V870),"",OFFSET('Smelter Look-up'!$E$4,$V870-4,0))</f>
        <v/>
      </c>
      <c r="G870" s="182" t="str">
        <f ca="1">IF(C870=$X$4,IF(ISERROR($V870),"Enter smelter details","RMI"),IF(ISERROR($V870),"",OFFSET('Smelter Look-up'!$F$4,$V870-4,0)))</f>
        <v/>
      </c>
      <c r="H870" s="183" t="str">
        <f ca="1">IF(ISERROR($V870),"",OFFSET('Smelter Look-up'!$G$4,$V870-4,0))</f>
        <v/>
      </c>
      <c r="I870" s="184" t="str">
        <f ca="1">IF(ISERROR($V870),"",OFFSET('Smelter Look-up'!$H$4,$V870-4,0))</f>
        <v/>
      </c>
      <c r="J870" s="184" t="str">
        <f ca="1">IF(ISERROR($V870),"",OFFSET('Smelter Look-up'!$I$4,$V870-4,0))</f>
        <v/>
      </c>
      <c r="K870" s="224"/>
      <c r="L870" s="224"/>
      <c r="M870" s="224"/>
      <c r="N870" s="224"/>
      <c r="O870" s="224"/>
      <c r="P870" s="185"/>
      <c r="Q870" s="225"/>
      <c r="R870" s="182" t="str">
        <f ca="1">IF(ISERROR($V870),"",OFFSET('Smelter Look-up'!$C$4,$V870-4,0)&amp;"")</f>
        <v/>
      </c>
      <c r="S870" s="181" t="str">
        <f t="shared" ca="1" si="122"/>
        <v/>
      </c>
      <c r="T870" s="181" t="str">
        <f ca="1">IF(B870="","",IF(ISERROR(MATCH($J870,SorP!$B$1:$B$6226,0)),"",INDIRECT("'SorP'!$A$"&amp;MATCH($S870&amp;$J870,SorP!C:C,0))))</f>
        <v/>
      </c>
      <c r="U870" s="201"/>
      <c r="V870" s="226" t="e">
        <f>IF(C870="",NA(),IF(OR(C870="Smelter not listed",C870="Smelter not yet identified"),MATCH($B870&amp;$D870,'Smelter Look-up'!$J:$J,0),MATCH($B870&amp;$C870,'Smelter Look-up'!$J:$J,0)))</f>
        <v>#N/A</v>
      </c>
      <c r="X870" s="227">
        <f t="shared" ca="1" si="123"/>
        <v>0</v>
      </c>
      <c r="AB870" s="228" t="str">
        <f t="shared" si="124"/>
        <v/>
      </c>
    </row>
    <row r="871" spans="1:28" s="227" customFormat="1" ht="20.25">
      <c r="A871" s="181"/>
      <c r="B871" s="182" t="str">
        <f>IF(LEN(A871)=0,"",INDEX('Smelter Look-up'!$A:$A,MATCH($A871,'Smelter Look-up'!$E:$E,0)))</f>
        <v/>
      </c>
      <c r="C871" s="186" t="str">
        <f>IF(LEN(A871)=0,"",INDEX('Smelter Look-up'!$C:$C,MATCH($A871,'Smelter Look-up'!$E:$E,0)))</f>
        <v/>
      </c>
      <c r="D871" s="230"/>
      <c r="E871" s="182" t="str">
        <f ca="1">IF(ISERROR($V871),"",OFFSET('Smelter Look-up'!$D$4,$V871-4,0)&amp;"")</f>
        <v/>
      </c>
      <c r="F871" s="182" t="str">
        <f ca="1">IF(ISERROR($V871),"",OFFSET('Smelter Look-up'!$E$4,$V871-4,0))</f>
        <v/>
      </c>
      <c r="G871" s="182" t="str">
        <f ca="1">IF(C871=$X$4,IF(ISERROR($V871),"Enter smelter details","RMI"),IF(ISERROR($V871),"",OFFSET('Smelter Look-up'!$F$4,$V871-4,0)))</f>
        <v/>
      </c>
      <c r="H871" s="183" t="str">
        <f ca="1">IF(ISERROR($V871),"",OFFSET('Smelter Look-up'!$G$4,$V871-4,0))</f>
        <v/>
      </c>
      <c r="I871" s="184" t="str">
        <f ca="1">IF(ISERROR($V871),"",OFFSET('Smelter Look-up'!$H$4,$V871-4,0))</f>
        <v/>
      </c>
      <c r="J871" s="184" t="str">
        <f ca="1">IF(ISERROR($V871),"",OFFSET('Smelter Look-up'!$I$4,$V871-4,0))</f>
        <v/>
      </c>
      <c r="K871" s="224"/>
      <c r="L871" s="224"/>
      <c r="M871" s="224"/>
      <c r="N871" s="224"/>
      <c r="O871" s="224"/>
      <c r="P871" s="185"/>
      <c r="Q871" s="225"/>
      <c r="R871" s="182" t="str">
        <f ca="1">IF(ISERROR($V871),"",OFFSET('Smelter Look-up'!$C$4,$V871-4,0)&amp;"")</f>
        <v/>
      </c>
      <c r="S871" s="181" t="str">
        <f t="shared" ca="1" si="122"/>
        <v/>
      </c>
      <c r="T871" s="181" t="str">
        <f ca="1">IF(B871="","",IF(ISERROR(MATCH($J871,SorP!$B$1:$B$6226,0)),"",INDIRECT("'SorP'!$A$"&amp;MATCH($S871&amp;$J871,SorP!C:C,0))))</f>
        <v/>
      </c>
      <c r="U871" s="201"/>
      <c r="V871" s="226" t="e">
        <f>IF(C871="",NA(),IF(OR(C871="Smelter not listed",C871="Smelter not yet identified"),MATCH($B871&amp;$D871,'Smelter Look-up'!$J:$J,0),MATCH($B871&amp;$C871,'Smelter Look-up'!$J:$J,0)))</f>
        <v>#N/A</v>
      </c>
      <c r="X871" s="227">
        <f t="shared" ca="1" si="123"/>
        <v>0</v>
      </c>
      <c r="AB871" s="228" t="str">
        <f t="shared" si="124"/>
        <v/>
      </c>
    </row>
    <row r="872" spans="1:28" s="227" customFormat="1" ht="20.25">
      <c r="A872" s="181"/>
      <c r="B872" s="182" t="str">
        <f>IF(LEN(A872)=0,"",INDEX('Smelter Look-up'!$A:$A,MATCH($A872,'Smelter Look-up'!$E:$E,0)))</f>
        <v/>
      </c>
      <c r="C872" s="186" t="str">
        <f>IF(LEN(A872)=0,"",INDEX('Smelter Look-up'!$C:$C,MATCH($A872,'Smelter Look-up'!$E:$E,0)))</f>
        <v/>
      </c>
      <c r="D872" s="230"/>
      <c r="E872" s="182" t="str">
        <f ca="1">IF(ISERROR($V872),"",OFFSET('Smelter Look-up'!$D$4,$V872-4,0)&amp;"")</f>
        <v/>
      </c>
      <c r="F872" s="182" t="str">
        <f ca="1">IF(ISERROR($V872),"",OFFSET('Smelter Look-up'!$E$4,$V872-4,0))</f>
        <v/>
      </c>
      <c r="G872" s="182" t="str">
        <f ca="1">IF(C872=$X$4,IF(ISERROR($V872),"Enter smelter details","RMI"),IF(ISERROR($V872),"",OFFSET('Smelter Look-up'!$F$4,$V872-4,0)))</f>
        <v/>
      </c>
      <c r="H872" s="183" t="str">
        <f ca="1">IF(ISERROR($V872),"",OFFSET('Smelter Look-up'!$G$4,$V872-4,0))</f>
        <v/>
      </c>
      <c r="I872" s="184" t="str">
        <f ca="1">IF(ISERROR($V872),"",OFFSET('Smelter Look-up'!$H$4,$V872-4,0))</f>
        <v/>
      </c>
      <c r="J872" s="184" t="str">
        <f ca="1">IF(ISERROR($V872),"",OFFSET('Smelter Look-up'!$I$4,$V872-4,0))</f>
        <v/>
      </c>
      <c r="K872" s="224"/>
      <c r="L872" s="224"/>
      <c r="M872" s="224"/>
      <c r="N872" s="224"/>
      <c r="O872" s="224"/>
      <c r="P872" s="185"/>
      <c r="Q872" s="225"/>
      <c r="R872" s="182" t="str">
        <f ca="1">IF(ISERROR($V872),"",OFFSET('Smelter Look-up'!$C$4,$V872-4,0)&amp;"")</f>
        <v/>
      </c>
      <c r="S872" s="181" t="str">
        <f t="shared" ca="1" si="122"/>
        <v/>
      </c>
      <c r="T872" s="181" t="str">
        <f ca="1">IF(B872="","",IF(ISERROR(MATCH($J872,SorP!$B$1:$B$6226,0)),"",INDIRECT("'SorP'!$A$"&amp;MATCH($S872&amp;$J872,SorP!C:C,0))))</f>
        <v/>
      </c>
      <c r="U872" s="201"/>
      <c r="V872" s="226" t="e">
        <f>IF(C872="",NA(),IF(OR(C872="Smelter not listed",C872="Smelter not yet identified"),MATCH($B872&amp;$D872,'Smelter Look-up'!$J:$J,0),MATCH($B872&amp;$C872,'Smelter Look-up'!$J:$J,0)))</f>
        <v>#N/A</v>
      </c>
      <c r="X872" s="227">
        <f t="shared" ca="1" si="123"/>
        <v>0</v>
      </c>
      <c r="AB872" s="228" t="str">
        <f t="shared" si="124"/>
        <v/>
      </c>
    </row>
    <row r="873" spans="1:28" s="227" customFormat="1" ht="20.25">
      <c r="A873" s="181"/>
      <c r="B873" s="182" t="str">
        <f>IF(LEN(A873)=0,"",INDEX('Smelter Look-up'!$A:$A,MATCH($A873,'Smelter Look-up'!$E:$E,0)))</f>
        <v/>
      </c>
      <c r="C873" s="186" t="str">
        <f>IF(LEN(A873)=0,"",INDEX('Smelter Look-up'!$C:$C,MATCH($A873,'Smelter Look-up'!$E:$E,0)))</f>
        <v/>
      </c>
      <c r="D873" s="230"/>
      <c r="E873" s="182" t="str">
        <f ca="1">IF(ISERROR($V873),"",OFFSET('Smelter Look-up'!$D$4,$V873-4,0)&amp;"")</f>
        <v/>
      </c>
      <c r="F873" s="182" t="str">
        <f ca="1">IF(ISERROR($V873),"",OFFSET('Smelter Look-up'!$E$4,$V873-4,0))</f>
        <v/>
      </c>
      <c r="G873" s="182" t="str">
        <f ca="1">IF(C873=$X$4,IF(ISERROR($V873),"Enter smelter details","RMI"),IF(ISERROR($V873),"",OFFSET('Smelter Look-up'!$F$4,$V873-4,0)))</f>
        <v/>
      </c>
      <c r="H873" s="183" t="str">
        <f ca="1">IF(ISERROR($V873),"",OFFSET('Smelter Look-up'!$G$4,$V873-4,0))</f>
        <v/>
      </c>
      <c r="I873" s="184" t="str">
        <f ca="1">IF(ISERROR($V873),"",OFFSET('Smelter Look-up'!$H$4,$V873-4,0))</f>
        <v/>
      </c>
      <c r="J873" s="184" t="str">
        <f ca="1">IF(ISERROR($V873),"",OFFSET('Smelter Look-up'!$I$4,$V873-4,0))</f>
        <v/>
      </c>
      <c r="K873" s="224"/>
      <c r="L873" s="224"/>
      <c r="M873" s="224"/>
      <c r="N873" s="224"/>
      <c r="O873" s="224"/>
      <c r="P873" s="185"/>
      <c r="Q873" s="225"/>
      <c r="R873" s="182" t="str">
        <f ca="1">IF(ISERROR($V873),"",OFFSET('Smelter Look-up'!$C$4,$V873-4,0)&amp;"")</f>
        <v/>
      </c>
      <c r="S873" s="181" t="str">
        <f t="shared" ca="1" si="122"/>
        <v/>
      </c>
      <c r="T873" s="181" t="str">
        <f ca="1">IF(B873="","",IF(ISERROR(MATCH($J873,SorP!$B$1:$B$6226,0)),"",INDIRECT("'SorP'!$A$"&amp;MATCH($S873&amp;$J873,SorP!C:C,0))))</f>
        <v/>
      </c>
      <c r="U873" s="201"/>
      <c r="V873" s="226" t="e">
        <f>IF(C873="",NA(),IF(OR(C873="Smelter not listed",C873="Smelter not yet identified"),MATCH($B873&amp;$D873,'Smelter Look-up'!$J:$J,0),MATCH($B873&amp;$C873,'Smelter Look-up'!$J:$J,0)))</f>
        <v>#N/A</v>
      </c>
      <c r="X873" s="227">
        <f t="shared" ca="1" si="123"/>
        <v>0</v>
      </c>
      <c r="AB873" s="228" t="str">
        <f t="shared" si="124"/>
        <v/>
      </c>
    </row>
    <row r="874" spans="1:28" s="227" customFormat="1" ht="20.25">
      <c r="A874" s="181"/>
      <c r="B874" s="182" t="str">
        <f>IF(LEN(A874)=0,"",INDEX('Smelter Look-up'!$A:$A,MATCH($A874,'Smelter Look-up'!$E:$E,0)))</f>
        <v/>
      </c>
      <c r="C874" s="186" t="str">
        <f>IF(LEN(A874)=0,"",INDEX('Smelter Look-up'!$C:$C,MATCH($A874,'Smelter Look-up'!$E:$E,0)))</f>
        <v/>
      </c>
      <c r="D874" s="230"/>
      <c r="E874" s="182" t="str">
        <f ca="1">IF(ISERROR($V874),"",OFFSET('Smelter Look-up'!$D$4,$V874-4,0)&amp;"")</f>
        <v/>
      </c>
      <c r="F874" s="182" t="str">
        <f ca="1">IF(ISERROR($V874),"",OFFSET('Smelter Look-up'!$E$4,$V874-4,0))</f>
        <v/>
      </c>
      <c r="G874" s="182" t="str">
        <f ca="1">IF(C874=$X$4,IF(ISERROR($V874),"Enter smelter details","RMI"),IF(ISERROR($V874),"",OFFSET('Smelter Look-up'!$F$4,$V874-4,0)))</f>
        <v/>
      </c>
      <c r="H874" s="183" t="str">
        <f ca="1">IF(ISERROR($V874),"",OFFSET('Smelter Look-up'!$G$4,$V874-4,0))</f>
        <v/>
      </c>
      <c r="I874" s="184" t="str">
        <f ca="1">IF(ISERROR($V874),"",OFFSET('Smelter Look-up'!$H$4,$V874-4,0))</f>
        <v/>
      </c>
      <c r="J874" s="184" t="str">
        <f ca="1">IF(ISERROR($V874),"",OFFSET('Smelter Look-up'!$I$4,$V874-4,0))</f>
        <v/>
      </c>
      <c r="K874" s="224"/>
      <c r="L874" s="224"/>
      <c r="M874" s="224"/>
      <c r="N874" s="224"/>
      <c r="O874" s="224"/>
      <c r="P874" s="185"/>
      <c r="Q874" s="225"/>
      <c r="R874" s="182" t="str">
        <f ca="1">IF(ISERROR($V874),"",OFFSET('Smelter Look-up'!$C$4,$V874-4,0)&amp;"")</f>
        <v/>
      </c>
      <c r="S874" s="181" t="str">
        <f t="shared" ca="1" si="122"/>
        <v/>
      </c>
      <c r="T874" s="181" t="str">
        <f ca="1">IF(B874="","",IF(ISERROR(MATCH($J874,SorP!$B$1:$B$6226,0)),"",INDIRECT("'SorP'!$A$"&amp;MATCH($S874&amp;$J874,SorP!C:C,0))))</f>
        <v/>
      </c>
      <c r="U874" s="201"/>
      <c r="V874" s="226" t="e">
        <f>IF(C874="",NA(),IF(OR(C874="Smelter not listed",C874="Smelter not yet identified"),MATCH($B874&amp;$D874,'Smelter Look-up'!$J:$J,0),MATCH($B874&amp;$C874,'Smelter Look-up'!$J:$J,0)))</f>
        <v>#N/A</v>
      </c>
      <c r="X874" s="227">
        <f t="shared" ca="1" si="123"/>
        <v>0</v>
      </c>
      <c r="AB874" s="228" t="str">
        <f t="shared" si="124"/>
        <v/>
      </c>
    </row>
    <row r="875" spans="1:28" s="227" customFormat="1" ht="20.25">
      <c r="A875" s="181"/>
      <c r="B875" s="182" t="str">
        <f>IF(LEN(A875)=0,"",INDEX('Smelter Look-up'!$A:$A,MATCH($A875,'Smelter Look-up'!$E:$E,0)))</f>
        <v/>
      </c>
      <c r="C875" s="186" t="str">
        <f>IF(LEN(A875)=0,"",INDEX('Smelter Look-up'!$C:$C,MATCH($A875,'Smelter Look-up'!$E:$E,0)))</f>
        <v/>
      </c>
      <c r="D875" s="230"/>
      <c r="E875" s="182" t="str">
        <f ca="1">IF(ISERROR($V875),"",OFFSET('Smelter Look-up'!$D$4,$V875-4,0)&amp;"")</f>
        <v/>
      </c>
      <c r="F875" s="182" t="str">
        <f ca="1">IF(ISERROR($V875),"",OFFSET('Smelter Look-up'!$E$4,$V875-4,0))</f>
        <v/>
      </c>
      <c r="G875" s="182" t="str">
        <f ca="1">IF(C875=$X$4,IF(ISERROR($V875),"Enter smelter details","RMI"),IF(ISERROR($V875),"",OFFSET('Smelter Look-up'!$F$4,$V875-4,0)))</f>
        <v/>
      </c>
      <c r="H875" s="183" t="str">
        <f ca="1">IF(ISERROR($V875),"",OFFSET('Smelter Look-up'!$G$4,$V875-4,0))</f>
        <v/>
      </c>
      <c r="I875" s="184" t="str">
        <f ca="1">IF(ISERROR($V875),"",OFFSET('Smelter Look-up'!$H$4,$V875-4,0))</f>
        <v/>
      </c>
      <c r="J875" s="184" t="str">
        <f ca="1">IF(ISERROR($V875),"",OFFSET('Smelter Look-up'!$I$4,$V875-4,0))</f>
        <v/>
      </c>
      <c r="K875" s="224"/>
      <c r="L875" s="224"/>
      <c r="M875" s="224"/>
      <c r="N875" s="224"/>
      <c r="O875" s="224"/>
      <c r="P875" s="185"/>
      <c r="Q875" s="225"/>
      <c r="R875" s="182" t="str">
        <f ca="1">IF(ISERROR($V875),"",OFFSET('Smelter Look-up'!$C$4,$V875-4,0)&amp;"")</f>
        <v/>
      </c>
      <c r="S875" s="181" t="str">
        <f t="shared" ca="1" si="122"/>
        <v/>
      </c>
      <c r="T875" s="181" t="str">
        <f ca="1">IF(B875="","",IF(ISERROR(MATCH($J875,SorP!$B$1:$B$6226,0)),"",INDIRECT("'SorP'!$A$"&amp;MATCH($S875&amp;$J875,SorP!C:C,0))))</f>
        <v/>
      </c>
      <c r="U875" s="201"/>
      <c r="V875" s="226" t="e">
        <f>IF(C875="",NA(),IF(OR(C875="Smelter not listed",C875="Smelter not yet identified"),MATCH($B875&amp;$D875,'Smelter Look-up'!$J:$J,0),MATCH($B875&amp;$C875,'Smelter Look-up'!$J:$J,0)))</f>
        <v>#N/A</v>
      </c>
      <c r="X875" s="227">
        <f t="shared" ca="1" si="123"/>
        <v>0</v>
      </c>
      <c r="AB875" s="228" t="str">
        <f t="shared" si="124"/>
        <v/>
      </c>
    </row>
    <row r="876" spans="1:28" s="227" customFormat="1" ht="20.25">
      <c r="A876" s="181"/>
      <c r="B876" s="182" t="str">
        <f>IF(LEN(A876)=0,"",INDEX('Smelter Look-up'!$A:$A,MATCH($A876,'Smelter Look-up'!$E:$E,0)))</f>
        <v/>
      </c>
      <c r="C876" s="186" t="str">
        <f>IF(LEN(A876)=0,"",INDEX('Smelter Look-up'!$C:$C,MATCH($A876,'Smelter Look-up'!$E:$E,0)))</f>
        <v/>
      </c>
      <c r="D876" s="230"/>
      <c r="E876" s="182" t="str">
        <f ca="1">IF(ISERROR($V876),"",OFFSET('Smelter Look-up'!$D$4,$V876-4,0)&amp;"")</f>
        <v/>
      </c>
      <c r="F876" s="182" t="str">
        <f ca="1">IF(ISERROR($V876),"",OFFSET('Smelter Look-up'!$E$4,$V876-4,0))</f>
        <v/>
      </c>
      <c r="G876" s="182" t="str">
        <f ca="1">IF(C876=$X$4,IF(ISERROR($V876),"Enter smelter details","RMI"),IF(ISERROR($V876),"",OFFSET('Smelter Look-up'!$F$4,$V876-4,0)))</f>
        <v/>
      </c>
      <c r="H876" s="183" t="str">
        <f ca="1">IF(ISERROR($V876),"",OFFSET('Smelter Look-up'!$G$4,$V876-4,0))</f>
        <v/>
      </c>
      <c r="I876" s="184" t="str">
        <f ca="1">IF(ISERROR($V876),"",OFFSET('Smelter Look-up'!$H$4,$V876-4,0))</f>
        <v/>
      </c>
      <c r="J876" s="184" t="str">
        <f ca="1">IF(ISERROR($V876),"",OFFSET('Smelter Look-up'!$I$4,$V876-4,0))</f>
        <v/>
      </c>
      <c r="K876" s="224"/>
      <c r="L876" s="224"/>
      <c r="M876" s="224"/>
      <c r="N876" s="224"/>
      <c r="O876" s="224"/>
      <c r="P876" s="185"/>
      <c r="Q876" s="225"/>
      <c r="R876" s="182" t="str">
        <f ca="1">IF(ISERROR($V876),"",OFFSET('Smelter Look-up'!$C$4,$V876-4,0)&amp;"")</f>
        <v/>
      </c>
      <c r="S876" s="181" t="str">
        <f t="shared" ca="1" si="122"/>
        <v/>
      </c>
      <c r="T876" s="181" t="str">
        <f ca="1">IF(B876="","",IF(ISERROR(MATCH($J876,SorP!$B$1:$B$6226,0)),"",INDIRECT("'SorP'!$A$"&amp;MATCH($S876&amp;$J876,SorP!C:C,0))))</f>
        <v/>
      </c>
      <c r="U876" s="201"/>
      <c r="V876" s="226" t="e">
        <f>IF(C876="",NA(),IF(OR(C876="Smelter not listed",C876="Smelter not yet identified"),MATCH($B876&amp;$D876,'Smelter Look-up'!$J:$J,0),MATCH($B876&amp;$C876,'Smelter Look-up'!$J:$J,0)))</f>
        <v>#N/A</v>
      </c>
      <c r="X876" s="227">
        <f t="shared" ca="1" si="123"/>
        <v>0</v>
      </c>
      <c r="AB876" s="228" t="str">
        <f t="shared" si="124"/>
        <v/>
      </c>
    </row>
    <row r="877" spans="1:28" s="227" customFormat="1" ht="20.25">
      <c r="A877" s="181"/>
      <c r="B877" s="182" t="str">
        <f>IF(LEN(A877)=0,"",INDEX('Smelter Look-up'!$A:$A,MATCH($A877,'Smelter Look-up'!$E:$E,0)))</f>
        <v/>
      </c>
      <c r="C877" s="186" t="str">
        <f>IF(LEN(A877)=0,"",INDEX('Smelter Look-up'!$C:$C,MATCH($A877,'Smelter Look-up'!$E:$E,0)))</f>
        <v/>
      </c>
      <c r="D877" s="230"/>
      <c r="E877" s="182" t="str">
        <f ca="1">IF(ISERROR($V877),"",OFFSET('Smelter Look-up'!$D$4,$V877-4,0)&amp;"")</f>
        <v/>
      </c>
      <c r="F877" s="182" t="str">
        <f ca="1">IF(ISERROR($V877),"",OFFSET('Smelter Look-up'!$E$4,$V877-4,0))</f>
        <v/>
      </c>
      <c r="G877" s="182" t="str">
        <f ca="1">IF(C877=$X$4,IF(ISERROR($V877),"Enter smelter details","RMI"),IF(ISERROR($V877),"",OFFSET('Smelter Look-up'!$F$4,$V877-4,0)))</f>
        <v/>
      </c>
      <c r="H877" s="183" t="str">
        <f ca="1">IF(ISERROR($V877),"",OFFSET('Smelter Look-up'!$G$4,$V877-4,0))</f>
        <v/>
      </c>
      <c r="I877" s="184" t="str">
        <f ca="1">IF(ISERROR($V877),"",OFFSET('Smelter Look-up'!$H$4,$V877-4,0))</f>
        <v/>
      </c>
      <c r="J877" s="184" t="str">
        <f ca="1">IF(ISERROR($V877),"",OFFSET('Smelter Look-up'!$I$4,$V877-4,0))</f>
        <v/>
      </c>
      <c r="K877" s="224"/>
      <c r="L877" s="224"/>
      <c r="M877" s="224"/>
      <c r="N877" s="224"/>
      <c r="O877" s="224"/>
      <c r="P877" s="185"/>
      <c r="Q877" s="225"/>
      <c r="R877" s="182" t="str">
        <f ca="1">IF(ISERROR($V877),"",OFFSET('Smelter Look-up'!$C$4,$V877-4,0)&amp;"")</f>
        <v/>
      </c>
      <c r="S877" s="181" t="str">
        <f t="shared" ca="1" si="122"/>
        <v/>
      </c>
      <c r="T877" s="181" t="str">
        <f ca="1">IF(B877="","",IF(ISERROR(MATCH($J877,SorP!$B$1:$B$6226,0)),"",INDIRECT("'SorP'!$A$"&amp;MATCH($S877&amp;$J877,SorP!C:C,0))))</f>
        <v/>
      </c>
      <c r="U877" s="201"/>
      <c r="V877" s="226" t="e">
        <f>IF(C877="",NA(),IF(OR(C877="Smelter not listed",C877="Smelter not yet identified"),MATCH($B877&amp;$D877,'Smelter Look-up'!$J:$J,0),MATCH($B877&amp;$C877,'Smelter Look-up'!$J:$J,0)))</f>
        <v>#N/A</v>
      </c>
      <c r="X877" s="227">
        <f t="shared" ca="1" si="123"/>
        <v>0</v>
      </c>
      <c r="AB877" s="228" t="str">
        <f t="shared" si="124"/>
        <v/>
      </c>
    </row>
    <row r="878" spans="1:28" s="227" customFormat="1" ht="20.25">
      <c r="A878" s="181"/>
      <c r="B878" s="182" t="str">
        <f>IF(LEN(A878)=0,"",INDEX('Smelter Look-up'!$A:$A,MATCH($A878,'Smelter Look-up'!$E:$E,0)))</f>
        <v/>
      </c>
      <c r="C878" s="186" t="str">
        <f>IF(LEN(A878)=0,"",INDEX('Smelter Look-up'!$C:$C,MATCH($A878,'Smelter Look-up'!$E:$E,0)))</f>
        <v/>
      </c>
      <c r="D878" s="230"/>
      <c r="E878" s="182" t="str">
        <f ca="1">IF(ISERROR($V878),"",OFFSET('Smelter Look-up'!$D$4,$V878-4,0)&amp;"")</f>
        <v/>
      </c>
      <c r="F878" s="182" t="str">
        <f ca="1">IF(ISERROR($V878),"",OFFSET('Smelter Look-up'!$E$4,$V878-4,0))</f>
        <v/>
      </c>
      <c r="G878" s="182" t="str">
        <f ca="1">IF(C878=$X$4,IF(ISERROR($V878),"Enter smelter details","RMI"),IF(ISERROR($V878),"",OFFSET('Smelter Look-up'!$F$4,$V878-4,0)))</f>
        <v/>
      </c>
      <c r="H878" s="183" t="str">
        <f ca="1">IF(ISERROR($V878),"",OFFSET('Smelter Look-up'!$G$4,$V878-4,0))</f>
        <v/>
      </c>
      <c r="I878" s="184" t="str">
        <f ca="1">IF(ISERROR($V878),"",OFFSET('Smelter Look-up'!$H$4,$V878-4,0))</f>
        <v/>
      </c>
      <c r="J878" s="184" t="str">
        <f ca="1">IF(ISERROR($V878),"",OFFSET('Smelter Look-up'!$I$4,$V878-4,0))</f>
        <v/>
      </c>
      <c r="K878" s="224"/>
      <c r="L878" s="224"/>
      <c r="M878" s="224"/>
      <c r="N878" s="224"/>
      <c r="O878" s="224"/>
      <c r="P878" s="185"/>
      <c r="Q878" s="225"/>
      <c r="R878" s="182" t="str">
        <f ca="1">IF(ISERROR($V878),"",OFFSET('Smelter Look-up'!$C$4,$V878-4,0)&amp;"")</f>
        <v/>
      </c>
      <c r="S878" s="181" t="str">
        <f t="shared" ca="1" si="122"/>
        <v/>
      </c>
      <c r="T878" s="181" t="str">
        <f ca="1">IF(B878="","",IF(ISERROR(MATCH($J878,SorP!$B$1:$B$6226,0)),"",INDIRECT("'SorP'!$A$"&amp;MATCH($S878&amp;$J878,SorP!C:C,0))))</f>
        <v/>
      </c>
      <c r="U878" s="201"/>
      <c r="V878" s="226" t="e">
        <f>IF(C878="",NA(),IF(OR(C878="Smelter not listed",C878="Smelter not yet identified"),MATCH($B878&amp;$D878,'Smelter Look-up'!$J:$J,0),MATCH($B878&amp;$C878,'Smelter Look-up'!$J:$J,0)))</f>
        <v>#N/A</v>
      </c>
      <c r="X878" s="227">
        <f t="shared" ca="1" si="123"/>
        <v>0</v>
      </c>
      <c r="AB878" s="228" t="str">
        <f t="shared" si="124"/>
        <v/>
      </c>
    </row>
    <row r="879" spans="1:28" s="227" customFormat="1" ht="20.25">
      <c r="A879" s="181"/>
      <c r="B879" s="182" t="str">
        <f>IF(LEN(A879)=0,"",INDEX('Smelter Look-up'!$A:$A,MATCH($A879,'Smelter Look-up'!$E:$E,0)))</f>
        <v/>
      </c>
      <c r="C879" s="186" t="str">
        <f>IF(LEN(A879)=0,"",INDEX('Smelter Look-up'!$C:$C,MATCH($A879,'Smelter Look-up'!$E:$E,0)))</f>
        <v/>
      </c>
      <c r="D879" s="230"/>
      <c r="E879" s="182" t="str">
        <f ca="1">IF(ISERROR($V879),"",OFFSET('Smelter Look-up'!$D$4,$V879-4,0)&amp;"")</f>
        <v/>
      </c>
      <c r="F879" s="182" t="str">
        <f ca="1">IF(ISERROR($V879),"",OFFSET('Smelter Look-up'!$E$4,$V879-4,0))</f>
        <v/>
      </c>
      <c r="G879" s="182" t="str">
        <f ca="1">IF(C879=$X$4,IF(ISERROR($V879),"Enter smelter details","RMI"),IF(ISERROR($V879),"",OFFSET('Smelter Look-up'!$F$4,$V879-4,0)))</f>
        <v/>
      </c>
      <c r="H879" s="183" t="str">
        <f ca="1">IF(ISERROR($V879),"",OFFSET('Smelter Look-up'!$G$4,$V879-4,0))</f>
        <v/>
      </c>
      <c r="I879" s="184" t="str">
        <f ca="1">IF(ISERROR($V879),"",OFFSET('Smelter Look-up'!$H$4,$V879-4,0))</f>
        <v/>
      </c>
      <c r="J879" s="184" t="str">
        <f ca="1">IF(ISERROR($V879),"",OFFSET('Smelter Look-up'!$I$4,$V879-4,0))</f>
        <v/>
      </c>
      <c r="K879" s="224"/>
      <c r="L879" s="224"/>
      <c r="M879" s="224"/>
      <c r="N879" s="224"/>
      <c r="O879" s="224"/>
      <c r="P879" s="185"/>
      <c r="Q879" s="225"/>
      <c r="R879" s="182" t="str">
        <f ca="1">IF(ISERROR($V879),"",OFFSET('Smelter Look-up'!$C$4,$V879-4,0)&amp;"")</f>
        <v/>
      </c>
      <c r="S879" s="181" t="str">
        <f t="shared" ca="1" si="122"/>
        <v/>
      </c>
      <c r="T879" s="181" t="str">
        <f ca="1">IF(B879="","",IF(ISERROR(MATCH($J879,SorP!$B$1:$B$6226,0)),"",INDIRECT("'SorP'!$A$"&amp;MATCH($S879&amp;$J879,SorP!C:C,0))))</f>
        <v/>
      </c>
      <c r="U879" s="201"/>
      <c r="V879" s="226" t="e">
        <f>IF(C879="",NA(),IF(OR(C879="Smelter not listed",C879="Smelter not yet identified"),MATCH($B879&amp;$D879,'Smelter Look-up'!$J:$J,0),MATCH($B879&amp;$C879,'Smelter Look-up'!$J:$J,0)))</f>
        <v>#N/A</v>
      </c>
      <c r="X879" s="227">
        <f t="shared" ca="1" si="123"/>
        <v>0</v>
      </c>
      <c r="AB879" s="228" t="str">
        <f t="shared" si="124"/>
        <v/>
      </c>
    </row>
    <row r="880" spans="1:28" s="227" customFormat="1" ht="20.25">
      <c r="A880" s="181"/>
      <c r="B880" s="182" t="str">
        <f>IF(LEN(A880)=0,"",INDEX('Smelter Look-up'!$A:$A,MATCH($A880,'Smelter Look-up'!$E:$E,0)))</f>
        <v/>
      </c>
      <c r="C880" s="186" t="str">
        <f>IF(LEN(A880)=0,"",INDEX('Smelter Look-up'!$C:$C,MATCH($A880,'Smelter Look-up'!$E:$E,0)))</f>
        <v/>
      </c>
      <c r="D880" s="230"/>
      <c r="E880" s="182" t="str">
        <f ca="1">IF(ISERROR($V880),"",OFFSET('Smelter Look-up'!$D$4,$V880-4,0)&amp;"")</f>
        <v/>
      </c>
      <c r="F880" s="182" t="str">
        <f ca="1">IF(ISERROR($V880),"",OFFSET('Smelter Look-up'!$E$4,$V880-4,0))</f>
        <v/>
      </c>
      <c r="G880" s="182" t="str">
        <f ca="1">IF(C880=$X$4,IF(ISERROR($V880),"Enter smelter details","RMI"),IF(ISERROR($V880),"",OFFSET('Smelter Look-up'!$F$4,$V880-4,0)))</f>
        <v/>
      </c>
      <c r="H880" s="183" t="str">
        <f ca="1">IF(ISERROR($V880),"",OFFSET('Smelter Look-up'!$G$4,$V880-4,0))</f>
        <v/>
      </c>
      <c r="I880" s="184" t="str">
        <f ca="1">IF(ISERROR($V880),"",OFFSET('Smelter Look-up'!$H$4,$V880-4,0))</f>
        <v/>
      </c>
      <c r="J880" s="184" t="str">
        <f ca="1">IF(ISERROR($V880),"",OFFSET('Smelter Look-up'!$I$4,$V880-4,0))</f>
        <v/>
      </c>
      <c r="K880" s="224"/>
      <c r="L880" s="224"/>
      <c r="M880" s="224"/>
      <c r="N880" s="224"/>
      <c r="O880" s="224"/>
      <c r="P880" s="185"/>
      <c r="Q880" s="225"/>
      <c r="R880" s="182" t="str">
        <f ca="1">IF(ISERROR($V880),"",OFFSET('Smelter Look-up'!$C$4,$V880-4,0)&amp;"")</f>
        <v/>
      </c>
      <c r="S880" s="181" t="str">
        <f t="shared" ca="1" si="122"/>
        <v/>
      </c>
      <c r="T880" s="181" t="str">
        <f ca="1">IF(B880="","",IF(ISERROR(MATCH($J880,SorP!$B$1:$B$6226,0)),"",INDIRECT("'SorP'!$A$"&amp;MATCH($S880&amp;$J880,SorP!C:C,0))))</f>
        <v/>
      </c>
      <c r="U880" s="201"/>
      <c r="V880" s="226" t="e">
        <f>IF(C880="",NA(),IF(OR(C880="Smelter not listed",C880="Smelter not yet identified"),MATCH($B880&amp;$D880,'Smelter Look-up'!$J:$J,0),MATCH($B880&amp;$C880,'Smelter Look-up'!$J:$J,0)))</f>
        <v>#N/A</v>
      </c>
      <c r="X880" s="227">
        <f t="shared" ca="1" si="123"/>
        <v>0</v>
      </c>
      <c r="AB880" s="228" t="str">
        <f t="shared" si="124"/>
        <v/>
      </c>
    </row>
    <row r="881" spans="1:28" s="227" customFormat="1" ht="20.25">
      <c r="A881" s="181"/>
      <c r="B881" s="182" t="str">
        <f>IF(LEN(A881)=0,"",INDEX('Smelter Look-up'!$A:$A,MATCH($A881,'Smelter Look-up'!$E:$E,0)))</f>
        <v/>
      </c>
      <c r="C881" s="186" t="str">
        <f>IF(LEN(A881)=0,"",INDEX('Smelter Look-up'!$C:$C,MATCH($A881,'Smelter Look-up'!$E:$E,0)))</f>
        <v/>
      </c>
      <c r="D881" s="230"/>
      <c r="E881" s="182" t="str">
        <f ca="1">IF(ISERROR($V881),"",OFFSET('Smelter Look-up'!$D$4,$V881-4,0)&amp;"")</f>
        <v/>
      </c>
      <c r="F881" s="182" t="str">
        <f ca="1">IF(ISERROR($V881),"",OFFSET('Smelter Look-up'!$E$4,$V881-4,0))</f>
        <v/>
      </c>
      <c r="G881" s="182" t="str">
        <f ca="1">IF(C881=$X$4,IF(ISERROR($V881),"Enter smelter details","RMI"),IF(ISERROR($V881),"",OFFSET('Smelter Look-up'!$F$4,$V881-4,0)))</f>
        <v/>
      </c>
      <c r="H881" s="183" t="str">
        <f ca="1">IF(ISERROR($V881),"",OFFSET('Smelter Look-up'!$G$4,$V881-4,0))</f>
        <v/>
      </c>
      <c r="I881" s="184" t="str">
        <f ca="1">IF(ISERROR($V881),"",OFFSET('Smelter Look-up'!$H$4,$V881-4,0))</f>
        <v/>
      </c>
      <c r="J881" s="184" t="str">
        <f ca="1">IF(ISERROR($V881),"",OFFSET('Smelter Look-up'!$I$4,$V881-4,0))</f>
        <v/>
      </c>
      <c r="K881" s="224"/>
      <c r="L881" s="224"/>
      <c r="M881" s="224"/>
      <c r="N881" s="224"/>
      <c r="O881" s="224"/>
      <c r="P881" s="185"/>
      <c r="Q881" s="225"/>
      <c r="R881" s="182" t="str">
        <f ca="1">IF(ISERROR($V881),"",OFFSET('Smelter Look-up'!$C$4,$V881-4,0)&amp;"")</f>
        <v/>
      </c>
      <c r="S881" s="181" t="str">
        <f t="shared" ca="1" si="122"/>
        <v/>
      </c>
      <c r="T881" s="181" t="str">
        <f ca="1">IF(B881="","",IF(ISERROR(MATCH($J881,SorP!$B$1:$B$6226,0)),"",INDIRECT("'SorP'!$A$"&amp;MATCH($S881&amp;$J881,SorP!C:C,0))))</f>
        <v/>
      </c>
      <c r="U881" s="201"/>
      <c r="V881" s="226" t="e">
        <f>IF(C881="",NA(),IF(OR(C881="Smelter not listed",C881="Smelter not yet identified"),MATCH($B881&amp;$D881,'Smelter Look-up'!$J:$J,0),MATCH($B881&amp;$C881,'Smelter Look-up'!$J:$J,0)))</f>
        <v>#N/A</v>
      </c>
      <c r="X881" s="227">
        <f t="shared" ca="1" si="123"/>
        <v>0</v>
      </c>
      <c r="AB881" s="228" t="str">
        <f t="shared" si="124"/>
        <v/>
      </c>
    </row>
    <row r="882" spans="1:28" s="227" customFormat="1" ht="20.25">
      <c r="A882" s="181"/>
      <c r="B882" s="182" t="str">
        <f>IF(LEN(A882)=0,"",INDEX('Smelter Look-up'!$A:$A,MATCH($A882,'Smelter Look-up'!$E:$E,0)))</f>
        <v/>
      </c>
      <c r="C882" s="186" t="str">
        <f>IF(LEN(A882)=0,"",INDEX('Smelter Look-up'!$C:$C,MATCH($A882,'Smelter Look-up'!$E:$E,0)))</f>
        <v/>
      </c>
      <c r="D882" s="230"/>
      <c r="E882" s="182" t="str">
        <f ca="1">IF(ISERROR($V882),"",OFFSET('Smelter Look-up'!$D$4,$V882-4,0)&amp;"")</f>
        <v/>
      </c>
      <c r="F882" s="182" t="str">
        <f ca="1">IF(ISERROR($V882),"",OFFSET('Smelter Look-up'!$E$4,$V882-4,0))</f>
        <v/>
      </c>
      <c r="G882" s="182" t="str">
        <f ca="1">IF(C882=$X$4,IF(ISERROR($V882),"Enter smelter details","RMI"),IF(ISERROR($V882),"",OFFSET('Smelter Look-up'!$F$4,$V882-4,0)))</f>
        <v/>
      </c>
      <c r="H882" s="183" t="str">
        <f ca="1">IF(ISERROR($V882),"",OFFSET('Smelter Look-up'!$G$4,$V882-4,0))</f>
        <v/>
      </c>
      <c r="I882" s="184" t="str">
        <f ca="1">IF(ISERROR($V882),"",OFFSET('Smelter Look-up'!$H$4,$V882-4,0))</f>
        <v/>
      </c>
      <c r="J882" s="184" t="str">
        <f ca="1">IF(ISERROR($V882),"",OFFSET('Smelter Look-up'!$I$4,$V882-4,0))</f>
        <v/>
      </c>
      <c r="K882" s="224"/>
      <c r="L882" s="224"/>
      <c r="M882" s="224"/>
      <c r="N882" s="224"/>
      <c r="O882" s="224"/>
      <c r="P882" s="185"/>
      <c r="Q882" s="225"/>
      <c r="R882" s="182" t="str">
        <f ca="1">IF(ISERROR($V882),"",OFFSET('Smelter Look-up'!$C$4,$V882-4,0)&amp;"")</f>
        <v/>
      </c>
      <c r="S882" s="181" t="str">
        <f t="shared" ca="1" si="122"/>
        <v/>
      </c>
      <c r="T882" s="181" t="str">
        <f ca="1">IF(B882="","",IF(ISERROR(MATCH($J882,SorP!$B$1:$B$6226,0)),"",INDIRECT("'SorP'!$A$"&amp;MATCH($S882&amp;$J882,SorP!C:C,0))))</f>
        <v/>
      </c>
      <c r="U882" s="201"/>
      <c r="V882" s="226" t="e">
        <f>IF(C882="",NA(),IF(OR(C882="Smelter not listed",C882="Smelter not yet identified"),MATCH($B882&amp;$D882,'Smelter Look-up'!$J:$J,0),MATCH($B882&amp;$C882,'Smelter Look-up'!$J:$J,0)))</f>
        <v>#N/A</v>
      </c>
      <c r="X882" s="227">
        <f t="shared" ca="1" si="123"/>
        <v>0</v>
      </c>
      <c r="AB882" s="228" t="str">
        <f t="shared" si="124"/>
        <v/>
      </c>
    </row>
    <row r="883" spans="1:28" s="227" customFormat="1" ht="20.25">
      <c r="A883" s="181"/>
      <c r="B883" s="182" t="str">
        <f>IF(LEN(A883)=0,"",INDEX('Smelter Look-up'!$A:$A,MATCH($A883,'Smelter Look-up'!$E:$E,0)))</f>
        <v/>
      </c>
      <c r="C883" s="186" t="str">
        <f>IF(LEN(A883)=0,"",INDEX('Smelter Look-up'!$C:$C,MATCH($A883,'Smelter Look-up'!$E:$E,0)))</f>
        <v/>
      </c>
      <c r="D883" s="230"/>
      <c r="E883" s="182" t="str">
        <f ca="1">IF(ISERROR($V883),"",OFFSET('Smelter Look-up'!$D$4,$V883-4,0)&amp;"")</f>
        <v/>
      </c>
      <c r="F883" s="182" t="str">
        <f ca="1">IF(ISERROR($V883),"",OFFSET('Smelter Look-up'!$E$4,$V883-4,0))</f>
        <v/>
      </c>
      <c r="G883" s="182" t="str">
        <f ca="1">IF(C883=$X$4,IF(ISERROR($V883),"Enter smelter details","RMI"),IF(ISERROR($V883),"",OFFSET('Smelter Look-up'!$F$4,$V883-4,0)))</f>
        <v/>
      </c>
      <c r="H883" s="183" t="str">
        <f ca="1">IF(ISERROR($V883),"",OFFSET('Smelter Look-up'!$G$4,$V883-4,0))</f>
        <v/>
      </c>
      <c r="I883" s="184" t="str">
        <f ca="1">IF(ISERROR($V883),"",OFFSET('Smelter Look-up'!$H$4,$V883-4,0))</f>
        <v/>
      </c>
      <c r="J883" s="184" t="str">
        <f ca="1">IF(ISERROR($V883),"",OFFSET('Smelter Look-up'!$I$4,$V883-4,0))</f>
        <v/>
      </c>
      <c r="K883" s="224"/>
      <c r="L883" s="224"/>
      <c r="M883" s="224"/>
      <c r="N883" s="224"/>
      <c r="O883" s="224"/>
      <c r="P883" s="185"/>
      <c r="Q883" s="225"/>
      <c r="R883" s="182" t="str">
        <f ca="1">IF(ISERROR($V883),"",OFFSET('Smelter Look-up'!$C$4,$V883-4,0)&amp;"")</f>
        <v/>
      </c>
      <c r="S883" s="181" t="str">
        <f t="shared" ca="1" si="122"/>
        <v/>
      </c>
      <c r="T883" s="181" t="str">
        <f ca="1">IF(B883="","",IF(ISERROR(MATCH($J883,SorP!$B$1:$B$6226,0)),"",INDIRECT("'SorP'!$A$"&amp;MATCH($S883&amp;$J883,SorP!C:C,0))))</f>
        <v/>
      </c>
      <c r="U883" s="201"/>
      <c r="V883" s="226" t="e">
        <f>IF(C883="",NA(),IF(OR(C883="Smelter not listed",C883="Smelter not yet identified"),MATCH($B883&amp;$D883,'Smelter Look-up'!$J:$J,0),MATCH($B883&amp;$C883,'Smelter Look-up'!$J:$J,0)))</f>
        <v>#N/A</v>
      </c>
      <c r="X883" s="227">
        <f t="shared" ca="1" si="123"/>
        <v>0</v>
      </c>
      <c r="AB883" s="228" t="str">
        <f t="shared" si="124"/>
        <v/>
      </c>
    </row>
    <row r="884" spans="1:28" s="227" customFormat="1" ht="20.25">
      <c r="A884" s="181"/>
      <c r="B884" s="182" t="str">
        <f>IF(LEN(A884)=0,"",INDEX('Smelter Look-up'!$A:$A,MATCH($A884,'Smelter Look-up'!$E:$E,0)))</f>
        <v/>
      </c>
      <c r="C884" s="186" t="str">
        <f>IF(LEN(A884)=0,"",INDEX('Smelter Look-up'!$C:$C,MATCH($A884,'Smelter Look-up'!$E:$E,0)))</f>
        <v/>
      </c>
      <c r="D884" s="230"/>
      <c r="E884" s="182" t="str">
        <f ca="1">IF(ISERROR($V884),"",OFFSET('Smelter Look-up'!$D$4,$V884-4,0)&amp;"")</f>
        <v/>
      </c>
      <c r="F884" s="182" t="str">
        <f ca="1">IF(ISERROR($V884),"",OFFSET('Smelter Look-up'!$E$4,$V884-4,0))</f>
        <v/>
      </c>
      <c r="G884" s="182" t="str">
        <f ca="1">IF(C884=$X$4,IF(ISERROR($V884),"Enter smelter details","RMI"),IF(ISERROR($V884),"",OFFSET('Smelter Look-up'!$F$4,$V884-4,0)))</f>
        <v/>
      </c>
      <c r="H884" s="183" t="str">
        <f ca="1">IF(ISERROR($V884),"",OFFSET('Smelter Look-up'!$G$4,$V884-4,0))</f>
        <v/>
      </c>
      <c r="I884" s="184" t="str">
        <f ca="1">IF(ISERROR($V884),"",OFFSET('Smelter Look-up'!$H$4,$V884-4,0))</f>
        <v/>
      </c>
      <c r="J884" s="184" t="str">
        <f ca="1">IF(ISERROR($V884),"",OFFSET('Smelter Look-up'!$I$4,$V884-4,0))</f>
        <v/>
      </c>
      <c r="K884" s="224"/>
      <c r="L884" s="224"/>
      <c r="M884" s="224"/>
      <c r="N884" s="224"/>
      <c r="O884" s="224"/>
      <c r="P884" s="185"/>
      <c r="Q884" s="225"/>
      <c r="R884" s="182" t="str">
        <f ca="1">IF(ISERROR($V884),"",OFFSET('Smelter Look-up'!$C$4,$V884-4,0)&amp;"")</f>
        <v/>
      </c>
      <c r="S884" s="181" t="str">
        <f t="shared" ca="1" si="122"/>
        <v/>
      </c>
      <c r="T884" s="181" t="str">
        <f ca="1">IF(B884="","",IF(ISERROR(MATCH($J884,SorP!$B$1:$B$6226,0)),"",INDIRECT("'SorP'!$A$"&amp;MATCH($S884&amp;$J884,SorP!C:C,0))))</f>
        <v/>
      </c>
      <c r="U884" s="201"/>
      <c r="V884" s="226" t="e">
        <f>IF(C884="",NA(),IF(OR(C884="Smelter not listed",C884="Smelter not yet identified"),MATCH($B884&amp;$D884,'Smelter Look-up'!$J:$J,0),MATCH($B884&amp;$C884,'Smelter Look-up'!$J:$J,0)))</f>
        <v>#N/A</v>
      </c>
      <c r="X884" s="227">
        <f t="shared" ca="1" si="123"/>
        <v>0</v>
      </c>
      <c r="AB884" s="228" t="str">
        <f t="shared" si="124"/>
        <v/>
      </c>
    </row>
    <row r="885" spans="1:28" s="227" customFormat="1" ht="20.25">
      <c r="A885" s="181"/>
      <c r="B885" s="182" t="str">
        <f>IF(LEN(A885)=0,"",INDEX('Smelter Look-up'!$A:$A,MATCH($A885,'Smelter Look-up'!$E:$E,0)))</f>
        <v/>
      </c>
      <c r="C885" s="186" t="str">
        <f>IF(LEN(A885)=0,"",INDEX('Smelter Look-up'!$C:$C,MATCH($A885,'Smelter Look-up'!$E:$E,0)))</f>
        <v/>
      </c>
      <c r="D885" s="230"/>
      <c r="E885" s="182" t="str">
        <f ca="1">IF(ISERROR($V885),"",OFFSET('Smelter Look-up'!$D$4,$V885-4,0)&amp;"")</f>
        <v/>
      </c>
      <c r="F885" s="182" t="str">
        <f ca="1">IF(ISERROR($V885),"",OFFSET('Smelter Look-up'!$E$4,$V885-4,0))</f>
        <v/>
      </c>
      <c r="G885" s="182" t="str">
        <f ca="1">IF(C885=$X$4,IF(ISERROR($V885),"Enter smelter details","RMI"),IF(ISERROR($V885),"",OFFSET('Smelter Look-up'!$F$4,$V885-4,0)))</f>
        <v/>
      </c>
      <c r="H885" s="183" t="str">
        <f ca="1">IF(ISERROR($V885),"",OFFSET('Smelter Look-up'!$G$4,$V885-4,0))</f>
        <v/>
      </c>
      <c r="I885" s="184" t="str">
        <f ca="1">IF(ISERROR($V885),"",OFFSET('Smelter Look-up'!$H$4,$V885-4,0))</f>
        <v/>
      </c>
      <c r="J885" s="184" t="str">
        <f ca="1">IF(ISERROR($V885),"",OFFSET('Smelter Look-up'!$I$4,$V885-4,0))</f>
        <v/>
      </c>
      <c r="K885" s="224"/>
      <c r="L885" s="224"/>
      <c r="M885" s="224"/>
      <c r="N885" s="224"/>
      <c r="O885" s="224"/>
      <c r="P885" s="185"/>
      <c r="Q885" s="225"/>
      <c r="R885" s="182" t="str">
        <f ca="1">IF(ISERROR($V885),"",OFFSET('Smelter Look-up'!$C$4,$V885-4,0)&amp;"")</f>
        <v/>
      </c>
      <c r="S885" s="181" t="str">
        <f t="shared" ca="1" si="122"/>
        <v/>
      </c>
      <c r="T885" s="181" t="str">
        <f ca="1">IF(B885="","",IF(ISERROR(MATCH($J885,SorP!$B$1:$B$6226,0)),"",INDIRECT("'SorP'!$A$"&amp;MATCH($S885&amp;$J885,SorP!C:C,0))))</f>
        <v/>
      </c>
      <c r="U885" s="201"/>
      <c r="V885" s="226" t="e">
        <f>IF(C885="",NA(),IF(OR(C885="Smelter not listed",C885="Smelter not yet identified"),MATCH($B885&amp;$D885,'Smelter Look-up'!$J:$J,0),MATCH($B885&amp;$C885,'Smelter Look-up'!$J:$J,0)))</f>
        <v>#N/A</v>
      </c>
      <c r="X885" s="227">
        <f t="shared" ca="1" si="123"/>
        <v>0</v>
      </c>
      <c r="AB885" s="228" t="str">
        <f t="shared" si="124"/>
        <v/>
      </c>
    </row>
    <row r="886" spans="1:28" s="227" customFormat="1" ht="20.25">
      <c r="A886" s="181"/>
      <c r="B886" s="182" t="str">
        <f>IF(LEN(A886)=0,"",INDEX('Smelter Look-up'!$A:$A,MATCH($A886,'Smelter Look-up'!$E:$E,0)))</f>
        <v/>
      </c>
      <c r="C886" s="186" t="str">
        <f>IF(LEN(A886)=0,"",INDEX('Smelter Look-up'!$C:$C,MATCH($A886,'Smelter Look-up'!$E:$E,0)))</f>
        <v/>
      </c>
      <c r="D886" s="230"/>
      <c r="E886" s="182" t="str">
        <f ca="1">IF(ISERROR($V886),"",OFFSET('Smelter Look-up'!$D$4,$V886-4,0)&amp;"")</f>
        <v/>
      </c>
      <c r="F886" s="182" t="str">
        <f ca="1">IF(ISERROR($V886),"",OFFSET('Smelter Look-up'!$E$4,$V886-4,0))</f>
        <v/>
      </c>
      <c r="G886" s="182" t="str">
        <f ca="1">IF(C886=$X$4,IF(ISERROR($V886),"Enter smelter details","RMI"),IF(ISERROR($V886),"",OFFSET('Smelter Look-up'!$F$4,$V886-4,0)))</f>
        <v/>
      </c>
      <c r="H886" s="183" t="str">
        <f ca="1">IF(ISERROR($V886),"",OFFSET('Smelter Look-up'!$G$4,$V886-4,0))</f>
        <v/>
      </c>
      <c r="I886" s="184" t="str">
        <f ca="1">IF(ISERROR($V886),"",OFFSET('Smelter Look-up'!$H$4,$V886-4,0))</f>
        <v/>
      </c>
      <c r="J886" s="184" t="str">
        <f ca="1">IF(ISERROR($V886),"",OFFSET('Smelter Look-up'!$I$4,$V886-4,0))</f>
        <v/>
      </c>
      <c r="K886" s="224"/>
      <c r="L886" s="224"/>
      <c r="M886" s="224"/>
      <c r="N886" s="224"/>
      <c r="O886" s="224"/>
      <c r="P886" s="185"/>
      <c r="Q886" s="225"/>
      <c r="R886" s="182" t="str">
        <f ca="1">IF(ISERROR($V886),"",OFFSET('Smelter Look-up'!$C$4,$V886-4,0)&amp;"")</f>
        <v/>
      </c>
      <c r="S886" s="181" t="str">
        <f t="shared" ca="1" si="122"/>
        <v/>
      </c>
      <c r="T886" s="181" t="str">
        <f ca="1">IF(B886="","",IF(ISERROR(MATCH($J886,SorP!$B$1:$B$6226,0)),"",INDIRECT("'SorP'!$A$"&amp;MATCH($S886&amp;$J886,SorP!C:C,0))))</f>
        <v/>
      </c>
      <c r="U886" s="201"/>
      <c r="V886" s="226" t="e">
        <f>IF(C886="",NA(),IF(OR(C886="Smelter not listed",C886="Smelter not yet identified"),MATCH($B886&amp;$D886,'Smelter Look-up'!$J:$J,0),MATCH($B886&amp;$C886,'Smelter Look-up'!$J:$J,0)))</f>
        <v>#N/A</v>
      </c>
      <c r="X886" s="227">
        <f t="shared" ca="1" si="123"/>
        <v>0</v>
      </c>
      <c r="AB886" s="228" t="str">
        <f t="shared" si="124"/>
        <v/>
      </c>
    </row>
    <row r="887" spans="1:28" s="227" customFormat="1" ht="20.25">
      <c r="A887" s="181"/>
      <c r="B887" s="182" t="str">
        <f>IF(LEN(A887)=0,"",INDEX('Smelter Look-up'!$A:$A,MATCH($A887,'Smelter Look-up'!$E:$E,0)))</f>
        <v/>
      </c>
      <c r="C887" s="186" t="str">
        <f>IF(LEN(A887)=0,"",INDEX('Smelter Look-up'!$C:$C,MATCH($A887,'Smelter Look-up'!$E:$E,0)))</f>
        <v/>
      </c>
      <c r="D887" s="230"/>
      <c r="E887" s="182" t="str">
        <f ca="1">IF(ISERROR($V887),"",OFFSET('Smelter Look-up'!$D$4,$V887-4,0)&amp;"")</f>
        <v/>
      </c>
      <c r="F887" s="182" t="str">
        <f ca="1">IF(ISERROR($V887),"",OFFSET('Smelter Look-up'!$E$4,$V887-4,0))</f>
        <v/>
      </c>
      <c r="G887" s="182" t="str">
        <f ca="1">IF(C887=$X$4,IF(ISERROR($V887),"Enter smelter details","RMI"),IF(ISERROR($V887),"",OFFSET('Smelter Look-up'!$F$4,$V887-4,0)))</f>
        <v/>
      </c>
      <c r="H887" s="183" t="str">
        <f ca="1">IF(ISERROR($V887),"",OFFSET('Smelter Look-up'!$G$4,$V887-4,0))</f>
        <v/>
      </c>
      <c r="I887" s="184" t="str">
        <f ca="1">IF(ISERROR($V887),"",OFFSET('Smelter Look-up'!$H$4,$V887-4,0))</f>
        <v/>
      </c>
      <c r="J887" s="184" t="str">
        <f ca="1">IF(ISERROR($V887),"",OFFSET('Smelter Look-up'!$I$4,$V887-4,0))</f>
        <v/>
      </c>
      <c r="K887" s="224"/>
      <c r="L887" s="224"/>
      <c r="M887" s="224"/>
      <c r="N887" s="224"/>
      <c r="O887" s="224"/>
      <c r="P887" s="185"/>
      <c r="Q887" s="225"/>
      <c r="R887" s="182" t="str">
        <f ca="1">IF(ISERROR($V887),"",OFFSET('Smelter Look-up'!$C$4,$V887-4,0)&amp;"")</f>
        <v/>
      </c>
      <c r="S887" s="181" t="str">
        <f t="shared" ca="1" si="122"/>
        <v/>
      </c>
      <c r="T887" s="181" t="str">
        <f ca="1">IF(B887="","",IF(ISERROR(MATCH($J887,SorP!$B$1:$B$6226,0)),"",INDIRECT("'SorP'!$A$"&amp;MATCH($S887&amp;$J887,SorP!C:C,0))))</f>
        <v/>
      </c>
      <c r="U887" s="201"/>
      <c r="V887" s="226" t="e">
        <f>IF(C887="",NA(),IF(OR(C887="Smelter not listed",C887="Smelter not yet identified"),MATCH($B887&amp;$D887,'Smelter Look-up'!$J:$J,0),MATCH($B887&amp;$C887,'Smelter Look-up'!$J:$J,0)))</f>
        <v>#N/A</v>
      </c>
      <c r="X887" s="227">
        <f t="shared" ca="1" si="123"/>
        <v>0</v>
      </c>
      <c r="AB887" s="228" t="str">
        <f t="shared" si="124"/>
        <v/>
      </c>
    </row>
    <row r="888" spans="1:28" s="227" customFormat="1" ht="20.25">
      <c r="A888" s="181"/>
      <c r="B888" s="182" t="str">
        <f>IF(LEN(A888)=0,"",INDEX('Smelter Look-up'!$A:$A,MATCH($A888,'Smelter Look-up'!$E:$E,0)))</f>
        <v/>
      </c>
      <c r="C888" s="186" t="str">
        <f>IF(LEN(A888)=0,"",INDEX('Smelter Look-up'!$C:$C,MATCH($A888,'Smelter Look-up'!$E:$E,0)))</f>
        <v/>
      </c>
      <c r="D888" s="230"/>
      <c r="E888" s="182" t="str">
        <f ca="1">IF(ISERROR($V888),"",OFFSET('Smelter Look-up'!$D$4,$V888-4,0)&amp;"")</f>
        <v/>
      </c>
      <c r="F888" s="182" t="str">
        <f ca="1">IF(ISERROR($V888),"",OFFSET('Smelter Look-up'!$E$4,$V888-4,0))</f>
        <v/>
      </c>
      <c r="G888" s="182" t="str">
        <f ca="1">IF(C888=$X$4,IF(ISERROR($V888),"Enter smelter details","RMI"),IF(ISERROR($V888),"",OFFSET('Smelter Look-up'!$F$4,$V888-4,0)))</f>
        <v/>
      </c>
      <c r="H888" s="183" t="str">
        <f ca="1">IF(ISERROR($V888),"",OFFSET('Smelter Look-up'!$G$4,$V888-4,0))</f>
        <v/>
      </c>
      <c r="I888" s="184" t="str">
        <f ca="1">IF(ISERROR($V888),"",OFFSET('Smelter Look-up'!$H$4,$V888-4,0))</f>
        <v/>
      </c>
      <c r="J888" s="184" t="str">
        <f ca="1">IF(ISERROR($V888),"",OFFSET('Smelter Look-up'!$I$4,$V888-4,0))</f>
        <v/>
      </c>
      <c r="K888" s="224"/>
      <c r="L888" s="224"/>
      <c r="M888" s="224"/>
      <c r="N888" s="224"/>
      <c r="O888" s="224"/>
      <c r="P888" s="185"/>
      <c r="Q888" s="225"/>
      <c r="R888" s="182" t="str">
        <f ca="1">IF(ISERROR($V888),"",OFFSET('Smelter Look-up'!$C$4,$V888-4,0)&amp;"")</f>
        <v/>
      </c>
      <c r="S888" s="181" t="str">
        <f t="shared" ca="1" si="122"/>
        <v/>
      </c>
      <c r="T888" s="181" t="str">
        <f ca="1">IF(B888="","",IF(ISERROR(MATCH($J888,SorP!$B$1:$B$6226,0)),"",INDIRECT("'SorP'!$A$"&amp;MATCH($S888&amp;$J888,SorP!C:C,0))))</f>
        <v/>
      </c>
      <c r="U888" s="201"/>
      <c r="V888" s="226" t="e">
        <f>IF(C888="",NA(),IF(OR(C888="Smelter not listed",C888="Smelter not yet identified"),MATCH($B888&amp;$D888,'Smelter Look-up'!$J:$J,0),MATCH($B888&amp;$C888,'Smelter Look-up'!$J:$J,0)))</f>
        <v>#N/A</v>
      </c>
      <c r="X888" s="227">
        <f t="shared" ca="1" si="123"/>
        <v>0</v>
      </c>
      <c r="AB888" s="228" t="str">
        <f t="shared" si="124"/>
        <v/>
      </c>
    </row>
    <row r="889" spans="1:28" s="227" customFormat="1" ht="20.25">
      <c r="A889" s="181"/>
      <c r="B889" s="182" t="str">
        <f>IF(LEN(A889)=0,"",INDEX('Smelter Look-up'!$A:$A,MATCH($A889,'Smelter Look-up'!$E:$E,0)))</f>
        <v/>
      </c>
      <c r="C889" s="186" t="str">
        <f>IF(LEN(A889)=0,"",INDEX('Smelter Look-up'!$C:$C,MATCH($A889,'Smelter Look-up'!$E:$E,0)))</f>
        <v/>
      </c>
      <c r="D889" s="230"/>
      <c r="E889" s="182" t="str">
        <f ca="1">IF(ISERROR($V889),"",OFFSET('Smelter Look-up'!$D$4,$V889-4,0)&amp;"")</f>
        <v/>
      </c>
      <c r="F889" s="182" t="str">
        <f ca="1">IF(ISERROR($V889),"",OFFSET('Smelter Look-up'!$E$4,$V889-4,0))</f>
        <v/>
      </c>
      <c r="G889" s="182" t="str">
        <f ca="1">IF(C889=$X$4,IF(ISERROR($V889),"Enter smelter details","RMI"),IF(ISERROR($V889),"",OFFSET('Smelter Look-up'!$F$4,$V889-4,0)))</f>
        <v/>
      </c>
      <c r="H889" s="183" t="str">
        <f ca="1">IF(ISERROR($V889),"",OFFSET('Smelter Look-up'!$G$4,$V889-4,0))</f>
        <v/>
      </c>
      <c r="I889" s="184" t="str">
        <f ca="1">IF(ISERROR($V889),"",OFFSET('Smelter Look-up'!$H$4,$V889-4,0))</f>
        <v/>
      </c>
      <c r="J889" s="184" t="str">
        <f ca="1">IF(ISERROR($V889),"",OFFSET('Smelter Look-up'!$I$4,$V889-4,0))</f>
        <v/>
      </c>
      <c r="K889" s="224"/>
      <c r="L889" s="224"/>
      <c r="M889" s="224"/>
      <c r="N889" s="224"/>
      <c r="O889" s="224"/>
      <c r="P889" s="185"/>
      <c r="Q889" s="225"/>
      <c r="R889" s="182" t="str">
        <f ca="1">IF(ISERROR($V889),"",OFFSET('Smelter Look-up'!$C$4,$V889-4,0)&amp;"")</f>
        <v/>
      </c>
      <c r="S889" s="181" t="str">
        <f t="shared" ca="1" si="122"/>
        <v/>
      </c>
      <c r="T889" s="181" t="str">
        <f ca="1">IF(B889="","",IF(ISERROR(MATCH($J889,SorP!$B$1:$B$6226,0)),"",INDIRECT("'SorP'!$A$"&amp;MATCH($S889&amp;$J889,SorP!C:C,0))))</f>
        <v/>
      </c>
      <c r="U889" s="201"/>
      <c r="V889" s="226" t="e">
        <f>IF(C889="",NA(),IF(OR(C889="Smelter not listed",C889="Smelter not yet identified"),MATCH($B889&amp;$D889,'Smelter Look-up'!$J:$J,0),MATCH($B889&amp;$C889,'Smelter Look-up'!$J:$J,0)))</f>
        <v>#N/A</v>
      </c>
      <c r="X889" s="227">
        <f t="shared" ca="1" si="123"/>
        <v>0</v>
      </c>
      <c r="AB889" s="228" t="str">
        <f t="shared" si="124"/>
        <v/>
      </c>
    </row>
    <row r="890" spans="1:28" s="227" customFormat="1" ht="20.25">
      <c r="A890" s="181"/>
      <c r="B890" s="182" t="str">
        <f>IF(LEN(A890)=0,"",INDEX('Smelter Look-up'!$A:$A,MATCH($A890,'Smelter Look-up'!$E:$E,0)))</f>
        <v/>
      </c>
      <c r="C890" s="186" t="str">
        <f>IF(LEN(A890)=0,"",INDEX('Smelter Look-up'!$C:$C,MATCH($A890,'Smelter Look-up'!$E:$E,0)))</f>
        <v/>
      </c>
      <c r="D890" s="230"/>
      <c r="E890" s="182" t="str">
        <f ca="1">IF(ISERROR($V890),"",OFFSET('Smelter Look-up'!$D$4,$V890-4,0)&amp;"")</f>
        <v/>
      </c>
      <c r="F890" s="182" t="str">
        <f ca="1">IF(ISERROR($V890),"",OFFSET('Smelter Look-up'!$E$4,$V890-4,0))</f>
        <v/>
      </c>
      <c r="G890" s="182" t="str">
        <f ca="1">IF(C890=$X$4,IF(ISERROR($V890),"Enter smelter details","RMI"),IF(ISERROR($V890),"",OFFSET('Smelter Look-up'!$F$4,$V890-4,0)))</f>
        <v/>
      </c>
      <c r="H890" s="183" t="str">
        <f ca="1">IF(ISERROR($V890),"",OFFSET('Smelter Look-up'!$G$4,$V890-4,0))</f>
        <v/>
      </c>
      <c r="I890" s="184" t="str">
        <f ca="1">IF(ISERROR($V890),"",OFFSET('Smelter Look-up'!$H$4,$V890-4,0))</f>
        <v/>
      </c>
      <c r="J890" s="184" t="str">
        <f ca="1">IF(ISERROR($V890),"",OFFSET('Smelter Look-up'!$I$4,$V890-4,0))</f>
        <v/>
      </c>
      <c r="K890" s="224"/>
      <c r="L890" s="224"/>
      <c r="M890" s="224"/>
      <c r="N890" s="224"/>
      <c r="O890" s="224"/>
      <c r="P890" s="185"/>
      <c r="Q890" s="225"/>
      <c r="R890" s="182" t="str">
        <f ca="1">IF(ISERROR($V890),"",OFFSET('Smelter Look-up'!$C$4,$V890-4,0)&amp;"")</f>
        <v/>
      </c>
      <c r="S890" s="181" t="str">
        <f t="shared" ca="1" si="122"/>
        <v/>
      </c>
      <c r="T890" s="181" t="str">
        <f ca="1">IF(B890="","",IF(ISERROR(MATCH($J890,SorP!$B$1:$B$6226,0)),"",INDIRECT("'SorP'!$A$"&amp;MATCH($S890&amp;$J890,SorP!C:C,0))))</f>
        <v/>
      </c>
      <c r="U890" s="201"/>
      <c r="V890" s="226" t="e">
        <f>IF(C890="",NA(),IF(OR(C890="Smelter not listed",C890="Smelter not yet identified"),MATCH($B890&amp;$D890,'Smelter Look-up'!$J:$J,0),MATCH($B890&amp;$C890,'Smelter Look-up'!$J:$J,0)))</f>
        <v>#N/A</v>
      </c>
      <c r="X890" s="227">
        <f t="shared" ca="1" si="123"/>
        <v>0</v>
      </c>
      <c r="AB890" s="228" t="str">
        <f t="shared" si="124"/>
        <v/>
      </c>
    </row>
    <row r="891" spans="1:28" s="227" customFormat="1" ht="20.25">
      <c r="A891" s="181"/>
      <c r="B891" s="182" t="str">
        <f>IF(LEN(A891)=0,"",INDEX('Smelter Look-up'!$A:$A,MATCH($A891,'Smelter Look-up'!$E:$E,0)))</f>
        <v/>
      </c>
      <c r="C891" s="186" t="str">
        <f>IF(LEN(A891)=0,"",INDEX('Smelter Look-up'!$C:$C,MATCH($A891,'Smelter Look-up'!$E:$E,0)))</f>
        <v/>
      </c>
      <c r="D891" s="230"/>
      <c r="E891" s="182" t="str">
        <f ca="1">IF(ISERROR($V891),"",OFFSET('Smelter Look-up'!$D$4,$V891-4,0)&amp;"")</f>
        <v/>
      </c>
      <c r="F891" s="182" t="str">
        <f ca="1">IF(ISERROR($V891),"",OFFSET('Smelter Look-up'!$E$4,$V891-4,0))</f>
        <v/>
      </c>
      <c r="G891" s="182" t="str">
        <f ca="1">IF(C891=$X$4,IF(ISERROR($V891),"Enter smelter details","RMI"),IF(ISERROR($V891),"",OFFSET('Smelter Look-up'!$F$4,$V891-4,0)))</f>
        <v/>
      </c>
      <c r="H891" s="183" t="str">
        <f ca="1">IF(ISERROR($V891),"",OFFSET('Smelter Look-up'!$G$4,$V891-4,0))</f>
        <v/>
      </c>
      <c r="I891" s="184" t="str">
        <f ca="1">IF(ISERROR($V891),"",OFFSET('Smelter Look-up'!$H$4,$V891-4,0))</f>
        <v/>
      </c>
      <c r="J891" s="184" t="str">
        <f ca="1">IF(ISERROR($V891),"",OFFSET('Smelter Look-up'!$I$4,$V891-4,0))</f>
        <v/>
      </c>
      <c r="K891" s="224"/>
      <c r="L891" s="224"/>
      <c r="M891" s="224"/>
      <c r="N891" s="224"/>
      <c r="O891" s="224"/>
      <c r="P891" s="185"/>
      <c r="Q891" s="225"/>
      <c r="R891" s="182" t="str">
        <f ca="1">IF(ISERROR($V891),"",OFFSET('Smelter Look-up'!$C$4,$V891-4,0)&amp;"")</f>
        <v/>
      </c>
      <c r="S891" s="181" t="str">
        <f t="shared" ref="S891" ca="1" si="125">IF(B891="","",IF(ISERROR(MATCH($E891,CL,0)),"Unknown",INDIRECT("'C'!$A$"&amp;MATCH($E891,CL,0)+1)))</f>
        <v/>
      </c>
      <c r="T891" s="181" t="str">
        <f ca="1">IF(B891="","",IF(ISERROR(MATCH($J891,SorP!$B$1:$B$6226,0)),"",INDIRECT("'SorP'!$A$"&amp;MATCH($S891&amp;$J891,SorP!C:C,0))))</f>
        <v/>
      </c>
      <c r="U891" s="201"/>
      <c r="V891" s="226" t="e">
        <f>IF(C891="",NA(),IF(OR(C891="Smelter not listed",C891="Smelter not yet identified"),MATCH($B891&amp;$D891,'Smelter Look-up'!$J:$J,0),MATCH($B891&amp;$C891,'Smelter Look-up'!$J:$J,0)))</f>
        <v>#N/A</v>
      </c>
      <c r="X891" s="227">
        <f t="shared" ref="X891" ca="1" si="126">IF(AND(C891="Smelter not listed",OR(LEN(D891)=0,LEN(E891)=0)),1,0)</f>
        <v>0</v>
      </c>
      <c r="AB891" s="228" t="str">
        <f t="shared" ref="AB891" si="127">B891&amp;C891</f>
        <v/>
      </c>
    </row>
    <row r="892" spans="1:28" s="227" customFormat="1" ht="20.25">
      <c r="A892" s="181"/>
      <c r="B892" s="182" t="str">
        <f>IF(LEN(A892)=0,"",INDEX('Smelter Look-up'!$A:$A,MATCH($A892,'Smelter Look-up'!$E:$E,0)))</f>
        <v/>
      </c>
      <c r="C892" s="186" t="str">
        <f>IF(LEN(A892)=0,"",INDEX('Smelter Look-up'!$C:$C,MATCH($A892,'Smelter Look-up'!$E:$E,0)))</f>
        <v/>
      </c>
      <c r="D892" s="230"/>
      <c r="E892" s="182" t="str">
        <f ca="1">IF(ISERROR($V892),"",OFFSET('Smelter Look-up'!$D$4,$V892-4,0)&amp;"")</f>
        <v/>
      </c>
      <c r="F892" s="182" t="str">
        <f ca="1">IF(ISERROR($V892),"",OFFSET('Smelter Look-up'!$E$4,$V892-4,0))</f>
        <v/>
      </c>
      <c r="G892" s="182" t="str">
        <f ca="1">IF(C892=$X$4,IF(ISERROR($V892),"Enter smelter details","RMI"),IF(ISERROR($V892),"",OFFSET('Smelter Look-up'!$F$4,$V892-4,0)))</f>
        <v/>
      </c>
      <c r="H892" s="183" t="str">
        <f ca="1">IF(ISERROR($V892),"",OFFSET('Smelter Look-up'!$G$4,$V892-4,0))</f>
        <v/>
      </c>
      <c r="I892" s="184" t="str">
        <f ca="1">IF(ISERROR($V892),"",OFFSET('Smelter Look-up'!$H$4,$V892-4,0))</f>
        <v/>
      </c>
      <c r="J892" s="184" t="str">
        <f ca="1">IF(ISERROR($V892),"",OFFSET('Smelter Look-up'!$I$4,$V892-4,0))</f>
        <v/>
      </c>
      <c r="K892" s="224"/>
      <c r="L892" s="224"/>
      <c r="M892" s="224"/>
      <c r="N892" s="224"/>
      <c r="O892" s="224"/>
      <c r="P892" s="185"/>
      <c r="Q892" s="225"/>
      <c r="R892" s="182" t="str">
        <f ca="1">IF(ISERROR($V892),"",OFFSET('Smelter Look-up'!$C$4,$V892-4,0)&amp;"")</f>
        <v/>
      </c>
      <c r="S892" s="181" t="str">
        <f t="shared" ref="S892:S923" ca="1" si="128">IF(B892="","",IF(ISERROR(MATCH($E892,CL,0)),"Unknown",INDIRECT("'C'!$A$"&amp;MATCH($E892,CL,0)+1)))</f>
        <v/>
      </c>
      <c r="T892" s="181" t="str">
        <f ca="1">IF(B892="","",IF(ISERROR(MATCH($J892,SorP!$B$1:$B$6226,0)),"",INDIRECT("'SorP'!$A$"&amp;MATCH($S892&amp;$J892,SorP!C:C,0))))</f>
        <v/>
      </c>
      <c r="U892" s="201"/>
      <c r="V892" s="226" t="e">
        <f>IF(C892="",NA(),IF(OR(C892="Smelter not listed",C892="Smelter not yet identified"),MATCH($B892&amp;$D892,'Smelter Look-up'!$J:$J,0),MATCH($B892&amp;$C892,'Smelter Look-up'!$J:$J,0)))</f>
        <v>#N/A</v>
      </c>
      <c r="X892" s="227">
        <f t="shared" ref="X892:X923" ca="1" si="129">IF(AND(C892="Smelter not listed",OR(LEN(D892)=0,LEN(E892)=0)),1,0)</f>
        <v>0</v>
      </c>
      <c r="AB892" s="228" t="str">
        <f t="shared" ref="AB892:AB923" si="130">B892&amp;C892</f>
        <v/>
      </c>
    </row>
    <row r="893" spans="1:28" s="227" customFormat="1" ht="20.25">
      <c r="A893" s="181"/>
      <c r="B893" s="182" t="str">
        <f>IF(LEN(A893)=0,"",INDEX('Smelter Look-up'!$A:$A,MATCH($A893,'Smelter Look-up'!$E:$E,0)))</f>
        <v/>
      </c>
      <c r="C893" s="186" t="str">
        <f>IF(LEN(A893)=0,"",INDEX('Smelter Look-up'!$C:$C,MATCH($A893,'Smelter Look-up'!$E:$E,0)))</f>
        <v/>
      </c>
      <c r="D893" s="230"/>
      <c r="E893" s="182" t="str">
        <f ca="1">IF(ISERROR($V893),"",OFFSET('Smelter Look-up'!$D$4,$V893-4,0)&amp;"")</f>
        <v/>
      </c>
      <c r="F893" s="182" t="str">
        <f ca="1">IF(ISERROR($V893),"",OFFSET('Smelter Look-up'!$E$4,$V893-4,0))</f>
        <v/>
      </c>
      <c r="G893" s="182" t="str">
        <f ca="1">IF(C893=$X$4,IF(ISERROR($V893),"Enter smelter details","RMI"),IF(ISERROR($V893),"",OFFSET('Smelter Look-up'!$F$4,$V893-4,0)))</f>
        <v/>
      </c>
      <c r="H893" s="183" t="str">
        <f ca="1">IF(ISERROR($V893),"",OFFSET('Smelter Look-up'!$G$4,$V893-4,0))</f>
        <v/>
      </c>
      <c r="I893" s="184" t="str">
        <f ca="1">IF(ISERROR($V893),"",OFFSET('Smelter Look-up'!$H$4,$V893-4,0))</f>
        <v/>
      </c>
      <c r="J893" s="184" t="str">
        <f ca="1">IF(ISERROR($V893),"",OFFSET('Smelter Look-up'!$I$4,$V893-4,0))</f>
        <v/>
      </c>
      <c r="K893" s="224"/>
      <c r="L893" s="224"/>
      <c r="M893" s="224"/>
      <c r="N893" s="224"/>
      <c r="O893" s="224"/>
      <c r="P893" s="185"/>
      <c r="Q893" s="225"/>
      <c r="R893" s="182" t="str">
        <f ca="1">IF(ISERROR($V893),"",OFFSET('Smelter Look-up'!$C$4,$V893-4,0)&amp;"")</f>
        <v/>
      </c>
      <c r="S893" s="181" t="str">
        <f t="shared" ca="1" si="128"/>
        <v/>
      </c>
      <c r="T893" s="181" t="str">
        <f ca="1">IF(B893="","",IF(ISERROR(MATCH($J893,SorP!$B$1:$B$6226,0)),"",INDIRECT("'SorP'!$A$"&amp;MATCH($S893&amp;$J893,SorP!C:C,0))))</f>
        <v/>
      </c>
      <c r="U893" s="201"/>
      <c r="V893" s="226" t="e">
        <f>IF(C893="",NA(),IF(OR(C893="Smelter not listed",C893="Smelter not yet identified"),MATCH($B893&amp;$D893,'Smelter Look-up'!$J:$J,0),MATCH($B893&amp;$C893,'Smelter Look-up'!$J:$J,0)))</f>
        <v>#N/A</v>
      </c>
      <c r="X893" s="227">
        <f t="shared" ca="1" si="129"/>
        <v>0</v>
      </c>
      <c r="AB893" s="228" t="str">
        <f t="shared" si="130"/>
        <v/>
      </c>
    </row>
    <row r="894" spans="1:28" s="227" customFormat="1" ht="20.25">
      <c r="A894" s="181"/>
      <c r="B894" s="182" t="str">
        <f>IF(LEN(A894)=0,"",INDEX('Smelter Look-up'!$A:$A,MATCH($A894,'Smelter Look-up'!$E:$E,0)))</f>
        <v/>
      </c>
      <c r="C894" s="186" t="str">
        <f>IF(LEN(A894)=0,"",INDEX('Smelter Look-up'!$C:$C,MATCH($A894,'Smelter Look-up'!$E:$E,0)))</f>
        <v/>
      </c>
      <c r="D894" s="230"/>
      <c r="E894" s="182" t="str">
        <f ca="1">IF(ISERROR($V894),"",OFFSET('Smelter Look-up'!$D$4,$V894-4,0)&amp;"")</f>
        <v/>
      </c>
      <c r="F894" s="182" t="str">
        <f ca="1">IF(ISERROR($V894),"",OFFSET('Smelter Look-up'!$E$4,$V894-4,0))</f>
        <v/>
      </c>
      <c r="G894" s="182" t="str">
        <f ca="1">IF(C894=$X$4,IF(ISERROR($V894),"Enter smelter details","RMI"),IF(ISERROR($V894),"",OFFSET('Smelter Look-up'!$F$4,$V894-4,0)))</f>
        <v/>
      </c>
      <c r="H894" s="183" t="str">
        <f ca="1">IF(ISERROR($V894),"",OFFSET('Smelter Look-up'!$G$4,$V894-4,0))</f>
        <v/>
      </c>
      <c r="I894" s="184" t="str">
        <f ca="1">IF(ISERROR($V894),"",OFFSET('Smelter Look-up'!$H$4,$V894-4,0))</f>
        <v/>
      </c>
      <c r="J894" s="184" t="str">
        <f ca="1">IF(ISERROR($V894),"",OFFSET('Smelter Look-up'!$I$4,$V894-4,0))</f>
        <v/>
      </c>
      <c r="K894" s="224"/>
      <c r="L894" s="224"/>
      <c r="M894" s="224"/>
      <c r="N894" s="224"/>
      <c r="O894" s="224"/>
      <c r="P894" s="185"/>
      <c r="Q894" s="225"/>
      <c r="R894" s="182" t="str">
        <f ca="1">IF(ISERROR($V894),"",OFFSET('Smelter Look-up'!$C$4,$V894-4,0)&amp;"")</f>
        <v/>
      </c>
      <c r="S894" s="181" t="str">
        <f t="shared" ca="1" si="128"/>
        <v/>
      </c>
      <c r="T894" s="181" t="str">
        <f ca="1">IF(B894="","",IF(ISERROR(MATCH($J894,SorP!$B$1:$B$6226,0)),"",INDIRECT("'SorP'!$A$"&amp;MATCH($S894&amp;$J894,SorP!C:C,0))))</f>
        <v/>
      </c>
      <c r="U894" s="201"/>
      <c r="V894" s="226" t="e">
        <f>IF(C894="",NA(),IF(OR(C894="Smelter not listed",C894="Smelter not yet identified"),MATCH($B894&amp;$D894,'Smelter Look-up'!$J:$J,0),MATCH($B894&amp;$C894,'Smelter Look-up'!$J:$J,0)))</f>
        <v>#N/A</v>
      </c>
      <c r="X894" s="227">
        <f t="shared" ca="1" si="129"/>
        <v>0</v>
      </c>
      <c r="AB894" s="228" t="str">
        <f t="shared" si="130"/>
        <v/>
      </c>
    </row>
    <row r="895" spans="1:28" s="227" customFormat="1" ht="20.25">
      <c r="A895" s="181"/>
      <c r="B895" s="182" t="str">
        <f>IF(LEN(A895)=0,"",INDEX('Smelter Look-up'!$A:$A,MATCH($A895,'Smelter Look-up'!$E:$E,0)))</f>
        <v/>
      </c>
      <c r="C895" s="186" t="str">
        <f>IF(LEN(A895)=0,"",INDEX('Smelter Look-up'!$C:$C,MATCH($A895,'Smelter Look-up'!$E:$E,0)))</f>
        <v/>
      </c>
      <c r="D895" s="230"/>
      <c r="E895" s="182" t="str">
        <f ca="1">IF(ISERROR($V895),"",OFFSET('Smelter Look-up'!$D$4,$V895-4,0)&amp;"")</f>
        <v/>
      </c>
      <c r="F895" s="182" t="str">
        <f ca="1">IF(ISERROR($V895),"",OFFSET('Smelter Look-up'!$E$4,$V895-4,0))</f>
        <v/>
      </c>
      <c r="G895" s="182" t="str">
        <f ca="1">IF(C895=$X$4,IF(ISERROR($V895),"Enter smelter details","RMI"),IF(ISERROR($V895),"",OFFSET('Smelter Look-up'!$F$4,$V895-4,0)))</f>
        <v/>
      </c>
      <c r="H895" s="183" t="str">
        <f ca="1">IF(ISERROR($V895),"",OFFSET('Smelter Look-up'!$G$4,$V895-4,0))</f>
        <v/>
      </c>
      <c r="I895" s="184" t="str">
        <f ca="1">IF(ISERROR($V895),"",OFFSET('Smelter Look-up'!$H$4,$V895-4,0))</f>
        <v/>
      </c>
      <c r="J895" s="184" t="str">
        <f ca="1">IF(ISERROR($V895),"",OFFSET('Smelter Look-up'!$I$4,$V895-4,0))</f>
        <v/>
      </c>
      <c r="K895" s="224"/>
      <c r="L895" s="224"/>
      <c r="M895" s="224"/>
      <c r="N895" s="224"/>
      <c r="O895" s="224"/>
      <c r="P895" s="185"/>
      <c r="Q895" s="225"/>
      <c r="R895" s="182" t="str">
        <f ca="1">IF(ISERROR($V895),"",OFFSET('Smelter Look-up'!$C$4,$V895-4,0)&amp;"")</f>
        <v/>
      </c>
      <c r="S895" s="181" t="str">
        <f t="shared" ca="1" si="128"/>
        <v/>
      </c>
      <c r="T895" s="181" t="str">
        <f ca="1">IF(B895="","",IF(ISERROR(MATCH($J895,SorP!$B$1:$B$6226,0)),"",INDIRECT("'SorP'!$A$"&amp;MATCH($S895&amp;$J895,SorP!C:C,0))))</f>
        <v/>
      </c>
      <c r="U895" s="201"/>
      <c r="V895" s="226" t="e">
        <f>IF(C895="",NA(),IF(OR(C895="Smelter not listed",C895="Smelter not yet identified"),MATCH($B895&amp;$D895,'Smelter Look-up'!$J:$J,0),MATCH($B895&amp;$C895,'Smelter Look-up'!$J:$J,0)))</f>
        <v>#N/A</v>
      </c>
      <c r="X895" s="227">
        <f t="shared" ca="1" si="129"/>
        <v>0</v>
      </c>
      <c r="AB895" s="228" t="str">
        <f t="shared" si="130"/>
        <v/>
      </c>
    </row>
    <row r="896" spans="1:28" s="227" customFormat="1" ht="20.25">
      <c r="A896" s="181"/>
      <c r="B896" s="182" t="str">
        <f>IF(LEN(A896)=0,"",INDEX('Smelter Look-up'!$A:$A,MATCH($A896,'Smelter Look-up'!$E:$E,0)))</f>
        <v/>
      </c>
      <c r="C896" s="186" t="str">
        <f>IF(LEN(A896)=0,"",INDEX('Smelter Look-up'!$C:$C,MATCH($A896,'Smelter Look-up'!$E:$E,0)))</f>
        <v/>
      </c>
      <c r="D896" s="230"/>
      <c r="E896" s="182" t="str">
        <f ca="1">IF(ISERROR($V896),"",OFFSET('Smelter Look-up'!$D$4,$V896-4,0)&amp;"")</f>
        <v/>
      </c>
      <c r="F896" s="182" t="str">
        <f ca="1">IF(ISERROR($V896),"",OFFSET('Smelter Look-up'!$E$4,$V896-4,0))</f>
        <v/>
      </c>
      <c r="G896" s="182" t="str">
        <f ca="1">IF(C896=$X$4,IF(ISERROR($V896),"Enter smelter details","RMI"),IF(ISERROR($V896),"",OFFSET('Smelter Look-up'!$F$4,$V896-4,0)))</f>
        <v/>
      </c>
      <c r="H896" s="183" t="str">
        <f ca="1">IF(ISERROR($V896),"",OFFSET('Smelter Look-up'!$G$4,$V896-4,0))</f>
        <v/>
      </c>
      <c r="I896" s="184" t="str">
        <f ca="1">IF(ISERROR($V896),"",OFFSET('Smelter Look-up'!$H$4,$V896-4,0))</f>
        <v/>
      </c>
      <c r="J896" s="184" t="str">
        <f ca="1">IF(ISERROR($V896),"",OFFSET('Smelter Look-up'!$I$4,$V896-4,0))</f>
        <v/>
      </c>
      <c r="K896" s="224"/>
      <c r="L896" s="224"/>
      <c r="M896" s="224"/>
      <c r="N896" s="224"/>
      <c r="O896" s="224"/>
      <c r="P896" s="185"/>
      <c r="Q896" s="225"/>
      <c r="R896" s="182" t="str">
        <f ca="1">IF(ISERROR($V896),"",OFFSET('Smelter Look-up'!$C$4,$V896-4,0)&amp;"")</f>
        <v/>
      </c>
      <c r="S896" s="181" t="str">
        <f t="shared" ca="1" si="128"/>
        <v/>
      </c>
      <c r="T896" s="181" t="str">
        <f ca="1">IF(B896="","",IF(ISERROR(MATCH($J896,SorP!$B$1:$B$6226,0)),"",INDIRECT("'SorP'!$A$"&amp;MATCH($S896&amp;$J896,SorP!C:C,0))))</f>
        <v/>
      </c>
      <c r="U896" s="201"/>
      <c r="V896" s="226" t="e">
        <f>IF(C896="",NA(),IF(OR(C896="Smelter not listed",C896="Smelter not yet identified"),MATCH($B896&amp;$D896,'Smelter Look-up'!$J:$J,0),MATCH($B896&amp;$C896,'Smelter Look-up'!$J:$J,0)))</f>
        <v>#N/A</v>
      </c>
      <c r="X896" s="227">
        <f t="shared" ca="1" si="129"/>
        <v>0</v>
      </c>
      <c r="AB896" s="228" t="str">
        <f t="shared" si="130"/>
        <v/>
      </c>
    </row>
    <row r="897" spans="1:28" s="227" customFormat="1" ht="20.25">
      <c r="A897" s="181"/>
      <c r="B897" s="182" t="str">
        <f>IF(LEN(A897)=0,"",INDEX('Smelter Look-up'!$A:$A,MATCH($A897,'Smelter Look-up'!$E:$E,0)))</f>
        <v/>
      </c>
      <c r="C897" s="186" t="str">
        <f>IF(LEN(A897)=0,"",INDEX('Smelter Look-up'!$C:$C,MATCH($A897,'Smelter Look-up'!$E:$E,0)))</f>
        <v/>
      </c>
      <c r="D897" s="230"/>
      <c r="E897" s="182" t="str">
        <f ca="1">IF(ISERROR($V897),"",OFFSET('Smelter Look-up'!$D$4,$V897-4,0)&amp;"")</f>
        <v/>
      </c>
      <c r="F897" s="182" t="str">
        <f ca="1">IF(ISERROR($V897),"",OFFSET('Smelter Look-up'!$E$4,$V897-4,0))</f>
        <v/>
      </c>
      <c r="G897" s="182" t="str">
        <f ca="1">IF(C897=$X$4,IF(ISERROR($V897),"Enter smelter details","RMI"),IF(ISERROR($V897),"",OFFSET('Smelter Look-up'!$F$4,$V897-4,0)))</f>
        <v/>
      </c>
      <c r="H897" s="183" t="str">
        <f ca="1">IF(ISERROR($V897),"",OFFSET('Smelter Look-up'!$G$4,$V897-4,0))</f>
        <v/>
      </c>
      <c r="I897" s="184" t="str">
        <f ca="1">IF(ISERROR($V897),"",OFFSET('Smelter Look-up'!$H$4,$V897-4,0))</f>
        <v/>
      </c>
      <c r="J897" s="184" t="str">
        <f ca="1">IF(ISERROR($V897),"",OFFSET('Smelter Look-up'!$I$4,$V897-4,0))</f>
        <v/>
      </c>
      <c r="K897" s="224"/>
      <c r="L897" s="224"/>
      <c r="M897" s="224"/>
      <c r="N897" s="224"/>
      <c r="O897" s="224"/>
      <c r="P897" s="185"/>
      <c r="Q897" s="225"/>
      <c r="R897" s="182" t="str">
        <f ca="1">IF(ISERROR($V897),"",OFFSET('Smelter Look-up'!$C$4,$V897-4,0)&amp;"")</f>
        <v/>
      </c>
      <c r="S897" s="181" t="str">
        <f t="shared" ca="1" si="128"/>
        <v/>
      </c>
      <c r="T897" s="181" t="str">
        <f ca="1">IF(B897="","",IF(ISERROR(MATCH($J897,SorP!$B$1:$B$6226,0)),"",INDIRECT("'SorP'!$A$"&amp;MATCH($S897&amp;$J897,SorP!C:C,0))))</f>
        <v/>
      </c>
      <c r="U897" s="201"/>
      <c r="V897" s="226" t="e">
        <f>IF(C897="",NA(),IF(OR(C897="Smelter not listed",C897="Smelter not yet identified"),MATCH($B897&amp;$D897,'Smelter Look-up'!$J:$J,0),MATCH($B897&amp;$C897,'Smelter Look-up'!$J:$J,0)))</f>
        <v>#N/A</v>
      </c>
      <c r="X897" s="227">
        <f t="shared" ca="1" si="129"/>
        <v>0</v>
      </c>
      <c r="AB897" s="228" t="str">
        <f t="shared" si="130"/>
        <v/>
      </c>
    </row>
    <row r="898" spans="1:28" s="227" customFormat="1" ht="20.25">
      <c r="A898" s="181"/>
      <c r="B898" s="182" t="str">
        <f>IF(LEN(A898)=0,"",INDEX('Smelter Look-up'!$A:$A,MATCH($A898,'Smelter Look-up'!$E:$E,0)))</f>
        <v/>
      </c>
      <c r="C898" s="186" t="str">
        <f>IF(LEN(A898)=0,"",INDEX('Smelter Look-up'!$C:$C,MATCH($A898,'Smelter Look-up'!$E:$E,0)))</f>
        <v/>
      </c>
      <c r="D898" s="230"/>
      <c r="E898" s="182" t="str">
        <f ca="1">IF(ISERROR($V898),"",OFFSET('Smelter Look-up'!$D$4,$V898-4,0)&amp;"")</f>
        <v/>
      </c>
      <c r="F898" s="182" t="str">
        <f ca="1">IF(ISERROR($V898),"",OFFSET('Smelter Look-up'!$E$4,$V898-4,0))</f>
        <v/>
      </c>
      <c r="G898" s="182" t="str">
        <f ca="1">IF(C898=$X$4,IF(ISERROR($V898),"Enter smelter details","RMI"),IF(ISERROR($V898),"",OFFSET('Smelter Look-up'!$F$4,$V898-4,0)))</f>
        <v/>
      </c>
      <c r="H898" s="183" t="str">
        <f ca="1">IF(ISERROR($V898),"",OFFSET('Smelter Look-up'!$G$4,$V898-4,0))</f>
        <v/>
      </c>
      <c r="I898" s="184" t="str">
        <f ca="1">IF(ISERROR($V898),"",OFFSET('Smelter Look-up'!$H$4,$V898-4,0))</f>
        <v/>
      </c>
      <c r="J898" s="184" t="str">
        <f ca="1">IF(ISERROR($V898),"",OFFSET('Smelter Look-up'!$I$4,$V898-4,0))</f>
        <v/>
      </c>
      <c r="K898" s="224"/>
      <c r="L898" s="224"/>
      <c r="M898" s="224"/>
      <c r="N898" s="224"/>
      <c r="O898" s="224"/>
      <c r="P898" s="185"/>
      <c r="Q898" s="225"/>
      <c r="R898" s="182" t="str">
        <f ca="1">IF(ISERROR($V898),"",OFFSET('Smelter Look-up'!$C$4,$V898-4,0)&amp;"")</f>
        <v/>
      </c>
      <c r="S898" s="181" t="str">
        <f t="shared" ca="1" si="128"/>
        <v/>
      </c>
      <c r="T898" s="181" t="str">
        <f ca="1">IF(B898="","",IF(ISERROR(MATCH($J898,SorP!$B$1:$B$6226,0)),"",INDIRECT("'SorP'!$A$"&amp;MATCH($S898&amp;$J898,SorP!C:C,0))))</f>
        <v/>
      </c>
      <c r="U898" s="201"/>
      <c r="V898" s="226" t="e">
        <f>IF(C898="",NA(),IF(OR(C898="Smelter not listed",C898="Smelter not yet identified"),MATCH($B898&amp;$D898,'Smelter Look-up'!$J:$J,0),MATCH($B898&amp;$C898,'Smelter Look-up'!$J:$J,0)))</f>
        <v>#N/A</v>
      </c>
      <c r="X898" s="227">
        <f t="shared" ca="1" si="129"/>
        <v>0</v>
      </c>
      <c r="AB898" s="228" t="str">
        <f t="shared" si="130"/>
        <v/>
      </c>
    </row>
    <row r="899" spans="1:28" s="227" customFormat="1" ht="20.25">
      <c r="A899" s="181"/>
      <c r="B899" s="182" t="str">
        <f>IF(LEN(A899)=0,"",INDEX('Smelter Look-up'!$A:$A,MATCH($A899,'Smelter Look-up'!$E:$E,0)))</f>
        <v/>
      </c>
      <c r="C899" s="186" t="str">
        <f>IF(LEN(A899)=0,"",INDEX('Smelter Look-up'!$C:$C,MATCH($A899,'Smelter Look-up'!$E:$E,0)))</f>
        <v/>
      </c>
      <c r="D899" s="230"/>
      <c r="E899" s="182" t="str">
        <f ca="1">IF(ISERROR($V899),"",OFFSET('Smelter Look-up'!$D$4,$V899-4,0)&amp;"")</f>
        <v/>
      </c>
      <c r="F899" s="182" t="str">
        <f ca="1">IF(ISERROR($V899),"",OFFSET('Smelter Look-up'!$E$4,$V899-4,0))</f>
        <v/>
      </c>
      <c r="G899" s="182" t="str">
        <f ca="1">IF(C899=$X$4,IF(ISERROR($V899),"Enter smelter details","RMI"),IF(ISERROR($V899),"",OFFSET('Smelter Look-up'!$F$4,$V899-4,0)))</f>
        <v/>
      </c>
      <c r="H899" s="183" t="str">
        <f ca="1">IF(ISERROR($V899),"",OFFSET('Smelter Look-up'!$G$4,$V899-4,0))</f>
        <v/>
      </c>
      <c r="I899" s="184" t="str">
        <f ca="1">IF(ISERROR($V899),"",OFFSET('Smelter Look-up'!$H$4,$V899-4,0))</f>
        <v/>
      </c>
      <c r="J899" s="184" t="str">
        <f ca="1">IF(ISERROR($V899),"",OFFSET('Smelter Look-up'!$I$4,$V899-4,0))</f>
        <v/>
      </c>
      <c r="K899" s="224"/>
      <c r="L899" s="224"/>
      <c r="M899" s="224"/>
      <c r="N899" s="224"/>
      <c r="O899" s="224"/>
      <c r="P899" s="185"/>
      <c r="Q899" s="225"/>
      <c r="R899" s="182" t="str">
        <f ca="1">IF(ISERROR($V899),"",OFFSET('Smelter Look-up'!$C$4,$V899-4,0)&amp;"")</f>
        <v/>
      </c>
      <c r="S899" s="181" t="str">
        <f t="shared" ca="1" si="128"/>
        <v/>
      </c>
      <c r="T899" s="181" t="str">
        <f ca="1">IF(B899="","",IF(ISERROR(MATCH($J899,SorP!$B$1:$B$6226,0)),"",INDIRECT("'SorP'!$A$"&amp;MATCH($S899&amp;$J899,SorP!C:C,0))))</f>
        <v/>
      </c>
      <c r="U899" s="201"/>
      <c r="V899" s="226" t="e">
        <f>IF(C899="",NA(),IF(OR(C899="Smelter not listed",C899="Smelter not yet identified"),MATCH($B899&amp;$D899,'Smelter Look-up'!$J:$J,0),MATCH($B899&amp;$C899,'Smelter Look-up'!$J:$J,0)))</f>
        <v>#N/A</v>
      </c>
      <c r="X899" s="227">
        <f t="shared" ca="1" si="129"/>
        <v>0</v>
      </c>
      <c r="AB899" s="228" t="str">
        <f t="shared" si="130"/>
        <v/>
      </c>
    </row>
    <row r="900" spans="1:28" s="227" customFormat="1" ht="20.25">
      <c r="A900" s="181"/>
      <c r="B900" s="182" t="str">
        <f>IF(LEN(A900)=0,"",INDEX('Smelter Look-up'!$A:$A,MATCH($A900,'Smelter Look-up'!$E:$E,0)))</f>
        <v/>
      </c>
      <c r="C900" s="186" t="str">
        <f>IF(LEN(A900)=0,"",INDEX('Smelter Look-up'!$C:$C,MATCH($A900,'Smelter Look-up'!$E:$E,0)))</f>
        <v/>
      </c>
      <c r="D900" s="230"/>
      <c r="E900" s="182" t="str">
        <f ca="1">IF(ISERROR($V900),"",OFFSET('Smelter Look-up'!$D$4,$V900-4,0)&amp;"")</f>
        <v/>
      </c>
      <c r="F900" s="182" t="str">
        <f ca="1">IF(ISERROR($V900),"",OFFSET('Smelter Look-up'!$E$4,$V900-4,0))</f>
        <v/>
      </c>
      <c r="G900" s="182" t="str">
        <f ca="1">IF(C900=$X$4,IF(ISERROR($V900),"Enter smelter details","RMI"),IF(ISERROR($V900),"",OFFSET('Smelter Look-up'!$F$4,$V900-4,0)))</f>
        <v/>
      </c>
      <c r="H900" s="183" t="str">
        <f ca="1">IF(ISERROR($V900),"",OFFSET('Smelter Look-up'!$G$4,$V900-4,0))</f>
        <v/>
      </c>
      <c r="I900" s="184" t="str">
        <f ca="1">IF(ISERROR($V900),"",OFFSET('Smelter Look-up'!$H$4,$V900-4,0))</f>
        <v/>
      </c>
      <c r="J900" s="184" t="str">
        <f ca="1">IF(ISERROR($V900),"",OFFSET('Smelter Look-up'!$I$4,$V900-4,0))</f>
        <v/>
      </c>
      <c r="K900" s="224"/>
      <c r="L900" s="224"/>
      <c r="M900" s="224"/>
      <c r="N900" s="224"/>
      <c r="O900" s="224"/>
      <c r="P900" s="185"/>
      <c r="Q900" s="225"/>
      <c r="R900" s="182" t="str">
        <f ca="1">IF(ISERROR($V900),"",OFFSET('Smelter Look-up'!$C$4,$V900-4,0)&amp;"")</f>
        <v/>
      </c>
      <c r="S900" s="181" t="str">
        <f t="shared" ca="1" si="128"/>
        <v/>
      </c>
      <c r="T900" s="181" t="str">
        <f ca="1">IF(B900="","",IF(ISERROR(MATCH($J900,SorP!$B$1:$B$6226,0)),"",INDIRECT("'SorP'!$A$"&amp;MATCH($S900&amp;$J900,SorP!C:C,0))))</f>
        <v/>
      </c>
      <c r="U900" s="201"/>
      <c r="V900" s="226" t="e">
        <f>IF(C900="",NA(),IF(OR(C900="Smelter not listed",C900="Smelter not yet identified"),MATCH($B900&amp;$D900,'Smelter Look-up'!$J:$J,0),MATCH($B900&amp;$C900,'Smelter Look-up'!$J:$J,0)))</f>
        <v>#N/A</v>
      </c>
      <c r="X900" s="227">
        <f t="shared" ca="1" si="129"/>
        <v>0</v>
      </c>
      <c r="AB900" s="228" t="str">
        <f t="shared" si="130"/>
        <v/>
      </c>
    </row>
    <row r="901" spans="1:28" s="227" customFormat="1" ht="20.25">
      <c r="A901" s="181"/>
      <c r="B901" s="182" t="str">
        <f>IF(LEN(A901)=0,"",INDEX('Smelter Look-up'!$A:$A,MATCH($A901,'Smelter Look-up'!$E:$E,0)))</f>
        <v/>
      </c>
      <c r="C901" s="186" t="str">
        <f>IF(LEN(A901)=0,"",INDEX('Smelter Look-up'!$C:$C,MATCH($A901,'Smelter Look-up'!$E:$E,0)))</f>
        <v/>
      </c>
      <c r="D901" s="230"/>
      <c r="E901" s="182" t="str">
        <f ca="1">IF(ISERROR($V901),"",OFFSET('Smelter Look-up'!$D$4,$V901-4,0)&amp;"")</f>
        <v/>
      </c>
      <c r="F901" s="182" t="str">
        <f ca="1">IF(ISERROR($V901),"",OFFSET('Smelter Look-up'!$E$4,$V901-4,0))</f>
        <v/>
      </c>
      <c r="G901" s="182" t="str">
        <f ca="1">IF(C901=$X$4,IF(ISERROR($V901),"Enter smelter details","RMI"),IF(ISERROR($V901),"",OFFSET('Smelter Look-up'!$F$4,$V901-4,0)))</f>
        <v/>
      </c>
      <c r="H901" s="183" t="str">
        <f ca="1">IF(ISERROR($V901),"",OFFSET('Smelter Look-up'!$G$4,$V901-4,0))</f>
        <v/>
      </c>
      <c r="I901" s="184" t="str">
        <f ca="1">IF(ISERROR($V901),"",OFFSET('Smelter Look-up'!$H$4,$V901-4,0))</f>
        <v/>
      </c>
      <c r="J901" s="184" t="str">
        <f ca="1">IF(ISERROR($V901),"",OFFSET('Smelter Look-up'!$I$4,$V901-4,0))</f>
        <v/>
      </c>
      <c r="K901" s="224"/>
      <c r="L901" s="224"/>
      <c r="M901" s="224"/>
      <c r="N901" s="224"/>
      <c r="O901" s="224"/>
      <c r="P901" s="185"/>
      <c r="Q901" s="225"/>
      <c r="R901" s="182" t="str">
        <f ca="1">IF(ISERROR($V901),"",OFFSET('Smelter Look-up'!$C$4,$V901-4,0)&amp;"")</f>
        <v/>
      </c>
      <c r="S901" s="181" t="str">
        <f t="shared" ca="1" si="128"/>
        <v/>
      </c>
      <c r="T901" s="181" t="str">
        <f ca="1">IF(B901="","",IF(ISERROR(MATCH($J901,SorP!$B$1:$B$6226,0)),"",INDIRECT("'SorP'!$A$"&amp;MATCH($S901&amp;$J901,SorP!C:C,0))))</f>
        <v/>
      </c>
      <c r="U901" s="201"/>
      <c r="V901" s="226" t="e">
        <f>IF(C901="",NA(),IF(OR(C901="Smelter not listed",C901="Smelter not yet identified"),MATCH($B901&amp;$D901,'Smelter Look-up'!$J:$J,0),MATCH($B901&amp;$C901,'Smelter Look-up'!$J:$J,0)))</f>
        <v>#N/A</v>
      </c>
      <c r="X901" s="227">
        <f t="shared" ca="1" si="129"/>
        <v>0</v>
      </c>
      <c r="AB901" s="228" t="str">
        <f t="shared" si="130"/>
        <v/>
      </c>
    </row>
    <row r="902" spans="1:28" s="227" customFormat="1" ht="20.25">
      <c r="A902" s="181"/>
      <c r="B902" s="182" t="str">
        <f>IF(LEN(A902)=0,"",INDEX('Smelter Look-up'!$A:$A,MATCH($A902,'Smelter Look-up'!$E:$E,0)))</f>
        <v/>
      </c>
      <c r="C902" s="186" t="str">
        <f>IF(LEN(A902)=0,"",INDEX('Smelter Look-up'!$C:$C,MATCH($A902,'Smelter Look-up'!$E:$E,0)))</f>
        <v/>
      </c>
      <c r="D902" s="230"/>
      <c r="E902" s="182" t="str">
        <f ca="1">IF(ISERROR($V902),"",OFFSET('Smelter Look-up'!$D$4,$V902-4,0)&amp;"")</f>
        <v/>
      </c>
      <c r="F902" s="182" t="str">
        <f ca="1">IF(ISERROR($V902),"",OFFSET('Smelter Look-up'!$E$4,$V902-4,0))</f>
        <v/>
      </c>
      <c r="G902" s="182" t="str">
        <f ca="1">IF(C902=$X$4,IF(ISERROR($V902),"Enter smelter details","RMI"),IF(ISERROR($V902),"",OFFSET('Smelter Look-up'!$F$4,$V902-4,0)))</f>
        <v/>
      </c>
      <c r="H902" s="183" t="str">
        <f ca="1">IF(ISERROR($V902),"",OFFSET('Smelter Look-up'!$G$4,$V902-4,0))</f>
        <v/>
      </c>
      <c r="I902" s="184" t="str">
        <f ca="1">IF(ISERROR($V902),"",OFFSET('Smelter Look-up'!$H$4,$V902-4,0))</f>
        <v/>
      </c>
      <c r="J902" s="184" t="str">
        <f ca="1">IF(ISERROR($V902),"",OFFSET('Smelter Look-up'!$I$4,$V902-4,0))</f>
        <v/>
      </c>
      <c r="K902" s="224"/>
      <c r="L902" s="224"/>
      <c r="M902" s="224"/>
      <c r="N902" s="224"/>
      <c r="O902" s="224"/>
      <c r="P902" s="185"/>
      <c r="Q902" s="225"/>
      <c r="R902" s="182" t="str">
        <f ca="1">IF(ISERROR($V902),"",OFFSET('Smelter Look-up'!$C$4,$V902-4,0)&amp;"")</f>
        <v/>
      </c>
      <c r="S902" s="181" t="str">
        <f t="shared" ca="1" si="128"/>
        <v/>
      </c>
      <c r="T902" s="181" t="str">
        <f ca="1">IF(B902="","",IF(ISERROR(MATCH($J902,SorP!$B$1:$B$6226,0)),"",INDIRECT("'SorP'!$A$"&amp;MATCH($S902&amp;$J902,SorP!C:C,0))))</f>
        <v/>
      </c>
      <c r="U902" s="201"/>
      <c r="V902" s="226" t="e">
        <f>IF(C902="",NA(),IF(OR(C902="Smelter not listed",C902="Smelter not yet identified"),MATCH($B902&amp;$D902,'Smelter Look-up'!$J:$J,0),MATCH($B902&amp;$C902,'Smelter Look-up'!$J:$J,0)))</f>
        <v>#N/A</v>
      </c>
      <c r="X902" s="227">
        <f t="shared" ca="1" si="129"/>
        <v>0</v>
      </c>
      <c r="AB902" s="228" t="str">
        <f t="shared" si="130"/>
        <v/>
      </c>
    </row>
    <row r="903" spans="1:28" s="227" customFormat="1" ht="20.25">
      <c r="A903" s="181"/>
      <c r="B903" s="182" t="str">
        <f>IF(LEN(A903)=0,"",INDEX('Smelter Look-up'!$A:$A,MATCH($A903,'Smelter Look-up'!$E:$E,0)))</f>
        <v/>
      </c>
      <c r="C903" s="186" t="str">
        <f>IF(LEN(A903)=0,"",INDEX('Smelter Look-up'!$C:$C,MATCH($A903,'Smelter Look-up'!$E:$E,0)))</f>
        <v/>
      </c>
      <c r="D903" s="230"/>
      <c r="E903" s="182" t="str">
        <f ca="1">IF(ISERROR($V903),"",OFFSET('Smelter Look-up'!$D$4,$V903-4,0)&amp;"")</f>
        <v/>
      </c>
      <c r="F903" s="182" t="str">
        <f ca="1">IF(ISERROR($V903),"",OFFSET('Smelter Look-up'!$E$4,$V903-4,0))</f>
        <v/>
      </c>
      <c r="G903" s="182" t="str">
        <f ca="1">IF(C903=$X$4,IF(ISERROR($V903),"Enter smelter details","RMI"),IF(ISERROR($V903),"",OFFSET('Smelter Look-up'!$F$4,$V903-4,0)))</f>
        <v/>
      </c>
      <c r="H903" s="183" t="str">
        <f ca="1">IF(ISERROR($V903),"",OFFSET('Smelter Look-up'!$G$4,$V903-4,0))</f>
        <v/>
      </c>
      <c r="I903" s="184" t="str">
        <f ca="1">IF(ISERROR($V903),"",OFFSET('Smelter Look-up'!$H$4,$V903-4,0))</f>
        <v/>
      </c>
      <c r="J903" s="184" t="str">
        <f ca="1">IF(ISERROR($V903),"",OFFSET('Smelter Look-up'!$I$4,$V903-4,0))</f>
        <v/>
      </c>
      <c r="K903" s="224"/>
      <c r="L903" s="224"/>
      <c r="M903" s="224"/>
      <c r="N903" s="224"/>
      <c r="O903" s="224"/>
      <c r="P903" s="185"/>
      <c r="Q903" s="225"/>
      <c r="R903" s="182" t="str">
        <f ca="1">IF(ISERROR($V903),"",OFFSET('Smelter Look-up'!$C$4,$V903-4,0)&amp;"")</f>
        <v/>
      </c>
      <c r="S903" s="181" t="str">
        <f t="shared" ca="1" si="128"/>
        <v/>
      </c>
      <c r="T903" s="181" t="str">
        <f ca="1">IF(B903="","",IF(ISERROR(MATCH($J903,SorP!$B$1:$B$6226,0)),"",INDIRECT("'SorP'!$A$"&amp;MATCH($S903&amp;$J903,SorP!C:C,0))))</f>
        <v/>
      </c>
      <c r="U903" s="201"/>
      <c r="V903" s="226" t="e">
        <f>IF(C903="",NA(),IF(OR(C903="Smelter not listed",C903="Smelter not yet identified"),MATCH($B903&amp;$D903,'Smelter Look-up'!$J:$J,0),MATCH($B903&amp;$C903,'Smelter Look-up'!$J:$J,0)))</f>
        <v>#N/A</v>
      </c>
      <c r="X903" s="227">
        <f t="shared" ca="1" si="129"/>
        <v>0</v>
      </c>
      <c r="AB903" s="228" t="str">
        <f t="shared" si="130"/>
        <v/>
      </c>
    </row>
    <row r="904" spans="1:28" s="227" customFormat="1" ht="20.25">
      <c r="A904" s="181"/>
      <c r="B904" s="182" t="str">
        <f>IF(LEN(A904)=0,"",INDEX('Smelter Look-up'!$A:$A,MATCH($A904,'Smelter Look-up'!$E:$E,0)))</f>
        <v/>
      </c>
      <c r="C904" s="186" t="str">
        <f>IF(LEN(A904)=0,"",INDEX('Smelter Look-up'!$C:$C,MATCH($A904,'Smelter Look-up'!$E:$E,0)))</f>
        <v/>
      </c>
      <c r="D904" s="230"/>
      <c r="E904" s="182" t="str">
        <f ca="1">IF(ISERROR($V904),"",OFFSET('Smelter Look-up'!$D$4,$V904-4,0)&amp;"")</f>
        <v/>
      </c>
      <c r="F904" s="182" t="str">
        <f ca="1">IF(ISERROR($V904),"",OFFSET('Smelter Look-up'!$E$4,$V904-4,0))</f>
        <v/>
      </c>
      <c r="G904" s="182" t="str">
        <f ca="1">IF(C904=$X$4,IF(ISERROR($V904),"Enter smelter details","RMI"),IF(ISERROR($V904),"",OFFSET('Smelter Look-up'!$F$4,$V904-4,0)))</f>
        <v/>
      </c>
      <c r="H904" s="183" t="str">
        <f ca="1">IF(ISERROR($V904),"",OFFSET('Smelter Look-up'!$G$4,$V904-4,0))</f>
        <v/>
      </c>
      <c r="I904" s="184" t="str">
        <f ca="1">IF(ISERROR($V904),"",OFFSET('Smelter Look-up'!$H$4,$V904-4,0))</f>
        <v/>
      </c>
      <c r="J904" s="184" t="str">
        <f ca="1">IF(ISERROR($V904),"",OFFSET('Smelter Look-up'!$I$4,$V904-4,0))</f>
        <v/>
      </c>
      <c r="K904" s="224"/>
      <c r="L904" s="224"/>
      <c r="M904" s="224"/>
      <c r="N904" s="224"/>
      <c r="O904" s="224"/>
      <c r="P904" s="185"/>
      <c r="Q904" s="225"/>
      <c r="R904" s="182" t="str">
        <f ca="1">IF(ISERROR($V904),"",OFFSET('Smelter Look-up'!$C$4,$V904-4,0)&amp;"")</f>
        <v/>
      </c>
      <c r="S904" s="181" t="str">
        <f t="shared" ca="1" si="128"/>
        <v/>
      </c>
      <c r="T904" s="181" t="str">
        <f ca="1">IF(B904="","",IF(ISERROR(MATCH($J904,SorP!$B$1:$B$6226,0)),"",INDIRECT("'SorP'!$A$"&amp;MATCH($S904&amp;$J904,SorP!C:C,0))))</f>
        <v/>
      </c>
      <c r="U904" s="201"/>
      <c r="V904" s="226" t="e">
        <f>IF(C904="",NA(),IF(OR(C904="Smelter not listed",C904="Smelter not yet identified"),MATCH($B904&amp;$D904,'Smelter Look-up'!$J:$J,0),MATCH($B904&amp;$C904,'Smelter Look-up'!$J:$J,0)))</f>
        <v>#N/A</v>
      </c>
      <c r="X904" s="227">
        <f t="shared" ca="1" si="129"/>
        <v>0</v>
      </c>
      <c r="AB904" s="228" t="str">
        <f t="shared" si="130"/>
        <v/>
      </c>
    </row>
    <row r="905" spans="1:28" s="227" customFormat="1" ht="20.25">
      <c r="A905" s="181"/>
      <c r="B905" s="182" t="str">
        <f>IF(LEN(A905)=0,"",INDEX('Smelter Look-up'!$A:$A,MATCH($A905,'Smelter Look-up'!$E:$E,0)))</f>
        <v/>
      </c>
      <c r="C905" s="186" t="str">
        <f>IF(LEN(A905)=0,"",INDEX('Smelter Look-up'!$C:$C,MATCH($A905,'Smelter Look-up'!$E:$E,0)))</f>
        <v/>
      </c>
      <c r="D905" s="230"/>
      <c r="E905" s="182" t="str">
        <f ca="1">IF(ISERROR($V905),"",OFFSET('Smelter Look-up'!$D$4,$V905-4,0)&amp;"")</f>
        <v/>
      </c>
      <c r="F905" s="182" t="str">
        <f ca="1">IF(ISERROR($V905),"",OFFSET('Smelter Look-up'!$E$4,$V905-4,0))</f>
        <v/>
      </c>
      <c r="G905" s="182" t="str">
        <f ca="1">IF(C905=$X$4,IF(ISERROR($V905),"Enter smelter details","RMI"),IF(ISERROR($V905),"",OFFSET('Smelter Look-up'!$F$4,$V905-4,0)))</f>
        <v/>
      </c>
      <c r="H905" s="183" t="str">
        <f ca="1">IF(ISERROR($V905),"",OFFSET('Smelter Look-up'!$G$4,$V905-4,0))</f>
        <v/>
      </c>
      <c r="I905" s="184" t="str">
        <f ca="1">IF(ISERROR($V905),"",OFFSET('Smelter Look-up'!$H$4,$V905-4,0))</f>
        <v/>
      </c>
      <c r="J905" s="184" t="str">
        <f ca="1">IF(ISERROR($V905),"",OFFSET('Smelter Look-up'!$I$4,$V905-4,0))</f>
        <v/>
      </c>
      <c r="K905" s="224"/>
      <c r="L905" s="224"/>
      <c r="M905" s="224"/>
      <c r="N905" s="224"/>
      <c r="O905" s="224"/>
      <c r="P905" s="185"/>
      <c r="Q905" s="225"/>
      <c r="R905" s="182" t="str">
        <f ca="1">IF(ISERROR($V905),"",OFFSET('Smelter Look-up'!$C$4,$V905-4,0)&amp;"")</f>
        <v/>
      </c>
      <c r="S905" s="181" t="str">
        <f t="shared" ca="1" si="128"/>
        <v/>
      </c>
      <c r="T905" s="181" t="str">
        <f ca="1">IF(B905="","",IF(ISERROR(MATCH($J905,SorP!$B$1:$B$6226,0)),"",INDIRECT("'SorP'!$A$"&amp;MATCH($S905&amp;$J905,SorP!C:C,0))))</f>
        <v/>
      </c>
      <c r="U905" s="201"/>
      <c r="V905" s="226" t="e">
        <f>IF(C905="",NA(),IF(OR(C905="Smelter not listed",C905="Smelter not yet identified"),MATCH($B905&amp;$D905,'Smelter Look-up'!$J:$J,0),MATCH($B905&amp;$C905,'Smelter Look-up'!$J:$J,0)))</f>
        <v>#N/A</v>
      </c>
      <c r="X905" s="227">
        <f t="shared" ca="1" si="129"/>
        <v>0</v>
      </c>
      <c r="AB905" s="228" t="str">
        <f t="shared" si="130"/>
        <v/>
      </c>
    </row>
    <row r="906" spans="1:28" s="227" customFormat="1" ht="20.25">
      <c r="A906" s="181"/>
      <c r="B906" s="182" t="str">
        <f>IF(LEN(A906)=0,"",INDEX('Smelter Look-up'!$A:$A,MATCH($A906,'Smelter Look-up'!$E:$E,0)))</f>
        <v/>
      </c>
      <c r="C906" s="186" t="str">
        <f>IF(LEN(A906)=0,"",INDEX('Smelter Look-up'!$C:$C,MATCH($A906,'Smelter Look-up'!$E:$E,0)))</f>
        <v/>
      </c>
      <c r="D906" s="230"/>
      <c r="E906" s="182" t="str">
        <f ca="1">IF(ISERROR($V906),"",OFFSET('Smelter Look-up'!$D$4,$V906-4,0)&amp;"")</f>
        <v/>
      </c>
      <c r="F906" s="182" t="str">
        <f ca="1">IF(ISERROR($V906),"",OFFSET('Smelter Look-up'!$E$4,$V906-4,0))</f>
        <v/>
      </c>
      <c r="G906" s="182" t="str">
        <f ca="1">IF(C906=$X$4,IF(ISERROR($V906),"Enter smelter details","RMI"),IF(ISERROR($V906),"",OFFSET('Smelter Look-up'!$F$4,$V906-4,0)))</f>
        <v/>
      </c>
      <c r="H906" s="183" t="str">
        <f ca="1">IF(ISERROR($V906),"",OFFSET('Smelter Look-up'!$G$4,$V906-4,0))</f>
        <v/>
      </c>
      <c r="I906" s="184" t="str">
        <f ca="1">IF(ISERROR($V906),"",OFFSET('Smelter Look-up'!$H$4,$V906-4,0))</f>
        <v/>
      </c>
      <c r="J906" s="184" t="str">
        <f ca="1">IF(ISERROR($V906),"",OFFSET('Smelter Look-up'!$I$4,$V906-4,0))</f>
        <v/>
      </c>
      <c r="K906" s="224"/>
      <c r="L906" s="224"/>
      <c r="M906" s="224"/>
      <c r="N906" s="224"/>
      <c r="O906" s="224"/>
      <c r="P906" s="185"/>
      <c r="Q906" s="225"/>
      <c r="R906" s="182" t="str">
        <f ca="1">IF(ISERROR($V906),"",OFFSET('Smelter Look-up'!$C$4,$V906-4,0)&amp;"")</f>
        <v/>
      </c>
      <c r="S906" s="181" t="str">
        <f t="shared" ca="1" si="128"/>
        <v/>
      </c>
      <c r="T906" s="181" t="str">
        <f ca="1">IF(B906="","",IF(ISERROR(MATCH($J906,SorP!$B$1:$B$6226,0)),"",INDIRECT("'SorP'!$A$"&amp;MATCH($S906&amp;$J906,SorP!C:C,0))))</f>
        <v/>
      </c>
      <c r="U906" s="201"/>
      <c r="V906" s="226" t="e">
        <f>IF(C906="",NA(),IF(OR(C906="Smelter not listed",C906="Smelter not yet identified"),MATCH($B906&amp;$D906,'Smelter Look-up'!$J:$J,0),MATCH($B906&amp;$C906,'Smelter Look-up'!$J:$J,0)))</f>
        <v>#N/A</v>
      </c>
      <c r="X906" s="227">
        <f t="shared" ca="1" si="129"/>
        <v>0</v>
      </c>
      <c r="AB906" s="228" t="str">
        <f t="shared" si="130"/>
        <v/>
      </c>
    </row>
    <row r="907" spans="1:28" s="227" customFormat="1" ht="20.25">
      <c r="A907" s="181"/>
      <c r="B907" s="182" t="str">
        <f>IF(LEN(A907)=0,"",INDEX('Smelter Look-up'!$A:$A,MATCH($A907,'Smelter Look-up'!$E:$E,0)))</f>
        <v/>
      </c>
      <c r="C907" s="186" t="str">
        <f>IF(LEN(A907)=0,"",INDEX('Smelter Look-up'!$C:$C,MATCH($A907,'Smelter Look-up'!$E:$E,0)))</f>
        <v/>
      </c>
      <c r="D907" s="230"/>
      <c r="E907" s="182" t="str">
        <f ca="1">IF(ISERROR($V907),"",OFFSET('Smelter Look-up'!$D$4,$V907-4,0)&amp;"")</f>
        <v/>
      </c>
      <c r="F907" s="182" t="str">
        <f ca="1">IF(ISERROR($V907),"",OFFSET('Smelter Look-up'!$E$4,$V907-4,0))</f>
        <v/>
      </c>
      <c r="G907" s="182" t="str">
        <f ca="1">IF(C907=$X$4,IF(ISERROR($V907),"Enter smelter details","RMI"),IF(ISERROR($V907),"",OFFSET('Smelter Look-up'!$F$4,$V907-4,0)))</f>
        <v/>
      </c>
      <c r="H907" s="183" t="str">
        <f ca="1">IF(ISERROR($V907),"",OFFSET('Smelter Look-up'!$G$4,$V907-4,0))</f>
        <v/>
      </c>
      <c r="I907" s="184" t="str">
        <f ca="1">IF(ISERROR($V907),"",OFFSET('Smelter Look-up'!$H$4,$V907-4,0))</f>
        <v/>
      </c>
      <c r="J907" s="184" t="str">
        <f ca="1">IF(ISERROR($V907),"",OFFSET('Smelter Look-up'!$I$4,$V907-4,0))</f>
        <v/>
      </c>
      <c r="K907" s="224"/>
      <c r="L907" s="224"/>
      <c r="M907" s="224"/>
      <c r="N907" s="224"/>
      <c r="O907" s="224"/>
      <c r="P907" s="185"/>
      <c r="Q907" s="225"/>
      <c r="R907" s="182" t="str">
        <f ca="1">IF(ISERROR($V907),"",OFFSET('Smelter Look-up'!$C$4,$V907-4,0)&amp;"")</f>
        <v/>
      </c>
      <c r="S907" s="181" t="str">
        <f t="shared" ca="1" si="128"/>
        <v/>
      </c>
      <c r="T907" s="181" t="str">
        <f ca="1">IF(B907="","",IF(ISERROR(MATCH($J907,SorP!$B$1:$B$6226,0)),"",INDIRECT("'SorP'!$A$"&amp;MATCH($S907&amp;$J907,SorP!C:C,0))))</f>
        <v/>
      </c>
      <c r="U907" s="201"/>
      <c r="V907" s="226" t="e">
        <f>IF(C907="",NA(),IF(OR(C907="Smelter not listed",C907="Smelter not yet identified"),MATCH($B907&amp;$D907,'Smelter Look-up'!$J:$J,0),MATCH($B907&amp;$C907,'Smelter Look-up'!$J:$J,0)))</f>
        <v>#N/A</v>
      </c>
      <c r="X907" s="227">
        <f t="shared" ca="1" si="129"/>
        <v>0</v>
      </c>
      <c r="AB907" s="228" t="str">
        <f t="shared" si="130"/>
        <v/>
      </c>
    </row>
    <row r="908" spans="1:28" s="227" customFormat="1" ht="20.25">
      <c r="A908" s="181"/>
      <c r="B908" s="182" t="str">
        <f>IF(LEN(A908)=0,"",INDEX('Smelter Look-up'!$A:$A,MATCH($A908,'Smelter Look-up'!$E:$E,0)))</f>
        <v/>
      </c>
      <c r="C908" s="186" t="str">
        <f>IF(LEN(A908)=0,"",INDEX('Smelter Look-up'!$C:$C,MATCH($A908,'Smelter Look-up'!$E:$E,0)))</f>
        <v/>
      </c>
      <c r="D908" s="230"/>
      <c r="E908" s="182" t="str">
        <f ca="1">IF(ISERROR($V908),"",OFFSET('Smelter Look-up'!$D$4,$V908-4,0)&amp;"")</f>
        <v/>
      </c>
      <c r="F908" s="182" t="str">
        <f ca="1">IF(ISERROR($V908),"",OFFSET('Smelter Look-up'!$E$4,$V908-4,0))</f>
        <v/>
      </c>
      <c r="G908" s="182" t="str">
        <f ca="1">IF(C908=$X$4,IF(ISERROR($V908),"Enter smelter details","RMI"),IF(ISERROR($V908),"",OFFSET('Smelter Look-up'!$F$4,$V908-4,0)))</f>
        <v/>
      </c>
      <c r="H908" s="183" t="str">
        <f ca="1">IF(ISERROR($V908),"",OFFSET('Smelter Look-up'!$G$4,$V908-4,0))</f>
        <v/>
      </c>
      <c r="I908" s="184" t="str">
        <f ca="1">IF(ISERROR($V908),"",OFFSET('Smelter Look-up'!$H$4,$V908-4,0))</f>
        <v/>
      </c>
      <c r="J908" s="184" t="str">
        <f ca="1">IF(ISERROR($V908),"",OFFSET('Smelter Look-up'!$I$4,$V908-4,0))</f>
        <v/>
      </c>
      <c r="K908" s="224"/>
      <c r="L908" s="224"/>
      <c r="M908" s="224"/>
      <c r="N908" s="224"/>
      <c r="O908" s="224"/>
      <c r="P908" s="185"/>
      <c r="Q908" s="225"/>
      <c r="R908" s="182" t="str">
        <f ca="1">IF(ISERROR($V908),"",OFFSET('Smelter Look-up'!$C$4,$V908-4,0)&amp;"")</f>
        <v/>
      </c>
      <c r="S908" s="181" t="str">
        <f t="shared" ca="1" si="128"/>
        <v/>
      </c>
      <c r="T908" s="181" t="str">
        <f ca="1">IF(B908="","",IF(ISERROR(MATCH($J908,SorP!$B$1:$B$6226,0)),"",INDIRECT("'SorP'!$A$"&amp;MATCH($S908&amp;$J908,SorP!C:C,0))))</f>
        <v/>
      </c>
      <c r="U908" s="201"/>
      <c r="V908" s="226" t="e">
        <f>IF(C908="",NA(),IF(OR(C908="Smelter not listed",C908="Smelter not yet identified"),MATCH($B908&amp;$D908,'Smelter Look-up'!$J:$J,0),MATCH($B908&amp;$C908,'Smelter Look-up'!$J:$J,0)))</f>
        <v>#N/A</v>
      </c>
      <c r="X908" s="227">
        <f t="shared" ca="1" si="129"/>
        <v>0</v>
      </c>
      <c r="AB908" s="228" t="str">
        <f t="shared" si="130"/>
        <v/>
      </c>
    </row>
    <row r="909" spans="1:28" s="227" customFormat="1" ht="20.25">
      <c r="A909" s="181"/>
      <c r="B909" s="182" t="str">
        <f>IF(LEN(A909)=0,"",INDEX('Smelter Look-up'!$A:$A,MATCH($A909,'Smelter Look-up'!$E:$E,0)))</f>
        <v/>
      </c>
      <c r="C909" s="186" t="str">
        <f>IF(LEN(A909)=0,"",INDEX('Smelter Look-up'!$C:$C,MATCH($A909,'Smelter Look-up'!$E:$E,0)))</f>
        <v/>
      </c>
      <c r="D909" s="230"/>
      <c r="E909" s="182" t="str">
        <f ca="1">IF(ISERROR($V909),"",OFFSET('Smelter Look-up'!$D$4,$V909-4,0)&amp;"")</f>
        <v/>
      </c>
      <c r="F909" s="182" t="str">
        <f ca="1">IF(ISERROR($V909),"",OFFSET('Smelter Look-up'!$E$4,$V909-4,0))</f>
        <v/>
      </c>
      <c r="G909" s="182" t="str">
        <f ca="1">IF(C909=$X$4,IF(ISERROR($V909),"Enter smelter details","RMI"),IF(ISERROR($V909),"",OFFSET('Smelter Look-up'!$F$4,$V909-4,0)))</f>
        <v/>
      </c>
      <c r="H909" s="183" t="str">
        <f ca="1">IF(ISERROR($V909),"",OFFSET('Smelter Look-up'!$G$4,$V909-4,0))</f>
        <v/>
      </c>
      <c r="I909" s="184" t="str">
        <f ca="1">IF(ISERROR($V909),"",OFFSET('Smelter Look-up'!$H$4,$V909-4,0))</f>
        <v/>
      </c>
      <c r="J909" s="184" t="str">
        <f ca="1">IF(ISERROR($V909),"",OFFSET('Smelter Look-up'!$I$4,$V909-4,0))</f>
        <v/>
      </c>
      <c r="K909" s="224"/>
      <c r="L909" s="224"/>
      <c r="M909" s="224"/>
      <c r="N909" s="224"/>
      <c r="O909" s="224"/>
      <c r="P909" s="185"/>
      <c r="Q909" s="225"/>
      <c r="R909" s="182" t="str">
        <f ca="1">IF(ISERROR($V909),"",OFFSET('Smelter Look-up'!$C$4,$V909-4,0)&amp;"")</f>
        <v/>
      </c>
      <c r="S909" s="181" t="str">
        <f t="shared" ca="1" si="128"/>
        <v/>
      </c>
      <c r="T909" s="181" t="str">
        <f ca="1">IF(B909="","",IF(ISERROR(MATCH($J909,SorP!$B$1:$B$6226,0)),"",INDIRECT("'SorP'!$A$"&amp;MATCH($S909&amp;$J909,SorP!C:C,0))))</f>
        <v/>
      </c>
      <c r="U909" s="201"/>
      <c r="V909" s="226" t="e">
        <f>IF(C909="",NA(),IF(OR(C909="Smelter not listed",C909="Smelter not yet identified"),MATCH($B909&amp;$D909,'Smelter Look-up'!$J:$J,0),MATCH($B909&amp;$C909,'Smelter Look-up'!$J:$J,0)))</f>
        <v>#N/A</v>
      </c>
      <c r="X909" s="227">
        <f t="shared" ca="1" si="129"/>
        <v>0</v>
      </c>
      <c r="AB909" s="228" t="str">
        <f t="shared" si="130"/>
        <v/>
      </c>
    </row>
    <row r="910" spans="1:28" s="227" customFormat="1" ht="20.25">
      <c r="A910" s="181"/>
      <c r="B910" s="182" t="str">
        <f>IF(LEN(A910)=0,"",INDEX('Smelter Look-up'!$A:$A,MATCH($A910,'Smelter Look-up'!$E:$E,0)))</f>
        <v/>
      </c>
      <c r="C910" s="186" t="str">
        <f>IF(LEN(A910)=0,"",INDEX('Smelter Look-up'!$C:$C,MATCH($A910,'Smelter Look-up'!$E:$E,0)))</f>
        <v/>
      </c>
      <c r="D910" s="230"/>
      <c r="E910" s="182" t="str">
        <f ca="1">IF(ISERROR($V910),"",OFFSET('Smelter Look-up'!$D$4,$V910-4,0)&amp;"")</f>
        <v/>
      </c>
      <c r="F910" s="182" t="str">
        <f ca="1">IF(ISERROR($V910),"",OFFSET('Smelter Look-up'!$E$4,$V910-4,0))</f>
        <v/>
      </c>
      <c r="G910" s="182" t="str">
        <f ca="1">IF(C910=$X$4,IF(ISERROR($V910),"Enter smelter details","RMI"),IF(ISERROR($V910),"",OFFSET('Smelter Look-up'!$F$4,$V910-4,0)))</f>
        <v/>
      </c>
      <c r="H910" s="183" t="str">
        <f ca="1">IF(ISERROR($V910),"",OFFSET('Smelter Look-up'!$G$4,$V910-4,0))</f>
        <v/>
      </c>
      <c r="I910" s="184" t="str">
        <f ca="1">IF(ISERROR($V910),"",OFFSET('Smelter Look-up'!$H$4,$V910-4,0))</f>
        <v/>
      </c>
      <c r="J910" s="184" t="str">
        <f ca="1">IF(ISERROR($V910),"",OFFSET('Smelter Look-up'!$I$4,$V910-4,0))</f>
        <v/>
      </c>
      <c r="K910" s="224"/>
      <c r="L910" s="224"/>
      <c r="M910" s="224"/>
      <c r="N910" s="224"/>
      <c r="O910" s="224"/>
      <c r="P910" s="185"/>
      <c r="Q910" s="225"/>
      <c r="R910" s="182" t="str">
        <f ca="1">IF(ISERROR($V910),"",OFFSET('Smelter Look-up'!$C$4,$V910-4,0)&amp;"")</f>
        <v/>
      </c>
      <c r="S910" s="181" t="str">
        <f t="shared" ca="1" si="128"/>
        <v/>
      </c>
      <c r="T910" s="181" t="str">
        <f ca="1">IF(B910="","",IF(ISERROR(MATCH($J910,SorP!$B$1:$B$6226,0)),"",INDIRECT("'SorP'!$A$"&amp;MATCH($S910&amp;$J910,SorP!C:C,0))))</f>
        <v/>
      </c>
      <c r="U910" s="201"/>
      <c r="V910" s="226" t="e">
        <f>IF(C910="",NA(),IF(OR(C910="Smelter not listed",C910="Smelter not yet identified"),MATCH($B910&amp;$D910,'Smelter Look-up'!$J:$J,0),MATCH($B910&amp;$C910,'Smelter Look-up'!$J:$J,0)))</f>
        <v>#N/A</v>
      </c>
      <c r="X910" s="227">
        <f t="shared" ca="1" si="129"/>
        <v>0</v>
      </c>
      <c r="AB910" s="228" t="str">
        <f t="shared" si="130"/>
        <v/>
      </c>
    </row>
    <row r="911" spans="1:28" s="227" customFormat="1" ht="20.25">
      <c r="A911" s="181"/>
      <c r="B911" s="182" t="str">
        <f>IF(LEN(A911)=0,"",INDEX('Smelter Look-up'!$A:$A,MATCH($A911,'Smelter Look-up'!$E:$E,0)))</f>
        <v/>
      </c>
      <c r="C911" s="186" t="str">
        <f>IF(LEN(A911)=0,"",INDEX('Smelter Look-up'!$C:$C,MATCH($A911,'Smelter Look-up'!$E:$E,0)))</f>
        <v/>
      </c>
      <c r="D911" s="230"/>
      <c r="E911" s="182" t="str">
        <f ca="1">IF(ISERROR($V911),"",OFFSET('Smelter Look-up'!$D$4,$V911-4,0)&amp;"")</f>
        <v/>
      </c>
      <c r="F911" s="182" t="str">
        <f ca="1">IF(ISERROR($V911),"",OFFSET('Smelter Look-up'!$E$4,$V911-4,0))</f>
        <v/>
      </c>
      <c r="G911" s="182" t="str">
        <f ca="1">IF(C911=$X$4,IF(ISERROR($V911),"Enter smelter details","RMI"),IF(ISERROR($V911),"",OFFSET('Smelter Look-up'!$F$4,$V911-4,0)))</f>
        <v/>
      </c>
      <c r="H911" s="183" t="str">
        <f ca="1">IF(ISERROR($V911),"",OFFSET('Smelter Look-up'!$G$4,$V911-4,0))</f>
        <v/>
      </c>
      <c r="I911" s="184" t="str">
        <f ca="1">IF(ISERROR($V911),"",OFFSET('Smelter Look-up'!$H$4,$V911-4,0))</f>
        <v/>
      </c>
      <c r="J911" s="184" t="str">
        <f ca="1">IF(ISERROR($V911),"",OFFSET('Smelter Look-up'!$I$4,$V911-4,0))</f>
        <v/>
      </c>
      <c r="K911" s="224"/>
      <c r="L911" s="224"/>
      <c r="M911" s="224"/>
      <c r="N911" s="224"/>
      <c r="O911" s="224"/>
      <c r="P911" s="185"/>
      <c r="Q911" s="225"/>
      <c r="R911" s="182" t="str">
        <f ca="1">IF(ISERROR($V911),"",OFFSET('Smelter Look-up'!$C$4,$V911-4,0)&amp;"")</f>
        <v/>
      </c>
      <c r="S911" s="181" t="str">
        <f t="shared" ca="1" si="128"/>
        <v/>
      </c>
      <c r="T911" s="181" t="str">
        <f ca="1">IF(B911="","",IF(ISERROR(MATCH($J911,SorP!$B$1:$B$6226,0)),"",INDIRECT("'SorP'!$A$"&amp;MATCH($S911&amp;$J911,SorP!C:C,0))))</f>
        <v/>
      </c>
      <c r="U911" s="201"/>
      <c r="V911" s="226" t="e">
        <f>IF(C911="",NA(),IF(OR(C911="Smelter not listed",C911="Smelter not yet identified"),MATCH($B911&amp;$D911,'Smelter Look-up'!$J:$J,0),MATCH($B911&amp;$C911,'Smelter Look-up'!$J:$J,0)))</f>
        <v>#N/A</v>
      </c>
      <c r="X911" s="227">
        <f t="shared" ca="1" si="129"/>
        <v>0</v>
      </c>
      <c r="AB911" s="228" t="str">
        <f t="shared" si="130"/>
        <v/>
      </c>
    </row>
    <row r="912" spans="1:28" s="227" customFormat="1" ht="20.25">
      <c r="A912" s="181"/>
      <c r="B912" s="182" t="str">
        <f>IF(LEN(A912)=0,"",INDEX('Smelter Look-up'!$A:$A,MATCH($A912,'Smelter Look-up'!$E:$E,0)))</f>
        <v/>
      </c>
      <c r="C912" s="186" t="str">
        <f>IF(LEN(A912)=0,"",INDEX('Smelter Look-up'!$C:$C,MATCH($A912,'Smelter Look-up'!$E:$E,0)))</f>
        <v/>
      </c>
      <c r="D912" s="230"/>
      <c r="E912" s="182" t="str">
        <f ca="1">IF(ISERROR($V912),"",OFFSET('Smelter Look-up'!$D$4,$V912-4,0)&amp;"")</f>
        <v/>
      </c>
      <c r="F912" s="182" t="str">
        <f ca="1">IF(ISERROR($V912),"",OFFSET('Smelter Look-up'!$E$4,$V912-4,0))</f>
        <v/>
      </c>
      <c r="G912" s="182" t="str">
        <f ca="1">IF(C912=$X$4,IF(ISERROR($V912),"Enter smelter details","RMI"),IF(ISERROR($V912),"",OFFSET('Smelter Look-up'!$F$4,$V912-4,0)))</f>
        <v/>
      </c>
      <c r="H912" s="183" t="str">
        <f ca="1">IF(ISERROR($V912),"",OFFSET('Smelter Look-up'!$G$4,$V912-4,0))</f>
        <v/>
      </c>
      <c r="I912" s="184" t="str">
        <f ca="1">IF(ISERROR($V912),"",OFFSET('Smelter Look-up'!$H$4,$V912-4,0))</f>
        <v/>
      </c>
      <c r="J912" s="184" t="str">
        <f ca="1">IF(ISERROR($V912),"",OFFSET('Smelter Look-up'!$I$4,$V912-4,0))</f>
        <v/>
      </c>
      <c r="K912" s="224"/>
      <c r="L912" s="224"/>
      <c r="M912" s="224"/>
      <c r="N912" s="224"/>
      <c r="O912" s="224"/>
      <c r="P912" s="185"/>
      <c r="Q912" s="225"/>
      <c r="R912" s="182" t="str">
        <f ca="1">IF(ISERROR($V912),"",OFFSET('Smelter Look-up'!$C$4,$V912-4,0)&amp;"")</f>
        <v/>
      </c>
      <c r="S912" s="181" t="str">
        <f t="shared" ca="1" si="128"/>
        <v/>
      </c>
      <c r="T912" s="181" t="str">
        <f ca="1">IF(B912="","",IF(ISERROR(MATCH($J912,SorP!$B$1:$B$6226,0)),"",INDIRECT("'SorP'!$A$"&amp;MATCH($S912&amp;$J912,SorP!C:C,0))))</f>
        <v/>
      </c>
      <c r="U912" s="201"/>
      <c r="V912" s="226" t="e">
        <f>IF(C912="",NA(),IF(OR(C912="Smelter not listed",C912="Smelter not yet identified"),MATCH($B912&amp;$D912,'Smelter Look-up'!$J:$J,0),MATCH($B912&amp;$C912,'Smelter Look-up'!$J:$J,0)))</f>
        <v>#N/A</v>
      </c>
      <c r="X912" s="227">
        <f t="shared" ca="1" si="129"/>
        <v>0</v>
      </c>
      <c r="AB912" s="228" t="str">
        <f t="shared" si="130"/>
        <v/>
      </c>
    </row>
    <row r="913" spans="1:28" s="227" customFormat="1" ht="20.25">
      <c r="A913" s="181"/>
      <c r="B913" s="182" t="str">
        <f>IF(LEN(A913)=0,"",INDEX('Smelter Look-up'!$A:$A,MATCH($A913,'Smelter Look-up'!$E:$E,0)))</f>
        <v/>
      </c>
      <c r="C913" s="186" t="str">
        <f>IF(LEN(A913)=0,"",INDEX('Smelter Look-up'!$C:$C,MATCH($A913,'Smelter Look-up'!$E:$E,0)))</f>
        <v/>
      </c>
      <c r="D913" s="230"/>
      <c r="E913" s="182" t="str">
        <f ca="1">IF(ISERROR($V913),"",OFFSET('Smelter Look-up'!$D$4,$V913-4,0)&amp;"")</f>
        <v/>
      </c>
      <c r="F913" s="182" t="str">
        <f ca="1">IF(ISERROR($V913),"",OFFSET('Smelter Look-up'!$E$4,$V913-4,0))</f>
        <v/>
      </c>
      <c r="G913" s="182" t="str">
        <f ca="1">IF(C913=$X$4,IF(ISERROR($V913),"Enter smelter details","RMI"),IF(ISERROR($V913),"",OFFSET('Smelter Look-up'!$F$4,$V913-4,0)))</f>
        <v/>
      </c>
      <c r="H913" s="183" t="str">
        <f ca="1">IF(ISERROR($V913),"",OFFSET('Smelter Look-up'!$G$4,$V913-4,0))</f>
        <v/>
      </c>
      <c r="I913" s="184" t="str">
        <f ca="1">IF(ISERROR($V913),"",OFFSET('Smelter Look-up'!$H$4,$V913-4,0))</f>
        <v/>
      </c>
      <c r="J913" s="184" t="str">
        <f ca="1">IF(ISERROR($V913),"",OFFSET('Smelter Look-up'!$I$4,$V913-4,0))</f>
        <v/>
      </c>
      <c r="K913" s="224"/>
      <c r="L913" s="224"/>
      <c r="M913" s="224"/>
      <c r="N913" s="224"/>
      <c r="O913" s="224"/>
      <c r="P913" s="185"/>
      <c r="Q913" s="225"/>
      <c r="R913" s="182" t="str">
        <f ca="1">IF(ISERROR($V913),"",OFFSET('Smelter Look-up'!$C$4,$V913-4,0)&amp;"")</f>
        <v/>
      </c>
      <c r="S913" s="181" t="str">
        <f t="shared" ca="1" si="128"/>
        <v/>
      </c>
      <c r="T913" s="181" t="str">
        <f ca="1">IF(B913="","",IF(ISERROR(MATCH($J913,SorP!$B$1:$B$6226,0)),"",INDIRECT("'SorP'!$A$"&amp;MATCH($S913&amp;$J913,SorP!C:C,0))))</f>
        <v/>
      </c>
      <c r="U913" s="201"/>
      <c r="V913" s="226" t="e">
        <f>IF(C913="",NA(),IF(OR(C913="Smelter not listed",C913="Smelter not yet identified"),MATCH($B913&amp;$D913,'Smelter Look-up'!$J:$J,0),MATCH($B913&amp;$C913,'Smelter Look-up'!$J:$J,0)))</f>
        <v>#N/A</v>
      </c>
      <c r="X913" s="227">
        <f t="shared" ca="1" si="129"/>
        <v>0</v>
      </c>
      <c r="AB913" s="228" t="str">
        <f t="shared" si="130"/>
        <v/>
      </c>
    </row>
    <row r="914" spans="1:28" s="227" customFormat="1" ht="20.25">
      <c r="A914" s="181"/>
      <c r="B914" s="182" t="str">
        <f>IF(LEN(A914)=0,"",INDEX('Smelter Look-up'!$A:$A,MATCH($A914,'Smelter Look-up'!$E:$E,0)))</f>
        <v/>
      </c>
      <c r="C914" s="186" t="str">
        <f>IF(LEN(A914)=0,"",INDEX('Smelter Look-up'!$C:$C,MATCH($A914,'Smelter Look-up'!$E:$E,0)))</f>
        <v/>
      </c>
      <c r="D914" s="230"/>
      <c r="E914" s="182" t="str">
        <f ca="1">IF(ISERROR($V914),"",OFFSET('Smelter Look-up'!$D$4,$V914-4,0)&amp;"")</f>
        <v/>
      </c>
      <c r="F914" s="182" t="str">
        <f ca="1">IF(ISERROR($V914),"",OFFSET('Smelter Look-up'!$E$4,$V914-4,0))</f>
        <v/>
      </c>
      <c r="G914" s="182" t="str">
        <f ca="1">IF(C914=$X$4,IF(ISERROR($V914),"Enter smelter details","RMI"),IF(ISERROR($V914),"",OFFSET('Smelter Look-up'!$F$4,$V914-4,0)))</f>
        <v/>
      </c>
      <c r="H914" s="183" t="str">
        <f ca="1">IF(ISERROR($V914),"",OFFSET('Smelter Look-up'!$G$4,$V914-4,0))</f>
        <v/>
      </c>
      <c r="I914" s="184" t="str">
        <f ca="1">IF(ISERROR($V914),"",OFFSET('Smelter Look-up'!$H$4,$V914-4,0))</f>
        <v/>
      </c>
      <c r="J914" s="184" t="str">
        <f ca="1">IF(ISERROR($V914),"",OFFSET('Smelter Look-up'!$I$4,$V914-4,0))</f>
        <v/>
      </c>
      <c r="K914" s="224"/>
      <c r="L914" s="224"/>
      <c r="M914" s="224"/>
      <c r="N914" s="224"/>
      <c r="O914" s="224"/>
      <c r="P914" s="185"/>
      <c r="Q914" s="225"/>
      <c r="R914" s="182" t="str">
        <f ca="1">IF(ISERROR($V914),"",OFFSET('Smelter Look-up'!$C$4,$V914-4,0)&amp;"")</f>
        <v/>
      </c>
      <c r="S914" s="181" t="str">
        <f t="shared" ca="1" si="128"/>
        <v/>
      </c>
      <c r="T914" s="181" t="str">
        <f ca="1">IF(B914="","",IF(ISERROR(MATCH($J914,SorP!$B$1:$B$6226,0)),"",INDIRECT("'SorP'!$A$"&amp;MATCH($S914&amp;$J914,SorP!C:C,0))))</f>
        <v/>
      </c>
      <c r="U914" s="201"/>
      <c r="V914" s="226" t="e">
        <f>IF(C914="",NA(),IF(OR(C914="Smelter not listed",C914="Smelter not yet identified"),MATCH($B914&amp;$D914,'Smelter Look-up'!$J:$J,0),MATCH($B914&amp;$C914,'Smelter Look-up'!$J:$J,0)))</f>
        <v>#N/A</v>
      </c>
      <c r="X914" s="227">
        <f t="shared" ca="1" si="129"/>
        <v>0</v>
      </c>
      <c r="AB914" s="228" t="str">
        <f t="shared" si="130"/>
        <v/>
      </c>
    </row>
    <row r="915" spans="1:28" s="227" customFormat="1" ht="20.25">
      <c r="A915" s="181"/>
      <c r="B915" s="182" t="str">
        <f>IF(LEN(A915)=0,"",INDEX('Smelter Look-up'!$A:$A,MATCH($A915,'Smelter Look-up'!$E:$E,0)))</f>
        <v/>
      </c>
      <c r="C915" s="186" t="str">
        <f>IF(LEN(A915)=0,"",INDEX('Smelter Look-up'!$C:$C,MATCH($A915,'Smelter Look-up'!$E:$E,0)))</f>
        <v/>
      </c>
      <c r="D915" s="230"/>
      <c r="E915" s="182" t="str">
        <f ca="1">IF(ISERROR($V915),"",OFFSET('Smelter Look-up'!$D$4,$V915-4,0)&amp;"")</f>
        <v/>
      </c>
      <c r="F915" s="182" t="str">
        <f ca="1">IF(ISERROR($V915),"",OFFSET('Smelter Look-up'!$E$4,$V915-4,0))</f>
        <v/>
      </c>
      <c r="G915" s="182" t="str">
        <f ca="1">IF(C915=$X$4,IF(ISERROR($V915),"Enter smelter details","RMI"),IF(ISERROR($V915),"",OFFSET('Smelter Look-up'!$F$4,$V915-4,0)))</f>
        <v/>
      </c>
      <c r="H915" s="183" t="str">
        <f ca="1">IF(ISERROR($V915),"",OFFSET('Smelter Look-up'!$G$4,$V915-4,0))</f>
        <v/>
      </c>
      <c r="I915" s="184" t="str">
        <f ca="1">IF(ISERROR($V915),"",OFFSET('Smelter Look-up'!$H$4,$V915-4,0))</f>
        <v/>
      </c>
      <c r="J915" s="184" t="str">
        <f ca="1">IF(ISERROR($V915),"",OFFSET('Smelter Look-up'!$I$4,$V915-4,0))</f>
        <v/>
      </c>
      <c r="K915" s="224"/>
      <c r="L915" s="224"/>
      <c r="M915" s="224"/>
      <c r="N915" s="224"/>
      <c r="O915" s="224"/>
      <c r="P915" s="185"/>
      <c r="Q915" s="225"/>
      <c r="R915" s="182" t="str">
        <f ca="1">IF(ISERROR($V915),"",OFFSET('Smelter Look-up'!$C$4,$V915-4,0)&amp;"")</f>
        <v/>
      </c>
      <c r="S915" s="181" t="str">
        <f t="shared" ca="1" si="128"/>
        <v/>
      </c>
      <c r="T915" s="181" t="str">
        <f ca="1">IF(B915="","",IF(ISERROR(MATCH($J915,SorP!$B$1:$B$6226,0)),"",INDIRECT("'SorP'!$A$"&amp;MATCH($S915&amp;$J915,SorP!C:C,0))))</f>
        <v/>
      </c>
      <c r="U915" s="201"/>
      <c r="V915" s="226" t="e">
        <f>IF(C915="",NA(),IF(OR(C915="Smelter not listed",C915="Smelter not yet identified"),MATCH($B915&amp;$D915,'Smelter Look-up'!$J:$J,0),MATCH($B915&amp;$C915,'Smelter Look-up'!$J:$J,0)))</f>
        <v>#N/A</v>
      </c>
      <c r="X915" s="227">
        <f t="shared" ca="1" si="129"/>
        <v>0</v>
      </c>
      <c r="AB915" s="228" t="str">
        <f t="shared" si="130"/>
        <v/>
      </c>
    </row>
    <row r="916" spans="1:28" s="227" customFormat="1" ht="20.25">
      <c r="A916" s="181"/>
      <c r="B916" s="182" t="str">
        <f>IF(LEN(A916)=0,"",INDEX('Smelter Look-up'!$A:$A,MATCH($A916,'Smelter Look-up'!$E:$E,0)))</f>
        <v/>
      </c>
      <c r="C916" s="186" t="str">
        <f>IF(LEN(A916)=0,"",INDEX('Smelter Look-up'!$C:$C,MATCH($A916,'Smelter Look-up'!$E:$E,0)))</f>
        <v/>
      </c>
      <c r="D916" s="230"/>
      <c r="E916" s="182" t="str">
        <f ca="1">IF(ISERROR($V916),"",OFFSET('Smelter Look-up'!$D$4,$V916-4,0)&amp;"")</f>
        <v/>
      </c>
      <c r="F916" s="182" t="str">
        <f ca="1">IF(ISERROR($V916),"",OFFSET('Smelter Look-up'!$E$4,$V916-4,0))</f>
        <v/>
      </c>
      <c r="G916" s="182" t="str">
        <f ca="1">IF(C916=$X$4,IF(ISERROR($V916),"Enter smelter details","RMI"),IF(ISERROR($V916),"",OFFSET('Smelter Look-up'!$F$4,$V916-4,0)))</f>
        <v/>
      </c>
      <c r="H916" s="183" t="str">
        <f ca="1">IF(ISERROR($V916),"",OFFSET('Smelter Look-up'!$G$4,$V916-4,0))</f>
        <v/>
      </c>
      <c r="I916" s="184" t="str">
        <f ca="1">IF(ISERROR($V916),"",OFFSET('Smelter Look-up'!$H$4,$V916-4,0))</f>
        <v/>
      </c>
      <c r="J916" s="184" t="str">
        <f ca="1">IF(ISERROR($V916),"",OFFSET('Smelter Look-up'!$I$4,$V916-4,0))</f>
        <v/>
      </c>
      <c r="K916" s="224"/>
      <c r="L916" s="224"/>
      <c r="M916" s="224"/>
      <c r="N916" s="224"/>
      <c r="O916" s="224"/>
      <c r="P916" s="185"/>
      <c r="Q916" s="225"/>
      <c r="R916" s="182" t="str">
        <f ca="1">IF(ISERROR($V916),"",OFFSET('Smelter Look-up'!$C$4,$V916-4,0)&amp;"")</f>
        <v/>
      </c>
      <c r="S916" s="181" t="str">
        <f t="shared" ca="1" si="128"/>
        <v/>
      </c>
      <c r="T916" s="181" t="str">
        <f ca="1">IF(B916="","",IF(ISERROR(MATCH($J916,SorP!$B$1:$B$6226,0)),"",INDIRECT("'SorP'!$A$"&amp;MATCH($S916&amp;$J916,SorP!C:C,0))))</f>
        <v/>
      </c>
      <c r="U916" s="201"/>
      <c r="V916" s="226" t="e">
        <f>IF(C916="",NA(),IF(OR(C916="Smelter not listed",C916="Smelter not yet identified"),MATCH($B916&amp;$D916,'Smelter Look-up'!$J:$J,0),MATCH($B916&amp;$C916,'Smelter Look-up'!$J:$J,0)))</f>
        <v>#N/A</v>
      </c>
      <c r="X916" s="227">
        <f t="shared" ca="1" si="129"/>
        <v>0</v>
      </c>
      <c r="AB916" s="228" t="str">
        <f t="shared" si="130"/>
        <v/>
      </c>
    </row>
    <row r="917" spans="1:28" s="227" customFormat="1" ht="20.25">
      <c r="A917" s="181"/>
      <c r="B917" s="182" t="str">
        <f>IF(LEN(A917)=0,"",INDEX('Smelter Look-up'!$A:$A,MATCH($A917,'Smelter Look-up'!$E:$E,0)))</f>
        <v/>
      </c>
      <c r="C917" s="186" t="str">
        <f>IF(LEN(A917)=0,"",INDEX('Smelter Look-up'!$C:$C,MATCH($A917,'Smelter Look-up'!$E:$E,0)))</f>
        <v/>
      </c>
      <c r="D917" s="230"/>
      <c r="E917" s="182" t="str">
        <f ca="1">IF(ISERROR($V917),"",OFFSET('Smelter Look-up'!$D$4,$V917-4,0)&amp;"")</f>
        <v/>
      </c>
      <c r="F917" s="182" t="str">
        <f ca="1">IF(ISERROR($V917),"",OFFSET('Smelter Look-up'!$E$4,$V917-4,0))</f>
        <v/>
      </c>
      <c r="G917" s="182" t="str">
        <f ca="1">IF(C917=$X$4,IF(ISERROR($V917),"Enter smelter details","RMI"),IF(ISERROR($V917),"",OFFSET('Smelter Look-up'!$F$4,$V917-4,0)))</f>
        <v/>
      </c>
      <c r="H917" s="183" t="str">
        <f ca="1">IF(ISERROR($V917),"",OFFSET('Smelter Look-up'!$G$4,$V917-4,0))</f>
        <v/>
      </c>
      <c r="I917" s="184" t="str">
        <f ca="1">IF(ISERROR($V917),"",OFFSET('Smelter Look-up'!$H$4,$V917-4,0))</f>
        <v/>
      </c>
      <c r="J917" s="184" t="str">
        <f ca="1">IF(ISERROR($V917),"",OFFSET('Smelter Look-up'!$I$4,$V917-4,0))</f>
        <v/>
      </c>
      <c r="K917" s="224"/>
      <c r="L917" s="224"/>
      <c r="M917" s="224"/>
      <c r="N917" s="224"/>
      <c r="O917" s="224"/>
      <c r="P917" s="185"/>
      <c r="Q917" s="225"/>
      <c r="R917" s="182" t="str">
        <f ca="1">IF(ISERROR($V917),"",OFFSET('Smelter Look-up'!$C$4,$V917-4,0)&amp;"")</f>
        <v/>
      </c>
      <c r="S917" s="181" t="str">
        <f t="shared" ca="1" si="128"/>
        <v/>
      </c>
      <c r="T917" s="181" t="str">
        <f ca="1">IF(B917="","",IF(ISERROR(MATCH($J917,SorP!$B$1:$B$6226,0)),"",INDIRECT("'SorP'!$A$"&amp;MATCH($S917&amp;$J917,SorP!C:C,0))))</f>
        <v/>
      </c>
      <c r="U917" s="201"/>
      <c r="V917" s="226" t="e">
        <f>IF(C917="",NA(),IF(OR(C917="Smelter not listed",C917="Smelter not yet identified"),MATCH($B917&amp;$D917,'Smelter Look-up'!$J:$J,0),MATCH($B917&amp;$C917,'Smelter Look-up'!$J:$J,0)))</f>
        <v>#N/A</v>
      </c>
      <c r="X917" s="227">
        <f t="shared" ca="1" si="129"/>
        <v>0</v>
      </c>
      <c r="AB917" s="228" t="str">
        <f t="shared" si="130"/>
        <v/>
      </c>
    </row>
    <row r="918" spans="1:28" s="227" customFormat="1" ht="20.25">
      <c r="A918" s="181"/>
      <c r="B918" s="182" t="str">
        <f>IF(LEN(A918)=0,"",INDEX('Smelter Look-up'!$A:$A,MATCH($A918,'Smelter Look-up'!$E:$E,0)))</f>
        <v/>
      </c>
      <c r="C918" s="186" t="str">
        <f>IF(LEN(A918)=0,"",INDEX('Smelter Look-up'!$C:$C,MATCH($A918,'Smelter Look-up'!$E:$E,0)))</f>
        <v/>
      </c>
      <c r="D918" s="230"/>
      <c r="E918" s="182" t="str">
        <f ca="1">IF(ISERROR($V918),"",OFFSET('Smelter Look-up'!$D$4,$V918-4,0)&amp;"")</f>
        <v/>
      </c>
      <c r="F918" s="182" t="str">
        <f ca="1">IF(ISERROR($V918),"",OFFSET('Smelter Look-up'!$E$4,$V918-4,0))</f>
        <v/>
      </c>
      <c r="G918" s="182" t="str">
        <f ca="1">IF(C918=$X$4,IF(ISERROR($V918),"Enter smelter details","RMI"),IF(ISERROR($V918),"",OFFSET('Smelter Look-up'!$F$4,$V918-4,0)))</f>
        <v/>
      </c>
      <c r="H918" s="183" t="str">
        <f ca="1">IF(ISERROR($V918),"",OFFSET('Smelter Look-up'!$G$4,$V918-4,0))</f>
        <v/>
      </c>
      <c r="I918" s="184" t="str">
        <f ca="1">IF(ISERROR($V918),"",OFFSET('Smelter Look-up'!$H$4,$V918-4,0))</f>
        <v/>
      </c>
      <c r="J918" s="184" t="str">
        <f ca="1">IF(ISERROR($V918),"",OFFSET('Smelter Look-up'!$I$4,$V918-4,0))</f>
        <v/>
      </c>
      <c r="K918" s="224"/>
      <c r="L918" s="224"/>
      <c r="M918" s="224"/>
      <c r="N918" s="224"/>
      <c r="O918" s="224"/>
      <c r="P918" s="185"/>
      <c r="Q918" s="225"/>
      <c r="R918" s="182" t="str">
        <f ca="1">IF(ISERROR($V918),"",OFFSET('Smelter Look-up'!$C$4,$V918-4,0)&amp;"")</f>
        <v/>
      </c>
      <c r="S918" s="181" t="str">
        <f t="shared" ca="1" si="128"/>
        <v/>
      </c>
      <c r="T918" s="181" t="str">
        <f ca="1">IF(B918="","",IF(ISERROR(MATCH($J918,SorP!$B$1:$B$6226,0)),"",INDIRECT("'SorP'!$A$"&amp;MATCH($S918&amp;$J918,SorP!C:C,0))))</f>
        <v/>
      </c>
      <c r="U918" s="201"/>
      <c r="V918" s="226" t="e">
        <f>IF(C918="",NA(),IF(OR(C918="Smelter not listed",C918="Smelter not yet identified"),MATCH($B918&amp;$D918,'Smelter Look-up'!$J:$J,0),MATCH($B918&amp;$C918,'Smelter Look-up'!$J:$J,0)))</f>
        <v>#N/A</v>
      </c>
      <c r="X918" s="227">
        <f t="shared" ca="1" si="129"/>
        <v>0</v>
      </c>
      <c r="AB918" s="228" t="str">
        <f t="shared" si="130"/>
        <v/>
      </c>
    </row>
    <row r="919" spans="1:28" s="227" customFormat="1" ht="20.25">
      <c r="A919" s="181"/>
      <c r="B919" s="182" t="str">
        <f>IF(LEN(A919)=0,"",INDEX('Smelter Look-up'!$A:$A,MATCH($A919,'Smelter Look-up'!$E:$E,0)))</f>
        <v/>
      </c>
      <c r="C919" s="186" t="str">
        <f>IF(LEN(A919)=0,"",INDEX('Smelter Look-up'!$C:$C,MATCH($A919,'Smelter Look-up'!$E:$E,0)))</f>
        <v/>
      </c>
      <c r="D919" s="230"/>
      <c r="E919" s="182" t="str">
        <f ca="1">IF(ISERROR($V919),"",OFFSET('Smelter Look-up'!$D$4,$V919-4,0)&amp;"")</f>
        <v/>
      </c>
      <c r="F919" s="182" t="str">
        <f ca="1">IF(ISERROR($V919),"",OFFSET('Smelter Look-up'!$E$4,$V919-4,0))</f>
        <v/>
      </c>
      <c r="G919" s="182" t="str">
        <f ca="1">IF(C919=$X$4,IF(ISERROR($V919),"Enter smelter details","RMI"),IF(ISERROR($V919),"",OFFSET('Smelter Look-up'!$F$4,$V919-4,0)))</f>
        <v/>
      </c>
      <c r="H919" s="183" t="str">
        <f ca="1">IF(ISERROR($V919),"",OFFSET('Smelter Look-up'!$G$4,$V919-4,0))</f>
        <v/>
      </c>
      <c r="I919" s="184" t="str">
        <f ca="1">IF(ISERROR($V919),"",OFFSET('Smelter Look-up'!$H$4,$V919-4,0))</f>
        <v/>
      </c>
      <c r="J919" s="184" t="str">
        <f ca="1">IF(ISERROR($V919),"",OFFSET('Smelter Look-up'!$I$4,$V919-4,0))</f>
        <v/>
      </c>
      <c r="K919" s="224"/>
      <c r="L919" s="224"/>
      <c r="M919" s="224"/>
      <c r="N919" s="224"/>
      <c r="O919" s="224"/>
      <c r="P919" s="185"/>
      <c r="Q919" s="225"/>
      <c r="R919" s="182" t="str">
        <f ca="1">IF(ISERROR($V919),"",OFFSET('Smelter Look-up'!$C$4,$V919-4,0)&amp;"")</f>
        <v/>
      </c>
      <c r="S919" s="181" t="str">
        <f t="shared" ca="1" si="128"/>
        <v/>
      </c>
      <c r="T919" s="181" t="str">
        <f ca="1">IF(B919="","",IF(ISERROR(MATCH($J919,SorP!$B$1:$B$6226,0)),"",INDIRECT("'SorP'!$A$"&amp;MATCH($S919&amp;$J919,SorP!C:C,0))))</f>
        <v/>
      </c>
      <c r="U919" s="201"/>
      <c r="V919" s="226" t="e">
        <f>IF(C919="",NA(),IF(OR(C919="Smelter not listed",C919="Smelter not yet identified"),MATCH($B919&amp;$D919,'Smelter Look-up'!$J:$J,0),MATCH($B919&amp;$C919,'Smelter Look-up'!$J:$J,0)))</f>
        <v>#N/A</v>
      </c>
      <c r="X919" s="227">
        <f t="shared" ca="1" si="129"/>
        <v>0</v>
      </c>
      <c r="AB919" s="228" t="str">
        <f t="shared" si="130"/>
        <v/>
      </c>
    </row>
    <row r="920" spans="1:28" s="227" customFormat="1" ht="20.25">
      <c r="A920" s="181"/>
      <c r="B920" s="182" t="str">
        <f>IF(LEN(A920)=0,"",INDEX('Smelter Look-up'!$A:$A,MATCH($A920,'Smelter Look-up'!$E:$E,0)))</f>
        <v/>
      </c>
      <c r="C920" s="186" t="str">
        <f>IF(LEN(A920)=0,"",INDEX('Smelter Look-up'!$C:$C,MATCH($A920,'Smelter Look-up'!$E:$E,0)))</f>
        <v/>
      </c>
      <c r="D920" s="230"/>
      <c r="E920" s="182" t="str">
        <f ca="1">IF(ISERROR($V920),"",OFFSET('Smelter Look-up'!$D$4,$V920-4,0)&amp;"")</f>
        <v/>
      </c>
      <c r="F920" s="182" t="str">
        <f ca="1">IF(ISERROR($V920),"",OFFSET('Smelter Look-up'!$E$4,$V920-4,0))</f>
        <v/>
      </c>
      <c r="G920" s="182" t="str">
        <f ca="1">IF(C920=$X$4,IF(ISERROR($V920),"Enter smelter details","RMI"),IF(ISERROR($V920),"",OFFSET('Smelter Look-up'!$F$4,$V920-4,0)))</f>
        <v/>
      </c>
      <c r="H920" s="183" t="str">
        <f ca="1">IF(ISERROR($V920),"",OFFSET('Smelter Look-up'!$G$4,$V920-4,0))</f>
        <v/>
      </c>
      <c r="I920" s="184" t="str">
        <f ca="1">IF(ISERROR($V920),"",OFFSET('Smelter Look-up'!$H$4,$V920-4,0))</f>
        <v/>
      </c>
      <c r="J920" s="184" t="str">
        <f ca="1">IF(ISERROR($V920),"",OFFSET('Smelter Look-up'!$I$4,$V920-4,0))</f>
        <v/>
      </c>
      <c r="K920" s="224"/>
      <c r="L920" s="224"/>
      <c r="M920" s="224"/>
      <c r="N920" s="224"/>
      <c r="O920" s="224"/>
      <c r="P920" s="185"/>
      <c r="Q920" s="225"/>
      <c r="R920" s="182" t="str">
        <f ca="1">IF(ISERROR($V920),"",OFFSET('Smelter Look-up'!$C$4,$V920-4,0)&amp;"")</f>
        <v/>
      </c>
      <c r="S920" s="181" t="str">
        <f t="shared" ca="1" si="128"/>
        <v/>
      </c>
      <c r="T920" s="181" t="str">
        <f ca="1">IF(B920="","",IF(ISERROR(MATCH($J920,SorP!$B$1:$B$6226,0)),"",INDIRECT("'SorP'!$A$"&amp;MATCH($S920&amp;$J920,SorP!C:C,0))))</f>
        <v/>
      </c>
      <c r="U920" s="201"/>
      <c r="V920" s="226" t="e">
        <f>IF(C920="",NA(),IF(OR(C920="Smelter not listed",C920="Smelter not yet identified"),MATCH($B920&amp;$D920,'Smelter Look-up'!$J:$J,0),MATCH($B920&amp;$C920,'Smelter Look-up'!$J:$J,0)))</f>
        <v>#N/A</v>
      </c>
      <c r="X920" s="227">
        <f t="shared" ca="1" si="129"/>
        <v>0</v>
      </c>
      <c r="AB920" s="228" t="str">
        <f t="shared" si="130"/>
        <v/>
      </c>
    </row>
    <row r="921" spans="1:28" s="227" customFormat="1" ht="20.25">
      <c r="A921" s="181"/>
      <c r="B921" s="182" t="str">
        <f>IF(LEN(A921)=0,"",INDEX('Smelter Look-up'!$A:$A,MATCH($A921,'Smelter Look-up'!$E:$E,0)))</f>
        <v/>
      </c>
      <c r="C921" s="186" t="str">
        <f>IF(LEN(A921)=0,"",INDEX('Smelter Look-up'!$C:$C,MATCH($A921,'Smelter Look-up'!$E:$E,0)))</f>
        <v/>
      </c>
      <c r="D921" s="230"/>
      <c r="E921" s="182" t="str">
        <f ca="1">IF(ISERROR($V921),"",OFFSET('Smelter Look-up'!$D$4,$V921-4,0)&amp;"")</f>
        <v/>
      </c>
      <c r="F921" s="182" t="str">
        <f ca="1">IF(ISERROR($V921),"",OFFSET('Smelter Look-up'!$E$4,$V921-4,0))</f>
        <v/>
      </c>
      <c r="G921" s="182" t="str">
        <f ca="1">IF(C921=$X$4,IF(ISERROR($V921),"Enter smelter details","RMI"),IF(ISERROR($V921),"",OFFSET('Smelter Look-up'!$F$4,$V921-4,0)))</f>
        <v/>
      </c>
      <c r="H921" s="183" t="str">
        <f ca="1">IF(ISERROR($V921),"",OFFSET('Smelter Look-up'!$G$4,$V921-4,0))</f>
        <v/>
      </c>
      <c r="I921" s="184" t="str">
        <f ca="1">IF(ISERROR($V921),"",OFFSET('Smelter Look-up'!$H$4,$V921-4,0))</f>
        <v/>
      </c>
      <c r="J921" s="184" t="str">
        <f ca="1">IF(ISERROR($V921),"",OFFSET('Smelter Look-up'!$I$4,$V921-4,0))</f>
        <v/>
      </c>
      <c r="K921" s="224"/>
      <c r="L921" s="224"/>
      <c r="M921" s="224"/>
      <c r="N921" s="224"/>
      <c r="O921" s="224"/>
      <c r="P921" s="185"/>
      <c r="Q921" s="225"/>
      <c r="R921" s="182" t="str">
        <f ca="1">IF(ISERROR($V921),"",OFFSET('Smelter Look-up'!$C$4,$V921-4,0)&amp;"")</f>
        <v/>
      </c>
      <c r="S921" s="181" t="str">
        <f t="shared" ca="1" si="128"/>
        <v/>
      </c>
      <c r="T921" s="181" t="str">
        <f ca="1">IF(B921="","",IF(ISERROR(MATCH($J921,SorP!$B$1:$B$6226,0)),"",INDIRECT("'SorP'!$A$"&amp;MATCH($S921&amp;$J921,SorP!C:C,0))))</f>
        <v/>
      </c>
      <c r="U921" s="201"/>
      <c r="V921" s="226" t="e">
        <f>IF(C921="",NA(),IF(OR(C921="Smelter not listed",C921="Smelter not yet identified"),MATCH($B921&amp;$D921,'Smelter Look-up'!$J:$J,0),MATCH($B921&amp;$C921,'Smelter Look-up'!$J:$J,0)))</f>
        <v>#N/A</v>
      </c>
      <c r="X921" s="227">
        <f t="shared" ca="1" si="129"/>
        <v>0</v>
      </c>
      <c r="AB921" s="228" t="str">
        <f t="shared" si="130"/>
        <v/>
      </c>
    </row>
    <row r="922" spans="1:28" s="227" customFormat="1" ht="20.25">
      <c r="A922" s="181"/>
      <c r="B922" s="182" t="str">
        <f>IF(LEN(A922)=0,"",INDEX('Smelter Look-up'!$A:$A,MATCH($A922,'Smelter Look-up'!$E:$E,0)))</f>
        <v/>
      </c>
      <c r="C922" s="186" t="str">
        <f>IF(LEN(A922)=0,"",INDEX('Smelter Look-up'!$C:$C,MATCH($A922,'Smelter Look-up'!$E:$E,0)))</f>
        <v/>
      </c>
      <c r="D922" s="230"/>
      <c r="E922" s="182" t="str">
        <f ca="1">IF(ISERROR($V922),"",OFFSET('Smelter Look-up'!$D$4,$V922-4,0)&amp;"")</f>
        <v/>
      </c>
      <c r="F922" s="182" t="str">
        <f ca="1">IF(ISERROR($V922),"",OFFSET('Smelter Look-up'!$E$4,$V922-4,0))</f>
        <v/>
      </c>
      <c r="G922" s="182" t="str">
        <f ca="1">IF(C922=$X$4,IF(ISERROR($V922),"Enter smelter details","RMI"),IF(ISERROR($V922),"",OFFSET('Smelter Look-up'!$F$4,$V922-4,0)))</f>
        <v/>
      </c>
      <c r="H922" s="183" t="str">
        <f ca="1">IF(ISERROR($V922),"",OFFSET('Smelter Look-up'!$G$4,$V922-4,0))</f>
        <v/>
      </c>
      <c r="I922" s="184" t="str">
        <f ca="1">IF(ISERROR($V922),"",OFFSET('Smelter Look-up'!$H$4,$V922-4,0))</f>
        <v/>
      </c>
      <c r="J922" s="184" t="str">
        <f ca="1">IF(ISERROR($V922),"",OFFSET('Smelter Look-up'!$I$4,$V922-4,0))</f>
        <v/>
      </c>
      <c r="K922" s="224"/>
      <c r="L922" s="224"/>
      <c r="M922" s="224"/>
      <c r="N922" s="224"/>
      <c r="O922" s="224"/>
      <c r="P922" s="185"/>
      <c r="Q922" s="225"/>
      <c r="R922" s="182" t="str">
        <f ca="1">IF(ISERROR($V922),"",OFFSET('Smelter Look-up'!$C$4,$V922-4,0)&amp;"")</f>
        <v/>
      </c>
      <c r="S922" s="181" t="str">
        <f t="shared" ca="1" si="128"/>
        <v/>
      </c>
      <c r="T922" s="181" t="str">
        <f ca="1">IF(B922="","",IF(ISERROR(MATCH($J922,SorP!$B$1:$B$6226,0)),"",INDIRECT("'SorP'!$A$"&amp;MATCH($S922&amp;$J922,SorP!C:C,0))))</f>
        <v/>
      </c>
      <c r="U922" s="201"/>
      <c r="V922" s="226" t="e">
        <f>IF(C922="",NA(),IF(OR(C922="Smelter not listed",C922="Smelter not yet identified"),MATCH($B922&amp;$D922,'Smelter Look-up'!$J:$J,0),MATCH($B922&amp;$C922,'Smelter Look-up'!$J:$J,0)))</f>
        <v>#N/A</v>
      </c>
      <c r="X922" s="227">
        <f t="shared" ca="1" si="129"/>
        <v>0</v>
      </c>
      <c r="AB922" s="228" t="str">
        <f t="shared" si="130"/>
        <v/>
      </c>
    </row>
    <row r="923" spans="1:28" s="227" customFormat="1" ht="20.25">
      <c r="A923" s="181"/>
      <c r="B923" s="182" t="str">
        <f>IF(LEN(A923)=0,"",INDEX('Smelter Look-up'!$A:$A,MATCH($A923,'Smelter Look-up'!$E:$E,0)))</f>
        <v/>
      </c>
      <c r="C923" s="186" t="str">
        <f>IF(LEN(A923)=0,"",INDEX('Smelter Look-up'!$C:$C,MATCH($A923,'Smelter Look-up'!$E:$E,0)))</f>
        <v/>
      </c>
      <c r="D923" s="230"/>
      <c r="E923" s="182" t="str">
        <f ca="1">IF(ISERROR($V923),"",OFFSET('Smelter Look-up'!$D$4,$V923-4,0)&amp;"")</f>
        <v/>
      </c>
      <c r="F923" s="182" t="str">
        <f ca="1">IF(ISERROR($V923),"",OFFSET('Smelter Look-up'!$E$4,$V923-4,0))</f>
        <v/>
      </c>
      <c r="G923" s="182" t="str">
        <f ca="1">IF(C923=$X$4,IF(ISERROR($V923),"Enter smelter details","RMI"),IF(ISERROR($V923),"",OFFSET('Smelter Look-up'!$F$4,$V923-4,0)))</f>
        <v/>
      </c>
      <c r="H923" s="183" t="str">
        <f ca="1">IF(ISERROR($V923),"",OFFSET('Smelter Look-up'!$G$4,$V923-4,0))</f>
        <v/>
      </c>
      <c r="I923" s="184" t="str">
        <f ca="1">IF(ISERROR($V923),"",OFFSET('Smelter Look-up'!$H$4,$V923-4,0))</f>
        <v/>
      </c>
      <c r="J923" s="184" t="str">
        <f ca="1">IF(ISERROR($V923),"",OFFSET('Smelter Look-up'!$I$4,$V923-4,0))</f>
        <v/>
      </c>
      <c r="K923" s="224"/>
      <c r="L923" s="224"/>
      <c r="M923" s="224"/>
      <c r="N923" s="224"/>
      <c r="O923" s="224"/>
      <c r="P923" s="185"/>
      <c r="Q923" s="225"/>
      <c r="R923" s="182" t="str">
        <f ca="1">IF(ISERROR($V923),"",OFFSET('Smelter Look-up'!$C$4,$V923-4,0)&amp;"")</f>
        <v/>
      </c>
      <c r="S923" s="181" t="str">
        <f t="shared" ca="1" si="128"/>
        <v/>
      </c>
      <c r="T923" s="181" t="str">
        <f ca="1">IF(B923="","",IF(ISERROR(MATCH($J923,SorP!$B$1:$B$6226,0)),"",INDIRECT("'SorP'!$A$"&amp;MATCH($S923&amp;$J923,SorP!C:C,0))))</f>
        <v/>
      </c>
      <c r="U923" s="201"/>
      <c r="V923" s="226" t="e">
        <f>IF(C923="",NA(),IF(OR(C923="Smelter not listed",C923="Smelter not yet identified"),MATCH($B923&amp;$D923,'Smelter Look-up'!$J:$J,0),MATCH($B923&amp;$C923,'Smelter Look-up'!$J:$J,0)))</f>
        <v>#N/A</v>
      </c>
      <c r="X923" s="227">
        <f t="shared" ca="1" si="129"/>
        <v>0</v>
      </c>
      <c r="AB923" s="228" t="str">
        <f t="shared" si="130"/>
        <v/>
      </c>
    </row>
    <row r="924" spans="1:28" s="227" customFormat="1" ht="20.25">
      <c r="A924" s="181"/>
      <c r="B924" s="182" t="str">
        <f>IF(LEN(A924)=0,"",INDEX('Smelter Look-up'!$A:$A,MATCH($A924,'Smelter Look-up'!$E:$E,0)))</f>
        <v/>
      </c>
      <c r="C924" s="186" t="str">
        <f>IF(LEN(A924)=0,"",INDEX('Smelter Look-up'!$C:$C,MATCH($A924,'Smelter Look-up'!$E:$E,0)))</f>
        <v/>
      </c>
      <c r="D924" s="230"/>
      <c r="E924" s="182" t="str">
        <f ca="1">IF(ISERROR($V924),"",OFFSET('Smelter Look-up'!$D$4,$V924-4,0)&amp;"")</f>
        <v/>
      </c>
      <c r="F924" s="182" t="str">
        <f ca="1">IF(ISERROR($V924),"",OFFSET('Smelter Look-up'!$E$4,$V924-4,0))</f>
        <v/>
      </c>
      <c r="G924" s="182" t="str">
        <f ca="1">IF(C924=$X$4,IF(ISERROR($V924),"Enter smelter details","RMI"),IF(ISERROR($V924),"",OFFSET('Smelter Look-up'!$F$4,$V924-4,0)))</f>
        <v/>
      </c>
      <c r="H924" s="183" t="str">
        <f ca="1">IF(ISERROR($V924),"",OFFSET('Smelter Look-up'!$G$4,$V924-4,0))</f>
        <v/>
      </c>
      <c r="I924" s="184" t="str">
        <f ca="1">IF(ISERROR($V924),"",OFFSET('Smelter Look-up'!$H$4,$V924-4,0))</f>
        <v/>
      </c>
      <c r="J924" s="184" t="str">
        <f ca="1">IF(ISERROR($V924),"",OFFSET('Smelter Look-up'!$I$4,$V924-4,0))</f>
        <v/>
      </c>
      <c r="K924" s="224"/>
      <c r="L924" s="224"/>
      <c r="M924" s="224"/>
      <c r="N924" s="224"/>
      <c r="O924" s="224"/>
      <c r="P924" s="185"/>
      <c r="Q924" s="225"/>
      <c r="R924" s="182" t="str">
        <f ca="1">IF(ISERROR($V924),"",OFFSET('Smelter Look-up'!$C$4,$V924-4,0)&amp;"")</f>
        <v/>
      </c>
      <c r="S924" s="181" t="str">
        <f t="shared" ref="S924:S954" ca="1" si="131">IF(B924="","",IF(ISERROR(MATCH($E924,CL,0)),"Unknown",INDIRECT("'C'!$A$"&amp;MATCH($E924,CL,0)+1)))</f>
        <v/>
      </c>
      <c r="T924" s="181" t="str">
        <f ca="1">IF(B924="","",IF(ISERROR(MATCH($J924,SorP!$B$1:$B$6226,0)),"",INDIRECT("'SorP'!$A$"&amp;MATCH($S924&amp;$J924,SorP!C:C,0))))</f>
        <v/>
      </c>
      <c r="U924" s="201"/>
      <c r="V924" s="226" t="e">
        <f>IF(C924="",NA(),IF(OR(C924="Smelter not listed",C924="Smelter not yet identified"),MATCH($B924&amp;$D924,'Smelter Look-up'!$J:$J,0),MATCH($B924&amp;$C924,'Smelter Look-up'!$J:$J,0)))</f>
        <v>#N/A</v>
      </c>
      <c r="X924" s="227">
        <f t="shared" ref="X924:X954" ca="1" si="132">IF(AND(C924="Smelter not listed",OR(LEN(D924)=0,LEN(E924)=0)),1,0)</f>
        <v>0</v>
      </c>
      <c r="AB924" s="228" t="str">
        <f t="shared" ref="AB924:AB954" si="133">B924&amp;C924</f>
        <v/>
      </c>
    </row>
    <row r="925" spans="1:28" s="227" customFormat="1" ht="20.25">
      <c r="A925" s="181"/>
      <c r="B925" s="182" t="str">
        <f>IF(LEN(A925)=0,"",INDEX('Smelter Look-up'!$A:$A,MATCH($A925,'Smelter Look-up'!$E:$E,0)))</f>
        <v/>
      </c>
      <c r="C925" s="186" t="str">
        <f>IF(LEN(A925)=0,"",INDEX('Smelter Look-up'!$C:$C,MATCH($A925,'Smelter Look-up'!$E:$E,0)))</f>
        <v/>
      </c>
      <c r="D925" s="230"/>
      <c r="E925" s="182" t="str">
        <f ca="1">IF(ISERROR($V925),"",OFFSET('Smelter Look-up'!$D$4,$V925-4,0)&amp;"")</f>
        <v/>
      </c>
      <c r="F925" s="182" t="str">
        <f ca="1">IF(ISERROR($V925),"",OFFSET('Smelter Look-up'!$E$4,$V925-4,0))</f>
        <v/>
      </c>
      <c r="G925" s="182" t="str">
        <f ca="1">IF(C925=$X$4,IF(ISERROR($V925),"Enter smelter details","RMI"),IF(ISERROR($V925),"",OFFSET('Smelter Look-up'!$F$4,$V925-4,0)))</f>
        <v/>
      </c>
      <c r="H925" s="183" t="str">
        <f ca="1">IF(ISERROR($V925),"",OFFSET('Smelter Look-up'!$G$4,$V925-4,0))</f>
        <v/>
      </c>
      <c r="I925" s="184" t="str">
        <f ca="1">IF(ISERROR($V925),"",OFFSET('Smelter Look-up'!$H$4,$V925-4,0))</f>
        <v/>
      </c>
      <c r="J925" s="184" t="str">
        <f ca="1">IF(ISERROR($V925),"",OFFSET('Smelter Look-up'!$I$4,$V925-4,0))</f>
        <v/>
      </c>
      <c r="K925" s="224"/>
      <c r="L925" s="224"/>
      <c r="M925" s="224"/>
      <c r="N925" s="224"/>
      <c r="O925" s="224"/>
      <c r="P925" s="185"/>
      <c r="Q925" s="225"/>
      <c r="R925" s="182" t="str">
        <f ca="1">IF(ISERROR($V925),"",OFFSET('Smelter Look-up'!$C$4,$V925-4,0)&amp;"")</f>
        <v/>
      </c>
      <c r="S925" s="181" t="str">
        <f t="shared" ca="1" si="131"/>
        <v/>
      </c>
      <c r="T925" s="181" t="str">
        <f ca="1">IF(B925="","",IF(ISERROR(MATCH($J925,SorP!$B$1:$B$6226,0)),"",INDIRECT("'SorP'!$A$"&amp;MATCH($S925&amp;$J925,SorP!C:C,0))))</f>
        <v/>
      </c>
      <c r="U925" s="201"/>
      <c r="V925" s="226" t="e">
        <f>IF(C925="",NA(),IF(OR(C925="Smelter not listed",C925="Smelter not yet identified"),MATCH($B925&amp;$D925,'Smelter Look-up'!$J:$J,0),MATCH($B925&amp;$C925,'Smelter Look-up'!$J:$J,0)))</f>
        <v>#N/A</v>
      </c>
      <c r="X925" s="227">
        <f t="shared" ca="1" si="132"/>
        <v>0</v>
      </c>
      <c r="AB925" s="228" t="str">
        <f t="shared" si="133"/>
        <v/>
      </c>
    </row>
    <row r="926" spans="1:28" s="227" customFormat="1" ht="20.25">
      <c r="A926" s="181"/>
      <c r="B926" s="182" t="str">
        <f>IF(LEN(A926)=0,"",INDEX('Smelter Look-up'!$A:$A,MATCH($A926,'Smelter Look-up'!$E:$E,0)))</f>
        <v/>
      </c>
      <c r="C926" s="186" t="str">
        <f>IF(LEN(A926)=0,"",INDEX('Smelter Look-up'!$C:$C,MATCH($A926,'Smelter Look-up'!$E:$E,0)))</f>
        <v/>
      </c>
      <c r="D926" s="230"/>
      <c r="E926" s="182" t="str">
        <f ca="1">IF(ISERROR($V926),"",OFFSET('Smelter Look-up'!$D$4,$V926-4,0)&amp;"")</f>
        <v/>
      </c>
      <c r="F926" s="182" t="str">
        <f ca="1">IF(ISERROR($V926),"",OFFSET('Smelter Look-up'!$E$4,$V926-4,0))</f>
        <v/>
      </c>
      <c r="G926" s="182" t="str">
        <f ca="1">IF(C926=$X$4,IF(ISERROR($V926),"Enter smelter details","RMI"),IF(ISERROR($V926),"",OFFSET('Smelter Look-up'!$F$4,$V926-4,0)))</f>
        <v/>
      </c>
      <c r="H926" s="183" t="str">
        <f ca="1">IF(ISERROR($V926),"",OFFSET('Smelter Look-up'!$G$4,$V926-4,0))</f>
        <v/>
      </c>
      <c r="I926" s="184" t="str">
        <f ca="1">IF(ISERROR($V926),"",OFFSET('Smelter Look-up'!$H$4,$V926-4,0))</f>
        <v/>
      </c>
      <c r="J926" s="184" t="str">
        <f ca="1">IF(ISERROR($V926),"",OFFSET('Smelter Look-up'!$I$4,$V926-4,0))</f>
        <v/>
      </c>
      <c r="K926" s="224"/>
      <c r="L926" s="224"/>
      <c r="M926" s="224"/>
      <c r="N926" s="224"/>
      <c r="O926" s="224"/>
      <c r="P926" s="185"/>
      <c r="Q926" s="225"/>
      <c r="R926" s="182" t="str">
        <f ca="1">IF(ISERROR($V926),"",OFFSET('Smelter Look-up'!$C$4,$V926-4,0)&amp;"")</f>
        <v/>
      </c>
      <c r="S926" s="181" t="str">
        <f t="shared" ca="1" si="131"/>
        <v/>
      </c>
      <c r="T926" s="181" t="str">
        <f ca="1">IF(B926="","",IF(ISERROR(MATCH($J926,SorP!$B$1:$B$6226,0)),"",INDIRECT("'SorP'!$A$"&amp;MATCH($S926&amp;$J926,SorP!C:C,0))))</f>
        <v/>
      </c>
      <c r="U926" s="201"/>
      <c r="V926" s="226" t="e">
        <f>IF(C926="",NA(),IF(OR(C926="Smelter not listed",C926="Smelter not yet identified"),MATCH($B926&amp;$D926,'Smelter Look-up'!$J:$J,0),MATCH($B926&amp;$C926,'Smelter Look-up'!$J:$J,0)))</f>
        <v>#N/A</v>
      </c>
      <c r="X926" s="227">
        <f t="shared" ca="1" si="132"/>
        <v>0</v>
      </c>
      <c r="AB926" s="228" t="str">
        <f t="shared" si="133"/>
        <v/>
      </c>
    </row>
    <row r="927" spans="1:28" s="227" customFormat="1" ht="20.25">
      <c r="A927" s="181"/>
      <c r="B927" s="182" t="str">
        <f>IF(LEN(A927)=0,"",INDEX('Smelter Look-up'!$A:$A,MATCH($A927,'Smelter Look-up'!$E:$E,0)))</f>
        <v/>
      </c>
      <c r="C927" s="186" t="str">
        <f>IF(LEN(A927)=0,"",INDEX('Smelter Look-up'!$C:$C,MATCH($A927,'Smelter Look-up'!$E:$E,0)))</f>
        <v/>
      </c>
      <c r="D927" s="230"/>
      <c r="E927" s="182" t="str">
        <f ca="1">IF(ISERROR($V927),"",OFFSET('Smelter Look-up'!$D$4,$V927-4,0)&amp;"")</f>
        <v/>
      </c>
      <c r="F927" s="182" t="str">
        <f ca="1">IF(ISERROR($V927),"",OFFSET('Smelter Look-up'!$E$4,$V927-4,0))</f>
        <v/>
      </c>
      <c r="G927" s="182" t="str">
        <f ca="1">IF(C927=$X$4,IF(ISERROR($V927),"Enter smelter details","RMI"),IF(ISERROR($V927),"",OFFSET('Smelter Look-up'!$F$4,$V927-4,0)))</f>
        <v/>
      </c>
      <c r="H927" s="183" t="str">
        <f ca="1">IF(ISERROR($V927),"",OFFSET('Smelter Look-up'!$G$4,$V927-4,0))</f>
        <v/>
      </c>
      <c r="I927" s="184" t="str">
        <f ca="1">IF(ISERROR($V927),"",OFFSET('Smelter Look-up'!$H$4,$V927-4,0))</f>
        <v/>
      </c>
      <c r="J927" s="184" t="str">
        <f ca="1">IF(ISERROR($V927),"",OFFSET('Smelter Look-up'!$I$4,$V927-4,0))</f>
        <v/>
      </c>
      <c r="K927" s="224"/>
      <c r="L927" s="224"/>
      <c r="M927" s="224"/>
      <c r="N927" s="224"/>
      <c r="O927" s="224"/>
      <c r="P927" s="185"/>
      <c r="Q927" s="225"/>
      <c r="R927" s="182" t="str">
        <f ca="1">IF(ISERROR($V927),"",OFFSET('Smelter Look-up'!$C$4,$V927-4,0)&amp;"")</f>
        <v/>
      </c>
      <c r="S927" s="181" t="str">
        <f t="shared" ca="1" si="131"/>
        <v/>
      </c>
      <c r="T927" s="181" t="str">
        <f ca="1">IF(B927="","",IF(ISERROR(MATCH($J927,SorP!$B$1:$B$6226,0)),"",INDIRECT("'SorP'!$A$"&amp;MATCH($S927&amp;$J927,SorP!C:C,0))))</f>
        <v/>
      </c>
      <c r="U927" s="201"/>
      <c r="V927" s="226" t="e">
        <f>IF(C927="",NA(),IF(OR(C927="Smelter not listed",C927="Smelter not yet identified"),MATCH($B927&amp;$D927,'Smelter Look-up'!$J:$J,0),MATCH($B927&amp;$C927,'Smelter Look-up'!$J:$J,0)))</f>
        <v>#N/A</v>
      </c>
      <c r="X927" s="227">
        <f t="shared" ca="1" si="132"/>
        <v>0</v>
      </c>
      <c r="AB927" s="228" t="str">
        <f t="shared" si="133"/>
        <v/>
      </c>
    </row>
    <row r="928" spans="1:28" s="227" customFormat="1" ht="20.25">
      <c r="A928" s="181"/>
      <c r="B928" s="182" t="str">
        <f>IF(LEN(A928)=0,"",INDEX('Smelter Look-up'!$A:$A,MATCH($A928,'Smelter Look-up'!$E:$E,0)))</f>
        <v/>
      </c>
      <c r="C928" s="186" t="str">
        <f>IF(LEN(A928)=0,"",INDEX('Smelter Look-up'!$C:$C,MATCH($A928,'Smelter Look-up'!$E:$E,0)))</f>
        <v/>
      </c>
      <c r="D928" s="230"/>
      <c r="E928" s="182" t="str">
        <f ca="1">IF(ISERROR($V928),"",OFFSET('Smelter Look-up'!$D$4,$V928-4,0)&amp;"")</f>
        <v/>
      </c>
      <c r="F928" s="182" t="str">
        <f ca="1">IF(ISERROR($V928),"",OFFSET('Smelter Look-up'!$E$4,$V928-4,0))</f>
        <v/>
      </c>
      <c r="G928" s="182" t="str">
        <f ca="1">IF(C928=$X$4,IF(ISERROR($V928),"Enter smelter details","RMI"),IF(ISERROR($V928),"",OFFSET('Smelter Look-up'!$F$4,$V928-4,0)))</f>
        <v/>
      </c>
      <c r="H928" s="183" t="str">
        <f ca="1">IF(ISERROR($V928),"",OFFSET('Smelter Look-up'!$G$4,$V928-4,0))</f>
        <v/>
      </c>
      <c r="I928" s="184" t="str">
        <f ca="1">IF(ISERROR($V928),"",OFFSET('Smelter Look-up'!$H$4,$V928-4,0))</f>
        <v/>
      </c>
      <c r="J928" s="184" t="str">
        <f ca="1">IF(ISERROR($V928),"",OFFSET('Smelter Look-up'!$I$4,$V928-4,0))</f>
        <v/>
      </c>
      <c r="K928" s="224"/>
      <c r="L928" s="224"/>
      <c r="M928" s="224"/>
      <c r="N928" s="224"/>
      <c r="O928" s="224"/>
      <c r="P928" s="185"/>
      <c r="Q928" s="225"/>
      <c r="R928" s="182" t="str">
        <f ca="1">IF(ISERROR($V928),"",OFFSET('Smelter Look-up'!$C$4,$V928-4,0)&amp;"")</f>
        <v/>
      </c>
      <c r="S928" s="181" t="str">
        <f t="shared" ca="1" si="131"/>
        <v/>
      </c>
      <c r="T928" s="181" t="str">
        <f ca="1">IF(B928="","",IF(ISERROR(MATCH($J928,SorP!$B$1:$B$6226,0)),"",INDIRECT("'SorP'!$A$"&amp;MATCH($S928&amp;$J928,SorP!C:C,0))))</f>
        <v/>
      </c>
      <c r="U928" s="201"/>
      <c r="V928" s="226" t="e">
        <f>IF(C928="",NA(),IF(OR(C928="Smelter not listed",C928="Smelter not yet identified"),MATCH($B928&amp;$D928,'Smelter Look-up'!$J:$J,0),MATCH($B928&amp;$C928,'Smelter Look-up'!$J:$J,0)))</f>
        <v>#N/A</v>
      </c>
      <c r="X928" s="227">
        <f t="shared" ca="1" si="132"/>
        <v>0</v>
      </c>
      <c r="AB928" s="228" t="str">
        <f t="shared" si="133"/>
        <v/>
      </c>
    </row>
    <row r="929" spans="1:28" s="227" customFormat="1" ht="20.25">
      <c r="A929" s="181"/>
      <c r="B929" s="182" t="str">
        <f>IF(LEN(A929)=0,"",INDEX('Smelter Look-up'!$A:$A,MATCH($A929,'Smelter Look-up'!$E:$E,0)))</f>
        <v/>
      </c>
      <c r="C929" s="186" t="str">
        <f>IF(LEN(A929)=0,"",INDEX('Smelter Look-up'!$C:$C,MATCH($A929,'Smelter Look-up'!$E:$E,0)))</f>
        <v/>
      </c>
      <c r="D929" s="230"/>
      <c r="E929" s="182" t="str">
        <f ca="1">IF(ISERROR($V929),"",OFFSET('Smelter Look-up'!$D$4,$V929-4,0)&amp;"")</f>
        <v/>
      </c>
      <c r="F929" s="182" t="str">
        <f ca="1">IF(ISERROR($V929),"",OFFSET('Smelter Look-up'!$E$4,$V929-4,0))</f>
        <v/>
      </c>
      <c r="G929" s="182" t="str">
        <f ca="1">IF(C929=$X$4,IF(ISERROR($V929),"Enter smelter details","RMI"),IF(ISERROR($V929),"",OFFSET('Smelter Look-up'!$F$4,$V929-4,0)))</f>
        <v/>
      </c>
      <c r="H929" s="183" t="str">
        <f ca="1">IF(ISERROR($V929),"",OFFSET('Smelter Look-up'!$G$4,$V929-4,0))</f>
        <v/>
      </c>
      <c r="I929" s="184" t="str">
        <f ca="1">IF(ISERROR($V929),"",OFFSET('Smelter Look-up'!$H$4,$V929-4,0))</f>
        <v/>
      </c>
      <c r="J929" s="184" t="str">
        <f ca="1">IF(ISERROR($V929),"",OFFSET('Smelter Look-up'!$I$4,$V929-4,0))</f>
        <v/>
      </c>
      <c r="K929" s="224"/>
      <c r="L929" s="224"/>
      <c r="M929" s="224"/>
      <c r="N929" s="224"/>
      <c r="O929" s="224"/>
      <c r="P929" s="185"/>
      <c r="Q929" s="225"/>
      <c r="R929" s="182" t="str">
        <f ca="1">IF(ISERROR($V929),"",OFFSET('Smelter Look-up'!$C$4,$V929-4,0)&amp;"")</f>
        <v/>
      </c>
      <c r="S929" s="181" t="str">
        <f t="shared" ca="1" si="131"/>
        <v/>
      </c>
      <c r="T929" s="181" t="str">
        <f ca="1">IF(B929="","",IF(ISERROR(MATCH($J929,SorP!$B$1:$B$6226,0)),"",INDIRECT("'SorP'!$A$"&amp;MATCH($S929&amp;$J929,SorP!C:C,0))))</f>
        <v/>
      </c>
      <c r="U929" s="201"/>
      <c r="V929" s="226" t="e">
        <f>IF(C929="",NA(),IF(OR(C929="Smelter not listed",C929="Smelter not yet identified"),MATCH($B929&amp;$D929,'Smelter Look-up'!$J:$J,0),MATCH($B929&amp;$C929,'Smelter Look-up'!$J:$J,0)))</f>
        <v>#N/A</v>
      </c>
      <c r="X929" s="227">
        <f t="shared" ca="1" si="132"/>
        <v>0</v>
      </c>
      <c r="AB929" s="228" t="str">
        <f t="shared" si="133"/>
        <v/>
      </c>
    </row>
    <row r="930" spans="1:28" s="227" customFormat="1" ht="20.25">
      <c r="A930" s="181"/>
      <c r="B930" s="182" t="str">
        <f>IF(LEN(A930)=0,"",INDEX('Smelter Look-up'!$A:$A,MATCH($A930,'Smelter Look-up'!$E:$E,0)))</f>
        <v/>
      </c>
      <c r="C930" s="186" t="str">
        <f>IF(LEN(A930)=0,"",INDEX('Smelter Look-up'!$C:$C,MATCH($A930,'Smelter Look-up'!$E:$E,0)))</f>
        <v/>
      </c>
      <c r="D930" s="230"/>
      <c r="E930" s="182" t="str">
        <f ca="1">IF(ISERROR($V930),"",OFFSET('Smelter Look-up'!$D$4,$V930-4,0)&amp;"")</f>
        <v/>
      </c>
      <c r="F930" s="182" t="str">
        <f ca="1">IF(ISERROR($V930),"",OFFSET('Smelter Look-up'!$E$4,$V930-4,0))</f>
        <v/>
      </c>
      <c r="G930" s="182" t="str">
        <f ca="1">IF(C930=$X$4,IF(ISERROR($V930),"Enter smelter details","RMI"),IF(ISERROR($V930),"",OFFSET('Smelter Look-up'!$F$4,$V930-4,0)))</f>
        <v/>
      </c>
      <c r="H930" s="183" t="str">
        <f ca="1">IF(ISERROR($V930),"",OFFSET('Smelter Look-up'!$G$4,$V930-4,0))</f>
        <v/>
      </c>
      <c r="I930" s="184" t="str">
        <f ca="1">IF(ISERROR($V930),"",OFFSET('Smelter Look-up'!$H$4,$V930-4,0))</f>
        <v/>
      </c>
      <c r="J930" s="184" t="str">
        <f ca="1">IF(ISERROR($V930),"",OFFSET('Smelter Look-up'!$I$4,$V930-4,0))</f>
        <v/>
      </c>
      <c r="K930" s="224"/>
      <c r="L930" s="224"/>
      <c r="M930" s="224"/>
      <c r="N930" s="224"/>
      <c r="O930" s="224"/>
      <c r="P930" s="185"/>
      <c r="Q930" s="225"/>
      <c r="R930" s="182" t="str">
        <f ca="1">IF(ISERROR($V930),"",OFFSET('Smelter Look-up'!$C$4,$V930-4,0)&amp;"")</f>
        <v/>
      </c>
      <c r="S930" s="181" t="str">
        <f t="shared" ca="1" si="131"/>
        <v/>
      </c>
      <c r="T930" s="181" t="str">
        <f ca="1">IF(B930="","",IF(ISERROR(MATCH($J930,SorP!$B$1:$B$6226,0)),"",INDIRECT("'SorP'!$A$"&amp;MATCH($S930&amp;$J930,SorP!C:C,0))))</f>
        <v/>
      </c>
      <c r="U930" s="201"/>
      <c r="V930" s="226" t="e">
        <f>IF(C930="",NA(),IF(OR(C930="Smelter not listed",C930="Smelter not yet identified"),MATCH($B930&amp;$D930,'Smelter Look-up'!$J:$J,0),MATCH($B930&amp;$C930,'Smelter Look-up'!$J:$J,0)))</f>
        <v>#N/A</v>
      </c>
      <c r="X930" s="227">
        <f t="shared" ca="1" si="132"/>
        <v>0</v>
      </c>
      <c r="AB930" s="228" t="str">
        <f t="shared" si="133"/>
        <v/>
      </c>
    </row>
    <row r="931" spans="1:28" s="227" customFormat="1" ht="20.25">
      <c r="A931" s="181"/>
      <c r="B931" s="182" t="str">
        <f>IF(LEN(A931)=0,"",INDEX('Smelter Look-up'!$A:$A,MATCH($A931,'Smelter Look-up'!$E:$E,0)))</f>
        <v/>
      </c>
      <c r="C931" s="186" t="str">
        <f>IF(LEN(A931)=0,"",INDEX('Smelter Look-up'!$C:$C,MATCH($A931,'Smelter Look-up'!$E:$E,0)))</f>
        <v/>
      </c>
      <c r="D931" s="230"/>
      <c r="E931" s="182" t="str">
        <f ca="1">IF(ISERROR($V931),"",OFFSET('Smelter Look-up'!$D$4,$V931-4,0)&amp;"")</f>
        <v/>
      </c>
      <c r="F931" s="182" t="str">
        <f ca="1">IF(ISERROR($V931),"",OFFSET('Smelter Look-up'!$E$4,$V931-4,0))</f>
        <v/>
      </c>
      <c r="G931" s="182" t="str">
        <f ca="1">IF(C931=$X$4,IF(ISERROR($V931),"Enter smelter details","RMI"),IF(ISERROR($V931),"",OFFSET('Smelter Look-up'!$F$4,$V931-4,0)))</f>
        <v/>
      </c>
      <c r="H931" s="183" t="str">
        <f ca="1">IF(ISERROR($V931),"",OFFSET('Smelter Look-up'!$G$4,$V931-4,0))</f>
        <v/>
      </c>
      <c r="I931" s="184" t="str">
        <f ca="1">IF(ISERROR($V931),"",OFFSET('Smelter Look-up'!$H$4,$V931-4,0))</f>
        <v/>
      </c>
      <c r="J931" s="184" t="str">
        <f ca="1">IF(ISERROR($V931),"",OFFSET('Smelter Look-up'!$I$4,$V931-4,0))</f>
        <v/>
      </c>
      <c r="K931" s="224"/>
      <c r="L931" s="224"/>
      <c r="M931" s="224"/>
      <c r="N931" s="224"/>
      <c r="O931" s="224"/>
      <c r="P931" s="185"/>
      <c r="Q931" s="225"/>
      <c r="R931" s="182" t="str">
        <f ca="1">IF(ISERROR($V931),"",OFFSET('Smelter Look-up'!$C$4,$V931-4,0)&amp;"")</f>
        <v/>
      </c>
      <c r="S931" s="181" t="str">
        <f t="shared" ca="1" si="131"/>
        <v/>
      </c>
      <c r="T931" s="181" t="str">
        <f ca="1">IF(B931="","",IF(ISERROR(MATCH($J931,SorP!$B$1:$B$6226,0)),"",INDIRECT("'SorP'!$A$"&amp;MATCH($S931&amp;$J931,SorP!C:C,0))))</f>
        <v/>
      </c>
      <c r="U931" s="201"/>
      <c r="V931" s="226" t="e">
        <f>IF(C931="",NA(),IF(OR(C931="Smelter not listed",C931="Smelter not yet identified"),MATCH($B931&amp;$D931,'Smelter Look-up'!$J:$J,0),MATCH($B931&amp;$C931,'Smelter Look-up'!$J:$J,0)))</f>
        <v>#N/A</v>
      </c>
      <c r="X931" s="227">
        <f t="shared" ca="1" si="132"/>
        <v>0</v>
      </c>
      <c r="AB931" s="228" t="str">
        <f t="shared" si="133"/>
        <v/>
      </c>
    </row>
    <row r="932" spans="1:28" s="227" customFormat="1" ht="20.25">
      <c r="A932" s="181"/>
      <c r="B932" s="182" t="str">
        <f>IF(LEN(A932)=0,"",INDEX('Smelter Look-up'!$A:$A,MATCH($A932,'Smelter Look-up'!$E:$E,0)))</f>
        <v/>
      </c>
      <c r="C932" s="186" t="str">
        <f>IF(LEN(A932)=0,"",INDEX('Smelter Look-up'!$C:$C,MATCH($A932,'Smelter Look-up'!$E:$E,0)))</f>
        <v/>
      </c>
      <c r="D932" s="230"/>
      <c r="E932" s="182" t="str">
        <f ca="1">IF(ISERROR($V932),"",OFFSET('Smelter Look-up'!$D$4,$V932-4,0)&amp;"")</f>
        <v/>
      </c>
      <c r="F932" s="182" t="str">
        <f ca="1">IF(ISERROR($V932),"",OFFSET('Smelter Look-up'!$E$4,$V932-4,0))</f>
        <v/>
      </c>
      <c r="G932" s="182" t="str">
        <f ca="1">IF(C932=$X$4,IF(ISERROR($V932),"Enter smelter details","RMI"),IF(ISERROR($V932),"",OFFSET('Smelter Look-up'!$F$4,$V932-4,0)))</f>
        <v/>
      </c>
      <c r="H932" s="183" t="str">
        <f ca="1">IF(ISERROR($V932),"",OFFSET('Smelter Look-up'!$G$4,$V932-4,0))</f>
        <v/>
      </c>
      <c r="I932" s="184" t="str">
        <f ca="1">IF(ISERROR($V932),"",OFFSET('Smelter Look-up'!$H$4,$V932-4,0))</f>
        <v/>
      </c>
      <c r="J932" s="184" t="str">
        <f ca="1">IF(ISERROR($V932),"",OFFSET('Smelter Look-up'!$I$4,$V932-4,0))</f>
        <v/>
      </c>
      <c r="K932" s="224"/>
      <c r="L932" s="224"/>
      <c r="M932" s="224"/>
      <c r="N932" s="224"/>
      <c r="O932" s="224"/>
      <c r="P932" s="185"/>
      <c r="Q932" s="225"/>
      <c r="R932" s="182" t="str">
        <f ca="1">IF(ISERROR($V932),"",OFFSET('Smelter Look-up'!$C$4,$V932-4,0)&amp;"")</f>
        <v/>
      </c>
      <c r="S932" s="181" t="str">
        <f t="shared" ca="1" si="131"/>
        <v/>
      </c>
      <c r="T932" s="181" t="str">
        <f ca="1">IF(B932="","",IF(ISERROR(MATCH($J932,SorP!$B$1:$B$6226,0)),"",INDIRECT("'SorP'!$A$"&amp;MATCH($S932&amp;$J932,SorP!C:C,0))))</f>
        <v/>
      </c>
      <c r="U932" s="201"/>
      <c r="V932" s="226" t="e">
        <f>IF(C932="",NA(),IF(OR(C932="Smelter not listed",C932="Smelter not yet identified"),MATCH($B932&amp;$D932,'Smelter Look-up'!$J:$J,0),MATCH($B932&amp;$C932,'Smelter Look-up'!$J:$J,0)))</f>
        <v>#N/A</v>
      </c>
      <c r="X932" s="227">
        <f t="shared" ca="1" si="132"/>
        <v>0</v>
      </c>
      <c r="AB932" s="228" t="str">
        <f t="shared" si="133"/>
        <v/>
      </c>
    </row>
    <row r="933" spans="1:28" s="227" customFormat="1" ht="20.25">
      <c r="A933" s="181"/>
      <c r="B933" s="182" t="str">
        <f>IF(LEN(A933)=0,"",INDEX('Smelter Look-up'!$A:$A,MATCH($A933,'Smelter Look-up'!$E:$E,0)))</f>
        <v/>
      </c>
      <c r="C933" s="186" t="str">
        <f>IF(LEN(A933)=0,"",INDEX('Smelter Look-up'!$C:$C,MATCH($A933,'Smelter Look-up'!$E:$E,0)))</f>
        <v/>
      </c>
      <c r="D933" s="230"/>
      <c r="E933" s="182" t="str">
        <f ca="1">IF(ISERROR($V933),"",OFFSET('Smelter Look-up'!$D$4,$V933-4,0)&amp;"")</f>
        <v/>
      </c>
      <c r="F933" s="182" t="str">
        <f ca="1">IF(ISERROR($V933),"",OFFSET('Smelter Look-up'!$E$4,$V933-4,0))</f>
        <v/>
      </c>
      <c r="G933" s="182" t="str">
        <f ca="1">IF(C933=$X$4,IF(ISERROR($V933),"Enter smelter details","RMI"),IF(ISERROR($V933),"",OFFSET('Smelter Look-up'!$F$4,$V933-4,0)))</f>
        <v/>
      </c>
      <c r="H933" s="183" t="str">
        <f ca="1">IF(ISERROR($V933),"",OFFSET('Smelter Look-up'!$G$4,$V933-4,0))</f>
        <v/>
      </c>
      <c r="I933" s="184" t="str">
        <f ca="1">IF(ISERROR($V933),"",OFFSET('Smelter Look-up'!$H$4,$V933-4,0))</f>
        <v/>
      </c>
      <c r="J933" s="184" t="str">
        <f ca="1">IF(ISERROR($V933),"",OFFSET('Smelter Look-up'!$I$4,$V933-4,0))</f>
        <v/>
      </c>
      <c r="K933" s="224"/>
      <c r="L933" s="224"/>
      <c r="M933" s="224"/>
      <c r="N933" s="224"/>
      <c r="O933" s="224"/>
      <c r="P933" s="185"/>
      <c r="Q933" s="225"/>
      <c r="R933" s="182" t="str">
        <f ca="1">IF(ISERROR($V933),"",OFFSET('Smelter Look-up'!$C$4,$V933-4,0)&amp;"")</f>
        <v/>
      </c>
      <c r="S933" s="181" t="str">
        <f t="shared" ca="1" si="131"/>
        <v/>
      </c>
      <c r="T933" s="181" t="str">
        <f ca="1">IF(B933="","",IF(ISERROR(MATCH($J933,SorP!$B$1:$B$6226,0)),"",INDIRECT("'SorP'!$A$"&amp;MATCH($S933&amp;$J933,SorP!C:C,0))))</f>
        <v/>
      </c>
      <c r="U933" s="201"/>
      <c r="V933" s="226" t="e">
        <f>IF(C933="",NA(),IF(OR(C933="Smelter not listed",C933="Smelter not yet identified"),MATCH($B933&amp;$D933,'Smelter Look-up'!$J:$J,0),MATCH($B933&amp;$C933,'Smelter Look-up'!$J:$J,0)))</f>
        <v>#N/A</v>
      </c>
      <c r="X933" s="227">
        <f t="shared" ca="1" si="132"/>
        <v>0</v>
      </c>
      <c r="AB933" s="228" t="str">
        <f t="shared" si="133"/>
        <v/>
      </c>
    </row>
    <row r="934" spans="1:28" s="227" customFormat="1" ht="20.25">
      <c r="A934" s="181"/>
      <c r="B934" s="182" t="str">
        <f>IF(LEN(A934)=0,"",INDEX('Smelter Look-up'!$A:$A,MATCH($A934,'Smelter Look-up'!$E:$E,0)))</f>
        <v/>
      </c>
      <c r="C934" s="186" t="str">
        <f>IF(LEN(A934)=0,"",INDEX('Smelter Look-up'!$C:$C,MATCH($A934,'Smelter Look-up'!$E:$E,0)))</f>
        <v/>
      </c>
      <c r="D934" s="230"/>
      <c r="E934" s="182" t="str">
        <f ca="1">IF(ISERROR($V934),"",OFFSET('Smelter Look-up'!$D$4,$V934-4,0)&amp;"")</f>
        <v/>
      </c>
      <c r="F934" s="182" t="str">
        <f ca="1">IF(ISERROR($V934),"",OFFSET('Smelter Look-up'!$E$4,$V934-4,0))</f>
        <v/>
      </c>
      <c r="G934" s="182" t="str">
        <f ca="1">IF(C934=$X$4,IF(ISERROR($V934),"Enter smelter details","RMI"),IF(ISERROR($V934),"",OFFSET('Smelter Look-up'!$F$4,$V934-4,0)))</f>
        <v/>
      </c>
      <c r="H934" s="183" t="str">
        <f ca="1">IF(ISERROR($V934),"",OFFSET('Smelter Look-up'!$G$4,$V934-4,0))</f>
        <v/>
      </c>
      <c r="I934" s="184" t="str">
        <f ca="1">IF(ISERROR($V934),"",OFFSET('Smelter Look-up'!$H$4,$V934-4,0))</f>
        <v/>
      </c>
      <c r="J934" s="184" t="str">
        <f ca="1">IF(ISERROR($V934),"",OFFSET('Smelter Look-up'!$I$4,$V934-4,0))</f>
        <v/>
      </c>
      <c r="K934" s="224"/>
      <c r="L934" s="224"/>
      <c r="M934" s="224"/>
      <c r="N934" s="224"/>
      <c r="O934" s="224"/>
      <c r="P934" s="185"/>
      <c r="Q934" s="225"/>
      <c r="R934" s="182" t="str">
        <f ca="1">IF(ISERROR($V934),"",OFFSET('Smelter Look-up'!$C$4,$V934-4,0)&amp;"")</f>
        <v/>
      </c>
      <c r="S934" s="181" t="str">
        <f t="shared" ca="1" si="131"/>
        <v/>
      </c>
      <c r="T934" s="181" t="str">
        <f ca="1">IF(B934="","",IF(ISERROR(MATCH($J934,SorP!$B$1:$B$6226,0)),"",INDIRECT("'SorP'!$A$"&amp;MATCH($S934&amp;$J934,SorP!C:C,0))))</f>
        <v/>
      </c>
      <c r="U934" s="201"/>
      <c r="V934" s="226" t="e">
        <f>IF(C934="",NA(),IF(OR(C934="Smelter not listed",C934="Smelter not yet identified"),MATCH($B934&amp;$D934,'Smelter Look-up'!$J:$J,0),MATCH($B934&amp;$C934,'Smelter Look-up'!$J:$J,0)))</f>
        <v>#N/A</v>
      </c>
      <c r="X934" s="227">
        <f t="shared" ca="1" si="132"/>
        <v>0</v>
      </c>
      <c r="AB934" s="228" t="str">
        <f t="shared" si="133"/>
        <v/>
      </c>
    </row>
    <row r="935" spans="1:28" s="227" customFormat="1" ht="20.25">
      <c r="A935" s="181"/>
      <c r="B935" s="182" t="str">
        <f>IF(LEN(A935)=0,"",INDEX('Smelter Look-up'!$A:$A,MATCH($A935,'Smelter Look-up'!$E:$E,0)))</f>
        <v/>
      </c>
      <c r="C935" s="186" t="str">
        <f>IF(LEN(A935)=0,"",INDEX('Smelter Look-up'!$C:$C,MATCH($A935,'Smelter Look-up'!$E:$E,0)))</f>
        <v/>
      </c>
      <c r="D935" s="230"/>
      <c r="E935" s="182" t="str">
        <f ca="1">IF(ISERROR($V935),"",OFFSET('Smelter Look-up'!$D$4,$V935-4,0)&amp;"")</f>
        <v/>
      </c>
      <c r="F935" s="182" t="str">
        <f ca="1">IF(ISERROR($V935),"",OFFSET('Smelter Look-up'!$E$4,$V935-4,0))</f>
        <v/>
      </c>
      <c r="G935" s="182" t="str">
        <f ca="1">IF(C935=$X$4,IF(ISERROR($V935),"Enter smelter details","RMI"),IF(ISERROR($V935),"",OFFSET('Smelter Look-up'!$F$4,$V935-4,0)))</f>
        <v/>
      </c>
      <c r="H935" s="183" t="str">
        <f ca="1">IF(ISERROR($V935),"",OFFSET('Smelter Look-up'!$G$4,$V935-4,0))</f>
        <v/>
      </c>
      <c r="I935" s="184" t="str">
        <f ca="1">IF(ISERROR($V935),"",OFFSET('Smelter Look-up'!$H$4,$V935-4,0))</f>
        <v/>
      </c>
      <c r="J935" s="184" t="str">
        <f ca="1">IF(ISERROR($V935),"",OFFSET('Smelter Look-up'!$I$4,$V935-4,0))</f>
        <v/>
      </c>
      <c r="K935" s="224"/>
      <c r="L935" s="224"/>
      <c r="M935" s="224"/>
      <c r="N935" s="224"/>
      <c r="O935" s="224"/>
      <c r="P935" s="185"/>
      <c r="Q935" s="225"/>
      <c r="R935" s="182" t="str">
        <f ca="1">IF(ISERROR($V935),"",OFFSET('Smelter Look-up'!$C$4,$V935-4,0)&amp;"")</f>
        <v/>
      </c>
      <c r="S935" s="181" t="str">
        <f t="shared" ca="1" si="131"/>
        <v/>
      </c>
      <c r="T935" s="181" t="str">
        <f ca="1">IF(B935="","",IF(ISERROR(MATCH($J935,SorP!$B$1:$B$6226,0)),"",INDIRECT("'SorP'!$A$"&amp;MATCH($S935&amp;$J935,SorP!C:C,0))))</f>
        <v/>
      </c>
      <c r="U935" s="201"/>
      <c r="V935" s="226" t="e">
        <f>IF(C935="",NA(),IF(OR(C935="Smelter not listed",C935="Smelter not yet identified"),MATCH($B935&amp;$D935,'Smelter Look-up'!$J:$J,0),MATCH($B935&amp;$C935,'Smelter Look-up'!$J:$J,0)))</f>
        <v>#N/A</v>
      </c>
      <c r="X935" s="227">
        <f t="shared" ca="1" si="132"/>
        <v>0</v>
      </c>
      <c r="AB935" s="228" t="str">
        <f t="shared" si="133"/>
        <v/>
      </c>
    </row>
    <row r="936" spans="1:28" s="227" customFormat="1" ht="20.25">
      <c r="A936" s="181"/>
      <c r="B936" s="182" t="str">
        <f>IF(LEN(A936)=0,"",INDEX('Smelter Look-up'!$A:$A,MATCH($A936,'Smelter Look-up'!$E:$E,0)))</f>
        <v/>
      </c>
      <c r="C936" s="186" t="str">
        <f>IF(LEN(A936)=0,"",INDEX('Smelter Look-up'!$C:$C,MATCH($A936,'Smelter Look-up'!$E:$E,0)))</f>
        <v/>
      </c>
      <c r="D936" s="230"/>
      <c r="E936" s="182" t="str">
        <f ca="1">IF(ISERROR($V936),"",OFFSET('Smelter Look-up'!$D$4,$V936-4,0)&amp;"")</f>
        <v/>
      </c>
      <c r="F936" s="182" t="str">
        <f ca="1">IF(ISERROR($V936),"",OFFSET('Smelter Look-up'!$E$4,$V936-4,0))</f>
        <v/>
      </c>
      <c r="G936" s="182" t="str">
        <f ca="1">IF(C936=$X$4,IF(ISERROR($V936),"Enter smelter details","RMI"),IF(ISERROR($V936),"",OFFSET('Smelter Look-up'!$F$4,$V936-4,0)))</f>
        <v/>
      </c>
      <c r="H936" s="183" t="str">
        <f ca="1">IF(ISERROR($V936),"",OFFSET('Smelter Look-up'!$G$4,$V936-4,0))</f>
        <v/>
      </c>
      <c r="I936" s="184" t="str">
        <f ca="1">IF(ISERROR($V936),"",OFFSET('Smelter Look-up'!$H$4,$V936-4,0))</f>
        <v/>
      </c>
      <c r="J936" s="184" t="str">
        <f ca="1">IF(ISERROR($V936),"",OFFSET('Smelter Look-up'!$I$4,$V936-4,0))</f>
        <v/>
      </c>
      <c r="K936" s="224"/>
      <c r="L936" s="224"/>
      <c r="M936" s="224"/>
      <c r="N936" s="224"/>
      <c r="O936" s="224"/>
      <c r="P936" s="185"/>
      <c r="Q936" s="225"/>
      <c r="R936" s="182" t="str">
        <f ca="1">IF(ISERROR($V936),"",OFFSET('Smelter Look-up'!$C$4,$V936-4,0)&amp;"")</f>
        <v/>
      </c>
      <c r="S936" s="181" t="str">
        <f t="shared" ca="1" si="131"/>
        <v/>
      </c>
      <c r="T936" s="181" t="str">
        <f ca="1">IF(B936="","",IF(ISERROR(MATCH($J936,SorP!$B$1:$B$6226,0)),"",INDIRECT("'SorP'!$A$"&amp;MATCH($S936&amp;$J936,SorP!C:C,0))))</f>
        <v/>
      </c>
      <c r="U936" s="201"/>
      <c r="V936" s="226" t="e">
        <f>IF(C936="",NA(),IF(OR(C936="Smelter not listed",C936="Smelter not yet identified"),MATCH($B936&amp;$D936,'Smelter Look-up'!$J:$J,0),MATCH($B936&amp;$C936,'Smelter Look-up'!$J:$J,0)))</f>
        <v>#N/A</v>
      </c>
      <c r="X936" s="227">
        <f t="shared" ca="1" si="132"/>
        <v>0</v>
      </c>
      <c r="AB936" s="228" t="str">
        <f t="shared" si="133"/>
        <v/>
      </c>
    </row>
    <row r="937" spans="1:28" s="227" customFormat="1" ht="20.25">
      <c r="A937" s="181"/>
      <c r="B937" s="182" t="str">
        <f>IF(LEN(A937)=0,"",INDEX('Smelter Look-up'!$A:$A,MATCH($A937,'Smelter Look-up'!$E:$E,0)))</f>
        <v/>
      </c>
      <c r="C937" s="186" t="str">
        <f>IF(LEN(A937)=0,"",INDEX('Smelter Look-up'!$C:$C,MATCH($A937,'Smelter Look-up'!$E:$E,0)))</f>
        <v/>
      </c>
      <c r="D937" s="230"/>
      <c r="E937" s="182" t="str">
        <f ca="1">IF(ISERROR($V937),"",OFFSET('Smelter Look-up'!$D$4,$V937-4,0)&amp;"")</f>
        <v/>
      </c>
      <c r="F937" s="182" t="str">
        <f ca="1">IF(ISERROR($V937),"",OFFSET('Smelter Look-up'!$E$4,$V937-4,0))</f>
        <v/>
      </c>
      <c r="G937" s="182" t="str">
        <f ca="1">IF(C937=$X$4,IF(ISERROR($V937),"Enter smelter details","RMI"),IF(ISERROR($V937),"",OFFSET('Smelter Look-up'!$F$4,$V937-4,0)))</f>
        <v/>
      </c>
      <c r="H937" s="183" t="str">
        <f ca="1">IF(ISERROR($V937),"",OFFSET('Smelter Look-up'!$G$4,$V937-4,0))</f>
        <v/>
      </c>
      <c r="I937" s="184" t="str">
        <f ca="1">IF(ISERROR($V937),"",OFFSET('Smelter Look-up'!$H$4,$V937-4,0))</f>
        <v/>
      </c>
      <c r="J937" s="184" t="str">
        <f ca="1">IF(ISERROR($V937),"",OFFSET('Smelter Look-up'!$I$4,$V937-4,0))</f>
        <v/>
      </c>
      <c r="K937" s="224"/>
      <c r="L937" s="224"/>
      <c r="M937" s="224"/>
      <c r="N937" s="224"/>
      <c r="O937" s="224"/>
      <c r="P937" s="185"/>
      <c r="Q937" s="225"/>
      <c r="R937" s="182" t="str">
        <f ca="1">IF(ISERROR($V937),"",OFFSET('Smelter Look-up'!$C$4,$V937-4,0)&amp;"")</f>
        <v/>
      </c>
      <c r="S937" s="181" t="str">
        <f t="shared" ca="1" si="131"/>
        <v/>
      </c>
      <c r="T937" s="181" t="str">
        <f ca="1">IF(B937="","",IF(ISERROR(MATCH($J937,SorP!$B$1:$B$6226,0)),"",INDIRECT("'SorP'!$A$"&amp;MATCH($S937&amp;$J937,SorP!C:C,0))))</f>
        <v/>
      </c>
      <c r="U937" s="201"/>
      <c r="V937" s="226" t="e">
        <f>IF(C937="",NA(),IF(OR(C937="Smelter not listed",C937="Smelter not yet identified"),MATCH($B937&amp;$D937,'Smelter Look-up'!$J:$J,0),MATCH($B937&amp;$C937,'Smelter Look-up'!$J:$J,0)))</f>
        <v>#N/A</v>
      </c>
      <c r="X937" s="227">
        <f t="shared" ca="1" si="132"/>
        <v>0</v>
      </c>
      <c r="AB937" s="228" t="str">
        <f t="shared" si="133"/>
        <v/>
      </c>
    </row>
    <row r="938" spans="1:28" s="227" customFormat="1" ht="20.25">
      <c r="A938" s="181"/>
      <c r="B938" s="182" t="str">
        <f>IF(LEN(A938)=0,"",INDEX('Smelter Look-up'!$A:$A,MATCH($A938,'Smelter Look-up'!$E:$E,0)))</f>
        <v/>
      </c>
      <c r="C938" s="186" t="str">
        <f>IF(LEN(A938)=0,"",INDEX('Smelter Look-up'!$C:$C,MATCH($A938,'Smelter Look-up'!$E:$E,0)))</f>
        <v/>
      </c>
      <c r="D938" s="230"/>
      <c r="E938" s="182" t="str">
        <f ca="1">IF(ISERROR($V938),"",OFFSET('Smelter Look-up'!$D$4,$V938-4,0)&amp;"")</f>
        <v/>
      </c>
      <c r="F938" s="182" t="str">
        <f ca="1">IF(ISERROR($V938),"",OFFSET('Smelter Look-up'!$E$4,$V938-4,0))</f>
        <v/>
      </c>
      <c r="G938" s="182" t="str">
        <f ca="1">IF(C938=$X$4,IF(ISERROR($V938),"Enter smelter details","RMI"),IF(ISERROR($V938),"",OFFSET('Smelter Look-up'!$F$4,$V938-4,0)))</f>
        <v/>
      </c>
      <c r="H938" s="183" t="str">
        <f ca="1">IF(ISERROR($V938),"",OFFSET('Smelter Look-up'!$G$4,$V938-4,0))</f>
        <v/>
      </c>
      <c r="I938" s="184" t="str">
        <f ca="1">IF(ISERROR($V938),"",OFFSET('Smelter Look-up'!$H$4,$V938-4,0))</f>
        <v/>
      </c>
      <c r="J938" s="184" t="str">
        <f ca="1">IF(ISERROR($V938),"",OFFSET('Smelter Look-up'!$I$4,$V938-4,0))</f>
        <v/>
      </c>
      <c r="K938" s="224"/>
      <c r="L938" s="224"/>
      <c r="M938" s="224"/>
      <c r="N938" s="224"/>
      <c r="O938" s="224"/>
      <c r="P938" s="185"/>
      <c r="Q938" s="225"/>
      <c r="R938" s="182" t="str">
        <f ca="1">IF(ISERROR($V938),"",OFFSET('Smelter Look-up'!$C$4,$V938-4,0)&amp;"")</f>
        <v/>
      </c>
      <c r="S938" s="181" t="str">
        <f t="shared" ca="1" si="131"/>
        <v/>
      </c>
      <c r="T938" s="181" t="str">
        <f ca="1">IF(B938="","",IF(ISERROR(MATCH($J938,SorP!$B$1:$B$6226,0)),"",INDIRECT("'SorP'!$A$"&amp;MATCH($S938&amp;$J938,SorP!C:C,0))))</f>
        <v/>
      </c>
      <c r="U938" s="201"/>
      <c r="V938" s="226" t="e">
        <f>IF(C938="",NA(),IF(OR(C938="Smelter not listed",C938="Smelter not yet identified"),MATCH($B938&amp;$D938,'Smelter Look-up'!$J:$J,0),MATCH($B938&amp;$C938,'Smelter Look-up'!$J:$J,0)))</f>
        <v>#N/A</v>
      </c>
      <c r="X938" s="227">
        <f t="shared" ca="1" si="132"/>
        <v>0</v>
      </c>
      <c r="AB938" s="228" t="str">
        <f t="shared" si="133"/>
        <v/>
      </c>
    </row>
    <row r="939" spans="1:28" s="227" customFormat="1" ht="20.25">
      <c r="A939" s="181"/>
      <c r="B939" s="182" t="str">
        <f>IF(LEN(A939)=0,"",INDEX('Smelter Look-up'!$A:$A,MATCH($A939,'Smelter Look-up'!$E:$E,0)))</f>
        <v/>
      </c>
      <c r="C939" s="186" t="str">
        <f>IF(LEN(A939)=0,"",INDEX('Smelter Look-up'!$C:$C,MATCH($A939,'Smelter Look-up'!$E:$E,0)))</f>
        <v/>
      </c>
      <c r="D939" s="230"/>
      <c r="E939" s="182" t="str">
        <f ca="1">IF(ISERROR($V939),"",OFFSET('Smelter Look-up'!$D$4,$V939-4,0)&amp;"")</f>
        <v/>
      </c>
      <c r="F939" s="182" t="str">
        <f ca="1">IF(ISERROR($V939),"",OFFSET('Smelter Look-up'!$E$4,$V939-4,0))</f>
        <v/>
      </c>
      <c r="G939" s="182" t="str">
        <f ca="1">IF(C939=$X$4,IF(ISERROR($V939),"Enter smelter details","RMI"),IF(ISERROR($V939),"",OFFSET('Smelter Look-up'!$F$4,$V939-4,0)))</f>
        <v/>
      </c>
      <c r="H939" s="183" t="str">
        <f ca="1">IF(ISERROR($V939),"",OFFSET('Smelter Look-up'!$G$4,$V939-4,0))</f>
        <v/>
      </c>
      <c r="I939" s="184" t="str">
        <f ca="1">IF(ISERROR($V939),"",OFFSET('Smelter Look-up'!$H$4,$V939-4,0))</f>
        <v/>
      </c>
      <c r="J939" s="184" t="str">
        <f ca="1">IF(ISERROR($V939),"",OFFSET('Smelter Look-up'!$I$4,$V939-4,0))</f>
        <v/>
      </c>
      <c r="K939" s="224"/>
      <c r="L939" s="224"/>
      <c r="M939" s="224"/>
      <c r="N939" s="224"/>
      <c r="O939" s="224"/>
      <c r="P939" s="185"/>
      <c r="Q939" s="225"/>
      <c r="R939" s="182" t="str">
        <f ca="1">IF(ISERROR($V939),"",OFFSET('Smelter Look-up'!$C$4,$V939-4,0)&amp;"")</f>
        <v/>
      </c>
      <c r="S939" s="181" t="str">
        <f t="shared" ca="1" si="131"/>
        <v/>
      </c>
      <c r="T939" s="181" t="str">
        <f ca="1">IF(B939="","",IF(ISERROR(MATCH($J939,SorP!$B$1:$B$6226,0)),"",INDIRECT("'SorP'!$A$"&amp;MATCH($S939&amp;$J939,SorP!C:C,0))))</f>
        <v/>
      </c>
      <c r="U939" s="201"/>
      <c r="V939" s="226" t="e">
        <f>IF(C939="",NA(),IF(OR(C939="Smelter not listed",C939="Smelter not yet identified"),MATCH($B939&amp;$D939,'Smelter Look-up'!$J:$J,0),MATCH($B939&amp;$C939,'Smelter Look-up'!$J:$J,0)))</f>
        <v>#N/A</v>
      </c>
      <c r="X939" s="227">
        <f t="shared" ca="1" si="132"/>
        <v>0</v>
      </c>
      <c r="AB939" s="228" t="str">
        <f t="shared" si="133"/>
        <v/>
      </c>
    </row>
    <row r="940" spans="1:28" s="227" customFormat="1" ht="20.25">
      <c r="A940" s="181"/>
      <c r="B940" s="182" t="str">
        <f>IF(LEN(A940)=0,"",INDEX('Smelter Look-up'!$A:$A,MATCH($A940,'Smelter Look-up'!$E:$E,0)))</f>
        <v/>
      </c>
      <c r="C940" s="186" t="str">
        <f>IF(LEN(A940)=0,"",INDEX('Smelter Look-up'!$C:$C,MATCH($A940,'Smelter Look-up'!$E:$E,0)))</f>
        <v/>
      </c>
      <c r="D940" s="230"/>
      <c r="E940" s="182" t="str">
        <f ca="1">IF(ISERROR($V940),"",OFFSET('Smelter Look-up'!$D$4,$V940-4,0)&amp;"")</f>
        <v/>
      </c>
      <c r="F940" s="182" t="str">
        <f ca="1">IF(ISERROR($V940),"",OFFSET('Smelter Look-up'!$E$4,$V940-4,0))</f>
        <v/>
      </c>
      <c r="G940" s="182" t="str">
        <f ca="1">IF(C940=$X$4,IF(ISERROR($V940),"Enter smelter details","RMI"),IF(ISERROR($V940),"",OFFSET('Smelter Look-up'!$F$4,$V940-4,0)))</f>
        <v/>
      </c>
      <c r="H940" s="183" t="str">
        <f ca="1">IF(ISERROR($V940),"",OFFSET('Smelter Look-up'!$G$4,$V940-4,0))</f>
        <v/>
      </c>
      <c r="I940" s="184" t="str">
        <f ca="1">IF(ISERROR($V940),"",OFFSET('Smelter Look-up'!$H$4,$V940-4,0))</f>
        <v/>
      </c>
      <c r="J940" s="184" t="str">
        <f ca="1">IF(ISERROR($V940),"",OFFSET('Smelter Look-up'!$I$4,$V940-4,0))</f>
        <v/>
      </c>
      <c r="K940" s="224"/>
      <c r="L940" s="224"/>
      <c r="M940" s="224"/>
      <c r="N940" s="224"/>
      <c r="O940" s="224"/>
      <c r="P940" s="185"/>
      <c r="Q940" s="225"/>
      <c r="R940" s="182" t="str">
        <f ca="1">IF(ISERROR($V940),"",OFFSET('Smelter Look-up'!$C$4,$V940-4,0)&amp;"")</f>
        <v/>
      </c>
      <c r="S940" s="181" t="str">
        <f t="shared" ca="1" si="131"/>
        <v/>
      </c>
      <c r="T940" s="181" t="str">
        <f ca="1">IF(B940="","",IF(ISERROR(MATCH($J940,SorP!$B$1:$B$6226,0)),"",INDIRECT("'SorP'!$A$"&amp;MATCH($S940&amp;$J940,SorP!C:C,0))))</f>
        <v/>
      </c>
      <c r="U940" s="201"/>
      <c r="V940" s="226" t="e">
        <f>IF(C940="",NA(),IF(OR(C940="Smelter not listed",C940="Smelter not yet identified"),MATCH($B940&amp;$D940,'Smelter Look-up'!$J:$J,0),MATCH($B940&amp;$C940,'Smelter Look-up'!$J:$J,0)))</f>
        <v>#N/A</v>
      </c>
      <c r="X940" s="227">
        <f t="shared" ca="1" si="132"/>
        <v>0</v>
      </c>
      <c r="AB940" s="228" t="str">
        <f t="shared" si="133"/>
        <v/>
      </c>
    </row>
    <row r="941" spans="1:28" s="227" customFormat="1" ht="20.25">
      <c r="A941" s="181"/>
      <c r="B941" s="182" t="str">
        <f>IF(LEN(A941)=0,"",INDEX('Smelter Look-up'!$A:$A,MATCH($A941,'Smelter Look-up'!$E:$E,0)))</f>
        <v/>
      </c>
      <c r="C941" s="186" t="str">
        <f>IF(LEN(A941)=0,"",INDEX('Smelter Look-up'!$C:$C,MATCH($A941,'Smelter Look-up'!$E:$E,0)))</f>
        <v/>
      </c>
      <c r="D941" s="230"/>
      <c r="E941" s="182" t="str">
        <f ca="1">IF(ISERROR($V941),"",OFFSET('Smelter Look-up'!$D$4,$V941-4,0)&amp;"")</f>
        <v/>
      </c>
      <c r="F941" s="182" t="str">
        <f ca="1">IF(ISERROR($V941),"",OFFSET('Smelter Look-up'!$E$4,$V941-4,0))</f>
        <v/>
      </c>
      <c r="G941" s="182" t="str">
        <f ca="1">IF(C941=$X$4,IF(ISERROR($V941),"Enter smelter details","RMI"),IF(ISERROR($V941),"",OFFSET('Smelter Look-up'!$F$4,$V941-4,0)))</f>
        <v/>
      </c>
      <c r="H941" s="183" t="str">
        <f ca="1">IF(ISERROR($V941),"",OFFSET('Smelter Look-up'!$G$4,$V941-4,0))</f>
        <v/>
      </c>
      <c r="I941" s="184" t="str">
        <f ca="1">IF(ISERROR($V941),"",OFFSET('Smelter Look-up'!$H$4,$V941-4,0))</f>
        <v/>
      </c>
      <c r="J941" s="184" t="str">
        <f ca="1">IF(ISERROR($V941),"",OFFSET('Smelter Look-up'!$I$4,$V941-4,0))</f>
        <v/>
      </c>
      <c r="K941" s="224"/>
      <c r="L941" s="224"/>
      <c r="M941" s="224"/>
      <c r="N941" s="224"/>
      <c r="O941" s="224"/>
      <c r="P941" s="185"/>
      <c r="Q941" s="225"/>
      <c r="R941" s="182" t="str">
        <f ca="1">IF(ISERROR($V941),"",OFFSET('Smelter Look-up'!$C$4,$V941-4,0)&amp;"")</f>
        <v/>
      </c>
      <c r="S941" s="181" t="str">
        <f t="shared" ca="1" si="131"/>
        <v/>
      </c>
      <c r="T941" s="181" t="str">
        <f ca="1">IF(B941="","",IF(ISERROR(MATCH($J941,SorP!$B$1:$B$6226,0)),"",INDIRECT("'SorP'!$A$"&amp;MATCH($S941&amp;$J941,SorP!C:C,0))))</f>
        <v/>
      </c>
      <c r="U941" s="201"/>
      <c r="V941" s="226" t="e">
        <f>IF(C941="",NA(),IF(OR(C941="Smelter not listed",C941="Smelter not yet identified"),MATCH($B941&amp;$D941,'Smelter Look-up'!$J:$J,0),MATCH($B941&amp;$C941,'Smelter Look-up'!$J:$J,0)))</f>
        <v>#N/A</v>
      </c>
      <c r="X941" s="227">
        <f t="shared" ca="1" si="132"/>
        <v>0</v>
      </c>
      <c r="AB941" s="228" t="str">
        <f t="shared" si="133"/>
        <v/>
      </c>
    </row>
    <row r="942" spans="1:28" s="227" customFormat="1" ht="20.25">
      <c r="A942" s="181"/>
      <c r="B942" s="182" t="str">
        <f>IF(LEN(A942)=0,"",INDEX('Smelter Look-up'!$A:$A,MATCH($A942,'Smelter Look-up'!$E:$E,0)))</f>
        <v/>
      </c>
      <c r="C942" s="186" t="str">
        <f>IF(LEN(A942)=0,"",INDEX('Smelter Look-up'!$C:$C,MATCH($A942,'Smelter Look-up'!$E:$E,0)))</f>
        <v/>
      </c>
      <c r="D942" s="230"/>
      <c r="E942" s="182" t="str">
        <f ca="1">IF(ISERROR($V942),"",OFFSET('Smelter Look-up'!$D$4,$V942-4,0)&amp;"")</f>
        <v/>
      </c>
      <c r="F942" s="182" t="str">
        <f ca="1">IF(ISERROR($V942),"",OFFSET('Smelter Look-up'!$E$4,$V942-4,0))</f>
        <v/>
      </c>
      <c r="G942" s="182" t="str">
        <f ca="1">IF(C942=$X$4,IF(ISERROR($V942),"Enter smelter details","RMI"),IF(ISERROR($V942),"",OFFSET('Smelter Look-up'!$F$4,$V942-4,0)))</f>
        <v/>
      </c>
      <c r="H942" s="183" t="str">
        <f ca="1">IF(ISERROR($V942),"",OFFSET('Smelter Look-up'!$G$4,$V942-4,0))</f>
        <v/>
      </c>
      <c r="I942" s="184" t="str">
        <f ca="1">IF(ISERROR($V942),"",OFFSET('Smelter Look-up'!$H$4,$V942-4,0))</f>
        <v/>
      </c>
      <c r="J942" s="184" t="str">
        <f ca="1">IF(ISERROR($V942),"",OFFSET('Smelter Look-up'!$I$4,$V942-4,0))</f>
        <v/>
      </c>
      <c r="K942" s="224"/>
      <c r="L942" s="224"/>
      <c r="M942" s="224"/>
      <c r="N942" s="224"/>
      <c r="O942" s="224"/>
      <c r="P942" s="185"/>
      <c r="Q942" s="225"/>
      <c r="R942" s="182" t="str">
        <f ca="1">IF(ISERROR($V942),"",OFFSET('Smelter Look-up'!$C$4,$V942-4,0)&amp;"")</f>
        <v/>
      </c>
      <c r="S942" s="181" t="str">
        <f t="shared" ca="1" si="131"/>
        <v/>
      </c>
      <c r="T942" s="181" t="str">
        <f ca="1">IF(B942="","",IF(ISERROR(MATCH($J942,SorP!$B$1:$B$6226,0)),"",INDIRECT("'SorP'!$A$"&amp;MATCH($S942&amp;$J942,SorP!C:C,0))))</f>
        <v/>
      </c>
      <c r="U942" s="201"/>
      <c r="V942" s="226" t="e">
        <f>IF(C942="",NA(),IF(OR(C942="Smelter not listed",C942="Smelter not yet identified"),MATCH($B942&amp;$D942,'Smelter Look-up'!$J:$J,0),MATCH($B942&amp;$C942,'Smelter Look-up'!$J:$J,0)))</f>
        <v>#N/A</v>
      </c>
      <c r="X942" s="227">
        <f t="shared" ca="1" si="132"/>
        <v>0</v>
      </c>
      <c r="AB942" s="228" t="str">
        <f t="shared" si="133"/>
        <v/>
      </c>
    </row>
    <row r="943" spans="1:28" s="227" customFormat="1" ht="20.25">
      <c r="A943" s="181"/>
      <c r="B943" s="182" t="str">
        <f>IF(LEN(A943)=0,"",INDEX('Smelter Look-up'!$A:$A,MATCH($A943,'Smelter Look-up'!$E:$E,0)))</f>
        <v/>
      </c>
      <c r="C943" s="186" t="str">
        <f>IF(LEN(A943)=0,"",INDEX('Smelter Look-up'!$C:$C,MATCH($A943,'Smelter Look-up'!$E:$E,0)))</f>
        <v/>
      </c>
      <c r="D943" s="230"/>
      <c r="E943" s="182" t="str">
        <f ca="1">IF(ISERROR($V943),"",OFFSET('Smelter Look-up'!$D$4,$V943-4,0)&amp;"")</f>
        <v/>
      </c>
      <c r="F943" s="182" t="str">
        <f ca="1">IF(ISERROR($V943),"",OFFSET('Smelter Look-up'!$E$4,$V943-4,0))</f>
        <v/>
      </c>
      <c r="G943" s="182" t="str">
        <f ca="1">IF(C943=$X$4,IF(ISERROR($V943),"Enter smelter details","RMI"),IF(ISERROR($V943),"",OFFSET('Smelter Look-up'!$F$4,$V943-4,0)))</f>
        <v/>
      </c>
      <c r="H943" s="183" t="str">
        <f ca="1">IF(ISERROR($V943),"",OFFSET('Smelter Look-up'!$G$4,$V943-4,0))</f>
        <v/>
      </c>
      <c r="I943" s="184" t="str">
        <f ca="1">IF(ISERROR($V943),"",OFFSET('Smelter Look-up'!$H$4,$V943-4,0))</f>
        <v/>
      </c>
      <c r="J943" s="184" t="str">
        <f ca="1">IF(ISERROR($V943),"",OFFSET('Smelter Look-up'!$I$4,$V943-4,0))</f>
        <v/>
      </c>
      <c r="K943" s="224"/>
      <c r="L943" s="224"/>
      <c r="M943" s="224"/>
      <c r="N943" s="224"/>
      <c r="O943" s="224"/>
      <c r="P943" s="185"/>
      <c r="Q943" s="225"/>
      <c r="R943" s="182" t="str">
        <f ca="1">IF(ISERROR($V943),"",OFFSET('Smelter Look-up'!$C$4,$V943-4,0)&amp;"")</f>
        <v/>
      </c>
      <c r="S943" s="181" t="str">
        <f t="shared" ca="1" si="131"/>
        <v/>
      </c>
      <c r="T943" s="181" t="str">
        <f ca="1">IF(B943="","",IF(ISERROR(MATCH($J943,SorP!$B$1:$B$6226,0)),"",INDIRECT("'SorP'!$A$"&amp;MATCH($S943&amp;$J943,SorP!C:C,0))))</f>
        <v/>
      </c>
      <c r="U943" s="201"/>
      <c r="V943" s="226" t="e">
        <f>IF(C943="",NA(),IF(OR(C943="Smelter not listed",C943="Smelter not yet identified"),MATCH($B943&amp;$D943,'Smelter Look-up'!$J:$J,0),MATCH($B943&amp;$C943,'Smelter Look-up'!$J:$J,0)))</f>
        <v>#N/A</v>
      </c>
      <c r="X943" s="227">
        <f t="shared" ca="1" si="132"/>
        <v>0</v>
      </c>
      <c r="AB943" s="228" t="str">
        <f t="shared" si="133"/>
        <v/>
      </c>
    </row>
    <row r="944" spans="1:28" s="227" customFormat="1" ht="20.25">
      <c r="A944" s="181"/>
      <c r="B944" s="182" t="str">
        <f>IF(LEN(A944)=0,"",INDEX('Smelter Look-up'!$A:$A,MATCH($A944,'Smelter Look-up'!$E:$E,0)))</f>
        <v/>
      </c>
      <c r="C944" s="186" t="str">
        <f>IF(LEN(A944)=0,"",INDEX('Smelter Look-up'!$C:$C,MATCH($A944,'Smelter Look-up'!$E:$E,0)))</f>
        <v/>
      </c>
      <c r="D944" s="230"/>
      <c r="E944" s="182" t="str">
        <f ca="1">IF(ISERROR($V944),"",OFFSET('Smelter Look-up'!$D$4,$V944-4,0)&amp;"")</f>
        <v/>
      </c>
      <c r="F944" s="182" t="str">
        <f ca="1">IF(ISERROR($V944),"",OFFSET('Smelter Look-up'!$E$4,$V944-4,0))</f>
        <v/>
      </c>
      <c r="G944" s="182" t="str">
        <f ca="1">IF(C944=$X$4,IF(ISERROR($V944),"Enter smelter details","RMI"),IF(ISERROR($V944),"",OFFSET('Smelter Look-up'!$F$4,$V944-4,0)))</f>
        <v/>
      </c>
      <c r="H944" s="183" t="str">
        <f ca="1">IF(ISERROR($V944),"",OFFSET('Smelter Look-up'!$G$4,$V944-4,0))</f>
        <v/>
      </c>
      <c r="I944" s="184" t="str">
        <f ca="1">IF(ISERROR($V944),"",OFFSET('Smelter Look-up'!$H$4,$V944-4,0))</f>
        <v/>
      </c>
      <c r="J944" s="184" t="str">
        <f ca="1">IF(ISERROR($V944),"",OFFSET('Smelter Look-up'!$I$4,$V944-4,0))</f>
        <v/>
      </c>
      <c r="K944" s="224"/>
      <c r="L944" s="224"/>
      <c r="M944" s="224"/>
      <c r="N944" s="224"/>
      <c r="O944" s="224"/>
      <c r="P944" s="185"/>
      <c r="Q944" s="225"/>
      <c r="R944" s="182" t="str">
        <f ca="1">IF(ISERROR($V944),"",OFFSET('Smelter Look-up'!$C$4,$V944-4,0)&amp;"")</f>
        <v/>
      </c>
      <c r="S944" s="181" t="str">
        <f t="shared" ca="1" si="131"/>
        <v/>
      </c>
      <c r="T944" s="181" t="str">
        <f ca="1">IF(B944="","",IF(ISERROR(MATCH($J944,SorP!$B$1:$B$6226,0)),"",INDIRECT("'SorP'!$A$"&amp;MATCH($S944&amp;$J944,SorP!C:C,0))))</f>
        <v/>
      </c>
      <c r="U944" s="201"/>
      <c r="V944" s="226" t="e">
        <f>IF(C944="",NA(),IF(OR(C944="Smelter not listed",C944="Smelter not yet identified"),MATCH($B944&amp;$D944,'Smelter Look-up'!$J:$J,0),MATCH($B944&amp;$C944,'Smelter Look-up'!$J:$J,0)))</f>
        <v>#N/A</v>
      </c>
      <c r="X944" s="227">
        <f t="shared" ca="1" si="132"/>
        <v>0</v>
      </c>
      <c r="AB944" s="228" t="str">
        <f t="shared" si="133"/>
        <v/>
      </c>
    </row>
    <row r="945" spans="1:28" s="227" customFormat="1" ht="20.25">
      <c r="A945" s="181"/>
      <c r="B945" s="182" t="str">
        <f>IF(LEN(A945)=0,"",INDEX('Smelter Look-up'!$A:$A,MATCH($A945,'Smelter Look-up'!$E:$E,0)))</f>
        <v/>
      </c>
      <c r="C945" s="186" t="str">
        <f>IF(LEN(A945)=0,"",INDEX('Smelter Look-up'!$C:$C,MATCH($A945,'Smelter Look-up'!$E:$E,0)))</f>
        <v/>
      </c>
      <c r="D945" s="230"/>
      <c r="E945" s="182" t="str">
        <f ca="1">IF(ISERROR($V945),"",OFFSET('Smelter Look-up'!$D$4,$V945-4,0)&amp;"")</f>
        <v/>
      </c>
      <c r="F945" s="182" t="str">
        <f ca="1">IF(ISERROR($V945),"",OFFSET('Smelter Look-up'!$E$4,$V945-4,0))</f>
        <v/>
      </c>
      <c r="G945" s="182" t="str">
        <f ca="1">IF(C945=$X$4,IF(ISERROR($V945),"Enter smelter details","RMI"),IF(ISERROR($V945),"",OFFSET('Smelter Look-up'!$F$4,$V945-4,0)))</f>
        <v/>
      </c>
      <c r="H945" s="183" t="str">
        <f ca="1">IF(ISERROR($V945),"",OFFSET('Smelter Look-up'!$G$4,$V945-4,0))</f>
        <v/>
      </c>
      <c r="I945" s="184" t="str">
        <f ca="1">IF(ISERROR($V945),"",OFFSET('Smelter Look-up'!$H$4,$V945-4,0))</f>
        <v/>
      </c>
      <c r="J945" s="184" t="str">
        <f ca="1">IF(ISERROR($V945),"",OFFSET('Smelter Look-up'!$I$4,$V945-4,0))</f>
        <v/>
      </c>
      <c r="K945" s="224"/>
      <c r="L945" s="224"/>
      <c r="M945" s="224"/>
      <c r="N945" s="224"/>
      <c r="O945" s="224"/>
      <c r="P945" s="185"/>
      <c r="Q945" s="225"/>
      <c r="R945" s="182" t="str">
        <f ca="1">IF(ISERROR($V945),"",OFFSET('Smelter Look-up'!$C$4,$V945-4,0)&amp;"")</f>
        <v/>
      </c>
      <c r="S945" s="181" t="str">
        <f t="shared" ca="1" si="131"/>
        <v/>
      </c>
      <c r="T945" s="181" t="str">
        <f ca="1">IF(B945="","",IF(ISERROR(MATCH($J945,SorP!$B$1:$B$6226,0)),"",INDIRECT("'SorP'!$A$"&amp;MATCH($S945&amp;$J945,SorP!C:C,0))))</f>
        <v/>
      </c>
      <c r="U945" s="201"/>
      <c r="V945" s="226" t="e">
        <f>IF(C945="",NA(),IF(OR(C945="Smelter not listed",C945="Smelter not yet identified"),MATCH($B945&amp;$D945,'Smelter Look-up'!$J:$J,0),MATCH($B945&amp;$C945,'Smelter Look-up'!$J:$J,0)))</f>
        <v>#N/A</v>
      </c>
      <c r="X945" s="227">
        <f t="shared" ca="1" si="132"/>
        <v>0</v>
      </c>
      <c r="AB945" s="228" t="str">
        <f t="shared" si="133"/>
        <v/>
      </c>
    </row>
    <row r="946" spans="1:28" s="227" customFormat="1" ht="20.25">
      <c r="A946" s="181"/>
      <c r="B946" s="182" t="str">
        <f>IF(LEN(A946)=0,"",INDEX('Smelter Look-up'!$A:$A,MATCH($A946,'Smelter Look-up'!$E:$E,0)))</f>
        <v/>
      </c>
      <c r="C946" s="186" t="str">
        <f>IF(LEN(A946)=0,"",INDEX('Smelter Look-up'!$C:$C,MATCH($A946,'Smelter Look-up'!$E:$E,0)))</f>
        <v/>
      </c>
      <c r="D946" s="230"/>
      <c r="E946" s="182" t="str">
        <f ca="1">IF(ISERROR($V946),"",OFFSET('Smelter Look-up'!$D$4,$V946-4,0)&amp;"")</f>
        <v/>
      </c>
      <c r="F946" s="182" t="str">
        <f ca="1">IF(ISERROR($V946),"",OFFSET('Smelter Look-up'!$E$4,$V946-4,0))</f>
        <v/>
      </c>
      <c r="G946" s="182" t="str">
        <f ca="1">IF(C946=$X$4,IF(ISERROR($V946),"Enter smelter details","RMI"),IF(ISERROR($V946),"",OFFSET('Smelter Look-up'!$F$4,$V946-4,0)))</f>
        <v/>
      </c>
      <c r="H946" s="183" t="str">
        <f ca="1">IF(ISERROR($V946),"",OFFSET('Smelter Look-up'!$G$4,$V946-4,0))</f>
        <v/>
      </c>
      <c r="I946" s="184" t="str">
        <f ca="1">IF(ISERROR($V946),"",OFFSET('Smelter Look-up'!$H$4,$V946-4,0))</f>
        <v/>
      </c>
      <c r="J946" s="184" t="str">
        <f ca="1">IF(ISERROR($V946),"",OFFSET('Smelter Look-up'!$I$4,$V946-4,0))</f>
        <v/>
      </c>
      <c r="K946" s="224"/>
      <c r="L946" s="224"/>
      <c r="M946" s="224"/>
      <c r="N946" s="224"/>
      <c r="O946" s="224"/>
      <c r="P946" s="185"/>
      <c r="Q946" s="225"/>
      <c r="R946" s="182" t="str">
        <f ca="1">IF(ISERROR($V946),"",OFFSET('Smelter Look-up'!$C$4,$V946-4,0)&amp;"")</f>
        <v/>
      </c>
      <c r="S946" s="181" t="str">
        <f t="shared" ca="1" si="131"/>
        <v/>
      </c>
      <c r="T946" s="181" t="str">
        <f ca="1">IF(B946="","",IF(ISERROR(MATCH($J946,SorP!$B$1:$B$6226,0)),"",INDIRECT("'SorP'!$A$"&amp;MATCH($S946&amp;$J946,SorP!C:C,0))))</f>
        <v/>
      </c>
      <c r="U946" s="201"/>
      <c r="V946" s="226" t="e">
        <f>IF(C946="",NA(),IF(OR(C946="Smelter not listed",C946="Smelter not yet identified"),MATCH($B946&amp;$D946,'Smelter Look-up'!$J:$J,0),MATCH($B946&amp;$C946,'Smelter Look-up'!$J:$J,0)))</f>
        <v>#N/A</v>
      </c>
      <c r="X946" s="227">
        <f t="shared" ca="1" si="132"/>
        <v>0</v>
      </c>
      <c r="AB946" s="228" t="str">
        <f t="shared" si="133"/>
        <v/>
      </c>
    </row>
    <row r="947" spans="1:28" s="227" customFormat="1" ht="20.25">
      <c r="A947" s="181"/>
      <c r="B947" s="182" t="str">
        <f>IF(LEN(A947)=0,"",INDEX('Smelter Look-up'!$A:$A,MATCH($A947,'Smelter Look-up'!$E:$E,0)))</f>
        <v/>
      </c>
      <c r="C947" s="186" t="str">
        <f>IF(LEN(A947)=0,"",INDEX('Smelter Look-up'!$C:$C,MATCH($A947,'Smelter Look-up'!$E:$E,0)))</f>
        <v/>
      </c>
      <c r="D947" s="230"/>
      <c r="E947" s="182" t="str">
        <f ca="1">IF(ISERROR($V947),"",OFFSET('Smelter Look-up'!$D$4,$V947-4,0)&amp;"")</f>
        <v/>
      </c>
      <c r="F947" s="182" t="str">
        <f ca="1">IF(ISERROR($V947),"",OFFSET('Smelter Look-up'!$E$4,$V947-4,0))</f>
        <v/>
      </c>
      <c r="G947" s="182" t="str">
        <f ca="1">IF(C947=$X$4,IF(ISERROR($V947),"Enter smelter details","RMI"),IF(ISERROR($V947),"",OFFSET('Smelter Look-up'!$F$4,$V947-4,0)))</f>
        <v/>
      </c>
      <c r="H947" s="183" t="str">
        <f ca="1">IF(ISERROR($V947),"",OFFSET('Smelter Look-up'!$G$4,$V947-4,0))</f>
        <v/>
      </c>
      <c r="I947" s="184" t="str">
        <f ca="1">IF(ISERROR($V947),"",OFFSET('Smelter Look-up'!$H$4,$V947-4,0))</f>
        <v/>
      </c>
      <c r="J947" s="184" t="str">
        <f ca="1">IF(ISERROR($V947),"",OFFSET('Smelter Look-up'!$I$4,$V947-4,0))</f>
        <v/>
      </c>
      <c r="K947" s="224"/>
      <c r="L947" s="224"/>
      <c r="M947" s="224"/>
      <c r="N947" s="224"/>
      <c r="O947" s="224"/>
      <c r="P947" s="185"/>
      <c r="Q947" s="225"/>
      <c r="R947" s="182" t="str">
        <f ca="1">IF(ISERROR($V947),"",OFFSET('Smelter Look-up'!$C$4,$V947-4,0)&amp;"")</f>
        <v/>
      </c>
      <c r="S947" s="181" t="str">
        <f t="shared" ca="1" si="131"/>
        <v/>
      </c>
      <c r="T947" s="181" t="str">
        <f ca="1">IF(B947="","",IF(ISERROR(MATCH($J947,SorP!$B$1:$B$6226,0)),"",INDIRECT("'SorP'!$A$"&amp;MATCH($S947&amp;$J947,SorP!C:C,0))))</f>
        <v/>
      </c>
      <c r="U947" s="201"/>
      <c r="V947" s="226" t="e">
        <f>IF(C947="",NA(),IF(OR(C947="Smelter not listed",C947="Smelter not yet identified"),MATCH($B947&amp;$D947,'Smelter Look-up'!$J:$J,0),MATCH($B947&amp;$C947,'Smelter Look-up'!$J:$J,0)))</f>
        <v>#N/A</v>
      </c>
      <c r="X947" s="227">
        <f t="shared" ca="1" si="132"/>
        <v>0</v>
      </c>
      <c r="AB947" s="228" t="str">
        <f t="shared" si="133"/>
        <v/>
      </c>
    </row>
    <row r="948" spans="1:28" s="227" customFormat="1" ht="20.25">
      <c r="A948" s="181"/>
      <c r="B948" s="182" t="str">
        <f>IF(LEN(A948)=0,"",INDEX('Smelter Look-up'!$A:$A,MATCH($A948,'Smelter Look-up'!$E:$E,0)))</f>
        <v/>
      </c>
      <c r="C948" s="186" t="str">
        <f>IF(LEN(A948)=0,"",INDEX('Smelter Look-up'!$C:$C,MATCH($A948,'Smelter Look-up'!$E:$E,0)))</f>
        <v/>
      </c>
      <c r="D948" s="230"/>
      <c r="E948" s="182" t="str">
        <f ca="1">IF(ISERROR($V948),"",OFFSET('Smelter Look-up'!$D$4,$V948-4,0)&amp;"")</f>
        <v/>
      </c>
      <c r="F948" s="182" t="str">
        <f ca="1">IF(ISERROR($V948),"",OFFSET('Smelter Look-up'!$E$4,$V948-4,0))</f>
        <v/>
      </c>
      <c r="G948" s="182" t="str">
        <f ca="1">IF(C948=$X$4,IF(ISERROR($V948),"Enter smelter details","RMI"),IF(ISERROR($V948),"",OFFSET('Smelter Look-up'!$F$4,$V948-4,0)))</f>
        <v/>
      </c>
      <c r="H948" s="183" t="str">
        <f ca="1">IF(ISERROR($V948),"",OFFSET('Smelter Look-up'!$G$4,$V948-4,0))</f>
        <v/>
      </c>
      <c r="I948" s="184" t="str">
        <f ca="1">IF(ISERROR($V948),"",OFFSET('Smelter Look-up'!$H$4,$V948-4,0))</f>
        <v/>
      </c>
      <c r="J948" s="184" t="str">
        <f ca="1">IF(ISERROR($V948),"",OFFSET('Smelter Look-up'!$I$4,$V948-4,0))</f>
        <v/>
      </c>
      <c r="K948" s="224"/>
      <c r="L948" s="224"/>
      <c r="M948" s="224"/>
      <c r="N948" s="224"/>
      <c r="O948" s="224"/>
      <c r="P948" s="185"/>
      <c r="Q948" s="225"/>
      <c r="R948" s="182" t="str">
        <f ca="1">IF(ISERROR($V948),"",OFFSET('Smelter Look-up'!$C$4,$V948-4,0)&amp;"")</f>
        <v/>
      </c>
      <c r="S948" s="181" t="str">
        <f t="shared" ca="1" si="131"/>
        <v/>
      </c>
      <c r="T948" s="181" t="str">
        <f ca="1">IF(B948="","",IF(ISERROR(MATCH($J948,SorP!$B$1:$B$6226,0)),"",INDIRECT("'SorP'!$A$"&amp;MATCH($S948&amp;$J948,SorP!C:C,0))))</f>
        <v/>
      </c>
      <c r="U948" s="201"/>
      <c r="V948" s="226" t="e">
        <f>IF(C948="",NA(),IF(OR(C948="Smelter not listed",C948="Smelter not yet identified"),MATCH($B948&amp;$D948,'Smelter Look-up'!$J:$J,0),MATCH($B948&amp;$C948,'Smelter Look-up'!$J:$J,0)))</f>
        <v>#N/A</v>
      </c>
      <c r="X948" s="227">
        <f t="shared" ca="1" si="132"/>
        <v>0</v>
      </c>
      <c r="AB948" s="228" t="str">
        <f t="shared" si="133"/>
        <v/>
      </c>
    </row>
    <row r="949" spans="1:28" s="227" customFormat="1" ht="20.25">
      <c r="A949" s="181"/>
      <c r="B949" s="182" t="str">
        <f>IF(LEN(A949)=0,"",INDEX('Smelter Look-up'!$A:$A,MATCH($A949,'Smelter Look-up'!$E:$E,0)))</f>
        <v/>
      </c>
      <c r="C949" s="186" t="str">
        <f>IF(LEN(A949)=0,"",INDEX('Smelter Look-up'!$C:$C,MATCH($A949,'Smelter Look-up'!$E:$E,0)))</f>
        <v/>
      </c>
      <c r="D949" s="230"/>
      <c r="E949" s="182" t="str">
        <f ca="1">IF(ISERROR($V949),"",OFFSET('Smelter Look-up'!$D$4,$V949-4,0)&amp;"")</f>
        <v/>
      </c>
      <c r="F949" s="182" t="str">
        <f ca="1">IF(ISERROR($V949),"",OFFSET('Smelter Look-up'!$E$4,$V949-4,0))</f>
        <v/>
      </c>
      <c r="G949" s="182" t="str">
        <f ca="1">IF(C949=$X$4,IF(ISERROR($V949),"Enter smelter details","RMI"),IF(ISERROR($V949),"",OFFSET('Smelter Look-up'!$F$4,$V949-4,0)))</f>
        <v/>
      </c>
      <c r="H949" s="183" t="str">
        <f ca="1">IF(ISERROR($V949),"",OFFSET('Smelter Look-up'!$G$4,$V949-4,0))</f>
        <v/>
      </c>
      <c r="I949" s="184" t="str">
        <f ca="1">IF(ISERROR($V949),"",OFFSET('Smelter Look-up'!$H$4,$V949-4,0))</f>
        <v/>
      </c>
      <c r="J949" s="184" t="str">
        <f ca="1">IF(ISERROR($V949),"",OFFSET('Smelter Look-up'!$I$4,$V949-4,0))</f>
        <v/>
      </c>
      <c r="K949" s="224"/>
      <c r="L949" s="224"/>
      <c r="M949" s="224"/>
      <c r="N949" s="224"/>
      <c r="O949" s="224"/>
      <c r="P949" s="185"/>
      <c r="Q949" s="225"/>
      <c r="R949" s="182" t="str">
        <f ca="1">IF(ISERROR($V949),"",OFFSET('Smelter Look-up'!$C$4,$V949-4,0)&amp;"")</f>
        <v/>
      </c>
      <c r="S949" s="181" t="str">
        <f t="shared" ca="1" si="131"/>
        <v/>
      </c>
      <c r="T949" s="181" t="str">
        <f ca="1">IF(B949="","",IF(ISERROR(MATCH($J949,SorP!$B$1:$B$6226,0)),"",INDIRECT("'SorP'!$A$"&amp;MATCH($S949&amp;$J949,SorP!C:C,0))))</f>
        <v/>
      </c>
      <c r="U949" s="201"/>
      <c r="V949" s="226" t="e">
        <f>IF(C949="",NA(),IF(OR(C949="Smelter not listed",C949="Smelter not yet identified"),MATCH($B949&amp;$D949,'Smelter Look-up'!$J:$J,0),MATCH($B949&amp;$C949,'Smelter Look-up'!$J:$J,0)))</f>
        <v>#N/A</v>
      </c>
      <c r="X949" s="227">
        <f t="shared" ca="1" si="132"/>
        <v>0</v>
      </c>
      <c r="AB949" s="228" t="str">
        <f t="shared" si="133"/>
        <v/>
      </c>
    </row>
    <row r="950" spans="1:28" s="227" customFormat="1" ht="20.25">
      <c r="A950" s="181"/>
      <c r="B950" s="182" t="str">
        <f>IF(LEN(A950)=0,"",INDEX('Smelter Look-up'!$A:$A,MATCH($A950,'Smelter Look-up'!$E:$E,0)))</f>
        <v/>
      </c>
      <c r="C950" s="186" t="str">
        <f>IF(LEN(A950)=0,"",INDEX('Smelter Look-up'!$C:$C,MATCH($A950,'Smelter Look-up'!$E:$E,0)))</f>
        <v/>
      </c>
      <c r="D950" s="230"/>
      <c r="E950" s="182" t="str">
        <f ca="1">IF(ISERROR($V950),"",OFFSET('Smelter Look-up'!$D$4,$V950-4,0)&amp;"")</f>
        <v/>
      </c>
      <c r="F950" s="182" t="str">
        <f ca="1">IF(ISERROR($V950),"",OFFSET('Smelter Look-up'!$E$4,$V950-4,0))</f>
        <v/>
      </c>
      <c r="G950" s="182" t="str">
        <f ca="1">IF(C950=$X$4,IF(ISERROR($V950),"Enter smelter details","RMI"),IF(ISERROR($V950),"",OFFSET('Smelter Look-up'!$F$4,$V950-4,0)))</f>
        <v/>
      </c>
      <c r="H950" s="183" t="str">
        <f ca="1">IF(ISERROR($V950),"",OFFSET('Smelter Look-up'!$G$4,$V950-4,0))</f>
        <v/>
      </c>
      <c r="I950" s="184" t="str">
        <f ca="1">IF(ISERROR($V950),"",OFFSET('Smelter Look-up'!$H$4,$V950-4,0))</f>
        <v/>
      </c>
      <c r="J950" s="184" t="str">
        <f ca="1">IF(ISERROR($V950),"",OFFSET('Smelter Look-up'!$I$4,$V950-4,0))</f>
        <v/>
      </c>
      <c r="K950" s="224"/>
      <c r="L950" s="224"/>
      <c r="M950" s="224"/>
      <c r="N950" s="224"/>
      <c r="O950" s="224"/>
      <c r="P950" s="185"/>
      <c r="Q950" s="225"/>
      <c r="R950" s="182" t="str">
        <f ca="1">IF(ISERROR($V950),"",OFFSET('Smelter Look-up'!$C$4,$V950-4,0)&amp;"")</f>
        <v/>
      </c>
      <c r="S950" s="181" t="str">
        <f t="shared" ca="1" si="131"/>
        <v/>
      </c>
      <c r="T950" s="181" t="str">
        <f ca="1">IF(B950="","",IF(ISERROR(MATCH($J950,SorP!$B$1:$B$6226,0)),"",INDIRECT("'SorP'!$A$"&amp;MATCH($S950&amp;$J950,SorP!C:C,0))))</f>
        <v/>
      </c>
      <c r="U950" s="201"/>
      <c r="V950" s="226" t="e">
        <f>IF(C950="",NA(),IF(OR(C950="Smelter not listed",C950="Smelter not yet identified"),MATCH($B950&amp;$D950,'Smelter Look-up'!$J:$J,0),MATCH($B950&amp;$C950,'Smelter Look-up'!$J:$J,0)))</f>
        <v>#N/A</v>
      </c>
      <c r="X950" s="227">
        <f t="shared" ca="1" si="132"/>
        <v>0</v>
      </c>
      <c r="AB950" s="228" t="str">
        <f t="shared" si="133"/>
        <v/>
      </c>
    </row>
    <row r="951" spans="1:28" s="227" customFormat="1" ht="20.25">
      <c r="A951" s="181"/>
      <c r="B951" s="182" t="str">
        <f>IF(LEN(A951)=0,"",INDEX('Smelter Look-up'!$A:$A,MATCH($A951,'Smelter Look-up'!$E:$E,0)))</f>
        <v/>
      </c>
      <c r="C951" s="186" t="str">
        <f>IF(LEN(A951)=0,"",INDEX('Smelter Look-up'!$C:$C,MATCH($A951,'Smelter Look-up'!$E:$E,0)))</f>
        <v/>
      </c>
      <c r="D951" s="230"/>
      <c r="E951" s="182" t="str">
        <f ca="1">IF(ISERROR($V951),"",OFFSET('Smelter Look-up'!$D$4,$V951-4,0)&amp;"")</f>
        <v/>
      </c>
      <c r="F951" s="182" t="str">
        <f ca="1">IF(ISERROR($V951),"",OFFSET('Smelter Look-up'!$E$4,$V951-4,0))</f>
        <v/>
      </c>
      <c r="G951" s="182" t="str">
        <f ca="1">IF(C951=$X$4,IF(ISERROR($V951),"Enter smelter details","RMI"),IF(ISERROR($V951),"",OFFSET('Smelter Look-up'!$F$4,$V951-4,0)))</f>
        <v/>
      </c>
      <c r="H951" s="183" t="str">
        <f ca="1">IF(ISERROR($V951),"",OFFSET('Smelter Look-up'!$G$4,$V951-4,0))</f>
        <v/>
      </c>
      <c r="I951" s="184" t="str">
        <f ca="1">IF(ISERROR($V951),"",OFFSET('Smelter Look-up'!$H$4,$V951-4,0))</f>
        <v/>
      </c>
      <c r="J951" s="184" t="str">
        <f ca="1">IF(ISERROR($V951),"",OFFSET('Smelter Look-up'!$I$4,$V951-4,0))</f>
        <v/>
      </c>
      <c r="K951" s="224"/>
      <c r="L951" s="224"/>
      <c r="M951" s="224"/>
      <c r="N951" s="224"/>
      <c r="O951" s="224"/>
      <c r="P951" s="185"/>
      <c r="Q951" s="225"/>
      <c r="R951" s="182" t="str">
        <f ca="1">IF(ISERROR($V951),"",OFFSET('Smelter Look-up'!$C$4,$V951-4,0)&amp;"")</f>
        <v/>
      </c>
      <c r="S951" s="181" t="str">
        <f t="shared" ca="1" si="131"/>
        <v/>
      </c>
      <c r="T951" s="181" t="str">
        <f ca="1">IF(B951="","",IF(ISERROR(MATCH($J951,SorP!$B$1:$B$6226,0)),"",INDIRECT("'SorP'!$A$"&amp;MATCH($S951&amp;$J951,SorP!C:C,0))))</f>
        <v/>
      </c>
      <c r="U951" s="201"/>
      <c r="V951" s="226" t="e">
        <f>IF(C951="",NA(),IF(OR(C951="Smelter not listed",C951="Smelter not yet identified"),MATCH($B951&amp;$D951,'Smelter Look-up'!$J:$J,0),MATCH($B951&amp;$C951,'Smelter Look-up'!$J:$J,0)))</f>
        <v>#N/A</v>
      </c>
      <c r="X951" s="227">
        <f t="shared" ca="1" si="132"/>
        <v>0</v>
      </c>
      <c r="AB951" s="228" t="str">
        <f t="shared" si="133"/>
        <v/>
      </c>
    </row>
    <row r="952" spans="1:28" s="227" customFormat="1" ht="20.25">
      <c r="A952" s="181"/>
      <c r="B952" s="182" t="str">
        <f>IF(LEN(A952)=0,"",INDEX('Smelter Look-up'!$A:$A,MATCH($A952,'Smelter Look-up'!$E:$E,0)))</f>
        <v/>
      </c>
      <c r="C952" s="186" t="str">
        <f>IF(LEN(A952)=0,"",INDEX('Smelter Look-up'!$C:$C,MATCH($A952,'Smelter Look-up'!$E:$E,0)))</f>
        <v/>
      </c>
      <c r="D952" s="230"/>
      <c r="E952" s="182" t="str">
        <f ca="1">IF(ISERROR($V952),"",OFFSET('Smelter Look-up'!$D$4,$V952-4,0)&amp;"")</f>
        <v/>
      </c>
      <c r="F952" s="182" t="str">
        <f ca="1">IF(ISERROR($V952),"",OFFSET('Smelter Look-up'!$E$4,$V952-4,0))</f>
        <v/>
      </c>
      <c r="G952" s="182" t="str">
        <f ca="1">IF(C952=$X$4,IF(ISERROR($V952),"Enter smelter details","RMI"),IF(ISERROR($V952),"",OFFSET('Smelter Look-up'!$F$4,$V952-4,0)))</f>
        <v/>
      </c>
      <c r="H952" s="183" t="str">
        <f ca="1">IF(ISERROR($V952),"",OFFSET('Smelter Look-up'!$G$4,$V952-4,0))</f>
        <v/>
      </c>
      <c r="I952" s="184" t="str">
        <f ca="1">IF(ISERROR($V952),"",OFFSET('Smelter Look-up'!$H$4,$V952-4,0))</f>
        <v/>
      </c>
      <c r="J952" s="184" t="str">
        <f ca="1">IF(ISERROR($V952),"",OFFSET('Smelter Look-up'!$I$4,$V952-4,0))</f>
        <v/>
      </c>
      <c r="K952" s="224"/>
      <c r="L952" s="224"/>
      <c r="M952" s="224"/>
      <c r="N952" s="224"/>
      <c r="O952" s="224"/>
      <c r="P952" s="185"/>
      <c r="Q952" s="225"/>
      <c r="R952" s="182" t="str">
        <f ca="1">IF(ISERROR($V952),"",OFFSET('Smelter Look-up'!$C$4,$V952-4,0)&amp;"")</f>
        <v/>
      </c>
      <c r="S952" s="181" t="str">
        <f t="shared" ca="1" si="131"/>
        <v/>
      </c>
      <c r="T952" s="181" t="str">
        <f ca="1">IF(B952="","",IF(ISERROR(MATCH($J952,SorP!$B$1:$B$6226,0)),"",INDIRECT("'SorP'!$A$"&amp;MATCH($S952&amp;$J952,SorP!C:C,0))))</f>
        <v/>
      </c>
      <c r="U952" s="201"/>
      <c r="V952" s="226" t="e">
        <f>IF(C952="",NA(),IF(OR(C952="Smelter not listed",C952="Smelter not yet identified"),MATCH($B952&amp;$D952,'Smelter Look-up'!$J:$J,0),MATCH($B952&amp;$C952,'Smelter Look-up'!$J:$J,0)))</f>
        <v>#N/A</v>
      </c>
      <c r="X952" s="227">
        <f t="shared" ca="1" si="132"/>
        <v>0</v>
      </c>
      <c r="AB952" s="228" t="str">
        <f t="shared" si="133"/>
        <v/>
      </c>
    </row>
    <row r="953" spans="1:28" s="227" customFormat="1" ht="20.25">
      <c r="A953" s="181"/>
      <c r="B953" s="182" t="str">
        <f>IF(LEN(A953)=0,"",INDEX('Smelter Look-up'!$A:$A,MATCH($A953,'Smelter Look-up'!$E:$E,0)))</f>
        <v/>
      </c>
      <c r="C953" s="186" t="str">
        <f>IF(LEN(A953)=0,"",INDEX('Smelter Look-up'!$C:$C,MATCH($A953,'Smelter Look-up'!$E:$E,0)))</f>
        <v/>
      </c>
      <c r="D953" s="230"/>
      <c r="E953" s="182" t="str">
        <f ca="1">IF(ISERROR($V953),"",OFFSET('Smelter Look-up'!$D$4,$V953-4,0)&amp;"")</f>
        <v/>
      </c>
      <c r="F953" s="182" t="str">
        <f ca="1">IF(ISERROR($V953),"",OFFSET('Smelter Look-up'!$E$4,$V953-4,0))</f>
        <v/>
      </c>
      <c r="G953" s="182" t="str">
        <f ca="1">IF(C953=$X$4,IF(ISERROR($V953),"Enter smelter details","RMI"),IF(ISERROR($V953),"",OFFSET('Smelter Look-up'!$F$4,$V953-4,0)))</f>
        <v/>
      </c>
      <c r="H953" s="183" t="str">
        <f ca="1">IF(ISERROR($V953),"",OFFSET('Smelter Look-up'!$G$4,$V953-4,0))</f>
        <v/>
      </c>
      <c r="I953" s="184" t="str">
        <f ca="1">IF(ISERROR($V953),"",OFFSET('Smelter Look-up'!$H$4,$V953-4,0))</f>
        <v/>
      </c>
      <c r="J953" s="184" t="str">
        <f ca="1">IF(ISERROR($V953),"",OFFSET('Smelter Look-up'!$I$4,$V953-4,0))</f>
        <v/>
      </c>
      <c r="K953" s="224"/>
      <c r="L953" s="224"/>
      <c r="M953" s="224"/>
      <c r="N953" s="224"/>
      <c r="O953" s="224"/>
      <c r="P953" s="185"/>
      <c r="Q953" s="225"/>
      <c r="R953" s="182" t="str">
        <f ca="1">IF(ISERROR($V953),"",OFFSET('Smelter Look-up'!$C$4,$V953-4,0)&amp;"")</f>
        <v/>
      </c>
      <c r="S953" s="181" t="str">
        <f t="shared" ca="1" si="131"/>
        <v/>
      </c>
      <c r="T953" s="181" t="str">
        <f ca="1">IF(B953="","",IF(ISERROR(MATCH($J953,SorP!$B$1:$B$6226,0)),"",INDIRECT("'SorP'!$A$"&amp;MATCH($S953&amp;$J953,SorP!C:C,0))))</f>
        <v/>
      </c>
      <c r="U953" s="201"/>
      <c r="V953" s="226" t="e">
        <f>IF(C953="",NA(),IF(OR(C953="Smelter not listed",C953="Smelter not yet identified"),MATCH($B953&amp;$D953,'Smelter Look-up'!$J:$J,0),MATCH($B953&amp;$C953,'Smelter Look-up'!$J:$J,0)))</f>
        <v>#N/A</v>
      </c>
      <c r="X953" s="227">
        <f t="shared" ca="1" si="132"/>
        <v>0</v>
      </c>
      <c r="AB953" s="228" t="str">
        <f t="shared" si="133"/>
        <v/>
      </c>
    </row>
    <row r="954" spans="1:28" s="227" customFormat="1" ht="20.25">
      <c r="A954" s="181"/>
      <c r="B954" s="182" t="str">
        <f>IF(LEN(A954)=0,"",INDEX('Smelter Look-up'!$A:$A,MATCH($A954,'Smelter Look-up'!$E:$E,0)))</f>
        <v/>
      </c>
      <c r="C954" s="186" t="str">
        <f>IF(LEN(A954)=0,"",INDEX('Smelter Look-up'!$C:$C,MATCH($A954,'Smelter Look-up'!$E:$E,0)))</f>
        <v/>
      </c>
      <c r="D954" s="230"/>
      <c r="E954" s="182" t="str">
        <f ca="1">IF(ISERROR($V954),"",OFFSET('Smelter Look-up'!$D$4,$V954-4,0)&amp;"")</f>
        <v/>
      </c>
      <c r="F954" s="182" t="str">
        <f ca="1">IF(ISERROR($V954),"",OFFSET('Smelter Look-up'!$E$4,$V954-4,0))</f>
        <v/>
      </c>
      <c r="G954" s="182" t="str">
        <f ca="1">IF(C954=$X$4,IF(ISERROR($V954),"Enter smelter details","RMI"),IF(ISERROR($V954),"",OFFSET('Smelter Look-up'!$F$4,$V954-4,0)))</f>
        <v/>
      </c>
      <c r="H954" s="183" t="str">
        <f ca="1">IF(ISERROR($V954),"",OFFSET('Smelter Look-up'!$G$4,$V954-4,0))</f>
        <v/>
      </c>
      <c r="I954" s="184" t="str">
        <f ca="1">IF(ISERROR($V954),"",OFFSET('Smelter Look-up'!$H$4,$V954-4,0))</f>
        <v/>
      </c>
      <c r="J954" s="184" t="str">
        <f ca="1">IF(ISERROR($V954),"",OFFSET('Smelter Look-up'!$I$4,$V954-4,0))</f>
        <v/>
      </c>
      <c r="K954" s="224"/>
      <c r="L954" s="224"/>
      <c r="M954" s="224"/>
      <c r="N954" s="224"/>
      <c r="O954" s="224"/>
      <c r="P954" s="185"/>
      <c r="Q954" s="225"/>
      <c r="R954" s="182" t="str">
        <f ca="1">IF(ISERROR($V954),"",OFFSET('Smelter Look-up'!$C$4,$V954-4,0)&amp;"")</f>
        <v/>
      </c>
      <c r="S954" s="181" t="str">
        <f t="shared" ca="1" si="131"/>
        <v/>
      </c>
      <c r="T954" s="181" t="str">
        <f ca="1">IF(B954="","",IF(ISERROR(MATCH($J954,SorP!$B$1:$B$6226,0)),"",INDIRECT("'SorP'!$A$"&amp;MATCH($S954&amp;$J954,SorP!C:C,0))))</f>
        <v/>
      </c>
      <c r="U954" s="201"/>
      <c r="V954" s="226" t="e">
        <f>IF(C954="",NA(),IF(OR(C954="Smelter not listed",C954="Smelter not yet identified"),MATCH($B954&amp;$D954,'Smelter Look-up'!$J:$J,0),MATCH($B954&amp;$C954,'Smelter Look-up'!$J:$J,0)))</f>
        <v>#N/A</v>
      </c>
      <c r="X954" s="227">
        <f t="shared" ca="1" si="132"/>
        <v>0</v>
      </c>
      <c r="AB954" s="228" t="str">
        <f t="shared" si="133"/>
        <v/>
      </c>
    </row>
    <row r="955" spans="1:28" s="227" customFormat="1" ht="20.25">
      <c r="A955" s="181"/>
      <c r="B955" s="182" t="str">
        <f>IF(LEN(A955)=0,"",INDEX('Smelter Look-up'!$A:$A,MATCH($A955,'Smelter Look-up'!$E:$E,0)))</f>
        <v/>
      </c>
      <c r="C955" s="186" t="str">
        <f>IF(LEN(A955)=0,"",INDEX('Smelter Look-up'!$C:$C,MATCH($A955,'Smelter Look-up'!$E:$E,0)))</f>
        <v/>
      </c>
      <c r="D955" s="230"/>
      <c r="E955" s="182" t="str">
        <f ca="1">IF(ISERROR($V955),"",OFFSET('Smelter Look-up'!$D$4,$V955-4,0)&amp;"")</f>
        <v/>
      </c>
      <c r="F955" s="182" t="str">
        <f ca="1">IF(ISERROR($V955),"",OFFSET('Smelter Look-up'!$E$4,$V955-4,0))</f>
        <v/>
      </c>
      <c r="G955" s="182" t="str">
        <f ca="1">IF(C955=$X$4,IF(ISERROR($V955),"Enter smelter details","RMI"),IF(ISERROR($V955),"",OFFSET('Smelter Look-up'!$F$4,$V955-4,0)))</f>
        <v/>
      </c>
      <c r="H955" s="183" t="str">
        <f ca="1">IF(ISERROR($V955),"",OFFSET('Smelter Look-up'!$G$4,$V955-4,0))</f>
        <v/>
      </c>
      <c r="I955" s="184" t="str">
        <f ca="1">IF(ISERROR($V955),"",OFFSET('Smelter Look-up'!$H$4,$V955-4,0))</f>
        <v/>
      </c>
      <c r="J955" s="184" t="str">
        <f ca="1">IF(ISERROR($V955),"",OFFSET('Smelter Look-up'!$I$4,$V955-4,0))</f>
        <v/>
      </c>
      <c r="K955" s="224"/>
      <c r="L955" s="224"/>
      <c r="M955" s="224"/>
      <c r="N955" s="224"/>
      <c r="O955" s="224"/>
      <c r="P955" s="185"/>
      <c r="Q955" s="225"/>
      <c r="R955" s="182" t="str">
        <f ca="1">IF(ISERROR($V955),"",OFFSET('Smelter Look-up'!$C$4,$V955-4,0)&amp;"")</f>
        <v/>
      </c>
      <c r="S955" s="181" t="str">
        <f t="shared" ref="S955" ca="1" si="134">IF(B955="","",IF(ISERROR(MATCH($E955,CL,0)),"Unknown",INDIRECT("'C'!$A$"&amp;MATCH($E955,CL,0)+1)))</f>
        <v/>
      </c>
      <c r="T955" s="181" t="str">
        <f ca="1">IF(B955="","",IF(ISERROR(MATCH($J955,SorP!$B$1:$B$6226,0)),"",INDIRECT("'SorP'!$A$"&amp;MATCH($S955&amp;$J955,SorP!C:C,0))))</f>
        <v/>
      </c>
      <c r="U955" s="201"/>
      <c r="V955" s="226" t="e">
        <f>IF(C955="",NA(),IF(OR(C955="Smelter not listed",C955="Smelter not yet identified"),MATCH($B955&amp;$D955,'Smelter Look-up'!$J:$J,0),MATCH($B955&amp;$C955,'Smelter Look-up'!$J:$J,0)))</f>
        <v>#N/A</v>
      </c>
      <c r="X955" s="227">
        <f t="shared" ref="X955" ca="1" si="135">IF(AND(C955="Smelter not listed",OR(LEN(D955)=0,LEN(E955)=0)),1,0)</f>
        <v>0</v>
      </c>
      <c r="AB955" s="228" t="str">
        <f t="shared" ref="AB955" si="136">B955&amp;C955</f>
        <v/>
      </c>
    </row>
    <row r="956" spans="1:28" s="227" customFormat="1" ht="20.25">
      <c r="A956" s="181"/>
      <c r="B956" s="182" t="str">
        <f>IF(LEN(A956)=0,"",INDEX('Smelter Look-up'!$A:$A,MATCH($A956,'Smelter Look-up'!$E:$E,0)))</f>
        <v/>
      </c>
      <c r="C956" s="186" t="str">
        <f>IF(LEN(A956)=0,"",INDEX('Smelter Look-up'!$C:$C,MATCH($A956,'Smelter Look-up'!$E:$E,0)))</f>
        <v/>
      </c>
      <c r="D956" s="230"/>
      <c r="E956" s="182" t="str">
        <f ca="1">IF(ISERROR($V956),"",OFFSET('Smelter Look-up'!$D$4,$V956-4,0)&amp;"")</f>
        <v/>
      </c>
      <c r="F956" s="182" t="str">
        <f ca="1">IF(ISERROR($V956),"",OFFSET('Smelter Look-up'!$E$4,$V956-4,0))</f>
        <v/>
      </c>
      <c r="G956" s="182" t="str">
        <f ca="1">IF(C956=$X$4,IF(ISERROR($V956),"Enter smelter details","RMI"),IF(ISERROR($V956),"",OFFSET('Smelter Look-up'!$F$4,$V956-4,0)))</f>
        <v/>
      </c>
      <c r="H956" s="183" t="str">
        <f ca="1">IF(ISERROR($V956),"",OFFSET('Smelter Look-up'!$G$4,$V956-4,0))</f>
        <v/>
      </c>
      <c r="I956" s="184" t="str">
        <f ca="1">IF(ISERROR($V956),"",OFFSET('Smelter Look-up'!$H$4,$V956-4,0))</f>
        <v/>
      </c>
      <c r="J956" s="184" t="str">
        <f ca="1">IF(ISERROR($V956),"",OFFSET('Smelter Look-up'!$I$4,$V956-4,0))</f>
        <v/>
      </c>
      <c r="K956" s="224"/>
      <c r="L956" s="224"/>
      <c r="M956" s="224"/>
      <c r="N956" s="224"/>
      <c r="O956" s="224"/>
      <c r="P956" s="185"/>
      <c r="Q956" s="225"/>
      <c r="R956" s="182" t="str">
        <f ca="1">IF(ISERROR($V956),"",OFFSET('Smelter Look-up'!$C$4,$V956-4,0)&amp;"")</f>
        <v/>
      </c>
      <c r="S956" s="181" t="str">
        <f t="shared" ref="S956:S987" ca="1" si="137">IF(B956="","",IF(ISERROR(MATCH($E956,CL,0)),"Unknown",INDIRECT("'C'!$A$"&amp;MATCH($E956,CL,0)+1)))</f>
        <v/>
      </c>
      <c r="T956" s="181" t="str">
        <f ca="1">IF(B956="","",IF(ISERROR(MATCH($J956,SorP!$B$1:$B$6226,0)),"",INDIRECT("'SorP'!$A$"&amp;MATCH($S956&amp;$J956,SorP!C:C,0))))</f>
        <v/>
      </c>
      <c r="U956" s="201"/>
      <c r="V956" s="226" t="e">
        <f>IF(C956="",NA(),IF(OR(C956="Smelter not listed",C956="Smelter not yet identified"),MATCH($B956&amp;$D956,'Smelter Look-up'!$J:$J,0),MATCH($B956&amp;$C956,'Smelter Look-up'!$J:$J,0)))</f>
        <v>#N/A</v>
      </c>
      <c r="X956" s="227">
        <f t="shared" ref="X956:X987" ca="1" si="138">IF(AND(C956="Smelter not listed",OR(LEN(D956)=0,LEN(E956)=0)),1,0)</f>
        <v>0</v>
      </c>
      <c r="AB956" s="228" t="str">
        <f t="shared" ref="AB956:AB987" si="139">B956&amp;C956</f>
        <v/>
      </c>
    </row>
    <row r="957" spans="1:28" s="227" customFormat="1" ht="20.25">
      <c r="A957" s="181"/>
      <c r="B957" s="182" t="str">
        <f>IF(LEN(A957)=0,"",INDEX('Smelter Look-up'!$A:$A,MATCH($A957,'Smelter Look-up'!$E:$E,0)))</f>
        <v/>
      </c>
      <c r="C957" s="186" t="str">
        <f>IF(LEN(A957)=0,"",INDEX('Smelter Look-up'!$C:$C,MATCH($A957,'Smelter Look-up'!$E:$E,0)))</f>
        <v/>
      </c>
      <c r="D957" s="230"/>
      <c r="E957" s="182" t="str">
        <f ca="1">IF(ISERROR($V957),"",OFFSET('Smelter Look-up'!$D$4,$V957-4,0)&amp;"")</f>
        <v/>
      </c>
      <c r="F957" s="182" t="str">
        <f ca="1">IF(ISERROR($V957),"",OFFSET('Smelter Look-up'!$E$4,$V957-4,0))</f>
        <v/>
      </c>
      <c r="G957" s="182" t="str">
        <f ca="1">IF(C957=$X$4,IF(ISERROR($V957),"Enter smelter details","RMI"),IF(ISERROR($V957),"",OFFSET('Smelter Look-up'!$F$4,$V957-4,0)))</f>
        <v/>
      </c>
      <c r="H957" s="183" t="str">
        <f ca="1">IF(ISERROR($V957),"",OFFSET('Smelter Look-up'!$G$4,$V957-4,0))</f>
        <v/>
      </c>
      <c r="I957" s="184" t="str">
        <f ca="1">IF(ISERROR($V957),"",OFFSET('Smelter Look-up'!$H$4,$V957-4,0))</f>
        <v/>
      </c>
      <c r="J957" s="184" t="str">
        <f ca="1">IF(ISERROR($V957),"",OFFSET('Smelter Look-up'!$I$4,$V957-4,0))</f>
        <v/>
      </c>
      <c r="K957" s="224"/>
      <c r="L957" s="224"/>
      <c r="M957" s="224"/>
      <c r="N957" s="224"/>
      <c r="O957" s="224"/>
      <c r="P957" s="185"/>
      <c r="Q957" s="225"/>
      <c r="R957" s="182" t="str">
        <f ca="1">IF(ISERROR($V957),"",OFFSET('Smelter Look-up'!$C$4,$V957-4,0)&amp;"")</f>
        <v/>
      </c>
      <c r="S957" s="181" t="str">
        <f t="shared" ca="1" si="137"/>
        <v/>
      </c>
      <c r="T957" s="181" t="str">
        <f ca="1">IF(B957="","",IF(ISERROR(MATCH($J957,SorP!$B$1:$B$6226,0)),"",INDIRECT("'SorP'!$A$"&amp;MATCH($S957&amp;$J957,SorP!C:C,0))))</f>
        <v/>
      </c>
      <c r="U957" s="201"/>
      <c r="V957" s="226" t="e">
        <f>IF(C957="",NA(),IF(OR(C957="Smelter not listed",C957="Smelter not yet identified"),MATCH($B957&amp;$D957,'Smelter Look-up'!$J:$J,0),MATCH($B957&amp;$C957,'Smelter Look-up'!$J:$J,0)))</f>
        <v>#N/A</v>
      </c>
      <c r="X957" s="227">
        <f t="shared" ca="1" si="138"/>
        <v>0</v>
      </c>
      <c r="AB957" s="228" t="str">
        <f t="shared" si="139"/>
        <v/>
      </c>
    </row>
    <row r="958" spans="1:28" s="227" customFormat="1" ht="20.25">
      <c r="A958" s="181"/>
      <c r="B958" s="182" t="str">
        <f>IF(LEN(A958)=0,"",INDEX('Smelter Look-up'!$A:$A,MATCH($A958,'Smelter Look-up'!$E:$E,0)))</f>
        <v/>
      </c>
      <c r="C958" s="186" t="str">
        <f>IF(LEN(A958)=0,"",INDEX('Smelter Look-up'!$C:$C,MATCH($A958,'Smelter Look-up'!$E:$E,0)))</f>
        <v/>
      </c>
      <c r="D958" s="230"/>
      <c r="E958" s="182" t="str">
        <f ca="1">IF(ISERROR($V958),"",OFFSET('Smelter Look-up'!$D$4,$V958-4,0)&amp;"")</f>
        <v/>
      </c>
      <c r="F958" s="182" t="str">
        <f ca="1">IF(ISERROR($V958),"",OFFSET('Smelter Look-up'!$E$4,$V958-4,0))</f>
        <v/>
      </c>
      <c r="G958" s="182" t="str">
        <f ca="1">IF(C958=$X$4,IF(ISERROR($V958),"Enter smelter details","RMI"),IF(ISERROR($V958),"",OFFSET('Smelter Look-up'!$F$4,$V958-4,0)))</f>
        <v/>
      </c>
      <c r="H958" s="183" t="str">
        <f ca="1">IF(ISERROR($V958),"",OFFSET('Smelter Look-up'!$G$4,$V958-4,0))</f>
        <v/>
      </c>
      <c r="I958" s="184" t="str">
        <f ca="1">IF(ISERROR($V958),"",OFFSET('Smelter Look-up'!$H$4,$V958-4,0))</f>
        <v/>
      </c>
      <c r="J958" s="184" t="str">
        <f ca="1">IF(ISERROR($V958),"",OFFSET('Smelter Look-up'!$I$4,$V958-4,0))</f>
        <v/>
      </c>
      <c r="K958" s="224"/>
      <c r="L958" s="224"/>
      <c r="M958" s="224"/>
      <c r="N958" s="224"/>
      <c r="O958" s="224"/>
      <c r="P958" s="185"/>
      <c r="Q958" s="225"/>
      <c r="R958" s="182" t="str">
        <f ca="1">IF(ISERROR($V958),"",OFFSET('Smelter Look-up'!$C$4,$V958-4,0)&amp;"")</f>
        <v/>
      </c>
      <c r="S958" s="181" t="str">
        <f t="shared" ca="1" si="137"/>
        <v/>
      </c>
      <c r="T958" s="181" t="str">
        <f ca="1">IF(B958="","",IF(ISERROR(MATCH($J958,SorP!$B$1:$B$6226,0)),"",INDIRECT("'SorP'!$A$"&amp;MATCH($S958&amp;$J958,SorP!C:C,0))))</f>
        <v/>
      </c>
      <c r="U958" s="201"/>
      <c r="V958" s="226" t="e">
        <f>IF(C958="",NA(),IF(OR(C958="Smelter not listed",C958="Smelter not yet identified"),MATCH($B958&amp;$D958,'Smelter Look-up'!$J:$J,0),MATCH($B958&amp;$C958,'Smelter Look-up'!$J:$J,0)))</f>
        <v>#N/A</v>
      </c>
      <c r="X958" s="227">
        <f t="shared" ca="1" si="138"/>
        <v>0</v>
      </c>
      <c r="AB958" s="228" t="str">
        <f t="shared" si="139"/>
        <v/>
      </c>
    </row>
    <row r="959" spans="1:28" s="227" customFormat="1" ht="20.25">
      <c r="A959" s="181"/>
      <c r="B959" s="182" t="str">
        <f>IF(LEN(A959)=0,"",INDEX('Smelter Look-up'!$A:$A,MATCH($A959,'Smelter Look-up'!$E:$E,0)))</f>
        <v/>
      </c>
      <c r="C959" s="186" t="str">
        <f>IF(LEN(A959)=0,"",INDEX('Smelter Look-up'!$C:$C,MATCH($A959,'Smelter Look-up'!$E:$E,0)))</f>
        <v/>
      </c>
      <c r="D959" s="230"/>
      <c r="E959" s="182" t="str">
        <f ca="1">IF(ISERROR($V959),"",OFFSET('Smelter Look-up'!$D$4,$V959-4,0)&amp;"")</f>
        <v/>
      </c>
      <c r="F959" s="182" t="str">
        <f ca="1">IF(ISERROR($V959),"",OFFSET('Smelter Look-up'!$E$4,$V959-4,0))</f>
        <v/>
      </c>
      <c r="G959" s="182" t="str">
        <f ca="1">IF(C959=$X$4,IF(ISERROR($V959),"Enter smelter details","RMI"),IF(ISERROR($V959),"",OFFSET('Smelter Look-up'!$F$4,$V959-4,0)))</f>
        <v/>
      </c>
      <c r="H959" s="183" t="str">
        <f ca="1">IF(ISERROR($V959),"",OFFSET('Smelter Look-up'!$G$4,$V959-4,0))</f>
        <v/>
      </c>
      <c r="I959" s="184" t="str">
        <f ca="1">IF(ISERROR($V959),"",OFFSET('Smelter Look-up'!$H$4,$V959-4,0))</f>
        <v/>
      </c>
      <c r="J959" s="184" t="str">
        <f ca="1">IF(ISERROR($V959),"",OFFSET('Smelter Look-up'!$I$4,$V959-4,0))</f>
        <v/>
      </c>
      <c r="K959" s="224"/>
      <c r="L959" s="224"/>
      <c r="M959" s="224"/>
      <c r="N959" s="224"/>
      <c r="O959" s="224"/>
      <c r="P959" s="185"/>
      <c r="Q959" s="225"/>
      <c r="R959" s="182" t="str">
        <f ca="1">IF(ISERROR($V959),"",OFFSET('Smelter Look-up'!$C$4,$V959-4,0)&amp;"")</f>
        <v/>
      </c>
      <c r="S959" s="181" t="str">
        <f t="shared" ca="1" si="137"/>
        <v/>
      </c>
      <c r="T959" s="181" t="str">
        <f ca="1">IF(B959="","",IF(ISERROR(MATCH($J959,SorP!$B$1:$B$6226,0)),"",INDIRECT("'SorP'!$A$"&amp;MATCH($S959&amp;$J959,SorP!C:C,0))))</f>
        <v/>
      </c>
      <c r="U959" s="201"/>
      <c r="V959" s="226" t="e">
        <f>IF(C959="",NA(),IF(OR(C959="Smelter not listed",C959="Smelter not yet identified"),MATCH($B959&amp;$D959,'Smelter Look-up'!$J:$J,0),MATCH($B959&amp;$C959,'Smelter Look-up'!$J:$J,0)))</f>
        <v>#N/A</v>
      </c>
      <c r="X959" s="227">
        <f t="shared" ca="1" si="138"/>
        <v>0</v>
      </c>
      <c r="AB959" s="228" t="str">
        <f t="shared" si="139"/>
        <v/>
      </c>
    </row>
    <row r="960" spans="1:28" s="227" customFormat="1" ht="20.25">
      <c r="A960" s="181"/>
      <c r="B960" s="182" t="str">
        <f>IF(LEN(A960)=0,"",INDEX('Smelter Look-up'!$A:$A,MATCH($A960,'Smelter Look-up'!$E:$E,0)))</f>
        <v/>
      </c>
      <c r="C960" s="186" t="str">
        <f>IF(LEN(A960)=0,"",INDEX('Smelter Look-up'!$C:$C,MATCH($A960,'Smelter Look-up'!$E:$E,0)))</f>
        <v/>
      </c>
      <c r="D960" s="230"/>
      <c r="E960" s="182" t="str">
        <f ca="1">IF(ISERROR($V960),"",OFFSET('Smelter Look-up'!$D$4,$V960-4,0)&amp;"")</f>
        <v/>
      </c>
      <c r="F960" s="182" t="str">
        <f ca="1">IF(ISERROR($V960),"",OFFSET('Smelter Look-up'!$E$4,$V960-4,0))</f>
        <v/>
      </c>
      <c r="G960" s="182" t="str">
        <f ca="1">IF(C960=$X$4,IF(ISERROR($V960),"Enter smelter details","RMI"),IF(ISERROR($V960),"",OFFSET('Smelter Look-up'!$F$4,$V960-4,0)))</f>
        <v/>
      </c>
      <c r="H960" s="183" t="str">
        <f ca="1">IF(ISERROR($V960),"",OFFSET('Smelter Look-up'!$G$4,$V960-4,0))</f>
        <v/>
      </c>
      <c r="I960" s="184" t="str">
        <f ca="1">IF(ISERROR($V960),"",OFFSET('Smelter Look-up'!$H$4,$V960-4,0))</f>
        <v/>
      </c>
      <c r="J960" s="184" t="str">
        <f ca="1">IF(ISERROR($V960),"",OFFSET('Smelter Look-up'!$I$4,$V960-4,0))</f>
        <v/>
      </c>
      <c r="K960" s="224"/>
      <c r="L960" s="224"/>
      <c r="M960" s="224"/>
      <c r="N960" s="224"/>
      <c r="O960" s="224"/>
      <c r="P960" s="185"/>
      <c r="Q960" s="225"/>
      <c r="R960" s="182" t="str">
        <f ca="1">IF(ISERROR($V960),"",OFFSET('Smelter Look-up'!$C$4,$V960-4,0)&amp;"")</f>
        <v/>
      </c>
      <c r="S960" s="181" t="str">
        <f t="shared" ca="1" si="137"/>
        <v/>
      </c>
      <c r="T960" s="181" t="str">
        <f ca="1">IF(B960="","",IF(ISERROR(MATCH($J960,SorP!$B$1:$B$6226,0)),"",INDIRECT("'SorP'!$A$"&amp;MATCH($S960&amp;$J960,SorP!C:C,0))))</f>
        <v/>
      </c>
      <c r="U960" s="201"/>
      <c r="V960" s="226" t="e">
        <f>IF(C960="",NA(),IF(OR(C960="Smelter not listed",C960="Smelter not yet identified"),MATCH($B960&amp;$D960,'Smelter Look-up'!$J:$J,0),MATCH($B960&amp;$C960,'Smelter Look-up'!$J:$J,0)))</f>
        <v>#N/A</v>
      </c>
      <c r="X960" s="227">
        <f t="shared" ca="1" si="138"/>
        <v>0</v>
      </c>
      <c r="AB960" s="228" t="str">
        <f t="shared" si="139"/>
        <v/>
      </c>
    </row>
    <row r="961" spans="1:28" s="227" customFormat="1" ht="20.25">
      <c r="A961" s="181"/>
      <c r="B961" s="182" t="str">
        <f>IF(LEN(A961)=0,"",INDEX('Smelter Look-up'!$A:$A,MATCH($A961,'Smelter Look-up'!$E:$E,0)))</f>
        <v/>
      </c>
      <c r="C961" s="186" t="str">
        <f>IF(LEN(A961)=0,"",INDEX('Smelter Look-up'!$C:$C,MATCH($A961,'Smelter Look-up'!$E:$E,0)))</f>
        <v/>
      </c>
      <c r="D961" s="230"/>
      <c r="E961" s="182" t="str">
        <f ca="1">IF(ISERROR($V961),"",OFFSET('Smelter Look-up'!$D$4,$V961-4,0)&amp;"")</f>
        <v/>
      </c>
      <c r="F961" s="182" t="str">
        <f ca="1">IF(ISERROR($V961),"",OFFSET('Smelter Look-up'!$E$4,$V961-4,0))</f>
        <v/>
      </c>
      <c r="G961" s="182" t="str">
        <f ca="1">IF(C961=$X$4,IF(ISERROR($V961),"Enter smelter details","RMI"),IF(ISERROR($V961),"",OFFSET('Smelter Look-up'!$F$4,$V961-4,0)))</f>
        <v/>
      </c>
      <c r="H961" s="183" t="str">
        <f ca="1">IF(ISERROR($V961),"",OFFSET('Smelter Look-up'!$G$4,$V961-4,0))</f>
        <v/>
      </c>
      <c r="I961" s="184" t="str">
        <f ca="1">IF(ISERROR($V961),"",OFFSET('Smelter Look-up'!$H$4,$V961-4,0))</f>
        <v/>
      </c>
      <c r="J961" s="184" t="str">
        <f ca="1">IF(ISERROR($V961),"",OFFSET('Smelter Look-up'!$I$4,$V961-4,0))</f>
        <v/>
      </c>
      <c r="K961" s="224"/>
      <c r="L961" s="224"/>
      <c r="M961" s="224"/>
      <c r="N961" s="224"/>
      <c r="O961" s="224"/>
      <c r="P961" s="185"/>
      <c r="Q961" s="225"/>
      <c r="R961" s="182" t="str">
        <f ca="1">IF(ISERROR($V961),"",OFFSET('Smelter Look-up'!$C$4,$V961-4,0)&amp;"")</f>
        <v/>
      </c>
      <c r="S961" s="181" t="str">
        <f t="shared" ca="1" si="137"/>
        <v/>
      </c>
      <c r="T961" s="181" t="str">
        <f ca="1">IF(B961="","",IF(ISERROR(MATCH($J961,SorP!$B$1:$B$6226,0)),"",INDIRECT("'SorP'!$A$"&amp;MATCH($S961&amp;$J961,SorP!C:C,0))))</f>
        <v/>
      </c>
      <c r="U961" s="201"/>
      <c r="V961" s="226" t="e">
        <f>IF(C961="",NA(),IF(OR(C961="Smelter not listed",C961="Smelter not yet identified"),MATCH($B961&amp;$D961,'Smelter Look-up'!$J:$J,0),MATCH($B961&amp;$C961,'Smelter Look-up'!$J:$J,0)))</f>
        <v>#N/A</v>
      </c>
      <c r="X961" s="227">
        <f t="shared" ca="1" si="138"/>
        <v>0</v>
      </c>
      <c r="AB961" s="228" t="str">
        <f t="shared" si="139"/>
        <v/>
      </c>
    </row>
    <row r="962" spans="1:28" s="227" customFormat="1" ht="20.25">
      <c r="A962" s="181"/>
      <c r="B962" s="182" t="str">
        <f>IF(LEN(A962)=0,"",INDEX('Smelter Look-up'!$A:$A,MATCH($A962,'Smelter Look-up'!$E:$E,0)))</f>
        <v/>
      </c>
      <c r="C962" s="186" t="str">
        <f>IF(LEN(A962)=0,"",INDEX('Smelter Look-up'!$C:$C,MATCH($A962,'Smelter Look-up'!$E:$E,0)))</f>
        <v/>
      </c>
      <c r="D962" s="230"/>
      <c r="E962" s="182" t="str">
        <f ca="1">IF(ISERROR($V962),"",OFFSET('Smelter Look-up'!$D$4,$V962-4,0)&amp;"")</f>
        <v/>
      </c>
      <c r="F962" s="182" t="str">
        <f ca="1">IF(ISERROR($V962),"",OFFSET('Smelter Look-up'!$E$4,$V962-4,0))</f>
        <v/>
      </c>
      <c r="G962" s="182" t="str">
        <f ca="1">IF(C962=$X$4,IF(ISERROR($V962),"Enter smelter details","RMI"),IF(ISERROR($V962),"",OFFSET('Smelter Look-up'!$F$4,$V962-4,0)))</f>
        <v/>
      </c>
      <c r="H962" s="183" t="str">
        <f ca="1">IF(ISERROR($V962),"",OFFSET('Smelter Look-up'!$G$4,$V962-4,0))</f>
        <v/>
      </c>
      <c r="I962" s="184" t="str">
        <f ca="1">IF(ISERROR($V962),"",OFFSET('Smelter Look-up'!$H$4,$V962-4,0))</f>
        <v/>
      </c>
      <c r="J962" s="184" t="str">
        <f ca="1">IF(ISERROR($V962),"",OFFSET('Smelter Look-up'!$I$4,$V962-4,0))</f>
        <v/>
      </c>
      <c r="K962" s="224"/>
      <c r="L962" s="224"/>
      <c r="M962" s="224"/>
      <c r="N962" s="224"/>
      <c r="O962" s="224"/>
      <c r="P962" s="185"/>
      <c r="Q962" s="225"/>
      <c r="R962" s="182" t="str">
        <f ca="1">IF(ISERROR($V962),"",OFFSET('Smelter Look-up'!$C$4,$V962-4,0)&amp;"")</f>
        <v/>
      </c>
      <c r="S962" s="181" t="str">
        <f t="shared" ca="1" si="137"/>
        <v/>
      </c>
      <c r="T962" s="181" t="str">
        <f ca="1">IF(B962="","",IF(ISERROR(MATCH($J962,SorP!$B$1:$B$6226,0)),"",INDIRECT("'SorP'!$A$"&amp;MATCH($S962&amp;$J962,SorP!C:C,0))))</f>
        <v/>
      </c>
      <c r="U962" s="201"/>
      <c r="V962" s="226" t="e">
        <f>IF(C962="",NA(),IF(OR(C962="Smelter not listed",C962="Smelter not yet identified"),MATCH($B962&amp;$D962,'Smelter Look-up'!$J:$J,0),MATCH($B962&amp;$C962,'Smelter Look-up'!$J:$J,0)))</f>
        <v>#N/A</v>
      </c>
      <c r="X962" s="227">
        <f t="shared" ca="1" si="138"/>
        <v>0</v>
      </c>
      <c r="AB962" s="228" t="str">
        <f t="shared" si="139"/>
        <v/>
      </c>
    </row>
    <row r="963" spans="1:28" s="227" customFormat="1" ht="20.25">
      <c r="A963" s="181"/>
      <c r="B963" s="182" t="str">
        <f>IF(LEN(A963)=0,"",INDEX('Smelter Look-up'!$A:$A,MATCH($A963,'Smelter Look-up'!$E:$E,0)))</f>
        <v/>
      </c>
      <c r="C963" s="186" t="str">
        <f>IF(LEN(A963)=0,"",INDEX('Smelter Look-up'!$C:$C,MATCH($A963,'Smelter Look-up'!$E:$E,0)))</f>
        <v/>
      </c>
      <c r="D963" s="230"/>
      <c r="E963" s="182" t="str">
        <f ca="1">IF(ISERROR($V963),"",OFFSET('Smelter Look-up'!$D$4,$V963-4,0)&amp;"")</f>
        <v/>
      </c>
      <c r="F963" s="182" t="str">
        <f ca="1">IF(ISERROR($V963),"",OFFSET('Smelter Look-up'!$E$4,$V963-4,0))</f>
        <v/>
      </c>
      <c r="G963" s="182" t="str">
        <f ca="1">IF(C963=$X$4,IF(ISERROR($V963),"Enter smelter details","RMI"),IF(ISERROR($V963),"",OFFSET('Smelter Look-up'!$F$4,$V963-4,0)))</f>
        <v/>
      </c>
      <c r="H963" s="183" t="str">
        <f ca="1">IF(ISERROR($V963),"",OFFSET('Smelter Look-up'!$G$4,$V963-4,0))</f>
        <v/>
      </c>
      <c r="I963" s="184" t="str">
        <f ca="1">IF(ISERROR($V963),"",OFFSET('Smelter Look-up'!$H$4,$V963-4,0))</f>
        <v/>
      </c>
      <c r="J963" s="184" t="str">
        <f ca="1">IF(ISERROR($V963),"",OFFSET('Smelter Look-up'!$I$4,$V963-4,0))</f>
        <v/>
      </c>
      <c r="K963" s="224"/>
      <c r="L963" s="224"/>
      <c r="M963" s="224"/>
      <c r="N963" s="224"/>
      <c r="O963" s="224"/>
      <c r="P963" s="185"/>
      <c r="Q963" s="225"/>
      <c r="R963" s="182" t="str">
        <f ca="1">IF(ISERROR($V963),"",OFFSET('Smelter Look-up'!$C$4,$V963-4,0)&amp;"")</f>
        <v/>
      </c>
      <c r="S963" s="181" t="str">
        <f t="shared" ca="1" si="137"/>
        <v/>
      </c>
      <c r="T963" s="181" t="str">
        <f ca="1">IF(B963="","",IF(ISERROR(MATCH($J963,SorP!$B$1:$B$6226,0)),"",INDIRECT("'SorP'!$A$"&amp;MATCH($S963&amp;$J963,SorP!C:C,0))))</f>
        <v/>
      </c>
      <c r="U963" s="201"/>
      <c r="V963" s="226" t="e">
        <f>IF(C963="",NA(),IF(OR(C963="Smelter not listed",C963="Smelter not yet identified"),MATCH($B963&amp;$D963,'Smelter Look-up'!$J:$J,0),MATCH($B963&amp;$C963,'Smelter Look-up'!$J:$J,0)))</f>
        <v>#N/A</v>
      </c>
      <c r="X963" s="227">
        <f t="shared" ca="1" si="138"/>
        <v>0</v>
      </c>
      <c r="AB963" s="228" t="str">
        <f t="shared" si="139"/>
        <v/>
      </c>
    </row>
    <row r="964" spans="1:28" s="227" customFormat="1" ht="20.25">
      <c r="A964" s="181"/>
      <c r="B964" s="182" t="str">
        <f>IF(LEN(A964)=0,"",INDEX('Smelter Look-up'!$A:$A,MATCH($A964,'Smelter Look-up'!$E:$E,0)))</f>
        <v/>
      </c>
      <c r="C964" s="186" t="str">
        <f>IF(LEN(A964)=0,"",INDEX('Smelter Look-up'!$C:$C,MATCH($A964,'Smelter Look-up'!$E:$E,0)))</f>
        <v/>
      </c>
      <c r="D964" s="230"/>
      <c r="E964" s="182" t="str">
        <f ca="1">IF(ISERROR($V964),"",OFFSET('Smelter Look-up'!$D$4,$V964-4,0)&amp;"")</f>
        <v/>
      </c>
      <c r="F964" s="182" t="str">
        <f ca="1">IF(ISERROR($V964),"",OFFSET('Smelter Look-up'!$E$4,$V964-4,0))</f>
        <v/>
      </c>
      <c r="G964" s="182" t="str">
        <f ca="1">IF(C964=$X$4,IF(ISERROR($V964),"Enter smelter details","RMI"),IF(ISERROR($V964),"",OFFSET('Smelter Look-up'!$F$4,$V964-4,0)))</f>
        <v/>
      </c>
      <c r="H964" s="183" t="str">
        <f ca="1">IF(ISERROR($V964),"",OFFSET('Smelter Look-up'!$G$4,$V964-4,0))</f>
        <v/>
      </c>
      <c r="I964" s="184" t="str">
        <f ca="1">IF(ISERROR($V964),"",OFFSET('Smelter Look-up'!$H$4,$V964-4,0))</f>
        <v/>
      </c>
      <c r="J964" s="184" t="str">
        <f ca="1">IF(ISERROR($V964),"",OFFSET('Smelter Look-up'!$I$4,$V964-4,0))</f>
        <v/>
      </c>
      <c r="K964" s="224"/>
      <c r="L964" s="224"/>
      <c r="M964" s="224"/>
      <c r="N964" s="224"/>
      <c r="O964" s="224"/>
      <c r="P964" s="185"/>
      <c r="Q964" s="225"/>
      <c r="R964" s="182" t="str">
        <f ca="1">IF(ISERROR($V964),"",OFFSET('Smelter Look-up'!$C$4,$V964-4,0)&amp;"")</f>
        <v/>
      </c>
      <c r="S964" s="181" t="str">
        <f t="shared" ca="1" si="137"/>
        <v/>
      </c>
      <c r="T964" s="181" t="str">
        <f ca="1">IF(B964="","",IF(ISERROR(MATCH($J964,SorP!$B$1:$B$6226,0)),"",INDIRECT("'SorP'!$A$"&amp;MATCH($S964&amp;$J964,SorP!C:C,0))))</f>
        <v/>
      </c>
      <c r="U964" s="201"/>
      <c r="V964" s="226" t="e">
        <f>IF(C964="",NA(),IF(OR(C964="Smelter not listed",C964="Smelter not yet identified"),MATCH($B964&amp;$D964,'Smelter Look-up'!$J:$J,0),MATCH($B964&amp;$C964,'Smelter Look-up'!$J:$J,0)))</f>
        <v>#N/A</v>
      </c>
      <c r="X964" s="227">
        <f t="shared" ca="1" si="138"/>
        <v>0</v>
      </c>
      <c r="AB964" s="228" t="str">
        <f t="shared" si="139"/>
        <v/>
      </c>
    </row>
    <row r="965" spans="1:28" s="227" customFormat="1" ht="20.25">
      <c r="A965" s="181"/>
      <c r="B965" s="182" t="str">
        <f>IF(LEN(A965)=0,"",INDEX('Smelter Look-up'!$A:$A,MATCH($A965,'Smelter Look-up'!$E:$E,0)))</f>
        <v/>
      </c>
      <c r="C965" s="186" t="str">
        <f>IF(LEN(A965)=0,"",INDEX('Smelter Look-up'!$C:$C,MATCH($A965,'Smelter Look-up'!$E:$E,0)))</f>
        <v/>
      </c>
      <c r="D965" s="230"/>
      <c r="E965" s="182" t="str">
        <f ca="1">IF(ISERROR($V965),"",OFFSET('Smelter Look-up'!$D$4,$V965-4,0)&amp;"")</f>
        <v/>
      </c>
      <c r="F965" s="182" t="str">
        <f ca="1">IF(ISERROR($V965),"",OFFSET('Smelter Look-up'!$E$4,$V965-4,0))</f>
        <v/>
      </c>
      <c r="G965" s="182" t="str">
        <f ca="1">IF(C965=$X$4,IF(ISERROR($V965),"Enter smelter details","RMI"),IF(ISERROR($V965),"",OFFSET('Smelter Look-up'!$F$4,$V965-4,0)))</f>
        <v/>
      </c>
      <c r="H965" s="183" t="str">
        <f ca="1">IF(ISERROR($V965),"",OFFSET('Smelter Look-up'!$G$4,$V965-4,0))</f>
        <v/>
      </c>
      <c r="I965" s="184" t="str">
        <f ca="1">IF(ISERROR($V965),"",OFFSET('Smelter Look-up'!$H$4,$V965-4,0))</f>
        <v/>
      </c>
      <c r="J965" s="184" t="str">
        <f ca="1">IF(ISERROR($V965),"",OFFSET('Smelter Look-up'!$I$4,$V965-4,0))</f>
        <v/>
      </c>
      <c r="K965" s="224"/>
      <c r="L965" s="224"/>
      <c r="M965" s="224"/>
      <c r="N965" s="224"/>
      <c r="O965" s="224"/>
      <c r="P965" s="185"/>
      <c r="Q965" s="225"/>
      <c r="R965" s="182" t="str">
        <f ca="1">IF(ISERROR($V965),"",OFFSET('Smelter Look-up'!$C$4,$V965-4,0)&amp;"")</f>
        <v/>
      </c>
      <c r="S965" s="181" t="str">
        <f t="shared" ca="1" si="137"/>
        <v/>
      </c>
      <c r="T965" s="181" t="str">
        <f ca="1">IF(B965="","",IF(ISERROR(MATCH($J965,SorP!$B$1:$B$6226,0)),"",INDIRECT("'SorP'!$A$"&amp;MATCH($S965&amp;$J965,SorP!C:C,0))))</f>
        <v/>
      </c>
      <c r="U965" s="201"/>
      <c r="V965" s="226" t="e">
        <f>IF(C965="",NA(),IF(OR(C965="Smelter not listed",C965="Smelter not yet identified"),MATCH($B965&amp;$D965,'Smelter Look-up'!$J:$J,0),MATCH($B965&amp;$C965,'Smelter Look-up'!$J:$J,0)))</f>
        <v>#N/A</v>
      </c>
      <c r="X965" s="227">
        <f t="shared" ca="1" si="138"/>
        <v>0</v>
      </c>
      <c r="AB965" s="228" t="str">
        <f t="shared" si="139"/>
        <v/>
      </c>
    </row>
    <row r="966" spans="1:28" s="227" customFormat="1" ht="20.25">
      <c r="A966" s="181"/>
      <c r="B966" s="182" t="str">
        <f>IF(LEN(A966)=0,"",INDEX('Smelter Look-up'!$A:$A,MATCH($A966,'Smelter Look-up'!$E:$E,0)))</f>
        <v/>
      </c>
      <c r="C966" s="186" t="str">
        <f>IF(LEN(A966)=0,"",INDEX('Smelter Look-up'!$C:$C,MATCH($A966,'Smelter Look-up'!$E:$E,0)))</f>
        <v/>
      </c>
      <c r="D966" s="230"/>
      <c r="E966" s="182" t="str">
        <f ca="1">IF(ISERROR($V966),"",OFFSET('Smelter Look-up'!$D$4,$V966-4,0)&amp;"")</f>
        <v/>
      </c>
      <c r="F966" s="182" t="str">
        <f ca="1">IF(ISERROR($V966),"",OFFSET('Smelter Look-up'!$E$4,$V966-4,0))</f>
        <v/>
      </c>
      <c r="G966" s="182" t="str">
        <f ca="1">IF(C966=$X$4,IF(ISERROR($V966),"Enter smelter details","RMI"),IF(ISERROR($V966),"",OFFSET('Smelter Look-up'!$F$4,$V966-4,0)))</f>
        <v/>
      </c>
      <c r="H966" s="183" t="str">
        <f ca="1">IF(ISERROR($V966),"",OFFSET('Smelter Look-up'!$G$4,$V966-4,0))</f>
        <v/>
      </c>
      <c r="I966" s="184" t="str">
        <f ca="1">IF(ISERROR($V966),"",OFFSET('Smelter Look-up'!$H$4,$V966-4,0))</f>
        <v/>
      </c>
      <c r="J966" s="184" t="str">
        <f ca="1">IF(ISERROR($V966),"",OFFSET('Smelter Look-up'!$I$4,$V966-4,0))</f>
        <v/>
      </c>
      <c r="K966" s="224"/>
      <c r="L966" s="224"/>
      <c r="M966" s="224"/>
      <c r="N966" s="224"/>
      <c r="O966" s="224"/>
      <c r="P966" s="185"/>
      <c r="Q966" s="225"/>
      <c r="R966" s="182" t="str">
        <f ca="1">IF(ISERROR($V966),"",OFFSET('Smelter Look-up'!$C$4,$V966-4,0)&amp;"")</f>
        <v/>
      </c>
      <c r="S966" s="181" t="str">
        <f t="shared" ca="1" si="137"/>
        <v/>
      </c>
      <c r="T966" s="181" t="str">
        <f ca="1">IF(B966="","",IF(ISERROR(MATCH($J966,SorP!$B$1:$B$6226,0)),"",INDIRECT("'SorP'!$A$"&amp;MATCH($S966&amp;$J966,SorP!C:C,0))))</f>
        <v/>
      </c>
      <c r="U966" s="201"/>
      <c r="V966" s="226" t="e">
        <f>IF(C966="",NA(),IF(OR(C966="Smelter not listed",C966="Smelter not yet identified"),MATCH($B966&amp;$D966,'Smelter Look-up'!$J:$J,0),MATCH($B966&amp;$C966,'Smelter Look-up'!$J:$J,0)))</f>
        <v>#N/A</v>
      </c>
      <c r="X966" s="227">
        <f t="shared" ca="1" si="138"/>
        <v>0</v>
      </c>
      <c r="AB966" s="228" t="str">
        <f t="shared" si="139"/>
        <v/>
      </c>
    </row>
    <row r="967" spans="1:28" s="227" customFormat="1" ht="20.25">
      <c r="A967" s="181"/>
      <c r="B967" s="182" t="str">
        <f>IF(LEN(A967)=0,"",INDEX('Smelter Look-up'!$A:$A,MATCH($A967,'Smelter Look-up'!$E:$E,0)))</f>
        <v/>
      </c>
      <c r="C967" s="186" t="str">
        <f>IF(LEN(A967)=0,"",INDEX('Smelter Look-up'!$C:$C,MATCH($A967,'Smelter Look-up'!$E:$E,0)))</f>
        <v/>
      </c>
      <c r="D967" s="230"/>
      <c r="E967" s="182" t="str">
        <f ca="1">IF(ISERROR($V967),"",OFFSET('Smelter Look-up'!$D$4,$V967-4,0)&amp;"")</f>
        <v/>
      </c>
      <c r="F967" s="182" t="str">
        <f ca="1">IF(ISERROR($V967),"",OFFSET('Smelter Look-up'!$E$4,$V967-4,0))</f>
        <v/>
      </c>
      <c r="G967" s="182" t="str">
        <f ca="1">IF(C967=$X$4,IF(ISERROR($V967),"Enter smelter details","RMI"),IF(ISERROR($V967),"",OFFSET('Smelter Look-up'!$F$4,$V967-4,0)))</f>
        <v/>
      </c>
      <c r="H967" s="183" t="str">
        <f ca="1">IF(ISERROR($V967),"",OFFSET('Smelter Look-up'!$G$4,$V967-4,0))</f>
        <v/>
      </c>
      <c r="I967" s="184" t="str">
        <f ca="1">IF(ISERROR($V967),"",OFFSET('Smelter Look-up'!$H$4,$V967-4,0))</f>
        <v/>
      </c>
      <c r="J967" s="184" t="str">
        <f ca="1">IF(ISERROR($V967),"",OFFSET('Smelter Look-up'!$I$4,$V967-4,0))</f>
        <v/>
      </c>
      <c r="K967" s="224"/>
      <c r="L967" s="224"/>
      <c r="M967" s="224"/>
      <c r="N967" s="224"/>
      <c r="O967" s="224"/>
      <c r="P967" s="185"/>
      <c r="Q967" s="225"/>
      <c r="R967" s="182" t="str">
        <f ca="1">IF(ISERROR($V967),"",OFFSET('Smelter Look-up'!$C$4,$V967-4,0)&amp;"")</f>
        <v/>
      </c>
      <c r="S967" s="181" t="str">
        <f t="shared" ca="1" si="137"/>
        <v/>
      </c>
      <c r="T967" s="181" t="str">
        <f ca="1">IF(B967="","",IF(ISERROR(MATCH($J967,SorP!$B$1:$B$6226,0)),"",INDIRECT("'SorP'!$A$"&amp;MATCH($S967&amp;$J967,SorP!C:C,0))))</f>
        <v/>
      </c>
      <c r="U967" s="201"/>
      <c r="V967" s="226" t="e">
        <f>IF(C967="",NA(),IF(OR(C967="Smelter not listed",C967="Smelter not yet identified"),MATCH($B967&amp;$D967,'Smelter Look-up'!$J:$J,0),MATCH($B967&amp;$C967,'Smelter Look-up'!$J:$J,0)))</f>
        <v>#N/A</v>
      </c>
      <c r="X967" s="227">
        <f t="shared" ca="1" si="138"/>
        <v>0</v>
      </c>
      <c r="AB967" s="228" t="str">
        <f t="shared" si="139"/>
        <v/>
      </c>
    </row>
    <row r="968" spans="1:28" s="227" customFormat="1" ht="20.25">
      <c r="A968" s="181"/>
      <c r="B968" s="182" t="str">
        <f>IF(LEN(A968)=0,"",INDEX('Smelter Look-up'!$A:$A,MATCH($A968,'Smelter Look-up'!$E:$E,0)))</f>
        <v/>
      </c>
      <c r="C968" s="186" t="str">
        <f>IF(LEN(A968)=0,"",INDEX('Smelter Look-up'!$C:$C,MATCH($A968,'Smelter Look-up'!$E:$E,0)))</f>
        <v/>
      </c>
      <c r="D968" s="230"/>
      <c r="E968" s="182" t="str">
        <f ca="1">IF(ISERROR($V968),"",OFFSET('Smelter Look-up'!$D$4,$V968-4,0)&amp;"")</f>
        <v/>
      </c>
      <c r="F968" s="182" t="str">
        <f ca="1">IF(ISERROR($V968),"",OFFSET('Smelter Look-up'!$E$4,$V968-4,0))</f>
        <v/>
      </c>
      <c r="G968" s="182" t="str">
        <f ca="1">IF(C968=$X$4,IF(ISERROR($V968),"Enter smelter details","RMI"),IF(ISERROR($V968),"",OFFSET('Smelter Look-up'!$F$4,$V968-4,0)))</f>
        <v/>
      </c>
      <c r="H968" s="183" t="str">
        <f ca="1">IF(ISERROR($V968),"",OFFSET('Smelter Look-up'!$G$4,$V968-4,0))</f>
        <v/>
      </c>
      <c r="I968" s="184" t="str">
        <f ca="1">IF(ISERROR($V968),"",OFFSET('Smelter Look-up'!$H$4,$V968-4,0))</f>
        <v/>
      </c>
      <c r="J968" s="184" t="str">
        <f ca="1">IF(ISERROR($V968),"",OFFSET('Smelter Look-up'!$I$4,$V968-4,0))</f>
        <v/>
      </c>
      <c r="K968" s="224"/>
      <c r="L968" s="224"/>
      <c r="M968" s="224"/>
      <c r="N968" s="224"/>
      <c r="O968" s="224"/>
      <c r="P968" s="185"/>
      <c r="Q968" s="225"/>
      <c r="R968" s="182" t="str">
        <f ca="1">IF(ISERROR($V968),"",OFFSET('Smelter Look-up'!$C$4,$V968-4,0)&amp;"")</f>
        <v/>
      </c>
      <c r="S968" s="181" t="str">
        <f t="shared" ca="1" si="137"/>
        <v/>
      </c>
      <c r="T968" s="181" t="str">
        <f ca="1">IF(B968="","",IF(ISERROR(MATCH($J968,SorP!$B$1:$B$6226,0)),"",INDIRECT("'SorP'!$A$"&amp;MATCH($S968&amp;$J968,SorP!C:C,0))))</f>
        <v/>
      </c>
      <c r="U968" s="201"/>
      <c r="V968" s="226" t="e">
        <f>IF(C968="",NA(),IF(OR(C968="Smelter not listed",C968="Smelter not yet identified"),MATCH($B968&amp;$D968,'Smelter Look-up'!$J:$J,0),MATCH($B968&amp;$C968,'Smelter Look-up'!$J:$J,0)))</f>
        <v>#N/A</v>
      </c>
      <c r="X968" s="227">
        <f t="shared" ca="1" si="138"/>
        <v>0</v>
      </c>
      <c r="AB968" s="228" t="str">
        <f t="shared" si="139"/>
        <v/>
      </c>
    </row>
    <row r="969" spans="1:28" s="227" customFormat="1" ht="20.25">
      <c r="A969" s="181"/>
      <c r="B969" s="182" t="str">
        <f>IF(LEN(A969)=0,"",INDEX('Smelter Look-up'!$A:$A,MATCH($A969,'Smelter Look-up'!$E:$E,0)))</f>
        <v/>
      </c>
      <c r="C969" s="186" t="str">
        <f>IF(LEN(A969)=0,"",INDEX('Smelter Look-up'!$C:$C,MATCH($A969,'Smelter Look-up'!$E:$E,0)))</f>
        <v/>
      </c>
      <c r="D969" s="230"/>
      <c r="E969" s="182" t="str">
        <f ca="1">IF(ISERROR($V969),"",OFFSET('Smelter Look-up'!$D$4,$V969-4,0)&amp;"")</f>
        <v/>
      </c>
      <c r="F969" s="182" t="str">
        <f ca="1">IF(ISERROR($V969),"",OFFSET('Smelter Look-up'!$E$4,$V969-4,0))</f>
        <v/>
      </c>
      <c r="G969" s="182" t="str">
        <f ca="1">IF(C969=$X$4,IF(ISERROR($V969),"Enter smelter details","RMI"),IF(ISERROR($V969),"",OFFSET('Smelter Look-up'!$F$4,$V969-4,0)))</f>
        <v/>
      </c>
      <c r="H969" s="183" t="str">
        <f ca="1">IF(ISERROR($V969),"",OFFSET('Smelter Look-up'!$G$4,$V969-4,0))</f>
        <v/>
      </c>
      <c r="I969" s="184" t="str">
        <f ca="1">IF(ISERROR($V969),"",OFFSET('Smelter Look-up'!$H$4,$V969-4,0))</f>
        <v/>
      </c>
      <c r="J969" s="184" t="str">
        <f ca="1">IF(ISERROR($V969),"",OFFSET('Smelter Look-up'!$I$4,$V969-4,0))</f>
        <v/>
      </c>
      <c r="K969" s="224"/>
      <c r="L969" s="224"/>
      <c r="M969" s="224"/>
      <c r="N969" s="224"/>
      <c r="O969" s="224"/>
      <c r="P969" s="185"/>
      <c r="Q969" s="225"/>
      <c r="R969" s="182" t="str">
        <f ca="1">IF(ISERROR($V969),"",OFFSET('Smelter Look-up'!$C$4,$V969-4,0)&amp;"")</f>
        <v/>
      </c>
      <c r="S969" s="181" t="str">
        <f t="shared" ca="1" si="137"/>
        <v/>
      </c>
      <c r="T969" s="181" t="str">
        <f ca="1">IF(B969="","",IF(ISERROR(MATCH($J969,SorP!$B$1:$B$6226,0)),"",INDIRECT("'SorP'!$A$"&amp;MATCH($S969&amp;$J969,SorP!C:C,0))))</f>
        <v/>
      </c>
      <c r="U969" s="201"/>
      <c r="V969" s="226" t="e">
        <f>IF(C969="",NA(),IF(OR(C969="Smelter not listed",C969="Smelter not yet identified"),MATCH($B969&amp;$D969,'Smelter Look-up'!$J:$J,0),MATCH($B969&amp;$C969,'Smelter Look-up'!$J:$J,0)))</f>
        <v>#N/A</v>
      </c>
      <c r="X969" s="227">
        <f t="shared" ca="1" si="138"/>
        <v>0</v>
      </c>
      <c r="AB969" s="228" t="str">
        <f t="shared" si="139"/>
        <v/>
      </c>
    </row>
    <row r="970" spans="1:28" s="227" customFormat="1" ht="20.25">
      <c r="A970" s="181"/>
      <c r="B970" s="182" t="str">
        <f>IF(LEN(A970)=0,"",INDEX('Smelter Look-up'!$A:$A,MATCH($A970,'Smelter Look-up'!$E:$E,0)))</f>
        <v/>
      </c>
      <c r="C970" s="186" t="str">
        <f>IF(LEN(A970)=0,"",INDEX('Smelter Look-up'!$C:$C,MATCH($A970,'Smelter Look-up'!$E:$E,0)))</f>
        <v/>
      </c>
      <c r="D970" s="230"/>
      <c r="E970" s="182" t="str">
        <f ca="1">IF(ISERROR($V970),"",OFFSET('Smelter Look-up'!$D$4,$V970-4,0)&amp;"")</f>
        <v/>
      </c>
      <c r="F970" s="182" t="str">
        <f ca="1">IF(ISERROR($V970),"",OFFSET('Smelter Look-up'!$E$4,$V970-4,0))</f>
        <v/>
      </c>
      <c r="G970" s="182" t="str">
        <f ca="1">IF(C970=$X$4,IF(ISERROR($V970),"Enter smelter details","RMI"),IF(ISERROR($V970),"",OFFSET('Smelter Look-up'!$F$4,$V970-4,0)))</f>
        <v/>
      </c>
      <c r="H970" s="183" t="str">
        <f ca="1">IF(ISERROR($V970),"",OFFSET('Smelter Look-up'!$G$4,$V970-4,0))</f>
        <v/>
      </c>
      <c r="I970" s="184" t="str">
        <f ca="1">IF(ISERROR($V970),"",OFFSET('Smelter Look-up'!$H$4,$V970-4,0))</f>
        <v/>
      </c>
      <c r="J970" s="184" t="str">
        <f ca="1">IF(ISERROR($V970),"",OFFSET('Smelter Look-up'!$I$4,$V970-4,0))</f>
        <v/>
      </c>
      <c r="K970" s="224"/>
      <c r="L970" s="224"/>
      <c r="M970" s="224"/>
      <c r="N970" s="224"/>
      <c r="O970" s="224"/>
      <c r="P970" s="185"/>
      <c r="Q970" s="225"/>
      <c r="R970" s="182" t="str">
        <f ca="1">IF(ISERROR($V970),"",OFFSET('Smelter Look-up'!$C$4,$V970-4,0)&amp;"")</f>
        <v/>
      </c>
      <c r="S970" s="181" t="str">
        <f t="shared" ca="1" si="137"/>
        <v/>
      </c>
      <c r="T970" s="181" t="str">
        <f ca="1">IF(B970="","",IF(ISERROR(MATCH($J970,SorP!$B$1:$B$6226,0)),"",INDIRECT("'SorP'!$A$"&amp;MATCH($S970&amp;$J970,SorP!C:C,0))))</f>
        <v/>
      </c>
      <c r="U970" s="201"/>
      <c r="V970" s="226" t="e">
        <f>IF(C970="",NA(),IF(OR(C970="Smelter not listed",C970="Smelter not yet identified"),MATCH($B970&amp;$D970,'Smelter Look-up'!$J:$J,0),MATCH($B970&amp;$C970,'Smelter Look-up'!$J:$J,0)))</f>
        <v>#N/A</v>
      </c>
      <c r="X970" s="227">
        <f t="shared" ca="1" si="138"/>
        <v>0</v>
      </c>
      <c r="AB970" s="228" t="str">
        <f t="shared" si="139"/>
        <v/>
      </c>
    </row>
    <row r="971" spans="1:28" s="227" customFormat="1" ht="20.25">
      <c r="A971" s="181"/>
      <c r="B971" s="182" t="str">
        <f>IF(LEN(A971)=0,"",INDEX('Smelter Look-up'!$A:$A,MATCH($A971,'Smelter Look-up'!$E:$E,0)))</f>
        <v/>
      </c>
      <c r="C971" s="186" t="str">
        <f>IF(LEN(A971)=0,"",INDEX('Smelter Look-up'!$C:$C,MATCH($A971,'Smelter Look-up'!$E:$E,0)))</f>
        <v/>
      </c>
      <c r="D971" s="230"/>
      <c r="E971" s="182" t="str">
        <f ca="1">IF(ISERROR($V971),"",OFFSET('Smelter Look-up'!$D$4,$V971-4,0)&amp;"")</f>
        <v/>
      </c>
      <c r="F971" s="182" t="str">
        <f ca="1">IF(ISERROR($V971),"",OFFSET('Smelter Look-up'!$E$4,$V971-4,0))</f>
        <v/>
      </c>
      <c r="G971" s="182" t="str">
        <f ca="1">IF(C971=$X$4,IF(ISERROR($V971),"Enter smelter details","RMI"),IF(ISERROR($V971),"",OFFSET('Smelter Look-up'!$F$4,$V971-4,0)))</f>
        <v/>
      </c>
      <c r="H971" s="183" t="str">
        <f ca="1">IF(ISERROR($V971),"",OFFSET('Smelter Look-up'!$G$4,$V971-4,0))</f>
        <v/>
      </c>
      <c r="I971" s="184" t="str">
        <f ca="1">IF(ISERROR($V971),"",OFFSET('Smelter Look-up'!$H$4,$V971-4,0))</f>
        <v/>
      </c>
      <c r="J971" s="184" t="str">
        <f ca="1">IF(ISERROR($V971),"",OFFSET('Smelter Look-up'!$I$4,$V971-4,0))</f>
        <v/>
      </c>
      <c r="K971" s="224"/>
      <c r="L971" s="224"/>
      <c r="M971" s="224"/>
      <c r="N971" s="224"/>
      <c r="O971" s="224"/>
      <c r="P971" s="185"/>
      <c r="Q971" s="225"/>
      <c r="R971" s="182" t="str">
        <f ca="1">IF(ISERROR($V971),"",OFFSET('Smelter Look-up'!$C$4,$V971-4,0)&amp;"")</f>
        <v/>
      </c>
      <c r="S971" s="181" t="str">
        <f t="shared" ca="1" si="137"/>
        <v/>
      </c>
      <c r="T971" s="181" t="str">
        <f ca="1">IF(B971="","",IF(ISERROR(MATCH($J971,SorP!$B$1:$B$6226,0)),"",INDIRECT("'SorP'!$A$"&amp;MATCH($S971&amp;$J971,SorP!C:C,0))))</f>
        <v/>
      </c>
      <c r="U971" s="201"/>
      <c r="V971" s="226" t="e">
        <f>IF(C971="",NA(),IF(OR(C971="Smelter not listed",C971="Smelter not yet identified"),MATCH($B971&amp;$D971,'Smelter Look-up'!$J:$J,0),MATCH($B971&amp;$C971,'Smelter Look-up'!$J:$J,0)))</f>
        <v>#N/A</v>
      </c>
      <c r="X971" s="227">
        <f t="shared" ca="1" si="138"/>
        <v>0</v>
      </c>
      <c r="AB971" s="228" t="str">
        <f t="shared" si="139"/>
        <v/>
      </c>
    </row>
    <row r="972" spans="1:28" s="227" customFormat="1" ht="20.25">
      <c r="A972" s="181"/>
      <c r="B972" s="182" t="str">
        <f>IF(LEN(A972)=0,"",INDEX('Smelter Look-up'!$A:$A,MATCH($A972,'Smelter Look-up'!$E:$E,0)))</f>
        <v/>
      </c>
      <c r="C972" s="186" t="str">
        <f>IF(LEN(A972)=0,"",INDEX('Smelter Look-up'!$C:$C,MATCH($A972,'Smelter Look-up'!$E:$E,0)))</f>
        <v/>
      </c>
      <c r="D972" s="230"/>
      <c r="E972" s="182" t="str">
        <f ca="1">IF(ISERROR($V972),"",OFFSET('Smelter Look-up'!$D$4,$V972-4,0)&amp;"")</f>
        <v/>
      </c>
      <c r="F972" s="182" t="str">
        <f ca="1">IF(ISERROR($V972),"",OFFSET('Smelter Look-up'!$E$4,$V972-4,0))</f>
        <v/>
      </c>
      <c r="G972" s="182" t="str">
        <f ca="1">IF(C972=$X$4,IF(ISERROR($V972),"Enter smelter details","RMI"),IF(ISERROR($V972),"",OFFSET('Smelter Look-up'!$F$4,$V972-4,0)))</f>
        <v/>
      </c>
      <c r="H972" s="183" t="str">
        <f ca="1">IF(ISERROR($V972),"",OFFSET('Smelter Look-up'!$G$4,$V972-4,0))</f>
        <v/>
      </c>
      <c r="I972" s="184" t="str">
        <f ca="1">IF(ISERROR($V972),"",OFFSET('Smelter Look-up'!$H$4,$V972-4,0))</f>
        <v/>
      </c>
      <c r="J972" s="184" t="str">
        <f ca="1">IF(ISERROR($V972),"",OFFSET('Smelter Look-up'!$I$4,$V972-4,0))</f>
        <v/>
      </c>
      <c r="K972" s="224"/>
      <c r="L972" s="224"/>
      <c r="M972" s="224"/>
      <c r="N972" s="224"/>
      <c r="O972" s="224"/>
      <c r="P972" s="185"/>
      <c r="Q972" s="225"/>
      <c r="R972" s="182" t="str">
        <f ca="1">IF(ISERROR($V972),"",OFFSET('Smelter Look-up'!$C$4,$V972-4,0)&amp;"")</f>
        <v/>
      </c>
      <c r="S972" s="181" t="str">
        <f t="shared" ca="1" si="137"/>
        <v/>
      </c>
      <c r="T972" s="181" t="str">
        <f ca="1">IF(B972="","",IF(ISERROR(MATCH($J972,SorP!$B$1:$B$6226,0)),"",INDIRECT("'SorP'!$A$"&amp;MATCH($S972&amp;$J972,SorP!C:C,0))))</f>
        <v/>
      </c>
      <c r="U972" s="201"/>
      <c r="V972" s="226" t="e">
        <f>IF(C972="",NA(),IF(OR(C972="Smelter not listed",C972="Smelter not yet identified"),MATCH($B972&amp;$D972,'Smelter Look-up'!$J:$J,0),MATCH($B972&amp;$C972,'Smelter Look-up'!$J:$J,0)))</f>
        <v>#N/A</v>
      </c>
      <c r="X972" s="227">
        <f t="shared" ca="1" si="138"/>
        <v>0</v>
      </c>
      <c r="AB972" s="228" t="str">
        <f t="shared" si="139"/>
        <v/>
      </c>
    </row>
    <row r="973" spans="1:28" s="227" customFormat="1" ht="20.25">
      <c r="A973" s="181"/>
      <c r="B973" s="182" t="str">
        <f>IF(LEN(A973)=0,"",INDEX('Smelter Look-up'!$A:$A,MATCH($A973,'Smelter Look-up'!$E:$E,0)))</f>
        <v/>
      </c>
      <c r="C973" s="186" t="str">
        <f>IF(LEN(A973)=0,"",INDEX('Smelter Look-up'!$C:$C,MATCH($A973,'Smelter Look-up'!$E:$E,0)))</f>
        <v/>
      </c>
      <c r="D973" s="230"/>
      <c r="E973" s="182" t="str">
        <f ca="1">IF(ISERROR($V973),"",OFFSET('Smelter Look-up'!$D$4,$V973-4,0)&amp;"")</f>
        <v/>
      </c>
      <c r="F973" s="182" t="str">
        <f ca="1">IF(ISERROR($V973),"",OFFSET('Smelter Look-up'!$E$4,$V973-4,0))</f>
        <v/>
      </c>
      <c r="G973" s="182" t="str">
        <f ca="1">IF(C973=$X$4,IF(ISERROR($V973),"Enter smelter details","RMI"),IF(ISERROR($V973),"",OFFSET('Smelter Look-up'!$F$4,$V973-4,0)))</f>
        <v/>
      </c>
      <c r="H973" s="183" t="str">
        <f ca="1">IF(ISERROR($V973),"",OFFSET('Smelter Look-up'!$G$4,$V973-4,0))</f>
        <v/>
      </c>
      <c r="I973" s="184" t="str">
        <f ca="1">IF(ISERROR($V973),"",OFFSET('Smelter Look-up'!$H$4,$V973-4,0))</f>
        <v/>
      </c>
      <c r="J973" s="184" t="str">
        <f ca="1">IF(ISERROR($V973),"",OFFSET('Smelter Look-up'!$I$4,$V973-4,0))</f>
        <v/>
      </c>
      <c r="K973" s="224"/>
      <c r="L973" s="224"/>
      <c r="M973" s="224"/>
      <c r="N973" s="224"/>
      <c r="O973" s="224"/>
      <c r="P973" s="185"/>
      <c r="Q973" s="225"/>
      <c r="R973" s="182" t="str">
        <f ca="1">IF(ISERROR($V973),"",OFFSET('Smelter Look-up'!$C$4,$V973-4,0)&amp;"")</f>
        <v/>
      </c>
      <c r="S973" s="181" t="str">
        <f t="shared" ca="1" si="137"/>
        <v/>
      </c>
      <c r="T973" s="181" t="str">
        <f ca="1">IF(B973="","",IF(ISERROR(MATCH($J973,SorP!$B$1:$B$6226,0)),"",INDIRECT("'SorP'!$A$"&amp;MATCH($S973&amp;$J973,SorP!C:C,0))))</f>
        <v/>
      </c>
      <c r="U973" s="201"/>
      <c r="V973" s="226" t="e">
        <f>IF(C973="",NA(),IF(OR(C973="Smelter not listed",C973="Smelter not yet identified"),MATCH($B973&amp;$D973,'Smelter Look-up'!$J:$J,0),MATCH($B973&amp;$C973,'Smelter Look-up'!$J:$J,0)))</f>
        <v>#N/A</v>
      </c>
      <c r="X973" s="227">
        <f t="shared" ca="1" si="138"/>
        <v>0</v>
      </c>
      <c r="AB973" s="228" t="str">
        <f t="shared" si="139"/>
        <v/>
      </c>
    </row>
    <row r="974" spans="1:28" s="227" customFormat="1" ht="20.25">
      <c r="A974" s="181"/>
      <c r="B974" s="182" t="str">
        <f>IF(LEN(A974)=0,"",INDEX('Smelter Look-up'!$A:$A,MATCH($A974,'Smelter Look-up'!$E:$E,0)))</f>
        <v/>
      </c>
      <c r="C974" s="186" t="str">
        <f>IF(LEN(A974)=0,"",INDEX('Smelter Look-up'!$C:$C,MATCH($A974,'Smelter Look-up'!$E:$E,0)))</f>
        <v/>
      </c>
      <c r="D974" s="230"/>
      <c r="E974" s="182" t="str">
        <f ca="1">IF(ISERROR($V974),"",OFFSET('Smelter Look-up'!$D$4,$V974-4,0)&amp;"")</f>
        <v/>
      </c>
      <c r="F974" s="182" t="str">
        <f ca="1">IF(ISERROR($V974),"",OFFSET('Smelter Look-up'!$E$4,$V974-4,0))</f>
        <v/>
      </c>
      <c r="G974" s="182" t="str">
        <f ca="1">IF(C974=$X$4,IF(ISERROR($V974),"Enter smelter details","RMI"),IF(ISERROR($V974),"",OFFSET('Smelter Look-up'!$F$4,$V974-4,0)))</f>
        <v/>
      </c>
      <c r="H974" s="183" t="str">
        <f ca="1">IF(ISERROR($V974),"",OFFSET('Smelter Look-up'!$G$4,$V974-4,0))</f>
        <v/>
      </c>
      <c r="I974" s="184" t="str">
        <f ca="1">IF(ISERROR($V974),"",OFFSET('Smelter Look-up'!$H$4,$V974-4,0))</f>
        <v/>
      </c>
      <c r="J974" s="184" t="str">
        <f ca="1">IF(ISERROR($V974),"",OFFSET('Smelter Look-up'!$I$4,$V974-4,0))</f>
        <v/>
      </c>
      <c r="K974" s="224"/>
      <c r="L974" s="224"/>
      <c r="M974" s="224"/>
      <c r="N974" s="224"/>
      <c r="O974" s="224"/>
      <c r="P974" s="185"/>
      <c r="Q974" s="225"/>
      <c r="R974" s="182" t="str">
        <f ca="1">IF(ISERROR($V974),"",OFFSET('Smelter Look-up'!$C$4,$V974-4,0)&amp;"")</f>
        <v/>
      </c>
      <c r="S974" s="181" t="str">
        <f t="shared" ca="1" si="137"/>
        <v/>
      </c>
      <c r="T974" s="181" t="str">
        <f ca="1">IF(B974="","",IF(ISERROR(MATCH($J974,SorP!$B$1:$B$6226,0)),"",INDIRECT("'SorP'!$A$"&amp;MATCH($S974&amp;$J974,SorP!C:C,0))))</f>
        <v/>
      </c>
      <c r="U974" s="201"/>
      <c r="V974" s="226" t="e">
        <f>IF(C974="",NA(),IF(OR(C974="Smelter not listed",C974="Smelter not yet identified"),MATCH($B974&amp;$D974,'Smelter Look-up'!$J:$J,0),MATCH($B974&amp;$C974,'Smelter Look-up'!$J:$J,0)))</f>
        <v>#N/A</v>
      </c>
      <c r="X974" s="227">
        <f t="shared" ca="1" si="138"/>
        <v>0</v>
      </c>
      <c r="AB974" s="228" t="str">
        <f t="shared" si="139"/>
        <v/>
      </c>
    </row>
    <row r="975" spans="1:28" s="227" customFormat="1" ht="20.25">
      <c r="A975" s="181"/>
      <c r="B975" s="182" t="str">
        <f>IF(LEN(A975)=0,"",INDEX('Smelter Look-up'!$A:$A,MATCH($A975,'Smelter Look-up'!$E:$E,0)))</f>
        <v/>
      </c>
      <c r="C975" s="186" t="str">
        <f>IF(LEN(A975)=0,"",INDEX('Smelter Look-up'!$C:$C,MATCH($A975,'Smelter Look-up'!$E:$E,0)))</f>
        <v/>
      </c>
      <c r="D975" s="230"/>
      <c r="E975" s="182" t="str">
        <f ca="1">IF(ISERROR($V975),"",OFFSET('Smelter Look-up'!$D$4,$V975-4,0)&amp;"")</f>
        <v/>
      </c>
      <c r="F975" s="182" t="str">
        <f ca="1">IF(ISERROR($V975),"",OFFSET('Smelter Look-up'!$E$4,$V975-4,0))</f>
        <v/>
      </c>
      <c r="G975" s="182" t="str">
        <f ca="1">IF(C975=$X$4,IF(ISERROR($V975),"Enter smelter details","RMI"),IF(ISERROR($V975),"",OFFSET('Smelter Look-up'!$F$4,$V975-4,0)))</f>
        <v/>
      </c>
      <c r="H975" s="183" t="str">
        <f ca="1">IF(ISERROR($V975),"",OFFSET('Smelter Look-up'!$G$4,$V975-4,0))</f>
        <v/>
      </c>
      <c r="I975" s="184" t="str">
        <f ca="1">IF(ISERROR($V975),"",OFFSET('Smelter Look-up'!$H$4,$V975-4,0))</f>
        <v/>
      </c>
      <c r="J975" s="184" t="str">
        <f ca="1">IF(ISERROR($V975),"",OFFSET('Smelter Look-up'!$I$4,$V975-4,0))</f>
        <v/>
      </c>
      <c r="K975" s="224"/>
      <c r="L975" s="224"/>
      <c r="M975" s="224"/>
      <c r="N975" s="224"/>
      <c r="O975" s="224"/>
      <c r="P975" s="185"/>
      <c r="Q975" s="225"/>
      <c r="R975" s="182" t="str">
        <f ca="1">IF(ISERROR($V975),"",OFFSET('Smelter Look-up'!$C$4,$V975-4,0)&amp;"")</f>
        <v/>
      </c>
      <c r="S975" s="181" t="str">
        <f t="shared" ca="1" si="137"/>
        <v/>
      </c>
      <c r="T975" s="181" t="str">
        <f ca="1">IF(B975="","",IF(ISERROR(MATCH($J975,SorP!$B$1:$B$6226,0)),"",INDIRECT("'SorP'!$A$"&amp;MATCH($S975&amp;$J975,SorP!C:C,0))))</f>
        <v/>
      </c>
      <c r="U975" s="201"/>
      <c r="V975" s="226" t="e">
        <f>IF(C975="",NA(),IF(OR(C975="Smelter not listed",C975="Smelter not yet identified"),MATCH($B975&amp;$D975,'Smelter Look-up'!$J:$J,0),MATCH($B975&amp;$C975,'Smelter Look-up'!$J:$J,0)))</f>
        <v>#N/A</v>
      </c>
      <c r="X975" s="227">
        <f t="shared" ca="1" si="138"/>
        <v>0</v>
      </c>
      <c r="AB975" s="228" t="str">
        <f t="shared" si="139"/>
        <v/>
      </c>
    </row>
    <row r="976" spans="1:28" s="227" customFormat="1" ht="20.25">
      <c r="A976" s="181"/>
      <c r="B976" s="182" t="str">
        <f>IF(LEN(A976)=0,"",INDEX('Smelter Look-up'!$A:$A,MATCH($A976,'Smelter Look-up'!$E:$E,0)))</f>
        <v/>
      </c>
      <c r="C976" s="186" t="str">
        <f>IF(LEN(A976)=0,"",INDEX('Smelter Look-up'!$C:$C,MATCH($A976,'Smelter Look-up'!$E:$E,0)))</f>
        <v/>
      </c>
      <c r="D976" s="230"/>
      <c r="E976" s="182" t="str">
        <f ca="1">IF(ISERROR($V976),"",OFFSET('Smelter Look-up'!$D$4,$V976-4,0)&amp;"")</f>
        <v/>
      </c>
      <c r="F976" s="182" t="str">
        <f ca="1">IF(ISERROR($V976),"",OFFSET('Smelter Look-up'!$E$4,$V976-4,0))</f>
        <v/>
      </c>
      <c r="G976" s="182" t="str">
        <f ca="1">IF(C976=$X$4,IF(ISERROR($V976),"Enter smelter details","RMI"),IF(ISERROR($V976),"",OFFSET('Smelter Look-up'!$F$4,$V976-4,0)))</f>
        <v/>
      </c>
      <c r="H976" s="183" t="str">
        <f ca="1">IF(ISERROR($V976),"",OFFSET('Smelter Look-up'!$G$4,$V976-4,0))</f>
        <v/>
      </c>
      <c r="I976" s="184" t="str">
        <f ca="1">IF(ISERROR($V976),"",OFFSET('Smelter Look-up'!$H$4,$V976-4,0))</f>
        <v/>
      </c>
      <c r="J976" s="184" t="str">
        <f ca="1">IF(ISERROR($V976),"",OFFSET('Smelter Look-up'!$I$4,$V976-4,0))</f>
        <v/>
      </c>
      <c r="K976" s="224"/>
      <c r="L976" s="224"/>
      <c r="M976" s="224"/>
      <c r="N976" s="224"/>
      <c r="O976" s="224"/>
      <c r="P976" s="185"/>
      <c r="Q976" s="225"/>
      <c r="R976" s="182" t="str">
        <f ca="1">IF(ISERROR($V976),"",OFFSET('Smelter Look-up'!$C$4,$V976-4,0)&amp;"")</f>
        <v/>
      </c>
      <c r="S976" s="181" t="str">
        <f t="shared" ca="1" si="137"/>
        <v/>
      </c>
      <c r="T976" s="181" t="str">
        <f ca="1">IF(B976="","",IF(ISERROR(MATCH($J976,SorP!$B$1:$B$6226,0)),"",INDIRECT("'SorP'!$A$"&amp;MATCH($S976&amp;$J976,SorP!C:C,0))))</f>
        <v/>
      </c>
      <c r="U976" s="201"/>
      <c r="V976" s="226" t="e">
        <f>IF(C976="",NA(),IF(OR(C976="Smelter not listed",C976="Smelter not yet identified"),MATCH($B976&amp;$D976,'Smelter Look-up'!$J:$J,0),MATCH($B976&amp;$C976,'Smelter Look-up'!$J:$J,0)))</f>
        <v>#N/A</v>
      </c>
      <c r="X976" s="227">
        <f t="shared" ca="1" si="138"/>
        <v>0</v>
      </c>
      <c r="AB976" s="228" t="str">
        <f t="shared" si="139"/>
        <v/>
      </c>
    </row>
    <row r="977" spans="1:28" s="227" customFormat="1" ht="20.25">
      <c r="A977" s="181"/>
      <c r="B977" s="182" t="str">
        <f>IF(LEN(A977)=0,"",INDEX('Smelter Look-up'!$A:$A,MATCH($A977,'Smelter Look-up'!$E:$E,0)))</f>
        <v/>
      </c>
      <c r="C977" s="186" t="str">
        <f>IF(LEN(A977)=0,"",INDEX('Smelter Look-up'!$C:$C,MATCH($A977,'Smelter Look-up'!$E:$E,0)))</f>
        <v/>
      </c>
      <c r="D977" s="230"/>
      <c r="E977" s="182" t="str">
        <f ca="1">IF(ISERROR($V977),"",OFFSET('Smelter Look-up'!$D$4,$V977-4,0)&amp;"")</f>
        <v/>
      </c>
      <c r="F977" s="182" t="str">
        <f ca="1">IF(ISERROR($V977),"",OFFSET('Smelter Look-up'!$E$4,$V977-4,0))</f>
        <v/>
      </c>
      <c r="G977" s="182" t="str">
        <f ca="1">IF(C977=$X$4,IF(ISERROR($V977),"Enter smelter details","RMI"),IF(ISERROR($V977),"",OFFSET('Smelter Look-up'!$F$4,$V977-4,0)))</f>
        <v/>
      </c>
      <c r="H977" s="183" t="str">
        <f ca="1">IF(ISERROR($V977),"",OFFSET('Smelter Look-up'!$G$4,$V977-4,0))</f>
        <v/>
      </c>
      <c r="I977" s="184" t="str">
        <f ca="1">IF(ISERROR($V977),"",OFFSET('Smelter Look-up'!$H$4,$V977-4,0))</f>
        <v/>
      </c>
      <c r="J977" s="184" t="str">
        <f ca="1">IF(ISERROR($V977),"",OFFSET('Smelter Look-up'!$I$4,$V977-4,0))</f>
        <v/>
      </c>
      <c r="K977" s="224"/>
      <c r="L977" s="224"/>
      <c r="M977" s="224"/>
      <c r="N977" s="224"/>
      <c r="O977" s="224"/>
      <c r="P977" s="185"/>
      <c r="Q977" s="225"/>
      <c r="R977" s="182" t="str">
        <f ca="1">IF(ISERROR($V977),"",OFFSET('Smelter Look-up'!$C$4,$V977-4,0)&amp;"")</f>
        <v/>
      </c>
      <c r="S977" s="181" t="str">
        <f t="shared" ca="1" si="137"/>
        <v/>
      </c>
      <c r="T977" s="181" t="str">
        <f ca="1">IF(B977="","",IF(ISERROR(MATCH($J977,SorP!$B$1:$B$6226,0)),"",INDIRECT("'SorP'!$A$"&amp;MATCH($S977&amp;$J977,SorP!C:C,0))))</f>
        <v/>
      </c>
      <c r="U977" s="201"/>
      <c r="V977" s="226" t="e">
        <f>IF(C977="",NA(),IF(OR(C977="Smelter not listed",C977="Smelter not yet identified"),MATCH($B977&amp;$D977,'Smelter Look-up'!$J:$J,0),MATCH($B977&amp;$C977,'Smelter Look-up'!$J:$J,0)))</f>
        <v>#N/A</v>
      </c>
      <c r="X977" s="227">
        <f t="shared" ca="1" si="138"/>
        <v>0</v>
      </c>
      <c r="AB977" s="228" t="str">
        <f t="shared" si="139"/>
        <v/>
      </c>
    </row>
    <row r="978" spans="1:28" s="227" customFormat="1" ht="20.25">
      <c r="A978" s="181"/>
      <c r="B978" s="182" t="str">
        <f>IF(LEN(A978)=0,"",INDEX('Smelter Look-up'!$A:$A,MATCH($A978,'Smelter Look-up'!$E:$E,0)))</f>
        <v/>
      </c>
      <c r="C978" s="186" t="str">
        <f>IF(LEN(A978)=0,"",INDEX('Smelter Look-up'!$C:$C,MATCH($A978,'Smelter Look-up'!$E:$E,0)))</f>
        <v/>
      </c>
      <c r="D978" s="230"/>
      <c r="E978" s="182" t="str">
        <f ca="1">IF(ISERROR($V978),"",OFFSET('Smelter Look-up'!$D$4,$V978-4,0)&amp;"")</f>
        <v/>
      </c>
      <c r="F978" s="182" t="str">
        <f ca="1">IF(ISERROR($V978),"",OFFSET('Smelter Look-up'!$E$4,$V978-4,0))</f>
        <v/>
      </c>
      <c r="G978" s="182" t="str">
        <f ca="1">IF(C978=$X$4,IF(ISERROR($V978),"Enter smelter details","RMI"),IF(ISERROR($V978),"",OFFSET('Smelter Look-up'!$F$4,$V978-4,0)))</f>
        <v/>
      </c>
      <c r="H978" s="183" t="str">
        <f ca="1">IF(ISERROR($V978),"",OFFSET('Smelter Look-up'!$G$4,$V978-4,0))</f>
        <v/>
      </c>
      <c r="I978" s="184" t="str">
        <f ca="1">IF(ISERROR($V978),"",OFFSET('Smelter Look-up'!$H$4,$V978-4,0))</f>
        <v/>
      </c>
      <c r="J978" s="184" t="str">
        <f ca="1">IF(ISERROR($V978),"",OFFSET('Smelter Look-up'!$I$4,$V978-4,0))</f>
        <v/>
      </c>
      <c r="K978" s="224"/>
      <c r="L978" s="224"/>
      <c r="M978" s="224"/>
      <c r="N978" s="224"/>
      <c r="O978" s="224"/>
      <c r="P978" s="185"/>
      <c r="Q978" s="225"/>
      <c r="R978" s="182" t="str">
        <f ca="1">IF(ISERROR($V978),"",OFFSET('Smelter Look-up'!$C$4,$V978-4,0)&amp;"")</f>
        <v/>
      </c>
      <c r="S978" s="181" t="str">
        <f t="shared" ca="1" si="137"/>
        <v/>
      </c>
      <c r="T978" s="181" t="str">
        <f ca="1">IF(B978="","",IF(ISERROR(MATCH($J978,SorP!$B$1:$B$6226,0)),"",INDIRECT("'SorP'!$A$"&amp;MATCH($S978&amp;$J978,SorP!C:C,0))))</f>
        <v/>
      </c>
      <c r="U978" s="201"/>
      <c r="V978" s="226" t="e">
        <f>IF(C978="",NA(),IF(OR(C978="Smelter not listed",C978="Smelter not yet identified"),MATCH($B978&amp;$D978,'Smelter Look-up'!$J:$J,0),MATCH($B978&amp;$C978,'Smelter Look-up'!$J:$J,0)))</f>
        <v>#N/A</v>
      </c>
      <c r="X978" s="227">
        <f t="shared" ca="1" si="138"/>
        <v>0</v>
      </c>
      <c r="AB978" s="228" t="str">
        <f t="shared" si="139"/>
        <v/>
      </c>
    </row>
    <row r="979" spans="1:28" s="227" customFormat="1" ht="20.25">
      <c r="A979" s="181"/>
      <c r="B979" s="182" t="str">
        <f>IF(LEN(A979)=0,"",INDEX('Smelter Look-up'!$A:$A,MATCH($A979,'Smelter Look-up'!$E:$E,0)))</f>
        <v/>
      </c>
      <c r="C979" s="186" t="str">
        <f>IF(LEN(A979)=0,"",INDEX('Smelter Look-up'!$C:$C,MATCH($A979,'Smelter Look-up'!$E:$E,0)))</f>
        <v/>
      </c>
      <c r="D979" s="230"/>
      <c r="E979" s="182" t="str">
        <f ca="1">IF(ISERROR($V979),"",OFFSET('Smelter Look-up'!$D$4,$V979-4,0)&amp;"")</f>
        <v/>
      </c>
      <c r="F979" s="182" t="str">
        <f ca="1">IF(ISERROR($V979),"",OFFSET('Smelter Look-up'!$E$4,$V979-4,0))</f>
        <v/>
      </c>
      <c r="G979" s="182" t="str">
        <f ca="1">IF(C979=$X$4,IF(ISERROR($V979),"Enter smelter details","RMI"),IF(ISERROR($V979),"",OFFSET('Smelter Look-up'!$F$4,$V979-4,0)))</f>
        <v/>
      </c>
      <c r="H979" s="183" t="str">
        <f ca="1">IF(ISERROR($V979),"",OFFSET('Smelter Look-up'!$G$4,$V979-4,0))</f>
        <v/>
      </c>
      <c r="I979" s="184" t="str">
        <f ca="1">IF(ISERROR($V979),"",OFFSET('Smelter Look-up'!$H$4,$V979-4,0))</f>
        <v/>
      </c>
      <c r="J979" s="184" t="str">
        <f ca="1">IF(ISERROR($V979),"",OFFSET('Smelter Look-up'!$I$4,$V979-4,0))</f>
        <v/>
      </c>
      <c r="K979" s="224"/>
      <c r="L979" s="224"/>
      <c r="M979" s="224"/>
      <c r="N979" s="224"/>
      <c r="O979" s="224"/>
      <c r="P979" s="185"/>
      <c r="Q979" s="225"/>
      <c r="R979" s="182" t="str">
        <f ca="1">IF(ISERROR($V979),"",OFFSET('Smelter Look-up'!$C$4,$V979-4,0)&amp;"")</f>
        <v/>
      </c>
      <c r="S979" s="181" t="str">
        <f t="shared" ca="1" si="137"/>
        <v/>
      </c>
      <c r="T979" s="181" t="str">
        <f ca="1">IF(B979="","",IF(ISERROR(MATCH($J979,SorP!$B$1:$B$6226,0)),"",INDIRECT("'SorP'!$A$"&amp;MATCH($S979&amp;$J979,SorP!C:C,0))))</f>
        <v/>
      </c>
      <c r="U979" s="201"/>
      <c r="V979" s="226" t="e">
        <f>IF(C979="",NA(),IF(OR(C979="Smelter not listed",C979="Smelter not yet identified"),MATCH($B979&amp;$D979,'Smelter Look-up'!$J:$J,0),MATCH($B979&amp;$C979,'Smelter Look-up'!$J:$J,0)))</f>
        <v>#N/A</v>
      </c>
      <c r="X979" s="227">
        <f t="shared" ca="1" si="138"/>
        <v>0</v>
      </c>
      <c r="AB979" s="228" t="str">
        <f t="shared" si="139"/>
        <v/>
      </c>
    </row>
    <row r="980" spans="1:28" s="227" customFormat="1" ht="20.25">
      <c r="A980" s="181"/>
      <c r="B980" s="182" t="str">
        <f>IF(LEN(A980)=0,"",INDEX('Smelter Look-up'!$A:$A,MATCH($A980,'Smelter Look-up'!$E:$E,0)))</f>
        <v/>
      </c>
      <c r="C980" s="186" t="str">
        <f>IF(LEN(A980)=0,"",INDEX('Smelter Look-up'!$C:$C,MATCH($A980,'Smelter Look-up'!$E:$E,0)))</f>
        <v/>
      </c>
      <c r="D980" s="230"/>
      <c r="E980" s="182" t="str">
        <f ca="1">IF(ISERROR($V980),"",OFFSET('Smelter Look-up'!$D$4,$V980-4,0)&amp;"")</f>
        <v/>
      </c>
      <c r="F980" s="182" t="str">
        <f ca="1">IF(ISERROR($V980),"",OFFSET('Smelter Look-up'!$E$4,$V980-4,0))</f>
        <v/>
      </c>
      <c r="G980" s="182" t="str">
        <f ca="1">IF(C980=$X$4,IF(ISERROR($V980),"Enter smelter details","RMI"),IF(ISERROR($V980),"",OFFSET('Smelter Look-up'!$F$4,$V980-4,0)))</f>
        <v/>
      </c>
      <c r="H980" s="183" t="str">
        <f ca="1">IF(ISERROR($V980),"",OFFSET('Smelter Look-up'!$G$4,$V980-4,0))</f>
        <v/>
      </c>
      <c r="I980" s="184" t="str">
        <f ca="1">IF(ISERROR($V980),"",OFFSET('Smelter Look-up'!$H$4,$V980-4,0))</f>
        <v/>
      </c>
      <c r="J980" s="184" t="str">
        <f ca="1">IF(ISERROR($V980),"",OFFSET('Smelter Look-up'!$I$4,$V980-4,0))</f>
        <v/>
      </c>
      <c r="K980" s="224"/>
      <c r="L980" s="224"/>
      <c r="M980" s="224"/>
      <c r="N980" s="224"/>
      <c r="O980" s="224"/>
      <c r="P980" s="185"/>
      <c r="Q980" s="225"/>
      <c r="R980" s="182" t="str">
        <f ca="1">IF(ISERROR($V980),"",OFFSET('Smelter Look-up'!$C$4,$V980-4,0)&amp;"")</f>
        <v/>
      </c>
      <c r="S980" s="181" t="str">
        <f t="shared" ca="1" si="137"/>
        <v/>
      </c>
      <c r="T980" s="181" t="str">
        <f ca="1">IF(B980="","",IF(ISERROR(MATCH($J980,SorP!$B$1:$B$6226,0)),"",INDIRECT("'SorP'!$A$"&amp;MATCH($S980&amp;$J980,SorP!C:C,0))))</f>
        <v/>
      </c>
      <c r="U980" s="201"/>
      <c r="V980" s="226" t="e">
        <f>IF(C980="",NA(),IF(OR(C980="Smelter not listed",C980="Smelter not yet identified"),MATCH($B980&amp;$D980,'Smelter Look-up'!$J:$J,0),MATCH($B980&amp;$C980,'Smelter Look-up'!$J:$J,0)))</f>
        <v>#N/A</v>
      </c>
      <c r="X980" s="227">
        <f t="shared" ca="1" si="138"/>
        <v>0</v>
      </c>
      <c r="AB980" s="228" t="str">
        <f t="shared" si="139"/>
        <v/>
      </c>
    </row>
    <row r="981" spans="1:28" s="227" customFormat="1" ht="20.25">
      <c r="A981" s="181"/>
      <c r="B981" s="182" t="str">
        <f>IF(LEN(A981)=0,"",INDEX('Smelter Look-up'!$A:$A,MATCH($A981,'Smelter Look-up'!$E:$E,0)))</f>
        <v/>
      </c>
      <c r="C981" s="186" t="str">
        <f>IF(LEN(A981)=0,"",INDEX('Smelter Look-up'!$C:$C,MATCH($A981,'Smelter Look-up'!$E:$E,0)))</f>
        <v/>
      </c>
      <c r="D981" s="230"/>
      <c r="E981" s="182" t="str">
        <f ca="1">IF(ISERROR($V981),"",OFFSET('Smelter Look-up'!$D$4,$V981-4,0)&amp;"")</f>
        <v/>
      </c>
      <c r="F981" s="182" t="str">
        <f ca="1">IF(ISERROR($V981),"",OFFSET('Smelter Look-up'!$E$4,$V981-4,0))</f>
        <v/>
      </c>
      <c r="G981" s="182" t="str">
        <f ca="1">IF(C981=$X$4,IF(ISERROR($V981),"Enter smelter details","RMI"),IF(ISERROR($V981),"",OFFSET('Smelter Look-up'!$F$4,$V981-4,0)))</f>
        <v/>
      </c>
      <c r="H981" s="183" t="str">
        <f ca="1">IF(ISERROR($V981),"",OFFSET('Smelter Look-up'!$G$4,$V981-4,0))</f>
        <v/>
      </c>
      <c r="I981" s="184" t="str">
        <f ca="1">IF(ISERROR($V981),"",OFFSET('Smelter Look-up'!$H$4,$V981-4,0))</f>
        <v/>
      </c>
      <c r="J981" s="184" t="str">
        <f ca="1">IF(ISERROR($V981),"",OFFSET('Smelter Look-up'!$I$4,$V981-4,0))</f>
        <v/>
      </c>
      <c r="K981" s="224"/>
      <c r="L981" s="224"/>
      <c r="M981" s="224"/>
      <c r="N981" s="224"/>
      <c r="O981" s="224"/>
      <c r="P981" s="185"/>
      <c r="Q981" s="225"/>
      <c r="R981" s="182" t="str">
        <f ca="1">IF(ISERROR($V981),"",OFFSET('Smelter Look-up'!$C$4,$V981-4,0)&amp;"")</f>
        <v/>
      </c>
      <c r="S981" s="181" t="str">
        <f t="shared" ca="1" si="137"/>
        <v/>
      </c>
      <c r="T981" s="181" t="str">
        <f ca="1">IF(B981="","",IF(ISERROR(MATCH($J981,SorP!$B$1:$B$6226,0)),"",INDIRECT("'SorP'!$A$"&amp;MATCH($S981&amp;$J981,SorP!C:C,0))))</f>
        <v/>
      </c>
      <c r="U981" s="201"/>
      <c r="V981" s="226" t="e">
        <f>IF(C981="",NA(),IF(OR(C981="Smelter not listed",C981="Smelter not yet identified"),MATCH($B981&amp;$D981,'Smelter Look-up'!$J:$J,0),MATCH($B981&amp;$C981,'Smelter Look-up'!$J:$J,0)))</f>
        <v>#N/A</v>
      </c>
      <c r="X981" s="227">
        <f t="shared" ca="1" si="138"/>
        <v>0</v>
      </c>
      <c r="AB981" s="228" t="str">
        <f t="shared" si="139"/>
        <v/>
      </c>
    </row>
    <row r="982" spans="1:28" s="227" customFormat="1" ht="20.25">
      <c r="A982" s="181"/>
      <c r="B982" s="182" t="str">
        <f>IF(LEN(A982)=0,"",INDEX('Smelter Look-up'!$A:$A,MATCH($A982,'Smelter Look-up'!$E:$E,0)))</f>
        <v/>
      </c>
      <c r="C982" s="186" t="str">
        <f>IF(LEN(A982)=0,"",INDEX('Smelter Look-up'!$C:$C,MATCH($A982,'Smelter Look-up'!$E:$E,0)))</f>
        <v/>
      </c>
      <c r="D982" s="230"/>
      <c r="E982" s="182" t="str">
        <f ca="1">IF(ISERROR($V982),"",OFFSET('Smelter Look-up'!$D$4,$V982-4,0)&amp;"")</f>
        <v/>
      </c>
      <c r="F982" s="182" t="str">
        <f ca="1">IF(ISERROR($V982),"",OFFSET('Smelter Look-up'!$E$4,$V982-4,0))</f>
        <v/>
      </c>
      <c r="G982" s="182" t="str">
        <f ca="1">IF(C982=$X$4,IF(ISERROR($V982),"Enter smelter details","RMI"),IF(ISERROR($V982),"",OFFSET('Smelter Look-up'!$F$4,$V982-4,0)))</f>
        <v/>
      </c>
      <c r="H982" s="183" t="str">
        <f ca="1">IF(ISERROR($V982),"",OFFSET('Smelter Look-up'!$G$4,$V982-4,0))</f>
        <v/>
      </c>
      <c r="I982" s="184" t="str">
        <f ca="1">IF(ISERROR($V982),"",OFFSET('Smelter Look-up'!$H$4,$V982-4,0))</f>
        <v/>
      </c>
      <c r="J982" s="184" t="str">
        <f ca="1">IF(ISERROR($V982),"",OFFSET('Smelter Look-up'!$I$4,$V982-4,0))</f>
        <v/>
      </c>
      <c r="K982" s="224"/>
      <c r="L982" s="224"/>
      <c r="M982" s="224"/>
      <c r="N982" s="224"/>
      <c r="O982" s="224"/>
      <c r="P982" s="185"/>
      <c r="Q982" s="225"/>
      <c r="R982" s="182" t="str">
        <f ca="1">IF(ISERROR($V982),"",OFFSET('Smelter Look-up'!$C$4,$V982-4,0)&amp;"")</f>
        <v/>
      </c>
      <c r="S982" s="181" t="str">
        <f t="shared" ca="1" si="137"/>
        <v/>
      </c>
      <c r="T982" s="181" t="str">
        <f ca="1">IF(B982="","",IF(ISERROR(MATCH($J982,SorP!$B$1:$B$6226,0)),"",INDIRECT("'SorP'!$A$"&amp;MATCH($S982&amp;$J982,SorP!C:C,0))))</f>
        <v/>
      </c>
      <c r="U982" s="201"/>
      <c r="V982" s="226" t="e">
        <f>IF(C982="",NA(),IF(OR(C982="Smelter not listed",C982="Smelter not yet identified"),MATCH($B982&amp;$D982,'Smelter Look-up'!$J:$J,0),MATCH($B982&amp;$C982,'Smelter Look-up'!$J:$J,0)))</f>
        <v>#N/A</v>
      </c>
      <c r="X982" s="227">
        <f t="shared" ca="1" si="138"/>
        <v>0</v>
      </c>
      <c r="AB982" s="228" t="str">
        <f t="shared" si="139"/>
        <v/>
      </c>
    </row>
    <row r="983" spans="1:28" s="227" customFormat="1" ht="20.25">
      <c r="A983" s="181"/>
      <c r="B983" s="182" t="str">
        <f>IF(LEN(A983)=0,"",INDEX('Smelter Look-up'!$A:$A,MATCH($A983,'Smelter Look-up'!$E:$E,0)))</f>
        <v/>
      </c>
      <c r="C983" s="186" t="str">
        <f>IF(LEN(A983)=0,"",INDEX('Smelter Look-up'!$C:$C,MATCH($A983,'Smelter Look-up'!$E:$E,0)))</f>
        <v/>
      </c>
      <c r="D983" s="230"/>
      <c r="E983" s="182" t="str">
        <f ca="1">IF(ISERROR($V983),"",OFFSET('Smelter Look-up'!$D$4,$V983-4,0)&amp;"")</f>
        <v/>
      </c>
      <c r="F983" s="182" t="str">
        <f ca="1">IF(ISERROR($V983),"",OFFSET('Smelter Look-up'!$E$4,$V983-4,0))</f>
        <v/>
      </c>
      <c r="G983" s="182" t="str">
        <f ca="1">IF(C983=$X$4,IF(ISERROR($V983),"Enter smelter details","RMI"),IF(ISERROR($V983),"",OFFSET('Smelter Look-up'!$F$4,$V983-4,0)))</f>
        <v/>
      </c>
      <c r="H983" s="183" t="str">
        <f ca="1">IF(ISERROR($V983),"",OFFSET('Smelter Look-up'!$G$4,$V983-4,0))</f>
        <v/>
      </c>
      <c r="I983" s="184" t="str">
        <f ca="1">IF(ISERROR($V983),"",OFFSET('Smelter Look-up'!$H$4,$V983-4,0))</f>
        <v/>
      </c>
      <c r="J983" s="184" t="str">
        <f ca="1">IF(ISERROR($V983),"",OFFSET('Smelter Look-up'!$I$4,$V983-4,0))</f>
        <v/>
      </c>
      <c r="K983" s="224"/>
      <c r="L983" s="224"/>
      <c r="M983" s="224"/>
      <c r="N983" s="224"/>
      <c r="O983" s="224"/>
      <c r="P983" s="185"/>
      <c r="Q983" s="225"/>
      <c r="R983" s="182" t="str">
        <f ca="1">IF(ISERROR($V983),"",OFFSET('Smelter Look-up'!$C$4,$V983-4,0)&amp;"")</f>
        <v/>
      </c>
      <c r="S983" s="181" t="str">
        <f t="shared" ca="1" si="137"/>
        <v/>
      </c>
      <c r="T983" s="181" t="str">
        <f ca="1">IF(B983="","",IF(ISERROR(MATCH($J983,SorP!$B$1:$B$6226,0)),"",INDIRECT("'SorP'!$A$"&amp;MATCH($S983&amp;$J983,SorP!C:C,0))))</f>
        <v/>
      </c>
      <c r="U983" s="201"/>
      <c r="V983" s="226" t="e">
        <f>IF(C983="",NA(),IF(OR(C983="Smelter not listed",C983="Smelter not yet identified"),MATCH($B983&amp;$D983,'Smelter Look-up'!$J:$J,0),MATCH($B983&amp;$C983,'Smelter Look-up'!$J:$J,0)))</f>
        <v>#N/A</v>
      </c>
      <c r="X983" s="227">
        <f t="shared" ca="1" si="138"/>
        <v>0</v>
      </c>
      <c r="AB983" s="228" t="str">
        <f t="shared" si="139"/>
        <v/>
      </c>
    </row>
    <row r="984" spans="1:28" s="227" customFormat="1" ht="20.25">
      <c r="A984" s="181"/>
      <c r="B984" s="182" t="str">
        <f>IF(LEN(A984)=0,"",INDEX('Smelter Look-up'!$A:$A,MATCH($A984,'Smelter Look-up'!$E:$E,0)))</f>
        <v/>
      </c>
      <c r="C984" s="186" t="str">
        <f>IF(LEN(A984)=0,"",INDEX('Smelter Look-up'!$C:$C,MATCH($A984,'Smelter Look-up'!$E:$E,0)))</f>
        <v/>
      </c>
      <c r="D984" s="230"/>
      <c r="E984" s="182" t="str">
        <f ca="1">IF(ISERROR($V984),"",OFFSET('Smelter Look-up'!$D$4,$V984-4,0)&amp;"")</f>
        <v/>
      </c>
      <c r="F984" s="182" t="str">
        <f ca="1">IF(ISERROR($V984),"",OFFSET('Smelter Look-up'!$E$4,$V984-4,0))</f>
        <v/>
      </c>
      <c r="G984" s="182" t="str">
        <f ca="1">IF(C984=$X$4,IF(ISERROR($V984),"Enter smelter details","RMI"),IF(ISERROR($V984),"",OFFSET('Smelter Look-up'!$F$4,$V984-4,0)))</f>
        <v/>
      </c>
      <c r="H984" s="183" t="str">
        <f ca="1">IF(ISERROR($V984),"",OFFSET('Smelter Look-up'!$G$4,$V984-4,0))</f>
        <v/>
      </c>
      <c r="I984" s="184" t="str">
        <f ca="1">IF(ISERROR($V984),"",OFFSET('Smelter Look-up'!$H$4,$V984-4,0))</f>
        <v/>
      </c>
      <c r="J984" s="184" t="str">
        <f ca="1">IF(ISERROR($V984),"",OFFSET('Smelter Look-up'!$I$4,$V984-4,0))</f>
        <v/>
      </c>
      <c r="K984" s="224"/>
      <c r="L984" s="224"/>
      <c r="M984" s="224"/>
      <c r="N984" s="224"/>
      <c r="O984" s="224"/>
      <c r="P984" s="185"/>
      <c r="Q984" s="225"/>
      <c r="R984" s="182" t="str">
        <f ca="1">IF(ISERROR($V984),"",OFFSET('Smelter Look-up'!$C$4,$V984-4,0)&amp;"")</f>
        <v/>
      </c>
      <c r="S984" s="181" t="str">
        <f t="shared" ca="1" si="137"/>
        <v/>
      </c>
      <c r="T984" s="181" t="str">
        <f ca="1">IF(B984="","",IF(ISERROR(MATCH($J984,SorP!$B$1:$B$6226,0)),"",INDIRECT("'SorP'!$A$"&amp;MATCH($S984&amp;$J984,SorP!C:C,0))))</f>
        <v/>
      </c>
      <c r="U984" s="201"/>
      <c r="V984" s="226" t="e">
        <f>IF(C984="",NA(),IF(OR(C984="Smelter not listed",C984="Smelter not yet identified"),MATCH($B984&amp;$D984,'Smelter Look-up'!$J:$J,0),MATCH($B984&amp;$C984,'Smelter Look-up'!$J:$J,0)))</f>
        <v>#N/A</v>
      </c>
      <c r="X984" s="227">
        <f t="shared" ca="1" si="138"/>
        <v>0</v>
      </c>
      <c r="AB984" s="228" t="str">
        <f t="shared" si="139"/>
        <v/>
      </c>
    </row>
    <row r="985" spans="1:28" s="227" customFormat="1" ht="20.25">
      <c r="A985" s="181"/>
      <c r="B985" s="182" t="str">
        <f>IF(LEN(A985)=0,"",INDEX('Smelter Look-up'!$A:$A,MATCH($A985,'Smelter Look-up'!$E:$E,0)))</f>
        <v/>
      </c>
      <c r="C985" s="186" t="str">
        <f>IF(LEN(A985)=0,"",INDEX('Smelter Look-up'!$C:$C,MATCH($A985,'Smelter Look-up'!$E:$E,0)))</f>
        <v/>
      </c>
      <c r="D985" s="230"/>
      <c r="E985" s="182" t="str">
        <f ca="1">IF(ISERROR($V985),"",OFFSET('Smelter Look-up'!$D$4,$V985-4,0)&amp;"")</f>
        <v/>
      </c>
      <c r="F985" s="182" t="str">
        <f ca="1">IF(ISERROR($V985),"",OFFSET('Smelter Look-up'!$E$4,$V985-4,0))</f>
        <v/>
      </c>
      <c r="G985" s="182" t="str">
        <f ca="1">IF(C985=$X$4,IF(ISERROR($V985),"Enter smelter details","RMI"),IF(ISERROR($V985),"",OFFSET('Smelter Look-up'!$F$4,$V985-4,0)))</f>
        <v/>
      </c>
      <c r="H985" s="183" t="str">
        <f ca="1">IF(ISERROR($V985),"",OFFSET('Smelter Look-up'!$G$4,$V985-4,0))</f>
        <v/>
      </c>
      <c r="I985" s="184" t="str">
        <f ca="1">IF(ISERROR($V985),"",OFFSET('Smelter Look-up'!$H$4,$V985-4,0))</f>
        <v/>
      </c>
      <c r="J985" s="184" t="str">
        <f ca="1">IF(ISERROR($V985),"",OFFSET('Smelter Look-up'!$I$4,$V985-4,0))</f>
        <v/>
      </c>
      <c r="K985" s="224"/>
      <c r="L985" s="224"/>
      <c r="M985" s="224"/>
      <c r="N985" s="224"/>
      <c r="O985" s="224"/>
      <c r="P985" s="185"/>
      <c r="Q985" s="225"/>
      <c r="R985" s="182" t="str">
        <f ca="1">IF(ISERROR($V985),"",OFFSET('Smelter Look-up'!$C$4,$V985-4,0)&amp;"")</f>
        <v/>
      </c>
      <c r="S985" s="181" t="str">
        <f t="shared" ca="1" si="137"/>
        <v/>
      </c>
      <c r="T985" s="181" t="str">
        <f ca="1">IF(B985="","",IF(ISERROR(MATCH($J985,SorP!$B$1:$B$6226,0)),"",INDIRECT("'SorP'!$A$"&amp;MATCH($S985&amp;$J985,SorP!C:C,0))))</f>
        <v/>
      </c>
      <c r="U985" s="201"/>
      <c r="V985" s="226" t="e">
        <f>IF(C985="",NA(),IF(OR(C985="Smelter not listed",C985="Smelter not yet identified"),MATCH($B985&amp;$D985,'Smelter Look-up'!$J:$J,0),MATCH($B985&amp;$C985,'Smelter Look-up'!$J:$J,0)))</f>
        <v>#N/A</v>
      </c>
      <c r="X985" s="227">
        <f t="shared" ca="1" si="138"/>
        <v>0</v>
      </c>
      <c r="AB985" s="228" t="str">
        <f t="shared" si="139"/>
        <v/>
      </c>
    </row>
    <row r="986" spans="1:28" s="227" customFormat="1" ht="20.25">
      <c r="A986" s="181"/>
      <c r="B986" s="182" t="str">
        <f>IF(LEN(A986)=0,"",INDEX('Smelter Look-up'!$A:$A,MATCH($A986,'Smelter Look-up'!$E:$E,0)))</f>
        <v/>
      </c>
      <c r="C986" s="186" t="str">
        <f>IF(LEN(A986)=0,"",INDEX('Smelter Look-up'!$C:$C,MATCH($A986,'Smelter Look-up'!$E:$E,0)))</f>
        <v/>
      </c>
      <c r="D986" s="230"/>
      <c r="E986" s="182" t="str">
        <f ca="1">IF(ISERROR($V986),"",OFFSET('Smelter Look-up'!$D$4,$V986-4,0)&amp;"")</f>
        <v/>
      </c>
      <c r="F986" s="182" t="str">
        <f ca="1">IF(ISERROR($V986),"",OFFSET('Smelter Look-up'!$E$4,$V986-4,0))</f>
        <v/>
      </c>
      <c r="G986" s="182" t="str">
        <f ca="1">IF(C986=$X$4,IF(ISERROR($V986),"Enter smelter details","RMI"),IF(ISERROR($V986),"",OFFSET('Smelter Look-up'!$F$4,$V986-4,0)))</f>
        <v/>
      </c>
      <c r="H986" s="183" t="str">
        <f ca="1">IF(ISERROR($V986),"",OFFSET('Smelter Look-up'!$G$4,$V986-4,0))</f>
        <v/>
      </c>
      <c r="I986" s="184" t="str">
        <f ca="1">IF(ISERROR($V986),"",OFFSET('Smelter Look-up'!$H$4,$V986-4,0))</f>
        <v/>
      </c>
      <c r="J986" s="184" t="str">
        <f ca="1">IF(ISERROR($V986),"",OFFSET('Smelter Look-up'!$I$4,$V986-4,0))</f>
        <v/>
      </c>
      <c r="K986" s="224"/>
      <c r="L986" s="224"/>
      <c r="M986" s="224"/>
      <c r="N986" s="224"/>
      <c r="O986" s="224"/>
      <c r="P986" s="185"/>
      <c r="Q986" s="225"/>
      <c r="R986" s="182" t="str">
        <f ca="1">IF(ISERROR($V986),"",OFFSET('Smelter Look-up'!$C$4,$V986-4,0)&amp;"")</f>
        <v/>
      </c>
      <c r="S986" s="181" t="str">
        <f t="shared" ca="1" si="137"/>
        <v/>
      </c>
      <c r="T986" s="181" t="str">
        <f ca="1">IF(B986="","",IF(ISERROR(MATCH($J986,SorP!$B$1:$B$6226,0)),"",INDIRECT("'SorP'!$A$"&amp;MATCH($S986&amp;$J986,SorP!C:C,0))))</f>
        <v/>
      </c>
      <c r="U986" s="201"/>
      <c r="V986" s="226" t="e">
        <f>IF(C986="",NA(),IF(OR(C986="Smelter not listed",C986="Smelter not yet identified"),MATCH($B986&amp;$D986,'Smelter Look-up'!$J:$J,0),MATCH($B986&amp;$C986,'Smelter Look-up'!$J:$J,0)))</f>
        <v>#N/A</v>
      </c>
      <c r="X986" s="227">
        <f t="shared" ca="1" si="138"/>
        <v>0</v>
      </c>
      <c r="AB986" s="228" t="str">
        <f t="shared" si="139"/>
        <v/>
      </c>
    </row>
    <row r="987" spans="1:28" s="227" customFormat="1" ht="20.25">
      <c r="A987" s="181"/>
      <c r="B987" s="182" t="str">
        <f>IF(LEN(A987)=0,"",INDEX('Smelter Look-up'!$A:$A,MATCH($A987,'Smelter Look-up'!$E:$E,0)))</f>
        <v/>
      </c>
      <c r="C987" s="186" t="str">
        <f>IF(LEN(A987)=0,"",INDEX('Smelter Look-up'!$C:$C,MATCH($A987,'Smelter Look-up'!$E:$E,0)))</f>
        <v/>
      </c>
      <c r="D987" s="230"/>
      <c r="E987" s="182" t="str">
        <f ca="1">IF(ISERROR($V987),"",OFFSET('Smelter Look-up'!$D$4,$V987-4,0)&amp;"")</f>
        <v/>
      </c>
      <c r="F987" s="182" t="str">
        <f ca="1">IF(ISERROR($V987),"",OFFSET('Smelter Look-up'!$E$4,$V987-4,0))</f>
        <v/>
      </c>
      <c r="G987" s="182" t="str">
        <f ca="1">IF(C987=$X$4,IF(ISERROR($V987),"Enter smelter details","RMI"),IF(ISERROR($V987),"",OFFSET('Smelter Look-up'!$F$4,$V987-4,0)))</f>
        <v/>
      </c>
      <c r="H987" s="183" t="str">
        <f ca="1">IF(ISERROR($V987),"",OFFSET('Smelter Look-up'!$G$4,$V987-4,0))</f>
        <v/>
      </c>
      <c r="I987" s="184" t="str">
        <f ca="1">IF(ISERROR($V987),"",OFFSET('Smelter Look-up'!$H$4,$V987-4,0))</f>
        <v/>
      </c>
      <c r="J987" s="184" t="str">
        <f ca="1">IF(ISERROR($V987),"",OFFSET('Smelter Look-up'!$I$4,$V987-4,0))</f>
        <v/>
      </c>
      <c r="K987" s="224"/>
      <c r="L987" s="224"/>
      <c r="M987" s="224"/>
      <c r="N987" s="224"/>
      <c r="O987" s="224"/>
      <c r="P987" s="185"/>
      <c r="Q987" s="225"/>
      <c r="R987" s="182" t="str">
        <f ca="1">IF(ISERROR($V987),"",OFFSET('Smelter Look-up'!$C$4,$V987-4,0)&amp;"")</f>
        <v/>
      </c>
      <c r="S987" s="181" t="str">
        <f t="shared" ca="1" si="137"/>
        <v/>
      </c>
      <c r="T987" s="181" t="str">
        <f ca="1">IF(B987="","",IF(ISERROR(MATCH($J987,SorP!$B$1:$B$6226,0)),"",INDIRECT("'SorP'!$A$"&amp;MATCH($S987&amp;$J987,SorP!C:C,0))))</f>
        <v/>
      </c>
      <c r="U987" s="201"/>
      <c r="V987" s="226" t="e">
        <f>IF(C987="",NA(),IF(OR(C987="Smelter not listed",C987="Smelter not yet identified"),MATCH($B987&amp;$D987,'Smelter Look-up'!$J:$J,0),MATCH($B987&amp;$C987,'Smelter Look-up'!$J:$J,0)))</f>
        <v>#N/A</v>
      </c>
      <c r="X987" s="227">
        <f t="shared" ca="1" si="138"/>
        <v>0</v>
      </c>
      <c r="AB987" s="228" t="str">
        <f t="shared" si="139"/>
        <v/>
      </c>
    </row>
    <row r="988" spans="1:28" s="227" customFormat="1" ht="20.25">
      <c r="A988" s="181"/>
      <c r="B988" s="182" t="str">
        <f>IF(LEN(A988)=0,"",INDEX('Smelter Look-up'!$A:$A,MATCH($A988,'Smelter Look-up'!$E:$E,0)))</f>
        <v/>
      </c>
      <c r="C988" s="186" t="str">
        <f>IF(LEN(A988)=0,"",INDEX('Smelter Look-up'!$C:$C,MATCH($A988,'Smelter Look-up'!$E:$E,0)))</f>
        <v/>
      </c>
      <c r="D988" s="230"/>
      <c r="E988" s="182" t="str">
        <f ca="1">IF(ISERROR($V988),"",OFFSET('Smelter Look-up'!$D$4,$V988-4,0)&amp;"")</f>
        <v/>
      </c>
      <c r="F988" s="182" t="str">
        <f ca="1">IF(ISERROR($V988),"",OFFSET('Smelter Look-up'!$E$4,$V988-4,0))</f>
        <v/>
      </c>
      <c r="G988" s="182" t="str">
        <f ca="1">IF(C988=$X$4,IF(ISERROR($V988),"Enter smelter details","RMI"),IF(ISERROR($V988),"",OFFSET('Smelter Look-up'!$F$4,$V988-4,0)))</f>
        <v/>
      </c>
      <c r="H988" s="183" t="str">
        <f ca="1">IF(ISERROR($V988),"",OFFSET('Smelter Look-up'!$G$4,$V988-4,0))</f>
        <v/>
      </c>
      <c r="I988" s="184" t="str">
        <f ca="1">IF(ISERROR($V988),"",OFFSET('Smelter Look-up'!$H$4,$V988-4,0))</f>
        <v/>
      </c>
      <c r="J988" s="184" t="str">
        <f ca="1">IF(ISERROR($V988),"",OFFSET('Smelter Look-up'!$I$4,$V988-4,0))</f>
        <v/>
      </c>
      <c r="K988" s="224"/>
      <c r="L988" s="224"/>
      <c r="M988" s="224"/>
      <c r="N988" s="224"/>
      <c r="O988" s="224"/>
      <c r="P988" s="185"/>
      <c r="Q988" s="225"/>
      <c r="R988" s="182" t="str">
        <f ca="1">IF(ISERROR($V988),"",OFFSET('Smelter Look-up'!$C$4,$V988-4,0)&amp;"")</f>
        <v/>
      </c>
      <c r="S988" s="181" t="str">
        <f t="shared" ref="S988:S1018" ca="1" si="140">IF(B988="","",IF(ISERROR(MATCH($E988,CL,0)),"Unknown",INDIRECT("'C'!$A$"&amp;MATCH($E988,CL,0)+1)))</f>
        <v/>
      </c>
      <c r="T988" s="181" t="str">
        <f ca="1">IF(B988="","",IF(ISERROR(MATCH($J988,SorP!$B$1:$B$6226,0)),"",INDIRECT("'SorP'!$A$"&amp;MATCH($S988&amp;$J988,SorP!C:C,0))))</f>
        <v/>
      </c>
      <c r="U988" s="201"/>
      <c r="V988" s="226" t="e">
        <f>IF(C988="",NA(),IF(OR(C988="Smelter not listed",C988="Smelter not yet identified"),MATCH($B988&amp;$D988,'Smelter Look-up'!$J:$J,0),MATCH($B988&amp;$C988,'Smelter Look-up'!$J:$J,0)))</f>
        <v>#N/A</v>
      </c>
      <c r="X988" s="227">
        <f t="shared" ref="X988:X1018" ca="1" si="141">IF(AND(C988="Smelter not listed",OR(LEN(D988)=0,LEN(E988)=0)),1,0)</f>
        <v>0</v>
      </c>
      <c r="AB988" s="228" t="str">
        <f t="shared" ref="AB988:AB1018" si="142">B988&amp;C988</f>
        <v/>
      </c>
    </row>
    <row r="989" spans="1:28" s="227" customFormat="1" ht="20.25">
      <c r="A989" s="181"/>
      <c r="B989" s="182" t="str">
        <f>IF(LEN(A989)=0,"",INDEX('Smelter Look-up'!$A:$A,MATCH($A989,'Smelter Look-up'!$E:$E,0)))</f>
        <v/>
      </c>
      <c r="C989" s="186" t="str">
        <f>IF(LEN(A989)=0,"",INDEX('Smelter Look-up'!$C:$C,MATCH($A989,'Smelter Look-up'!$E:$E,0)))</f>
        <v/>
      </c>
      <c r="D989" s="230"/>
      <c r="E989" s="182" t="str">
        <f ca="1">IF(ISERROR($V989),"",OFFSET('Smelter Look-up'!$D$4,$V989-4,0)&amp;"")</f>
        <v/>
      </c>
      <c r="F989" s="182" t="str">
        <f ca="1">IF(ISERROR($V989),"",OFFSET('Smelter Look-up'!$E$4,$V989-4,0))</f>
        <v/>
      </c>
      <c r="G989" s="182" t="str">
        <f ca="1">IF(C989=$X$4,IF(ISERROR($V989),"Enter smelter details","RMI"),IF(ISERROR($V989),"",OFFSET('Smelter Look-up'!$F$4,$V989-4,0)))</f>
        <v/>
      </c>
      <c r="H989" s="183" t="str">
        <f ca="1">IF(ISERROR($V989),"",OFFSET('Smelter Look-up'!$G$4,$V989-4,0))</f>
        <v/>
      </c>
      <c r="I989" s="184" t="str">
        <f ca="1">IF(ISERROR($V989),"",OFFSET('Smelter Look-up'!$H$4,$V989-4,0))</f>
        <v/>
      </c>
      <c r="J989" s="184" t="str">
        <f ca="1">IF(ISERROR($V989),"",OFFSET('Smelter Look-up'!$I$4,$V989-4,0))</f>
        <v/>
      </c>
      <c r="K989" s="224"/>
      <c r="L989" s="224"/>
      <c r="M989" s="224"/>
      <c r="N989" s="224"/>
      <c r="O989" s="224"/>
      <c r="P989" s="185"/>
      <c r="Q989" s="225"/>
      <c r="R989" s="182" t="str">
        <f ca="1">IF(ISERROR($V989),"",OFFSET('Smelter Look-up'!$C$4,$V989-4,0)&amp;"")</f>
        <v/>
      </c>
      <c r="S989" s="181" t="str">
        <f t="shared" ca="1" si="140"/>
        <v/>
      </c>
      <c r="T989" s="181" t="str">
        <f ca="1">IF(B989="","",IF(ISERROR(MATCH($J989,SorP!$B$1:$B$6226,0)),"",INDIRECT("'SorP'!$A$"&amp;MATCH($S989&amp;$J989,SorP!C:C,0))))</f>
        <v/>
      </c>
      <c r="U989" s="201"/>
      <c r="V989" s="226" t="e">
        <f>IF(C989="",NA(),IF(OR(C989="Smelter not listed",C989="Smelter not yet identified"),MATCH($B989&amp;$D989,'Smelter Look-up'!$J:$J,0),MATCH($B989&amp;$C989,'Smelter Look-up'!$J:$J,0)))</f>
        <v>#N/A</v>
      </c>
      <c r="X989" s="227">
        <f t="shared" ca="1" si="141"/>
        <v>0</v>
      </c>
      <c r="AB989" s="228" t="str">
        <f t="shared" si="142"/>
        <v/>
      </c>
    </row>
    <row r="990" spans="1:28" s="227" customFormat="1" ht="20.25">
      <c r="A990" s="181"/>
      <c r="B990" s="182" t="str">
        <f>IF(LEN(A990)=0,"",INDEX('Smelter Look-up'!$A:$A,MATCH($A990,'Smelter Look-up'!$E:$E,0)))</f>
        <v/>
      </c>
      <c r="C990" s="186" t="str">
        <f>IF(LEN(A990)=0,"",INDEX('Smelter Look-up'!$C:$C,MATCH($A990,'Smelter Look-up'!$E:$E,0)))</f>
        <v/>
      </c>
      <c r="D990" s="230"/>
      <c r="E990" s="182" t="str">
        <f ca="1">IF(ISERROR($V990),"",OFFSET('Smelter Look-up'!$D$4,$V990-4,0)&amp;"")</f>
        <v/>
      </c>
      <c r="F990" s="182" t="str">
        <f ca="1">IF(ISERROR($V990),"",OFFSET('Smelter Look-up'!$E$4,$V990-4,0))</f>
        <v/>
      </c>
      <c r="G990" s="182" t="str">
        <f ca="1">IF(C990=$X$4,IF(ISERROR($V990),"Enter smelter details","RMI"),IF(ISERROR($V990),"",OFFSET('Smelter Look-up'!$F$4,$V990-4,0)))</f>
        <v/>
      </c>
      <c r="H990" s="183" t="str">
        <f ca="1">IF(ISERROR($V990),"",OFFSET('Smelter Look-up'!$G$4,$V990-4,0))</f>
        <v/>
      </c>
      <c r="I990" s="184" t="str">
        <f ca="1">IF(ISERROR($V990),"",OFFSET('Smelter Look-up'!$H$4,$V990-4,0))</f>
        <v/>
      </c>
      <c r="J990" s="184" t="str">
        <f ca="1">IF(ISERROR($V990),"",OFFSET('Smelter Look-up'!$I$4,$V990-4,0))</f>
        <v/>
      </c>
      <c r="K990" s="224"/>
      <c r="L990" s="224"/>
      <c r="M990" s="224"/>
      <c r="N990" s="224"/>
      <c r="O990" s="224"/>
      <c r="P990" s="185"/>
      <c r="Q990" s="225"/>
      <c r="R990" s="182" t="str">
        <f ca="1">IF(ISERROR($V990),"",OFFSET('Smelter Look-up'!$C$4,$V990-4,0)&amp;"")</f>
        <v/>
      </c>
      <c r="S990" s="181" t="str">
        <f t="shared" ca="1" si="140"/>
        <v/>
      </c>
      <c r="T990" s="181" t="str">
        <f ca="1">IF(B990="","",IF(ISERROR(MATCH($J990,SorP!$B$1:$B$6226,0)),"",INDIRECT("'SorP'!$A$"&amp;MATCH($S990&amp;$J990,SorP!C:C,0))))</f>
        <v/>
      </c>
      <c r="U990" s="201"/>
      <c r="V990" s="226" t="e">
        <f>IF(C990="",NA(),IF(OR(C990="Smelter not listed",C990="Smelter not yet identified"),MATCH($B990&amp;$D990,'Smelter Look-up'!$J:$J,0),MATCH($B990&amp;$C990,'Smelter Look-up'!$J:$J,0)))</f>
        <v>#N/A</v>
      </c>
      <c r="X990" s="227">
        <f t="shared" ca="1" si="141"/>
        <v>0</v>
      </c>
      <c r="AB990" s="228" t="str">
        <f t="shared" si="142"/>
        <v/>
      </c>
    </row>
    <row r="991" spans="1:28" s="227" customFormat="1" ht="20.25">
      <c r="A991" s="181"/>
      <c r="B991" s="182" t="str">
        <f>IF(LEN(A991)=0,"",INDEX('Smelter Look-up'!$A:$A,MATCH($A991,'Smelter Look-up'!$E:$E,0)))</f>
        <v/>
      </c>
      <c r="C991" s="186" t="str">
        <f>IF(LEN(A991)=0,"",INDEX('Smelter Look-up'!$C:$C,MATCH($A991,'Smelter Look-up'!$E:$E,0)))</f>
        <v/>
      </c>
      <c r="D991" s="230"/>
      <c r="E991" s="182" t="str">
        <f ca="1">IF(ISERROR($V991),"",OFFSET('Smelter Look-up'!$D$4,$V991-4,0)&amp;"")</f>
        <v/>
      </c>
      <c r="F991" s="182" t="str">
        <f ca="1">IF(ISERROR($V991),"",OFFSET('Smelter Look-up'!$E$4,$V991-4,0))</f>
        <v/>
      </c>
      <c r="G991" s="182" t="str">
        <f ca="1">IF(C991=$X$4,IF(ISERROR($V991),"Enter smelter details","RMI"),IF(ISERROR($V991),"",OFFSET('Smelter Look-up'!$F$4,$V991-4,0)))</f>
        <v/>
      </c>
      <c r="H991" s="183" t="str">
        <f ca="1">IF(ISERROR($V991),"",OFFSET('Smelter Look-up'!$G$4,$V991-4,0))</f>
        <v/>
      </c>
      <c r="I991" s="184" t="str">
        <f ca="1">IF(ISERROR($V991),"",OFFSET('Smelter Look-up'!$H$4,$V991-4,0))</f>
        <v/>
      </c>
      <c r="J991" s="184" t="str">
        <f ca="1">IF(ISERROR($V991),"",OFFSET('Smelter Look-up'!$I$4,$V991-4,0))</f>
        <v/>
      </c>
      <c r="K991" s="224"/>
      <c r="L991" s="224"/>
      <c r="M991" s="224"/>
      <c r="N991" s="224"/>
      <c r="O991" s="224"/>
      <c r="P991" s="185"/>
      <c r="Q991" s="225"/>
      <c r="R991" s="182" t="str">
        <f ca="1">IF(ISERROR($V991),"",OFFSET('Smelter Look-up'!$C$4,$V991-4,0)&amp;"")</f>
        <v/>
      </c>
      <c r="S991" s="181" t="str">
        <f t="shared" ca="1" si="140"/>
        <v/>
      </c>
      <c r="T991" s="181" t="str">
        <f ca="1">IF(B991="","",IF(ISERROR(MATCH($J991,SorP!$B$1:$B$6226,0)),"",INDIRECT("'SorP'!$A$"&amp;MATCH($S991&amp;$J991,SorP!C:C,0))))</f>
        <v/>
      </c>
      <c r="U991" s="201"/>
      <c r="V991" s="226" t="e">
        <f>IF(C991="",NA(),IF(OR(C991="Smelter not listed",C991="Smelter not yet identified"),MATCH($B991&amp;$D991,'Smelter Look-up'!$J:$J,0),MATCH($B991&amp;$C991,'Smelter Look-up'!$J:$J,0)))</f>
        <v>#N/A</v>
      </c>
      <c r="X991" s="227">
        <f t="shared" ca="1" si="141"/>
        <v>0</v>
      </c>
      <c r="AB991" s="228" t="str">
        <f t="shared" si="142"/>
        <v/>
      </c>
    </row>
    <row r="992" spans="1:28" s="227" customFormat="1" ht="20.25">
      <c r="A992" s="181"/>
      <c r="B992" s="182" t="str">
        <f>IF(LEN(A992)=0,"",INDEX('Smelter Look-up'!$A:$A,MATCH($A992,'Smelter Look-up'!$E:$E,0)))</f>
        <v/>
      </c>
      <c r="C992" s="186" t="str">
        <f>IF(LEN(A992)=0,"",INDEX('Smelter Look-up'!$C:$C,MATCH($A992,'Smelter Look-up'!$E:$E,0)))</f>
        <v/>
      </c>
      <c r="D992" s="230"/>
      <c r="E992" s="182" t="str">
        <f ca="1">IF(ISERROR($V992),"",OFFSET('Smelter Look-up'!$D$4,$V992-4,0)&amp;"")</f>
        <v/>
      </c>
      <c r="F992" s="182" t="str">
        <f ca="1">IF(ISERROR($V992),"",OFFSET('Smelter Look-up'!$E$4,$V992-4,0))</f>
        <v/>
      </c>
      <c r="G992" s="182" t="str">
        <f ca="1">IF(C992=$X$4,IF(ISERROR($V992),"Enter smelter details","RMI"),IF(ISERROR($V992),"",OFFSET('Smelter Look-up'!$F$4,$V992-4,0)))</f>
        <v/>
      </c>
      <c r="H992" s="183" t="str">
        <f ca="1">IF(ISERROR($V992),"",OFFSET('Smelter Look-up'!$G$4,$V992-4,0))</f>
        <v/>
      </c>
      <c r="I992" s="184" t="str">
        <f ca="1">IF(ISERROR($V992),"",OFFSET('Smelter Look-up'!$H$4,$V992-4,0))</f>
        <v/>
      </c>
      <c r="J992" s="184" t="str">
        <f ca="1">IF(ISERROR($V992),"",OFFSET('Smelter Look-up'!$I$4,$V992-4,0))</f>
        <v/>
      </c>
      <c r="K992" s="224"/>
      <c r="L992" s="224"/>
      <c r="M992" s="224"/>
      <c r="N992" s="224"/>
      <c r="O992" s="224"/>
      <c r="P992" s="185"/>
      <c r="Q992" s="225"/>
      <c r="R992" s="182" t="str">
        <f ca="1">IF(ISERROR($V992),"",OFFSET('Smelter Look-up'!$C$4,$V992-4,0)&amp;"")</f>
        <v/>
      </c>
      <c r="S992" s="181" t="str">
        <f t="shared" ca="1" si="140"/>
        <v/>
      </c>
      <c r="T992" s="181" t="str">
        <f ca="1">IF(B992="","",IF(ISERROR(MATCH($J992,SorP!$B$1:$B$6226,0)),"",INDIRECT("'SorP'!$A$"&amp;MATCH($S992&amp;$J992,SorP!C:C,0))))</f>
        <v/>
      </c>
      <c r="U992" s="201"/>
      <c r="V992" s="226" t="e">
        <f>IF(C992="",NA(),IF(OR(C992="Smelter not listed",C992="Smelter not yet identified"),MATCH($B992&amp;$D992,'Smelter Look-up'!$J:$J,0),MATCH($B992&amp;$C992,'Smelter Look-up'!$J:$J,0)))</f>
        <v>#N/A</v>
      </c>
      <c r="X992" s="227">
        <f t="shared" ca="1" si="141"/>
        <v>0</v>
      </c>
      <c r="AB992" s="228" t="str">
        <f t="shared" si="142"/>
        <v/>
      </c>
    </row>
    <row r="993" spans="1:28" s="227" customFormat="1" ht="20.25">
      <c r="A993" s="181"/>
      <c r="B993" s="182" t="str">
        <f>IF(LEN(A993)=0,"",INDEX('Smelter Look-up'!$A:$A,MATCH($A993,'Smelter Look-up'!$E:$E,0)))</f>
        <v/>
      </c>
      <c r="C993" s="186" t="str">
        <f>IF(LEN(A993)=0,"",INDEX('Smelter Look-up'!$C:$C,MATCH($A993,'Smelter Look-up'!$E:$E,0)))</f>
        <v/>
      </c>
      <c r="D993" s="230"/>
      <c r="E993" s="182" t="str">
        <f ca="1">IF(ISERROR($V993),"",OFFSET('Smelter Look-up'!$D$4,$V993-4,0)&amp;"")</f>
        <v/>
      </c>
      <c r="F993" s="182" t="str">
        <f ca="1">IF(ISERROR($V993),"",OFFSET('Smelter Look-up'!$E$4,$V993-4,0))</f>
        <v/>
      </c>
      <c r="G993" s="182" t="str">
        <f ca="1">IF(C993=$X$4,IF(ISERROR($V993),"Enter smelter details","RMI"),IF(ISERROR($V993),"",OFFSET('Smelter Look-up'!$F$4,$V993-4,0)))</f>
        <v/>
      </c>
      <c r="H993" s="183" t="str">
        <f ca="1">IF(ISERROR($V993),"",OFFSET('Smelter Look-up'!$G$4,$V993-4,0))</f>
        <v/>
      </c>
      <c r="I993" s="184" t="str">
        <f ca="1">IF(ISERROR($V993),"",OFFSET('Smelter Look-up'!$H$4,$V993-4,0))</f>
        <v/>
      </c>
      <c r="J993" s="184" t="str">
        <f ca="1">IF(ISERROR($V993),"",OFFSET('Smelter Look-up'!$I$4,$V993-4,0))</f>
        <v/>
      </c>
      <c r="K993" s="224"/>
      <c r="L993" s="224"/>
      <c r="M993" s="224"/>
      <c r="N993" s="224"/>
      <c r="O993" s="224"/>
      <c r="P993" s="185"/>
      <c r="Q993" s="225"/>
      <c r="R993" s="182" t="str">
        <f ca="1">IF(ISERROR($V993),"",OFFSET('Smelter Look-up'!$C$4,$V993-4,0)&amp;"")</f>
        <v/>
      </c>
      <c r="S993" s="181" t="str">
        <f t="shared" ca="1" si="140"/>
        <v/>
      </c>
      <c r="T993" s="181" t="str">
        <f ca="1">IF(B993="","",IF(ISERROR(MATCH($J993,SorP!$B$1:$B$6226,0)),"",INDIRECT("'SorP'!$A$"&amp;MATCH($S993&amp;$J993,SorP!C:C,0))))</f>
        <v/>
      </c>
      <c r="U993" s="201"/>
      <c r="V993" s="226" t="e">
        <f>IF(C993="",NA(),IF(OR(C993="Smelter not listed",C993="Smelter not yet identified"),MATCH($B993&amp;$D993,'Smelter Look-up'!$J:$J,0),MATCH($B993&amp;$C993,'Smelter Look-up'!$J:$J,0)))</f>
        <v>#N/A</v>
      </c>
      <c r="X993" s="227">
        <f t="shared" ca="1" si="141"/>
        <v>0</v>
      </c>
      <c r="AB993" s="228" t="str">
        <f t="shared" si="142"/>
        <v/>
      </c>
    </row>
    <row r="994" spans="1:28" s="227" customFormat="1" ht="20.25">
      <c r="A994" s="181"/>
      <c r="B994" s="182" t="str">
        <f>IF(LEN(A994)=0,"",INDEX('Smelter Look-up'!$A:$A,MATCH($A994,'Smelter Look-up'!$E:$E,0)))</f>
        <v/>
      </c>
      <c r="C994" s="186" t="str">
        <f>IF(LEN(A994)=0,"",INDEX('Smelter Look-up'!$C:$C,MATCH($A994,'Smelter Look-up'!$E:$E,0)))</f>
        <v/>
      </c>
      <c r="D994" s="230"/>
      <c r="E994" s="182" t="str">
        <f ca="1">IF(ISERROR($V994),"",OFFSET('Smelter Look-up'!$D$4,$V994-4,0)&amp;"")</f>
        <v/>
      </c>
      <c r="F994" s="182" t="str">
        <f ca="1">IF(ISERROR($V994),"",OFFSET('Smelter Look-up'!$E$4,$V994-4,0))</f>
        <v/>
      </c>
      <c r="G994" s="182" t="str">
        <f ca="1">IF(C994=$X$4,IF(ISERROR($V994),"Enter smelter details","RMI"),IF(ISERROR($V994),"",OFFSET('Smelter Look-up'!$F$4,$V994-4,0)))</f>
        <v/>
      </c>
      <c r="H994" s="183" t="str">
        <f ca="1">IF(ISERROR($V994),"",OFFSET('Smelter Look-up'!$G$4,$V994-4,0))</f>
        <v/>
      </c>
      <c r="I994" s="184" t="str">
        <f ca="1">IF(ISERROR($V994),"",OFFSET('Smelter Look-up'!$H$4,$V994-4,0))</f>
        <v/>
      </c>
      <c r="J994" s="184" t="str">
        <f ca="1">IF(ISERROR($V994),"",OFFSET('Smelter Look-up'!$I$4,$V994-4,0))</f>
        <v/>
      </c>
      <c r="K994" s="224"/>
      <c r="L994" s="224"/>
      <c r="M994" s="224"/>
      <c r="N994" s="224"/>
      <c r="O994" s="224"/>
      <c r="P994" s="185"/>
      <c r="Q994" s="225"/>
      <c r="R994" s="182" t="str">
        <f ca="1">IF(ISERROR($V994),"",OFFSET('Smelter Look-up'!$C$4,$V994-4,0)&amp;"")</f>
        <v/>
      </c>
      <c r="S994" s="181" t="str">
        <f t="shared" ca="1" si="140"/>
        <v/>
      </c>
      <c r="T994" s="181" t="str">
        <f ca="1">IF(B994="","",IF(ISERROR(MATCH($J994,SorP!$B$1:$B$6226,0)),"",INDIRECT("'SorP'!$A$"&amp;MATCH($S994&amp;$J994,SorP!C:C,0))))</f>
        <v/>
      </c>
      <c r="U994" s="201"/>
      <c r="V994" s="226" t="e">
        <f>IF(C994="",NA(),IF(OR(C994="Smelter not listed",C994="Smelter not yet identified"),MATCH($B994&amp;$D994,'Smelter Look-up'!$J:$J,0),MATCH($B994&amp;$C994,'Smelter Look-up'!$J:$J,0)))</f>
        <v>#N/A</v>
      </c>
      <c r="X994" s="227">
        <f t="shared" ca="1" si="141"/>
        <v>0</v>
      </c>
      <c r="AB994" s="228" t="str">
        <f t="shared" si="142"/>
        <v/>
      </c>
    </row>
    <row r="995" spans="1:28" s="227" customFormat="1" ht="20.25">
      <c r="A995" s="181"/>
      <c r="B995" s="182" t="str">
        <f>IF(LEN(A995)=0,"",INDEX('Smelter Look-up'!$A:$A,MATCH($A995,'Smelter Look-up'!$E:$E,0)))</f>
        <v/>
      </c>
      <c r="C995" s="186" t="str">
        <f>IF(LEN(A995)=0,"",INDEX('Smelter Look-up'!$C:$C,MATCH($A995,'Smelter Look-up'!$E:$E,0)))</f>
        <v/>
      </c>
      <c r="D995" s="230"/>
      <c r="E995" s="182" t="str">
        <f ca="1">IF(ISERROR($V995),"",OFFSET('Smelter Look-up'!$D$4,$V995-4,0)&amp;"")</f>
        <v/>
      </c>
      <c r="F995" s="182" t="str">
        <f ca="1">IF(ISERROR($V995),"",OFFSET('Smelter Look-up'!$E$4,$V995-4,0))</f>
        <v/>
      </c>
      <c r="G995" s="182" t="str">
        <f ca="1">IF(C995=$X$4,IF(ISERROR($V995),"Enter smelter details","RMI"),IF(ISERROR($V995),"",OFFSET('Smelter Look-up'!$F$4,$V995-4,0)))</f>
        <v/>
      </c>
      <c r="H995" s="183" t="str">
        <f ca="1">IF(ISERROR($V995),"",OFFSET('Smelter Look-up'!$G$4,$V995-4,0))</f>
        <v/>
      </c>
      <c r="I995" s="184" t="str">
        <f ca="1">IF(ISERROR($V995),"",OFFSET('Smelter Look-up'!$H$4,$V995-4,0))</f>
        <v/>
      </c>
      <c r="J995" s="184" t="str">
        <f ca="1">IF(ISERROR($V995),"",OFFSET('Smelter Look-up'!$I$4,$V995-4,0))</f>
        <v/>
      </c>
      <c r="K995" s="224"/>
      <c r="L995" s="224"/>
      <c r="M995" s="224"/>
      <c r="N995" s="224"/>
      <c r="O995" s="224"/>
      <c r="P995" s="185"/>
      <c r="Q995" s="225"/>
      <c r="R995" s="182" t="str">
        <f ca="1">IF(ISERROR($V995),"",OFFSET('Smelter Look-up'!$C$4,$V995-4,0)&amp;"")</f>
        <v/>
      </c>
      <c r="S995" s="181" t="str">
        <f t="shared" ca="1" si="140"/>
        <v/>
      </c>
      <c r="T995" s="181" t="str">
        <f ca="1">IF(B995="","",IF(ISERROR(MATCH($J995,SorP!$B$1:$B$6226,0)),"",INDIRECT("'SorP'!$A$"&amp;MATCH($S995&amp;$J995,SorP!C:C,0))))</f>
        <v/>
      </c>
      <c r="U995" s="201"/>
      <c r="V995" s="226" t="e">
        <f>IF(C995="",NA(),IF(OR(C995="Smelter not listed",C995="Smelter not yet identified"),MATCH($B995&amp;$D995,'Smelter Look-up'!$J:$J,0),MATCH($B995&amp;$C995,'Smelter Look-up'!$J:$J,0)))</f>
        <v>#N/A</v>
      </c>
      <c r="X995" s="227">
        <f t="shared" ca="1" si="141"/>
        <v>0</v>
      </c>
      <c r="AB995" s="228" t="str">
        <f t="shared" si="142"/>
        <v/>
      </c>
    </row>
    <row r="996" spans="1:28" s="227" customFormat="1" ht="20.25">
      <c r="A996" s="181"/>
      <c r="B996" s="182" t="str">
        <f>IF(LEN(A996)=0,"",INDEX('Smelter Look-up'!$A:$A,MATCH($A996,'Smelter Look-up'!$E:$E,0)))</f>
        <v/>
      </c>
      <c r="C996" s="186" t="str">
        <f>IF(LEN(A996)=0,"",INDEX('Smelter Look-up'!$C:$C,MATCH($A996,'Smelter Look-up'!$E:$E,0)))</f>
        <v/>
      </c>
      <c r="D996" s="230"/>
      <c r="E996" s="182" t="str">
        <f ca="1">IF(ISERROR($V996),"",OFFSET('Smelter Look-up'!$D$4,$V996-4,0)&amp;"")</f>
        <v/>
      </c>
      <c r="F996" s="182" t="str">
        <f ca="1">IF(ISERROR($V996),"",OFFSET('Smelter Look-up'!$E$4,$V996-4,0))</f>
        <v/>
      </c>
      <c r="G996" s="182" t="str">
        <f ca="1">IF(C996=$X$4,IF(ISERROR($V996),"Enter smelter details","RMI"),IF(ISERROR($V996),"",OFFSET('Smelter Look-up'!$F$4,$V996-4,0)))</f>
        <v/>
      </c>
      <c r="H996" s="183" t="str">
        <f ca="1">IF(ISERROR($V996),"",OFFSET('Smelter Look-up'!$G$4,$V996-4,0))</f>
        <v/>
      </c>
      <c r="I996" s="184" t="str">
        <f ca="1">IF(ISERROR($V996),"",OFFSET('Smelter Look-up'!$H$4,$V996-4,0))</f>
        <v/>
      </c>
      <c r="J996" s="184" t="str">
        <f ca="1">IF(ISERROR($V996),"",OFFSET('Smelter Look-up'!$I$4,$V996-4,0))</f>
        <v/>
      </c>
      <c r="K996" s="224"/>
      <c r="L996" s="224"/>
      <c r="M996" s="224"/>
      <c r="N996" s="224"/>
      <c r="O996" s="224"/>
      <c r="P996" s="185"/>
      <c r="Q996" s="225"/>
      <c r="R996" s="182" t="str">
        <f ca="1">IF(ISERROR($V996),"",OFFSET('Smelter Look-up'!$C$4,$V996-4,0)&amp;"")</f>
        <v/>
      </c>
      <c r="S996" s="181" t="str">
        <f t="shared" ca="1" si="140"/>
        <v/>
      </c>
      <c r="T996" s="181" t="str">
        <f ca="1">IF(B996="","",IF(ISERROR(MATCH($J996,SorP!$B$1:$B$6226,0)),"",INDIRECT("'SorP'!$A$"&amp;MATCH($S996&amp;$J996,SorP!C:C,0))))</f>
        <v/>
      </c>
      <c r="U996" s="201"/>
      <c r="V996" s="226" t="e">
        <f>IF(C996="",NA(),IF(OR(C996="Smelter not listed",C996="Smelter not yet identified"),MATCH($B996&amp;$D996,'Smelter Look-up'!$J:$J,0),MATCH($B996&amp;$C996,'Smelter Look-up'!$J:$J,0)))</f>
        <v>#N/A</v>
      </c>
      <c r="X996" s="227">
        <f t="shared" ca="1" si="141"/>
        <v>0</v>
      </c>
      <c r="AB996" s="228" t="str">
        <f t="shared" si="142"/>
        <v/>
      </c>
    </row>
    <row r="997" spans="1:28" s="227" customFormat="1" ht="20.25">
      <c r="A997" s="181"/>
      <c r="B997" s="182" t="str">
        <f>IF(LEN(A997)=0,"",INDEX('Smelter Look-up'!$A:$A,MATCH($A997,'Smelter Look-up'!$E:$E,0)))</f>
        <v/>
      </c>
      <c r="C997" s="186" t="str">
        <f>IF(LEN(A997)=0,"",INDEX('Smelter Look-up'!$C:$C,MATCH($A997,'Smelter Look-up'!$E:$E,0)))</f>
        <v/>
      </c>
      <c r="D997" s="230"/>
      <c r="E997" s="182" t="str">
        <f ca="1">IF(ISERROR($V997),"",OFFSET('Smelter Look-up'!$D$4,$V997-4,0)&amp;"")</f>
        <v/>
      </c>
      <c r="F997" s="182" t="str">
        <f ca="1">IF(ISERROR($V997),"",OFFSET('Smelter Look-up'!$E$4,$V997-4,0))</f>
        <v/>
      </c>
      <c r="G997" s="182" t="str">
        <f ca="1">IF(C997=$X$4,IF(ISERROR($V997),"Enter smelter details","RMI"),IF(ISERROR($V997),"",OFFSET('Smelter Look-up'!$F$4,$V997-4,0)))</f>
        <v/>
      </c>
      <c r="H997" s="183" t="str">
        <f ca="1">IF(ISERROR($V997),"",OFFSET('Smelter Look-up'!$G$4,$V997-4,0))</f>
        <v/>
      </c>
      <c r="I997" s="184" t="str">
        <f ca="1">IF(ISERROR($V997),"",OFFSET('Smelter Look-up'!$H$4,$V997-4,0))</f>
        <v/>
      </c>
      <c r="J997" s="184" t="str">
        <f ca="1">IF(ISERROR($V997),"",OFFSET('Smelter Look-up'!$I$4,$V997-4,0))</f>
        <v/>
      </c>
      <c r="K997" s="224"/>
      <c r="L997" s="224"/>
      <c r="M997" s="224"/>
      <c r="N997" s="224"/>
      <c r="O997" s="224"/>
      <c r="P997" s="185"/>
      <c r="Q997" s="225"/>
      <c r="R997" s="182" t="str">
        <f ca="1">IF(ISERROR($V997),"",OFFSET('Smelter Look-up'!$C$4,$V997-4,0)&amp;"")</f>
        <v/>
      </c>
      <c r="S997" s="181" t="str">
        <f t="shared" ca="1" si="140"/>
        <v/>
      </c>
      <c r="T997" s="181" t="str">
        <f ca="1">IF(B997="","",IF(ISERROR(MATCH($J997,SorP!$B$1:$B$6226,0)),"",INDIRECT("'SorP'!$A$"&amp;MATCH($S997&amp;$J997,SorP!C:C,0))))</f>
        <v/>
      </c>
      <c r="U997" s="201"/>
      <c r="V997" s="226" t="e">
        <f>IF(C997="",NA(),IF(OR(C997="Smelter not listed",C997="Smelter not yet identified"),MATCH($B997&amp;$D997,'Smelter Look-up'!$J:$J,0),MATCH($B997&amp;$C997,'Smelter Look-up'!$J:$J,0)))</f>
        <v>#N/A</v>
      </c>
      <c r="X997" s="227">
        <f t="shared" ca="1" si="141"/>
        <v>0</v>
      </c>
      <c r="AB997" s="228" t="str">
        <f t="shared" si="142"/>
        <v/>
      </c>
    </row>
    <row r="998" spans="1:28" s="227" customFormat="1" ht="20.25">
      <c r="A998" s="181"/>
      <c r="B998" s="182" t="str">
        <f>IF(LEN(A998)=0,"",INDEX('Smelter Look-up'!$A:$A,MATCH($A998,'Smelter Look-up'!$E:$E,0)))</f>
        <v/>
      </c>
      <c r="C998" s="186" t="str">
        <f>IF(LEN(A998)=0,"",INDEX('Smelter Look-up'!$C:$C,MATCH($A998,'Smelter Look-up'!$E:$E,0)))</f>
        <v/>
      </c>
      <c r="D998" s="230"/>
      <c r="E998" s="182" t="str">
        <f ca="1">IF(ISERROR($V998),"",OFFSET('Smelter Look-up'!$D$4,$V998-4,0)&amp;"")</f>
        <v/>
      </c>
      <c r="F998" s="182" t="str">
        <f ca="1">IF(ISERROR($V998),"",OFFSET('Smelter Look-up'!$E$4,$V998-4,0))</f>
        <v/>
      </c>
      <c r="G998" s="182" t="str">
        <f ca="1">IF(C998=$X$4,IF(ISERROR($V998),"Enter smelter details","RMI"),IF(ISERROR($V998),"",OFFSET('Smelter Look-up'!$F$4,$V998-4,0)))</f>
        <v/>
      </c>
      <c r="H998" s="183" t="str">
        <f ca="1">IF(ISERROR($V998),"",OFFSET('Smelter Look-up'!$G$4,$V998-4,0))</f>
        <v/>
      </c>
      <c r="I998" s="184" t="str">
        <f ca="1">IF(ISERROR($V998),"",OFFSET('Smelter Look-up'!$H$4,$V998-4,0))</f>
        <v/>
      </c>
      <c r="J998" s="184" t="str">
        <f ca="1">IF(ISERROR($V998),"",OFFSET('Smelter Look-up'!$I$4,$V998-4,0))</f>
        <v/>
      </c>
      <c r="K998" s="224"/>
      <c r="L998" s="224"/>
      <c r="M998" s="224"/>
      <c r="N998" s="224"/>
      <c r="O998" s="224"/>
      <c r="P998" s="185"/>
      <c r="Q998" s="225"/>
      <c r="R998" s="182" t="str">
        <f ca="1">IF(ISERROR($V998),"",OFFSET('Smelter Look-up'!$C$4,$V998-4,0)&amp;"")</f>
        <v/>
      </c>
      <c r="S998" s="181" t="str">
        <f t="shared" ca="1" si="140"/>
        <v/>
      </c>
      <c r="T998" s="181" t="str">
        <f ca="1">IF(B998="","",IF(ISERROR(MATCH($J998,SorP!$B$1:$B$6226,0)),"",INDIRECT("'SorP'!$A$"&amp;MATCH($S998&amp;$J998,SorP!C:C,0))))</f>
        <v/>
      </c>
      <c r="U998" s="201"/>
      <c r="V998" s="226" t="e">
        <f>IF(C998="",NA(),IF(OR(C998="Smelter not listed",C998="Smelter not yet identified"),MATCH($B998&amp;$D998,'Smelter Look-up'!$J:$J,0),MATCH($B998&amp;$C998,'Smelter Look-up'!$J:$J,0)))</f>
        <v>#N/A</v>
      </c>
      <c r="X998" s="227">
        <f t="shared" ca="1" si="141"/>
        <v>0</v>
      </c>
      <c r="AB998" s="228" t="str">
        <f t="shared" si="142"/>
        <v/>
      </c>
    </row>
    <row r="999" spans="1:28" s="227" customFormat="1" ht="20.25">
      <c r="A999" s="181"/>
      <c r="B999" s="182" t="str">
        <f>IF(LEN(A999)=0,"",INDEX('Smelter Look-up'!$A:$A,MATCH($A999,'Smelter Look-up'!$E:$E,0)))</f>
        <v/>
      </c>
      <c r="C999" s="186" t="str">
        <f>IF(LEN(A999)=0,"",INDEX('Smelter Look-up'!$C:$C,MATCH($A999,'Smelter Look-up'!$E:$E,0)))</f>
        <v/>
      </c>
      <c r="D999" s="230"/>
      <c r="E999" s="182" t="str">
        <f ca="1">IF(ISERROR($V999),"",OFFSET('Smelter Look-up'!$D$4,$V999-4,0)&amp;"")</f>
        <v/>
      </c>
      <c r="F999" s="182" t="str">
        <f ca="1">IF(ISERROR($V999),"",OFFSET('Smelter Look-up'!$E$4,$V999-4,0))</f>
        <v/>
      </c>
      <c r="G999" s="182" t="str">
        <f ca="1">IF(C999=$X$4,IF(ISERROR($V999),"Enter smelter details","RMI"),IF(ISERROR($V999),"",OFFSET('Smelter Look-up'!$F$4,$V999-4,0)))</f>
        <v/>
      </c>
      <c r="H999" s="183" t="str">
        <f ca="1">IF(ISERROR($V999),"",OFFSET('Smelter Look-up'!$G$4,$V999-4,0))</f>
        <v/>
      </c>
      <c r="I999" s="184" t="str">
        <f ca="1">IF(ISERROR($V999),"",OFFSET('Smelter Look-up'!$H$4,$V999-4,0))</f>
        <v/>
      </c>
      <c r="J999" s="184" t="str">
        <f ca="1">IF(ISERROR($V999),"",OFFSET('Smelter Look-up'!$I$4,$V999-4,0))</f>
        <v/>
      </c>
      <c r="K999" s="224"/>
      <c r="L999" s="224"/>
      <c r="M999" s="224"/>
      <c r="N999" s="224"/>
      <c r="O999" s="224"/>
      <c r="P999" s="185"/>
      <c r="Q999" s="225"/>
      <c r="R999" s="182" t="str">
        <f ca="1">IF(ISERROR($V999),"",OFFSET('Smelter Look-up'!$C$4,$V999-4,0)&amp;"")</f>
        <v/>
      </c>
      <c r="S999" s="181" t="str">
        <f t="shared" ca="1" si="140"/>
        <v/>
      </c>
      <c r="T999" s="181" t="str">
        <f ca="1">IF(B999="","",IF(ISERROR(MATCH($J999,SorP!$B$1:$B$6226,0)),"",INDIRECT("'SorP'!$A$"&amp;MATCH($S999&amp;$J999,SorP!C:C,0))))</f>
        <v/>
      </c>
      <c r="U999" s="201"/>
      <c r="V999" s="226" t="e">
        <f>IF(C999="",NA(),IF(OR(C999="Smelter not listed",C999="Smelter not yet identified"),MATCH($B999&amp;$D999,'Smelter Look-up'!$J:$J,0),MATCH($B999&amp;$C999,'Smelter Look-up'!$J:$J,0)))</f>
        <v>#N/A</v>
      </c>
      <c r="X999" s="227">
        <f t="shared" ca="1" si="141"/>
        <v>0</v>
      </c>
      <c r="AB999" s="228" t="str">
        <f t="shared" si="142"/>
        <v/>
      </c>
    </row>
    <row r="1000" spans="1:28" s="227" customFormat="1" ht="20.25">
      <c r="A1000" s="181"/>
      <c r="B1000" s="182" t="str">
        <f>IF(LEN(A1000)=0,"",INDEX('Smelter Look-up'!$A:$A,MATCH($A1000,'Smelter Look-up'!$E:$E,0)))</f>
        <v/>
      </c>
      <c r="C1000" s="186" t="str">
        <f>IF(LEN(A1000)=0,"",INDEX('Smelter Look-up'!$C:$C,MATCH($A1000,'Smelter Look-up'!$E:$E,0)))</f>
        <v/>
      </c>
      <c r="D1000" s="230"/>
      <c r="E1000" s="182" t="str">
        <f ca="1">IF(ISERROR($V1000),"",OFFSET('Smelter Look-up'!$D$4,$V1000-4,0)&amp;"")</f>
        <v/>
      </c>
      <c r="F1000" s="182" t="str">
        <f ca="1">IF(ISERROR($V1000),"",OFFSET('Smelter Look-up'!$E$4,$V1000-4,0))</f>
        <v/>
      </c>
      <c r="G1000" s="182" t="str">
        <f ca="1">IF(C1000=$X$4,IF(ISERROR($V1000),"Enter smelter details","RMI"),IF(ISERROR($V1000),"",OFFSET('Smelter Look-up'!$F$4,$V1000-4,0)))</f>
        <v/>
      </c>
      <c r="H1000" s="183" t="str">
        <f ca="1">IF(ISERROR($V1000),"",OFFSET('Smelter Look-up'!$G$4,$V1000-4,0))</f>
        <v/>
      </c>
      <c r="I1000" s="184" t="str">
        <f ca="1">IF(ISERROR($V1000),"",OFFSET('Smelter Look-up'!$H$4,$V1000-4,0))</f>
        <v/>
      </c>
      <c r="J1000" s="184" t="str">
        <f ca="1">IF(ISERROR($V1000),"",OFFSET('Smelter Look-up'!$I$4,$V1000-4,0))</f>
        <v/>
      </c>
      <c r="K1000" s="224"/>
      <c r="L1000" s="224"/>
      <c r="M1000" s="224"/>
      <c r="N1000" s="224"/>
      <c r="O1000" s="224"/>
      <c r="P1000" s="185"/>
      <c r="Q1000" s="225"/>
      <c r="R1000" s="182" t="str">
        <f ca="1">IF(ISERROR($V1000),"",OFFSET('Smelter Look-up'!$C$4,$V1000-4,0)&amp;"")</f>
        <v/>
      </c>
      <c r="S1000" s="181" t="str">
        <f t="shared" ca="1" si="140"/>
        <v/>
      </c>
      <c r="T1000" s="181" t="str">
        <f ca="1">IF(B1000="","",IF(ISERROR(MATCH($J1000,SorP!$B$1:$B$6226,0)),"",INDIRECT("'SorP'!$A$"&amp;MATCH($S1000&amp;$J1000,SorP!C:C,0))))</f>
        <v/>
      </c>
      <c r="U1000" s="201"/>
      <c r="V1000" s="226" t="e">
        <f>IF(C1000="",NA(),IF(OR(C1000="Smelter not listed",C1000="Smelter not yet identified"),MATCH($B1000&amp;$D1000,'Smelter Look-up'!$J:$J,0),MATCH($B1000&amp;$C1000,'Smelter Look-up'!$J:$J,0)))</f>
        <v>#N/A</v>
      </c>
      <c r="X1000" s="227">
        <f t="shared" ca="1" si="141"/>
        <v>0</v>
      </c>
      <c r="AB1000" s="228" t="str">
        <f t="shared" si="142"/>
        <v/>
      </c>
    </row>
    <row r="1001" spans="1:28" s="227" customFormat="1" ht="20.25">
      <c r="A1001" s="181"/>
      <c r="B1001" s="182" t="str">
        <f>IF(LEN(A1001)=0,"",INDEX('Smelter Look-up'!$A:$A,MATCH($A1001,'Smelter Look-up'!$E:$E,0)))</f>
        <v/>
      </c>
      <c r="C1001" s="186" t="str">
        <f>IF(LEN(A1001)=0,"",INDEX('Smelter Look-up'!$C:$C,MATCH($A1001,'Smelter Look-up'!$E:$E,0)))</f>
        <v/>
      </c>
      <c r="D1001" s="230"/>
      <c r="E1001" s="182" t="str">
        <f ca="1">IF(ISERROR($V1001),"",OFFSET('Smelter Look-up'!$D$4,$V1001-4,0)&amp;"")</f>
        <v/>
      </c>
      <c r="F1001" s="182" t="str">
        <f ca="1">IF(ISERROR($V1001),"",OFFSET('Smelter Look-up'!$E$4,$V1001-4,0))</f>
        <v/>
      </c>
      <c r="G1001" s="182" t="str">
        <f ca="1">IF(C1001=$X$4,IF(ISERROR($V1001),"Enter smelter details","RMI"),IF(ISERROR($V1001),"",OFFSET('Smelter Look-up'!$F$4,$V1001-4,0)))</f>
        <v/>
      </c>
      <c r="H1001" s="183" t="str">
        <f ca="1">IF(ISERROR($V1001),"",OFFSET('Smelter Look-up'!$G$4,$V1001-4,0))</f>
        <v/>
      </c>
      <c r="I1001" s="184" t="str">
        <f ca="1">IF(ISERROR($V1001),"",OFFSET('Smelter Look-up'!$H$4,$V1001-4,0))</f>
        <v/>
      </c>
      <c r="J1001" s="184" t="str">
        <f ca="1">IF(ISERROR($V1001),"",OFFSET('Smelter Look-up'!$I$4,$V1001-4,0))</f>
        <v/>
      </c>
      <c r="K1001" s="224"/>
      <c r="L1001" s="224"/>
      <c r="M1001" s="224"/>
      <c r="N1001" s="224"/>
      <c r="O1001" s="224"/>
      <c r="P1001" s="185"/>
      <c r="Q1001" s="225"/>
      <c r="R1001" s="182" t="str">
        <f ca="1">IF(ISERROR($V1001),"",OFFSET('Smelter Look-up'!$C$4,$V1001-4,0)&amp;"")</f>
        <v/>
      </c>
      <c r="S1001" s="181" t="str">
        <f t="shared" ca="1" si="140"/>
        <v/>
      </c>
      <c r="T1001" s="181" t="str">
        <f ca="1">IF(B1001="","",IF(ISERROR(MATCH($J1001,SorP!$B$1:$B$6226,0)),"",INDIRECT("'SorP'!$A$"&amp;MATCH($S1001&amp;$J1001,SorP!C:C,0))))</f>
        <v/>
      </c>
      <c r="U1001" s="201"/>
      <c r="V1001" s="226" t="e">
        <f>IF(C1001="",NA(),IF(OR(C1001="Smelter not listed",C1001="Smelter not yet identified"),MATCH($B1001&amp;$D1001,'Smelter Look-up'!$J:$J,0),MATCH($B1001&amp;$C1001,'Smelter Look-up'!$J:$J,0)))</f>
        <v>#N/A</v>
      </c>
      <c r="X1001" s="227">
        <f t="shared" ca="1" si="141"/>
        <v>0</v>
      </c>
      <c r="AB1001" s="228" t="str">
        <f t="shared" si="142"/>
        <v/>
      </c>
    </row>
    <row r="1002" spans="1:28" s="227" customFormat="1" ht="20.25">
      <c r="A1002" s="181"/>
      <c r="B1002" s="182" t="str">
        <f>IF(LEN(A1002)=0,"",INDEX('Smelter Look-up'!$A:$A,MATCH($A1002,'Smelter Look-up'!$E:$E,0)))</f>
        <v/>
      </c>
      <c r="C1002" s="186" t="str">
        <f>IF(LEN(A1002)=0,"",INDEX('Smelter Look-up'!$C:$C,MATCH($A1002,'Smelter Look-up'!$E:$E,0)))</f>
        <v/>
      </c>
      <c r="D1002" s="230"/>
      <c r="E1002" s="182" t="str">
        <f ca="1">IF(ISERROR($V1002),"",OFFSET('Smelter Look-up'!$D$4,$V1002-4,0)&amp;"")</f>
        <v/>
      </c>
      <c r="F1002" s="182" t="str">
        <f ca="1">IF(ISERROR($V1002),"",OFFSET('Smelter Look-up'!$E$4,$V1002-4,0))</f>
        <v/>
      </c>
      <c r="G1002" s="182" t="str">
        <f ca="1">IF(C1002=$X$4,IF(ISERROR($V1002),"Enter smelter details","RMI"),IF(ISERROR($V1002),"",OFFSET('Smelter Look-up'!$F$4,$V1002-4,0)))</f>
        <v/>
      </c>
      <c r="H1002" s="183" t="str">
        <f ca="1">IF(ISERROR($V1002),"",OFFSET('Smelter Look-up'!$G$4,$V1002-4,0))</f>
        <v/>
      </c>
      <c r="I1002" s="184" t="str">
        <f ca="1">IF(ISERROR($V1002),"",OFFSET('Smelter Look-up'!$H$4,$V1002-4,0))</f>
        <v/>
      </c>
      <c r="J1002" s="184" t="str">
        <f ca="1">IF(ISERROR($V1002),"",OFFSET('Smelter Look-up'!$I$4,$V1002-4,0))</f>
        <v/>
      </c>
      <c r="K1002" s="224"/>
      <c r="L1002" s="224"/>
      <c r="M1002" s="224"/>
      <c r="N1002" s="224"/>
      <c r="O1002" s="224"/>
      <c r="P1002" s="185"/>
      <c r="Q1002" s="225"/>
      <c r="R1002" s="182" t="str">
        <f ca="1">IF(ISERROR($V1002),"",OFFSET('Smelter Look-up'!$C$4,$V1002-4,0)&amp;"")</f>
        <v/>
      </c>
      <c r="S1002" s="181" t="str">
        <f t="shared" ca="1" si="140"/>
        <v/>
      </c>
      <c r="T1002" s="181" t="str">
        <f ca="1">IF(B1002="","",IF(ISERROR(MATCH($J1002,SorP!$B$1:$B$6226,0)),"",INDIRECT("'SorP'!$A$"&amp;MATCH($S1002&amp;$J1002,SorP!C:C,0))))</f>
        <v/>
      </c>
      <c r="U1002" s="201"/>
      <c r="V1002" s="226" t="e">
        <f>IF(C1002="",NA(),IF(OR(C1002="Smelter not listed",C1002="Smelter not yet identified"),MATCH($B1002&amp;$D1002,'Smelter Look-up'!$J:$J,0),MATCH($B1002&amp;$C1002,'Smelter Look-up'!$J:$J,0)))</f>
        <v>#N/A</v>
      </c>
      <c r="X1002" s="227">
        <f t="shared" ca="1" si="141"/>
        <v>0</v>
      </c>
      <c r="AB1002" s="228" t="str">
        <f t="shared" si="142"/>
        <v/>
      </c>
    </row>
    <row r="1003" spans="1:28" s="227" customFormat="1" ht="20.25">
      <c r="A1003" s="181"/>
      <c r="B1003" s="182" t="str">
        <f>IF(LEN(A1003)=0,"",INDEX('Smelter Look-up'!$A:$A,MATCH($A1003,'Smelter Look-up'!$E:$E,0)))</f>
        <v/>
      </c>
      <c r="C1003" s="186" t="str">
        <f>IF(LEN(A1003)=0,"",INDEX('Smelter Look-up'!$C:$C,MATCH($A1003,'Smelter Look-up'!$E:$E,0)))</f>
        <v/>
      </c>
      <c r="D1003" s="230"/>
      <c r="E1003" s="182" t="str">
        <f ca="1">IF(ISERROR($V1003),"",OFFSET('Smelter Look-up'!$D$4,$V1003-4,0)&amp;"")</f>
        <v/>
      </c>
      <c r="F1003" s="182" t="str">
        <f ca="1">IF(ISERROR($V1003),"",OFFSET('Smelter Look-up'!$E$4,$V1003-4,0))</f>
        <v/>
      </c>
      <c r="G1003" s="182" t="str">
        <f ca="1">IF(C1003=$X$4,IF(ISERROR($V1003),"Enter smelter details","RMI"),IF(ISERROR($V1003),"",OFFSET('Smelter Look-up'!$F$4,$V1003-4,0)))</f>
        <v/>
      </c>
      <c r="H1003" s="183" t="str">
        <f ca="1">IF(ISERROR($V1003),"",OFFSET('Smelter Look-up'!$G$4,$V1003-4,0))</f>
        <v/>
      </c>
      <c r="I1003" s="184" t="str">
        <f ca="1">IF(ISERROR($V1003),"",OFFSET('Smelter Look-up'!$H$4,$V1003-4,0))</f>
        <v/>
      </c>
      <c r="J1003" s="184" t="str">
        <f ca="1">IF(ISERROR($V1003),"",OFFSET('Smelter Look-up'!$I$4,$V1003-4,0))</f>
        <v/>
      </c>
      <c r="K1003" s="224"/>
      <c r="L1003" s="224"/>
      <c r="M1003" s="224"/>
      <c r="N1003" s="224"/>
      <c r="O1003" s="224"/>
      <c r="P1003" s="185"/>
      <c r="Q1003" s="225"/>
      <c r="R1003" s="182" t="str">
        <f ca="1">IF(ISERROR($V1003),"",OFFSET('Smelter Look-up'!$C$4,$V1003-4,0)&amp;"")</f>
        <v/>
      </c>
      <c r="S1003" s="181" t="str">
        <f t="shared" ca="1" si="140"/>
        <v/>
      </c>
      <c r="T1003" s="181" t="str">
        <f ca="1">IF(B1003="","",IF(ISERROR(MATCH($J1003,SorP!$B$1:$B$6226,0)),"",INDIRECT("'SorP'!$A$"&amp;MATCH($S1003&amp;$J1003,SorP!C:C,0))))</f>
        <v/>
      </c>
      <c r="U1003" s="201"/>
      <c r="V1003" s="226" t="e">
        <f>IF(C1003="",NA(),IF(OR(C1003="Smelter not listed",C1003="Smelter not yet identified"),MATCH($B1003&amp;$D1003,'Smelter Look-up'!$J:$J,0),MATCH($B1003&amp;$C1003,'Smelter Look-up'!$J:$J,0)))</f>
        <v>#N/A</v>
      </c>
      <c r="X1003" s="227">
        <f t="shared" ca="1" si="141"/>
        <v>0</v>
      </c>
      <c r="AB1003" s="228" t="str">
        <f t="shared" si="142"/>
        <v/>
      </c>
    </row>
    <row r="1004" spans="1:28" s="227" customFormat="1" ht="20.25">
      <c r="A1004" s="181"/>
      <c r="B1004" s="182" t="str">
        <f>IF(LEN(A1004)=0,"",INDEX('Smelter Look-up'!$A:$A,MATCH($A1004,'Smelter Look-up'!$E:$E,0)))</f>
        <v/>
      </c>
      <c r="C1004" s="186" t="str">
        <f>IF(LEN(A1004)=0,"",INDEX('Smelter Look-up'!$C:$C,MATCH($A1004,'Smelter Look-up'!$E:$E,0)))</f>
        <v/>
      </c>
      <c r="D1004" s="230"/>
      <c r="E1004" s="182" t="str">
        <f ca="1">IF(ISERROR($V1004),"",OFFSET('Smelter Look-up'!$D$4,$V1004-4,0)&amp;"")</f>
        <v/>
      </c>
      <c r="F1004" s="182" t="str">
        <f ca="1">IF(ISERROR($V1004),"",OFFSET('Smelter Look-up'!$E$4,$V1004-4,0))</f>
        <v/>
      </c>
      <c r="G1004" s="182" t="str">
        <f ca="1">IF(C1004=$X$4,IF(ISERROR($V1004),"Enter smelter details","RMI"),IF(ISERROR($V1004),"",OFFSET('Smelter Look-up'!$F$4,$V1004-4,0)))</f>
        <v/>
      </c>
      <c r="H1004" s="183" t="str">
        <f ca="1">IF(ISERROR($V1004),"",OFFSET('Smelter Look-up'!$G$4,$V1004-4,0))</f>
        <v/>
      </c>
      <c r="I1004" s="184" t="str">
        <f ca="1">IF(ISERROR($V1004),"",OFFSET('Smelter Look-up'!$H$4,$V1004-4,0))</f>
        <v/>
      </c>
      <c r="J1004" s="184" t="str">
        <f ca="1">IF(ISERROR($V1004),"",OFFSET('Smelter Look-up'!$I$4,$V1004-4,0))</f>
        <v/>
      </c>
      <c r="K1004" s="224"/>
      <c r="L1004" s="224"/>
      <c r="M1004" s="224"/>
      <c r="N1004" s="224"/>
      <c r="O1004" s="224"/>
      <c r="P1004" s="185"/>
      <c r="Q1004" s="225"/>
      <c r="R1004" s="182" t="str">
        <f ca="1">IF(ISERROR($V1004),"",OFFSET('Smelter Look-up'!$C$4,$V1004-4,0)&amp;"")</f>
        <v/>
      </c>
      <c r="S1004" s="181" t="str">
        <f t="shared" ca="1" si="140"/>
        <v/>
      </c>
      <c r="T1004" s="181" t="str">
        <f ca="1">IF(B1004="","",IF(ISERROR(MATCH($J1004,SorP!$B$1:$B$6226,0)),"",INDIRECT("'SorP'!$A$"&amp;MATCH($S1004&amp;$J1004,SorP!C:C,0))))</f>
        <v/>
      </c>
      <c r="U1004" s="201"/>
      <c r="V1004" s="226" t="e">
        <f>IF(C1004="",NA(),IF(OR(C1004="Smelter not listed",C1004="Smelter not yet identified"),MATCH($B1004&amp;$D1004,'Smelter Look-up'!$J:$J,0),MATCH($B1004&amp;$C1004,'Smelter Look-up'!$J:$J,0)))</f>
        <v>#N/A</v>
      </c>
      <c r="X1004" s="227">
        <f t="shared" ca="1" si="141"/>
        <v>0</v>
      </c>
      <c r="AB1004" s="228" t="str">
        <f t="shared" si="142"/>
        <v/>
      </c>
    </row>
    <row r="1005" spans="1:28" s="227" customFormat="1" ht="20.25">
      <c r="A1005" s="181"/>
      <c r="B1005" s="182" t="str">
        <f>IF(LEN(A1005)=0,"",INDEX('Smelter Look-up'!$A:$A,MATCH($A1005,'Smelter Look-up'!$E:$E,0)))</f>
        <v/>
      </c>
      <c r="C1005" s="186" t="str">
        <f>IF(LEN(A1005)=0,"",INDEX('Smelter Look-up'!$C:$C,MATCH($A1005,'Smelter Look-up'!$E:$E,0)))</f>
        <v/>
      </c>
      <c r="D1005" s="230"/>
      <c r="E1005" s="182" t="str">
        <f ca="1">IF(ISERROR($V1005),"",OFFSET('Smelter Look-up'!$D$4,$V1005-4,0)&amp;"")</f>
        <v/>
      </c>
      <c r="F1005" s="182" t="str">
        <f ca="1">IF(ISERROR($V1005),"",OFFSET('Smelter Look-up'!$E$4,$V1005-4,0))</f>
        <v/>
      </c>
      <c r="G1005" s="182" t="str">
        <f ca="1">IF(C1005=$X$4,IF(ISERROR($V1005),"Enter smelter details","RMI"),IF(ISERROR($V1005),"",OFFSET('Smelter Look-up'!$F$4,$V1005-4,0)))</f>
        <v/>
      </c>
      <c r="H1005" s="183" t="str">
        <f ca="1">IF(ISERROR($V1005),"",OFFSET('Smelter Look-up'!$G$4,$V1005-4,0))</f>
        <v/>
      </c>
      <c r="I1005" s="184" t="str">
        <f ca="1">IF(ISERROR($V1005),"",OFFSET('Smelter Look-up'!$H$4,$V1005-4,0))</f>
        <v/>
      </c>
      <c r="J1005" s="184" t="str">
        <f ca="1">IF(ISERROR($V1005),"",OFFSET('Smelter Look-up'!$I$4,$V1005-4,0))</f>
        <v/>
      </c>
      <c r="K1005" s="224"/>
      <c r="L1005" s="224"/>
      <c r="M1005" s="224"/>
      <c r="N1005" s="224"/>
      <c r="O1005" s="224"/>
      <c r="P1005" s="185"/>
      <c r="Q1005" s="225"/>
      <c r="R1005" s="182" t="str">
        <f ca="1">IF(ISERROR($V1005),"",OFFSET('Smelter Look-up'!$C$4,$V1005-4,0)&amp;"")</f>
        <v/>
      </c>
      <c r="S1005" s="181" t="str">
        <f t="shared" ca="1" si="140"/>
        <v/>
      </c>
      <c r="T1005" s="181" t="str">
        <f ca="1">IF(B1005="","",IF(ISERROR(MATCH($J1005,SorP!$B$1:$B$6226,0)),"",INDIRECT("'SorP'!$A$"&amp;MATCH($S1005&amp;$J1005,SorP!C:C,0))))</f>
        <v/>
      </c>
      <c r="U1005" s="201"/>
      <c r="V1005" s="226" t="e">
        <f>IF(C1005="",NA(),IF(OR(C1005="Smelter not listed",C1005="Smelter not yet identified"),MATCH($B1005&amp;$D1005,'Smelter Look-up'!$J:$J,0),MATCH($B1005&amp;$C1005,'Smelter Look-up'!$J:$J,0)))</f>
        <v>#N/A</v>
      </c>
      <c r="X1005" s="227">
        <f t="shared" ca="1" si="141"/>
        <v>0</v>
      </c>
      <c r="AB1005" s="228" t="str">
        <f t="shared" si="142"/>
        <v/>
      </c>
    </row>
    <row r="1006" spans="1:28" s="227" customFormat="1" ht="20.25">
      <c r="A1006" s="181"/>
      <c r="B1006" s="182" t="str">
        <f>IF(LEN(A1006)=0,"",INDEX('Smelter Look-up'!$A:$A,MATCH($A1006,'Smelter Look-up'!$E:$E,0)))</f>
        <v/>
      </c>
      <c r="C1006" s="186" t="str">
        <f>IF(LEN(A1006)=0,"",INDEX('Smelter Look-up'!$C:$C,MATCH($A1006,'Smelter Look-up'!$E:$E,0)))</f>
        <v/>
      </c>
      <c r="D1006" s="230"/>
      <c r="E1006" s="182" t="str">
        <f ca="1">IF(ISERROR($V1006),"",OFFSET('Smelter Look-up'!$D$4,$V1006-4,0)&amp;"")</f>
        <v/>
      </c>
      <c r="F1006" s="182" t="str">
        <f ca="1">IF(ISERROR($V1006),"",OFFSET('Smelter Look-up'!$E$4,$V1006-4,0))</f>
        <v/>
      </c>
      <c r="G1006" s="182" t="str">
        <f ca="1">IF(C1006=$X$4,IF(ISERROR($V1006),"Enter smelter details","RMI"),IF(ISERROR($V1006),"",OFFSET('Smelter Look-up'!$F$4,$V1006-4,0)))</f>
        <v/>
      </c>
      <c r="H1006" s="183" t="str">
        <f ca="1">IF(ISERROR($V1006),"",OFFSET('Smelter Look-up'!$G$4,$V1006-4,0))</f>
        <v/>
      </c>
      <c r="I1006" s="184" t="str">
        <f ca="1">IF(ISERROR($V1006),"",OFFSET('Smelter Look-up'!$H$4,$V1006-4,0))</f>
        <v/>
      </c>
      <c r="J1006" s="184" t="str">
        <f ca="1">IF(ISERROR($V1006),"",OFFSET('Smelter Look-up'!$I$4,$V1006-4,0))</f>
        <v/>
      </c>
      <c r="K1006" s="224"/>
      <c r="L1006" s="224"/>
      <c r="M1006" s="224"/>
      <c r="N1006" s="224"/>
      <c r="O1006" s="224"/>
      <c r="P1006" s="185"/>
      <c r="Q1006" s="225"/>
      <c r="R1006" s="182" t="str">
        <f ca="1">IF(ISERROR($V1006),"",OFFSET('Smelter Look-up'!$C$4,$V1006-4,0)&amp;"")</f>
        <v/>
      </c>
      <c r="S1006" s="181" t="str">
        <f t="shared" ca="1" si="140"/>
        <v/>
      </c>
      <c r="T1006" s="181" t="str">
        <f ca="1">IF(B1006="","",IF(ISERROR(MATCH($J1006,SorP!$B$1:$B$6226,0)),"",INDIRECT("'SorP'!$A$"&amp;MATCH($S1006&amp;$J1006,SorP!C:C,0))))</f>
        <v/>
      </c>
      <c r="U1006" s="201"/>
      <c r="V1006" s="226" t="e">
        <f>IF(C1006="",NA(),IF(OR(C1006="Smelter not listed",C1006="Smelter not yet identified"),MATCH($B1006&amp;$D1006,'Smelter Look-up'!$J:$J,0),MATCH($B1006&amp;$C1006,'Smelter Look-up'!$J:$J,0)))</f>
        <v>#N/A</v>
      </c>
      <c r="X1006" s="227">
        <f t="shared" ca="1" si="141"/>
        <v>0</v>
      </c>
      <c r="AB1006" s="228" t="str">
        <f t="shared" si="142"/>
        <v/>
      </c>
    </row>
    <row r="1007" spans="1:28" s="227" customFormat="1" ht="20.25">
      <c r="A1007" s="181"/>
      <c r="B1007" s="182" t="str">
        <f>IF(LEN(A1007)=0,"",INDEX('Smelter Look-up'!$A:$A,MATCH($A1007,'Smelter Look-up'!$E:$E,0)))</f>
        <v/>
      </c>
      <c r="C1007" s="186" t="str">
        <f>IF(LEN(A1007)=0,"",INDEX('Smelter Look-up'!$C:$C,MATCH($A1007,'Smelter Look-up'!$E:$E,0)))</f>
        <v/>
      </c>
      <c r="D1007" s="230"/>
      <c r="E1007" s="182" t="str">
        <f ca="1">IF(ISERROR($V1007),"",OFFSET('Smelter Look-up'!$D$4,$V1007-4,0)&amp;"")</f>
        <v/>
      </c>
      <c r="F1007" s="182" t="str">
        <f ca="1">IF(ISERROR($V1007),"",OFFSET('Smelter Look-up'!$E$4,$V1007-4,0))</f>
        <v/>
      </c>
      <c r="G1007" s="182" t="str">
        <f ca="1">IF(C1007=$X$4,IF(ISERROR($V1007),"Enter smelter details","RMI"),IF(ISERROR($V1007),"",OFFSET('Smelter Look-up'!$F$4,$V1007-4,0)))</f>
        <v/>
      </c>
      <c r="H1007" s="183" t="str">
        <f ca="1">IF(ISERROR($V1007),"",OFFSET('Smelter Look-up'!$G$4,$V1007-4,0))</f>
        <v/>
      </c>
      <c r="I1007" s="184" t="str">
        <f ca="1">IF(ISERROR($V1007),"",OFFSET('Smelter Look-up'!$H$4,$V1007-4,0))</f>
        <v/>
      </c>
      <c r="J1007" s="184" t="str">
        <f ca="1">IF(ISERROR($V1007),"",OFFSET('Smelter Look-up'!$I$4,$V1007-4,0))</f>
        <v/>
      </c>
      <c r="K1007" s="224"/>
      <c r="L1007" s="224"/>
      <c r="M1007" s="224"/>
      <c r="N1007" s="224"/>
      <c r="O1007" s="224"/>
      <c r="P1007" s="185"/>
      <c r="Q1007" s="225"/>
      <c r="R1007" s="182" t="str">
        <f ca="1">IF(ISERROR($V1007),"",OFFSET('Smelter Look-up'!$C$4,$V1007-4,0)&amp;"")</f>
        <v/>
      </c>
      <c r="S1007" s="181" t="str">
        <f t="shared" ca="1" si="140"/>
        <v/>
      </c>
      <c r="T1007" s="181" t="str">
        <f ca="1">IF(B1007="","",IF(ISERROR(MATCH($J1007,SorP!$B$1:$B$6226,0)),"",INDIRECT("'SorP'!$A$"&amp;MATCH($S1007&amp;$J1007,SorP!C:C,0))))</f>
        <v/>
      </c>
      <c r="U1007" s="201"/>
      <c r="V1007" s="226" t="e">
        <f>IF(C1007="",NA(),IF(OR(C1007="Smelter not listed",C1007="Smelter not yet identified"),MATCH($B1007&amp;$D1007,'Smelter Look-up'!$J:$J,0),MATCH($B1007&amp;$C1007,'Smelter Look-up'!$J:$J,0)))</f>
        <v>#N/A</v>
      </c>
      <c r="X1007" s="227">
        <f t="shared" ca="1" si="141"/>
        <v>0</v>
      </c>
      <c r="AB1007" s="228" t="str">
        <f t="shared" si="142"/>
        <v/>
      </c>
    </row>
    <row r="1008" spans="1:28" s="227" customFormat="1" ht="20.25">
      <c r="A1008" s="181"/>
      <c r="B1008" s="182" t="str">
        <f>IF(LEN(A1008)=0,"",INDEX('Smelter Look-up'!$A:$A,MATCH($A1008,'Smelter Look-up'!$E:$E,0)))</f>
        <v/>
      </c>
      <c r="C1008" s="186" t="str">
        <f>IF(LEN(A1008)=0,"",INDEX('Smelter Look-up'!$C:$C,MATCH($A1008,'Smelter Look-up'!$E:$E,0)))</f>
        <v/>
      </c>
      <c r="D1008" s="230"/>
      <c r="E1008" s="182" t="str">
        <f ca="1">IF(ISERROR($V1008),"",OFFSET('Smelter Look-up'!$D$4,$V1008-4,0)&amp;"")</f>
        <v/>
      </c>
      <c r="F1008" s="182" t="str">
        <f ca="1">IF(ISERROR($V1008),"",OFFSET('Smelter Look-up'!$E$4,$V1008-4,0))</f>
        <v/>
      </c>
      <c r="G1008" s="182" t="str">
        <f ca="1">IF(C1008=$X$4,IF(ISERROR($V1008),"Enter smelter details","RMI"),IF(ISERROR($V1008),"",OFFSET('Smelter Look-up'!$F$4,$V1008-4,0)))</f>
        <v/>
      </c>
      <c r="H1008" s="183" t="str">
        <f ca="1">IF(ISERROR($V1008),"",OFFSET('Smelter Look-up'!$G$4,$V1008-4,0))</f>
        <v/>
      </c>
      <c r="I1008" s="184" t="str">
        <f ca="1">IF(ISERROR($V1008),"",OFFSET('Smelter Look-up'!$H$4,$V1008-4,0))</f>
        <v/>
      </c>
      <c r="J1008" s="184" t="str">
        <f ca="1">IF(ISERROR($V1008),"",OFFSET('Smelter Look-up'!$I$4,$V1008-4,0))</f>
        <v/>
      </c>
      <c r="K1008" s="224"/>
      <c r="L1008" s="224"/>
      <c r="M1008" s="224"/>
      <c r="N1008" s="224"/>
      <c r="O1008" s="224"/>
      <c r="P1008" s="185"/>
      <c r="Q1008" s="225"/>
      <c r="R1008" s="182" t="str">
        <f ca="1">IF(ISERROR($V1008),"",OFFSET('Smelter Look-up'!$C$4,$V1008-4,0)&amp;"")</f>
        <v/>
      </c>
      <c r="S1008" s="181" t="str">
        <f t="shared" ca="1" si="140"/>
        <v/>
      </c>
      <c r="T1008" s="181" t="str">
        <f ca="1">IF(B1008="","",IF(ISERROR(MATCH($J1008,SorP!$B$1:$B$6226,0)),"",INDIRECT("'SorP'!$A$"&amp;MATCH($S1008&amp;$J1008,SorP!C:C,0))))</f>
        <v/>
      </c>
      <c r="U1008" s="201"/>
      <c r="V1008" s="226" t="e">
        <f>IF(C1008="",NA(),IF(OR(C1008="Smelter not listed",C1008="Smelter not yet identified"),MATCH($B1008&amp;$D1008,'Smelter Look-up'!$J:$J,0),MATCH($B1008&amp;$C1008,'Smelter Look-up'!$J:$J,0)))</f>
        <v>#N/A</v>
      </c>
      <c r="X1008" s="227">
        <f t="shared" ca="1" si="141"/>
        <v>0</v>
      </c>
      <c r="AB1008" s="228" t="str">
        <f t="shared" si="142"/>
        <v/>
      </c>
    </row>
    <row r="1009" spans="1:28" s="227" customFormat="1" ht="20.25">
      <c r="A1009" s="181"/>
      <c r="B1009" s="182" t="str">
        <f>IF(LEN(A1009)=0,"",INDEX('Smelter Look-up'!$A:$A,MATCH($A1009,'Smelter Look-up'!$E:$E,0)))</f>
        <v/>
      </c>
      <c r="C1009" s="186" t="str">
        <f>IF(LEN(A1009)=0,"",INDEX('Smelter Look-up'!$C:$C,MATCH($A1009,'Smelter Look-up'!$E:$E,0)))</f>
        <v/>
      </c>
      <c r="D1009" s="230"/>
      <c r="E1009" s="182" t="str">
        <f ca="1">IF(ISERROR($V1009),"",OFFSET('Smelter Look-up'!$D$4,$V1009-4,0)&amp;"")</f>
        <v/>
      </c>
      <c r="F1009" s="182" t="str">
        <f ca="1">IF(ISERROR($V1009),"",OFFSET('Smelter Look-up'!$E$4,$V1009-4,0))</f>
        <v/>
      </c>
      <c r="G1009" s="182" t="str">
        <f ca="1">IF(C1009=$X$4,IF(ISERROR($V1009),"Enter smelter details","RMI"),IF(ISERROR($V1009),"",OFFSET('Smelter Look-up'!$F$4,$V1009-4,0)))</f>
        <v/>
      </c>
      <c r="H1009" s="183" t="str">
        <f ca="1">IF(ISERROR($V1009),"",OFFSET('Smelter Look-up'!$G$4,$V1009-4,0))</f>
        <v/>
      </c>
      <c r="I1009" s="184" t="str">
        <f ca="1">IF(ISERROR($V1009),"",OFFSET('Smelter Look-up'!$H$4,$V1009-4,0))</f>
        <v/>
      </c>
      <c r="J1009" s="184" t="str">
        <f ca="1">IF(ISERROR($V1009),"",OFFSET('Smelter Look-up'!$I$4,$V1009-4,0))</f>
        <v/>
      </c>
      <c r="K1009" s="224"/>
      <c r="L1009" s="224"/>
      <c r="M1009" s="224"/>
      <c r="N1009" s="224"/>
      <c r="O1009" s="224"/>
      <c r="P1009" s="185"/>
      <c r="Q1009" s="225"/>
      <c r="R1009" s="182" t="str">
        <f ca="1">IF(ISERROR($V1009),"",OFFSET('Smelter Look-up'!$C$4,$V1009-4,0)&amp;"")</f>
        <v/>
      </c>
      <c r="S1009" s="181" t="str">
        <f t="shared" ca="1" si="140"/>
        <v/>
      </c>
      <c r="T1009" s="181" t="str">
        <f ca="1">IF(B1009="","",IF(ISERROR(MATCH($J1009,SorP!$B$1:$B$6226,0)),"",INDIRECT("'SorP'!$A$"&amp;MATCH($S1009&amp;$J1009,SorP!C:C,0))))</f>
        <v/>
      </c>
      <c r="U1009" s="201"/>
      <c r="V1009" s="226" t="e">
        <f>IF(C1009="",NA(),IF(OR(C1009="Smelter not listed",C1009="Smelter not yet identified"),MATCH($B1009&amp;$D1009,'Smelter Look-up'!$J:$J,0),MATCH($B1009&amp;$C1009,'Smelter Look-up'!$J:$J,0)))</f>
        <v>#N/A</v>
      </c>
      <c r="X1009" s="227">
        <f t="shared" ca="1" si="141"/>
        <v>0</v>
      </c>
      <c r="AB1009" s="228" t="str">
        <f t="shared" si="142"/>
        <v/>
      </c>
    </row>
    <row r="1010" spans="1:28" s="227" customFormat="1" ht="20.25">
      <c r="A1010" s="181"/>
      <c r="B1010" s="182" t="str">
        <f>IF(LEN(A1010)=0,"",INDEX('Smelter Look-up'!$A:$A,MATCH($A1010,'Smelter Look-up'!$E:$E,0)))</f>
        <v/>
      </c>
      <c r="C1010" s="186" t="str">
        <f>IF(LEN(A1010)=0,"",INDEX('Smelter Look-up'!$C:$C,MATCH($A1010,'Smelter Look-up'!$E:$E,0)))</f>
        <v/>
      </c>
      <c r="D1010" s="230"/>
      <c r="E1010" s="182" t="str">
        <f ca="1">IF(ISERROR($V1010),"",OFFSET('Smelter Look-up'!$D$4,$V1010-4,0)&amp;"")</f>
        <v/>
      </c>
      <c r="F1010" s="182" t="str">
        <f ca="1">IF(ISERROR($V1010),"",OFFSET('Smelter Look-up'!$E$4,$V1010-4,0))</f>
        <v/>
      </c>
      <c r="G1010" s="182" t="str">
        <f ca="1">IF(C1010=$X$4,IF(ISERROR($V1010),"Enter smelter details","RMI"),IF(ISERROR($V1010),"",OFFSET('Smelter Look-up'!$F$4,$V1010-4,0)))</f>
        <v/>
      </c>
      <c r="H1010" s="183" t="str">
        <f ca="1">IF(ISERROR($V1010),"",OFFSET('Smelter Look-up'!$G$4,$V1010-4,0))</f>
        <v/>
      </c>
      <c r="I1010" s="184" t="str">
        <f ca="1">IF(ISERROR($V1010),"",OFFSET('Smelter Look-up'!$H$4,$V1010-4,0))</f>
        <v/>
      </c>
      <c r="J1010" s="184" t="str">
        <f ca="1">IF(ISERROR($V1010),"",OFFSET('Smelter Look-up'!$I$4,$V1010-4,0))</f>
        <v/>
      </c>
      <c r="K1010" s="224"/>
      <c r="L1010" s="224"/>
      <c r="M1010" s="224"/>
      <c r="N1010" s="224"/>
      <c r="O1010" s="224"/>
      <c r="P1010" s="185"/>
      <c r="Q1010" s="225"/>
      <c r="R1010" s="182" t="str">
        <f ca="1">IF(ISERROR($V1010),"",OFFSET('Smelter Look-up'!$C$4,$V1010-4,0)&amp;"")</f>
        <v/>
      </c>
      <c r="S1010" s="181" t="str">
        <f t="shared" ca="1" si="140"/>
        <v/>
      </c>
      <c r="T1010" s="181" t="str">
        <f ca="1">IF(B1010="","",IF(ISERROR(MATCH($J1010,SorP!$B$1:$B$6226,0)),"",INDIRECT("'SorP'!$A$"&amp;MATCH($S1010&amp;$J1010,SorP!C:C,0))))</f>
        <v/>
      </c>
      <c r="U1010" s="201"/>
      <c r="V1010" s="226" t="e">
        <f>IF(C1010="",NA(),IF(OR(C1010="Smelter not listed",C1010="Smelter not yet identified"),MATCH($B1010&amp;$D1010,'Smelter Look-up'!$J:$J,0),MATCH($B1010&amp;$C1010,'Smelter Look-up'!$J:$J,0)))</f>
        <v>#N/A</v>
      </c>
      <c r="X1010" s="227">
        <f t="shared" ca="1" si="141"/>
        <v>0</v>
      </c>
      <c r="AB1010" s="228" t="str">
        <f t="shared" si="142"/>
        <v/>
      </c>
    </row>
    <row r="1011" spans="1:28" s="227" customFormat="1" ht="20.25">
      <c r="A1011" s="181"/>
      <c r="B1011" s="182" t="str">
        <f>IF(LEN(A1011)=0,"",INDEX('Smelter Look-up'!$A:$A,MATCH($A1011,'Smelter Look-up'!$E:$E,0)))</f>
        <v/>
      </c>
      <c r="C1011" s="186" t="str">
        <f>IF(LEN(A1011)=0,"",INDEX('Smelter Look-up'!$C:$C,MATCH($A1011,'Smelter Look-up'!$E:$E,0)))</f>
        <v/>
      </c>
      <c r="D1011" s="230"/>
      <c r="E1011" s="182" t="str">
        <f ca="1">IF(ISERROR($V1011),"",OFFSET('Smelter Look-up'!$D$4,$V1011-4,0)&amp;"")</f>
        <v/>
      </c>
      <c r="F1011" s="182" t="str">
        <f ca="1">IF(ISERROR($V1011),"",OFFSET('Smelter Look-up'!$E$4,$V1011-4,0))</f>
        <v/>
      </c>
      <c r="G1011" s="182" t="str">
        <f ca="1">IF(C1011=$X$4,IF(ISERROR($V1011),"Enter smelter details","RMI"),IF(ISERROR($V1011),"",OFFSET('Smelter Look-up'!$F$4,$V1011-4,0)))</f>
        <v/>
      </c>
      <c r="H1011" s="183" t="str">
        <f ca="1">IF(ISERROR($V1011),"",OFFSET('Smelter Look-up'!$G$4,$V1011-4,0))</f>
        <v/>
      </c>
      <c r="I1011" s="184" t="str">
        <f ca="1">IF(ISERROR($V1011),"",OFFSET('Smelter Look-up'!$H$4,$V1011-4,0))</f>
        <v/>
      </c>
      <c r="J1011" s="184" t="str">
        <f ca="1">IF(ISERROR($V1011),"",OFFSET('Smelter Look-up'!$I$4,$V1011-4,0))</f>
        <v/>
      </c>
      <c r="K1011" s="224"/>
      <c r="L1011" s="224"/>
      <c r="M1011" s="224"/>
      <c r="N1011" s="224"/>
      <c r="O1011" s="224"/>
      <c r="P1011" s="185"/>
      <c r="Q1011" s="225"/>
      <c r="R1011" s="182" t="str">
        <f ca="1">IF(ISERROR($V1011),"",OFFSET('Smelter Look-up'!$C$4,$V1011-4,0)&amp;"")</f>
        <v/>
      </c>
      <c r="S1011" s="181" t="str">
        <f t="shared" ca="1" si="140"/>
        <v/>
      </c>
      <c r="T1011" s="181" t="str">
        <f ca="1">IF(B1011="","",IF(ISERROR(MATCH($J1011,SorP!$B$1:$B$6226,0)),"",INDIRECT("'SorP'!$A$"&amp;MATCH($S1011&amp;$J1011,SorP!C:C,0))))</f>
        <v/>
      </c>
      <c r="U1011" s="201"/>
      <c r="V1011" s="226" t="e">
        <f>IF(C1011="",NA(),IF(OR(C1011="Smelter not listed",C1011="Smelter not yet identified"),MATCH($B1011&amp;$D1011,'Smelter Look-up'!$J:$J,0),MATCH($B1011&amp;$C1011,'Smelter Look-up'!$J:$J,0)))</f>
        <v>#N/A</v>
      </c>
      <c r="X1011" s="227">
        <f t="shared" ca="1" si="141"/>
        <v>0</v>
      </c>
      <c r="AB1011" s="228" t="str">
        <f t="shared" si="142"/>
        <v/>
      </c>
    </row>
    <row r="1012" spans="1:28" s="227" customFormat="1" ht="20.25">
      <c r="A1012" s="181"/>
      <c r="B1012" s="182" t="str">
        <f>IF(LEN(A1012)=0,"",INDEX('Smelter Look-up'!$A:$A,MATCH($A1012,'Smelter Look-up'!$E:$E,0)))</f>
        <v/>
      </c>
      <c r="C1012" s="186" t="str">
        <f>IF(LEN(A1012)=0,"",INDEX('Smelter Look-up'!$C:$C,MATCH($A1012,'Smelter Look-up'!$E:$E,0)))</f>
        <v/>
      </c>
      <c r="D1012" s="230"/>
      <c r="E1012" s="182" t="str">
        <f ca="1">IF(ISERROR($V1012),"",OFFSET('Smelter Look-up'!$D$4,$V1012-4,0)&amp;"")</f>
        <v/>
      </c>
      <c r="F1012" s="182" t="str">
        <f ca="1">IF(ISERROR($V1012),"",OFFSET('Smelter Look-up'!$E$4,$V1012-4,0))</f>
        <v/>
      </c>
      <c r="G1012" s="182" t="str">
        <f ca="1">IF(C1012=$X$4,IF(ISERROR($V1012),"Enter smelter details","RMI"),IF(ISERROR($V1012),"",OFFSET('Smelter Look-up'!$F$4,$V1012-4,0)))</f>
        <v/>
      </c>
      <c r="H1012" s="183" t="str">
        <f ca="1">IF(ISERROR($V1012),"",OFFSET('Smelter Look-up'!$G$4,$V1012-4,0))</f>
        <v/>
      </c>
      <c r="I1012" s="184" t="str">
        <f ca="1">IF(ISERROR($V1012),"",OFFSET('Smelter Look-up'!$H$4,$V1012-4,0))</f>
        <v/>
      </c>
      <c r="J1012" s="184" t="str">
        <f ca="1">IF(ISERROR($V1012),"",OFFSET('Smelter Look-up'!$I$4,$V1012-4,0))</f>
        <v/>
      </c>
      <c r="K1012" s="224"/>
      <c r="L1012" s="224"/>
      <c r="M1012" s="224"/>
      <c r="N1012" s="224"/>
      <c r="O1012" s="224"/>
      <c r="P1012" s="185"/>
      <c r="Q1012" s="225"/>
      <c r="R1012" s="182" t="str">
        <f ca="1">IF(ISERROR($V1012),"",OFFSET('Smelter Look-up'!$C$4,$V1012-4,0)&amp;"")</f>
        <v/>
      </c>
      <c r="S1012" s="181" t="str">
        <f t="shared" ca="1" si="140"/>
        <v/>
      </c>
      <c r="T1012" s="181" t="str">
        <f ca="1">IF(B1012="","",IF(ISERROR(MATCH($J1012,SorP!$B$1:$B$6226,0)),"",INDIRECT("'SorP'!$A$"&amp;MATCH($S1012&amp;$J1012,SorP!C:C,0))))</f>
        <v/>
      </c>
      <c r="U1012" s="201"/>
      <c r="V1012" s="226" t="e">
        <f>IF(C1012="",NA(),IF(OR(C1012="Smelter not listed",C1012="Smelter not yet identified"),MATCH($B1012&amp;$D1012,'Smelter Look-up'!$J:$J,0),MATCH($B1012&amp;$C1012,'Smelter Look-up'!$J:$J,0)))</f>
        <v>#N/A</v>
      </c>
      <c r="X1012" s="227">
        <f t="shared" ca="1" si="141"/>
        <v>0</v>
      </c>
      <c r="AB1012" s="228" t="str">
        <f t="shared" si="142"/>
        <v/>
      </c>
    </row>
    <row r="1013" spans="1:28" s="227" customFormat="1" ht="20.25">
      <c r="A1013" s="181"/>
      <c r="B1013" s="182" t="str">
        <f>IF(LEN(A1013)=0,"",INDEX('Smelter Look-up'!$A:$A,MATCH($A1013,'Smelter Look-up'!$E:$E,0)))</f>
        <v/>
      </c>
      <c r="C1013" s="186" t="str">
        <f>IF(LEN(A1013)=0,"",INDEX('Smelter Look-up'!$C:$C,MATCH($A1013,'Smelter Look-up'!$E:$E,0)))</f>
        <v/>
      </c>
      <c r="D1013" s="230"/>
      <c r="E1013" s="182" t="str">
        <f ca="1">IF(ISERROR($V1013),"",OFFSET('Smelter Look-up'!$D$4,$V1013-4,0)&amp;"")</f>
        <v/>
      </c>
      <c r="F1013" s="182" t="str">
        <f ca="1">IF(ISERROR($V1013),"",OFFSET('Smelter Look-up'!$E$4,$V1013-4,0))</f>
        <v/>
      </c>
      <c r="G1013" s="182" t="str">
        <f ca="1">IF(C1013=$X$4,IF(ISERROR($V1013),"Enter smelter details","RMI"),IF(ISERROR($V1013),"",OFFSET('Smelter Look-up'!$F$4,$V1013-4,0)))</f>
        <v/>
      </c>
      <c r="H1013" s="183" t="str">
        <f ca="1">IF(ISERROR($V1013),"",OFFSET('Smelter Look-up'!$G$4,$V1013-4,0))</f>
        <v/>
      </c>
      <c r="I1013" s="184" t="str">
        <f ca="1">IF(ISERROR($V1013),"",OFFSET('Smelter Look-up'!$H$4,$V1013-4,0))</f>
        <v/>
      </c>
      <c r="J1013" s="184" t="str">
        <f ca="1">IF(ISERROR($V1013),"",OFFSET('Smelter Look-up'!$I$4,$V1013-4,0))</f>
        <v/>
      </c>
      <c r="K1013" s="224"/>
      <c r="L1013" s="224"/>
      <c r="M1013" s="224"/>
      <c r="N1013" s="224"/>
      <c r="O1013" s="224"/>
      <c r="P1013" s="185"/>
      <c r="Q1013" s="225"/>
      <c r="R1013" s="182" t="str">
        <f ca="1">IF(ISERROR($V1013),"",OFFSET('Smelter Look-up'!$C$4,$V1013-4,0)&amp;"")</f>
        <v/>
      </c>
      <c r="S1013" s="181" t="str">
        <f t="shared" ca="1" si="140"/>
        <v/>
      </c>
      <c r="T1013" s="181" t="str">
        <f ca="1">IF(B1013="","",IF(ISERROR(MATCH($J1013,SorP!$B$1:$B$6226,0)),"",INDIRECT("'SorP'!$A$"&amp;MATCH($S1013&amp;$J1013,SorP!C:C,0))))</f>
        <v/>
      </c>
      <c r="U1013" s="201"/>
      <c r="V1013" s="226" t="e">
        <f>IF(C1013="",NA(),IF(OR(C1013="Smelter not listed",C1013="Smelter not yet identified"),MATCH($B1013&amp;$D1013,'Smelter Look-up'!$J:$J,0),MATCH($B1013&amp;$C1013,'Smelter Look-up'!$J:$J,0)))</f>
        <v>#N/A</v>
      </c>
      <c r="X1013" s="227">
        <f t="shared" ca="1" si="141"/>
        <v>0</v>
      </c>
      <c r="AB1013" s="228" t="str">
        <f t="shared" si="142"/>
        <v/>
      </c>
    </row>
    <row r="1014" spans="1:28" s="227" customFormat="1" ht="20.25">
      <c r="A1014" s="181"/>
      <c r="B1014" s="182" t="str">
        <f>IF(LEN(A1014)=0,"",INDEX('Smelter Look-up'!$A:$A,MATCH($A1014,'Smelter Look-up'!$E:$E,0)))</f>
        <v/>
      </c>
      <c r="C1014" s="186" t="str">
        <f>IF(LEN(A1014)=0,"",INDEX('Smelter Look-up'!$C:$C,MATCH($A1014,'Smelter Look-up'!$E:$E,0)))</f>
        <v/>
      </c>
      <c r="D1014" s="230"/>
      <c r="E1014" s="182" t="str">
        <f ca="1">IF(ISERROR($V1014),"",OFFSET('Smelter Look-up'!$D$4,$V1014-4,0)&amp;"")</f>
        <v/>
      </c>
      <c r="F1014" s="182" t="str">
        <f ca="1">IF(ISERROR($V1014),"",OFFSET('Smelter Look-up'!$E$4,$V1014-4,0))</f>
        <v/>
      </c>
      <c r="G1014" s="182" t="str">
        <f ca="1">IF(C1014=$X$4,IF(ISERROR($V1014),"Enter smelter details","RMI"),IF(ISERROR($V1014),"",OFFSET('Smelter Look-up'!$F$4,$V1014-4,0)))</f>
        <v/>
      </c>
      <c r="H1014" s="183" t="str">
        <f ca="1">IF(ISERROR($V1014),"",OFFSET('Smelter Look-up'!$G$4,$V1014-4,0))</f>
        <v/>
      </c>
      <c r="I1014" s="184" t="str">
        <f ca="1">IF(ISERROR($V1014),"",OFFSET('Smelter Look-up'!$H$4,$V1014-4,0))</f>
        <v/>
      </c>
      <c r="J1014" s="184" t="str">
        <f ca="1">IF(ISERROR($V1014),"",OFFSET('Smelter Look-up'!$I$4,$V1014-4,0))</f>
        <v/>
      </c>
      <c r="K1014" s="224"/>
      <c r="L1014" s="224"/>
      <c r="M1014" s="224"/>
      <c r="N1014" s="224"/>
      <c r="O1014" s="224"/>
      <c r="P1014" s="185"/>
      <c r="Q1014" s="225"/>
      <c r="R1014" s="182" t="str">
        <f ca="1">IF(ISERROR($V1014),"",OFFSET('Smelter Look-up'!$C$4,$V1014-4,0)&amp;"")</f>
        <v/>
      </c>
      <c r="S1014" s="181" t="str">
        <f t="shared" ca="1" si="140"/>
        <v/>
      </c>
      <c r="T1014" s="181" t="str">
        <f ca="1">IF(B1014="","",IF(ISERROR(MATCH($J1014,SorP!$B$1:$B$6226,0)),"",INDIRECT("'SorP'!$A$"&amp;MATCH($S1014&amp;$J1014,SorP!C:C,0))))</f>
        <v/>
      </c>
      <c r="U1014" s="201"/>
      <c r="V1014" s="226" t="e">
        <f>IF(C1014="",NA(),IF(OR(C1014="Smelter not listed",C1014="Smelter not yet identified"),MATCH($B1014&amp;$D1014,'Smelter Look-up'!$J:$J,0),MATCH($B1014&amp;$C1014,'Smelter Look-up'!$J:$J,0)))</f>
        <v>#N/A</v>
      </c>
      <c r="X1014" s="227">
        <f t="shared" ca="1" si="141"/>
        <v>0</v>
      </c>
      <c r="AB1014" s="228" t="str">
        <f t="shared" si="142"/>
        <v/>
      </c>
    </row>
    <row r="1015" spans="1:28" s="227" customFormat="1" ht="20.25">
      <c r="A1015" s="181"/>
      <c r="B1015" s="182" t="str">
        <f>IF(LEN(A1015)=0,"",INDEX('Smelter Look-up'!$A:$A,MATCH($A1015,'Smelter Look-up'!$E:$E,0)))</f>
        <v/>
      </c>
      <c r="C1015" s="186" t="str">
        <f>IF(LEN(A1015)=0,"",INDEX('Smelter Look-up'!$C:$C,MATCH($A1015,'Smelter Look-up'!$E:$E,0)))</f>
        <v/>
      </c>
      <c r="D1015" s="230"/>
      <c r="E1015" s="182" t="str">
        <f ca="1">IF(ISERROR($V1015),"",OFFSET('Smelter Look-up'!$D$4,$V1015-4,0)&amp;"")</f>
        <v/>
      </c>
      <c r="F1015" s="182" t="str">
        <f ca="1">IF(ISERROR($V1015),"",OFFSET('Smelter Look-up'!$E$4,$V1015-4,0))</f>
        <v/>
      </c>
      <c r="G1015" s="182" t="str">
        <f ca="1">IF(C1015=$X$4,IF(ISERROR($V1015),"Enter smelter details","RMI"),IF(ISERROR($V1015),"",OFFSET('Smelter Look-up'!$F$4,$V1015-4,0)))</f>
        <v/>
      </c>
      <c r="H1015" s="183" t="str">
        <f ca="1">IF(ISERROR($V1015),"",OFFSET('Smelter Look-up'!$G$4,$V1015-4,0))</f>
        <v/>
      </c>
      <c r="I1015" s="184" t="str">
        <f ca="1">IF(ISERROR($V1015),"",OFFSET('Smelter Look-up'!$H$4,$V1015-4,0))</f>
        <v/>
      </c>
      <c r="J1015" s="184" t="str">
        <f ca="1">IF(ISERROR($V1015),"",OFFSET('Smelter Look-up'!$I$4,$V1015-4,0))</f>
        <v/>
      </c>
      <c r="K1015" s="224"/>
      <c r="L1015" s="224"/>
      <c r="M1015" s="224"/>
      <c r="N1015" s="224"/>
      <c r="O1015" s="224"/>
      <c r="P1015" s="185"/>
      <c r="Q1015" s="225"/>
      <c r="R1015" s="182" t="str">
        <f ca="1">IF(ISERROR($V1015),"",OFFSET('Smelter Look-up'!$C$4,$V1015-4,0)&amp;"")</f>
        <v/>
      </c>
      <c r="S1015" s="181" t="str">
        <f t="shared" ca="1" si="140"/>
        <v/>
      </c>
      <c r="T1015" s="181" t="str">
        <f ca="1">IF(B1015="","",IF(ISERROR(MATCH($J1015,SorP!$B$1:$B$6226,0)),"",INDIRECT("'SorP'!$A$"&amp;MATCH($S1015&amp;$J1015,SorP!C:C,0))))</f>
        <v/>
      </c>
      <c r="U1015" s="201"/>
      <c r="V1015" s="226" t="e">
        <f>IF(C1015="",NA(),IF(OR(C1015="Smelter not listed",C1015="Smelter not yet identified"),MATCH($B1015&amp;$D1015,'Smelter Look-up'!$J:$J,0),MATCH($B1015&amp;$C1015,'Smelter Look-up'!$J:$J,0)))</f>
        <v>#N/A</v>
      </c>
      <c r="X1015" s="227">
        <f t="shared" ca="1" si="141"/>
        <v>0</v>
      </c>
      <c r="AB1015" s="228" t="str">
        <f t="shared" si="142"/>
        <v/>
      </c>
    </row>
    <row r="1016" spans="1:28" s="227" customFormat="1" ht="20.25">
      <c r="A1016" s="181"/>
      <c r="B1016" s="182" t="str">
        <f>IF(LEN(A1016)=0,"",INDEX('Smelter Look-up'!$A:$A,MATCH($A1016,'Smelter Look-up'!$E:$E,0)))</f>
        <v/>
      </c>
      <c r="C1016" s="186" t="str">
        <f>IF(LEN(A1016)=0,"",INDEX('Smelter Look-up'!$C:$C,MATCH($A1016,'Smelter Look-up'!$E:$E,0)))</f>
        <v/>
      </c>
      <c r="D1016" s="230"/>
      <c r="E1016" s="182" t="str">
        <f ca="1">IF(ISERROR($V1016),"",OFFSET('Smelter Look-up'!$D$4,$V1016-4,0)&amp;"")</f>
        <v/>
      </c>
      <c r="F1016" s="182" t="str">
        <f ca="1">IF(ISERROR($V1016),"",OFFSET('Smelter Look-up'!$E$4,$V1016-4,0))</f>
        <v/>
      </c>
      <c r="G1016" s="182" t="str">
        <f ca="1">IF(C1016=$X$4,IF(ISERROR($V1016),"Enter smelter details","RMI"),IF(ISERROR($V1016),"",OFFSET('Smelter Look-up'!$F$4,$V1016-4,0)))</f>
        <v/>
      </c>
      <c r="H1016" s="183" t="str">
        <f ca="1">IF(ISERROR($V1016),"",OFFSET('Smelter Look-up'!$G$4,$V1016-4,0))</f>
        <v/>
      </c>
      <c r="I1016" s="184" t="str">
        <f ca="1">IF(ISERROR($V1016),"",OFFSET('Smelter Look-up'!$H$4,$V1016-4,0))</f>
        <v/>
      </c>
      <c r="J1016" s="184" t="str">
        <f ca="1">IF(ISERROR($V1016),"",OFFSET('Smelter Look-up'!$I$4,$V1016-4,0))</f>
        <v/>
      </c>
      <c r="K1016" s="224"/>
      <c r="L1016" s="224"/>
      <c r="M1016" s="224"/>
      <c r="N1016" s="224"/>
      <c r="O1016" s="224"/>
      <c r="P1016" s="185"/>
      <c r="Q1016" s="225"/>
      <c r="R1016" s="182" t="str">
        <f ca="1">IF(ISERROR($V1016),"",OFFSET('Smelter Look-up'!$C$4,$V1016-4,0)&amp;"")</f>
        <v/>
      </c>
      <c r="S1016" s="181" t="str">
        <f t="shared" ca="1" si="140"/>
        <v/>
      </c>
      <c r="T1016" s="181" t="str">
        <f ca="1">IF(B1016="","",IF(ISERROR(MATCH($J1016,SorP!$B$1:$B$6226,0)),"",INDIRECT("'SorP'!$A$"&amp;MATCH($S1016&amp;$J1016,SorP!C:C,0))))</f>
        <v/>
      </c>
      <c r="U1016" s="201"/>
      <c r="V1016" s="226" t="e">
        <f>IF(C1016="",NA(),IF(OR(C1016="Smelter not listed",C1016="Smelter not yet identified"),MATCH($B1016&amp;$D1016,'Smelter Look-up'!$J:$J,0),MATCH($B1016&amp;$C1016,'Smelter Look-up'!$J:$J,0)))</f>
        <v>#N/A</v>
      </c>
      <c r="X1016" s="227">
        <f t="shared" ca="1" si="141"/>
        <v>0</v>
      </c>
      <c r="AB1016" s="228" t="str">
        <f t="shared" si="142"/>
        <v/>
      </c>
    </row>
    <row r="1017" spans="1:28" s="227" customFormat="1" ht="20.25">
      <c r="A1017" s="181"/>
      <c r="B1017" s="182" t="str">
        <f>IF(LEN(A1017)=0,"",INDEX('Smelter Look-up'!$A:$A,MATCH($A1017,'Smelter Look-up'!$E:$E,0)))</f>
        <v/>
      </c>
      <c r="C1017" s="186" t="str">
        <f>IF(LEN(A1017)=0,"",INDEX('Smelter Look-up'!$C:$C,MATCH($A1017,'Smelter Look-up'!$E:$E,0)))</f>
        <v/>
      </c>
      <c r="D1017" s="230"/>
      <c r="E1017" s="182" t="str">
        <f ca="1">IF(ISERROR($V1017),"",OFFSET('Smelter Look-up'!$D$4,$V1017-4,0)&amp;"")</f>
        <v/>
      </c>
      <c r="F1017" s="182" t="str">
        <f ca="1">IF(ISERROR($V1017),"",OFFSET('Smelter Look-up'!$E$4,$V1017-4,0))</f>
        <v/>
      </c>
      <c r="G1017" s="182" t="str">
        <f ca="1">IF(C1017=$X$4,IF(ISERROR($V1017),"Enter smelter details","RMI"),IF(ISERROR($V1017),"",OFFSET('Smelter Look-up'!$F$4,$V1017-4,0)))</f>
        <v/>
      </c>
      <c r="H1017" s="183" t="str">
        <f ca="1">IF(ISERROR($V1017),"",OFFSET('Smelter Look-up'!$G$4,$V1017-4,0))</f>
        <v/>
      </c>
      <c r="I1017" s="184" t="str">
        <f ca="1">IF(ISERROR($V1017),"",OFFSET('Smelter Look-up'!$H$4,$V1017-4,0))</f>
        <v/>
      </c>
      <c r="J1017" s="184" t="str">
        <f ca="1">IF(ISERROR($V1017),"",OFFSET('Smelter Look-up'!$I$4,$V1017-4,0))</f>
        <v/>
      </c>
      <c r="K1017" s="224"/>
      <c r="L1017" s="224"/>
      <c r="M1017" s="224"/>
      <c r="N1017" s="224"/>
      <c r="O1017" s="224"/>
      <c r="P1017" s="185"/>
      <c r="Q1017" s="225"/>
      <c r="R1017" s="182" t="str">
        <f ca="1">IF(ISERROR($V1017),"",OFFSET('Smelter Look-up'!$C$4,$V1017-4,0)&amp;"")</f>
        <v/>
      </c>
      <c r="S1017" s="181" t="str">
        <f t="shared" ca="1" si="140"/>
        <v/>
      </c>
      <c r="T1017" s="181" t="str">
        <f ca="1">IF(B1017="","",IF(ISERROR(MATCH($J1017,SorP!$B$1:$B$6226,0)),"",INDIRECT("'SorP'!$A$"&amp;MATCH($S1017&amp;$J1017,SorP!C:C,0))))</f>
        <v/>
      </c>
      <c r="U1017" s="201"/>
      <c r="V1017" s="226" t="e">
        <f>IF(C1017="",NA(),IF(OR(C1017="Smelter not listed",C1017="Smelter not yet identified"),MATCH($B1017&amp;$D1017,'Smelter Look-up'!$J:$J,0),MATCH($B1017&amp;$C1017,'Smelter Look-up'!$J:$J,0)))</f>
        <v>#N/A</v>
      </c>
      <c r="X1017" s="227">
        <f t="shared" ca="1" si="141"/>
        <v>0</v>
      </c>
      <c r="AB1017" s="228" t="str">
        <f t="shared" si="142"/>
        <v/>
      </c>
    </row>
    <row r="1018" spans="1:28" s="227" customFormat="1" ht="20.25">
      <c r="A1018" s="181"/>
      <c r="B1018" s="182" t="str">
        <f>IF(LEN(A1018)=0,"",INDEX('Smelter Look-up'!$A:$A,MATCH($A1018,'Smelter Look-up'!$E:$E,0)))</f>
        <v/>
      </c>
      <c r="C1018" s="186" t="str">
        <f>IF(LEN(A1018)=0,"",INDEX('Smelter Look-up'!$C:$C,MATCH($A1018,'Smelter Look-up'!$E:$E,0)))</f>
        <v/>
      </c>
      <c r="D1018" s="230"/>
      <c r="E1018" s="182" t="str">
        <f ca="1">IF(ISERROR($V1018),"",OFFSET('Smelter Look-up'!$D$4,$V1018-4,0)&amp;"")</f>
        <v/>
      </c>
      <c r="F1018" s="182" t="str">
        <f ca="1">IF(ISERROR($V1018),"",OFFSET('Smelter Look-up'!$E$4,$V1018-4,0))</f>
        <v/>
      </c>
      <c r="G1018" s="182" t="str">
        <f ca="1">IF(C1018=$X$4,IF(ISERROR($V1018),"Enter smelter details","RMI"),IF(ISERROR($V1018),"",OFFSET('Smelter Look-up'!$F$4,$V1018-4,0)))</f>
        <v/>
      </c>
      <c r="H1018" s="183" t="str">
        <f ca="1">IF(ISERROR($V1018),"",OFFSET('Smelter Look-up'!$G$4,$V1018-4,0))</f>
        <v/>
      </c>
      <c r="I1018" s="184" t="str">
        <f ca="1">IF(ISERROR($V1018),"",OFFSET('Smelter Look-up'!$H$4,$V1018-4,0))</f>
        <v/>
      </c>
      <c r="J1018" s="184" t="str">
        <f ca="1">IF(ISERROR($V1018),"",OFFSET('Smelter Look-up'!$I$4,$V1018-4,0))</f>
        <v/>
      </c>
      <c r="K1018" s="224"/>
      <c r="L1018" s="224"/>
      <c r="M1018" s="224"/>
      <c r="N1018" s="224"/>
      <c r="O1018" s="224"/>
      <c r="P1018" s="185"/>
      <c r="Q1018" s="225"/>
      <c r="R1018" s="182" t="str">
        <f ca="1">IF(ISERROR($V1018),"",OFFSET('Smelter Look-up'!$C$4,$V1018-4,0)&amp;"")</f>
        <v/>
      </c>
      <c r="S1018" s="181" t="str">
        <f t="shared" ca="1" si="140"/>
        <v/>
      </c>
      <c r="T1018" s="181" t="str">
        <f ca="1">IF(B1018="","",IF(ISERROR(MATCH($J1018,SorP!$B$1:$B$6226,0)),"",INDIRECT("'SorP'!$A$"&amp;MATCH($S1018&amp;$J1018,SorP!C:C,0))))</f>
        <v/>
      </c>
      <c r="U1018" s="201"/>
      <c r="V1018" s="226" t="e">
        <f>IF(C1018="",NA(),IF(OR(C1018="Smelter not listed",C1018="Smelter not yet identified"),MATCH($B1018&amp;$D1018,'Smelter Look-up'!$J:$J,0),MATCH($B1018&amp;$C1018,'Smelter Look-up'!$J:$J,0)))</f>
        <v>#N/A</v>
      </c>
      <c r="X1018" s="227">
        <f t="shared" ca="1" si="141"/>
        <v>0</v>
      </c>
      <c r="AB1018" s="228" t="str">
        <f t="shared" si="142"/>
        <v/>
      </c>
    </row>
    <row r="1019" spans="1:28" s="227" customFormat="1" ht="20.25">
      <c r="A1019" s="181"/>
      <c r="B1019" s="182" t="str">
        <f>IF(LEN(A1019)=0,"",INDEX('Smelter Look-up'!$A:$A,MATCH($A1019,'Smelter Look-up'!$E:$E,0)))</f>
        <v/>
      </c>
      <c r="C1019" s="186" t="str">
        <f>IF(LEN(A1019)=0,"",INDEX('Smelter Look-up'!$C:$C,MATCH($A1019,'Smelter Look-up'!$E:$E,0)))</f>
        <v/>
      </c>
      <c r="D1019" s="230"/>
      <c r="E1019" s="182" t="str">
        <f ca="1">IF(ISERROR($V1019),"",OFFSET('Smelter Look-up'!$D$4,$V1019-4,0)&amp;"")</f>
        <v/>
      </c>
      <c r="F1019" s="182" t="str">
        <f ca="1">IF(ISERROR($V1019),"",OFFSET('Smelter Look-up'!$E$4,$V1019-4,0))</f>
        <v/>
      </c>
      <c r="G1019" s="182" t="str">
        <f ca="1">IF(C1019=$X$4,IF(ISERROR($V1019),"Enter smelter details","RMI"),IF(ISERROR($V1019),"",OFFSET('Smelter Look-up'!$F$4,$V1019-4,0)))</f>
        <v/>
      </c>
      <c r="H1019" s="183" t="str">
        <f ca="1">IF(ISERROR($V1019),"",OFFSET('Smelter Look-up'!$G$4,$V1019-4,0))</f>
        <v/>
      </c>
      <c r="I1019" s="184" t="str">
        <f ca="1">IF(ISERROR($V1019),"",OFFSET('Smelter Look-up'!$H$4,$V1019-4,0))</f>
        <v/>
      </c>
      <c r="J1019" s="184" t="str">
        <f ca="1">IF(ISERROR($V1019),"",OFFSET('Smelter Look-up'!$I$4,$V1019-4,0))</f>
        <v/>
      </c>
      <c r="K1019" s="224"/>
      <c r="L1019" s="224"/>
      <c r="M1019" s="224"/>
      <c r="N1019" s="224"/>
      <c r="O1019" s="224"/>
      <c r="P1019" s="185"/>
      <c r="Q1019" s="225"/>
      <c r="R1019" s="182" t="str">
        <f ca="1">IF(ISERROR($V1019),"",OFFSET('Smelter Look-up'!$C$4,$V1019-4,0)&amp;"")</f>
        <v/>
      </c>
      <c r="S1019" s="181" t="str">
        <f t="shared" ref="S1019" ca="1" si="143">IF(B1019="","",IF(ISERROR(MATCH($E1019,CL,0)),"Unknown",INDIRECT("'C'!$A$"&amp;MATCH($E1019,CL,0)+1)))</f>
        <v/>
      </c>
      <c r="T1019" s="181" t="str">
        <f ca="1">IF(B1019="","",IF(ISERROR(MATCH($J1019,SorP!$B$1:$B$6226,0)),"",INDIRECT("'SorP'!$A$"&amp;MATCH($S1019&amp;$J1019,SorP!C:C,0))))</f>
        <v/>
      </c>
      <c r="U1019" s="201"/>
      <c r="V1019" s="226" t="e">
        <f>IF(C1019="",NA(),IF(OR(C1019="Smelter not listed",C1019="Smelter not yet identified"),MATCH($B1019&amp;$D1019,'Smelter Look-up'!$J:$J,0),MATCH($B1019&amp;$C1019,'Smelter Look-up'!$J:$J,0)))</f>
        <v>#N/A</v>
      </c>
      <c r="X1019" s="227">
        <f t="shared" ref="X1019" ca="1" si="144">IF(AND(C1019="Smelter not listed",OR(LEN(D1019)=0,LEN(E1019)=0)),1,0)</f>
        <v>0</v>
      </c>
      <c r="AB1019" s="228" t="str">
        <f t="shared" ref="AB1019" si="145">B1019&amp;C1019</f>
        <v/>
      </c>
    </row>
    <row r="1020" spans="1:28" s="227" customFormat="1" ht="20.25">
      <c r="A1020" s="181"/>
      <c r="B1020" s="182" t="str">
        <f>IF(LEN(A1020)=0,"",INDEX('Smelter Look-up'!$A:$A,MATCH($A1020,'Smelter Look-up'!$E:$E,0)))</f>
        <v/>
      </c>
      <c r="C1020" s="186" t="str">
        <f>IF(LEN(A1020)=0,"",INDEX('Smelter Look-up'!$C:$C,MATCH($A1020,'Smelter Look-up'!$E:$E,0)))</f>
        <v/>
      </c>
      <c r="D1020" s="230"/>
      <c r="E1020" s="182" t="str">
        <f ca="1">IF(ISERROR($V1020),"",OFFSET('Smelter Look-up'!$D$4,$V1020-4,0)&amp;"")</f>
        <v/>
      </c>
      <c r="F1020" s="182" t="str">
        <f ca="1">IF(ISERROR($V1020),"",OFFSET('Smelter Look-up'!$E$4,$V1020-4,0))</f>
        <v/>
      </c>
      <c r="G1020" s="182" t="str">
        <f ca="1">IF(C1020=$X$4,IF(ISERROR($V1020),"Enter smelter details","RMI"),IF(ISERROR($V1020),"",OFFSET('Smelter Look-up'!$F$4,$V1020-4,0)))</f>
        <v/>
      </c>
      <c r="H1020" s="183" t="str">
        <f ca="1">IF(ISERROR($V1020),"",OFFSET('Smelter Look-up'!$G$4,$V1020-4,0))</f>
        <v/>
      </c>
      <c r="I1020" s="184" t="str">
        <f ca="1">IF(ISERROR($V1020),"",OFFSET('Smelter Look-up'!$H$4,$V1020-4,0))</f>
        <v/>
      </c>
      <c r="J1020" s="184" t="str">
        <f ca="1">IF(ISERROR($V1020),"",OFFSET('Smelter Look-up'!$I$4,$V1020-4,0))</f>
        <v/>
      </c>
      <c r="K1020" s="224"/>
      <c r="L1020" s="224"/>
      <c r="M1020" s="224"/>
      <c r="N1020" s="224"/>
      <c r="O1020" s="224"/>
      <c r="P1020" s="185"/>
      <c r="Q1020" s="225"/>
      <c r="R1020" s="182" t="str">
        <f ca="1">IF(ISERROR($V1020),"",OFFSET('Smelter Look-up'!$C$4,$V1020-4,0)&amp;"")</f>
        <v/>
      </c>
      <c r="S1020" s="181" t="str">
        <f t="shared" ref="S1020:S1051" ca="1" si="146">IF(B1020="","",IF(ISERROR(MATCH($E1020,CL,0)),"Unknown",INDIRECT("'C'!$A$"&amp;MATCH($E1020,CL,0)+1)))</f>
        <v/>
      </c>
      <c r="T1020" s="181" t="str">
        <f ca="1">IF(B1020="","",IF(ISERROR(MATCH($J1020,SorP!$B$1:$B$6226,0)),"",INDIRECT("'SorP'!$A$"&amp;MATCH($S1020&amp;$J1020,SorP!C:C,0))))</f>
        <v/>
      </c>
      <c r="U1020" s="201"/>
      <c r="V1020" s="226" t="e">
        <f>IF(C1020="",NA(),IF(OR(C1020="Smelter not listed",C1020="Smelter not yet identified"),MATCH($B1020&amp;$D1020,'Smelter Look-up'!$J:$J,0),MATCH($B1020&amp;$C1020,'Smelter Look-up'!$J:$J,0)))</f>
        <v>#N/A</v>
      </c>
      <c r="X1020" s="227">
        <f t="shared" ref="X1020:X1051" ca="1" si="147">IF(AND(C1020="Smelter not listed",OR(LEN(D1020)=0,LEN(E1020)=0)),1,0)</f>
        <v>0</v>
      </c>
      <c r="AB1020" s="228" t="str">
        <f t="shared" ref="AB1020:AB1051" si="148">B1020&amp;C1020</f>
        <v/>
      </c>
    </row>
    <row r="1021" spans="1:28" s="227" customFormat="1" ht="20.25">
      <c r="A1021" s="181"/>
      <c r="B1021" s="182" t="str">
        <f>IF(LEN(A1021)=0,"",INDEX('Smelter Look-up'!$A:$A,MATCH($A1021,'Smelter Look-up'!$E:$E,0)))</f>
        <v/>
      </c>
      <c r="C1021" s="186" t="str">
        <f>IF(LEN(A1021)=0,"",INDEX('Smelter Look-up'!$C:$C,MATCH($A1021,'Smelter Look-up'!$E:$E,0)))</f>
        <v/>
      </c>
      <c r="D1021" s="230"/>
      <c r="E1021" s="182" t="str">
        <f ca="1">IF(ISERROR($V1021),"",OFFSET('Smelter Look-up'!$D$4,$V1021-4,0)&amp;"")</f>
        <v/>
      </c>
      <c r="F1021" s="182" t="str">
        <f ca="1">IF(ISERROR($V1021),"",OFFSET('Smelter Look-up'!$E$4,$V1021-4,0))</f>
        <v/>
      </c>
      <c r="G1021" s="182" t="str">
        <f ca="1">IF(C1021=$X$4,IF(ISERROR($V1021),"Enter smelter details","RMI"),IF(ISERROR($V1021),"",OFFSET('Smelter Look-up'!$F$4,$V1021-4,0)))</f>
        <v/>
      </c>
      <c r="H1021" s="183" t="str">
        <f ca="1">IF(ISERROR($V1021),"",OFFSET('Smelter Look-up'!$G$4,$V1021-4,0))</f>
        <v/>
      </c>
      <c r="I1021" s="184" t="str">
        <f ca="1">IF(ISERROR($V1021),"",OFFSET('Smelter Look-up'!$H$4,$V1021-4,0))</f>
        <v/>
      </c>
      <c r="J1021" s="184" t="str">
        <f ca="1">IF(ISERROR($V1021),"",OFFSET('Smelter Look-up'!$I$4,$V1021-4,0))</f>
        <v/>
      </c>
      <c r="K1021" s="224"/>
      <c r="L1021" s="224"/>
      <c r="M1021" s="224"/>
      <c r="N1021" s="224"/>
      <c r="O1021" s="224"/>
      <c r="P1021" s="185"/>
      <c r="Q1021" s="225"/>
      <c r="R1021" s="182" t="str">
        <f ca="1">IF(ISERROR($V1021),"",OFFSET('Smelter Look-up'!$C$4,$V1021-4,0)&amp;"")</f>
        <v/>
      </c>
      <c r="S1021" s="181" t="str">
        <f t="shared" ca="1" si="146"/>
        <v/>
      </c>
      <c r="T1021" s="181" t="str">
        <f ca="1">IF(B1021="","",IF(ISERROR(MATCH($J1021,SorP!$B$1:$B$6226,0)),"",INDIRECT("'SorP'!$A$"&amp;MATCH($S1021&amp;$J1021,SorP!C:C,0))))</f>
        <v/>
      </c>
      <c r="U1021" s="201"/>
      <c r="V1021" s="226" t="e">
        <f>IF(C1021="",NA(),IF(OR(C1021="Smelter not listed",C1021="Smelter not yet identified"),MATCH($B1021&amp;$D1021,'Smelter Look-up'!$J:$J,0),MATCH($B1021&amp;$C1021,'Smelter Look-up'!$J:$J,0)))</f>
        <v>#N/A</v>
      </c>
      <c r="X1021" s="227">
        <f t="shared" ca="1" si="147"/>
        <v>0</v>
      </c>
      <c r="AB1021" s="228" t="str">
        <f t="shared" si="148"/>
        <v/>
      </c>
    </row>
    <row r="1022" spans="1:28" s="227" customFormat="1" ht="20.25">
      <c r="A1022" s="181"/>
      <c r="B1022" s="182" t="str">
        <f>IF(LEN(A1022)=0,"",INDEX('Smelter Look-up'!$A:$A,MATCH($A1022,'Smelter Look-up'!$E:$E,0)))</f>
        <v/>
      </c>
      <c r="C1022" s="186" t="str">
        <f>IF(LEN(A1022)=0,"",INDEX('Smelter Look-up'!$C:$C,MATCH($A1022,'Smelter Look-up'!$E:$E,0)))</f>
        <v/>
      </c>
      <c r="D1022" s="230"/>
      <c r="E1022" s="182" t="str">
        <f ca="1">IF(ISERROR($V1022),"",OFFSET('Smelter Look-up'!$D$4,$V1022-4,0)&amp;"")</f>
        <v/>
      </c>
      <c r="F1022" s="182" t="str">
        <f ca="1">IF(ISERROR($V1022),"",OFFSET('Smelter Look-up'!$E$4,$V1022-4,0))</f>
        <v/>
      </c>
      <c r="G1022" s="182" t="str">
        <f ca="1">IF(C1022=$X$4,IF(ISERROR($V1022),"Enter smelter details","RMI"),IF(ISERROR($V1022),"",OFFSET('Smelter Look-up'!$F$4,$V1022-4,0)))</f>
        <v/>
      </c>
      <c r="H1022" s="183" t="str">
        <f ca="1">IF(ISERROR($V1022),"",OFFSET('Smelter Look-up'!$G$4,$V1022-4,0))</f>
        <v/>
      </c>
      <c r="I1022" s="184" t="str">
        <f ca="1">IF(ISERROR($V1022),"",OFFSET('Smelter Look-up'!$H$4,$V1022-4,0))</f>
        <v/>
      </c>
      <c r="J1022" s="184" t="str">
        <f ca="1">IF(ISERROR($V1022),"",OFFSET('Smelter Look-up'!$I$4,$V1022-4,0))</f>
        <v/>
      </c>
      <c r="K1022" s="224"/>
      <c r="L1022" s="224"/>
      <c r="M1022" s="224"/>
      <c r="N1022" s="224"/>
      <c r="O1022" s="224"/>
      <c r="P1022" s="185"/>
      <c r="Q1022" s="225"/>
      <c r="R1022" s="182" t="str">
        <f ca="1">IF(ISERROR($V1022),"",OFFSET('Smelter Look-up'!$C$4,$V1022-4,0)&amp;"")</f>
        <v/>
      </c>
      <c r="S1022" s="181" t="str">
        <f t="shared" ca="1" si="146"/>
        <v/>
      </c>
      <c r="T1022" s="181" t="str">
        <f ca="1">IF(B1022="","",IF(ISERROR(MATCH($J1022,SorP!$B$1:$B$6226,0)),"",INDIRECT("'SorP'!$A$"&amp;MATCH($S1022&amp;$J1022,SorP!C:C,0))))</f>
        <v/>
      </c>
      <c r="U1022" s="201"/>
      <c r="V1022" s="226" t="e">
        <f>IF(C1022="",NA(),IF(OR(C1022="Smelter not listed",C1022="Smelter not yet identified"),MATCH($B1022&amp;$D1022,'Smelter Look-up'!$J:$J,0),MATCH($B1022&amp;$C1022,'Smelter Look-up'!$J:$J,0)))</f>
        <v>#N/A</v>
      </c>
      <c r="X1022" s="227">
        <f t="shared" ca="1" si="147"/>
        <v>0</v>
      </c>
      <c r="AB1022" s="228" t="str">
        <f t="shared" si="148"/>
        <v/>
      </c>
    </row>
    <row r="1023" spans="1:28" s="227" customFormat="1" ht="20.25">
      <c r="A1023" s="181"/>
      <c r="B1023" s="182" t="str">
        <f>IF(LEN(A1023)=0,"",INDEX('Smelter Look-up'!$A:$A,MATCH($A1023,'Smelter Look-up'!$E:$E,0)))</f>
        <v/>
      </c>
      <c r="C1023" s="186" t="str">
        <f>IF(LEN(A1023)=0,"",INDEX('Smelter Look-up'!$C:$C,MATCH($A1023,'Smelter Look-up'!$E:$E,0)))</f>
        <v/>
      </c>
      <c r="D1023" s="230"/>
      <c r="E1023" s="182" t="str">
        <f ca="1">IF(ISERROR($V1023),"",OFFSET('Smelter Look-up'!$D$4,$V1023-4,0)&amp;"")</f>
        <v/>
      </c>
      <c r="F1023" s="182" t="str">
        <f ca="1">IF(ISERROR($V1023),"",OFFSET('Smelter Look-up'!$E$4,$V1023-4,0))</f>
        <v/>
      </c>
      <c r="G1023" s="182" t="str">
        <f ca="1">IF(C1023=$X$4,IF(ISERROR($V1023),"Enter smelter details","RMI"),IF(ISERROR($V1023),"",OFFSET('Smelter Look-up'!$F$4,$V1023-4,0)))</f>
        <v/>
      </c>
      <c r="H1023" s="183" t="str">
        <f ca="1">IF(ISERROR($V1023),"",OFFSET('Smelter Look-up'!$G$4,$V1023-4,0))</f>
        <v/>
      </c>
      <c r="I1023" s="184" t="str">
        <f ca="1">IF(ISERROR($V1023),"",OFFSET('Smelter Look-up'!$H$4,$V1023-4,0))</f>
        <v/>
      </c>
      <c r="J1023" s="184" t="str">
        <f ca="1">IF(ISERROR($V1023),"",OFFSET('Smelter Look-up'!$I$4,$V1023-4,0))</f>
        <v/>
      </c>
      <c r="K1023" s="224"/>
      <c r="L1023" s="224"/>
      <c r="M1023" s="224"/>
      <c r="N1023" s="224"/>
      <c r="O1023" s="224"/>
      <c r="P1023" s="185"/>
      <c r="Q1023" s="225"/>
      <c r="R1023" s="182" t="str">
        <f ca="1">IF(ISERROR($V1023),"",OFFSET('Smelter Look-up'!$C$4,$V1023-4,0)&amp;"")</f>
        <v/>
      </c>
      <c r="S1023" s="181" t="str">
        <f t="shared" ca="1" si="146"/>
        <v/>
      </c>
      <c r="T1023" s="181" t="str">
        <f ca="1">IF(B1023="","",IF(ISERROR(MATCH($J1023,SorP!$B$1:$B$6226,0)),"",INDIRECT("'SorP'!$A$"&amp;MATCH($S1023&amp;$J1023,SorP!C:C,0))))</f>
        <v/>
      </c>
      <c r="U1023" s="201"/>
      <c r="V1023" s="226" t="e">
        <f>IF(C1023="",NA(),IF(OR(C1023="Smelter not listed",C1023="Smelter not yet identified"),MATCH($B1023&amp;$D1023,'Smelter Look-up'!$J:$J,0),MATCH($B1023&amp;$C1023,'Smelter Look-up'!$J:$J,0)))</f>
        <v>#N/A</v>
      </c>
      <c r="X1023" s="227">
        <f t="shared" ca="1" si="147"/>
        <v>0</v>
      </c>
      <c r="AB1023" s="228" t="str">
        <f t="shared" si="148"/>
        <v/>
      </c>
    </row>
    <row r="1024" spans="1:28" s="227" customFormat="1" ht="20.25">
      <c r="A1024" s="181"/>
      <c r="B1024" s="182" t="str">
        <f>IF(LEN(A1024)=0,"",INDEX('Smelter Look-up'!$A:$A,MATCH($A1024,'Smelter Look-up'!$E:$E,0)))</f>
        <v/>
      </c>
      <c r="C1024" s="186" t="str">
        <f>IF(LEN(A1024)=0,"",INDEX('Smelter Look-up'!$C:$C,MATCH($A1024,'Smelter Look-up'!$E:$E,0)))</f>
        <v/>
      </c>
      <c r="D1024" s="230"/>
      <c r="E1024" s="182" t="str">
        <f ca="1">IF(ISERROR($V1024),"",OFFSET('Smelter Look-up'!$D$4,$V1024-4,0)&amp;"")</f>
        <v/>
      </c>
      <c r="F1024" s="182" t="str">
        <f ca="1">IF(ISERROR($V1024),"",OFFSET('Smelter Look-up'!$E$4,$V1024-4,0))</f>
        <v/>
      </c>
      <c r="G1024" s="182" t="str">
        <f ca="1">IF(C1024=$X$4,IF(ISERROR($V1024),"Enter smelter details","RMI"),IF(ISERROR($V1024),"",OFFSET('Smelter Look-up'!$F$4,$V1024-4,0)))</f>
        <v/>
      </c>
      <c r="H1024" s="183" t="str">
        <f ca="1">IF(ISERROR($V1024),"",OFFSET('Smelter Look-up'!$G$4,$V1024-4,0))</f>
        <v/>
      </c>
      <c r="I1024" s="184" t="str">
        <f ca="1">IF(ISERROR($V1024),"",OFFSET('Smelter Look-up'!$H$4,$V1024-4,0))</f>
        <v/>
      </c>
      <c r="J1024" s="184" t="str">
        <f ca="1">IF(ISERROR($V1024),"",OFFSET('Smelter Look-up'!$I$4,$V1024-4,0))</f>
        <v/>
      </c>
      <c r="K1024" s="224"/>
      <c r="L1024" s="224"/>
      <c r="M1024" s="224"/>
      <c r="N1024" s="224"/>
      <c r="O1024" s="224"/>
      <c r="P1024" s="185"/>
      <c r="Q1024" s="225"/>
      <c r="R1024" s="182" t="str">
        <f ca="1">IF(ISERROR($V1024),"",OFFSET('Smelter Look-up'!$C$4,$V1024-4,0)&amp;"")</f>
        <v/>
      </c>
      <c r="S1024" s="181" t="str">
        <f t="shared" ca="1" si="146"/>
        <v/>
      </c>
      <c r="T1024" s="181" t="str">
        <f ca="1">IF(B1024="","",IF(ISERROR(MATCH($J1024,SorP!$B$1:$B$6226,0)),"",INDIRECT("'SorP'!$A$"&amp;MATCH($S1024&amp;$J1024,SorP!C:C,0))))</f>
        <v/>
      </c>
      <c r="U1024" s="201"/>
      <c r="V1024" s="226" t="e">
        <f>IF(C1024="",NA(),IF(OR(C1024="Smelter not listed",C1024="Smelter not yet identified"),MATCH($B1024&amp;$D1024,'Smelter Look-up'!$J:$J,0),MATCH($B1024&amp;$C1024,'Smelter Look-up'!$J:$J,0)))</f>
        <v>#N/A</v>
      </c>
      <c r="X1024" s="227">
        <f t="shared" ca="1" si="147"/>
        <v>0</v>
      </c>
      <c r="AB1024" s="228" t="str">
        <f t="shared" si="148"/>
        <v/>
      </c>
    </row>
    <row r="1025" spans="1:28" s="227" customFormat="1" ht="20.25">
      <c r="A1025" s="181"/>
      <c r="B1025" s="182" t="str">
        <f>IF(LEN(A1025)=0,"",INDEX('Smelter Look-up'!$A:$A,MATCH($A1025,'Smelter Look-up'!$E:$E,0)))</f>
        <v/>
      </c>
      <c r="C1025" s="186" t="str">
        <f>IF(LEN(A1025)=0,"",INDEX('Smelter Look-up'!$C:$C,MATCH($A1025,'Smelter Look-up'!$E:$E,0)))</f>
        <v/>
      </c>
      <c r="D1025" s="230"/>
      <c r="E1025" s="182" t="str">
        <f ca="1">IF(ISERROR($V1025),"",OFFSET('Smelter Look-up'!$D$4,$V1025-4,0)&amp;"")</f>
        <v/>
      </c>
      <c r="F1025" s="182" t="str">
        <f ca="1">IF(ISERROR($V1025),"",OFFSET('Smelter Look-up'!$E$4,$V1025-4,0))</f>
        <v/>
      </c>
      <c r="G1025" s="182" t="str">
        <f ca="1">IF(C1025=$X$4,IF(ISERROR($V1025),"Enter smelter details","RMI"),IF(ISERROR($V1025),"",OFFSET('Smelter Look-up'!$F$4,$V1025-4,0)))</f>
        <v/>
      </c>
      <c r="H1025" s="183" t="str">
        <f ca="1">IF(ISERROR($V1025),"",OFFSET('Smelter Look-up'!$G$4,$V1025-4,0))</f>
        <v/>
      </c>
      <c r="I1025" s="184" t="str">
        <f ca="1">IF(ISERROR($V1025),"",OFFSET('Smelter Look-up'!$H$4,$V1025-4,0))</f>
        <v/>
      </c>
      <c r="J1025" s="184" t="str">
        <f ca="1">IF(ISERROR($V1025),"",OFFSET('Smelter Look-up'!$I$4,$V1025-4,0))</f>
        <v/>
      </c>
      <c r="K1025" s="224"/>
      <c r="L1025" s="224"/>
      <c r="M1025" s="224"/>
      <c r="N1025" s="224"/>
      <c r="O1025" s="224"/>
      <c r="P1025" s="185"/>
      <c r="Q1025" s="225"/>
      <c r="R1025" s="182" t="str">
        <f ca="1">IF(ISERROR($V1025),"",OFFSET('Smelter Look-up'!$C$4,$V1025-4,0)&amp;"")</f>
        <v/>
      </c>
      <c r="S1025" s="181" t="str">
        <f t="shared" ca="1" si="146"/>
        <v/>
      </c>
      <c r="T1025" s="181" t="str">
        <f ca="1">IF(B1025="","",IF(ISERROR(MATCH($J1025,SorP!$B$1:$B$6226,0)),"",INDIRECT("'SorP'!$A$"&amp;MATCH($S1025&amp;$J1025,SorP!C:C,0))))</f>
        <v/>
      </c>
      <c r="U1025" s="201"/>
      <c r="V1025" s="226" t="e">
        <f>IF(C1025="",NA(),IF(OR(C1025="Smelter not listed",C1025="Smelter not yet identified"),MATCH($B1025&amp;$D1025,'Smelter Look-up'!$J:$J,0),MATCH($B1025&amp;$C1025,'Smelter Look-up'!$J:$J,0)))</f>
        <v>#N/A</v>
      </c>
      <c r="X1025" s="227">
        <f t="shared" ca="1" si="147"/>
        <v>0</v>
      </c>
      <c r="AB1025" s="228" t="str">
        <f t="shared" si="148"/>
        <v/>
      </c>
    </row>
    <row r="1026" spans="1:28" s="227" customFormat="1" ht="20.25">
      <c r="A1026" s="181"/>
      <c r="B1026" s="182" t="str">
        <f>IF(LEN(A1026)=0,"",INDEX('Smelter Look-up'!$A:$A,MATCH($A1026,'Smelter Look-up'!$E:$E,0)))</f>
        <v/>
      </c>
      <c r="C1026" s="186" t="str">
        <f>IF(LEN(A1026)=0,"",INDEX('Smelter Look-up'!$C:$C,MATCH($A1026,'Smelter Look-up'!$E:$E,0)))</f>
        <v/>
      </c>
      <c r="D1026" s="230"/>
      <c r="E1026" s="182" t="str">
        <f ca="1">IF(ISERROR($V1026),"",OFFSET('Smelter Look-up'!$D$4,$V1026-4,0)&amp;"")</f>
        <v/>
      </c>
      <c r="F1026" s="182" t="str">
        <f ca="1">IF(ISERROR($V1026),"",OFFSET('Smelter Look-up'!$E$4,$V1026-4,0))</f>
        <v/>
      </c>
      <c r="G1026" s="182" t="str">
        <f ca="1">IF(C1026=$X$4,IF(ISERROR($V1026),"Enter smelter details","RMI"),IF(ISERROR($V1026),"",OFFSET('Smelter Look-up'!$F$4,$V1026-4,0)))</f>
        <v/>
      </c>
      <c r="H1026" s="183" t="str">
        <f ca="1">IF(ISERROR($V1026),"",OFFSET('Smelter Look-up'!$G$4,$V1026-4,0))</f>
        <v/>
      </c>
      <c r="I1026" s="184" t="str">
        <f ca="1">IF(ISERROR($V1026),"",OFFSET('Smelter Look-up'!$H$4,$V1026-4,0))</f>
        <v/>
      </c>
      <c r="J1026" s="184" t="str">
        <f ca="1">IF(ISERROR($V1026),"",OFFSET('Smelter Look-up'!$I$4,$V1026-4,0))</f>
        <v/>
      </c>
      <c r="K1026" s="224"/>
      <c r="L1026" s="224"/>
      <c r="M1026" s="224"/>
      <c r="N1026" s="224"/>
      <c r="O1026" s="224"/>
      <c r="P1026" s="185"/>
      <c r="Q1026" s="225"/>
      <c r="R1026" s="182" t="str">
        <f ca="1">IF(ISERROR($V1026),"",OFFSET('Smelter Look-up'!$C$4,$V1026-4,0)&amp;"")</f>
        <v/>
      </c>
      <c r="S1026" s="181" t="str">
        <f t="shared" ca="1" si="146"/>
        <v/>
      </c>
      <c r="T1026" s="181" t="str">
        <f ca="1">IF(B1026="","",IF(ISERROR(MATCH($J1026,SorP!$B$1:$B$6226,0)),"",INDIRECT("'SorP'!$A$"&amp;MATCH($S1026&amp;$J1026,SorP!C:C,0))))</f>
        <v/>
      </c>
      <c r="U1026" s="201"/>
      <c r="V1026" s="226" t="e">
        <f>IF(C1026="",NA(),IF(OR(C1026="Smelter not listed",C1026="Smelter not yet identified"),MATCH($B1026&amp;$D1026,'Smelter Look-up'!$J:$J,0),MATCH($B1026&amp;$C1026,'Smelter Look-up'!$J:$J,0)))</f>
        <v>#N/A</v>
      </c>
      <c r="X1026" s="227">
        <f t="shared" ca="1" si="147"/>
        <v>0</v>
      </c>
      <c r="AB1026" s="228" t="str">
        <f t="shared" si="148"/>
        <v/>
      </c>
    </row>
    <row r="1027" spans="1:28" s="227" customFormat="1" ht="20.25">
      <c r="A1027" s="181"/>
      <c r="B1027" s="182" t="str">
        <f>IF(LEN(A1027)=0,"",INDEX('Smelter Look-up'!$A:$A,MATCH($A1027,'Smelter Look-up'!$E:$E,0)))</f>
        <v/>
      </c>
      <c r="C1027" s="186" t="str">
        <f>IF(LEN(A1027)=0,"",INDEX('Smelter Look-up'!$C:$C,MATCH($A1027,'Smelter Look-up'!$E:$E,0)))</f>
        <v/>
      </c>
      <c r="D1027" s="230"/>
      <c r="E1027" s="182" t="str">
        <f ca="1">IF(ISERROR($V1027),"",OFFSET('Smelter Look-up'!$D$4,$V1027-4,0)&amp;"")</f>
        <v/>
      </c>
      <c r="F1027" s="182" t="str">
        <f ca="1">IF(ISERROR($V1027),"",OFFSET('Smelter Look-up'!$E$4,$V1027-4,0))</f>
        <v/>
      </c>
      <c r="G1027" s="182" t="str">
        <f ca="1">IF(C1027=$X$4,IF(ISERROR($V1027),"Enter smelter details","RMI"),IF(ISERROR($V1027),"",OFFSET('Smelter Look-up'!$F$4,$V1027-4,0)))</f>
        <v/>
      </c>
      <c r="H1027" s="183" t="str">
        <f ca="1">IF(ISERROR($V1027),"",OFFSET('Smelter Look-up'!$G$4,$V1027-4,0))</f>
        <v/>
      </c>
      <c r="I1027" s="184" t="str">
        <f ca="1">IF(ISERROR($V1027),"",OFFSET('Smelter Look-up'!$H$4,$V1027-4,0))</f>
        <v/>
      </c>
      <c r="J1027" s="184" t="str">
        <f ca="1">IF(ISERROR($V1027),"",OFFSET('Smelter Look-up'!$I$4,$V1027-4,0))</f>
        <v/>
      </c>
      <c r="K1027" s="224"/>
      <c r="L1027" s="224"/>
      <c r="M1027" s="224"/>
      <c r="N1027" s="224"/>
      <c r="O1027" s="224"/>
      <c r="P1027" s="185"/>
      <c r="Q1027" s="225"/>
      <c r="R1027" s="182" t="str">
        <f ca="1">IF(ISERROR($V1027),"",OFFSET('Smelter Look-up'!$C$4,$V1027-4,0)&amp;"")</f>
        <v/>
      </c>
      <c r="S1027" s="181" t="str">
        <f t="shared" ca="1" si="146"/>
        <v/>
      </c>
      <c r="T1027" s="181" t="str">
        <f ca="1">IF(B1027="","",IF(ISERROR(MATCH($J1027,SorP!$B$1:$B$6226,0)),"",INDIRECT("'SorP'!$A$"&amp;MATCH($S1027&amp;$J1027,SorP!C:C,0))))</f>
        <v/>
      </c>
      <c r="U1027" s="201"/>
      <c r="V1027" s="226" t="e">
        <f>IF(C1027="",NA(),IF(OR(C1027="Smelter not listed",C1027="Smelter not yet identified"),MATCH($B1027&amp;$D1027,'Smelter Look-up'!$J:$J,0),MATCH($B1027&amp;$C1027,'Smelter Look-up'!$J:$J,0)))</f>
        <v>#N/A</v>
      </c>
      <c r="X1027" s="227">
        <f t="shared" ca="1" si="147"/>
        <v>0</v>
      </c>
      <c r="AB1027" s="228" t="str">
        <f t="shared" si="148"/>
        <v/>
      </c>
    </row>
    <row r="1028" spans="1:28" s="227" customFormat="1" ht="20.25">
      <c r="A1028" s="181"/>
      <c r="B1028" s="182" t="str">
        <f>IF(LEN(A1028)=0,"",INDEX('Smelter Look-up'!$A:$A,MATCH($A1028,'Smelter Look-up'!$E:$E,0)))</f>
        <v/>
      </c>
      <c r="C1028" s="186" t="str">
        <f>IF(LEN(A1028)=0,"",INDEX('Smelter Look-up'!$C:$C,MATCH($A1028,'Smelter Look-up'!$E:$E,0)))</f>
        <v/>
      </c>
      <c r="D1028" s="230"/>
      <c r="E1028" s="182" t="str">
        <f ca="1">IF(ISERROR($V1028),"",OFFSET('Smelter Look-up'!$D$4,$V1028-4,0)&amp;"")</f>
        <v/>
      </c>
      <c r="F1028" s="182" t="str">
        <f ca="1">IF(ISERROR($V1028),"",OFFSET('Smelter Look-up'!$E$4,$V1028-4,0))</f>
        <v/>
      </c>
      <c r="G1028" s="182" t="str">
        <f ca="1">IF(C1028=$X$4,IF(ISERROR($V1028),"Enter smelter details","RMI"),IF(ISERROR($V1028),"",OFFSET('Smelter Look-up'!$F$4,$V1028-4,0)))</f>
        <v/>
      </c>
      <c r="H1028" s="183" t="str">
        <f ca="1">IF(ISERROR($V1028),"",OFFSET('Smelter Look-up'!$G$4,$V1028-4,0))</f>
        <v/>
      </c>
      <c r="I1028" s="184" t="str">
        <f ca="1">IF(ISERROR($V1028),"",OFFSET('Smelter Look-up'!$H$4,$V1028-4,0))</f>
        <v/>
      </c>
      <c r="J1028" s="184" t="str">
        <f ca="1">IF(ISERROR($V1028),"",OFFSET('Smelter Look-up'!$I$4,$V1028-4,0))</f>
        <v/>
      </c>
      <c r="K1028" s="224"/>
      <c r="L1028" s="224"/>
      <c r="M1028" s="224"/>
      <c r="N1028" s="224"/>
      <c r="O1028" s="224"/>
      <c r="P1028" s="185"/>
      <c r="Q1028" s="225"/>
      <c r="R1028" s="182" t="str">
        <f ca="1">IF(ISERROR($V1028),"",OFFSET('Smelter Look-up'!$C$4,$V1028-4,0)&amp;"")</f>
        <v/>
      </c>
      <c r="S1028" s="181" t="str">
        <f t="shared" ca="1" si="146"/>
        <v/>
      </c>
      <c r="T1028" s="181" t="str">
        <f ca="1">IF(B1028="","",IF(ISERROR(MATCH($J1028,SorP!$B$1:$B$6226,0)),"",INDIRECT("'SorP'!$A$"&amp;MATCH($S1028&amp;$J1028,SorP!C:C,0))))</f>
        <v/>
      </c>
      <c r="U1028" s="201"/>
      <c r="V1028" s="226" t="e">
        <f>IF(C1028="",NA(),IF(OR(C1028="Smelter not listed",C1028="Smelter not yet identified"),MATCH($B1028&amp;$D1028,'Smelter Look-up'!$J:$J,0),MATCH($B1028&amp;$C1028,'Smelter Look-up'!$J:$J,0)))</f>
        <v>#N/A</v>
      </c>
      <c r="X1028" s="227">
        <f t="shared" ca="1" si="147"/>
        <v>0</v>
      </c>
      <c r="AB1028" s="228" t="str">
        <f t="shared" si="148"/>
        <v/>
      </c>
    </row>
    <row r="1029" spans="1:28" s="227" customFormat="1" ht="20.25">
      <c r="A1029" s="181"/>
      <c r="B1029" s="182" t="str">
        <f>IF(LEN(A1029)=0,"",INDEX('Smelter Look-up'!$A:$A,MATCH($A1029,'Smelter Look-up'!$E:$E,0)))</f>
        <v/>
      </c>
      <c r="C1029" s="186" t="str">
        <f>IF(LEN(A1029)=0,"",INDEX('Smelter Look-up'!$C:$C,MATCH($A1029,'Smelter Look-up'!$E:$E,0)))</f>
        <v/>
      </c>
      <c r="D1029" s="230"/>
      <c r="E1029" s="182" t="str">
        <f ca="1">IF(ISERROR($V1029),"",OFFSET('Smelter Look-up'!$D$4,$V1029-4,0)&amp;"")</f>
        <v/>
      </c>
      <c r="F1029" s="182" t="str">
        <f ca="1">IF(ISERROR($V1029),"",OFFSET('Smelter Look-up'!$E$4,$V1029-4,0))</f>
        <v/>
      </c>
      <c r="G1029" s="182" t="str">
        <f ca="1">IF(C1029=$X$4,IF(ISERROR($V1029),"Enter smelter details","RMI"),IF(ISERROR($V1029),"",OFFSET('Smelter Look-up'!$F$4,$V1029-4,0)))</f>
        <v/>
      </c>
      <c r="H1029" s="183" t="str">
        <f ca="1">IF(ISERROR($V1029),"",OFFSET('Smelter Look-up'!$G$4,$V1029-4,0))</f>
        <v/>
      </c>
      <c r="I1029" s="184" t="str">
        <f ca="1">IF(ISERROR($V1029),"",OFFSET('Smelter Look-up'!$H$4,$V1029-4,0))</f>
        <v/>
      </c>
      <c r="J1029" s="184" t="str">
        <f ca="1">IF(ISERROR($V1029),"",OFFSET('Smelter Look-up'!$I$4,$V1029-4,0))</f>
        <v/>
      </c>
      <c r="K1029" s="224"/>
      <c r="L1029" s="224"/>
      <c r="M1029" s="224"/>
      <c r="N1029" s="224"/>
      <c r="O1029" s="224"/>
      <c r="P1029" s="185"/>
      <c r="Q1029" s="225"/>
      <c r="R1029" s="182" t="str">
        <f ca="1">IF(ISERROR($V1029),"",OFFSET('Smelter Look-up'!$C$4,$V1029-4,0)&amp;"")</f>
        <v/>
      </c>
      <c r="S1029" s="181" t="str">
        <f t="shared" ca="1" si="146"/>
        <v/>
      </c>
      <c r="T1029" s="181" t="str">
        <f ca="1">IF(B1029="","",IF(ISERROR(MATCH($J1029,SorP!$B$1:$B$6226,0)),"",INDIRECT("'SorP'!$A$"&amp;MATCH($S1029&amp;$J1029,SorP!C:C,0))))</f>
        <v/>
      </c>
      <c r="U1029" s="201"/>
      <c r="V1029" s="226" t="e">
        <f>IF(C1029="",NA(),IF(OR(C1029="Smelter not listed",C1029="Smelter not yet identified"),MATCH($B1029&amp;$D1029,'Smelter Look-up'!$J:$J,0),MATCH($B1029&amp;$C1029,'Smelter Look-up'!$J:$J,0)))</f>
        <v>#N/A</v>
      </c>
      <c r="X1029" s="227">
        <f t="shared" ca="1" si="147"/>
        <v>0</v>
      </c>
      <c r="AB1029" s="228" t="str">
        <f t="shared" si="148"/>
        <v/>
      </c>
    </row>
    <row r="1030" spans="1:28" s="227" customFormat="1" ht="20.25">
      <c r="A1030" s="181"/>
      <c r="B1030" s="182" t="str">
        <f>IF(LEN(A1030)=0,"",INDEX('Smelter Look-up'!$A:$A,MATCH($A1030,'Smelter Look-up'!$E:$E,0)))</f>
        <v/>
      </c>
      <c r="C1030" s="186" t="str">
        <f>IF(LEN(A1030)=0,"",INDEX('Smelter Look-up'!$C:$C,MATCH($A1030,'Smelter Look-up'!$E:$E,0)))</f>
        <v/>
      </c>
      <c r="D1030" s="230"/>
      <c r="E1030" s="182" t="str">
        <f ca="1">IF(ISERROR($V1030),"",OFFSET('Smelter Look-up'!$D$4,$V1030-4,0)&amp;"")</f>
        <v/>
      </c>
      <c r="F1030" s="182" t="str">
        <f ca="1">IF(ISERROR($V1030),"",OFFSET('Smelter Look-up'!$E$4,$V1030-4,0))</f>
        <v/>
      </c>
      <c r="G1030" s="182" t="str">
        <f ca="1">IF(C1030=$X$4,IF(ISERROR($V1030),"Enter smelter details","RMI"),IF(ISERROR($V1030),"",OFFSET('Smelter Look-up'!$F$4,$V1030-4,0)))</f>
        <v/>
      </c>
      <c r="H1030" s="183" t="str">
        <f ca="1">IF(ISERROR($V1030),"",OFFSET('Smelter Look-up'!$G$4,$V1030-4,0))</f>
        <v/>
      </c>
      <c r="I1030" s="184" t="str">
        <f ca="1">IF(ISERROR($V1030),"",OFFSET('Smelter Look-up'!$H$4,$V1030-4,0))</f>
        <v/>
      </c>
      <c r="J1030" s="184" t="str">
        <f ca="1">IF(ISERROR($V1030),"",OFFSET('Smelter Look-up'!$I$4,$V1030-4,0))</f>
        <v/>
      </c>
      <c r="K1030" s="224"/>
      <c r="L1030" s="224"/>
      <c r="M1030" s="224"/>
      <c r="N1030" s="224"/>
      <c r="O1030" s="224"/>
      <c r="P1030" s="185"/>
      <c r="Q1030" s="225"/>
      <c r="R1030" s="182" t="str">
        <f ca="1">IF(ISERROR($V1030),"",OFFSET('Smelter Look-up'!$C$4,$V1030-4,0)&amp;"")</f>
        <v/>
      </c>
      <c r="S1030" s="181" t="str">
        <f t="shared" ca="1" si="146"/>
        <v/>
      </c>
      <c r="T1030" s="181" t="str">
        <f ca="1">IF(B1030="","",IF(ISERROR(MATCH($J1030,SorP!$B$1:$B$6226,0)),"",INDIRECT("'SorP'!$A$"&amp;MATCH($S1030&amp;$J1030,SorP!C:C,0))))</f>
        <v/>
      </c>
      <c r="U1030" s="201"/>
      <c r="V1030" s="226" t="e">
        <f>IF(C1030="",NA(),IF(OR(C1030="Smelter not listed",C1030="Smelter not yet identified"),MATCH($B1030&amp;$D1030,'Smelter Look-up'!$J:$J,0),MATCH($B1030&amp;$C1030,'Smelter Look-up'!$J:$J,0)))</f>
        <v>#N/A</v>
      </c>
      <c r="X1030" s="227">
        <f t="shared" ca="1" si="147"/>
        <v>0</v>
      </c>
      <c r="AB1030" s="228" t="str">
        <f t="shared" si="148"/>
        <v/>
      </c>
    </row>
    <row r="1031" spans="1:28" s="227" customFormat="1" ht="20.25">
      <c r="A1031" s="181"/>
      <c r="B1031" s="182" t="str">
        <f>IF(LEN(A1031)=0,"",INDEX('Smelter Look-up'!$A:$A,MATCH($A1031,'Smelter Look-up'!$E:$E,0)))</f>
        <v/>
      </c>
      <c r="C1031" s="186" t="str">
        <f>IF(LEN(A1031)=0,"",INDEX('Smelter Look-up'!$C:$C,MATCH($A1031,'Smelter Look-up'!$E:$E,0)))</f>
        <v/>
      </c>
      <c r="D1031" s="230"/>
      <c r="E1031" s="182" t="str">
        <f ca="1">IF(ISERROR($V1031),"",OFFSET('Smelter Look-up'!$D$4,$V1031-4,0)&amp;"")</f>
        <v/>
      </c>
      <c r="F1031" s="182" t="str">
        <f ca="1">IF(ISERROR($V1031),"",OFFSET('Smelter Look-up'!$E$4,$V1031-4,0))</f>
        <v/>
      </c>
      <c r="G1031" s="182" t="str">
        <f ca="1">IF(C1031=$X$4,IF(ISERROR($V1031),"Enter smelter details","RMI"),IF(ISERROR($V1031),"",OFFSET('Smelter Look-up'!$F$4,$V1031-4,0)))</f>
        <v/>
      </c>
      <c r="H1031" s="183" t="str">
        <f ca="1">IF(ISERROR($V1031),"",OFFSET('Smelter Look-up'!$G$4,$V1031-4,0))</f>
        <v/>
      </c>
      <c r="I1031" s="184" t="str">
        <f ca="1">IF(ISERROR($V1031),"",OFFSET('Smelter Look-up'!$H$4,$V1031-4,0))</f>
        <v/>
      </c>
      <c r="J1031" s="184" t="str">
        <f ca="1">IF(ISERROR($V1031),"",OFFSET('Smelter Look-up'!$I$4,$V1031-4,0))</f>
        <v/>
      </c>
      <c r="K1031" s="224"/>
      <c r="L1031" s="224"/>
      <c r="M1031" s="224"/>
      <c r="N1031" s="224"/>
      <c r="O1031" s="224"/>
      <c r="P1031" s="185"/>
      <c r="Q1031" s="225"/>
      <c r="R1031" s="182" t="str">
        <f ca="1">IF(ISERROR($V1031),"",OFFSET('Smelter Look-up'!$C$4,$V1031-4,0)&amp;"")</f>
        <v/>
      </c>
      <c r="S1031" s="181" t="str">
        <f t="shared" ca="1" si="146"/>
        <v/>
      </c>
      <c r="T1031" s="181" t="str">
        <f ca="1">IF(B1031="","",IF(ISERROR(MATCH($J1031,SorP!$B$1:$B$6226,0)),"",INDIRECT("'SorP'!$A$"&amp;MATCH($S1031&amp;$J1031,SorP!C:C,0))))</f>
        <v/>
      </c>
      <c r="U1031" s="201"/>
      <c r="V1031" s="226" t="e">
        <f>IF(C1031="",NA(),IF(OR(C1031="Smelter not listed",C1031="Smelter not yet identified"),MATCH($B1031&amp;$D1031,'Smelter Look-up'!$J:$J,0),MATCH($B1031&amp;$C1031,'Smelter Look-up'!$J:$J,0)))</f>
        <v>#N/A</v>
      </c>
      <c r="X1031" s="227">
        <f t="shared" ca="1" si="147"/>
        <v>0</v>
      </c>
      <c r="AB1031" s="228" t="str">
        <f t="shared" si="148"/>
        <v/>
      </c>
    </row>
    <row r="1032" spans="1:28" s="227" customFormat="1" ht="20.25">
      <c r="A1032" s="181"/>
      <c r="B1032" s="182" t="str">
        <f>IF(LEN(A1032)=0,"",INDEX('Smelter Look-up'!$A:$A,MATCH($A1032,'Smelter Look-up'!$E:$E,0)))</f>
        <v/>
      </c>
      <c r="C1032" s="186" t="str">
        <f>IF(LEN(A1032)=0,"",INDEX('Smelter Look-up'!$C:$C,MATCH($A1032,'Smelter Look-up'!$E:$E,0)))</f>
        <v/>
      </c>
      <c r="D1032" s="230"/>
      <c r="E1032" s="182" t="str">
        <f ca="1">IF(ISERROR($V1032),"",OFFSET('Smelter Look-up'!$D$4,$V1032-4,0)&amp;"")</f>
        <v/>
      </c>
      <c r="F1032" s="182" t="str">
        <f ca="1">IF(ISERROR($V1032),"",OFFSET('Smelter Look-up'!$E$4,$V1032-4,0))</f>
        <v/>
      </c>
      <c r="G1032" s="182" t="str">
        <f ca="1">IF(C1032=$X$4,IF(ISERROR($V1032),"Enter smelter details","RMI"),IF(ISERROR($V1032),"",OFFSET('Smelter Look-up'!$F$4,$V1032-4,0)))</f>
        <v/>
      </c>
      <c r="H1032" s="183" t="str">
        <f ca="1">IF(ISERROR($V1032),"",OFFSET('Smelter Look-up'!$G$4,$V1032-4,0))</f>
        <v/>
      </c>
      <c r="I1032" s="184" t="str">
        <f ca="1">IF(ISERROR($V1032),"",OFFSET('Smelter Look-up'!$H$4,$V1032-4,0))</f>
        <v/>
      </c>
      <c r="J1032" s="184" t="str">
        <f ca="1">IF(ISERROR($V1032),"",OFFSET('Smelter Look-up'!$I$4,$V1032-4,0))</f>
        <v/>
      </c>
      <c r="K1032" s="224"/>
      <c r="L1032" s="224"/>
      <c r="M1032" s="224"/>
      <c r="N1032" s="224"/>
      <c r="O1032" s="224"/>
      <c r="P1032" s="185"/>
      <c r="Q1032" s="225"/>
      <c r="R1032" s="182" t="str">
        <f ca="1">IF(ISERROR($V1032),"",OFFSET('Smelter Look-up'!$C$4,$V1032-4,0)&amp;"")</f>
        <v/>
      </c>
      <c r="S1032" s="181" t="str">
        <f t="shared" ca="1" si="146"/>
        <v/>
      </c>
      <c r="T1032" s="181" t="str">
        <f ca="1">IF(B1032="","",IF(ISERROR(MATCH($J1032,SorP!$B$1:$B$6226,0)),"",INDIRECT("'SorP'!$A$"&amp;MATCH($S1032&amp;$J1032,SorP!C:C,0))))</f>
        <v/>
      </c>
      <c r="U1032" s="201"/>
      <c r="V1032" s="226" t="e">
        <f>IF(C1032="",NA(),IF(OR(C1032="Smelter not listed",C1032="Smelter not yet identified"),MATCH($B1032&amp;$D1032,'Smelter Look-up'!$J:$J,0),MATCH($B1032&amp;$C1032,'Smelter Look-up'!$J:$J,0)))</f>
        <v>#N/A</v>
      </c>
      <c r="X1032" s="227">
        <f t="shared" ca="1" si="147"/>
        <v>0</v>
      </c>
      <c r="AB1032" s="228" t="str">
        <f t="shared" si="148"/>
        <v/>
      </c>
    </row>
    <row r="1033" spans="1:28" s="227" customFormat="1" ht="20.25">
      <c r="A1033" s="181"/>
      <c r="B1033" s="182" t="str">
        <f>IF(LEN(A1033)=0,"",INDEX('Smelter Look-up'!$A:$A,MATCH($A1033,'Smelter Look-up'!$E:$E,0)))</f>
        <v/>
      </c>
      <c r="C1033" s="186" t="str">
        <f>IF(LEN(A1033)=0,"",INDEX('Smelter Look-up'!$C:$C,MATCH($A1033,'Smelter Look-up'!$E:$E,0)))</f>
        <v/>
      </c>
      <c r="D1033" s="230"/>
      <c r="E1033" s="182" t="str">
        <f ca="1">IF(ISERROR($V1033),"",OFFSET('Smelter Look-up'!$D$4,$V1033-4,0)&amp;"")</f>
        <v/>
      </c>
      <c r="F1033" s="182" t="str">
        <f ca="1">IF(ISERROR($V1033),"",OFFSET('Smelter Look-up'!$E$4,$V1033-4,0))</f>
        <v/>
      </c>
      <c r="G1033" s="182" t="str">
        <f ca="1">IF(C1033=$X$4,IF(ISERROR($V1033),"Enter smelter details","RMI"),IF(ISERROR($V1033),"",OFFSET('Smelter Look-up'!$F$4,$V1033-4,0)))</f>
        <v/>
      </c>
      <c r="H1033" s="183" t="str">
        <f ca="1">IF(ISERROR($V1033),"",OFFSET('Smelter Look-up'!$G$4,$V1033-4,0))</f>
        <v/>
      </c>
      <c r="I1033" s="184" t="str">
        <f ca="1">IF(ISERROR($V1033),"",OFFSET('Smelter Look-up'!$H$4,$V1033-4,0))</f>
        <v/>
      </c>
      <c r="J1033" s="184" t="str">
        <f ca="1">IF(ISERROR($V1033),"",OFFSET('Smelter Look-up'!$I$4,$V1033-4,0))</f>
        <v/>
      </c>
      <c r="K1033" s="224"/>
      <c r="L1033" s="224"/>
      <c r="M1033" s="224"/>
      <c r="N1033" s="224"/>
      <c r="O1033" s="224"/>
      <c r="P1033" s="185"/>
      <c r="Q1033" s="225"/>
      <c r="R1033" s="182" t="str">
        <f ca="1">IF(ISERROR($V1033),"",OFFSET('Smelter Look-up'!$C$4,$V1033-4,0)&amp;"")</f>
        <v/>
      </c>
      <c r="S1033" s="181" t="str">
        <f t="shared" ca="1" si="146"/>
        <v/>
      </c>
      <c r="T1033" s="181" t="str">
        <f ca="1">IF(B1033="","",IF(ISERROR(MATCH($J1033,SorP!$B$1:$B$6226,0)),"",INDIRECT("'SorP'!$A$"&amp;MATCH($S1033&amp;$J1033,SorP!C:C,0))))</f>
        <v/>
      </c>
      <c r="U1033" s="201"/>
      <c r="V1033" s="226" t="e">
        <f>IF(C1033="",NA(),IF(OR(C1033="Smelter not listed",C1033="Smelter not yet identified"),MATCH($B1033&amp;$D1033,'Smelter Look-up'!$J:$J,0),MATCH($B1033&amp;$C1033,'Smelter Look-up'!$J:$J,0)))</f>
        <v>#N/A</v>
      </c>
      <c r="X1033" s="227">
        <f t="shared" ca="1" si="147"/>
        <v>0</v>
      </c>
      <c r="AB1033" s="228" t="str">
        <f t="shared" si="148"/>
        <v/>
      </c>
    </row>
    <row r="1034" spans="1:28" s="227" customFormat="1" ht="20.25">
      <c r="A1034" s="181"/>
      <c r="B1034" s="182" t="str">
        <f>IF(LEN(A1034)=0,"",INDEX('Smelter Look-up'!$A:$A,MATCH($A1034,'Smelter Look-up'!$E:$E,0)))</f>
        <v/>
      </c>
      <c r="C1034" s="186" t="str">
        <f>IF(LEN(A1034)=0,"",INDEX('Smelter Look-up'!$C:$C,MATCH($A1034,'Smelter Look-up'!$E:$E,0)))</f>
        <v/>
      </c>
      <c r="D1034" s="230"/>
      <c r="E1034" s="182" t="str">
        <f ca="1">IF(ISERROR($V1034),"",OFFSET('Smelter Look-up'!$D$4,$V1034-4,0)&amp;"")</f>
        <v/>
      </c>
      <c r="F1034" s="182" t="str">
        <f ca="1">IF(ISERROR($V1034),"",OFFSET('Smelter Look-up'!$E$4,$V1034-4,0))</f>
        <v/>
      </c>
      <c r="G1034" s="182" t="str">
        <f ca="1">IF(C1034=$X$4,IF(ISERROR($V1034),"Enter smelter details","RMI"),IF(ISERROR($V1034),"",OFFSET('Smelter Look-up'!$F$4,$V1034-4,0)))</f>
        <v/>
      </c>
      <c r="H1034" s="183" t="str">
        <f ca="1">IF(ISERROR($V1034),"",OFFSET('Smelter Look-up'!$G$4,$V1034-4,0))</f>
        <v/>
      </c>
      <c r="I1034" s="184" t="str">
        <f ca="1">IF(ISERROR($V1034),"",OFFSET('Smelter Look-up'!$H$4,$V1034-4,0))</f>
        <v/>
      </c>
      <c r="J1034" s="184" t="str">
        <f ca="1">IF(ISERROR($V1034),"",OFFSET('Smelter Look-up'!$I$4,$V1034-4,0))</f>
        <v/>
      </c>
      <c r="K1034" s="224"/>
      <c r="L1034" s="224"/>
      <c r="M1034" s="224"/>
      <c r="N1034" s="224"/>
      <c r="O1034" s="224"/>
      <c r="P1034" s="185"/>
      <c r="Q1034" s="225"/>
      <c r="R1034" s="182" t="str">
        <f ca="1">IF(ISERROR($V1034),"",OFFSET('Smelter Look-up'!$C$4,$V1034-4,0)&amp;"")</f>
        <v/>
      </c>
      <c r="S1034" s="181" t="str">
        <f t="shared" ca="1" si="146"/>
        <v/>
      </c>
      <c r="T1034" s="181" t="str">
        <f ca="1">IF(B1034="","",IF(ISERROR(MATCH($J1034,SorP!$B$1:$B$6226,0)),"",INDIRECT("'SorP'!$A$"&amp;MATCH($S1034&amp;$J1034,SorP!C:C,0))))</f>
        <v/>
      </c>
      <c r="U1034" s="201"/>
      <c r="V1034" s="226" t="e">
        <f>IF(C1034="",NA(),IF(OR(C1034="Smelter not listed",C1034="Smelter not yet identified"),MATCH($B1034&amp;$D1034,'Smelter Look-up'!$J:$J,0),MATCH($B1034&amp;$C1034,'Smelter Look-up'!$J:$J,0)))</f>
        <v>#N/A</v>
      </c>
      <c r="X1034" s="227">
        <f t="shared" ca="1" si="147"/>
        <v>0</v>
      </c>
      <c r="AB1034" s="228" t="str">
        <f t="shared" si="148"/>
        <v/>
      </c>
    </row>
    <row r="1035" spans="1:28" s="227" customFormat="1" ht="20.25">
      <c r="A1035" s="181"/>
      <c r="B1035" s="182" t="str">
        <f>IF(LEN(A1035)=0,"",INDEX('Smelter Look-up'!$A:$A,MATCH($A1035,'Smelter Look-up'!$E:$E,0)))</f>
        <v/>
      </c>
      <c r="C1035" s="186" t="str">
        <f>IF(LEN(A1035)=0,"",INDEX('Smelter Look-up'!$C:$C,MATCH($A1035,'Smelter Look-up'!$E:$E,0)))</f>
        <v/>
      </c>
      <c r="D1035" s="230"/>
      <c r="E1035" s="182" t="str">
        <f ca="1">IF(ISERROR($V1035),"",OFFSET('Smelter Look-up'!$D$4,$V1035-4,0)&amp;"")</f>
        <v/>
      </c>
      <c r="F1035" s="182" t="str">
        <f ca="1">IF(ISERROR($V1035),"",OFFSET('Smelter Look-up'!$E$4,$V1035-4,0))</f>
        <v/>
      </c>
      <c r="G1035" s="182" t="str">
        <f ca="1">IF(C1035=$X$4,IF(ISERROR($V1035),"Enter smelter details","RMI"),IF(ISERROR($V1035),"",OFFSET('Smelter Look-up'!$F$4,$V1035-4,0)))</f>
        <v/>
      </c>
      <c r="H1035" s="183" t="str">
        <f ca="1">IF(ISERROR($V1035),"",OFFSET('Smelter Look-up'!$G$4,$V1035-4,0))</f>
        <v/>
      </c>
      <c r="I1035" s="184" t="str">
        <f ca="1">IF(ISERROR($V1035),"",OFFSET('Smelter Look-up'!$H$4,$V1035-4,0))</f>
        <v/>
      </c>
      <c r="J1035" s="184" t="str">
        <f ca="1">IF(ISERROR($V1035),"",OFFSET('Smelter Look-up'!$I$4,$V1035-4,0))</f>
        <v/>
      </c>
      <c r="K1035" s="224"/>
      <c r="L1035" s="224"/>
      <c r="M1035" s="224"/>
      <c r="N1035" s="224"/>
      <c r="O1035" s="224"/>
      <c r="P1035" s="185"/>
      <c r="Q1035" s="225"/>
      <c r="R1035" s="182" t="str">
        <f ca="1">IF(ISERROR($V1035),"",OFFSET('Smelter Look-up'!$C$4,$V1035-4,0)&amp;"")</f>
        <v/>
      </c>
      <c r="S1035" s="181" t="str">
        <f t="shared" ca="1" si="146"/>
        <v/>
      </c>
      <c r="T1035" s="181" t="str">
        <f ca="1">IF(B1035="","",IF(ISERROR(MATCH($J1035,SorP!$B$1:$B$6226,0)),"",INDIRECT("'SorP'!$A$"&amp;MATCH($S1035&amp;$J1035,SorP!C:C,0))))</f>
        <v/>
      </c>
      <c r="U1035" s="201"/>
      <c r="V1035" s="226" t="e">
        <f>IF(C1035="",NA(),IF(OR(C1035="Smelter not listed",C1035="Smelter not yet identified"),MATCH($B1035&amp;$D1035,'Smelter Look-up'!$J:$J,0),MATCH($B1035&amp;$C1035,'Smelter Look-up'!$J:$J,0)))</f>
        <v>#N/A</v>
      </c>
      <c r="X1035" s="227">
        <f t="shared" ca="1" si="147"/>
        <v>0</v>
      </c>
      <c r="AB1035" s="228" t="str">
        <f t="shared" si="148"/>
        <v/>
      </c>
    </row>
    <row r="1036" spans="1:28" s="227" customFormat="1" ht="20.25">
      <c r="A1036" s="181"/>
      <c r="B1036" s="182" t="str">
        <f>IF(LEN(A1036)=0,"",INDEX('Smelter Look-up'!$A:$A,MATCH($A1036,'Smelter Look-up'!$E:$E,0)))</f>
        <v/>
      </c>
      <c r="C1036" s="186" t="str">
        <f>IF(LEN(A1036)=0,"",INDEX('Smelter Look-up'!$C:$C,MATCH($A1036,'Smelter Look-up'!$E:$E,0)))</f>
        <v/>
      </c>
      <c r="D1036" s="230"/>
      <c r="E1036" s="182" t="str">
        <f ca="1">IF(ISERROR($V1036),"",OFFSET('Smelter Look-up'!$D$4,$V1036-4,0)&amp;"")</f>
        <v/>
      </c>
      <c r="F1036" s="182" t="str">
        <f ca="1">IF(ISERROR($V1036),"",OFFSET('Smelter Look-up'!$E$4,$V1036-4,0))</f>
        <v/>
      </c>
      <c r="G1036" s="182" t="str">
        <f ca="1">IF(C1036=$X$4,IF(ISERROR($V1036),"Enter smelter details","RMI"),IF(ISERROR($V1036),"",OFFSET('Smelter Look-up'!$F$4,$V1036-4,0)))</f>
        <v/>
      </c>
      <c r="H1036" s="183" t="str">
        <f ca="1">IF(ISERROR($V1036),"",OFFSET('Smelter Look-up'!$G$4,$V1036-4,0))</f>
        <v/>
      </c>
      <c r="I1036" s="184" t="str">
        <f ca="1">IF(ISERROR($V1036),"",OFFSET('Smelter Look-up'!$H$4,$V1036-4,0))</f>
        <v/>
      </c>
      <c r="J1036" s="184" t="str">
        <f ca="1">IF(ISERROR($V1036),"",OFFSET('Smelter Look-up'!$I$4,$V1036-4,0))</f>
        <v/>
      </c>
      <c r="K1036" s="224"/>
      <c r="L1036" s="224"/>
      <c r="M1036" s="224"/>
      <c r="N1036" s="224"/>
      <c r="O1036" s="224"/>
      <c r="P1036" s="185"/>
      <c r="Q1036" s="225"/>
      <c r="R1036" s="182" t="str">
        <f ca="1">IF(ISERROR($V1036),"",OFFSET('Smelter Look-up'!$C$4,$V1036-4,0)&amp;"")</f>
        <v/>
      </c>
      <c r="S1036" s="181" t="str">
        <f t="shared" ca="1" si="146"/>
        <v/>
      </c>
      <c r="T1036" s="181" t="str">
        <f ca="1">IF(B1036="","",IF(ISERROR(MATCH($J1036,SorP!$B$1:$B$6226,0)),"",INDIRECT("'SorP'!$A$"&amp;MATCH($S1036&amp;$J1036,SorP!C:C,0))))</f>
        <v/>
      </c>
      <c r="U1036" s="201"/>
      <c r="V1036" s="226" t="e">
        <f>IF(C1036="",NA(),IF(OR(C1036="Smelter not listed",C1036="Smelter not yet identified"),MATCH($B1036&amp;$D1036,'Smelter Look-up'!$J:$J,0),MATCH($B1036&amp;$C1036,'Smelter Look-up'!$J:$J,0)))</f>
        <v>#N/A</v>
      </c>
      <c r="X1036" s="227">
        <f t="shared" ca="1" si="147"/>
        <v>0</v>
      </c>
      <c r="AB1036" s="228" t="str">
        <f t="shared" si="148"/>
        <v/>
      </c>
    </row>
    <row r="1037" spans="1:28" s="227" customFormat="1" ht="20.25">
      <c r="A1037" s="181"/>
      <c r="B1037" s="182" t="str">
        <f>IF(LEN(A1037)=0,"",INDEX('Smelter Look-up'!$A:$A,MATCH($A1037,'Smelter Look-up'!$E:$E,0)))</f>
        <v/>
      </c>
      <c r="C1037" s="186" t="str">
        <f>IF(LEN(A1037)=0,"",INDEX('Smelter Look-up'!$C:$C,MATCH($A1037,'Smelter Look-up'!$E:$E,0)))</f>
        <v/>
      </c>
      <c r="D1037" s="230"/>
      <c r="E1037" s="182" t="str">
        <f ca="1">IF(ISERROR($V1037),"",OFFSET('Smelter Look-up'!$D$4,$V1037-4,0)&amp;"")</f>
        <v/>
      </c>
      <c r="F1037" s="182" t="str">
        <f ca="1">IF(ISERROR($V1037),"",OFFSET('Smelter Look-up'!$E$4,$V1037-4,0))</f>
        <v/>
      </c>
      <c r="G1037" s="182" t="str">
        <f ca="1">IF(C1037=$X$4,IF(ISERROR($V1037),"Enter smelter details","RMI"),IF(ISERROR($V1037),"",OFFSET('Smelter Look-up'!$F$4,$V1037-4,0)))</f>
        <v/>
      </c>
      <c r="H1037" s="183" t="str">
        <f ca="1">IF(ISERROR($V1037),"",OFFSET('Smelter Look-up'!$G$4,$V1037-4,0))</f>
        <v/>
      </c>
      <c r="I1037" s="184" t="str">
        <f ca="1">IF(ISERROR($V1037),"",OFFSET('Smelter Look-up'!$H$4,$V1037-4,0))</f>
        <v/>
      </c>
      <c r="J1037" s="184" t="str">
        <f ca="1">IF(ISERROR($V1037),"",OFFSET('Smelter Look-up'!$I$4,$V1037-4,0))</f>
        <v/>
      </c>
      <c r="K1037" s="224"/>
      <c r="L1037" s="224"/>
      <c r="M1037" s="224"/>
      <c r="N1037" s="224"/>
      <c r="O1037" s="224"/>
      <c r="P1037" s="185"/>
      <c r="Q1037" s="225"/>
      <c r="R1037" s="182" t="str">
        <f ca="1">IF(ISERROR($V1037),"",OFFSET('Smelter Look-up'!$C$4,$V1037-4,0)&amp;"")</f>
        <v/>
      </c>
      <c r="S1037" s="181" t="str">
        <f t="shared" ca="1" si="146"/>
        <v/>
      </c>
      <c r="T1037" s="181" t="str">
        <f ca="1">IF(B1037="","",IF(ISERROR(MATCH($J1037,SorP!$B$1:$B$6226,0)),"",INDIRECT("'SorP'!$A$"&amp;MATCH($S1037&amp;$J1037,SorP!C:C,0))))</f>
        <v/>
      </c>
      <c r="U1037" s="201"/>
      <c r="V1037" s="226" t="e">
        <f>IF(C1037="",NA(),IF(OR(C1037="Smelter not listed",C1037="Smelter not yet identified"),MATCH($B1037&amp;$D1037,'Smelter Look-up'!$J:$J,0),MATCH($B1037&amp;$C1037,'Smelter Look-up'!$J:$J,0)))</f>
        <v>#N/A</v>
      </c>
      <c r="X1037" s="227">
        <f t="shared" ca="1" si="147"/>
        <v>0</v>
      </c>
      <c r="AB1037" s="228" t="str">
        <f t="shared" si="148"/>
        <v/>
      </c>
    </row>
    <row r="1038" spans="1:28" s="227" customFormat="1" ht="20.25">
      <c r="A1038" s="181"/>
      <c r="B1038" s="182" t="str">
        <f>IF(LEN(A1038)=0,"",INDEX('Smelter Look-up'!$A:$A,MATCH($A1038,'Smelter Look-up'!$E:$E,0)))</f>
        <v/>
      </c>
      <c r="C1038" s="186" t="str">
        <f>IF(LEN(A1038)=0,"",INDEX('Smelter Look-up'!$C:$C,MATCH($A1038,'Smelter Look-up'!$E:$E,0)))</f>
        <v/>
      </c>
      <c r="D1038" s="230"/>
      <c r="E1038" s="182" t="str">
        <f ca="1">IF(ISERROR($V1038),"",OFFSET('Smelter Look-up'!$D$4,$V1038-4,0)&amp;"")</f>
        <v/>
      </c>
      <c r="F1038" s="182" t="str">
        <f ca="1">IF(ISERROR($V1038),"",OFFSET('Smelter Look-up'!$E$4,$V1038-4,0))</f>
        <v/>
      </c>
      <c r="G1038" s="182" t="str">
        <f ca="1">IF(C1038=$X$4,IF(ISERROR($V1038),"Enter smelter details","RMI"),IF(ISERROR($V1038),"",OFFSET('Smelter Look-up'!$F$4,$V1038-4,0)))</f>
        <v/>
      </c>
      <c r="H1038" s="183" t="str">
        <f ca="1">IF(ISERROR($V1038),"",OFFSET('Smelter Look-up'!$G$4,$V1038-4,0))</f>
        <v/>
      </c>
      <c r="I1038" s="184" t="str">
        <f ca="1">IF(ISERROR($V1038),"",OFFSET('Smelter Look-up'!$H$4,$V1038-4,0))</f>
        <v/>
      </c>
      <c r="J1038" s="184" t="str">
        <f ca="1">IF(ISERROR($V1038),"",OFFSET('Smelter Look-up'!$I$4,$V1038-4,0))</f>
        <v/>
      </c>
      <c r="K1038" s="224"/>
      <c r="L1038" s="224"/>
      <c r="M1038" s="224"/>
      <c r="N1038" s="224"/>
      <c r="O1038" s="224"/>
      <c r="P1038" s="185"/>
      <c r="Q1038" s="225"/>
      <c r="R1038" s="182" t="str">
        <f ca="1">IF(ISERROR($V1038),"",OFFSET('Smelter Look-up'!$C$4,$V1038-4,0)&amp;"")</f>
        <v/>
      </c>
      <c r="S1038" s="181" t="str">
        <f t="shared" ca="1" si="146"/>
        <v/>
      </c>
      <c r="T1038" s="181" t="str">
        <f ca="1">IF(B1038="","",IF(ISERROR(MATCH($J1038,SorP!$B$1:$B$6226,0)),"",INDIRECT("'SorP'!$A$"&amp;MATCH($S1038&amp;$J1038,SorP!C:C,0))))</f>
        <v/>
      </c>
      <c r="U1038" s="201"/>
      <c r="V1038" s="226" t="e">
        <f>IF(C1038="",NA(),IF(OR(C1038="Smelter not listed",C1038="Smelter not yet identified"),MATCH($B1038&amp;$D1038,'Smelter Look-up'!$J:$J,0),MATCH($B1038&amp;$C1038,'Smelter Look-up'!$J:$J,0)))</f>
        <v>#N/A</v>
      </c>
      <c r="X1038" s="227">
        <f t="shared" ca="1" si="147"/>
        <v>0</v>
      </c>
      <c r="AB1038" s="228" t="str">
        <f t="shared" si="148"/>
        <v/>
      </c>
    </row>
    <row r="1039" spans="1:28" s="227" customFormat="1" ht="20.25">
      <c r="A1039" s="181"/>
      <c r="B1039" s="182" t="str">
        <f>IF(LEN(A1039)=0,"",INDEX('Smelter Look-up'!$A:$A,MATCH($A1039,'Smelter Look-up'!$E:$E,0)))</f>
        <v/>
      </c>
      <c r="C1039" s="186" t="str">
        <f>IF(LEN(A1039)=0,"",INDEX('Smelter Look-up'!$C:$C,MATCH($A1039,'Smelter Look-up'!$E:$E,0)))</f>
        <v/>
      </c>
      <c r="D1039" s="230"/>
      <c r="E1039" s="182" t="str">
        <f ca="1">IF(ISERROR($V1039),"",OFFSET('Smelter Look-up'!$D$4,$V1039-4,0)&amp;"")</f>
        <v/>
      </c>
      <c r="F1039" s="182" t="str">
        <f ca="1">IF(ISERROR($V1039),"",OFFSET('Smelter Look-up'!$E$4,$V1039-4,0))</f>
        <v/>
      </c>
      <c r="G1039" s="182" t="str">
        <f ca="1">IF(C1039=$X$4,IF(ISERROR($V1039),"Enter smelter details","RMI"),IF(ISERROR($V1039),"",OFFSET('Smelter Look-up'!$F$4,$V1039-4,0)))</f>
        <v/>
      </c>
      <c r="H1039" s="183" t="str">
        <f ca="1">IF(ISERROR($V1039),"",OFFSET('Smelter Look-up'!$G$4,$V1039-4,0))</f>
        <v/>
      </c>
      <c r="I1039" s="184" t="str">
        <f ca="1">IF(ISERROR($V1039),"",OFFSET('Smelter Look-up'!$H$4,$V1039-4,0))</f>
        <v/>
      </c>
      <c r="J1039" s="184" t="str">
        <f ca="1">IF(ISERROR($V1039),"",OFFSET('Smelter Look-up'!$I$4,$V1039-4,0))</f>
        <v/>
      </c>
      <c r="K1039" s="224"/>
      <c r="L1039" s="224"/>
      <c r="M1039" s="224"/>
      <c r="N1039" s="224"/>
      <c r="O1039" s="224"/>
      <c r="P1039" s="185"/>
      <c r="Q1039" s="225"/>
      <c r="R1039" s="182" t="str">
        <f ca="1">IF(ISERROR($V1039),"",OFFSET('Smelter Look-up'!$C$4,$V1039-4,0)&amp;"")</f>
        <v/>
      </c>
      <c r="S1039" s="181" t="str">
        <f t="shared" ca="1" si="146"/>
        <v/>
      </c>
      <c r="T1039" s="181" t="str">
        <f ca="1">IF(B1039="","",IF(ISERROR(MATCH($J1039,SorP!$B$1:$B$6226,0)),"",INDIRECT("'SorP'!$A$"&amp;MATCH($S1039&amp;$J1039,SorP!C:C,0))))</f>
        <v/>
      </c>
      <c r="U1039" s="201"/>
      <c r="V1039" s="226" t="e">
        <f>IF(C1039="",NA(),IF(OR(C1039="Smelter not listed",C1039="Smelter not yet identified"),MATCH($B1039&amp;$D1039,'Smelter Look-up'!$J:$J,0),MATCH($B1039&amp;$C1039,'Smelter Look-up'!$J:$J,0)))</f>
        <v>#N/A</v>
      </c>
      <c r="X1039" s="227">
        <f t="shared" ca="1" si="147"/>
        <v>0</v>
      </c>
      <c r="AB1039" s="228" t="str">
        <f t="shared" si="148"/>
        <v/>
      </c>
    </row>
    <row r="1040" spans="1:28" s="227" customFormat="1" ht="20.25">
      <c r="A1040" s="181"/>
      <c r="B1040" s="182" t="str">
        <f>IF(LEN(A1040)=0,"",INDEX('Smelter Look-up'!$A:$A,MATCH($A1040,'Smelter Look-up'!$E:$E,0)))</f>
        <v/>
      </c>
      <c r="C1040" s="186" t="str">
        <f>IF(LEN(A1040)=0,"",INDEX('Smelter Look-up'!$C:$C,MATCH($A1040,'Smelter Look-up'!$E:$E,0)))</f>
        <v/>
      </c>
      <c r="D1040" s="230"/>
      <c r="E1040" s="182" t="str">
        <f ca="1">IF(ISERROR($V1040),"",OFFSET('Smelter Look-up'!$D$4,$V1040-4,0)&amp;"")</f>
        <v/>
      </c>
      <c r="F1040" s="182" t="str">
        <f ca="1">IF(ISERROR($V1040),"",OFFSET('Smelter Look-up'!$E$4,$V1040-4,0))</f>
        <v/>
      </c>
      <c r="G1040" s="182" t="str">
        <f ca="1">IF(C1040=$X$4,IF(ISERROR($V1040),"Enter smelter details","RMI"),IF(ISERROR($V1040),"",OFFSET('Smelter Look-up'!$F$4,$V1040-4,0)))</f>
        <v/>
      </c>
      <c r="H1040" s="183" t="str">
        <f ca="1">IF(ISERROR($V1040),"",OFFSET('Smelter Look-up'!$G$4,$V1040-4,0))</f>
        <v/>
      </c>
      <c r="I1040" s="184" t="str">
        <f ca="1">IF(ISERROR($V1040),"",OFFSET('Smelter Look-up'!$H$4,$V1040-4,0))</f>
        <v/>
      </c>
      <c r="J1040" s="184" t="str">
        <f ca="1">IF(ISERROR($V1040),"",OFFSET('Smelter Look-up'!$I$4,$V1040-4,0))</f>
        <v/>
      </c>
      <c r="K1040" s="224"/>
      <c r="L1040" s="224"/>
      <c r="M1040" s="224"/>
      <c r="N1040" s="224"/>
      <c r="O1040" s="224"/>
      <c r="P1040" s="185"/>
      <c r="Q1040" s="225"/>
      <c r="R1040" s="182" t="str">
        <f ca="1">IF(ISERROR($V1040),"",OFFSET('Smelter Look-up'!$C$4,$V1040-4,0)&amp;"")</f>
        <v/>
      </c>
      <c r="S1040" s="181" t="str">
        <f t="shared" ca="1" si="146"/>
        <v/>
      </c>
      <c r="T1040" s="181" t="str">
        <f ca="1">IF(B1040="","",IF(ISERROR(MATCH($J1040,SorP!$B$1:$B$6226,0)),"",INDIRECT("'SorP'!$A$"&amp;MATCH($S1040&amp;$J1040,SorP!C:C,0))))</f>
        <v/>
      </c>
      <c r="U1040" s="201"/>
      <c r="V1040" s="226" t="e">
        <f>IF(C1040="",NA(),IF(OR(C1040="Smelter not listed",C1040="Smelter not yet identified"),MATCH($B1040&amp;$D1040,'Smelter Look-up'!$J:$J,0),MATCH($B1040&amp;$C1040,'Smelter Look-up'!$J:$J,0)))</f>
        <v>#N/A</v>
      </c>
      <c r="X1040" s="227">
        <f t="shared" ca="1" si="147"/>
        <v>0</v>
      </c>
      <c r="AB1040" s="228" t="str">
        <f t="shared" si="148"/>
        <v/>
      </c>
    </row>
    <row r="1041" spans="1:28" s="227" customFormat="1" ht="20.25">
      <c r="A1041" s="181"/>
      <c r="B1041" s="182" t="str">
        <f>IF(LEN(A1041)=0,"",INDEX('Smelter Look-up'!$A:$A,MATCH($A1041,'Smelter Look-up'!$E:$E,0)))</f>
        <v/>
      </c>
      <c r="C1041" s="186" t="str">
        <f>IF(LEN(A1041)=0,"",INDEX('Smelter Look-up'!$C:$C,MATCH($A1041,'Smelter Look-up'!$E:$E,0)))</f>
        <v/>
      </c>
      <c r="D1041" s="230"/>
      <c r="E1041" s="182" t="str">
        <f ca="1">IF(ISERROR($V1041),"",OFFSET('Smelter Look-up'!$D$4,$V1041-4,0)&amp;"")</f>
        <v/>
      </c>
      <c r="F1041" s="182" t="str">
        <f ca="1">IF(ISERROR($V1041),"",OFFSET('Smelter Look-up'!$E$4,$V1041-4,0))</f>
        <v/>
      </c>
      <c r="G1041" s="182" t="str">
        <f ca="1">IF(C1041=$X$4,IF(ISERROR($V1041),"Enter smelter details","RMI"),IF(ISERROR($V1041),"",OFFSET('Smelter Look-up'!$F$4,$V1041-4,0)))</f>
        <v/>
      </c>
      <c r="H1041" s="183" t="str">
        <f ca="1">IF(ISERROR($V1041),"",OFFSET('Smelter Look-up'!$G$4,$V1041-4,0))</f>
        <v/>
      </c>
      <c r="I1041" s="184" t="str">
        <f ca="1">IF(ISERROR($V1041),"",OFFSET('Smelter Look-up'!$H$4,$V1041-4,0))</f>
        <v/>
      </c>
      <c r="J1041" s="184" t="str">
        <f ca="1">IF(ISERROR($V1041),"",OFFSET('Smelter Look-up'!$I$4,$V1041-4,0))</f>
        <v/>
      </c>
      <c r="K1041" s="224"/>
      <c r="L1041" s="224"/>
      <c r="M1041" s="224"/>
      <c r="N1041" s="224"/>
      <c r="O1041" s="224"/>
      <c r="P1041" s="185"/>
      <c r="Q1041" s="225"/>
      <c r="R1041" s="182" t="str">
        <f ca="1">IF(ISERROR($V1041),"",OFFSET('Smelter Look-up'!$C$4,$V1041-4,0)&amp;"")</f>
        <v/>
      </c>
      <c r="S1041" s="181" t="str">
        <f t="shared" ca="1" si="146"/>
        <v/>
      </c>
      <c r="T1041" s="181" t="str">
        <f ca="1">IF(B1041="","",IF(ISERROR(MATCH($J1041,SorP!$B$1:$B$6226,0)),"",INDIRECT("'SorP'!$A$"&amp;MATCH($S1041&amp;$J1041,SorP!C:C,0))))</f>
        <v/>
      </c>
      <c r="U1041" s="201"/>
      <c r="V1041" s="226" t="e">
        <f>IF(C1041="",NA(),IF(OR(C1041="Smelter not listed",C1041="Smelter not yet identified"),MATCH($B1041&amp;$D1041,'Smelter Look-up'!$J:$J,0),MATCH($B1041&amp;$C1041,'Smelter Look-up'!$J:$J,0)))</f>
        <v>#N/A</v>
      </c>
      <c r="X1041" s="227">
        <f t="shared" ca="1" si="147"/>
        <v>0</v>
      </c>
      <c r="AB1041" s="228" t="str">
        <f t="shared" si="148"/>
        <v/>
      </c>
    </row>
    <row r="1042" spans="1:28" s="227" customFormat="1" ht="20.25">
      <c r="A1042" s="181"/>
      <c r="B1042" s="182" t="str">
        <f>IF(LEN(A1042)=0,"",INDEX('Smelter Look-up'!$A:$A,MATCH($A1042,'Smelter Look-up'!$E:$E,0)))</f>
        <v/>
      </c>
      <c r="C1042" s="186" t="str">
        <f>IF(LEN(A1042)=0,"",INDEX('Smelter Look-up'!$C:$C,MATCH($A1042,'Smelter Look-up'!$E:$E,0)))</f>
        <v/>
      </c>
      <c r="D1042" s="230"/>
      <c r="E1042" s="182" t="str">
        <f ca="1">IF(ISERROR($V1042),"",OFFSET('Smelter Look-up'!$D$4,$V1042-4,0)&amp;"")</f>
        <v/>
      </c>
      <c r="F1042" s="182" t="str">
        <f ca="1">IF(ISERROR($V1042),"",OFFSET('Smelter Look-up'!$E$4,$V1042-4,0))</f>
        <v/>
      </c>
      <c r="G1042" s="182" t="str">
        <f ca="1">IF(C1042=$X$4,IF(ISERROR($V1042),"Enter smelter details","RMI"),IF(ISERROR($V1042),"",OFFSET('Smelter Look-up'!$F$4,$V1042-4,0)))</f>
        <v/>
      </c>
      <c r="H1042" s="183" t="str">
        <f ca="1">IF(ISERROR($V1042),"",OFFSET('Smelter Look-up'!$G$4,$V1042-4,0))</f>
        <v/>
      </c>
      <c r="I1042" s="184" t="str">
        <f ca="1">IF(ISERROR($V1042),"",OFFSET('Smelter Look-up'!$H$4,$V1042-4,0))</f>
        <v/>
      </c>
      <c r="J1042" s="184" t="str">
        <f ca="1">IF(ISERROR($V1042),"",OFFSET('Smelter Look-up'!$I$4,$V1042-4,0))</f>
        <v/>
      </c>
      <c r="K1042" s="224"/>
      <c r="L1042" s="224"/>
      <c r="M1042" s="224"/>
      <c r="N1042" s="224"/>
      <c r="O1042" s="224"/>
      <c r="P1042" s="185"/>
      <c r="Q1042" s="225"/>
      <c r="R1042" s="182" t="str">
        <f ca="1">IF(ISERROR($V1042),"",OFFSET('Smelter Look-up'!$C$4,$V1042-4,0)&amp;"")</f>
        <v/>
      </c>
      <c r="S1042" s="181" t="str">
        <f t="shared" ca="1" si="146"/>
        <v/>
      </c>
      <c r="T1042" s="181" t="str">
        <f ca="1">IF(B1042="","",IF(ISERROR(MATCH($J1042,SorP!$B$1:$B$6226,0)),"",INDIRECT("'SorP'!$A$"&amp;MATCH($S1042&amp;$J1042,SorP!C:C,0))))</f>
        <v/>
      </c>
      <c r="U1042" s="201"/>
      <c r="V1042" s="226" t="e">
        <f>IF(C1042="",NA(),IF(OR(C1042="Smelter not listed",C1042="Smelter not yet identified"),MATCH($B1042&amp;$D1042,'Smelter Look-up'!$J:$J,0),MATCH($B1042&amp;$C1042,'Smelter Look-up'!$J:$J,0)))</f>
        <v>#N/A</v>
      </c>
      <c r="X1042" s="227">
        <f t="shared" ca="1" si="147"/>
        <v>0</v>
      </c>
      <c r="AB1042" s="228" t="str">
        <f t="shared" si="148"/>
        <v/>
      </c>
    </row>
    <row r="1043" spans="1:28" s="227" customFormat="1" ht="20.25">
      <c r="A1043" s="181"/>
      <c r="B1043" s="182" t="str">
        <f>IF(LEN(A1043)=0,"",INDEX('Smelter Look-up'!$A:$A,MATCH($A1043,'Smelter Look-up'!$E:$E,0)))</f>
        <v/>
      </c>
      <c r="C1043" s="186" t="str">
        <f>IF(LEN(A1043)=0,"",INDEX('Smelter Look-up'!$C:$C,MATCH($A1043,'Smelter Look-up'!$E:$E,0)))</f>
        <v/>
      </c>
      <c r="D1043" s="230"/>
      <c r="E1043" s="182" t="str">
        <f ca="1">IF(ISERROR($V1043),"",OFFSET('Smelter Look-up'!$D$4,$V1043-4,0)&amp;"")</f>
        <v/>
      </c>
      <c r="F1043" s="182" t="str">
        <f ca="1">IF(ISERROR($V1043),"",OFFSET('Smelter Look-up'!$E$4,$V1043-4,0))</f>
        <v/>
      </c>
      <c r="G1043" s="182" t="str">
        <f ca="1">IF(C1043=$X$4,IF(ISERROR($V1043),"Enter smelter details","RMI"),IF(ISERROR($V1043),"",OFFSET('Smelter Look-up'!$F$4,$V1043-4,0)))</f>
        <v/>
      </c>
      <c r="H1043" s="183" t="str">
        <f ca="1">IF(ISERROR($V1043),"",OFFSET('Smelter Look-up'!$G$4,$V1043-4,0))</f>
        <v/>
      </c>
      <c r="I1043" s="184" t="str">
        <f ca="1">IF(ISERROR($V1043),"",OFFSET('Smelter Look-up'!$H$4,$V1043-4,0))</f>
        <v/>
      </c>
      <c r="J1043" s="184" t="str">
        <f ca="1">IF(ISERROR($V1043),"",OFFSET('Smelter Look-up'!$I$4,$V1043-4,0))</f>
        <v/>
      </c>
      <c r="K1043" s="224"/>
      <c r="L1043" s="224"/>
      <c r="M1043" s="224"/>
      <c r="N1043" s="224"/>
      <c r="O1043" s="224"/>
      <c r="P1043" s="185"/>
      <c r="Q1043" s="225"/>
      <c r="R1043" s="182" t="str">
        <f ca="1">IF(ISERROR($V1043),"",OFFSET('Smelter Look-up'!$C$4,$V1043-4,0)&amp;"")</f>
        <v/>
      </c>
      <c r="S1043" s="181" t="str">
        <f t="shared" ca="1" si="146"/>
        <v/>
      </c>
      <c r="T1043" s="181" t="str">
        <f ca="1">IF(B1043="","",IF(ISERROR(MATCH($J1043,SorP!$B$1:$B$6226,0)),"",INDIRECT("'SorP'!$A$"&amp;MATCH($S1043&amp;$J1043,SorP!C:C,0))))</f>
        <v/>
      </c>
      <c r="U1043" s="201"/>
      <c r="V1043" s="226" t="e">
        <f>IF(C1043="",NA(),IF(OR(C1043="Smelter not listed",C1043="Smelter not yet identified"),MATCH($B1043&amp;$D1043,'Smelter Look-up'!$J:$J,0),MATCH($B1043&amp;$C1043,'Smelter Look-up'!$J:$J,0)))</f>
        <v>#N/A</v>
      </c>
      <c r="X1043" s="227">
        <f t="shared" ca="1" si="147"/>
        <v>0</v>
      </c>
      <c r="AB1043" s="228" t="str">
        <f t="shared" si="148"/>
        <v/>
      </c>
    </row>
    <row r="1044" spans="1:28" s="227" customFormat="1" ht="20.25">
      <c r="A1044" s="181"/>
      <c r="B1044" s="182" t="str">
        <f>IF(LEN(A1044)=0,"",INDEX('Smelter Look-up'!$A:$A,MATCH($A1044,'Smelter Look-up'!$E:$E,0)))</f>
        <v/>
      </c>
      <c r="C1044" s="186" t="str">
        <f>IF(LEN(A1044)=0,"",INDEX('Smelter Look-up'!$C:$C,MATCH($A1044,'Smelter Look-up'!$E:$E,0)))</f>
        <v/>
      </c>
      <c r="D1044" s="230"/>
      <c r="E1044" s="182" t="str">
        <f ca="1">IF(ISERROR($V1044),"",OFFSET('Smelter Look-up'!$D$4,$V1044-4,0)&amp;"")</f>
        <v/>
      </c>
      <c r="F1044" s="182" t="str">
        <f ca="1">IF(ISERROR($V1044),"",OFFSET('Smelter Look-up'!$E$4,$V1044-4,0))</f>
        <v/>
      </c>
      <c r="G1044" s="182" t="str">
        <f ca="1">IF(C1044=$X$4,IF(ISERROR($V1044),"Enter smelter details","RMI"),IF(ISERROR($V1044),"",OFFSET('Smelter Look-up'!$F$4,$V1044-4,0)))</f>
        <v/>
      </c>
      <c r="H1044" s="183" t="str">
        <f ca="1">IF(ISERROR($V1044),"",OFFSET('Smelter Look-up'!$G$4,$V1044-4,0))</f>
        <v/>
      </c>
      <c r="I1044" s="184" t="str">
        <f ca="1">IF(ISERROR($V1044),"",OFFSET('Smelter Look-up'!$H$4,$V1044-4,0))</f>
        <v/>
      </c>
      <c r="J1044" s="184" t="str">
        <f ca="1">IF(ISERROR($V1044),"",OFFSET('Smelter Look-up'!$I$4,$V1044-4,0))</f>
        <v/>
      </c>
      <c r="K1044" s="224"/>
      <c r="L1044" s="224"/>
      <c r="M1044" s="224"/>
      <c r="N1044" s="224"/>
      <c r="O1044" s="224"/>
      <c r="P1044" s="185"/>
      <c r="Q1044" s="225"/>
      <c r="R1044" s="182" t="str">
        <f ca="1">IF(ISERROR($V1044),"",OFFSET('Smelter Look-up'!$C$4,$V1044-4,0)&amp;"")</f>
        <v/>
      </c>
      <c r="S1044" s="181" t="str">
        <f t="shared" ca="1" si="146"/>
        <v/>
      </c>
      <c r="T1044" s="181" t="str">
        <f ca="1">IF(B1044="","",IF(ISERROR(MATCH($J1044,SorP!$B$1:$B$6226,0)),"",INDIRECT("'SorP'!$A$"&amp;MATCH($S1044&amp;$J1044,SorP!C:C,0))))</f>
        <v/>
      </c>
      <c r="U1044" s="201"/>
      <c r="V1044" s="226" t="e">
        <f>IF(C1044="",NA(),IF(OR(C1044="Smelter not listed",C1044="Smelter not yet identified"),MATCH($B1044&amp;$D1044,'Smelter Look-up'!$J:$J,0),MATCH($B1044&amp;$C1044,'Smelter Look-up'!$J:$J,0)))</f>
        <v>#N/A</v>
      </c>
      <c r="X1044" s="227">
        <f t="shared" ca="1" si="147"/>
        <v>0</v>
      </c>
      <c r="AB1044" s="228" t="str">
        <f t="shared" si="148"/>
        <v/>
      </c>
    </row>
    <row r="1045" spans="1:28" s="227" customFormat="1" ht="20.25">
      <c r="A1045" s="181"/>
      <c r="B1045" s="182" t="str">
        <f>IF(LEN(A1045)=0,"",INDEX('Smelter Look-up'!$A:$A,MATCH($A1045,'Smelter Look-up'!$E:$E,0)))</f>
        <v/>
      </c>
      <c r="C1045" s="186" t="str">
        <f>IF(LEN(A1045)=0,"",INDEX('Smelter Look-up'!$C:$C,MATCH($A1045,'Smelter Look-up'!$E:$E,0)))</f>
        <v/>
      </c>
      <c r="D1045" s="230"/>
      <c r="E1045" s="182" t="str">
        <f ca="1">IF(ISERROR($V1045),"",OFFSET('Smelter Look-up'!$D$4,$V1045-4,0)&amp;"")</f>
        <v/>
      </c>
      <c r="F1045" s="182" t="str">
        <f ca="1">IF(ISERROR($V1045),"",OFFSET('Smelter Look-up'!$E$4,$V1045-4,0))</f>
        <v/>
      </c>
      <c r="G1045" s="182" t="str">
        <f ca="1">IF(C1045=$X$4,IF(ISERROR($V1045),"Enter smelter details","RMI"),IF(ISERROR($V1045),"",OFFSET('Smelter Look-up'!$F$4,$V1045-4,0)))</f>
        <v/>
      </c>
      <c r="H1045" s="183" t="str">
        <f ca="1">IF(ISERROR($V1045),"",OFFSET('Smelter Look-up'!$G$4,$V1045-4,0))</f>
        <v/>
      </c>
      <c r="I1045" s="184" t="str">
        <f ca="1">IF(ISERROR($V1045),"",OFFSET('Smelter Look-up'!$H$4,$V1045-4,0))</f>
        <v/>
      </c>
      <c r="J1045" s="184" t="str">
        <f ca="1">IF(ISERROR($V1045),"",OFFSET('Smelter Look-up'!$I$4,$V1045-4,0))</f>
        <v/>
      </c>
      <c r="K1045" s="224"/>
      <c r="L1045" s="224"/>
      <c r="M1045" s="224"/>
      <c r="N1045" s="224"/>
      <c r="O1045" s="224"/>
      <c r="P1045" s="185"/>
      <c r="Q1045" s="225"/>
      <c r="R1045" s="182" t="str">
        <f ca="1">IF(ISERROR($V1045),"",OFFSET('Smelter Look-up'!$C$4,$V1045-4,0)&amp;"")</f>
        <v/>
      </c>
      <c r="S1045" s="181" t="str">
        <f t="shared" ca="1" si="146"/>
        <v/>
      </c>
      <c r="T1045" s="181" t="str">
        <f ca="1">IF(B1045="","",IF(ISERROR(MATCH($J1045,SorP!$B$1:$B$6226,0)),"",INDIRECT("'SorP'!$A$"&amp;MATCH($S1045&amp;$J1045,SorP!C:C,0))))</f>
        <v/>
      </c>
      <c r="U1045" s="201"/>
      <c r="V1045" s="226" t="e">
        <f>IF(C1045="",NA(),IF(OR(C1045="Smelter not listed",C1045="Smelter not yet identified"),MATCH($B1045&amp;$D1045,'Smelter Look-up'!$J:$J,0),MATCH($B1045&amp;$C1045,'Smelter Look-up'!$J:$J,0)))</f>
        <v>#N/A</v>
      </c>
      <c r="X1045" s="227">
        <f t="shared" ca="1" si="147"/>
        <v>0</v>
      </c>
      <c r="AB1045" s="228" t="str">
        <f t="shared" si="148"/>
        <v/>
      </c>
    </row>
    <row r="1046" spans="1:28" s="227" customFormat="1" ht="20.25">
      <c r="A1046" s="181"/>
      <c r="B1046" s="182" t="str">
        <f>IF(LEN(A1046)=0,"",INDEX('Smelter Look-up'!$A:$A,MATCH($A1046,'Smelter Look-up'!$E:$E,0)))</f>
        <v/>
      </c>
      <c r="C1046" s="186" t="str">
        <f>IF(LEN(A1046)=0,"",INDEX('Smelter Look-up'!$C:$C,MATCH($A1046,'Smelter Look-up'!$E:$E,0)))</f>
        <v/>
      </c>
      <c r="D1046" s="230"/>
      <c r="E1046" s="182" t="str">
        <f ca="1">IF(ISERROR($V1046),"",OFFSET('Smelter Look-up'!$D$4,$V1046-4,0)&amp;"")</f>
        <v/>
      </c>
      <c r="F1046" s="182" t="str">
        <f ca="1">IF(ISERROR($V1046),"",OFFSET('Smelter Look-up'!$E$4,$V1046-4,0))</f>
        <v/>
      </c>
      <c r="G1046" s="182" t="str">
        <f ca="1">IF(C1046=$X$4,IF(ISERROR($V1046),"Enter smelter details","RMI"),IF(ISERROR($V1046),"",OFFSET('Smelter Look-up'!$F$4,$V1046-4,0)))</f>
        <v/>
      </c>
      <c r="H1046" s="183" t="str">
        <f ca="1">IF(ISERROR($V1046),"",OFFSET('Smelter Look-up'!$G$4,$V1046-4,0))</f>
        <v/>
      </c>
      <c r="I1046" s="184" t="str">
        <f ca="1">IF(ISERROR($V1046),"",OFFSET('Smelter Look-up'!$H$4,$V1046-4,0))</f>
        <v/>
      </c>
      <c r="J1046" s="184" t="str">
        <f ca="1">IF(ISERROR($V1046),"",OFFSET('Smelter Look-up'!$I$4,$V1046-4,0))</f>
        <v/>
      </c>
      <c r="K1046" s="224"/>
      <c r="L1046" s="224"/>
      <c r="M1046" s="224"/>
      <c r="N1046" s="224"/>
      <c r="O1046" s="224"/>
      <c r="P1046" s="185"/>
      <c r="Q1046" s="225"/>
      <c r="R1046" s="182" t="str">
        <f ca="1">IF(ISERROR($V1046),"",OFFSET('Smelter Look-up'!$C$4,$V1046-4,0)&amp;"")</f>
        <v/>
      </c>
      <c r="S1046" s="181" t="str">
        <f t="shared" ca="1" si="146"/>
        <v/>
      </c>
      <c r="T1046" s="181" t="str">
        <f ca="1">IF(B1046="","",IF(ISERROR(MATCH($J1046,SorP!$B$1:$B$6226,0)),"",INDIRECT("'SorP'!$A$"&amp;MATCH($S1046&amp;$J1046,SorP!C:C,0))))</f>
        <v/>
      </c>
      <c r="U1046" s="201"/>
      <c r="V1046" s="226" t="e">
        <f>IF(C1046="",NA(),IF(OR(C1046="Smelter not listed",C1046="Smelter not yet identified"),MATCH($B1046&amp;$D1046,'Smelter Look-up'!$J:$J,0),MATCH($B1046&amp;$C1046,'Smelter Look-up'!$J:$J,0)))</f>
        <v>#N/A</v>
      </c>
      <c r="X1046" s="227">
        <f t="shared" ca="1" si="147"/>
        <v>0</v>
      </c>
      <c r="AB1046" s="228" t="str">
        <f t="shared" si="148"/>
        <v/>
      </c>
    </row>
    <row r="1047" spans="1:28" s="227" customFormat="1" ht="20.25">
      <c r="A1047" s="181"/>
      <c r="B1047" s="182" t="str">
        <f>IF(LEN(A1047)=0,"",INDEX('Smelter Look-up'!$A:$A,MATCH($A1047,'Smelter Look-up'!$E:$E,0)))</f>
        <v/>
      </c>
      <c r="C1047" s="186" t="str">
        <f>IF(LEN(A1047)=0,"",INDEX('Smelter Look-up'!$C:$C,MATCH($A1047,'Smelter Look-up'!$E:$E,0)))</f>
        <v/>
      </c>
      <c r="D1047" s="230"/>
      <c r="E1047" s="182" t="str">
        <f ca="1">IF(ISERROR($V1047),"",OFFSET('Smelter Look-up'!$D$4,$V1047-4,0)&amp;"")</f>
        <v/>
      </c>
      <c r="F1047" s="182" t="str">
        <f ca="1">IF(ISERROR($V1047),"",OFFSET('Smelter Look-up'!$E$4,$V1047-4,0))</f>
        <v/>
      </c>
      <c r="G1047" s="182" t="str">
        <f ca="1">IF(C1047=$X$4,IF(ISERROR($V1047),"Enter smelter details","RMI"),IF(ISERROR($V1047),"",OFFSET('Smelter Look-up'!$F$4,$V1047-4,0)))</f>
        <v/>
      </c>
      <c r="H1047" s="183" t="str">
        <f ca="1">IF(ISERROR($V1047),"",OFFSET('Smelter Look-up'!$G$4,$V1047-4,0))</f>
        <v/>
      </c>
      <c r="I1047" s="184" t="str">
        <f ca="1">IF(ISERROR($V1047),"",OFFSET('Smelter Look-up'!$H$4,$V1047-4,0))</f>
        <v/>
      </c>
      <c r="J1047" s="184" t="str">
        <f ca="1">IF(ISERROR($V1047),"",OFFSET('Smelter Look-up'!$I$4,$V1047-4,0))</f>
        <v/>
      </c>
      <c r="K1047" s="224"/>
      <c r="L1047" s="224"/>
      <c r="M1047" s="224"/>
      <c r="N1047" s="224"/>
      <c r="O1047" s="224"/>
      <c r="P1047" s="185"/>
      <c r="Q1047" s="225"/>
      <c r="R1047" s="182" t="str">
        <f ca="1">IF(ISERROR($V1047),"",OFFSET('Smelter Look-up'!$C$4,$V1047-4,0)&amp;"")</f>
        <v/>
      </c>
      <c r="S1047" s="181" t="str">
        <f t="shared" ca="1" si="146"/>
        <v/>
      </c>
      <c r="T1047" s="181" t="str">
        <f ca="1">IF(B1047="","",IF(ISERROR(MATCH($J1047,SorP!$B$1:$B$6226,0)),"",INDIRECT("'SorP'!$A$"&amp;MATCH($S1047&amp;$J1047,SorP!C:C,0))))</f>
        <v/>
      </c>
      <c r="U1047" s="201"/>
      <c r="V1047" s="226" t="e">
        <f>IF(C1047="",NA(),IF(OR(C1047="Smelter not listed",C1047="Smelter not yet identified"),MATCH($B1047&amp;$D1047,'Smelter Look-up'!$J:$J,0),MATCH($B1047&amp;$C1047,'Smelter Look-up'!$J:$J,0)))</f>
        <v>#N/A</v>
      </c>
      <c r="X1047" s="227">
        <f t="shared" ca="1" si="147"/>
        <v>0</v>
      </c>
      <c r="AB1047" s="228" t="str">
        <f t="shared" si="148"/>
        <v/>
      </c>
    </row>
    <row r="1048" spans="1:28" s="227" customFormat="1" ht="20.25">
      <c r="A1048" s="181"/>
      <c r="B1048" s="182" t="str">
        <f>IF(LEN(A1048)=0,"",INDEX('Smelter Look-up'!$A:$A,MATCH($A1048,'Smelter Look-up'!$E:$E,0)))</f>
        <v/>
      </c>
      <c r="C1048" s="186" t="str">
        <f>IF(LEN(A1048)=0,"",INDEX('Smelter Look-up'!$C:$C,MATCH($A1048,'Smelter Look-up'!$E:$E,0)))</f>
        <v/>
      </c>
      <c r="D1048" s="230"/>
      <c r="E1048" s="182" t="str">
        <f ca="1">IF(ISERROR($V1048),"",OFFSET('Smelter Look-up'!$D$4,$V1048-4,0)&amp;"")</f>
        <v/>
      </c>
      <c r="F1048" s="182" t="str">
        <f ca="1">IF(ISERROR($V1048),"",OFFSET('Smelter Look-up'!$E$4,$V1048-4,0))</f>
        <v/>
      </c>
      <c r="G1048" s="182" t="str">
        <f ca="1">IF(C1048=$X$4,IF(ISERROR($V1048),"Enter smelter details","RMI"),IF(ISERROR($V1048),"",OFFSET('Smelter Look-up'!$F$4,$V1048-4,0)))</f>
        <v/>
      </c>
      <c r="H1048" s="183" t="str">
        <f ca="1">IF(ISERROR($V1048),"",OFFSET('Smelter Look-up'!$G$4,$V1048-4,0))</f>
        <v/>
      </c>
      <c r="I1048" s="184" t="str">
        <f ca="1">IF(ISERROR($V1048),"",OFFSET('Smelter Look-up'!$H$4,$V1048-4,0))</f>
        <v/>
      </c>
      <c r="J1048" s="184" t="str">
        <f ca="1">IF(ISERROR($V1048),"",OFFSET('Smelter Look-up'!$I$4,$V1048-4,0))</f>
        <v/>
      </c>
      <c r="K1048" s="224"/>
      <c r="L1048" s="224"/>
      <c r="M1048" s="224"/>
      <c r="N1048" s="224"/>
      <c r="O1048" s="224"/>
      <c r="P1048" s="185"/>
      <c r="Q1048" s="225"/>
      <c r="R1048" s="182" t="str">
        <f ca="1">IF(ISERROR($V1048),"",OFFSET('Smelter Look-up'!$C$4,$V1048-4,0)&amp;"")</f>
        <v/>
      </c>
      <c r="S1048" s="181" t="str">
        <f t="shared" ca="1" si="146"/>
        <v/>
      </c>
      <c r="T1048" s="181" t="str">
        <f ca="1">IF(B1048="","",IF(ISERROR(MATCH($J1048,SorP!$B$1:$B$6226,0)),"",INDIRECT("'SorP'!$A$"&amp;MATCH($S1048&amp;$J1048,SorP!C:C,0))))</f>
        <v/>
      </c>
      <c r="U1048" s="201"/>
      <c r="V1048" s="226" t="e">
        <f>IF(C1048="",NA(),IF(OR(C1048="Smelter not listed",C1048="Smelter not yet identified"),MATCH($B1048&amp;$D1048,'Smelter Look-up'!$J:$J,0),MATCH($B1048&amp;$C1048,'Smelter Look-up'!$J:$J,0)))</f>
        <v>#N/A</v>
      </c>
      <c r="X1048" s="227">
        <f t="shared" ca="1" si="147"/>
        <v>0</v>
      </c>
      <c r="AB1048" s="228" t="str">
        <f t="shared" si="148"/>
        <v/>
      </c>
    </row>
    <row r="1049" spans="1:28" s="227" customFormat="1" ht="20.25">
      <c r="A1049" s="181"/>
      <c r="B1049" s="182" t="str">
        <f>IF(LEN(A1049)=0,"",INDEX('Smelter Look-up'!$A:$A,MATCH($A1049,'Smelter Look-up'!$E:$E,0)))</f>
        <v/>
      </c>
      <c r="C1049" s="186" t="str">
        <f>IF(LEN(A1049)=0,"",INDEX('Smelter Look-up'!$C:$C,MATCH($A1049,'Smelter Look-up'!$E:$E,0)))</f>
        <v/>
      </c>
      <c r="D1049" s="230"/>
      <c r="E1049" s="182" t="str">
        <f ca="1">IF(ISERROR($V1049),"",OFFSET('Smelter Look-up'!$D$4,$V1049-4,0)&amp;"")</f>
        <v/>
      </c>
      <c r="F1049" s="182" t="str">
        <f ca="1">IF(ISERROR($V1049),"",OFFSET('Smelter Look-up'!$E$4,$V1049-4,0))</f>
        <v/>
      </c>
      <c r="G1049" s="182" t="str">
        <f ca="1">IF(C1049=$X$4,IF(ISERROR($V1049),"Enter smelter details","RMI"),IF(ISERROR($V1049),"",OFFSET('Smelter Look-up'!$F$4,$V1049-4,0)))</f>
        <v/>
      </c>
      <c r="H1049" s="183" t="str">
        <f ca="1">IF(ISERROR($V1049),"",OFFSET('Smelter Look-up'!$G$4,$V1049-4,0))</f>
        <v/>
      </c>
      <c r="I1049" s="184" t="str">
        <f ca="1">IF(ISERROR($V1049),"",OFFSET('Smelter Look-up'!$H$4,$V1049-4,0))</f>
        <v/>
      </c>
      <c r="J1049" s="184" t="str">
        <f ca="1">IF(ISERROR($V1049),"",OFFSET('Smelter Look-up'!$I$4,$V1049-4,0))</f>
        <v/>
      </c>
      <c r="K1049" s="224"/>
      <c r="L1049" s="224"/>
      <c r="M1049" s="224"/>
      <c r="N1049" s="224"/>
      <c r="O1049" s="224"/>
      <c r="P1049" s="185"/>
      <c r="Q1049" s="225"/>
      <c r="R1049" s="182" t="str">
        <f ca="1">IF(ISERROR($V1049),"",OFFSET('Smelter Look-up'!$C$4,$V1049-4,0)&amp;"")</f>
        <v/>
      </c>
      <c r="S1049" s="181" t="str">
        <f t="shared" ca="1" si="146"/>
        <v/>
      </c>
      <c r="T1049" s="181" t="str">
        <f ca="1">IF(B1049="","",IF(ISERROR(MATCH($J1049,SorP!$B$1:$B$6226,0)),"",INDIRECT("'SorP'!$A$"&amp;MATCH($S1049&amp;$J1049,SorP!C:C,0))))</f>
        <v/>
      </c>
      <c r="U1049" s="201"/>
      <c r="V1049" s="226" t="e">
        <f>IF(C1049="",NA(),IF(OR(C1049="Smelter not listed",C1049="Smelter not yet identified"),MATCH($B1049&amp;$D1049,'Smelter Look-up'!$J:$J,0),MATCH($B1049&amp;$C1049,'Smelter Look-up'!$J:$J,0)))</f>
        <v>#N/A</v>
      </c>
      <c r="X1049" s="227">
        <f t="shared" ca="1" si="147"/>
        <v>0</v>
      </c>
      <c r="AB1049" s="228" t="str">
        <f t="shared" si="148"/>
        <v/>
      </c>
    </row>
    <row r="1050" spans="1:28" s="227" customFormat="1" ht="20.25">
      <c r="A1050" s="181"/>
      <c r="B1050" s="182" t="str">
        <f>IF(LEN(A1050)=0,"",INDEX('Smelter Look-up'!$A:$A,MATCH($A1050,'Smelter Look-up'!$E:$E,0)))</f>
        <v/>
      </c>
      <c r="C1050" s="186" t="str">
        <f>IF(LEN(A1050)=0,"",INDEX('Smelter Look-up'!$C:$C,MATCH($A1050,'Smelter Look-up'!$E:$E,0)))</f>
        <v/>
      </c>
      <c r="D1050" s="230"/>
      <c r="E1050" s="182" t="str">
        <f ca="1">IF(ISERROR($V1050),"",OFFSET('Smelter Look-up'!$D$4,$V1050-4,0)&amp;"")</f>
        <v/>
      </c>
      <c r="F1050" s="182" t="str">
        <f ca="1">IF(ISERROR($V1050),"",OFFSET('Smelter Look-up'!$E$4,$V1050-4,0))</f>
        <v/>
      </c>
      <c r="G1050" s="182" t="str">
        <f ca="1">IF(C1050=$X$4,IF(ISERROR($V1050),"Enter smelter details","RMI"),IF(ISERROR($V1050),"",OFFSET('Smelter Look-up'!$F$4,$V1050-4,0)))</f>
        <v/>
      </c>
      <c r="H1050" s="183" t="str">
        <f ca="1">IF(ISERROR($V1050),"",OFFSET('Smelter Look-up'!$G$4,$V1050-4,0))</f>
        <v/>
      </c>
      <c r="I1050" s="184" t="str">
        <f ca="1">IF(ISERROR($V1050),"",OFFSET('Smelter Look-up'!$H$4,$V1050-4,0))</f>
        <v/>
      </c>
      <c r="J1050" s="184" t="str">
        <f ca="1">IF(ISERROR($V1050),"",OFFSET('Smelter Look-up'!$I$4,$V1050-4,0))</f>
        <v/>
      </c>
      <c r="K1050" s="224"/>
      <c r="L1050" s="224"/>
      <c r="M1050" s="224"/>
      <c r="N1050" s="224"/>
      <c r="O1050" s="224"/>
      <c r="P1050" s="185"/>
      <c r="Q1050" s="225"/>
      <c r="R1050" s="182" t="str">
        <f ca="1">IF(ISERROR($V1050),"",OFFSET('Smelter Look-up'!$C$4,$V1050-4,0)&amp;"")</f>
        <v/>
      </c>
      <c r="S1050" s="181" t="str">
        <f t="shared" ca="1" si="146"/>
        <v/>
      </c>
      <c r="T1050" s="181" t="str">
        <f ca="1">IF(B1050="","",IF(ISERROR(MATCH($J1050,SorP!$B$1:$B$6226,0)),"",INDIRECT("'SorP'!$A$"&amp;MATCH($S1050&amp;$J1050,SorP!C:C,0))))</f>
        <v/>
      </c>
      <c r="U1050" s="201"/>
      <c r="V1050" s="226" t="e">
        <f>IF(C1050="",NA(),IF(OR(C1050="Smelter not listed",C1050="Smelter not yet identified"),MATCH($B1050&amp;$D1050,'Smelter Look-up'!$J:$J,0),MATCH($B1050&amp;$C1050,'Smelter Look-up'!$J:$J,0)))</f>
        <v>#N/A</v>
      </c>
      <c r="X1050" s="227">
        <f t="shared" ca="1" si="147"/>
        <v>0</v>
      </c>
      <c r="AB1050" s="228" t="str">
        <f t="shared" si="148"/>
        <v/>
      </c>
    </row>
    <row r="1051" spans="1:28" s="227" customFormat="1" ht="20.25">
      <c r="A1051" s="181"/>
      <c r="B1051" s="182" t="str">
        <f>IF(LEN(A1051)=0,"",INDEX('Smelter Look-up'!$A:$A,MATCH($A1051,'Smelter Look-up'!$E:$E,0)))</f>
        <v/>
      </c>
      <c r="C1051" s="186" t="str">
        <f>IF(LEN(A1051)=0,"",INDEX('Smelter Look-up'!$C:$C,MATCH($A1051,'Smelter Look-up'!$E:$E,0)))</f>
        <v/>
      </c>
      <c r="D1051" s="230"/>
      <c r="E1051" s="182" t="str">
        <f ca="1">IF(ISERROR($V1051),"",OFFSET('Smelter Look-up'!$D$4,$V1051-4,0)&amp;"")</f>
        <v/>
      </c>
      <c r="F1051" s="182" t="str">
        <f ca="1">IF(ISERROR($V1051),"",OFFSET('Smelter Look-up'!$E$4,$V1051-4,0))</f>
        <v/>
      </c>
      <c r="G1051" s="182" t="str">
        <f ca="1">IF(C1051=$X$4,IF(ISERROR($V1051),"Enter smelter details","RMI"),IF(ISERROR($V1051),"",OFFSET('Smelter Look-up'!$F$4,$V1051-4,0)))</f>
        <v/>
      </c>
      <c r="H1051" s="183" t="str">
        <f ca="1">IF(ISERROR($V1051),"",OFFSET('Smelter Look-up'!$G$4,$V1051-4,0))</f>
        <v/>
      </c>
      <c r="I1051" s="184" t="str">
        <f ca="1">IF(ISERROR($V1051),"",OFFSET('Smelter Look-up'!$H$4,$V1051-4,0))</f>
        <v/>
      </c>
      <c r="J1051" s="184" t="str">
        <f ca="1">IF(ISERROR($V1051),"",OFFSET('Smelter Look-up'!$I$4,$V1051-4,0))</f>
        <v/>
      </c>
      <c r="K1051" s="224"/>
      <c r="L1051" s="224"/>
      <c r="M1051" s="224"/>
      <c r="N1051" s="224"/>
      <c r="O1051" s="224"/>
      <c r="P1051" s="185"/>
      <c r="Q1051" s="225"/>
      <c r="R1051" s="182" t="str">
        <f ca="1">IF(ISERROR($V1051),"",OFFSET('Smelter Look-up'!$C$4,$V1051-4,0)&amp;"")</f>
        <v/>
      </c>
      <c r="S1051" s="181" t="str">
        <f t="shared" ca="1" si="146"/>
        <v/>
      </c>
      <c r="T1051" s="181" t="str">
        <f ca="1">IF(B1051="","",IF(ISERROR(MATCH($J1051,SorP!$B$1:$B$6226,0)),"",INDIRECT("'SorP'!$A$"&amp;MATCH($S1051&amp;$J1051,SorP!C:C,0))))</f>
        <v/>
      </c>
      <c r="U1051" s="201"/>
      <c r="V1051" s="226" t="e">
        <f>IF(C1051="",NA(),IF(OR(C1051="Smelter not listed",C1051="Smelter not yet identified"),MATCH($B1051&amp;$D1051,'Smelter Look-up'!$J:$J,0),MATCH($B1051&amp;$C1051,'Smelter Look-up'!$J:$J,0)))</f>
        <v>#N/A</v>
      </c>
      <c r="X1051" s="227">
        <f t="shared" ca="1" si="147"/>
        <v>0</v>
      </c>
      <c r="AB1051" s="228" t="str">
        <f t="shared" si="148"/>
        <v/>
      </c>
    </row>
    <row r="1052" spans="1:28" s="227" customFormat="1" ht="20.25">
      <c r="A1052" s="181"/>
      <c r="B1052" s="182" t="str">
        <f>IF(LEN(A1052)=0,"",INDEX('Smelter Look-up'!$A:$A,MATCH($A1052,'Smelter Look-up'!$E:$E,0)))</f>
        <v/>
      </c>
      <c r="C1052" s="186" t="str">
        <f>IF(LEN(A1052)=0,"",INDEX('Smelter Look-up'!$C:$C,MATCH($A1052,'Smelter Look-up'!$E:$E,0)))</f>
        <v/>
      </c>
      <c r="D1052" s="230"/>
      <c r="E1052" s="182" t="str">
        <f ca="1">IF(ISERROR($V1052),"",OFFSET('Smelter Look-up'!$D$4,$V1052-4,0)&amp;"")</f>
        <v/>
      </c>
      <c r="F1052" s="182" t="str">
        <f ca="1">IF(ISERROR($V1052),"",OFFSET('Smelter Look-up'!$E$4,$V1052-4,0))</f>
        <v/>
      </c>
      <c r="G1052" s="182" t="str">
        <f ca="1">IF(C1052=$X$4,IF(ISERROR($V1052),"Enter smelter details","RMI"),IF(ISERROR($V1052),"",OFFSET('Smelter Look-up'!$F$4,$V1052-4,0)))</f>
        <v/>
      </c>
      <c r="H1052" s="183" t="str">
        <f ca="1">IF(ISERROR($V1052),"",OFFSET('Smelter Look-up'!$G$4,$V1052-4,0))</f>
        <v/>
      </c>
      <c r="I1052" s="184" t="str">
        <f ca="1">IF(ISERROR($V1052),"",OFFSET('Smelter Look-up'!$H$4,$V1052-4,0))</f>
        <v/>
      </c>
      <c r="J1052" s="184" t="str">
        <f ca="1">IF(ISERROR($V1052),"",OFFSET('Smelter Look-up'!$I$4,$V1052-4,0))</f>
        <v/>
      </c>
      <c r="K1052" s="224"/>
      <c r="L1052" s="224"/>
      <c r="M1052" s="224"/>
      <c r="N1052" s="224"/>
      <c r="O1052" s="224"/>
      <c r="P1052" s="185"/>
      <c r="Q1052" s="225"/>
      <c r="R1052" s="182" t="str">
        <f ca="1">IF(ISERROR($V1052),"",OFFSET('Smelter Look-up'!$C$4,$V1052-4,0)&amp;"")</f>
        <v/>
      </c>
      <c r="S1052" s="181" t="str">
        <f t="shared" ref="S1052:S1082" ca="1" si="149">IF(B1052="","",IF(ISERROR(MATCH($E1052,CL,0)),"Unknown",INDIRECT("'C'!$A$"&amp;MATCH($E1052,CL,0)+1)))</f>
        <v/>
      </c>
      <c r="T1052" s="181" t="str">
        <f ca="1">IF(B1052="","",IF(ISERROR(MATCH($J1052,SorP!$B$1:$B$6226,0)),"",INDIRECT("'SorP'!$A$"&amp;MATCH($S1052&amp;$J1052,SorP!C:C,0))))</f>
        <v/>
      </c>
      <c r="U1052" s="201"/>
      <c r="V1052" s="226" t="e">
        <f>IF(C1052="",NA(),IF(OR(C1052="Smelter not listed",C1052="Smelter not yet identified"),MATCH($B1052&amp;$D1052,'Smelter Look-up'!$J:$J,0),MATCH($B1052&amp;$C1052,'Smelter Look-up'!$J:$J,0)))</f>
        <v>#N/A</v>
      </c>
      <c r="X1052" s="227">
        <f t="shared" ref="X1052:X1082" ca="1" si="150">IF(AND(C1052="Smelter not listed",OR(LEN(D1052)=0,LEN(E1052)=0)),1,0)</f>
        <v>0</v>
      </c>
      <c r="AB1052" s="228" t="str">
        <f t="shared" ref="AB1052:AB1082" si="151">B1052&amp;C1052</f>
        <v/>
      </c>
    </row>
    <row r="1053" spans="1:28" s="227" customFormat="1" ht="20.25">
      <c r="A1053" s="181"/>
      <c r="B1053" s="182" t="str">
        <f>IF(LEN(A1053)=0,"",INDEX('Smelter Look-up'!$A:$A,MATCH($A1053,'Smelter Look-up'!$E:$E,0)))</f>
        <v/>
      </c>
      <c r="C1053" s="186" t="str">
        <f>IF(LEN(A1053)=0,"",INDEX('Smelter Look-up'!$C:$C,MATCH($A1053,'Smelter Look-up'!$E:$E,0)))</f>
        <v/>
      </c>
      <c r="D1053" s="230"/>
      <c r="E1053" s="182" t="str">
        <f ca="1">IF(ISERROR($V1053),"",OFFSET('Smelter Look-up'!$D$4,$V1053-4,0)&amp;"")</f>
        <v/>
      </c>
      <c r="F1053" s="182" t="str">
        <f ca="1">IF(ISERROR($V1053),"",OFFSET('Smelter Look-up'!$E$4,$V1053-4,0))</f>
        <v/>
      </c>
      <c r="G1053" s="182" t="str">
        <f ca="1">IF(C1053=$X$4,IF(ISERROR($V1053),"Enter smelter details","RMI"),IF(ISERROR($V1053),"",OFFSET('Smelter Look-up'!$F$4,$V1053-4,0)))</f>
        <v/>
      </c>
      <c r="H1053" s="183" t="str">
        <f ca="1">IF(ISERROR($V1053),"",OFFSET('Smelter Look-up'!$G$4,$V1053-4,0))</f>
        <v/>
      </c>
      <c r="I1053" s="184" t="str">
        <f ca="1">IF(ISERROR($V1053),"",OFFSET('Smelter Look-up'!$H$4,$V1053-4,0))</f>
        <v/>
      </c>
      <c r="J1053" s="184" t="str">
        <f ca="1">IF(ISERROR($V1053),"",OFFSET('Smelter Look-up'!$I$4,$V1053-4,0))</f>
        <v/>
      </c>
      <c r="K1053" s="224"/>
      <c r="L1053" s="224"/>
      <c r="M1053" s="224"/>
      <c r="N1053" s="224"/>
      <c r="O1053" s="224"/>
      <c r="P1053" s="185"/>
      <c r="Q1053" s="225"/>
      <c r="R1053" s="182" t="str">
        <f ca="1">IF(ISERROR($V1053),"",OFFSET('Smelter Look-up'!$C$4,$V1053-4,0)&amp;"")</f>
        <v/>
      </c>
      <c r="S1053" s="181" t="str">
        <f t="shared" ca="1" si="149"/>
        <v/>
      </c>
      <c r="T1053" s="181" t="str">
        <f ca="1">IF(B1053="","",IF(ISERROR(MATCH($J1053,SorP!$B$1:$B$6226,0)),"",INDIRECT("'SorP'!$A$"&amp;MATCH($S1053&amp;$J1053,SorP!C:C,0))))</f>
        <v/>
      </c>
      <c r="U1053" s="201"/>
      <c r="V1053" s="226" t="e">
        <f>IF(C1053="",NA(),IF(OR(C1053="Smelter not listed",C1053="Smelter not yet identified"),MATCH($B1053&amp;$D1053,'Smelter Look-up'!$J:$J,0),MATCH($B1053&amp;$C1053,'Smelter Look-up'!$J:$J,0)))</f>
        <v>#N/A</v>
      </c>
      <c r="X1053" s="227">
        <f t="shared" ca="1" si="150"/>
        <v>0</v>
      </c>
      <c r="AB1053" s="228" t="str">
        <f t="shared" si="151"/>
        <v/>
      </c>
    </row>
    <row r="1054" spans="1:28" s="227" customFormat="1" ht="20.25">
      <c r="A1054" s="181"/>
      <c r="B1054" s="182" t="str">
        <f>IF(LEN(A1054)=0,"",INDEX('Smelter Look-up'!$A:$A,MATCH($A1054,'Smelter Look-up'!$E:$E,0)))</f>
        <v/>
      </c>
      <c r="C1054" s="186" t="str">
        <f>IF(LEN(A1054)=0,"",INDEX('Smelter Look-up'!$C:$C,MATCH($A1054,'Smelter Look-up'!$E:$E,0)))</f>
        <v/>
      </c>
      <c r="D1054" s="230"/>
      <c r="E1054" s="182" t="str">
        <f ca="1">IF(ISERROR($V1054),"",OFFSET('Smelter Look-up'!$D$4,$V1054-4,0)&amp;"")</f>
        <v/>
      </c>
      <c r="F1054" s="182" t="str">
        <f ca="1">IF(ISERROR($V1054),"",OFFSET('Smelter Look-up'!$E$4,$V1054-4,0))</f>
        <v/>
      </c>
      <c r="G1054" s="182" t="str">
        <f ca="1">IF(C1054=$X$4,IF(ISERROR($V1054),"Enter smelter details","RMI"),IF(ISERROR($V1054),"",OFFSET('Smelter Look-up'!$F$4,$V1054-4,0)))</f>
        <v/>
      </c>
      <c r="H1054" s="183" t="str">
        <f ca="1">IF(ISERROR($V1054),"",OFFSET('Smelter Look-up'!$G$4,$V1054-4,0))</f>
        <v/>
      </c>
      <c r="I1054" s="184" t="str">
        <f ca="1">IF(ISERROR($V1054),"",OFFSET('Smelter Look-up'!$H$4,$V1054-4,0))</f>
        <v/>
      </c>
      <c r="J1054" s="184" t="str">
        <f ca="1">IF(ISERROR($V1054),"",OFFSET('Smelter Look-up'!$I$4,$V1054-4,0))</f>
        <v/>
      </c>
      <c r="K1054" s="224"/>
      <c r="L1054" s="224"/>
      <c r="M1054" s="224"/>
      <c r="N1054" s="224"/>
      <c r="O1054" s="224"/>
      <c r="P1054" s="185"/>
      <c r="Q1054" s="225"/>
      <c r="R1054" s="182" t="str">
        <f ca="1">IF(ISERROR($V1054),"",OFFSET('Smelter Look-up'!$C$4,$V1054-4,0)&amp;"")</f>
        <v/>
      </c>
      <c r="S1054" s="181" t="str">
        <f t="shared" ca="1" si="149"/>
        <v/>
      </c>
      <c r="T1054" s="181" t="str">
        <f ca="1">IF(B1054="","",IF(ISERROR(MATCH($J1054,SorP!$B$1:$B$6226,0)),"",INDIRECT("'SorP'!$A$"&amp;MATCH($S1054&amp;$J1054,SorP!C:C,0))))</f>
        <v/>
      </c>
      <c r="U1054" s="201"/>
      <c r="V1054" s="226" t="e">
        <f>IF(C1054="",NA(),IF(OR(C1054="Smelter not listed",C1054="Smelter not yet identified"),MATCH($B1054&amp;$D1054,'Smelter Look-up'!$J:$J,0),MATCH($B1054&amp;$C1054,'Smelter Look-up'!$J:$J,0)))</f>
        <v>#N/A</v>
      </c>
      <c r="X1054" s="227">
        <f t="shared" ca="1" si="150"/>
        <v>0</v>
      </c>
      <c r="AB1054" s="228" t="str">
        <f t="shared" si="151"/>
        <v/>
      </c>
    </row>
    <row r="1055" spans="1:28" s="227" customFormat="1" ht="20.25">
      <c r="A1055" s="181"/>
      <c r="B1055" s="182" t="str">
        <f>IF(LEN(A1055)=0,"",INDEX('Smelter Look-up'!$A:$A,MATCH($A1055,'Smelter Look-up'!$E:$E,0)))</f>
        <v/>
      </c>
      <c r="C1055" s="186" t="str">
        <f>IF(LEN(A1055)=0,"",INDEX('Smelter Look-up'!$C:$C,MATCH($A1055,'Smelter Look-up'!$E:$E,0)))</f>
        <v/>
      </c>
      <c r="D1055" s="230"/>
      <c r="E1055" s="182" t="str">
        <f ca="1">IF(ISERROR($V1055),"",OFFSET('Smelter Look-up'!$D$4,$V1055-4,0)&amp;"")</f>
        <v/>
      </c>
      <c r="F1055" s="182" t="str">
        <f ca="1">IF(ISERROR($V1055),"",OFFSET('Smelter Look-up'!$E$4,$V1055-4,0))</f>
        <v/>
      </c>
      <c r="G1055" s="182" t="str">
        <f ca="1">IF(C1055=$X$4,IF(ISERROR($V1055),"Enter smelter details","RMI"),IF(ISERROR($V1055),"",OFFSET('Smelter Look-up'!$F$4,$V1055-4,0)))</f>
        <v/>
      </c>
      <c r="H1055" s="183" t="str">
        <f ca="1">IF(ISERROR($V1055),"",OFFSET('Smelter Look-up'!$G$4,$V1055-4,0))</f>
        <v/>
      </c>
      <c r="I1055" s="184" t="str">
        <f ca="1">IF(ISERROR($V1055),"",OFFSET('Smelter Look-up'!$H$4,$V1055-4,0))</f>
        <v/>
      </c>
      <c r="J1055" s="184" t="str">
        <f ca="1">IF(ISERROR($V1055),"",OFFSET('Smelter Look-up'!$I$4,$V1055-4,0))</f>
        <v/>
      </c>
      <c r="K1055" s="224"/>
      <c r="L1055" s="224"/>
      <c r="M1055" s="224"/>
      <c r="N1055" s="224"/>
      <c r="O1055" s="224"/>
      <c r="P1055" s="185"/>
      <c r="Q1055" s="225"/>
      <c r="R1055" s="182" t="str">
        <f ca="1">IF(ISERROR($V1055),"",OFFSET('Smelter Look-up'!$C$4,$V1055-4,0)&amp;"")</f>
        <v/>
      </c>
      <c r="S1055" s="181" t="str">
        <f t="shared" ca="1" si="149"/>
        <v/>
      </c>
      <c r="T1055" s="181" t="str">
        <f ca="1">IF(B1055="","",IF(ISERROR(MATCH($J1055,SorP!$B$1:$B$6226,0)),"",INDIRECT("'SorP'!$A$"&amp;MATCH($S1055&amp;$J1055,SorP!C:C,0))))</f>
        <v/>
      </c>
      <c r="U1055" s="201"/>
      <c r="V1055" s="226" t="e">
        <f>IF(C1055="",NA(),IF(OR(C1055="Smelter not listed",C1055="Smelter not yet identified"),MATCH($B1055&amp;$D1055,'Smelter Look-up'!$J:$J,0),MATCH($B1055&amp;$C1055,'Smelter Look-up'!$J:$J,0)))</f>
        <v>#N/A</v>
      </c>
      <c r="X1055" s="227">
        <f t="shared" ca="1" si="150"/>
        <v>0</v>
      </c>
      <c r="AB1055" s="228" t="str">
        <f t="shared" si="151"/>
        <v/>
      </c>
    </row>
    <row r="1056" spans="1:28" s="227" customFormat="1" ht="20.25">
      <c r="A1056" s="181"/>
      <c r="B1056" s="182" t="str">
        <f>IF(LEN(A1056)=0,"",INDEX('Smelter Look-up'!$A:$A,MATCH($A1056,'Smelter Look-up'!$E:$E,0)))</f>
        <v/>
      </c>
      <c r="C1056" s="186" t="str">
        <f>IF(LEN(A1056)=0,"",INDEX('Smelter Look-up'!$C:$C,MATCH($A1056,'Smelter Look-up'!$E:$E,0)))</f>
        <v/>
      </c>
      <c r="D1056" s="230"/>
      <c r="E1056" s="182" t="str">
        <f ca="1">IF(ISERROR($V1056),"",OFFSET('Smelter Look-up'!$D$4,$V1056-4,0)&amp;"")</f>
        <v/>
      </c>
      <c r="F1056" s="182" t="str">
        <f ca="1">IF(ISERROR($V1056),"",OFFSET('Smelter Look-up'!$E$4,$V1056-4,0))</f>
        <v/>
      </c>
      <c r="G1056" s="182" t="str">
        <f ca="1">IF(C1056=$X$4,IF(ISERROR($V1056),"Enter smelter details","RMI"),IF(ISERROR($V1056),"",OFFSET('Smelter Look-up'!$F$4,$V1056-4,0)))</f>
        <v/>
      </c>
      <c r="H1056" s="183" t="str">
        <f ca="1">IF(ISERROR($V1056),"",OFFSET('Smelter Look-up'!$G$4,$V1056-4,0))</f>
        <v/>
      </c>
      <c r="I1056" s="184" t="str">
        <f ca="1">IF(ISERROR($V1056),"",OFFSET('Smelter Look-up'!$H$4,$V1056-4,0))</f>
        <v/>
      </c>
      <c r="J1056" s="184" t="str">
        <f ca="1">IF(ISERROR($V1056),"",OFFSET('Smelter Look-up'!$I$4,$V1056-4,0))</f>
        <v/>
      </c>
      <c r="K1056" s="224"/>
      <c r="L1056" s="224"/>
      <c r="M1056" s="224"/>
      <c r="N1056" s="224"/>
      <c r="O1056" s="224"/>
      <c r="P1056" s="185"/>
      <c r="Q1056" s="225"/>
      <c r="R1056" s="182" t="str">
        <f ca="1">IF(ISERROR($V1056),"",OFFSET('Smelter Look-up'!$C$4,$V1056-4,0)&amp;"")</f>
        <v/>
      </c>
      <c r="S1056" s="181" t="str">
        <f t="shared" ca="1" si="149"/>
        <v/>
      </c>
      <c r="T1056" s="181" t="str">
        <f ca="1">IF(B1056="","",IF(ISERROR(MATCH($J1056,SorP!$B$1:$B$6226,0)),"",INDIRECT("'SorP'!$A$"&amp;MATCH($S1056&amp;$J1056,SorP!C:C,0))))</f>
        <v/>
      </c>
      <c r="U1056" s="201"/>
      <c r="V1056" s="226" t="e">
        <f>IF(C1056="",NA(),IF(OR(C1056="Smelter not listed",C1056="Smelter not yet identified"),MATCH($B1056&amp;$D1056,'Smelter Look-up'!$J:$J,0),MATCH($B1056&amp;$C1056,'Smelter Look-up'!$J:$J,0)))</f>
        <v>#N/A</v>
      </c>
      <c r="X1056" s="227">
        <f t="shared" ca="1" si="150"/>
        <v>0</v>
      </c>
      <c r="AB1056" s="228" t="str">
        <f t="shared" si="151"/>
        <v/>
      </c>
    </row>
    <row r="1057" spans="1:28" s="227" customFormat="1" ht="20.25">
      <c r="A1057" s="181"/>
      <c r="B1057" s="182" t="str">
        <f>IF(LEN(A1057)=0,"",INDEX('Smelter Look-up'!$A:$A,MATCH($A1057,'Smelter Look-up'!$E:$E,0)))</f>
        <v/>
      </c>
      <c r="C1057" s="186" t="str">
        <f>IF(LEN(A1057)=0,"",INDEX('Smelter Look-up'!$C:$C,MATCH($A1057,'Smelter Look-up'!$E:$E,0)))</f>
        <v/>
      </c>
      <c r="D1057" s="230"/>
      <c r="E1057" s="182" t="str">
        <f ca="1">IF(ISERROR($V1057),"",OFFSET('Smelter Look-up'!$D$4,$V1057-4,0)&amp;"")</f>
        <v/>
      </c>
      <c r="F1057" s="182" t="str">
        <f ca="1">IF(ISERROR($V1057),"",OFFSET('Smelter Look-up'!$E$4,$V1057-4,0))</f>
        <v/>
      </c>
      <c r="G1057" s="182" t="str">
        <f ca="1">IF(C1057=$X$4,IF(ISERROR($V1057),"Enter smelter details","RMI"),IF(ISERROR($V1057),"",OFFSET('Smelter Look-up'!$F$4,$V1057-4,0)))</f>
        <v/>
      </c>
      <c r="H1057" s="183" t="str">
        <f ca="1">IF(ISERROR($V1057),"",OFFSET('Smelter Look-up'!$G$4,$V1057-4,0))</f>
        <v/>
      </c>
      <c r="I1057" s="184" t="str">
        <f ca="1">IF(ISERROR($V1057),"",OFFSET('Smelter Look-up'!$H$4,$V1057-4,0))</f>
        <v/>
      </c>
      <c r="J1057" s="184" t="str">
        <f ca="1">IF(ISERROR($V1057),"",OFFSET('Smelter Look-up'!$I$4,$V1057-4,0))</f>
        <v/>
      </c>
      <c r="K1057" s="224"/>
      <c r="L1057" s="224"/>
      <c r="M1057" s="224"/>
      <c r="N1057" s="224"/>
      <c r="O1057" s="224"/>
      <c r="P1057" s="185"/>
      <c r="Q1057" s="225"/>
      <c r="R1057" s="182" t="str">
        <f ca="1">IF(ISERROR($V1057),"",OFFSET('Smelter Look-up'!$C$4,$V1057-4,0)&amp;"")</f>
        <v/>
      </c>
      <c r="S1057" s="181" t="str">
        <f t="shared" ca="1" si="149"/>
        <v/>
      </c>
      <c r="T1057" s="181" t="str">
        <f ca="1">IF(B1057="","",IF(ISERROR(MATCH($J1057,SorP!$B$1:$B$6226,0)),"",INDIRECT("'SorP'!$A$"&amp;MATCH($S1057&amp;$J1057,SorP!C:C,0))))</f>
        <v/>
      </c>
      <c r="U1057" s="201"/>
      <c r="V1057" s="226" t="e">
        <f>IF(C1057="",NA(),IF(OR(C1057="Smelter not listed",C1057="Smelter not yet identified"),MATCH($B1057&amp;$D1057,'Smelter Look-up'!$J:$J,0),MATCH($B1057&amp;$C1057,'Smelter Look-up'!$J:$J,0)))</f>
        <v>#N/A</v>
      </c>
      <c r="X1057" s="227">
        <f t="shared" ca="1" si="150"/>
        <v>0</v>
      </c>
      <c r="AB1057" s="228" t="str">
        <f t="shared" si="151"/>
        <v/>
      </c>
    </row>
    <row r="1058" spans="1:28" s="227" customFormat="1" ht="20.25">
      <c r="A1058" s="181"/>
      <c r="B1058" s="182" t="str">
        <f>IF(LEN(A1058)=0,"",INDEX('Smelter Look-up'!$A:$A,MATCH($A1058,'Smelter Look-up'!$E:$E,0)))</f>
        <v/>
      </c>
      <c r="C1058" s="186" t="str">
        <f>IF(LEN(A1058)=0,"",INDEX('Smelter Look-up'!$C:$C,MATCH($A1058,'Smelter Look-up'!$E:$E,0)))</f>
        <v/>
      </c>
      <c r="D1058" s="230"/>
      <c r="E1058" s="182" t="str">
        <f ca="1">IF(ISERROR($V1058),"",OFFSET('Smelter Look-up'!$D$4,$V1058-4,0)&amp;"")</f>
        <v/>
      </c>
      <c r="F1058" s="182" t="str">
        <f ca="1">IF(ISERROR($V1058),"",OFFSET('Smelter Look-up'!$E$4,$V1058-4,0))</f>
        <v/>
      </c>
      <c r="G1058" s="182" t="str">
        <f ca="1">IF(C1058=$X$4,IF(ISERROR($V1058),"Enter smelter details","RMI"),IF(ISERROR($V1058),"",OFFSET('Smelter Look-up'!$F$4,$V1058-4,0)))</f>
        <v/>
      </c>
      <c r="H1058" s="183" t="str">
        <f ca="1">IF(ISERROR($V1058),"",OFFSET('Smelter Look-up'!$G$4,$V1058-4,0))</f>
        <v/>
      </c>
      <c r="I1058" s="184" t="str">
        <f ca="1">IF(ISERROR($V1058),"",OFFSET('Smelter Look-up'!$H$4,$V1058-4,0))</f>
        <v/>
      </c>
      <c r="J1058" s="184" t="str">
        <f ca="1">IF(ISERROR($V1058),"",OFFSET('Smelter Look-up'!$I$4,$V1058-4,0))</f>
        <v/>
      </c>
      <c r="K1058" s="224"/>
      <c r="L1058" s="224"/>
      <c r="M1058" s="224"/>
      <c r="N1058" s="224"/>
      <c r="O1058" s="224"/>
      <c r="P1058" s="185"/>
      <c r="Q1058" s="225"/>
      <c r="R1058" s="182" t="str">
        <f ca="1">IF(ISERROR($V1058),"",OFFSET('Smelter Look-up'!$C$4,$V1058-4,0)&amp;"")</f>
        <v/>
      </c>
      <c r="S1058" s="181" t="str">
        <f t="shared" ca="1" si="149"/>
        <v/>
      </c>
      <c r="T1058" s="181" t="str">
        <f ca="1">IF(B1058="","",IF(ISERROR(MATCH($J1058,SorP!$B$1:$B$6226,0)),"",INDIRECT("'SorP'!$A$"&amp;MATCH($S1058&amp;$J1058,SorP!C:C,0))))</f>
        <v/>
      </c>
      <c r="U1058" s="201"/>
      <c r="V1058" s="226" t="e">
        <f>IF(C1058="",NA(),IF(OR(C1058="Smelter not listed",C1058="Smelter not yet identified"),MATCH($B1058&amp;$D1058,'Smelter Look-up'!$J:$J,0),MATCH($B1058&amp;$C1058,'Smelter Look-up'!$J:$J,0)))</f>
        <v>#N/A</v>
      </c>
      <c r="X1058" s="227">
        <f t="shared" ca="1" si="150"/>
        <v>0</v>
      </c>
      <c r="AB1058" s="228" t="str">
        <f t="shared" si="151"/>
        <v/>
      </c>
    </row>
    <row r="1059" spans="1:28" s="227" customFormat="1" ht="20.25">
      <c r="A1059" s="181"/>
      <c r="B1059" s="182" t="str">
        <f>IF(LEN(A1059)=0,"",INDEX('Smelter Look-up'!$A:$A,MATCH($A1059,'Smelter Look-up'!$E:$E,0)))</f>
        <v/>
      </c>
      <c r="C1059" s="186" t="str">
        <f>IF(LEN(A1059)=0,"",INDEX('Smelter Look-up'!$C:$C,MATCH($A1059,'Smelter Look-up'!$E:$E,0)))</f>
        <v/>
      </c>
      <c r="D1059" s="230"/>
      <c r="E1059" s="182" t="str">
        <f ca="1">IF(ISERROR($V1059),"",OFFSET('Smelter Look-up'!$D$4,$V1059-4,0)&amp;"")</f>
        <v/>
      </c>
      <c r="F1059" s="182" t="str">
        <f ca="1">IF(ISERROR($V1059),"",OFFSET('Smelter Look-up'!$E$4,$V1059-4,0))</f>
        <v/>
      </c>
      <c r="G1059" s="182" t="str">
        <f ca="1">IF(C1059=$X$4,IF(ISERROR($V1059),"Enter smelter details","RMI"),IF(ISERROR($V1059),"",OFFSET('Smelter Look-up'!$F$4,$V1059-4,0)))</f>
        <v/>
      </c>
      <c r="H1059" s="183" t="str">
        <f ca="1">IF(ISERROR($V1059),"",OFFSET('Smelter Look-up'!$G$4,$V1059-4,0))</f>
        <v/>
      </c>
      <c r="I1059" s="184" t="str">
        <f ca="1">IF(ISERROR($V1059),"",OFFSET('Smelter Look-up'!$H$4,$V1059-4,0))</f>
        <v/>
      </c>
      <c r="J1059" s="184" t="str">
        <f ca="1">IF(ISERROR($V1059),"",OFFSET('Smelter Look-up'!$I$4,$V1059-4,0))</f>
        <v/>
      </c>
      <c r="K1059" s="224"/>
      <c r="L1059" s="224"/>
      <c r="M1059" s="224"/>
      <c r="N1059" s="224"/>
      <c r="O1059" s="224"/>
      <c r="P1059" s="185"/>
      <c r="Q1059" s="225"/>
      <c r="R1059" s="182" t="str">
        <f ca="1">IF(ISERROR($V1059),"",OFFSET('Smelter Look-up'!$C$4,$V1059-4,0)&amp;"")</f>
        <v/>
      </c>
      <c r="S1059" s="181" t="str">
        <f t="shared" ca="1" si="149"/>
        <v/>
      </c>
      <c r="T1059" s="181" t="str">
        <f ca="1">IF(B1059="","",IF(ISERROR(MATCH($J1059,SorP!$B$1:$B$6226,0)),"",INDIRECT("'SorP'!$A$"&amp;MATCH($S1059&amp;$J1059,SorP!C:C,0))))</f>
        <v/>
      </c>
      <c r="U1059" s="201"/>
      <c r="V1059" s="226" t="e">
        <f>IF(C1059="",NA(),IF(OR(C1059="Smelter not listed",C1059="Smelter not yet identified"),MATCH($B1059&amp;$D1059,'Smelter Look-up'!$J:$J,0),MATCH($B1059&amp;$C1059,'Smelter Look-up'!$J:$J,0)))</f>
        <v>#N/A</v>
      </c>
      <c r="X1059" s="227">
        <f t="shared" ca="1" si="150"/>
        <v>0</v>
      </c>
      <c r="AB1059" s="228" t="str">
        <f t="shared" si="151"/>
        <v/>
      </c>
    </row>
    <row r="1060" spans="1:28" s="227" customFormat="1" ht="20.25">
      <c r="A1060" s="181"/>
      <c r="B1060" s="182" t="str">
        <f>IF(LEN(A1060)=0,"",INDEX('Smelter Look-up'!$A:$A,MATCH($A1060,'Smelter Look-up'!$E:$E,0)))</f>
        <v/>
      </c>
      <c r="C1060" s="186" t="str">
        <f>IF(LEN(A1060)=0,"",INDEX('Smelter Look-up'!$C:$C,MATCH($A1060,'Smelter Look-up'!$E:$E,0)))</f>
        <v/>
      </c>
      <c r="D1060" s="230"/>
      <c r="E1060" s="182" t="str">
        <f ca="1">IF(ISERROR($V1060),"",OFFSET('Smelter Look-up'!$D$4,$V1060-4,0)&amp;"")</f>
        <v/>
      </c>
      <c r="F1060" s="182" t="str">
        <f ca="1">IF(ISERROR($V1060),"",OFFSET('Smelter Look-up'!$E$4,$V1060-4,0))</f>
        <v/>
      </c>
      <c r="G1060" s="182" t="str">
        <f ca="1">IF(C1060=$X$4,IF(ISERROR($V1060),"Enter smelter details","RMI"),IF(ISERROR($V1060),"",OFFSET('Smelter Look-up'!$F$4,$V1060-4,0)))</f>
        <v/>
      </c>
      <c r="H1060" s="183" t="str">
        <f ca="1">IF(ISERROR($V1060),"",OFFSET('Smelter Look-up'!$G$4,$V1060-4,0))</f>
        <v/>
      </c>
      <c r="I1060" s="184" t="str">
        <f ca="1">IF(ISERROR($V1060),"",OFFSET('Smelter Look-up'!$H$4,$V1060-4,0))</f>
        <v/>
      </c>
      <c r="J1060" s="184" t="str">
        <f ca="1">IF(ISERROR($V1060),"",OFFSET('Smelter Look-up'!$I$4,$V1060-4,0))</f>
        <v/>
      </c>
      <c r="K1060" s="224"/>
      <c r="L1060" s="224"/>
      <c r="M1060" s="224"/>
      <c r="N1060" s="224"/>
      <c r="O1060" s="224"/>
      <c r="P1060" s="185"/>
      <c r="Q1060" s="225"/>
      <c r="R1060" s="182" t="str">
        <f ca="1">IF(ISERROR($V1060),"",OFFSET('Smelter Look-up'!$C$4,$V1060-4,0)&amp;"")</f>
        <v/>
      </c>
      <c r="S1060" s="181" t="str">
        <f t="shared" ca="1" si="149"/>
        <v/>
      </c>
      <c r="T1060" s="181" t="str">
        <f ca="1">IF(B1060="","",IF(ISERROR(MATCH($J1060,SorP!$B$1:$B$6226,0)),"",INDIRECT("'SorP'!$A$"&amp;MATCH($S1060&amp;$J1060,SorP!C:C,0))))</f>
        <v/>
      </c>
      <c r="U1060" s="201"/>
      <c r="V1060" s="226" t="e">
        <f>IF(C1060="",NA(),IF(OR(C1060="Smelter not listed",C1060="Smelter not yet identified"),MATCH($B1060&amp;$D1060,'Smelter Look-up'!$J:$J,0),MATCH($B1060&amp;$C1060,'Smelter Look-up'!$J:$J,0)))</f>
        <v>#N/A</v>
      </c>
      <c r="X1060" s="227">
        <f t="shared" ca="1" si="150"/>
        <v>0</v>
      </c>
      <c r="AB1060" s="228" t="str">
        <f t="shared" si="151"/>
        <v/>
      </c>
    </row>
    <row r="1061" spans="1:28" s="227" customFormat="1" ht="20.25">
      <c r="A1061" s="181"/>
      <c r="B1061" s="182" t="str">
        <f>IF(LEN(A1061)=0,"",INDEX('Smelter Look-up'!$A:$A,MATCH($A1061,'Smelter Look-up'!$E:$E,0)))</f>
        <v/>
      </c>
      <c r="C1061" s="186" t="str">
        <f>IF(LEN(A1061)=0,"",INDEX('Smelter Look-up'!$C:$C,MATCH($A1061,'Smelter Look-up'!$E:$E,0)))</f>
        <v/>
      </c>
      <c r="D1061" s="230"/>
      <c r="E1061" s="182" t="str">
        <f ca="1">IF(ISERROR($V1061),"",OFFSET('Smelter Look-up'!$D$4,$V1061-4,0)&amp;"")</f>
        <v/>
      </c>
      <c r="F1061" s="182" t="str">
        <f ca="1">IF(ISERROR($V1061),"",OFFSET('Smelter Look-up'!$E$4,$V1061-4,0))</f>
        <v/>
      </c>
      <c r="G1061" s="182" t="str">
        <f ca="1">IF(C1061=$X$4,IF(ISERROR($V1061),"Enter smelter details","RMI"),IF(ISERROR($V1061),"",OFFSET('Smelter Look-up'!$F$4,$V1061-4,0)))</f>
        <v/>
      </c>
      <c r="H1061" s="183" t="str">
        <f ca="1">IF(ISERROR($V1061),"",OFFSET('Smelter Look-up'!$G$4,$V1061-4,0))</f>
        <v/>
      </c>
      <c r="I1061" s="184" t="str">
        <f ca="1">IF(ISERROR($V1061),"",OFFSET('Smelter Look-up'!$H$4,$V1061-4,0))</f>
        <v/>
      </c>
      <c r="J1061" s="184" t="str">
        <f ca="1">IF(ISERROR($V1061),"",OFFSET('Smelter Look-up'!$I$4,$V1061-4,0))</f>
        <v/>
      </c>
      <c r="K1061" s="224"/>
      <c r="L1061" s="224"/>
      <c r="M1061" s="224"/>
      <c r="N1061" s="224"/>
      <c r="O1061" s="224"/>
      <c r="P1061" s="185"/>
      <c r="Q1061" s="225"/>
      <c r="R1061" s="182" t="str">
        <f ca="1">IF(ISERROR($V1061),"",OFFSET('Smelter Look-up'!$C$4,$V1061-4,0)&amp;"")</f>
        <v/>
      </c>
      <c r="S1061" s="181" t="str">
        <f t="shared" ca="1" si="149"/>
        <v/>
      </c>
      <c r="T1061" s="181" t="str">
        <f ca="1">IF(B1061="","",IF(ISERROR(MATCH($J1061,SorP!$B$1:$B$6226,0)),"",INDIRECT("'SorP'!$A$"&amp;MATCH($S1061&amp;$J1061,SorP!C:C,0))))</f>
        <v/>
      </c>
      <c r="U1061" s="201"/>
      <c r="V1061" s="226" t="e">
        <f>IF(C1061="",NA(),IF(OR(C1061="Smelter not listed",C1061="Smelter not yet identified"),MATCH($B1061&amp;$D1061,'Smelter Look-up'!$J:$J,0),MATCH($B1061&amp;$C1061,'Smelter Look-up'!$J:$J,0)))</f>
        <v>#N/A</v>
      </c>
      <c r="X1061" s="227">
        <f t="shared" ca="1" si="150"/>
        <v>0</v>
      </c>
      <c r="AB1061" s="228" t="str">
        <f t="shared" si="151"/>
        <v/>
      </c>
    </row>
    <row r="1062" spans="1:28" s="227" customFormat="1" ht="20.25">
      <c r="A1062" s="181"/>
      <c r="B1062" s="182" t="str">
        <f>IF(LEN(A1062)=0,"",INDEX('Smelter Look-up'!$A:$A,MATCH($A1062,'Smelter Look-up'!$E:$E,0)))</f>
        <v/>
      </c>
      <c r="C1062" s="186" t="str">
        <f>IF(LEN(A1062)=0,"",INDEX('Smelter Look-up'!$C:$C,MATCH($A1062,'Smelter Look-up'!$E:$E,0)))</f>
        <v/>
      </c>
      <c r="D1062" s="230"/>
      <c r="E1062" s="182" t="str">
        <f ca="1">IF(ISERROR($V1062),"",OFFSET('Smelter Look-up'!$D$4,$V1062-4,0)&amp;"")</f>
        <v/>
      </c>
      <c r="F1062" s="182" t="str">
        <f ca="1">IF(ISERROR($V1062),"",OFFSET('Smelter Look-up'!$E$4,$V1062-4,0))</f>
        <v/>
      </c>
      <c r="G1062" s="182" t="str">
        <f ca="1">IF(C1062=$X$4,IF(ISERROR($V1062),"Enter smelter details","RMI"),IF(ISERROR($V1062),"",OFFSET('Smelter Look-up'!$F$4,$V1062-4,0)))</f>
        <v/>
      </c>
      <c r="H1062" s="183" t="str">
        <f ca="1">IF(ISERROR($V1062),"",OFFSET('Smelter Look-up'!$G$4,$V1062-4,0))</f>
        <v/>
      </c>
      <c r="I1062" s="184" t="str">
        <f ca="1">IF(ISERROR($V1062),"",OFFSET('Smelter Look-up'!$H$4,$V1062-4,0))</f>
        <v/>
      </c>
      <c r="J1062" s="184" t="str">
        <f ca="1">IF(ISERROR($V1062),"",OFFSET('Smelter Look-up'!$I$4,$V1062-4,0))</f>
        <v/>
      </c>
      <c r="K1062" s="224"/>
      <c r="L1062" s="224"/>
      <c r="M1062" s="224"/>
      <c r="N1062" s="224"/>
      <c r="O1062" s="224"/>
      <c r="P1062" s="185"/>
      <c r="Q1062" s="225"/>
      <c r="R1062" s="182" t="str">
        <f ca="1">IF(ISERROR($V1062),"",OFFSET('Smelter Look-up'!$C$4,$V1062-4,0)&amp;"")</f>
        <v/>
      </c>
      <c r="S1062" s="181" t="str">
        <f t="shared" ca="1" si="149"/>
        <v/>
      </c>
      <c r="T1062" s="181" t="str">
        <f ca="1">IF(B1062="","",IF(ISERROR(MATCH($J1062,SorP!$B$1:$B$6226,0)),"",INDIRECT("'SorP'!$A$"&amp;MATCH($S1062&amp;$J1062,SorP!C:C,0))))</f>
        <v/>
      </c>
      <c r="U1062" s="201"/>
      <c r="V1062" s="226" t="e">
        <f>IF(C1062="",NA(),IF(OR(C1062="Smelter not listed",C1062="Smelter not yet identified"),MATCH($B1062&amp;$D1062,'Smelter Look-up'!$J:$J,0),MATCH($B1062&amp;$C1062,'Smelter Look-up'!$J:$J,0)))</f>
        <v>#N/A</v>
      </c>
      <c r="X1062" s="227">
        <f t="shared" ca="1" si="150"/>
        <v>0</v>
      </c>
      <c r="AB1062" s="228" t="str">
        <f t="shared" si="151"/>
        <v/>
      </c>
    </row>
    <row r="1063" spans="1:28" s="227" customFormat="1" ht="20.25">
      <c r="A1063" s="181"/>
      <c r="B1063" s="182" t="str">
        <f>IF(LEN(A1063)=0,"",INDEX('Smelter Look-up'!$A:$A,MATCH($A1063,'Smelter Look-up'!$E:$E,0)))</f>
        <v/>
      </c>
      <c r="C1063" s="186" t="str">
        <f>IF(LEN(A1063)=0,"",INDEX('Smelter Look-up'!$C:$C,MATCH($A1063,'Smelter Look-up'!$E:$E,0)))</f>
        <v/>
      </c>
      <c r="D1063" s="230"/>
      <c r="E1063" s="182" t="str">
        <f ca="1">IF(ISERROR($V1063),"",OFFSET('Smelter Look-up'!$D$4,$V1063-4,0)&amp;"")</f>
        <v/>
      </c>
      <c r="F1063" s="182" t="str">
        <f ca="1">IF(ISERROR($V1063),"",OFFSET('Smelter Look-up'!$E$4,$V1063-4,0))</f>
        <v/>
      </c>
      <c r="G1063" s="182" t="str">
        <f ca="1">IF(C1063=$X$4,IF(ISERROR($V1063),"Enter smelter details","RMI"),IF(ISERROR($V1063),"",OFFSET('Smelter Look-up'!$F$4,$V1063-4,0)))</f>
        <v/>
      </c>
      <c r="H1063" s="183" t="str">
        <f ca="1">IF(ISERROR($V1063),"",OFFSET('Smelter Look-up'!$G$4,$V1063-4,0))</f>
        <v/>
      </c>
      <c r="I1063" s="184" t="str">
        <f ca="1">IF(ISERROR($V1063),"",OFFSET('Smelter Look-up'!$H$4,$V1063-4,0))</f>
        <v/>
      </c>
      <c r="J1063" s="184" t="str">
        <f ca="1">IF(ISERROR($V1063),"",OFFSET('Smelter Look-up'!$I$4,$V1063-4,0))</f>
        <v/>
      </c>
      <c r="K1063" s="224"/>
      <c r="L1063" s="224"/>
      <c r="M1063" s="224"/>
      <c r="N1063" s="224"/>
      <c r="O1063" s="224"/>
      <c r="P1063" s="185"/>
      <c r="Q1063" s="225"/>
      <c r="R1063" s="182" t="str">
        <f ca="1">IF(ISERROR($V1063),"",OFFSET('Smelter Look-up'!$C$4,$V1063-4,0)&amp;"")</f>
        <v/>
      </c>
      <c r="S1063" s="181" t="str">
        <f t="shared" ca="1" si="149"/>
        <v/>
      </c>
      <c r="T1063" s="181" t="str">
        <f ca="1">IF(B1063="","",IF(ISERROR(MATCH($J1063,SorP!$B$1:$B$6226,0)),"",INDIRECT("'SorP'!$A$"&amp;MATCH($S1063&amp;$J1063,SorP!C:C,0))))</f>
        <v/>
      </c>
      <c r="U1063" s="201"/>
      <c r="V1063" s="226" t="e">
        <f>IF(C1063="",NA(),IF(OR(C1063="Smelter not listed",C1063="Smelter not yet identified"),MATCH($B1063&amp;$D1063,'Smelter Look-up'!$J:$J,0),MATCH($B1063&amp;$C1063,'Smelter Look-up'!$J:$J,0)))</f>
        <v>#N/A</v>
      </c>
      <c r="X1063" s="227">
        <f t="shared" ca="1" si="150"/>
        <v>0</v>
      </c>
      <c r="AB1063" s="228" t="str">
        <f t="shared" si="151"/>
        <v/>
      </c>
    </row>
    <row r="1064" spans="1:28" s="227" customFormat="1" ht="20.25">
      <c r="A1064" s="181"/>
      <c r="B1064" s="182" t="str">
        <f>IF(LEN(A1064)=0,"",INDEX('Smelter Look-up'!$A:$A,MATCH($A1064,'Smelter Look-up'!$E:$E,0)))</f>
        <v/>
      </c>
      <c r="C1064" s="186" t="str">
        <f>IF(LEN(A1064)=0,"",INDEX('Smelter Look-up'!$C:$C,MATCH($A1064,'Smelter Look-up'!$E:$E,0)))</f>
        <v/>
      </c>
      <c r="D1064" s="230"/>
      <c r="E1064" s="182" t="str">
        <f ca="1">IF(ISERROR($V1064),"",OFFSET('Smelter Look-up'!$D$4,$V1064-4,0)&amp;"")</f>
        <v/>
      </c>
      <c r="F1064" s="182" t="str">
        <f ca="1">IF(ISERROR($V1064),"",OFFSET('Smelter Look-up'!$E$4,$V1064-4,0))</f>
        <v/>
      </c>
      <c r="G1064" s="182" t="str">
        <f ca="1">IF(C1064=$X$4,IF(ISERROR($V1064),"Enter smelter details","RMI"),IF(ISERROR($V1064),"",OFFSET('Smelter Look-up'!$F$4,$V1064-4,0)))</f>
        <v/>
      </c>
      <c r="H1064" s="183" t="str">
        <f ca="1">IF(ISERROR($V1064),"",OFFSET('Smelter Look-up'!$G$4,$V1064-4,0))</f>
        <v/>
      </c>
      <c r="I1064" s="184" t="str">
        <f ca="1">IF(ISERROR($V1064),"",OFFSET('Smelter Look-up'!$H$4,$V1064-4,0))</f>
        <v/>
      </c>
      <c r="J1064" s="184" t="str">
        <f ca="1">IF(ISERROR($V1064),"",OFFSET('Smelter Look-up'!$I$4,$V1064-4,0))</f>
        <v/>
      </c>
      <c r="K1064" s="224"/>
      <c r="L1064" s="224"/>
      <c r="M1064" s="224"/>
      <c r="N1064" s="224"/>
      <c r="O1064" s="224"/>
      <c r="P1064" s="185"/>
      <c r="Q1064" s="225"/>
      <c r="R1064" s="182" t="str">
        <f ca="1">IF(ISERROR($V1064),"",OFFSET('Smelter Look-up'!$C$4,$V1064-4,0)&amp;"")</f>
        <v/>
      </c>
      <c r="S1064" s="181" t="str">
        <f t="shared" ca="1" si="149"/>
        <v/>
      </c>
      <c r="T1064" s="181" t="str">
        <f ca="1">IF(B1064="","",IF(ISERROR(MATCH($J1064,SorP!$B$1:$B$6226,0)),"",INDIRECT("'SorP'!$A$"&amp;MATCH($S1064&amp;$J1064,SorP!C:C,0))))</f>
        <v/>
      </c>
      <c r="U1064" s="201"/>
      <c r="V1064" s="226" t="e">
        <f>IF(C1064="",NA(),IF(OR(C1064="Smelter not listed",C1064="Smelter not yet identified"),MATCH($B1064&amp;$D1064,'Smelter Look-up'!$J:$J,0),MATCH($B1064&amp;$C1064,'Smelter Look-up'!$J:$J,0)))</f>
        <v>#N/A</v>
      </c>
      <c r="X1064" s="227">
        <f t="shared" ca="1" si="150"/>
        <v>0</v>
      </c>
      <c r="AB1064" s="228" t="str">
        <f t="shared" si="151"/>
        <v/>
      </c>
    </row>
    <row r="1065" spans="1:28" s="227" customFormat="1" ht="20.25">
      <c r="A1065" s="181"/>
      <c r="B1065" s="182" t="str">
        <f>IF(LEN(A1065)=0,"",INDEX('Smelter Look-up'!$A:$A,MATCH($A1065,'Smelter Look-up'!$E:$E,0)))</f>
        <v/>
      </c>
      <c r="C1065" s="186" t="str">
        <f>IF(LEN(A1065)=0,"",INDEX('Smelter Look-up'!$C:$C,MATCH($A1065,'Smelter Look-up'!$E:$E,0)))</f>
        <v/>
      </c>
      <c r="D1065" s="230"/>
      <c r="E1065" s="182" t="str">
        <f ca="1">IF(ISERROR($V1065),"",OFFSET('Smelter Look-up'!$D$4,$V1065-4,0)&amp;"")</f>
        <v/>
      </c>
      <c r="F1065" s="182" t="str">
        <f ca="1">IF(ISERROR($V1065),"",OFFSET('Smelter Look-up'!$E$4,$V1065-4,0))</f>
        <v/>
      </c>
      <c r="G1065" s="182" t="str">
        <f ca="1">IF(C1065=$X$4,IF(ISERROR($V1065),"Enter smelter details","RMI"),IF(ISERROR($V1065),"",OFFSET('Smelter Look-up'!$F$4,$V1065-4,0)))</f>
        <v/>
      </c>
      <c r="H1065" s="183" t="str">
        <f ca="1">IF(ISERROR($V1065),"",OFFSET('Smelter Look-up'!$G$4,$V1065-4,0))</f>
        <v/>
      </c>
      <c r="I1065" s="184" t="str">
        <f ca="1">IF(ISERROR($V1065),"",OFFSET('Smelter Look-up'!$H$4,$V1065-4,0))</f>
        <v/>
      </c>
      <c r="J1065" s="184" t="str">
        <f ca="1">IF(ISERROR($V1065),"",OFFSET('Smelter Look-up'!$I$4,$V1065-4,0))</f>
        <v/>
      </c>
      <c r="K1065" s="224"/>
      <c r="L1065" s="224"/>
      <c r="M1065" s="224"/>
      <c r="N1065" s="224"/>
      <c r="O1065" s="224"/>
      <c r="P1065" s="185"/>
      <c r="Q1065" s="225"/>
      <c r="R1065" s="182" t="str">
        <f ca="1">IF(ISERROR($V1065),"",OFFSET('Smelter Look-up'!$C$4,$V1065-4,0)&amp;"")</f>
        <v/>
      </c>
      <c r="S1065" s="181" t="str">
        <f t="shared" ca="1" si="149"/>
        <v/>
      </c>
      <c r="T1065" s="181" t="str">
        <f ca="1">IF(B1065="","",IF(ISERROR(MATCH($J1065,SorP!$B$1:$B$6226,0)),"",INDIRECT("'SorP'!$A$"&amp;MATCH($S1065&amp;$J1065,SorP!C:C,0))))</f>
        <v/>
      </c>
      <c r="U1065" s="201"/>
      <c r="V1065" s="226" t="e">
        <f>IF(C1065="",NA(),IF(OR(C1065="Smelter not listed",C1065="Smelter not yet identified"),MATCH($B1065&amp;$D1065,'Smelter Look-up'!$J:$J,0),MATCH($B1065&amp;$C1065,'Smelter Look-up'!$J:$J,0)))</f>
        <v>#N/A</v>
      </c>
      <c r="X1065" s="227">
        <f t="shared" ca="1" si="150"/>
        <v>0</v>
      </c>
      <c r="AB1065" s="228" t="str">
        <f t="shared" si="151"/>
        <v/>
      </c>
    </row>
    <row r="1066" spans="1:28" s="227" customFormat="1" ht="20.25">
      <c r="A1066" s="181"/>
      <c r="B1066" s="182" t="str">
        <f>IF(LEN(A1066)=0,"",INDEX('Smelter Look-up'!$A:$A,MATCH($A1066,'Smelter Look-up'!$E:$E,0)))</f>
        <v/>
      </c>
      <c r="C1066" s="186" t="str">
        <f>IF(LEN(A1066)=0,"",INDEX('Smelter Look-up'!$C:$C,MATCH($A1066,'Smelter Look-up'!$E:$E,0)))</f>
        <v/>
      </c>
      <c r="D1066" s="230"/>
      <c r="E1066" s="182" t="str">
        <f ca="1">IF(ISERROR($V1066),"",OFFSET('Smelter Look-up'!$D$4,$V1066-4,0)&amp;"")</f>
        <v/>
      </c>
      <c r="F1066" s="182" t="str">
        <f ca="1">IF(ISERROR($V1066),"",OFFSET('Smelter Look-up'!$E$4,$V1066-4,0))</f>
        <v/>
      </c>
      <c r="G1066" s="182" t="str">
        <f ca="1">IF(C1066=$X$4,IF(ISERROR($V1066),"Enter smelter details","RMI"),IF(ISERROR($V1066),"",OFFSET('Smelter Look-up'!$F$4,$V1066-4,0)))</f>
        <v/>
      </c>
      <c r="H1066" s="183" t="str">
        <f ca="1">IF(ISERROR($V1066),"",OFFSET('Smelter Look-up'!$G$4,$V1066-4,0))</f>
        <v/>
      </c>
      <c r="I1066" s="184" t="str">
        <f ca="1">IF(ISERROR($V1066),"",OFFSET('Smelter Look-up'!$H$4,$V1066-4,0))</f>
        <v/>
      </c>
      <c r="J1066" s="184" t="str">
        <f ca="1">IF(ISERROR($V1066),"",OFFSET('Smelter Look-up'!$I$4,$V1066-4,0))</f>
        <v/>
      </c>
      <c r="K1066" s="224"/>
      <c r="L1066" s="224"/>
      <c r="M1066" s="224"/>
      <c r="N1066" s="224"/>
      <c r="O1066" s="224"/>
      <c r="P1066" s="185"/>
      <c r="Q1066" s="225"/>
      <c r="R1066" s="182" t="str">
        <f ca="1">IF(ISERROR($V1066),"",OFFSET('Smelter Look-up'!$C$4,$V1066-4,0)&amp;"")</f>
        <v/>
      </c>
      <c r="S1066" s="181" t="str">
        <f t="shared" ca="1" si="149"/>
        <v/>
      </c>
      <c r="T1066" s="181" t="str">
        <f ca="1">IF(B1066="","",IF(ISERROR(MATCH($J1066,SorP!$B$1:$B$6226,0)),"",INDIRECT("'SorP'!$A$"&amp;MATCH($S1066&amp;$J1066,SorP!C:C,0))))</f>
        <v/>
      </c>
      <c r="U1066" s="201"/>
      <c r="V1066" s="226" t="e">
        <f>IF(C1066="",NA(),IF(OR(C1066="Smelter not listed",C1066="Smelter not yet identified"),MATCH($B1066&amp;$D1066,'Smelter Look-up'!$J:$J,0),MATCH($B1066&amp;$C1066,'Smelter Look-up'!$J:$J,0)))</f>
        <v>#N/A</v>
      </c>
      <c r="X1066" s="227">
        <f t="shared" ca="1" si="150"/>
        <v>0</v>
      </c>
      <c r="AB1066" s="228" t="str">
        <f t="shared" si="151"/>
        <v/>
      </c>
    </row>
    <row r="1067" spans="1:28" s="227" customFormat="1" ht="20.25">
      <c r="A1067" s="181"/>
      <c r="B1067" s="182" t="str">
        <f>IF(LEN(A1067)=0,"",INDEX('Smelter Look-up'!$A:$A,MATCH($A1067,'Smelter Look-up'!$E:$E,0)))</f>
        <v/>
      </c>
      <c r="C1067" s="186" t="str">
        <f>IF(LEN(A1067)=0,"",INDEX('Smelter Look-up'!$C:$C,MATCH($A1067,'Smelter Look-up'!$E:$E,0)))</f>
        <v/>
      </c>
      <c r="D1067" s="230"/>
      <c r="E1067" s="182" t="str">
        <f ca="1">IF(ISERROR($V1067),"",OFFSET('Smelter Look-up'!$D$4,$V1067-4,0)&amp;"")</f>
        <v/>
      </c>
      <c r="F1067" s="182" t="str">
        <f ca="1">IF(ISERROR($V1067),"",OFFSET('Smelter Look-up'!$E$4,$V1067-4,0))</f>
        <v/>
      </c>
      <c r="G1067" s="182" t="str">
        <f ca="1">IF(C1067=$X$4,IF(ISERROR($V1067),"Enter smelter details","RMI"),IF(ISERROR($V1067),"",OFFSET('Smelter Look-up'!$F$4,$V1067-4,0)))</f>
        <v/>
      </c>
      <c r="H1067" s="183" t="str">
        <f ca="1">IF(ISERROR($V1067),"",OFFSET('Smelter Look-up'!$G$4,$V1067-4,0))</f>
        <v/>
      </c>
      <c r="I1067" s="184" t="str">
        <f ca="1">IF(ISERROR($V1067),"",OFFSET('Smelter Look-up'!$H$4,$V1067-4,0))</f>
        <v/>
      </c>
      <c r="J1067" s="184" t="str">
        <f ca="1">IF(ISERROR($V1067),"",OFFSET('Smelter Look-up'!$I$4,$V1067-4,0))</f>
        <v/>
      </c>
      <c r="K1067" s="224"/>
      <c r="L1067" s="224"/>
      <c r="M1067" s="224"/>
      <c r="N1067" s="224"/>
      <c r="O1067" s="224"/>
      <c r="P1067" s="185"/>
      <c r="Q1067" s="225"/>
      <c r="R1067" s="182" t="str">
        <f ca="1">IF(ISERROR($V1067),"",OFFSET('Smelter Look-up'!$C$4,$V1067-4,0)&amp;"")</f>
        <v/>
      </c>
      <c r="S1067" s="181" t="str">
        <f t="shared" ca="1" si="149"/>
        <v/>
      </c>
      <c r="T1067" s="181" t="str">
        <f ca="1">IF(B1067="","",IF(ISERROR(MATCH($J1067,SorP!$B$1:$B$6226,0)),"",INDIRECT("'SorP'!$A$"&amp;MATCH($S1067&amp;$J1067,SorP!C:C,0))))</f>
        <v/>
      </c>
      <c r="U1067" s="201"/>
      <c r="V1067" s="226" t="e">
        <f>IF(C1067="",NA(),IF(OR(C1067="Smelter not listed",C1067="Smelter not yet identified"),MATCH($B1067&amp;$D1067,'Smelter Look-up'!$J:$J,0),MATCH($B1067&amp;$C1067,'Smelter Look-up'!$J:$J,0)))</f>
        <v>#N/A</v>
      </c>
      <c r="X1067" s="227">
        <f t="shared" ca="1" si="150"/>
        <v>0</v>
      </c>
      <c r="AB1067" s="228" t="str">
        <f t="shared" si="151"/>
        <v/>
      </c>
    </row>
    <row r="1068" spans="1:28" s="227" customFormat="1" ht="20.25">
      <c r="A1068" s="181"/>
      <c r="B1068" s="182" t="str">
        <f>IF(LEN(A1068)=0,"",INDEX('Smelter Look-up'!$A:$A,MATCH($A1068,'Smelter Look-up'!$E:$E,0)))</f>
        <v/>
      </c>
      <c r="C1068" s="186" t="str">
        <f>IF(LEN(A1068)=0,"",INDEX('Smelter Look-up'!$C:$C,MATCH($A1068,'Smelter Look-up'!$E:$E,0)))</f>
        <v/>
      </c>
      <c r="D1068" s="230"/>
      <c r="E1068" s="182" t="str">
        <f ca="1">IF(ISERROR($V1068),"",OFFSET('Smelter Look-up'!$D$4,$V1068-4,0)&amp;"")</f>
        <v/>
      </c>
      <c r="F1068" s="182" t="str">
        <f ca="1">IF(ISERROR($V1068),"",OFFSET('Smelter Look-up'!$E$4,$V1068-4,0))</f>
        <v/>
      </c>
      <c r="G1068" s="182" t="str">
        <f ca="1">IF(C1068=$X$4,IF(ISERROR($V1068),"Enter smelter details","RMI"),IF(ISERROR($V1068),"",OFFSET('Smelter Look-up'!$F$4,$V1068-4,0)))</f>
        <v/>
      </c>
      <c r="H1068" s="183" t="str">
        <f ca="1">IF(ISERROR($V1068),"",OFFSET('Smelter Look-up'!$G$4,$V1068-4,0))</f>
        <v/>
      </c>
      <c r="I1068" s="184" t="str">
        <f ca="1">IF(ISERROR($V1068),"",OFFSET('Smelter Look-up'!$H$4,$V1068-4,0))</f>
        <v/>
      </c>
      <c r="J1068" s="184" t="str">
        <f ca="1">IF(ISERROR($V1068),"",OFFSET('Smelter Look-up'!$I$4,$V1068-4,0))</f>
        <v/>
      </c>
      <c r="K1068" s="224"/>
      <c r="L1068" s="224"/>
      <c r="M1068" s="224"/>
      <c r="N1068" s="224"/>
      <c r="O1068" s="224"/>
      <c r="P1068" s="185"/>
      <c r="Q1068" s="225"/>
      <c r="R1068" s="182" t="str">
        <f ca="1">IF(ISERROR($V1068),"",OFFSET('Smelter Look-up'!$C$4,$V1068-4,0)&amp;"")</f>
        <v/>
      </c>
      <c r="S1068" s="181" t="str">
        <f t="shared" ca="1" si="149"/>
        <v/>
      </c>
      <c r="T1068" s="181" t="str">
        <f ca="1">IF(B1068="","",IF(ISERROR(MATCH($J1068,SorP!$B$1:$B$6226,0)),"",INDIRECT("'SorP'!$A$"&amp;MATCH($S1068&amp;$J1068,SorP!C:C,0))))</f>
        <v/>
      </c>
      <c r="U1068" s="201"/>
      <c r="V1068" s="226" t="e">
        <f>IF(C1068="",NA(),IF(OR(C1068="Smelter not listed",C1068="Smelter not yet identified"),MATCH($B1068&amp;$D1068,'Smelter Look-up'!$J:$J,0),MATCH($B1068&amp;$C1068,'Smelter Look-up'!$J:$J,0)))</f>
        <v>#N/A</v>
      </c>
      <c r="X1068" s="227">
        <f t="shared" ca="1" si="150"/>
        <v>0</v>
      </c>
      <c r="AB1068" s="228" t="str">
        <f t="shared" si="151"/>
        <v/>
      </c>
    </row>
    <row r="1069" spans="1:28" s="227" customFormat="1" ht="20.25">
      <c r="A1069" s="181"/>
      <c r="B1069" s="182" t="str">
        <f>IF(LEN(A1069)=0,"",INDEX('Smelter Look-up'!$A:$A,MATCH($A1069,'Smelter Look-up'!$E:$E,0)))</f>
        <v/>
      </c>
      <c r="C1069" s="186" t="str">
        <f>IF(LEN(A1069)=0,"",INDEX('Smelter Look-up'!$C:$C,MATCH($A1069,'Smelter Look-up'!$E:$E,0)))</f>
        <v/>
      </c>
      <c r="D1069" s="230"/>
      <c r="E1069" s="182" t="str">
        <f ca="1">IF(ISERROR($V1069),"",OFFSET('Smelter Look-up'!$D$4,$V1069-4,0)&amp;"")</f>
        <v/>
      </c>
      <c r="F1069" s="182" t="str">
        <f ca="1">IF(ISERROR($V1069),"",OFFSET('Smelter Look-up'!$E$4,$V1069-4,0))</f>
        <v/>
      </c>
      <c r="G1069" s="182" t="str">
        <f ca="1">IF(C1069=$X$4,IF(ISERROR($V1069),"Enter smelter details","RMI"),IF(ISERROR($V1069),"",OFFSET('Smelter Look-up'!$F$4,$V1069-4,0)))</f>
        <v/>
      </c>
      <c r="H1069" s="183" t="str">
        <f ca="1">IF(ISERROR($V1069),"",OFFSET('Smelter Look-up'!$G$4,$V1069-4,0))</f>
        <v/>
      </c>
      <c r="I1069" s="184" t="str">
        <f ca="1">IF(ISERROR($V1069),"",OFFSET('Smelter Look-up'!$H$4,$V1069-4,0))</f>
        <v/>
      </c>
      <c r="J1069" s="184" t="str">
        <f ca="1">IF(ISERROR($V1069),"",OFFSET('Smelter Look-up'!$I$4,$V1069-4,0))</f>
        <v/>
      </c>
      <c r="K1069" s="224"/>
      <c r="L1069" s="224"/>
      <c r="M1069" s="224"/>
      <c r="N1069" s="224"/>
      <c r="O1069" s="224"/>
      <c r="P1069" s="185"/>
      <c r="Q1069" s="225"/>
      <c r="R1069" s="182" t="str">
        <f ca="1">IF(ISERROR($V1069),"",OFFSET('Smelter Look-up'!$C$4,$V1069-4,0)&amp;"")</f>
        <v/>
      </c>
      <c r="S1069" s="181" t="str">
        <f t="shared" ca="1" si="149"/>
        <v/>
      </c>
      <c r="T1069" s="181" t="str">
        <f ca="1">IF(B1069="","",IF(ISERROR(MATCH($J1069,SorP!$B$1:$B$6226,0)),"",INDIRECT("'SorP'!$A$"&amp;MATCH($S1069&amp;$J1069,SorP!C:C,0))))</f>
        <v/>
      </c>
      <c r="U1069" s="201"/>
      <c r="V1069" s="226" t="e">
        <f>IF(C1069="",NA(),IF(OR(C1069="Smelter not listed",C1069="Smelter not yet identified"),MATCH($B1069&amp;$D1069,'Smelter Look-up'!$J:$J,0),MATCH($B1069&amp;$C1069,'Smelter Look-up'!$J:$J,0)))</f>
        <v>#N/A</v>
      </c>
      <c r="X1069" s="227">
        <f t="shared" ca="1" si="150"/>
        <v>0</v>
      </c>
      <c r="AB1069" s="228" t="str">
        <f t="shared" si="151"/>
        <v/>
      </c>
    </row>
    <row r="1070" spans="1:28" s="227" customFormat="1" ht="20.25">
      <c r="A1070" s="181"/>
      <c r="B1070" s="182" t="str">
        <f>IF(LEN(A1070)=0,"",INDEX('Smelter Look-up'!$A:$A,MATCH($A1070,'Smelter Look-up'!$E:$E,0)))</f>
        <v/>
      </c>
      <c r="C1070" s="186" t="str">
        <f>IF(LEN(A1070)=0,"",INDEX('Smelter Look-up'!$C:$C,MATCH($A1070,'Smelter Look-up'!$E:$E,0)))</f>
        <v/>
      </c>
      <c r="D1070" s="230"/>
      <c r="E1070" s="182" t="str">
        <f ca="1">IF(ISERROR($V1070),"",OFFSET('Smelter Look-up'!$D$4,$V1070-4,0)&amp;"")</f>
        <v/>
      </c>
      <c r="F1070" s="182" t="str">
        <f ca="1">IF(ISERROR($V1070),"",OFFSET('Smelter Look-up'!$E$4,$V1070-4,0))</f>
        <v/>
      </c>
      <c r="G1070" s="182" t="str">
        <f ca="1">IF(C1070=$X$4,IF(ISERROR($V1070),"Enter smelter details","RMI"),IF(ISERROR($V1070),"",OFFSET('Smelter Look-up'!$F$4,$V1070-4,0)))</f>
        <v/>
      </c>
      <c r="H1070" s="183" t="str">
        <f ca="1">IF(ISERROR($V1070),"",OFFSET('Smelter Look-up'!$G$4,$V1070-4,0))</f>
        <v/>
      </c>
      <c r="I1070" s="184" t="str">
        <f ca="1">IF(ISERROR($V1070),"",OFFSET('Smelter Look-up'!$H$4,$V1070-4,0))</f>
        <v/>
      </c>
      <c r="J1070" s="184" t="str">
        <f ca="1">IF(ISERROR($V1070),"",OFFSET('Smelter Look-up'!$I$4,$V1070-4,0))</f>
        <v/>
      </c>
      <c r="K1070" s="224"/>
      <c r="L1070" s="224"/>
      <c r="M1070" s="224"/>
      <c r="N1070" s="224"/>
      <c r="O1070" s="224"/>
      <c r="P1070" s="185"/>
      <c r="Q1070" s="225"/>
      <c r="R1070" s="182" t="str">
        <f ca="1">IF(ISERROR($V1070),"",OFFSET('Smelter Look-up'!$C$4,$V1070-4,0)&amp;"")</f>
        <v/>
      </c>
      <c r="S1070" s="181" t="str">
        <f t="shared" ca="1" si="149"/>
        <v/>
      </c>
      <c r="T1070" s="181" t="str">
        <f ca="1">IF(B1070="","",IF(ISERROR(MATCH($J1070,SorP!$B$1:$B$6226,0)),"",INDIRECT("'SorP'!$A$"&amp;MATCH($S1070&amp;$J1070,SorP!C:C,0))))</f>
        <v/>
      </c>
      <c r="U1070" s="201"/>
      <c r="V1070" s="226" t="e">
        <f>IF(C1070="",NA(),IF(OR(C1070="Smelter not listed",C1070="Smelter not yet identified"),MATCH($B1070&amp;$D1070,'Smelter Look-up'!$J:$J,0),MATCH($B1070&amp;$C1070,'Smelter Look-up'!$J:$J,0)))</f>
        <v>#N/A</v>
      </c>
      <c r="X1070" s="227">
        <f t="shared" ca="1" si="150"/>
        <v>0</v>
      </c>
      <c r="AB1070" s="228" t="str">
        <f t="shared" si="151"/>
        <v/>
      </c>
    </row>
    <row r="1071" spans="1:28" s="227" customFormat="1" ht="20.25">
      <c r="A1071" s="181"/>
      <c r="B1071" s="182" t="str">
        <f>IF(LEN(A1071)=0,"",INDEX('Smelter Look-up'!$A:$A,MATCH($A1071,'Smelter Look-up'!$E:$E,0)))</f>
        <v/>
      </c>
      <c r="C1071" s="186" t="str">
        <f>IF(LEN(A1071)=0,"",INDEX('Smelter Look-up'!$C:$C,MATCH($A1071,'Smelter Look-up'!$E:$E,0)))</f>
        <v/>
      </c>
      <c r="D1071" s="230"/>
      <c r="E1071" s="182" t="str">
        <f ca="1">IF(ISERROR($V1071),"",OFFSET('Smelter Look-up'!$D$4,$V1071-4,0)&amp;"")</f>
        <v/>
      </c>
      <c r="F1071" s="182" t="str">
        <f ca="1">IF(ISERROR($V1071),"",OFFSET('Smelter Look-up'!$E$4,$V1071-4,0))</f>
        <v/>
      </c>
      <c r="G1071" s="182" t="str">
        <f ca="1">IF(C1071=$X$4,IF(ISERROR($V1071),"Enter smelter details","RMI"),IF(ISERROR($V1071),"",OFFSET('Smelter Look-up'!$F$4,$V1071-4,0)))</f>
        <v/>
      </c>
      <c r="H1071" s="183" t="str">
        <f ca="1">IF(ISERROR($V1071),"",OFFSET('Smelter Look-up'!$G$4,$V1071-4,0))</f>
        <v/>
      </c>
      <c r="I1071" s="184" t="str">
        <f ca="1">IF(ISERROR($V1071),"",OFFSET('Smelter Look-up'!$H$4,$V1071-4,0))</f>
        <v/>
      </c>
      <c r="J1071" s="184" t="str">
        <f ca="1">IF(ISERROR($V1071),"",OFFSET('Smelter Look-up'!$I$4,$V1071-4,0))</f>
        <v/>
      </c>
      <c r="K1071" s="224"/>
      <c r="L1071" s="224"/>
      <c r="M1071" s="224"/>
      <c r="N1071" s="224"/>
      <c r="O1071" s="224"/>
      <c r="P1071" s="185"/>
      <c r="Q1071" s="225"/>
      <c r="R1071" s="182" t="str">
        <f ca="1">IF(ISERROR($V1071),"",OFFSET('Smelter Look-up'!$C$4,$V1071-4,0)&amp;"")</f>
        <v/>
      </c>
      <c r="S1071" s="181" t="str">
        <f t="shared" ca="1" si="149"/>
        <v/>
      </c>
      <c r="T1071" s="181" t="str">
        <f ca="1">IF(B1071="","",IF(ISERROR(MATCH($J1071,SorP!$B$1:$B$6226,0)),"",INDIRECT("'SorP'!$A$"&amp;MATCH($S1071&amp;$J1071,SorP!C:C,0))))</f>
        <v/>
      </c>
      <c r="U1071" s="201"/>
      <c r="V1071" s="226" t="e">
        <f>IF(C1071="",NA(),IF(OR(C1071="Smelter not listed",C1071="Smelter not yet identified"),MATCH($B1071&amp;$D1071,'Smelter Look-up'!$J:$J,0),MATCH($B1071&amp;$C1071,'Smelter Look-up'!$J:$J,0)))</f>
        <v>#N/A</v>
      </c>
      <c r="X1071" s="227">
        <f t="shared" ca="1" si="150"/>
        <v>0</v>
      </c>
      <c r="AB1071" s="228" t="str">
        <f t="shared" si="151"/>
        <v/>
      </c>
    </row>
    <row r="1072" spans="1:28" s="227" customFormat="1" ht="20.25">
      <c r="A1072" s="181"/>
      <c r="B1072" s="182" t="str">
        <f>IF(LEN(A1072)=0,"",INDEX('Smelter Look-up'!$A:$A,MATCH($A1072,'Smelter Look-up'!$E:$E,0)))</f>
        <v/>
      </c>
      <c r="C1072" s="186" t="str">
        <f>IF(LEN(A1072)=0,"",INDEX('Smelter Look-up'!$C:$C,MATCH($A1072,'Smelter Look-up'!$E:$E,0)))</f>
        <v/>
      </c>
      <c r="D1072" s="230"/>
      <c r="E1072" s="182" t="str">
        <f ca="1">IF(ISERROR($V1072),"",OFFSET('Smelter Look-up'!$D$4,$V1072-4,0)&amp;"")</f>
        <v/>
      </c>
      <c r="F1072" s="182" t="str">
        <f ca="1">IF(ISERROR($V1072),"",OFFSET('Smelter Look-up'!$E$4,$V1072-4,0))</f>
        <v/>
      </c>
      <c r="G1072" s="182" t="str">
        <f ca="1">IF(C1072=$X$4,IF(ISERROR($V1072),"Enter smelter details","RMI"),IF(ISERROR($V1072),"",OFFSET('Smelter Look-up'!$F$4,$V1072-4,0)))</f>
        <v/>
      </c>
      <c r="H1072" s="183" t="str">
        <f ca="1">IF(ISERROR($V1072),"",OFFSET('Smelter Look-up'!$G$4,$V1072-4,0))</f>
        <v/>
      </c>
      <c r="I1072" s="184" t="str">
        <f ca="1">IF(ISERROR($V1072),"",OFFSET('Smelter Look-up'!$H$4,$V1072-4,0))</f>
        <v/>
      </c>
      <c r="J1072" s="184" t="str">
        <f ca="1">IF(ISERROR($V1072),"",OFFSET('Smelter Look-up'!$I$4,$V1072-4,0))</f>
        <v/>
      </c>
      <c r="K1072" s="224"/>
      <c r="L1072" s="224"/>
      <c r="M1072" s="224"/>
      <c r="N1072" s="224"/>
      <c r="O1072" s="224"/>
      <c r="P1072" s="185"/>
      <c r="Q1072" s="225"/>
      <c r="R1072" s="182" t="str">
        <f ca="1">IF(ISERROR($V1072),"",OFFSET('Smelter Look-up'!$C$4,$V1072-4,0)&amp;"")</f>
        <v/>
      </c>
      <c r="S1072" s="181" t="str">
        <f t="shared" ca="1" si="149"/>
        <v/>
      </c>
      <c r="T1072" s="181" t="str">
        <f ca="1">IF(B1072="","",IF(ISERROR(MATCH($J1072,SorP!$B$1:$B$6226,0)),"",INDIRECT("'SorP'!$A$"&amp;MATCH($S1072&amp;$J1072,SorP!C:C,0))))</f>
        <v/>
      </c>
      <c r="U1072" s="201"/>
      <c r="V1072" s="226" t="e">
        <f>IF(C1072="",NA(),IF(OR(C1072="Smelter not listed",C1072="Smelter not yet identified"),MATCH($B1072&amp;$D1072,'Smelter Look-up'!$J:$J,0),MATCH($B1072&amp;$C1072,'Smelter Look-up'!$J:$J,0)))</f>
        <v>#N/A</v>
      </c>
      <c r="X1072" s="227">
        <f t="shared" ca="1" si="150"/>
        <v>0</v>
      </c>
      <c r="AB1072" s="228" t="str">
        <f t="shared" si="151"/>
        <v/>
      </c>
    </row>
    <row r="1073" spans="1:28" s="227" customFormat="1" ht="20.25">
      <c r="A1073" s="181"/>
      <c r="B1073" s="182" t="str">
        <f>IF(LEN(A1073)=0,"",INDEX('Smelter Look-up'!$A:$A,MATCH($A1073,'Smelter Look-up'!$E:$E,0)))</f>
        <v/>
      </c>
      <c r="C1073" s="186" t="str">
        <f>IF(LEN(A1073)=0,"",INDEX('Smelter Look-up'!$C:$C,MATCH($A1073,'Smelter Look-up'!$E:$E,0)))</f>
        <v/>
      </c>
      <c r="D1073" s="230"/>
      <c r="E1073" s="182" t="str">
        <f ca="1">IF(ISERROR($V1073),"",OFFSET('Smelter Look-up'!$D$4,$V1073-4,0)&amp;"")</f>
        <v/>
      </c>
      <c r="F1073" s="182" t="str">
        <f ca="1">IF(ISERROR($V1073),"",OFFSET('Smelter Look-up'!$E$4,$V1073-4,0))</f>
        <v/>
      </c>
      <c r="G1073" s="182" t="str">
        <f ca="1">IF(C1073=$X$4,IF(ISERROR($V1073),"Enter smelter details","RMI"),IF(ISERROR($V1073),"",OFFSET('Smelter Look-up'!$F$4,$V1073-4,0)))</f>
        <v/>
      </c>
      <c r="H1073" s="183" t="str">
        <f ca="1">IF(ISERROR($V1073),"",OFFSET('Smelter Look-up'!$G$4,$V1073-4,0))</f>
        <v/>
      </c>
      <c r="I1073" s="184" t="str">
        <f ca="1">IF(ISERROR($V1073),"",OFFSET('Smelter Look-up'!$H$4,$V1073-4,0))</f>
        <v/>
      </c>
      <c r="J1073" s="184" t="str">
        <f ca="1">IF(ISERROR($V1073),"",OFFSET('Smelter Look-up'!$I$4,$V1073-4,0))</f>
        <v/>
      </c>
      <c r="K1073" s="224"/>
      <c r="L1073" s="224"/>
      <c r="M1073" s="224"/>
      <c r="N1073" s="224"/>
      <c r="O1073" s="224"/>
      <c r="P1073" s="185"/>
      <c r="Q1073" s="225"/>
      <c r="R1073" s="182" t="str">
        <f ca="1">IF(ISERROR($V1073),"",OFFSET('Smelter Look-up'!$C$4,$V1073-4,0)&amp;"")</f>
        <v/>
      </c>
      <c r="S1073" s="181" t="str">
        <f t="shared" ca="1" si="149"/>
        <v/>
      </c>
      <c r="T1073" s="181" t="str">
        <f ca="1">IF(B1073="","",IF(ISERROR(MATCH($J1073,SorP!$B$1:$B$6226,0)),"",INDIRECT("'SorP'!$A$"&amp;MATCH($S1073&amp;$J1073,SorP!C:C,0))))</f>
        <v/>
      </c>
      <c r="U1073" s="201"/>
      <c r="V1073" s="226" t="e">
        <f>IF(C1073="",NA(),IF(OR(C1073="Smelter not listed",C1073="Smelter not yet identified"),MATCH($B1073&amp;$D1073,'Smelter Look-up'!$J:$J,0),MATCH($B1073&amp;$C1073,'Smelter Look-up'!$J:$J,0)))</f>
        <v>#N/A</v>
      </c>
      <c r="X1073" s="227">
        <f t="shared" ca="1" si="150"/>
        <v>0</v>
      </c>
      <c r="AB1073" s="228" t="str">
        <f t="shared" si="151"/>
        <v/>
      </c>
    </row>
    <row r="1074" spans="1:28" s="227" customFormat="1" ht="20.25">
      <c r="A1074" s="181"/>
      <c r="B1074" s="182" t="str">
        <f>IF(LEN(A1074)=0,"",INDEX('Smelter Look-up'!$A:$A,MATCH($A1074,'Smelter Look-up'!$E:$E,0)))</f>
        <v/>
      </c>
      <c r="C1074" s="186" t="str">
        <f>IF(LEN(A1074)=0,"",INDEX('Smelter Look-up'!$C:$C,MATCH($A1074,'Smelter Look-up'!$E:$E,0)))</f>
        <v/>
      </c>
      <c r="D1074" s="230"/>
      <c r="E1074" s="182" t="str">
        <f ca="1">IF(ISERROR($V1074),"",OFFSET('Smelter Look-up'!$D$4,$V1074-4,0)&amp;"")</f>
        <v/>
      </c>
      <c r="F1074" s="182" t="str">
        <f ca="1">IF(ISERROR($V1074),"",OFFSET('Smelter Look-up'!$E$4,$V1074-4,0))</f>
        <v/>
      </c>
      <c r="G1074" s="182" t="str">
        <f ca="1">IF(C1074=$X$4,IF(ISERROR($V1074),"Enter smelter details","RMI"),IF(ISERROR($V1074),"",OFFSET('Smelter Look-up'!$F$4,$V1074-4,0)))</f>
        <v/>
      </c>
      <c r="H1074" s="183" t="str">
        <f ca="1">IF(ISERROR($V1074),"",OFFSET('Smelter Look-up'!$G$4,$V1074-4,0))</f>
        <v/>
      </c>
      <c r="I1074" s="184" t="str">
        <f ca="1">IF(ISERROR($V1074),"",OFFSET('Smelter Look-up'!$H$4,$V1074-4,0))</f>
        <v/>
      </c>
      <c r="J1074" s="184" t="str">
        <f ca="1">IF(ISERROR($V1074),"",OFFSET('Smelter Look-up'!$I$4,$V1074-4,0))</f>
        <v/>
      </c>
      <c r="K1074" s="224"/>
      <c r="L1074" s="224"/>
      <c r="M1074" s="224"/>
      <c r="N1074" s="224"/>
      <c r="O1074" s="224"/>
      <c r="P1074" s="185"/>
      <c r="Q1074" s="225"/>
      <c r="R1074" s="182" t="str">
        <f ca="1">IF(ISERROR($V1074),"",OFFSET('Smelter Look-up'!$C$4,$V1074-4,0)&amp;"")</f>
        <v/>
      </c>
      <c r="S1074" s="181" t="str">
        <f t="shared" ca="1" si="149"/>
        <v/>
      </c>
      <c r="T1074" s="181" t="str">
        <f ca="1">IF(B1074="","",IF(ISERROR(MATCH($J1074,SorP!$B$1:$B$6226,0)),"",INDIRECT("'SorP'!$A$"&amp;MATCH($S1074&amp;$J1074,SorP!C:C,0))))</f>
        <v/>
      </c>
      <c r="U1074" s="201"/>
      <c r="V1074" s="226" t="e">
        <f>IF(C1074="",NA(),IF(OR(C1074="Smelter not listed",C1074="Smelter not yet identified"),MATCH($B1074&amp;$D1074,'Smelter Look-up'!$J:$J,0),MATCH($B1074&amp;$C1074,'Smelter Look-up'!$J:$J,0)))</f>
        <v>#N/A</v>
      </c>
      <c r="X1074" s="227">
        <f t="shared" ca="1" si="150"/>
        <v>0</v>
      </c>
      <c r="AB1074" s="228" t="str">
        <f t="shared" si="151"/>
        <v/>
      </c>
    </row>
    <row r="1075" spans="1:28" s="227" customFormat="1" ht="20.25">
      <c r="A1075" s="181"/>
      <c r="B1075" s="182" t="str">
        <f>IF(LEN(A1075)=0,"",INDEX('Smelter Look-up'!$A:$A,MATCH($A1075,'Smelter Look-up'!$E:$E,0)))</f>
        <v/>
      </c>
      <c r="C1075" s="186" t="str">
        <f>IF(LEN(A1075)=0,"",INDEX('Smelter Look-up'!$C:$C,MATCH($A1075,'Smelter Look-up'!$E:$E,0)))</f>
        <v/>
      </c>
      <c r="D1075" s="230"/>
      <c r="E1075" s="182" t="str">
        <f ca="1">IF(ISERROR($V1075),"",OFFSET('Smelter Look-up'!$D$4,$V1075-4,0)&amp;"")</f>
        <v/>
      </c>
      <c r="F1075" s="182" t="str">
        <f ca="1">IF(ISERROR($V1075),"",OFFSET('Smelter Look-up'!$E$4,$V1075-4,0))</f>
        <v/>
      </c>
      <c r="G1075" s="182" t="str">
        <f ca="1">IF(C1075=$X$4,IF(ISERROR($V1075),"Enter smelter details","RMI"),IF(ISERROR($V1075),"",OFFSET('Smelter Look-up'!$F$4,$V1075-4,0)))</f>
        <v/>
      </c>
      <c r="H1075" s="183" t="str">
        <f ca="1">IF(ISERROR($V1075),"",OFFSET('Smelter Look-up'!$G$4,$V1075-4,0))</f>
        <v/>
      </c>
      <c r="I1075" s="184" t="str">
        <f ca="1">IF(ISERROR($V1075),"",OFFSET('Smelter Look-up'!$H$4,$V1075-4,0))</f>
        <v/>
      </c>
      <c r="J1075" s="184" t="str">
        <f ca="1">IF(ISERROR($V1075),"",OFFSET('Smelter Look-up'!$I$4,$V1075-4,0))</f>
        <v/>
      </c>
      <c r="K1075" s="224"/>
      <c r="L1075" s="224"/>
      <c r="M1075" s="224"/>
      <c r="N1075" s="224"/>
      <c r="O1075" s="224"/>
      <c r="P1075" s="185"/>
      <c r="Q1075" s="225"/>
      <c r="R1075" s="182" t="str">
        <f ca="1">IF(ISERROR($V1075),"",OFFSET('Smelter Look-up'!$C$4,$V1075-4,0)&amp;"")</f>
        <v/>
      </c>
      <c r="S1075" s="181" t="str">
        <f t="shared" ca="1" si="149"/>
        <v/>
      </c>
      <c r="T1075" s="181" t="str">
        <f ca="1">IF(B1075="","",IF(ISERROR(MATCH($J1075,SorP!$B$1:$B$6226,0)),"",INDIRECT("'SorP'!$A$"&amp;MATCH($S1075&amp;$J1075,SorP!C:C,0))))</f>
        <v/>
      </c>
      <c r="U1075" s="201"/>
      <c r="V1075" s="226" t="e">
        <f>IF(C1075="",NA(),IF(OR(C1075="Smelter not listed",C1075="Smelter not yet identified"),MATCH($B1075&amp;$D1075,'Smelter Look-up'!$J:$J,0),MATCH($B1075&amp;$C1075,'Smelter Look-up'!$J:$J,0)))</f>
        <v>#N/A</v>
      </c>
      <c r="X1075" s="227">
        <f t="shared" ca="1" si="150"/>
        <v>0</v>
      </c>
      <c r="AB1075" s="228" t="str">
        <f t="shared" si="151"/>
        <v/>
      </c>
    </row>
    <row r="1076" spans="1:28" s="227" customFormat="1" ht="20.25">
      <c r="A1076" s="181"/>
      <c r="B1076" s="182" t="str">
        <f>IF(LEN(A1076)=0,"",INDEX('Smelter Look-up'!$A:$A,MATCH($A1076,'Smelter Look-up'!$E:$E,0)))</f>
        <v/>
      </c>
      <c r="C1076" s="186" t="str">
        <f>IF(LEN(A1076)=0,"",INDEX('Smelter Look-up'!$C:$C,MATCH($A1076,'Smelter Look-up'!$E:$E,0)))</f>
        <v/>
      </c>
      <c r="D1076" s="230"/>
      <c r="E1076" s="182" t="str">
        <f ca="1">IF(ISERROR($V1076),"",OFFSET('Smelter Look-up'!$D$4,$V1076-4,0)&amp;"")</f>
        <v/>
      </c>
      <c r="F1076" s="182" t="str">
        <f ca="1">IF(ISERROR($V1076),"",OFFSET('Smelter Look-up'!$E$4,$V1076-4,0))</f>
        <v/>
      </c>
      <c r="G1076" s="182" t="str">
        <f ca="1">IF(C1076=$X$4,IF(ISERROR($V1076),"Enter smelter details","RMI"),IF(ISERROR($V1076),"",OFFSET('Smelter Look-up'!$F$4,$V1076-4,0)))</f>
        <v/>
      </c>
      <c r="H1076" s="183" t="str">
        <f ca="1">IF(ISERROR($V1076),"",OFFSET('Smelter Look-up'!$G$4,$V1076-4,0))</f>
        <v/>
      </c>
      <c r="I1076" s="184" t="str">
        <f ca="1">IF(ISERROR($V1076),"",OFFSET('Smelter Look-up'!$H$4,$V1076-4,0))</f>
        <v/>
      </c>
      <c r="J1076" s="184" t="str">
        <f ca="1">IF(ISERROR($V1076),"",OFFSET('Smelter Look-up'!$I$4,$V1076-4,0))</f>
        <v/>
      </c>
      <c r="K1076" s="224"/>
      <c r="L1076" s="224"/>
      <c r="M1076" s="224"/>
      <c r="N1076" s="224"/>
      <c r="O1076" s="224"/>
      <c r="P1076" s="185"/>
      <c r="Q1076" s="225"/>
      <c r="R1076" s="182" t="str">
        <f ca="1">IF(ISERROR($V1076),"",OFFSET('Smelter Look-up'!$C$4,$V1076-4,0)&amp;"")</f>
        <v/>
      </c>
      <c r="S1076" s="181" t="str">
        <f t="shared" ca="1" si="149"/>
        <v/>
      </c>
      <c r="T1076" s="181" t="str">
        <f ca="1">IF(B1076="","",IF(ISERROR(MATCH($J1076,SorP!$B$1:$B$6226,0)),"",INDIRECT("'SorP'!$A$"&amp;MATCH($S1076&amp;$J1076,SorP!C:C,0))))</f>
        <v/>
      </c>
      <c r="U1076" s="201"/>
      <c r="V1076" s="226" t="e">
        <f>IF(C1076="",NA(),IF(OR(C1076="Smelter not listed",C1076="Smelter not yet identified"),MATCH($B1076&amp;$D1076,'Smelter Look-up'!$J:$J,0),MATCH($B1076&amp;$C1076,'Smelter Look-up'!$J:$J,0)))</f>
        <v>#N/A</v>
      </c>
      <c r="X1076" s="227">
        <f t="shared" ca="1" si="150"/>
        <v>0</v>
      </c>
      <c r="AB1076" s="228" t="str">
        <f t="shared" si="151"/>
        <v/>
      </c>
    </row>
    <row r="1077" spans="1:28" s="227" customFormat="1" ht="20.25">
      <c r="A1077" s="181"/>
      <c r="B1077" s="182" t="str">
        <f>IF(LEN(A1077)=0,"",INDEX('Smelter Look-up'!$A:$A,MATCH($A1077,'Smelter Look-up'!$E:$E,0)))</f>
        <v/>
      </c>
      <c r="C1077" s="186" t="str">
        <f>IF(LEN(A1077)=0,"",INDEX('Smelter Look-up'!$C:$C,MATCH($A1077,'Smelter Look-up'!$E:$E,0)))</f>
        <v/>
      </c>
      <c r="D1077" s="230"/>
      <c r="E1077" s="182" t="str">
        <f ca="1">IF(ISERROR($V1077),"",OFFSET('Smelter Look-up'!$D$4,$V1077-4,0)&amp;"")</f>
        <v/>
      </c>
      <c r="F1077" s="182" t="str">
        <f ca="1">IF(ISERROR($V1077),"",OFFSET('Smelter Look-up'!$E$4,$V1077-4,0))</f>
        <v/>
      </c>
      <c r="G1077" s="182" t="str">
        <f ca="1">IF(C1077=$X$4,IF(ISERROR($V1077),"Enter smelter details","RMI"),IF(ISERROR($V1077),"",OFFSET('Smelter Look-up'!$F$4,$V1077-4,0)))</f>
        <v/>
      </c>
      <c r="H1077" s="183" t="str">
        <f ca="1">IF(ISERROR($V1077),"",OFFSET('Smelter Look-up'!$G$4,$V1077-4,0))</f>
        <v/>
      </c>
      <c r="I1077" s="184" t="str">
        <f ca="1">IF(ISERROR($V1077),"",OFFSET('Smelter Look-up'!$H$4,$V1077-4,0))</f>
        <v/>
      </c>
      <c r="J1077" s="184" t="str">
        <f ca="1">IF(ISERROR($V1077),"",OFFSET('Smelter Look-up'!$I$4,$V1077-4,0))</f>
        <v/>
      </c>
      <c r="K1077" s="224"/>
      <c r="L1077" s="224"/>
      <c r="M1077" s="224"/>
      <c r="N1077" s="224"/>
      <c r="O1077" s="224"/>
      <c r="P1077" s="185"/>
      <c r="Q1077" s="225"/>
      <c r="R1077" s="182" t="str">
        <f ca="1">IF(ISERROR($V1077),"",OFFSET('Smelter Look-up'!$C$4,$V1077-4,0)&amp;"")</f>
        <v/>
      </c>
      <c r="S1077" s="181" t="str">
        <f t="shared" ca="1" si="149"/>
        <v/>
      </c>
      <c r="T1077" s="181" t="str">
        <f ca="1">IF(B1077="","",IF(ISERROR(MATCH($J1077,SorP!$B$1:$B$6226,0)),"",INDIRECT("'SorP'!$A$"&amp;MATCH($S1077&amp;$J1077,SorP!C:C,0))))</f>
        <v/>
      </c>
      <c r="U1077" s="201"/>
      <c r="V1077" s="226" t="e">
        <f>IF(C1077="",NA(),IF(OR(C1077="Smelter not listed",C1077="Smelter not yet identified"),MATCH($B1077&amp;$D1077,'Smelter Look-up'!$J:$J,0),MATCH($B1077&amp;$C1077,'Smelter Look-up'!$J:$J,0)))</f>
        <v>#N/A</v>
      </c>
      <c r="X1077" s="227">
        <f t="shared" ca="1" si="150"/>
        <v>0</v>
      </c>
      <c r="AB1077" s="228" t="str">
        <f t="shared" si="151"/>
        <v/>
      </c>
    </row>
    <row r="1078" spans="1:28" s="227" customFormat="1" ht="20.25">
      <c r="A1078" s="181"/>
      <c r="B1078" s="182" t="str">
        <f>IF(LEN(A1078)=0,"",INDEX('Smelter Look-up'!$A:$A,MATCH($A1078,'Smelter Look-up'!$E:$E,0)))</f>
        <v/>
      </c>
      <c r="C1078" s="186" t="str">
        <f>IF(LEN(A1078)=0,"",INDEX('Smelter Look-up'!$C:$C,MATCH($A1078,'Smelter Look-up'!$E:$E,0)))</f>
        <v/>
      </c>
      <c r="D1078" s="230"/>
      <c r="E1078" s="182" t="str">
        <f ca="1">IF(ISERROR($V1078),"",OFFSET('Smelter Look-up'!$D$4,$V1078-4,0)&amp;"")</f>
        <v/>
      </c>
      <c r="F1078" s="182" t="str">
        <f ca="1">IF(ISERROR($V1078),"",OFFSET('Smelter Look-up'!$E$4,$V1078-4,0))</f>
        <v/>
      </c>
      <c r="G1078" s="182" t="str">
        <f ca="1">IF(C1078=$X$4,IF(ISERROR($V1078),"Enter smelter details","RMI"),IF(ISERROR($V1078),"",OFFSET('Smelter Look-up'!$F$4,$V1078-4,0)))</f>
        <v/>
      </c>
      <c r="H1078" s="183" t="str">
        <f ca="1">IF(ISERROR($V1078),"",OFFSET('Smelter Look-up'!$G$4,$V1078-4,0))</f>
        <v/>
      </c>
      <c r="I1078" s="184" t="str">
        <f ca="1">IF(ISERROR($V1078),"",OFFSET('Smelter Look-up'!$H$4,$V1078-4,0))</f>
        <v/>
      </c>
      <c r="J1078" s="184" t="str">
        <f ca="1">IF(ISERROR($V1078),"",OFFSET('Smelter Look-up'!$I$4,$V1078-4,0))</f>
        <v/>
      </c>
      <c r="K1078" s="224"/>
      <c r="L1078" s="224"/>
      <c r="M1078" s="224"/>
      <c r="N1078" s="224"/>
      <c r="O1078" s="224"/>
      <c r="P1078" s="185"/>
      <c r="Q1078" s="225"/>
      <c r="R1078" s="182" t="str">
        <f ca="1">IF(ISERROR($V1078),"",OFFSET('Smelter Look-up'!$C$4,$V1078-4,0)&amp;"")</f>
        <v/>
      </c>
      <c r="S1078" s="181" t="str">
        <f t="shared" ca="1" si="149"/>
        <v/>
      </c>
      <c r="T1078" s="181" t="str">
        <f ca="1">IF(B1078="","",IF(ISERROR(MATCH($J1078,SorP!$B$1:$B$6226,0)),"",INDIRECT("'SorP'!$A$"&amp;MATCH($S1078&amp;$J1078,SorP!C:C,0))))</f>
        <v/>
      </c>
      <c r="U1078" s="201"/>
      <c r="V1078" s="226" t="e">
        <f>IF(C1078="",NA(),IF(OR(C1078="Smelter not listed",C1078="Smelter not yet identified"),MATCH($B1078&amp;$D1078,'Smelter Look-up'!$J:$J,0),MATCH($B1078&amp;$C1078,'Smelter Look-up'!$J:$J,0)))</f>
        <v>#N/A</v>
      </c>
      <c r="X1078" s="227">
        <f t="shared" ca="1" si="150"/>
        <v>0</v>
      </c>
      <c r="AB1078" s="228" t="str">
        <f t="shared" si="151"/>
        <v/>
      </c>
    </row>
    <row r="1079" spans="1:28" s="227" customFormat="1" ht="20.25">
      <c r="A1079" s="181"/>
      <c r="B1079" s="182" t="str">
        <f>IF(LEN(A1079)=0,"",INDEX('Smelter Look-up'!$A:$A,MATCH($A1079,'Smelter Look-up'!$E:$E,0)))</f>
        <v/>
      </c>
      <c r="C1079" s="186" t="str">
        <f>IF(LEN(A1079)=0,"",INDEX('Smelter Look-up'!$C:$C,MATCH($A1079,'Smelter Look-up'!$E:$E,0)))</f>
        <v/>
      </c>
      <c r="D1079" s="230"/>
      <c r="E1079" s="182" t="str">
        <f ca="1">IF(ISERROR($V1079),"",OFFSET('Smelter Look-up'!$D$4,$V1079-4,0)&amp;"")</f>
        <v/>
      </c>
      <c r="F1079" s="182" t="str">
        <f ca="1">IF(ISERROR($V1079),"",OFFSET('Smelter Look-up'!$E$4,$V1079-4,0))</f>
        <v/>
      </c>
      <c r="G1079" s="182" t="str">
        <f ca="1">IF(C1079=$X$4,IF(ISERROR($V1079),"Enter smelter details","RMI"),IF(ISERROR($V1079),"",OFFSET('Smelter Look-up'!$F$4,$V1079-4,0)))</f>
        <v/>
      </c>
      <c r="H1079" s="183" t="str">
        <f ca="1">IF(ISERROR($V1079),"",OFFSET('Smelter Look-up'!$G$4,$V1079-4,0))</f>
        <v/>
      </c>
      <c r="I1079" s="184" t="str">
        <f ca="1">IF(ISERROR($V1079),"",OFFSET('Smelter Look-up'!$H$4,$V1079-4,0))</f>
        <v/>
      </c>
      <c r="J1079" s="184" t="str">
        <f ca="1">IF(ISERROR($V1079),"",OFFSET('Smelter Look-up'!$I$4,$V1079-4,0))</f>
        <v/>
      </c>
      <c r="K1079" s="224"/>
      <c r="L1079" s="224"/>
      <c r="M1079" s="224"/>
      <c r="N1079" s="224"/>
      <c r="O1079" s="224"/>
      <c r="P1079" s="185"/>
      <c r="Q1079" s="225"/>
      <c r="R1079" s="182" t="str">
        <f ca="1">IF(ISERROR($V1079),"",OFFSET('Smelter Look-up'!$C$4,$V1079-4,0)&amp;"")</f>
        <v/>
      </c>
      <c r="S1079" s="181" t="str">
        <f t="shared" ca="1" si="149"/>
        <v/>
      </c>
      <c r="T1079" s="181" t="str">
        <f ca="1">IF(B1079="","",IF(ISERROR(MATCH($J1079,SorP!$B$1:$B$6226,0)),"",INDIRECT("'SorP'!$A$"&amp;MATCH($S1079&amp;$J1079,SorP!C:C,0))))</f>
        <v/>
      </c>
      <c r="U1079" s="201"/>
      <c r="V1079" s="226" t="e">
        <f>IF(C1079="",NA(),IF(OR(C1079="Smelter not listed",C1079="Smelter not yet identified"),MATCH($B1079&amp;$D1079,'Smelter Look-up'!$J:$J,0),MATCH($B1079&amp;$C1079,'Smelter Look-up'!$J:$J,0)))</f>
        <v>#N/A</v>
      </c>
      <c r="X1079" s="227">
        <f t="shared" ca="1" si="150"/>
        <v>0</v>
      </c>
      <c r="AB1079" s="228" t="str">
        <f t="shared" si="151"/>
        <v/>
      </c>
    </row>
    <row r="1080" spans="1:28" s="227" customFormat="1" ht="20.25">
      <c r="A1080" s="181"/>
      <c r="B1080" s="182" t="str">
        <f>IF(LEN(A1080)=0,"",INDEX('Smelter Look-up'!$A:$A,MATCH($A1080,'Smelter Look-up'!$E:$E,0)))</f>
        <v/>
      </c>
      <c r="C1080" s="186" t="str">
        <f>IF(LEN(A1080)=0,"",INDEX('Smelter Look-up'!$C:$C,MATCH($A1080,'Smelter Look-up'!$E:$E,0)))</f>
        <v/>
      </c>
      <c r="D1080" s="230"/>
      <c r="E1080" s="182" t="str">
        <f ca="1">IF(ISERROR($V1080),"",OFFSET('Smelter Look-up'!$D$4,$V1080-4,0)&amp;"")</f>
        <v/>
      </c>
      <c r="F1080" s="182" t="str">
        <f ca="1">IF(ISERROR($V1080),"",OFFSET('Smelter Look-up'!$E$4,$V1080-4,0))</f>
        <v/>
      </c>
      <c r="G1080" s="182" t="str">
        <f ca="1">IF(C1080=$X$4,IF(ISERROR($V1080),"Enter smelter details","RMI"),IF(ISERROR($V1080),"",OFFSET('Smelter Look-up'!$F$4,$V1080-4,0)))</f>
        <v/>
      </c>
      <c r="H1080" s="183" t="str">
        <f ca="1">IF(ISERROR($V1080),"",OFFSET('Smelter Look-up'!$G$4,$V1080-4,0))</f>
        <v/>
      </c>
      <c r="I1080" s="184" t="str">
        <f ca="1">IF(ISERROR($V1080),"",OFFSET('Smelter Look-up'!$H$4,$V1080-4,0))</f>
        <v/>
      </c>
      <c r="J1080" s="184" t="str">
        <f ca="1">IF(ISERROR($V1080),"",OFFSET('Smelter Look-up'!$I$4,$V1080-4,0))</f>
        <v/>
      </c>
      <c r="K1080" s="224"/>
      <c r="L1080" s="224"/>
      <c r="M1080" s="224"/>
      <c r="N1080" s="224"/>
      <c r="O1080" s="224"/>
      <c r="P1080" s="185"/>
      <c r="Q1080" s="225"/>
      <c r="R1080" s="182" t="str">
        <f ca="1">IF(ISERROR($V1080),"",OFFSET('Smelter Look-up'!$C$4,$V1080-4,0)&amp;"")</f>
        <v/>
      </c>
      <c r="S1080" s="181" t="str">
        <f t="shared" ca="1" si="149"/>
        <v/>
      </c>
      <c r="T1080" s="181" t="str">
        <f ca="1">IF(B1080="","",IF(ISERROR(MATCH($J1080,SorP!$B$1:$B$6226,0)),"",INDIRECT("'SorP'!$A$"&amp;MATCH($S1080&amp;$J1080,SorP!C:C,0))))</f>
        <v/>
      </c>
      <c r="U1080" s="201"/>
      <c r="V1080" s="226" t="e">
        <f>IF(C1080="",NA(),IF(OR(C1080="Smelter not listed",C1080="Smelter not yet identified"),MATCH($B1080&amp;$D1080,'Smelter Look-up'!$J:$J,0),MATCH($B1080&amp;$C1080,'Smelter Look-up'!$J:$J,0)))</f>
        <v>#N/A</v>
      </c>
      <c r="X1080" s="227">
        <f t="shared" ca="1" si="150"/>
        <v>0</v>
      </c>
      <c r="AB1080" s="228" t="str">
        <f t="shared" si="151"/>
        <v/>
      </c>
    </row>
    <row r="1081" spans="1:28" s="227" customFormat="1" ht="20.25">
      <c r="A1081" s="181"/>
      <c r="B1081" s="182" t="str">
        <f>IF(LEN(A1081)=0,"",INDEX('Smelter Look-up'!$A:$A,MATCH($A1081,'Smelter Look-up'!$E:$E,0)))</f>
        <v/>
      </c>
      <c r="C1081" s="186" t="str">
        <f>IF(LEN(A1081)=0,"",INDEX('Smelter Look-up'!$C:$C,MATCH($A1081,'Smelter Look-up'!$E:$E,0)))</f>
        <v/>
      </c>
      <c r="D1081" s="230"/>
      <c r="E1081" s="182" t="str">
        <f ca="1">IF(ISERROR($V1081),"",OFFSET('Smelter Look-up'!$D$4,$V1081-4,0)&amp;"")</f>
        <v/>
      </c>
      <c r="F1081" s="182" t="str">
        <f ca="1">IF(ISERROR($V1081),"",OFFSET('Smelter Look-up'!$E$4,$V1081-4,0))</f>
        <v/>
      </c>
      <c r="G1081" s="182" t="str">
        <f ca="1">IF(C1081=$X$4,IF(ISERROR($V1081),"Enter smelter details","RMI"),IF(ISERROR($V1081),"",OFFSET('Smelter Look-up'!$F$4,$V1081-4,0)))</f>
        <v/>
      </c>
      <c r="H1081" s="183" t="str">
        <f ca="1">IF(ISERROR($V1081),"",OFFSET('Smelter Look-up'!$G$4,$V1081-4,0))</f>
        <v/>
      </c>
      <c r="I1081" s="184" t="str">
        <f ca="1">IF(ISERROR($V1081),"",OFFSET('Smelter Look-up'!$H$4,$V1081-4,0))</f>
        <v/>
      </c>
      <c r="J1081" s="184" t="str">
        <f ca="1">IF(ISERROR($V1081),"",OFFSET('Smelter Look-up'!$I$4,$V1081-4,0))</f>
        <v/>
      </c>
      <c r="K1081" s="224"/>
      <c r="L1081" s="224"/>
      <c r="M1081" s="224"/>
      <c r="N1081" s="224"/>
      <c r="O1081" s="224"/>
      <c r="P1081" s="185"/>
      <c r="Q1081" s="225"/>
      <c r="R1081" s="182" t="str">
        <f ca="1">IF(ISERROR($V1081),"",OFFSET('Smelter Look-up'!$C$4,$V1081-4,0)&amp;"")</f>
        <v/>
      </c>
      <c r="S1081" s="181" t="str">
        <f t="shared" ca="1" si="149"/>
        <v/>
      </c>
      <c r="T1081" s="181" t="str">
        <f ca="1">IF(B1081="","",IF(ISERROR(MATCH($J1081,SorP!$B$1:$B$6226,0)),"",INDIRECT("'SorP'!$A$"&amp;MATCH($S1081&amp;$J1081,SorP!C:C,0))))</f>
        <v/>
      </c>
      <c r="U1081" s="201"/>
      <c r="V1081" s="226" t="e">
        <f>IF(C1081="",NA(),IF(OR(C1081="Smelter not listed",C1081="Smelter not yet identified"),MATCH($B1081&amp;$D1081,'Smelter Look-up'!$J:$J,0),MATCH($B1081&amp;$C1081,'Smelter Look-up'!$J:$J,0)))</f>
        <v>#N/A</v>
      </c>
      <c r="X1081" s="227">
        <f t="shared" ca="1" si="150"/>
        <v>0</v>
      </c>
      <c r="AB1081" s="228" t="str">
        <f t="shared" si="151"/>
        <v/>
      </c>
    </row>
    <row r="1082" spans="1:28" s="227" customFormat="1" ht="20.25">
      <c r="A1082" s="181"/>
      <c r="B1082" s="182" t="str">
        <f>IF(LEN(A1082)=0,"",INDEX('Smelter Look-up'!$A:$A,MATCH($A1082,'Smelter Look-up'!$E:$E,0)))</f>
        <v/>
      </c>
      <c r="C1082" s="186" t="str">
        <f>IF(LEN(A1082)=0,"",INDEX('Smelter Look-up'!$C:$C,MATCH($A1082,'Smelter Look-up'!$E:$E,0)))</f>
        <v/>
      </c>
      <c r="D1082" s="230"/>
      <c r="E1082" s="182" t="str">
        <f ca="1">IF(ISERROR($V1082),"",OFFSET('Smelter Look-up'!$D$4,$V1082-4,0)&amp;"")</f>
        <v/>
      </c>
      <c r="F1082" s="182" t="str">
        <f ca="1">IF(ISERROR($V1082),"",OFFSET('Smelter Look-up'!$E$4,$V1082-4,0))</f>
        <v/>
      </c>
      <c r="G1082" s="182" t="str">
        <f ca="1">IF(C1082=$X$4,IF(ISERROR($V1082),"Enter smelter details","RMI"),IF(ISERROR($V1082),"",OFFSET('Smelter Look-up'!$F$4,$V1082-4,0)))</f>
        <v/>
      </c>
      <c r="H1082" s="183" t="str">
        <f ca="1">IF(ISERROR($V1082),"",OFFSET('Smelter Look-up'!$G$4,$V1082-4,0))</f>
        <v/>
      </c>
      <c r="I1082" s="184" t="str">
        <f ca="1">IF(ISERROR($V1082),"",OFFSET('Smelter Look-up'!$H$4,$V1082-4,0))</f>
        <v/>
      </c>
      <c r="J1082" s="184" t="str">
        <f ca="1">IF(ISERROR($V1082),"",OFFSET('Smelter Look-up'!$I$4,$V1082-4,0))</f>
        <v/>
      </c>
      <c r="K1082" s="224"/>
      <c r="L1082" s="224"/>
      <c r="M1082" s="224"/>
      <c r="N1082" s="224"/>
      <c r="O1082" s="224"/>
      <c r="P1082" s="185"/>
      <c r="Q1082" s="225"/>
      <c r="R1082" s="182" t="str">
        <f ca="1">IF(ISERROR($V1082),"",OFFSET('Smelter Look-up'!$C$4,$V1082-4,0)&amp;"")</f>
        <v/>
      </c>
      <c r="S1082" s="181" t="str">
        <f t="shared" ca="1" si="149"/>
        <v/>
      </c>
      <c r="T1082" s="181" t="str">
        <f ca="1">IF(B1082="","",IF(ISERROR(MATCH($J1082,SorP!$B$1:$B$6226,0)),"",INDIRECT("'SorP'!$A$"&amp;MATCH($S1082&amp;$J1082,SorP!C:C,0))))</f>
        <v/>
      </c>
      <c r="U1082" s="201"/>
      <c r="V1082" s="226" t="e">
        <f>IF(C1082="",NA(),IF(OR(C1082="Smelter not listed",C1082="Smelter not yet identified"),MATCH($B1082&amp;$D1082,'Smelter Look-up'!$J:$J,0),MATCH($B1082&amp;$C1082,'Smelter Look-up'!$J:$J,0)))</f>
        <v>#N/A</v>
      </c>
      <c r="X1082" s="227">
        <f t="shared" ca="1" si="150"/>
        <v>0</v>
      </c>
      <c r="AB1082" s="228" t="str">
        <f t="shared" si="151"/>
        <v/>
      </c>
    </row>
    <row r="1083" spans="1:28" s="227" customFormat="1" ht="20.25">
      <c r="A1083" s="181"/>
      <c r="B1083" s="182" t="str">
        <f>IF(LEN(A1083)=0,"",INDEX('Smelter Look-up'!$A:$A,MATCH($A1083,'Smelter Look-up'!$E:$E,0)))</f>
        <v/>
      </c>
      <c r="C1083" s="186" t="str">
        <f>IF(LEN(A1083)=0,"",INDEX('Smelter Look-up'!$C:$C,MATCH($A1083,'Smelter Look-up'!$E:$E,0)))</f>
        <v/>
      </c>
      <c r="D1083" s="230"/>
      <c r="E1083" s="182" t="str">
        <f ca="1">IF(ISERROR($V1083),"",OFFSET('Smelter Look-up'!$D$4,$V1083-4,0)&amp;"")</f>
        <v/>
      </c>
      <c r="F1083" s="182" t="str">
        <f ca="1">IF(ISERROR($V1083),"",OFFSET('Smelter Look-up'!$E$4,$V1083-4,0))</f>
        <v/>
      </c>
      <c r="G1083" s="182" t="str">
        <f ca="1">IF(C1083=$X$4,IF(ISERROR($V1083),"Enter smelter details","RMI"),IF(ISERROR($V1083),"",OFFSET('Smelter Look-up'!$F$4,$V1083-4,0)))</f>
        <v/>
      </c>
      <c r="H1083" s="183" t="str">
        <f ca="1">IF(ISERROR($V1083),"",OFFSET('Smelter Look-up'!$G$4,$V1083-4,0))</f>
        <v/>
      </c>
      <c r="I1083" s="184" t="str">
        <f ca="1">IF(ISERROR($V1083),"",OFFSET('Smelter Look-up'!$H$4,$V1083-4,0))</f>
        <v/>
      </c>
      <c r="J1083" s="184" t="str">
        <f ca="1">IF(ISERROR($V1083),"",OFFSET('Smelter Look-up'!$I$4,$V1083-4,0))</f>
        <v/>
      </c>
      <c r="K1083" s="224"/>
      <c r="L1083" s="224"/>
      <c r="M1083" s="224"/>
      <c r="N1083" s="224"/>
      <c r="O1083" s="224"/>
      <c r="P1083" s="185"/>
      <c r="Q1083" s="225"/>
      <c r="R1083" s="182" t="str">
        <f ca="1">IF(ISERROR($V1083),"",OFFSET('Smelter Look-up'!$C$4,$V1083-4,0)&amp;"")</f>
        <v/>
      </c>
      <c r="S1083" s="181" t="str">
        <f t="shared" ref="S1083" ca="1" si="152">IF(B1083="","",IF(ISERROR(MATCH($E1083,CL,0)),"Unknown",INDIRECT("'C'!$A$"&amp;MATCH($E1083,CL,0)+1)))</f>
        <v/>
      </c>
      <c r="T1083" s="181" t="str">
        <f ca="1">IF(B1083="","",IF(ISERROR(MATCH($J1083,SorP!$B$1:$B$6226,0)),"",INDIRECT("'SorP'!$A$"&amp;MATCH($S1083&amp;$J1083,SorP!C:C,0))))</f>
        <v/>
      </c>
      <c r="U1083" s="201"/>
      <c r="V1083" s="226" t="e">
        <f>IF(C1083="",NA(),IF(OR(C1083="Smelter not listed",C1083="Smelter not yet identified"),MATCH($B1083&amp;$D1083,'Smelter Look-up'!$J:$J,0),MATCH($B1083&amp;$C1083,'Smelter Look-up'!$J:$J,0)))</f>
        <v>#N/A</v>
      </c>
      <c r="X1083" s="227">
        <f t="shared" ref="X1083" ca="1" si="153">IF(AND(C1083="Smelter not listed",OR(LEN(D1083)=0,LEN(E1083)=0)),1,0)</f>
        <v>0</v>
      </c>
      <c r="AB1083" s="228" t="str">
        <f t="shared" ref="AB1083" si="154">B1083&amp;C1083</f>
        <v/>
      </c>
    </row>
    <row r="1084" spans="1:28" s="227" customFormat="1" ht="20.25">
      <c r="A1084" s="181"/>
      <c r="B1084" s="182" t="str">
        <f>IF(LEN(A1084)=0,"",INDEX('Smelter Look-up'!$A:$A,MATCH($A1084,'Smelter Look-up'!$E:$E,0)))</f>
        <v/>
      </c>
      <c r="C1084" s="186" t="str">
        <f>IF(LEN(A1084)=0,"",INDEX('Smelter Look-up'!$C:$C,MATCH($A1084,'Smelter Look-up'!$E:$E,0)))</f>
        <v/>
      </c>
      <c r="D1084" s="230"/>
      <c r="E1084" s="182" t="str">
        <f ca="1">IF(ISERROR($V1084),"",OFFSET('Smelter Look-up'!$D$4,$V1084-4,0)&amp;"")</f>
        <v/>
      </c>
      <c r="F1084" s="182" t="str">
        <f ca="1">IF(ISERROR($V1084),"",OFFSET('Smelter Look-up'!$E$4,$V1084-4,0))</f>
        <v/>
      </c>
      <c r="G1084" s="182" t="str">
        <f ca="1">IF(C1084=$X$4,IF(ISERROR($V1084),"Enter smelter details","RMI"),IF(ISERROR($V1084),"",OFFSET('Smelter Look-up'!$F$4,$V1084-4,0)))</f>
        <v/>
      </c>
      <c r="H1084" s="183" t="str">
        <f ca="1">IF(ISERROR($V1084),"",OFFSET('Smelter Look-up'!$G$4,$V1084-4,0))</f>
        <v/>
      </c>
      <c r="I1084" s="184" t="str">
        <f ca="1">IF(ISERROR($V1084),"",OFFSET('Smelter Look-up'!$H$4,$V1084-4,0))</f>
        <v/>
      </c>
      <c r="J1084" s="184" t="str">
        <f ca="1">IF(ISERROR($V1084),"",OFFSET('Smelter Look-up'!$I$4,$V1084-4,0))</f>
        <v/>
      </c>
      <c r="K1084" s="224"/>
      <c r="L1084" s="224"/>
      <c r="M1084" s="224"/>
      <c r="N1084" s="224"/>
      <c r="O1084" s="224"/>
      <c r="P1084" s="185"/>
      <c r="Q1084" s="225"/>
      <c r="R1084" s="182" t="str">
        <f ca="1">IF(ISERROR($V1084),"",OFFSET('Smelter Look-up'!$C$4,$V1084-4,0)&amp;"")</f>
        <v/>
      </c>
      <c r="S1084" s="181" t="str">
        <f t="shared" ref="S1084:S1115" ca="1" si="155">IF(B1084="","",IF(ISERROR(MATCH($E1084,CL,0)),"Unknown",INDIRECT("'C'!$A$"&amp;MATCH($E1084,CL,0)+1)))</f>
        <v/>
      </c>
      <c r="T1084" s="181" t="str">
        <f ca="1">IF(B1084="","",IF(ISERROR(MATCH($J1084,SorP!$B$1:$B$6226,0)),"",INDIRECT("'SorP'!$A$"&amp;MATCH($S1084&amp;$J1084,SorP!C:C,0))))</f>
        <v/>
      </c>
      <c r="U1084" s="201"/>
      <c r="V1084" s="226" t="e">
        <f>IF(C1084="",NA(),IF(OR(C1084="Smelter not listed",C1084="Smelter not yet identified"),MATCH($B1084&amp;$D1084,'Smelter Look-up'!$J:$J,0),MATCH($B1084&amp;$C1084,'Smelter Look-up'!$J:$J,0)))</f>
        <v>#N/A</v>
      </c>
      <c r="X1084" s="227">
        <f t="shared" ref="X1084:X1115" ca="1" si="156">IF(AND(C1084="Smelter not listed",OR(LEN(D1084)=0,LEN(E1084)=0)),1,0)</f>
        <v>0</v>
      </c>
      <c r="AB1084" s="228" t="str">
        <f t="shared" ref="AB1084:AB1115" si="157">B1084&amp;C1084</f>
        <v/>
      </c>
    </row>
    <row r="1085" spans="1:28" s="227" customFormat="1" ht="20.25">
      <c r="A1085" s="181"/>
      <c r="B1085" s="182" t="str">
        <f>IF(LEN(A1085)=0,"",INDEX('Smelter Look-up'!$A:$A,MATCH($A1085,'Smelter Look-up'!$E:$E,0)))</f>
        <v/>
      </c>
      <c r="C1085" s="186" t="str">
        <f>IF(LEN(A1085)=0,"",INDEX('Smelter Look-up'!$C:$C,MATCH($A1085,'Smelter Look-up'!$E:$E,0)))</f>
        <v/>
      </c>
      <c r="D1085" s="230"/>
      <c r="E1085" s="182" t="str">
        <f ca="1">IF(ISERROR($V1085),"",OFFSET('Smelter Look-up'!$D$4,$V1085-4,0)&amp;"")</f>
        <v/>
      </c>
      <c r="F1085" s="182" t="str">
        <f ca="1">IF(ISERROR($V1085),"",OFFSET('Smelter Look-up'!$E$4,$V1085-4,0))</f>
        <v/>
      </c>
      <c r="G1085" s="182" t="str">
        <f ca="1">IF(C1085=$X$4,IF(ISERROR($V1085),"Enter smelter details","RMI"),IF(ISERROR($V1085),"",OFFSET('Smelter Look-up'!$F$4,$V1085-4,0)))</f>
        <v/>
      </c>
      <c r="H1085" s="183" t="str">
        <f ca="1">IF(ISERROR($V1085),"",OFFSET('Smelter Look-up'!$G$4,$V1085-4,0))</f>
        <v/>
      </c>
      <c r="I1085" s="184" t="str">
        <f ca="1">IF(ISERROR($V1085),"",OFFSET('Smelter Look-up'!$H$4,$V1085-4,0))</f>
        <v/>
      </c>
      <c r="J1085" s="184" t="str">
        <f ca="1">IF(ISERROR($V1085),"",OFFSET('Smelter Look-up'!$I$4,$V1085-4,0))</f>
        <v/>
      </c>
      <c r="K1085" s="224"/>
      <c r="L1085" s="224"/>
      <c r="M1085" s="224"/>
      <c r="N1085" s="224"/>
      <c r="O1085" s="224"/>
      <c r="P1085" s="185"/>
      <c r="Q1085" s="225"/>
      <c r="R1085" s="182" t="str">
        <f ca="1">IF(ISERROR($V1085),"",OFFSET('Smelter Look-up'!$C$4,$V1085-4,0)&amp;"")</f>
        <v/>
      </c>
      <c r="S1085" s="181" t="str">
        <f t="shared" ca="1" si="155"/>
        <v/>
      </c>
      <c r="T1085" s="181" t="str">
        <f ca="1">IF(B1085="","",IF(ISERROR(MATCH($J1085,SorP!$B$1:$B$6226,0)),"",INDIRECT("'SorP'!$A$"&amp;MATCH($S1085&amp;$J1085,SorP!C:C,0))))</f>
        <v/>
      </c>
      <c r="U1085" s="201"/>
      <c r="V1085" s="226" t="e">
        <f>IF(C1085="",NA(),IF(OR(C1085="Smelter not listed",C1085="Smelter not yet identified"),MATCH($B1085&amp;$D1085,'Smelter Look-up'!$J:$J,0),MATCH($B1085&amp;$C1085,'Smelter Look-up'!$J:$J,0)))</f>
        <v>#N/A</v>
      </c>
      <c r="X1085" s="227">
        <f t="shared" ca="1" si="156"/>
        <v>0</v>
      </c>
      <c r="AB1085" s="228" t="str">
        <f t="shared" si="157"/>
        <v/>
      </c>
    </row>
    <row r="1086" spans="1:28" s="227" customFormat="1" ht="20.25">
      <c r="A1086" s="181"/>
      <c r="B1086" s="182" t="str">
        <f>IF(LEN(A1086)=0,"",INDEX('Smelter Look-up'!$A:$A,MATCH($A1086,'Smelter Look-up'!$E:$E,0)))</f>
        <v/>
      </c>
      <c r="C1086" s="186" t="str">
        <f>IF(LEN(A1086)=0,"",INDEX('Smelter Look-up'!$C:$C,MATCH($A1086,'Smelter Look-up'!$E:$E,0)))</f>
        <v/>
      </c>
      <c r="D1086" s="230"/>
      <c r="E1086" s="182" t="str">
        <f ca="1">IF(ISERROR($V1086),"",OFFSET('Smelter Look-up'!$D$4,$V1086-4,0)&amp;"")</f>
        <v/>
      </c>
      <c r="F1086" s="182" t="str">
        <f ca="1">IF(ISERROR($V1086),"",OFFSET('Smelter Look-up'!$E$4,$V1086-4,0))</f>
        <v/>
      </c>
      <c r="G1086" s="182" t="str">
        <f ca="1">IF(C1086=$X$4,IF(ISERROR($V1086),"Enter smelter details","RMI"),IF(ISERROR($V1086),"",OFFSET('Smelter Look-up'!$F$4,$V1086-4,0)))</f>
        <v/>
      </c>
      <c r="H1086" s="183" t="str">
        <f ca="1">IF(ISERROR($V1086),"",OFFSET('Smelter Look-up'!$G$4,$V1086-4,0))</f>
        <v/>
      </c>
      <c r="I1086" s="184" t="str">
        <f ca="1">IF(ISERROR($V1086),"",OFFSET('Smelter Look-up'!$H$4,$V1086-4,0))</f>
        <v/>
      </c>
      <c r="J1086" s="184" t="str">
        <f ca="1">IF(ISERROR($V1086),"",OFFSET('Smelter Look-up'!$I$4,$V1086-4,0))</f>
        <v/>
      </c>
      <c r="K1086" s="224"/>
      <c r="L1086" s="224"/>
      <c r="M1086" s="224"/>
      <c r="N1086" s="224"/>
      <c r="O1086" s="224"/>
      <c r="P1086" s="185"/>
      <c r="Q1086" s="225"/>
      <c r="R1086" s="182" t="str">
        <f ca="1">IF(ISERROR($V1086),"",OFFSET('Smelter Look-up'!$C$4,$V1086-4,0)&amp;"")</f>
        <v/>
      </c>
      <c r="S1086" s="181" t="str">
        <f t="shared" ca="1" si="155"/>
        <v/>
      </c>
      <c r="T1086" s="181" t="str">
        <f ca="1">IF(B1086="","",IF(ISERROR(MATCH($J1086,SorP!$B$1:$B$6226,0)),"",INDIRECT("'SorP'!$A$"&amp;MATCH($S1086&amp;$J1086,SorP!C:C,0))))</f>
        <v/>
      </c>
      <c r="U1086" s="201"/>
      <c r="V1086" s="226" t="e">
        <f>IF(C1086="",NA(),IF(OR(C1086="Smelter not listed",C1086="Smelter not yet identified"),MATCH($B1086&amp;$D1086,'Smelter Look-up'!$J:$J,0),MATCH($B1086&amp;$C1086,'Smelter Look-up'!$J:$J,0)))</f>
        <v>#N/A</v>
      </c>
      <c r="X1086" s="227">
        <f t="shared" ca="1" si="156"/>
        <v>0</v>
      </c>
      <c r="AB1086" s="228" t="str">
        <f t="shared" si="157"/>
        <v/>
      </c>
    </row>
    <row r="1087" spans="1:28" s="227" customFormat="1" ht="20.25">
      <c r="A1087" s="181"/>
      <c r="B1087" s="182" t="str">
        <f>IF(LEN(A1087)=0,"",INDEX('Smelter Look-up'!$A:$A,MATCH($A1087,'Smelter Look-up'!$E:$E,0)))</f>
        <v/>
      </c>
      <c r="C1087" s="186" t="str">
        <f>IF(LEN(A1087)=0,"",INDEX('Smelter Look-up'!$C:$C,MATCH($A1087,'Smelter Look-up'!$E:$E,0)))</f>
        <v/>
      </c>
      <c r="D1087" s="230"/>
      <c r="E1087" s="182" t="str">
        <f ca="1">IF(ISERROR($V1087),"",OFFSET('Smelter Look-up'!$D$4,$V1087-4,0)&amp;"")</f>
        <v/>
      </c>
      <c r="F1087" s="182" t="str">
        <f ca="1">IF(ISERROR($V1087),"",OFFSET('Smelter Look-up'!$E$4,$V1087-4,0))</f>
        <v/>
      </c>
      <c r="G1087" s="182" t="str">
        <f ca="1">IF(C1087=$X$4,IF(ISERROR($V1087),"Enter smelter details","RMI"),IF(ISERROR($V1087),"",OFFSET('Smelter Look-up'!$F$4,$V1087-4,0)))</f>
        <v/>
      </c>
      <c r="H1087" s="183" t="str">
        <f ca="1">IF(ISERROR($V1087),"",OFFSET('Smelter Look-up'!$G$4,$V1087-4,0))</f>
        <v/>
      </c>
      <c r="I1087" s="184" t="str">
        <f ca="1">IF(ISERROR($V1087),"",OFFSET('Smelter Look-up'!$H$4,$V1087-4,0))</f>
        <v/>
      </c>
      <c r="J1087" s="184" t="str">
        <f ca="1">IF(ISERROR($V1087),"",OFFSET('Smelter Look-up'!$I$4,$V1087-4,0))</f>
        <v/>
      </c>
      <c r="K1087" s="224"/>
      <c r="L1087" s="224"/>
      <c r="M1087" s="224"/>
      <c r="N1087" s="224"/>
      <c r="O1087" s="224"/>
      <c r="P1087" s="185"/>
      <c r="Q1087" s="225"/>
      <c r="R1087" s="182" t="str">
        <f ca="1">IF(ISERROR($V1087),"",OFFSET('Smelter Look-up'!$C$4,$V1087-4,0)&amp;"")</f>
        <v/>
      </c>
      <c r="S1087" s="181" t="str">
        <f t="shared" ca="1" si="155"/>
        <v/>
      </c>
      <c r="T1087" s="181" t="str">
        <f ca="1">IF(B1087="","",IF(ISERROR(MATCH($J1087,SorP!$B$1:$B$6226,0)),"",INDIRECT("'SorP'!$A$"&amp;MATCH($S1087&amp;$J1087,SorP!C:C,0))))</f>
        <v/>
      </c>
      <c r="U1087" s="201"/>
      <c r="V1087" s="226" t="e">
        <f>IF(C1087="",NA(),IF(OR(C1087="Smelter not listed",C1087="Smelter not yet identified"),MATCH($B1087&amp;$D1087,'Smelter Look-up'!$J:$J,0),MATCH($B1087&amp;$C1087,'Smelter Look-up'!$J:$J,0)))</f>
        <v>#N/A</v>
      </c>
      <c r="X1087" s="227">
        <f t="shared" ca="1" si="156"/>
        <v>0</v>
      </c>
      <c r="AB1087" s="228" t="str">
        <f t="shared" si="157"/>
        <v/>
      </c>
    </row>
    <row r="1088" spans="1:28" s="227" customFormat="1" ht="20.25">
      <c r="A1088" s="181"/>
      <c r="B1088" s="182" t="str">
        <f>IF(LEN(A1088)=0,"",INDEX('Smelter Look-up'!$A:$A,MATCH($A1088,'Smelter Look-up'!$E:$E,0)))</f>
        <v/>
      </c>
      <c r="C1088" s="186" t="str">
        <f>IF(LEN(A1088)=0,"",INDEX('Smelter Look-up'!$C:$C,MATCH($A1088,'Smelter Look-up'!$E:$E,0)))</f>
        <v/>
      </c>
      <c r="D1088" s="230"/>
      <c r="E1088" s="182" t="str">
        <f ca="1">IF(ISERROR($V1088),"",OFFSET('Smelter Look-up'!$D$4,$V1088-4,0)&amp;"")</f>
        <v/>
      </c>
      <c r="F1088" s="182" t="str">
        <f ca="1">IF(ISERROR($V1088),"",OFFSET('Smelter Look-up'!$E$4,$V1088-4,0))</f>
        <v/>
      </c>
      <c r="G1088" s="182" t="str">
        <f ca="1">IF(C1088=$X$4,IF(ISERROR($V1088),"Enter smelter details","RMI"),IF(ISERROR($V1088),"",OFFSET('Smelter Look-up'!$F$4,$V1088-4,0)))</f>
        <v/>
      </c>
      <c r="H1088" s="183" t="str">
        <f ca="1">IF(ISERROR($V1088),"",OFFSET('Smelter Look-up'!$G$4,$V1088-4,0))</f>
        <v/>
      </c>
      <c r="I1088" s="184" t="str">
        <f ca="1">IF(ISERROR($V1088),"",OFFSET('Smelter Look-up'!$H$4,$V1088-4,0))</f>
        <v/>
      </c>
      <c r="J1088" s="184" t="str">
        <f ca="1">IF(ISERROR($V1088),"",OFFSET('Smelter Look-up'!$I$4,$V1088-4,0))</f>
        <v/>
      </c>
      <c r="K1088" s="224"/>
      <c r="L1088" s="224"/>
      <c r="M1088" s="224"/>
      <c r="N1088" s="224"/>
      <c r="O1088" s="224"/>
      <c r="P1088" s="185"/>
      <c r="Q1088" s="225"/>
      <c r="R1088" s="182" t="str">
        <f ca="1">IF(ISERROR($V1088),"",OFFSET('Smelter Look-up'!$C$4,$V1088-4,0)&amp;"")</f>
        <v/>
      </c>
      <c r="S1088" s="181" t="str">
        <f t="shared" ca="1" si="155"/>
        <v/>
      </c>
      <c r="T1088" s="181" t="str">
        <f ca="1">IF(B1088="","",IF(ISERROR(MATCH($J1088,SorP!$B$1:$B$6226,0)),"",INDIRECT("'SorP'!$A$"&amp;MATCH($S1088&amp;$J1088,SorP!C:C,0))))</f>
        <v/>
      </c>
      <c r="U1088" s="201"/>
      <c r="V1088" s="226" t="e">
        <f>IF(C1088="",NA(),IF(OR(C1088="Smelter not listed",C1088="Smelter not yet identified"),MATCH($B1088&amp;$D1088,'Smelter Look-up'!$J:$J,0),MATCH($B1088&amp;$C1088,'Smelter Look-up'!$J:$J,0)))</f>
        <v>#N/A</v>
      </c>
      <c r="X1088" s="227">
        <f t="shared" ca="1" si="156"/>
        <v>0</v>
      </c>
      <c r="AB1088" s="228" t="str">
        <f t="shared" si="157"/>
        <v/>
      </c>
    </row>
    <row r="1089" spans="1:28" s="227" customFormat="1" ht="20.25">
      <c r="A1089" s="181"/>
      <c r="B1089" s="182" t="str">
        <f>IF(LEN(A1089)=0,"",INDEX('Smelter Look-up'!$A:$A,MATCH($A1089,'Smelter Look-up'!$E:$E,0)))</f>
        <v/>
      </c>
      <c r="C1089" s="186" t="str">
        <f>IF(LEN(A1089)=0,"",INDEX('Smelter Look-up'!$C:$C,MATCH($A1089,'Smelter Look-up'!$E:$E,0)))</f>
        <v/>
      </c>
      <c r="D1089" s="230"/>
      <c r="E1089" s="182" t="str">
        <f ca="1">IF(ISERROR($V1089),"",OFFSET('Smelter Look-up'!$D$4,$V1089-4,0)&amp;"")</f>
        <v/>
      </c>
      <c r="F1089" s="182" t="str">
        <f ca="1">IF(ISERROR($V1089),"",OFFSET('Smelter Look-up'!$E$4,$V1089-4,0))</f>
        <v/>
      </c>
      <c r="G1089" s="182" t="str">
        <f ca="1">IF(C1089=$X$4,IF(ISERROR($V1089),"Enter smelter details","RMI"),IF(ISERROR($V1089),"",OFFSET('Smelter Look-up'!$F$4,$V1089-4,0)))</f>
        <v/>
      </c>
      <c r="H1089" s="183" t="str">
        <f ca="1">IF(ISERROR($V1089),"",OFFSET('Smelter Look-up'!$G$4,$V1089-4,0))</f>
        <v/>
      </c>
      <c r="I1089" s="184" t="str">
        <f ca="1">IF(ISERROR($V1089),"",OFFSET('Smelter Look-up'!$H$4,$V1089-4,0))</f>
        <v/>
      </c>
      <c r="J1089" s="184" t="str">
        <f ca="1">IF(ISERROR($V1089),"",OFFSET('Smelter Look-up'!$I$4,$V1089-4,0))</f>
        <v/>
      </c>
      <c r="K1089" s="224"/>
      <c r="L1089" s="224"/>
      <c r="M1089" s="224"/>
      <c r="N1089" s="224"/>
      <c r="O1089" s="224"/>
      <c r="P1089" s="185"/>
      <c r="Q1089" s="225"/>
      <c r="R1089" s="182" t="str">
        <f ca="1">IF(ISERROR($V1089),"",OFFSET('Smelter Look-up'!$C$4,$V1089-4,0)&amp;"")</f>
        <v/>
      </c>
      <c r="S1089" s="181" t="str">
        <f t="shared" ca="1" si="155"/>
        <v/>
      </c>
      <c r="T1089" s="181" t="str">
        <f ca="1">IF(B1089="","",IF(ISERROR(MATCH($J1089,SorP!$B$1:$B$6226,0)),"",INDIRECT("'SorP'!$A$"&amp;MATCH($S1089&amp;$J1089,SorP!C:C,0))))</f>
        <v/>
      </c>
      <c r="U1089" s="201"/>
      <c r="V1089" s="226" t="e">
        <f>IF(C1089="",NA(),IF(OR(C1089="Smelter not listed",C1089="Smelter not yet identified"),MATCH($B1089&amp;$D1089,'Smelter Look-up'!$J:$J,0),MATCH($B1089&amp;$C1089,'Smelter Look-up'!$J:$J,0)))</f>
        <v>#N/A</v>
      </c>
      <c r="X1089" s="227">
        <f t="shared" ca="1" si="156"/>
        <v>0</v>
      </c>
      <c r="AB1089" s="228" t="str">
        <f t="shared" si="157"/>
        <v/>
      </c>
    </row>
    <row r="1090" spans="1:28" s="227" customFormat="1" ht="20.25">
      <c r="A1090" s="181"/>
      <c r="B1090" s="182" t="str">
        <f>IF(LEN(A1090)=0,"",INDEX('Smelter Look-up'!$A:$A,MATCH($A1090,'Smelter Look-up'!$E:$E,0)))</f>
        <v/>
      </c>
      <c r="C1090" s="186" t="str">
        <f>IF(LEN(A1090)=0,"",INDEX('Smelter Look-up'!$C:$C,MATCH($A1090,'Smelter Look-up'!$E:$E,0)))</f>
        <v/>
      </c>
      <c r="D1090" s="230"/>
      <c r="E1090" s="182" t="str">
        <f ca="1">IF(ISERROR($V1090),"",OFFSET('Smelter Look-up'!$D$4,$V1090-4,0)&amp;"")</f>
        <v/>
      </c>
      <c r="F1090" s="182" t="str">
        <f ca="1">IF(ISERROR($V1090),"",OFFSET('Smelter Look-up'!$E$4,$V1090-4,0))</f>
        <v/>
      </c>
      <c r="G1090" s="182" t="str">
        <f ca="1">IF(C1090=$X$4,IF(ISERROR($V1090),"Enter smelter details","RMI"),IF(ISERROR($V1090),"",OFFSET('Smelter Look-up'!$F$4,$V1090-4,0)))</f>
        <v/>
      </c>
      <c r="H1090" s="183" t="str">
        <f ca="1">IF(ISERROR($V1090),"",OFFSET('Smelter Look-up'!$G$4,$V1090-4,0))</f>
        <v/>
      </c>
      <c r="I1090" s="184" t="str">
        <f ca="1">IF(ISERROR($V1090),"",OFFSET('Smelter Look-up'!$H$4,$V1090-4,0))</f>
        <v/>
      </c>
      <c r="J1090" s="184" t="str">
        <f ca="1">IF(ISERROR($V1090),"",OFFSET('Smelter Look-up'!$I$4,$V1090-4,0))</f>
        <v/>
      </c>
      <c r="K1090" s="224"/>
      <c r="L1090" s="224"/>
      <c r="M1090" s="224"/>
      <c r="N1090" s="224"/>
      <c r="O1090" s="224"/>
      <c r="P1090" s="185"/>
      <c r="Q1090" s="225"/>
      <c r="R1090" s="182" t="str">
        <f ca="1">IF(ISERROR($V1090),"",OFFSET('Smelter Look-up'!$C$4,$V1090-4,0)&amp;"")</f>
        <v/>
      </c>
      <c r="S1090" s="181" t="str">
        <f t="shared" ca="1" si="155"/>
        <v/>
      </c>
      <c r="T1090" s="181" t="str">
        <f ca="1">IF(B1090="","",IF(ISERROR(MATCH($J1090,SorP!$B$1:$B$6226,0)),"",INDIRECT("'SorP'!$A$"&amp;MATCH($S1090&amp;$J1090,SorP!C:C,0))))</f>
        <v/>
      </c>
      <c r="U1090" s="201"/>
      <c r="V1090" s="226" t="e">
        <f>IF(C1090="",NA(),IF(OR(C1090="Smelter not listed",C1090="Smelter not yet identified"),MATCH($B1090&amp;$D1090,'Smelter Look-up'!$J:$J,0),MATCH($B1090&amp;$C1090,'Smelter Look-up'!$J:$J,0)))</f>
        <v>#N/A</v>
      </c>
      <c r="X1090" s="227">
        <f t="shared" ca="1" si="156"/>
        <v>0</v>
      </c>
      <c r="AB1090" s="228" t="str">
        <f t="shared" si="157"/>
        <v/>
      </c>
    </row>
    <row r="1091" spans="1:28" s="227" customFormat="1" ht="20.25">
      <c r="A1091" s="181"/>
      <c r="B1091" s="182" t="str">
        <f>IF(LEN(A1091)=0,"",INDEX('Smelter Look-up'!$A:$A,MATCH($A1091,'Smelter Look-up'!$E:$E,0)))</f>
        <v/>
      </c>
      <c r="C1091" s="186" t="str">
        <f>IF(LEN(A1091)=0,"",INDEX('Smelter Look-up'!$C:$C,MATCH($A1091,'Smelter Look-up'!$E:$E,0)))</f>
        <v/>
      </c>
      <c r="D1091" s="230"/>
      <c r="E1091" s="182" t="str">
        <f ca="1">IF(ISERROR($V1091),"",OFFSET('Smelter Look-up'!$D$4,$V1091-4,0)&amp;"")</f>
        <v/>
      </c>
      <c r="F1091" s="182" t="str">
        <f ca="1">IF(ISERROR($V1091),"",OFFSET('Smelter Look-up'!$E$4,$V1091-4,0))</f>
        <v/>
      </c>
      <c r="G1091" s="182" t="str">
        <f ca="1">IF(C1091=$X$4,IF(ISERROR($V1091),"Enter smelter details","RMI"),IF(ISERROR($V1091),"",OFFSET('Smelter Look-up'!$F$4,$V1091-4,0)))</f>
        <v/>
      </c>
      <c r="H1091" s="183" t="str">
        <f ca="1">IF(ISERROR($V1091),"",OFFSET('Smelter Look-up'!$G$4,$V1091-4,0))</f>
        <v/>
      </c>
      <c r="I1091" s="184" t="str">
        <f ca="1">IF(ISERROR($V1091),"",OFFSET('Smelter Look-up'!$H$4,$V1091-4,0))</f>
        <v/>
      </c>
      <c r="J1091" s="184" t="str">
        <f ca="1">IF(ISERROR($V1091),"",OFFSET('Smelter Look-up'!$I$4,$V1091-4,0))</f>
        <v/>
      </c>
      <c r="K1091" s="224"/>
      <c r="L1091" s="224"/>
      <c r="M1091" s="224"/>
      <c r="N1091" s="224"/>
      <c r="O1091" s="224"/>
      <c r="P1091" s="185"/>
      <c r="Q1091" s="225"/>
      <c r="R1091" s="182" t="str">
        <f ca="1">IF(ISERROR($V1091),"",OFFSET('Smelter Look-up'!$C$4,$V1091-4,0)&amp;"")</f>
        <v/>
      </c>
      <c r="S1091" s="181" t="str">
        <f t="shared" ca="1" si="155"/>
        <v/>
      </c>
      <c r="T1091" s="181" t="str">
        <f ca="1">IF(B1091="","",IF(ISERROR(MATCH($J1091,SorP!$B$1:$B$6226,0)),"",INDIRECT("'SorP'!$A$"&amp;MATCH($S1091&amp;$J1091,SorP!C:C,0))))</f>
        <v/>
      </c>
      <c r="U1091" s="201"/>
      <c r="V1091" s="226" t="e">
        <f>IF(C1091="",NA(),IF(OR(C1091="Smelter not listed",C1091="Smelter not yet identified"),MATCH($B1091&amp;$D1091,'Smelter Look-up'!$J:$J,0),MATCH($B1091&amp;$C1091,'Smelter Look-up'!$J:$J,0)))</f>
        <v>#N/A</v>
      </c>
      <c r="X1091" s="227">
        <f t="shared" ca="1" si="156"/>
        <v>0</v>
      </c>
      <c r="AB1091" s="228" t="str">
        <f t="shared" si="157"/>
        <v/>
      </c>
    </row>
    <row r="1092" spans="1:28" s="227" customFormat="1" ht="20.25">
      <c r="A1092" s="181"/>
      <c r="B1092" s="182" t="str">
        <f>IF(LEN(A1092)=0,"",INDEX('Smelter Look-up'!$A:$A,MATCH($A1092,'Smelter Look-up'!$E:$E,0)))</f>
        <v/>
      </c>
      <c r="C1092" s="186" t="str">
        <f>IF(LEN(A1092)=0,"",INDEX('Smelter Look-up'!$C:$C,MATCH($A1092,'Smelter Look-up'!$E:$E,0)))</f>
        <v/>
      </c>
      <c r="D1092" s="230"/>
      <c r="E1092" s="182" t="str">
        <f ca="1">IF(ISERROR($V1092),"",OFFSET('Smelter Look-up'!$D$4,$V1092-4,0)&amp;"")</f>
        <v/>
      </c>
      <c r="F1092" s="182" t="str">
        <f ca="1">IF(ISERROR($V1092),"",OFFSET('Smelter Look-up'!$E$4,$V1092-4,0))</f>
        <v/>
      </c>
      <c r="G1092" s="182" t="str">
        <f ca="1">IF(C1092=$X$4,IF(ISERROR($V1092),"Enter smelter details","RMI"),IF(ISERROR($V1092),"",OFFSET('Smelter Look-up'!$F$4,$V1092-4,0)))</f>
        <v/>
      </c>
      <c r="H1092" s="183" t="str">
        <f ca="1">IF(ISERROR($V1092),"",OFFSET('Smelter Look-up'!$G$4,$V1092-4,0))</f>
        <v/>
      </c>
      <c r="I1092" s="184" t="str">
        <f ca="1">IF(ISERROR($V1092),"",OFFSET('Smelter Look-up'!$H$4,$V1092-4,0))</f>
        <v/>
      </c>
      <c r="J1092" s="184" t="str">
        <f ca="1">IF(ISERROR($V1092),"",OFFSET('Smelter Look-up'!$I$4,$V1092-4,0))</f>
        <v/>
      </c>
      <c r="K1092" s="224"/>
      <c r="L1092" s="224"/>
      <c r="M1092" s="224"/>
      <c r="N1092" s="224"/>
      <c r="O1092" s="224"/>
      <c r="P1092" s="185"/>
      <c r="Q1092" s="225"/>
      <c r="R1092" s="182" t="str">
        <f ca="1">IF(ISERROR($V1092),"",OFFSET('Smelter Look-up'!$C$4,$V1092-4,0)&amp;"")</f>
        <v/>
      </c>
      <c r="S1092" s="181" t="str">
        <f t="shared" ca="1" si="155"/>
        <v/>
      </c>
      <c r="T1092" s="181" t="str">
        <f ca="1">IF(B1092="","",IF(ISERROR(MATCH($J1092,SorP!$B$1:$B$6226,0)),"",INDIRECT("'SorP'!$A$"&amp;MATCH($S1092&amp;$J1092,SorP!C:C,0))))</f>
        <v/>
      </c>
      <c r="U1092" s="201"/>
      <c r="V1092" s="226" t="e">
        <f>IF(C1092="",NA(),IF(OR(C1092="Smelter not listed",C1092="Smelter not yet identified"),MATCH($B1092&amp;$D1092,'Smelter Look-up'!$J:$J,0),MATCH($B1092&amp;$C1092,'Smelter Look-up'!$J:$J,0)))</f>
        <v>#N/A</v>
      </c>
      <c r="X1092" s="227">
        <f t="shared" ca="1" si="156"/>
        <v>0</v>
      </c>
      <c r="AB1092" s="228" t="str">
        <f t="shared" si="157"/>
        <v/>
      </c>
    </row>
    <row r="1093" spans="1:28" s="227" customFormat="1" ht="20.25">
      <c r="A1093" s="181"/>
      <c r="B1093" s="182" t="str">
        <f>IF(LEN(A1093)=0,"",INDEX('Smelter Look-up'!$A:$A,MATCH($A1093,'Smelter Look-up'!$E:$E,0)))</f>
        <v/>
      </c>
      <c r="C1093" s="186" t="str">
        <f>IF(LEN(A1093)=0,"",INDEX('Smelter Look-up'!$C:$C,MATCH($A1093,'Smelter Look-up'!$E:$E,0)))</f>
        <v/>
      </c>
      <c r="D1093" s="230"/>
      <c r="E1093" s="182" t="str">
        <f ca="1">IF(ISERROR($V1093),"",OFFSET('Smelter Look-up'!$D$4,$V1093-4,0)&amp;"")</f>
        <v/>
      </c>
      <c r="F1093" s="182" t="str">
        <f ca="1">IF(ISERROR($V1093),"",OFFSET('Smelter Look-up'!$E$4,$V1093-4,0))</f>
        <v/>
      </c>
      <c r="G1093" s="182" t="str">
        <f ca="1">IF(C1093=$X$4,IF(ISERROR($V1093),"Enter smelter details","RMI"),IF(ISERROR($V1093),"",OFFSET('Smelter Look-up'!$F$4,$V1093-4,0)))</f>
        <v/>
      </c>
      <c r="H1093" s="183" t="str">
        <f ca="1">IF(ISERROR($V1093),"",OFFSET('Smelter Look-up'!$G$4,$V1093-4,0))</f>
        <v/>
      </c>
      <c r="I1093" s="184" t="str">
        <f ca="1">IF(ISERROR($V1093),"",OFFSET('Smelter Look-up'!$H$4,$V1093-4,0))</f>
        <v/>
      </c>
      <c r="J1093" s="184" t="str">
        <f ca="1">IF(ISERROR($V1093),"",OFFSET('Smelter Look-up'!$I$4,$V1093-4,0))</f>
        <v/>
      </c>
      <c r="K1093" s="224"/>
      <c r="L1093" s="224"/>
      <c r="M1093" s="224"/>
      <c r="N1093" s="224"/>
      <c r="O1093" s="224"/>
      <c r="P1093" s="185"/>
      <c r="Q1093" s="225"/>
      <c r="R1093" s="182" t="str">
        <f ca="1">IF(ISERROR($V1093),"",OFFSET('Smelter Look-up'!$C$4,$V1093-4,0)&amp;"")</f>
        <v/>
      </c>
      <c r="S1093" s="181" t="str">
        <f t="shared" ca="1" si="155"/>
        <v/>
      </c>
      <c r="T1093" s="181" t="str">
        <f ca="1">IF(B1093="","",IF(ISERROR(MATCH($J1093,SorP!$B$1:$B$6226,0)),"",INDIRECT("'SorP'!$A$"&amp;MATCH($S1093&amp;$J1093,SorP!C:C,0))))</f>
        <v/>
      </c>
      <c r="U1093" s="201"/>
      <c r="V1093" s="226" t="e">
        <f>IF(C1093="",NA(),IF(OR(C1093="Smelter not listed",C1093="Smelter not yet identified"),MATCH($B1093&amp;$D1093,'Smelter Look-up'!$J:$J,0),MATCH($B1093&amp;$C1093,'Smelter Look-up'!$J:$J,0)))</f>
        <v>#N/A</v>
      </c>
      <c r="X1093" s="227">
        <f t="shared" ca="1" si="156"/>
        <v>0</v>
      </c>
      <c r="AB1093" s="228" t="str">
        <f t="shared" si="157"/>
        <v/>
      </c>
    </row>
    <row r="1094" spans="1:28" s="227" customFormat="1" ht="20.25">
      <c r="A1094" s="181"/>
      <c r="B1094" s="182" t="str">
        <f>IF(LEN(A1094)=0,"",INDEX('Smelter Look-up'!$A:$A,MATCH($A1094,'Smelter Look-up'!$E:$E,0)))</f>
        <v/>
      </c>
      <c r="C1094" s="186" t="str">
        <f>IF(LEN(A1094)=0,"",INDEX('Smelter Look-up'!$C:$C,MATCH($A1094,'Smelter Look-up'!$E:$E,0)))</f>
        <v/>
      </c>
      <c r="D1094" s="230"/>
      <c r="E1094" s="182" t="str">
        <f ca="1">IF(ISERROR($V1094),"",OFFSET('Smelter Look-up'!$D$4,$V1094-4,0)&amp;"")</f>
        <v/>
      </c>
      <c r="F1094" s="182" t="str">
        <f ca="1">IF(ISERROR($V1094),"",OFFSET('Smelter Look-up'!$E$4,$V1094-4,0))</f>
        <v/>
      </c>
      <c r="G1094" s="182" t="str">
        <f ca="1">IF(C1094=$X$4,IF(ISERROR($V1094),"Enter smelter details","RMI"),IF(ISERROR($V1094),"",OFFSET('Smelter Look-up'!$F$4,$V1094-4,0)))</f>
        <v/>
      </c>
      <c r="H1094" s="183" t="str">
        <f ca="1">IF(ISERROR($V1094),"",OFFSET('Smelter Look-up'!$G$4,$V1094-4,0))</f>
        <v/>
      </c>
      <c r="I1094" s="184" t="str">
        <f ca="1">IF(ISERROR($V1094),"",OFFSET('Smelter Look-up'!$H$4,$V1094-4,0))</f>
        <v/>
      </c>
      <c r="J1094" s="184" t="str">
        <f ca="1">IF(ISERROR($V1094),"",OFFSET('Smelter Look-up'!$I$4,$V1094-4,0))</f>
        <v/>
      </c>
      <c r="K1094" s="224"/>
      <c r="L1094" s="224"/>
      <c r="M1094" s="224"/>
      <c r="N1094" s="224"/>
      <c r="O1094" s="224"/>
      <c r="P1094" s="185"/>
      <c r="Q1094" s="225"/>
      <c r="R1094" s="182" t="str">
        <f ca="1">IF(ISERROR($V1094),"",OFFSET('Smelter Look-up'!$C$4,$V1094-4,0)&amp;"")</f>
        <v/>
      </c>
      <c r="S1094" s="181" t="str">
        <f t="shared" ca="1" si="155"/>
        <v/>
      </c>
      <c r="T1094" s="181" t="str">
        <f ca="1">IF(B1094="","",IF(ISERROR(MATCH($J1094,SorP!$B$1:$B$6226,0)),"",INDIRECT("'SorP'!$A$"&amp;MATCH($S1094&amp;$J1094,SorP!C:C,0))))</f>
        <v/>
      </c>
      <c r="U1094" s="201"/>
      <c r="V1094" s="226" t="e">
        <f>IF(C1094="",NA(),IF(OR(C1094="Smelter not listed",C1094="Smelter not yet identified"),MATCH($B1094&amp;$D1094,'Smelter Look-up'!$J:$J,0),MATCH($B1094&amp;$C1094,'Smelter Look-up'!$J:$J,0)))</f>
        <v>#N/A</v>
      </c>
      <c r="X1094" s="227">
        <f t="shared" ca="1" si="156"/>
        <v>0</v>
      </c>
      <c r="AB1094" s="228" t="str">
        <f t="shared" si="157"/>
        <v/>
      </c>
    </row>
    <row r="1095" spans="1:28" s="227" customFormat="1" ht="20.25">
      <c r="A1095" s="181"/>
      <c r="B1095" s="182" t="str">
        <f>IF(LEN(A1095)=0,"",INDEX('Smelter Look-up'!$A:$A,MATCH($A1095,'Smelter Look-up'!$E:$E,0)))</f>
        <v/>
      </c>
      <c r="C1095" s="186" t="str">
        <f>IF(LEN(A1095)=0,"",INDEX('Smelter Look-up'!$C:$C,MATCH($A1095,'Smelter Look-up'!$E:$E,0)))</f>
        <v/>
      </c>
      <c r="D1095" s="230"/>
      <c r="E1095" s="182" t="str">
        <f ca="1">IF(ISERROR($V1095),"",OFFSET('Smelter Look-up'!$D$4,$V1095-4,0)&amp;"")</f>
        <v/>
      </c>
      <c r="F1095" s="182" t="str">
        <f ca="1">IF(ISERROR($V1095),"",OFFSET('Smelter Look-up'!$E$4,$V1095-4,0))</f>
        <v/>
      </c>
      <c r="G1095" s="182" t="str">
        <f ca="1">IF(C1095=$X$4,IF(ISERROR($V1095),"Enter smelter details","RMI"),IF(ISERROR($V1095),"",OFFSET('Smelter Look-up'!$F$4,$V1095-4,0)))</f>
        <v/>
      </c>
      <c r="H1095" s="183" t="str">
        <f ca="1">IF(ISERROR($V1095),"",OFFSET('Smelter Look-up'!$G$4,$V1095-4,0))</f>
        <v/>
      </c>
      <c r="I1095" s="184" t="str">
        <f ca="1">IF(ISERROR($V1095),"",OFFSET('Smelter Look-up'!$H$4,$V1095-4,0))</f>
        <v/>
      </c>
      <c r="J1095" s="184" t="str">
        <f ca="1">IF(ISERROR($V1095),"",OFFSET('Smelter Look-up'!$I$4,$V1095-4,0))</f>
        <v/>
      </c>
      <c r="K1095" s="224"/>
      <c r="L1095" s="224"/>
      <c r="M1095" s="224"/>
      <c r="N1095" s="224"/>
      <c r="O1095" s="224"/>
      <c r="P1095" s="185"/>
      <c r="Q1095" s="225"/>
      <c r="R1095" s="182" t="str">
        <f ca="1">IF(ISERROR($V1095),"",OFFSET('Smelter Look-up'!$C$4,$V1095-4,0)&amp;"")</f>
        <v/>
      </c>
      <c r="S1095" s="181" t="str">
        <f t="shared" ca="1" si="155"/>
        <v/>
      </c>
      <c r="T1095" s="181" t="str">
        <f ca="1">IF(B1095="","",IF(ISERROR(MATCH($J1095,SorP!$B$1:$B$6226,0)),"",INDIRECT("'SorP'!$A$"&amp;MATCH($S1095&amp;$J1095,SorP!C:C,0))))</f>
        <v/>
      </c>
      <c r="U1095" s="201"/>
      <c r="V1095" s="226" t="e">
        <f>IF(C1095="",NA(),IF(OR(C1095="Smelter not listed",C1095="Smelter not yet identified"),MATCH($B1095&amp;$D1095,'Smelter Look-up'!$J:$J,0),MATCH($B1095&amp;$C1095,'Smelter Look-up'!$J:$J,0)))</f>
        <v>#N/A</v>
      </c>
      <c r="X1095" s="227">
        <f t="shared" ca="1" si="156"/>
        <v>0</v>
      </c>
      <c r="AB1095" s="228" t="str">
        <f t="shared" si="157"/>
        <v/>
      </c>
    </row>
    <row r="1096" spans="1:28" s="227" customFormat="1" ht="20.25">
      <c r="A1096" s="181"/>
      <c r="B1096" s="182" t="str">
        <f>IF(LEN(A1096)=0,"",INDEX('Smelter Look-up'!$A:$A,MATCH($A1096,'Smelter Look-up'!$E:$E,0)))</f>
        <v/>
      </c>
      <c r="C1096" s="186" t="str">
        <f>IF(LEN(A1096)=0,"",INDEX('Smelter Look-up'!$C:$C,MATCH($A1096,'Smelter Look-up'!$E:$E,0)))</f>
        <v/>
      </c>
      <c r="D1096" s="230"/>
      <c r="E1096" s="182" t="str">
        <f ca="1">IF(ISERROR($V1096),"",OFFSET('Smelter Look-up'!$D$4,$V1096-4,0)&amp;"")</f>
        <v/>
      </c>
      <c r="F1096" s="182" t="str">
        <f ca="1">IF(ISERROR($V1096),"",OFFSET('Smelter Look-up'!$E$4,$V1096-4,0))</f>
        <v/>
      </c>
      <c r="G1096" s="182" t="str">
        <f ca="1">IF(C1096=$X$4,IF(ISERROR($V1096),"Enter smelter details","RMI"),IF(ISERROR($V1096),"",OFFSET('Smelter Look-up'!$F$4,$V1096-4,0)))</f>
        <v/>
      </c>
      <c r="H1096" s="183" t="str">
        <f ca="1">IF(ISERROR($V1096),"",OFFSET('Smelter Look-up'!$G$4,$V1096-4,0))</f>
        <v/>
      </c>
      <c r="I1096" s="184" t="str">
        <f ca="1">IF(ISERROR($V1096),"",OFFSET('Smelter Look-up'!$H$4,$V1096-4,0))</f>
        <v/>
      </c>
      <c r="J1096" s="184" t="str">
        <f ca="1">IF(ISERROR($V1096),"",OFFSET('Smelter Look-up'!$I$4,$V1096-4,0))</f>
        <v/>
      </c>
      <c r="K1096" s="224"/>
      <c r="L1096" s="224"/>
      <c r="M1096" s="224"/>
      <c r="N1096" s="224"/>
      <c r="O1096" s="224"/>
      <c r="P1096" s="185"/>
      <c r="Q1096" s="225"/>
      <c r="R1096" s="182" t="str">
        <f ca="1">IF(ISERROR($V1096),"",OFFSET('Smelter Look-up'!$C$4,$V1096-4,0)&amp;"")</f>
        <v/>
      </c>
      <c r="S1096" s="181" t="str">
        <f t="shared" ca="1" si="155"/>
        <v/>
      </c>
      <c r="T1096" s="181" t="str">
        <f ca="1">IF(B1096="","",IF(ISERROR(MATCH($J1096,SorP!$B$1:$B$6226,0)),"",INDIRECT("'SorP'!$A$"&amp;MATCH($S1096&amp;$J1096,SorP!C:C,0))))</f>
        <v/>
      </c>
      <c r="U1096" s="201"/>
      <c r="V1096" s="226" t="e">
        <f>IF(C1096="",NA(),IF(OR(C1096="Smelter not listed",C1096="Smelter not yet identified"),MATCH($B1096&amp;$D1096,'Smelter Look-up'!$J:$J,0),MATCH($B1096&amp;$C1096,'Smelter Look-up'!$J:$J,0)))</f>
        <v>#N/A</v>
      </c>
      <c r="X1096" s="227">
        <f t="shared" ca="1" si="156"/>
        <v>0</v>
      </c>
      <c r="AB1096" s="228" t="str">
        <f t="shared" si="157"/>
        <v/>
      </c>
    </row>
    <row r="1097" spans="1:28" s="227" customFormat="1" ht="20.25">
      <c r="A1097" s="181"/>
      <c r="B1097" s="182" t="str">
        <f>IF(LEN(A1097)=0,"",INDEX('Smelter Look-up'!$A:$A,MATCH($A1097,'Smelter Look-up'!$E:$E,0)))</f>
        <v/>
      </c>
      <c r="C1097" s="186" t="str">
        <f>IF(LEN(A1097)=0,"",INDEX('Smelter Look-up'!$C:$C,MATCH($A1097,'Smelter Look-up'!$E:$E,0)))</f>
        <v/>
      </c>
      <c r="D1097" s="230"/>
      <c r="E1097" s="182" t="str">
        <f ca="1">IF(ISERROR($V1097),"",OFFSET('Smelter Look-up'!$D$4,$V1097-4,0)&amp;"")</f>
        <v/>
      </c>
      <c r="F1097" s="182" t="str">
        <f ca="1">IF(ISERROR($V1097),"",OFFSET('Smelter Look-up'!$E$4,$V1097-4,0))</f>
        <v/>
      </c>
      <c r="G1097" s="182" t="str">
        <f ca="1">IF(C1097=$X$4,IF(ISERROR($V1097),"Enter smelter details","RMI"),IF(ISERROR($V1097),"",OFFSET('Smelter Look-up'!$F$4,$V1097-4,0)))</f>
        <v/>
      </c>
      <c r="H1097" s="183" t="str">
        <f ca="1">IF(ISERROR($V1097),"",OFFSET('Smelter Look-up'!$G$4,$V1097-4,0))</f>
        <v/>
      </c>
      <c r="I1097" s="184" t="str">
        <f ca="1">IF(ISERROR($V1097),"",OFFSET('Smelter Look-up'!$H$4,$V1097-4,0))</f>
        <v/>
      </c>
      <c r="J1097" s="184" t="str">
        <f ca="1">IF(ISERROR($V1097),"",OFFSET('Smelter Look-up'!$I$4,$V1097-4,0))</f>
        <v/>
      </c>
      <c r="K1097" s="224"/>
      <c r="L1097" s="224"/>
      <c r="M1097" s="224"/>
      <c r="N1097" s="224"/>
      <c r="O1097" s="224"/>
      <c r="P1097" s="185"/>
      <c r="Q1097" s="225"/>
      <c r="R1097" s="182" t="str">
        <f ca="1">IF(ISERROR($V1097),"",OFFSET('Smelter Look-up'!$C$4,$V1097-4,0)&amp;"")</f>
        <v/>
      </c>
      <c r="S1097" s="181" t="str">
        <f t="shared" ca="1" si="155"/>
        <v/>
      </c>
      <c r="T1097" s="181" t="str">
        <f ca="1">IF(B1097="","",IF(ISERROR(MATCH($J1097,SorP!$B$1:$B$6226,0)),"",INDIRECT("'SorP'!$A$"&amp;MATCH($S1097&amp;$J1097,SorP!C:C,0))))</f>
        <v/>
      </c>
      <c r="U1097" s="201"/>
      <c r="V1097" s="226" t="e">
        <f>IF(C1097="",NA(),IF(OR(C1097="Smelter not listed",C1097="Smelter not yet identified"),MATCH($B1097&amp;$D1097,'Smelter Look-up'!$J:$J,0),MATCH($B1097&amp;$C1097,'Smelter Look-up'!$J:$J,0)))</f>
        <v>#N/A</v>
      </c>
      <c r="X1097" s="227">
        <f t="shared" ca="1" si="156"/>
        <v>0</v>
      </c>
      <c r="AB1097" s="228" t="str">
        <f t="shared" si="157"/>
        <v/>
      </c>
    </row>
    <row r="1098" spans="1:28" s="227" customFormat="1" ht="20.25">
      <c r="A1098" s="181"/>
      <c r="B1098" s="182" t="str">
        <f>IF(LEN(A1098)=0,"",INDEX('Smelter Look-up'!$A:$A,MATCH($A1098,'Smelter Look-up'!$E:$E,0)))</f>
        <v/>
      </c>
      <c r="C1098" s="186" t="str">
        <f>IF(LEN(A1098)=0,"",INDEX('Smelter Look-up'!$C:$C,MATCH($A1098,'Smelter Look-up'!$E:$E,0)))</f>
        <v/>
      </c>
      <c r="D1098" s="230"/>
      <c r="E1098" s="182" t="str">
        <f ca="1">IF(ISERROR($V1098),"",OFFSET('Smelter Look-up'!$D$4,$V1098-4,0)&amp;"")</f>
        <v/>
      </c>
      <c r="F1098" s="182" t="str">
        <f ca="1">IF(ISERROR($V1098),"",OFFSET('Smelter Look-up'!$E$4,$V1098-4,0))</f>
        <v/>
      </c>
      <c r="G1098" s="182" t="str">
        <f ca="1">IF(C1098=$X$4,IF(ISERROR($V1098),"Enter smelter details","RMI"),IF(ISERROR($V1098),"",OFFSET('Smelter Look-up'!$F$4,$V1098-4,0)))</f>
        <v/>
      </c>
      <c r="H1098" s="183" t="str">
        <f ca="1">IF(ISERROR($V1098),"",OFFSET('Smelter Look-up'!$G$4,$V1098-4,0))</f>
        <v/>
      </c>
      <c r="I1098" s="184" t="str">
        <f ca="1">IF(ISERROR($V1098),"",OFFSET('Smelter Look-up'!$H$4,$V1098-4,0))</f>
        <v/>
      </c>
      <c r="J1098" s="184" t="str">
        <f ca="1">IF(ISERROR($V1098),"",OFFSET('Smelter Look-up'!$I$4,$V1098-4,0))</f>
        <v/>
      </c>
      <c r="K1098" s="224"/>
      <c r="L1098" s="224"/>
      <c r="M1098" s="224"/>
      <c r="N1098" s="224"/>
      <c r="O1098" s="224"/>
      <c r="P1098" s="185"/>
      <c r="Q1098" s="225"/>
      <c r="R1098" s="182" t="str">
        <f ca="1">IF(ISERROR($V1098),"",OFFSET('Smelter Look-up'!$C$4,$V1098-4,0)&amp;"")</f>
        <v/>
      </c>
      <c r="S1098" s="181" t="str">
        <f t="shared" ca="1" si="155"/>
        <v/>
      </c>
      <c r="T1098" s="181" t="str">
        <f ca="1">IF(B1098="","",IF(ISERROR(MATCH($J1098,SorP!$B$1:$B$6226,0)),"",INDIRECT("'SorP'!$A$"&amp;MATCH($S1098&amp;$J1098,SorP!C:C,0))))</f>
        <v/>
      </c>
      <c r="U1098" s="201"/>
      <c r="V1098" s="226" t="e">
        <f>IF(C1098="",NA(),IF(OR(C1098="Smelter not listed",C1098="Smelter not yet identified"),MATCH($B1098&amp;$D1098,'Smelter Look-up'!$J:$J,0),MATCH($B1098&amp;$C1098,'Smelter Look-up'!$J:$J,0)))</f>
        <v>#N/A</v>
      </c>
      <c r="X1098" s="227">
        <f t="shared" ca="1" si="156"/>
        <v>0</v>
      </c>
      <c r="AB1098" s="228" t="str">
        <f t="shared" si="157"/>
        <v/>
      </c>
    </row>
    <row r="1099" spans="1:28" s="227" customFormat="1" ht="20.25">
      <c r="A1099" s="181"/>
      <c r="B1099" s="182" t="str">
        <f>IF(LEN(A1099)=0,"",INDEX('Smelter Look-up'!$A:$A,MATCH($A1099,'Smelter Look-up'!$E:$E,0)))</f>
        <v/>
      </c>
      <c r="C1099" s="186" t="str">
        <f>IF(LEN(A1099)=0,"",INDEX('Smelter Look-up'!$C:$C,MATCH($A1099,'Smelter Look-up'!$E:$E,0)))</f>
        <v/>
      </c>
      <c r="D1099" s="230"/>
      <c r="E1099" s="182" t="str">
        <f ca="1">IF(ISERROR($V1099),"",OFFSET('Smelter Look-up'!$D$4,$V1099-4,0)&amp;"")</f>
        <v/>
      </c>
      <c r="F1099" s="182" t="str">
        <f ca="1">IF(ISERROR($V1099),"",OFFSET('Smelter Look-up'!$E$4,$V1099-4,0))</f>
        <v/>
      </c>
      <c r="G1099" s="182" t="str">
        <f ca="1">IF(C1099=$X$4,IF(ISERROR($V1099),"Enter smelter details","RMI"),IF(ISERROR($V1099),"",OFFSET('Smelter Look-up'!$F$4,$V1099-4,0)))</f>
        <v/>
      </c>
      <c r="H1099" s="183" t="str">
        <f ca="1">IF(ISERROR($V1099),"",OFFSET('Smelter Look-up'!$G$4,$V1099-4,0))</f>
        <v/>
      </c>
      <c r="I1099" s="184" t="str">
        <f ca="1">IF(ISERROR($V1099),"",OFFSET('Smelter Look-up'!$H$4,$V1099-4,0))</f>
        <v/>
      </c>
      <c r="J1099" s="184" t="str">
        <f ca="1">IF(ISERROR($V1099),"",OFFSET('Smelter Look-up'!$I$4,$V1099-4,0))</f>
        <v/>
      </c>
      <c r="K1099" s="224"/>
      <c r="L1099" s="224"/>
      <c r="M1099" s="224"/>
      <c r="N1099" s="224"/>
      <c r="O1099" s="224"/>
      <c r="P1099" s="185"/>
      <c r="Q1099" s="225"/>
      <c r="R1099" s="182" t="str">
        <f ca="1">IF(ISERROR($V1099),"",OFFSET('Smelter Look-up'!$C$4,$V1099-4,0)&amp;"")</f>
        <v/>
      </c>
      <c r="S1099" s="181" t="str">
        <f t="shared" ca="1" si="155"/>
        <v/>
      </c>
      <c r="T1099" s="181" t="str">
        <f ca="1">IF(B1099="","",IF(ISERROR(MATCH($J1099,SorP!$B$1:$B$6226,0)),"",INDIRECT("'SorP'!$A$"&amp;MATCH($S1099&amp;$J1099,SorP!C:C,0))))</f>
        <v/>
      </c>
      <c r="U1099" s="201"/>
      <c r="V1099" s="226" t="e">
        <f>IF(C1099="",NA(),IF(OR(C1099="Smelter not listed",C1099="Smelter not yet identified"),MATCH($B1099&amp;$D1099,'Smelter Look-up'!$J:$J,0),MATCH($B1099&amp;$C1099,'Smelter Look-up'!$J:$J,0)))</f>
        <v>#N/A</v>
      </c>
      <c r="X1099" s="227">
        <f t="shared" ca="1" si="156"/>
        <v>0</v>
      </c>
      <c r="AB1099" s="228" t="str">
        <f t="shared" si="157"/>
        <v/>
      </c>
    </row>
    <row r="1100" spans="1:28" s="227" customFormat="1" ht="20.25">
      <c r="A1100" s="181"/>
      <c r="B1100" s="182" t="str">
        <f>IF(LEN(A1100)=0,"",INDEX('Smelter Look-up'!$A:$A,MATCH($A1100,'Smelter Look-up'!$E:$E,0)))</f>
        <v/>
      </c>
      <c r="C1100" s="186" t="str">
        <f>IF(LEN(A1100)=0,"",INDEX('Smelter Look-up'!$C:$C,MATCH($A1100,'Smelter Look-up'!$E:$E,0)))</f>
        <v/>
      </c>
      <c r="D1100" s="230"/>
      <c r="E1100" s="182" t="str">
        <f ca="1">IF(ISERROR($V1100),"",OFFSET('Smelter Look-up'!$D$4,$V1100-4,0)&amp;"")</f>
        <v/>
      </c>
      <c r="F1100" s="182" t="str">
        <f ca="1">IF(ISERROR($V1100),"",OFFSET('Smelter Look-up'!$E$4,$V1100-4,0))</f>
        <v/>
      </c>
      <c r="G1100" s="182" t="str">
        <f ca="1">IF(C1100=$X$4,IF(ISERROR($V1100),"Enter smelter details","RMI"),IF(ISERROR($V1100),"",OFFSET('Smelter Look-up'!$F$4,$V1100-4,0)))</f>
        <v/>
      </c>
      <c r="H1100" s="183" t="str">
        <f ca="1">IF(ISERROR($V1100),"",OFFSET('Smelter Look-up'!$G$4,$V1100-4,0))</f>
        <v/>
      </c>
      <c r="I1100" s="184" t="str">
        <f ca="1">IF(ISERROR($V1100),"",OFFSET('Smelter Look-up'!$H$4,$V1100-4,0))</f>
        <v/>
      </c>
      <c r="J1100" s="184" t="str">
        <f ca="1">IF(ISERROR($V1100),"",OFFSET('Smelter Look-up'!$I$4,$V1100-4,0))</f>
        <v/>
      </c>
      <c r="K1100" s="224"/>
      <c r="L1100" s="224"/>
      <c r="M1100" s="224"/>
      <c r="N1100" s="224"/>
      <c r="O1100" s="224"/>
      <c r="P1100" s="185"/>
      <c r="Q1100" s="225"/>
      <c r="R1100" s="182" t="str">
        <f ca="1">IF(ISERROR($V1100),"",OFFSET('Smelter Look-up'!$C$4,$V1100-4,0)&amp;"")</f>
        <v/>
      </c>
      <c r="S1100" s="181" t="str">
        <f t="shared" ca="1" si="155"/>
        <v/>
      </c>
      <c r="T1100" s="181" t="str">
        <f ca="1">IF(B1100="","",IF(ISERROR(MATCH($J1100,SorP!$B$1:$B$6226,0)),"",INDIRECT("'SorP'!$A$"&amp;MATCH($S1100&amp;$J1100,SorP!C:C,0))))</f>
        <v/>
      </c>
      <c r="U1100" s="201"/>
      <c r="V1100" s="226" t="e">
        <f>IF(C1100="",NA(),IF(OR(C1100="Smelter not listed",C1100="Smelter not yet identified"),MATCH($B1100&amp;$D1100,'Smelter Look-up'!$J:$J,0),MATCH($B1100&amp;$C1100,'Smelter Look-up'!$J:$J,0)))</f>
        <v>#N/A</v>
      </c>
      <c r="X1100" s="227">
        <f t="shared" ca="1" si="156"/>
        <v>0</v>
      </c>
      <c r="AB1100" s="228" t="str">
        <f t="shared" si="157"/>
        <v/>
      </c>
    </row>
    <row r="1101" spans="1:28" s="227" customFormat="1" ht="20.25">
      <c r="A1101" s="181"/>
      <c r="B1101" s="182" t="str">
        <f>IF(LEN(A1101)=0,"",INDEX('Smelter Look-up'!$A:$A,MATCH($A1101,'Smelter Look-up'!$E:$E,0)))</f>
        <v/>
      </c>
      <c r="C1101" s="186" t="str">
        <f>IF(LEN(A1101)=0,"",INDEX('Smelter Look-up'!$C:$C,MATCH($A1101,'Smelter Look-up'!$E:$E,0)))</f>
        <v/>
      </c>
      <c r="D1101" s="230"/>
      <c r="E1101" s="182" t="str">
        <f ca="1">IF(ISERROR($V1101),"",OFFSET('Smelter Look-up'!$D$4,$V1101-4,0)&amp;"")</f>
        <v/>
      </c>
      <c r="F1101" s="182" t="str">
        <f ca="1">IF(ISERROR($V1101),"",OFFSET('Smelter Look-up'!$E$4,$V1101-4,0))</f>
        <v/>
      </c>
      <c r="G1101" s="182" t="str">
        <f ca="1">IF(C1101=$X$4,IF(ISERROR($V1101),"Enter smelter details","RMI"),IF(ISERROR($V1101),"",OFFSET('Smelter Look-up'!$F$4,$V1101-4,0)))</f>
        <v/>
      </c>
      <c r="H1101" s="183" t="str">
        <f ca="1">IF(ISERROR($V1101),"",OFFSET('Smelter Look-up'!$G$4,$V1101-4,0))</f>
        <v/>
      </c>
      <c r="I1101" s="184" t="str">
        <f ca="1">IF(ISERROR($V1101),"",OFFSET('Smelter Look-up'!$H$4,$V1101-4,0))</f>
        <v/>
      </c>
      <c r="J1101" s="184" t="str">
        <f ca="1">IF(ISERROR($V1101),"",OFFSET('Smelter Look-up'!$I$4,$V1101-4,0))</f>
        <v/>
      </c>
      <c r="K1101" s="224"/>
      <c r="L1101" s="224"/>
      <c r="M1101" s="224"/>
      <c r="N1101" s="224"/>
      <c r="O1101" s="224"/>
      <c r="P1101" s="185"/>
      <c r="Q1101" s="225"/>
      <c r="R1101" s="182" t="str">
        <f ca="1">IF(ISERROR($V1101),"",OFFSET('Smelter Look-up'!$C$4,$V1101-4,0)&amp;"")</f>
        <v/>
      </c>
      <c r="S1101" s="181" t="str">
        <f t="shared" ca="1" si="155"/>
        <v/>
      </c>
      <c r="T1101" s="181" t="str">
        <f ca="1">IF(B1101="","",IF(ISERROR(MATCH($J1101,SorP!$B$1:$B$6226,0)),"",INDIRECT("'SorP'!$A$"&amp;MATCH($S1101&amp;$J1101,SorP!C:C,0))))</f>
        <v/>
      </c>
      <c r="U1101" s="201"/>
      <c r="V1101" s="226" t="e">
        <f>IF(C1101="",NA(),IF(OR(C1101="Smelter not listed",C1101="Smelter not yet identified"),MATCH($B1101&amp;$D1101,'Smelter Look-up'!$J:$J,0),MATCH($B1101&amp;$C1101,'Smelter Look-up'!$J:$J,0)))</f>
        <v>#N/A</v>
      </c>
      <c r="X1101" s="227">
        <f t="shared" ca="1" si="156"/>
        <v>0</v>
      </c>
      <c r="AB1101" s="228" t="str">
        <f t="shared" si="157"/>
        <v/>
      </c>
    </row>
    <row r="1102" spans="1:28" s="227" customFormat="1" ht="20.25">
      <c r="A1102" s="181"/>
      <c r="B1102" s="182" t="str">
        <f>IF(LEN(A1102)=0,"",INDEX('Smelter Look-up'!$A:$A,MATCH($A1102,'Smelter Look-up'!$E:$E,0)))</f>
        <v/>
      </c>
      <c r="C1102" s="186" t="str">
        <f>IF(LEN(A1102)=0,"",INDEX('Smelter Look-up'!$C:$C,MATCH($A1102,'Smelter Look-up'!$E:$E,0)))</f>
        <v/>
      </c>
      <c r="D1102" s="230"/>
      <c r="E1102" s="182" t="str">
        <f ca="1">IF(ISERROR($V1102),"",OFFSET('Smelter Look-up'!$D$4,$V1102-4,0)&amp;"")</f>
        <v/>
      </c>
      <c r="F1102" s="182" t="str">
        <f ca="1">IF(ISERROR($V1102),"",OFFSET('Smelter Look-up'!$E$4,$V1102-4,0))</f>
        <v/>
      </c>
      <c r="G1102" s="182" t="str">
        <f ca="1">IF(C1102=$X$4,IF(ISERROR($V1102),"Enter smelter details","RMI"),IF(ISERROR($V1102),"",OFFSET('Smelter Look-up'!$F$4,$V1102-4,0)))</f>
        <v/>
      </c>
      <c r="H1102" s="183" t="str">
        <f ca="1">IF(ISERROR($V1102),"",OFFSET('Smelter Look-up'!$G$4,$V1102-4,0))</f>
        <v/>
      </c>
      <c r="I1102" s="184" t="str">
        <f ca="1">IF(ISERROR($V1102),"",OFFSET('Smelter Look-up'!$H$4,$V1102-4,0))</f>
        <v/>
      </c>
      <c r="J1102" s="184" t="str">
        <f ca="1">IF(ISERROR($V1102),"",OFFSET('Smelter Look-up'!$I$4,$V1102-4,0))</f>
        <v/>
      </c>
      <c r="K1102" s="224"/>
      <c r="L1102" s="224"/>
      <c r="M1102" s="224"/>
      <c r="N1102" s="224"/>
      <c r="O1102" s="224"/>
      <c r="P1102" s="185"/>
      <c r="Q1102" s="225"/>
      <c r="R1102" s="182" t="str">
        <f ca="1">IF(ISERROR($V1102),"",OFFSET('Smelter Look-up'!$C$4,$V1102-4,0)&amp;"")</f>
        <v/>
      </c>
      <c r="S1102" s="181" t="str">
        <f t="shared" ca="1" si="155"/>
        <v/>
      </c>
      <c r="T1102" s="181" t="str">
        <f ca="1">IF(B1102="","",IF(ISERROR(MATCH($J1102,SorP!$B$1:$B$6226,0)),"",INDIRECT("'SorP'!$A$"&amp;MATCH($S1102&amp;$J1102,SorP!C:C,0))))</f>
        <v/>
      </c>
      <c r="U1102" s="201"/>
      <c r="V1102" s="226" t="e">
        <f>IF(C1102="",NA(),IF(OR(C1102="Smelter not listed",C1102="Smelter not yet identified"),MATCH($B1102&amp;$D1102,'Smelter Look-up'!$J:$J,0),MATCH($B1102&amp;$C1102,'Smelter Look-up'!$J:$J,0)))</f>
        <v>#N/A</v>
      </c>
      <c r="X1102" s="227">
        <f t="shared" ca="1" si="156"/>
        <v>0</v>
      </c>
      <c r="AB1102" s="228" t="str">
        <f t="shared" si="157"/>
        <v/>
      </c>
    </row>
    <row r="1103" spans="1:28" s="227" customFormat="1" ht="20.25">
      <c r="A1103" s="181"/>
      <c r="B1103" s="182" t="str">
        <f>IF(LEN(A1103)=0,"",INDEX('Smelter Look-up'!$A:$A,MATCH($A1103,'Smelter Look-up'!$E:$E,0)))</f>
        <v/>
      </c>
      <c r="C1103" s="186" t="str">
        <f>IF(LEN(A1103)=0,"",INDEX('Smelter Look-up'!$C:$C,MATCH($A1103,'Smelter Look-up'!$E:$E,0)))</f>
        <v/>
      </c>
      <c r="D1103" s="230"/>
      <c r="E1103" s="182" t="str">
        <f ca="1">IF(ISERROR($V1103),"",OFFSET('Smelter Look-up'!$D$4,$V1103-4,0)&amp;"")</f>
        <v/>
      </c>
      <c r="F1103" s="182" t="str">
        <f ca="1">IF(ISERROR($V1103),"",OFFSET('Smelter Look-up'!$E$4,$V1103-4,0))</f>
        <v/>
      </c>
      <c r="G1103" s="182" t="str">
        <f ca="1">IF(C1103=$X$4,IF(ISERROR($V1103),"Enter smelter details","RMI"),IF(ISERROR($V1103),"",OFFSET('Smelter Look-up'!$F$4,$V1103-4,0)))</f>
        <v/>
      </c>
      <c r="H1103" s="183" t="str">
        <f ca="1">IF(ISERROR($V1103),"",OFFSET('Smelter Look-up'!$G$4,$V1103-4,0))</f>
        <v/>
      </c>
      <c r="I1103" s="184" t="str">
        <f ca="1">IF(ISERROR($V1103),"",OFFSET('Smelter Look-up'!$H$4,$V1103-4,0))</f>
        <v/>
      </c>
      <c r="J1103" s="184" t="str">
        <f ca="1">IF(ISERROR($V1103),"",OFFSET('Smelter Look-up'!$I$4,$V1103-4,0))</f>
        <v/>
      </c>
      <c r="K1103" s="224"/>
      <c r="L1103" s="224"/>
      <c r="M1103" s="224"/>
      <c r="N1103" s="224"/>
      <c r="O1103" s="224"/>
      <c r="P1103" s="185"/>
      <c r="Q1103" s="225"/>
      <c r="R1103" s="182" t="str">
        <f ca="1">IF(ISERROR($V1103),"",OFFSET('Smelter Look-up'!$C$4,$V1103-4,0)&amp;"")</f>
        <v/>
      </c>
      <c r="S1103" s="181" t="str">
        <f t="shared" ca="1" si="155"/>
        <v/>
      </c>
      <c r="T1103" s="181" t="str">
        <f ca="1">IF(B1103="","",IF(ISERROR(MATCH($J1103,SorP!$B$1:$B$6226,0)),"",INDIRECT("'SorP'!$A$"&amp;MATCH($S1103&amp;$J1103,SorP!C:C,0))))</f>
        <v/>
      </c>
      <c r="U1103" s="201"/>
      <c r="V1103" s="226" t="e">
        <f>IF(C1103="",NA(),IF(OR(C1103="Smelter not listed",C1103="Smelter not yet identified"),MATCH($B1103&amp;$D1103,'Smelter Look-up'!$J:$J,0),MATCH($B1103&amp;$C1103,'Smelter Look-up'!$J:$J,0)))</f>
        <v>#N/A</v>
      </c>
      <c r="X1103" s="227">
        <f t="shared" ca="1" si="156"/>
        <v>0</v>
      </c>
      <c r="AB1103" s="228" t="str">
        <f t="shared" si="157"/>
        <v/>
      </c>
    </row>
    <row r="1104" spans="1:28" s="227" customFormat="1" ht="20.25">
      <c r="A1104" s="181"/>
      <c r="B1104" s="182" t="str">
        <f>IF(LEN(A1104)=0,"",INDEX('Smelter Look-up'!$A:$A,MATCH($A1104,'Smelter Look-up'!$E:$E,0)))</f>
        <v/>
      </c>
      <c r="C1104" s="186" t="str">
        <f>IF(LEN(A1104)=0,"",INDEX('Smelter Look-up'!$C:$C,MATCH($A1104,'Smelter Look-up'!$E:$E,0)))</f>
        <v/>
      </c>
      <c r="D1104" s="230"/>
      <c r="E1104" s="182" t="str">
        <f ca="1">IF(ISERROR($V1104),"",OFFSET('Smelter Look-up'!$D$4,$V1104-4,0)&amp;"")</f>
        <v/>
      </c>
      <c r="F1104" s="182" t="str">
        <f ca="1">IF(ISERROR($V1104),"",OFFSET('Smelter Look-up'!$E$4,$V1104-4,0))</f>
        <v/>
      </c>
      <c r="G1104" s="182" t="str">
        <f ca="1">IF(C1104=$X$4,IF(ISERROR($V1104),"Enter smelter details","RMI"),IF(ISERROR($V1104),"",OFFSET('Smelter Look-up'!$F$4,$V1104-4,0)))</f>
        <v/>
      </c>
      <c r="H1104" s="183" t="str">
        <f ca="1">IF(ISERROR($V1104),"",OFFSET('Smelter Look-up'!$G$4,$V1104-4,0))</f>
        <v/>
      </c>
      <c r="I1104" s="184" t="str">
        <f ca="1">IF(ISERROR($V1104),"",OFFSET('Smelter Look-up'!$H$4,$V1104-4,0))</f>
        <v/>
      </c>
      <c r="J1104" s="184" t="str">
        <f ca="1">IF(ISERROR($V1104),"",OFFSET('Smelter Look-up'!$I$4,$V1104-4,0))</f>
        <v/>
      </c>
      <c r="K1104" s="224"/>
      <c r="L1104" s="224"/>
      <c r="M1104" s="224"/>
      <c r="N1104" s="224"/>
      <c r="O1104" s="224"/>
      <c r="P1104" s="185"/>
      <c r="Q1104" s="225"/>
      <c r="R1104" s="182" t="str">
        <f ca="1">IF(ISERROR($V1104),"",OFFSET('Smelter Look-up'!$C$4,$V1104-4,0)&amp;"")</f>
        <v/>
      </c>
      <c r="S1104" s="181" t="str">
        <f t="shared" ca="1" si="155"/>
        <v/>
      </c>
      <c r="T1104" s="181" t="str">
        <f ca="1">IF(B1104="","",IF(ISERROR(MATCH($J1104,SorP!$B$1:$B$6226,0)),"",INDIRECT("'SorP'!$A$"&amp;MATCH($S1104&amp;$J1104,SorP!C:C,0))))</f>
        <v/>
      </c>
      <c r="U1104" s="201"/>
      <c r="V1104" s="226" t="e">
        <f>IF(C1104="",NA(),IF(OR(C1104="Smelter not listed",C1104="Smelter not yet identified"),MATCH($B1104&amp;$D1104,'Smelter Look-up'!$J:$J,0),MATCH($B1104&amp;$C1104,'Smelter Look-up'!$J:$J,0)))</f>
        <v>#N/A</v>
      </c>
      <c r="X1104" s="227">
        <f t="shared" ca="1" si="156"/>
        <v>0</v>
      </c>
      <c r="AB1104" s="228" t="str">
        <f t="shared" si="157"/>
        <v/>
      </c>
    </row>
    <row r="1105" spans="1:28" s="227" customFormat="1" ht="20.25">
      <c r="A1105" s="181"/>
      <c r="B1105" s="182" t="str">
        <f>IF(LEN(A1105)=0,"",INDEX('Smelter Look-up'!$A:$A,MATCH($A1105,'Smelter Look-up'!$E:$E,0)))</f>
        <v/>
      </c>
      <c r="C1105" s="186" t="str">
        <f>IF(LEN(A1105)=0,"",INDEX('Smelter Look-up'!$C:$C,MATCH($A1105,'Smelter Look-up'!$E:$E,0)))</f>
        <v/>
      </c>
      <c r="D1105" s="230"/>
      <c r="E1105" s="182" t="str">
        <f ca="1">IF(ISERROR($V1105),"",OFFSET('Smelter Look-up'!$D$4,$V1105-4,0)&amp;"")</f>
        <v/>
      </c>
      <c r="F1105" s="182" t="str">
        <f ca="1">IF(ISERROR($V1105),"",OFFSET('Smelter Look-up'!$E$4,$V1105-4,0))</f>
        <v/>
      </c>
      <c r="G1105" s="182" t="str">
        <f ca="1">IF(C1105=$X$4,IF(ISERROR($V1105),"Enter smelter details","RMI"),IF(ISERROR($V1105),"",OFFSET('Smelter Look-up'!$F$4,$V1105-4,0)))</f>
        <v/>
      </c>
      <c r="H1105" s="183" t="str">
        <f ca="1">IF(ISERROR($V1105),"",OFFSET('Smelter Look-up'!$G$4,$V1105-4,0))</f>
        <v/>
      </c>
      <c r="I1105" s="184" t="str">
        <f ca="1">IF(ISERROR($V1105),"",OFFSET('Smelter Look-up'!$H$4,$V1105-4,0))</f>
        <v/>
      </c>
      <c r="J1105" s="184" t="str">
        <f ca="1">IF(ISERROR($V1105),"",OFFSET('Smelter Look-up'!$I$4,$V1105-4,0))</f>
        <v/>
      </c>
      <c r="K1105" s="224"/>
      <c r="L1105" s="224"/>
      <c r="M1105" s="224"/>
      <c r="N1105" s="224"/>
      <c r="O1105" s="224"/>
      <c r="P1105" s="185"/>
      <c r="Q1105" s="225"/>
      <c r="R1105" s="182" t="str">
        <f ca="1">IF(ISERROR($V1105),"",OFFSET('Smelter Look-up'!$C$4,$V1105-4,0)&amp;"")</f>
        <v/>
      </c>
      <c r="S1105" s="181" t="str">
        <f t="shared" ca="1" si="155"/>
        <v/>
      </c>
      <c r="T1105" s="181" t="str">
        <f ca="1">IF(B1105="","",IF(ISERROR(MATCH($J1105,SorP!$B$1:$B$6226,0)),"",INDIRECT("'SorP'!$A$"&amp;MATCH($S1105&amp;$J1105,SorP!C:C,0))))</f>
        <v/>
      </c>
      <c r="U1105" s="201"/>
      <c r="V1105" s="226" t="e">
        <f>IF(C1105="",NA(),IF(OR(C1105="Smelter not listed",C1105="Smelter not yet identified"),MATCH($B1105&amp;$D1105,'Smelter Look-up'!$J:$J,0),MATCH($B1105&amp;$C1105,'Smelter Look-up'!$J:$J,0)))</f>
        <v>#N/A</v>
      </c>
      <c r="X1105" s="227">
        <f t="shared" ca="1" si="156"/>
        <v>0</v>
      </c>
      <c r="AB1105" s="228" t="str">
        <f t="shared" si="157"/>
        <v/>
      </c>
    </row>
    <row r="1106" spans="1:28" s="227" customFormat="1" ht="20.25">
      <c r="A1106" s="181"/>
      <c r="B1106" s="182" t="str">
        <f>IF(LEN(A1106)=0,"",INDEX('Smelter Look-up'!$A:$A,MATCH($A1106,'Smelter Look-up'!$E:$E,0)))</f>
        <v/>
      </c>
      <c r="C1106" s="186" t="str">
        <f>IF(LEN(A1106)=0,"",INDEX('Smelter Look-up'!$C:$C,MATCH($A1106,'Smelter Look-up'!$E:$E,0)))</f>
        <v/>
      </c>
      <c r="D1106" s="230"/>
      <c r="E1106" s="182" t="str">
        <f ca="1">IF(ISERROR($V1106),"",OFFSET('Smelter Look-up'!$D$4,$V1106-4,0)&amp;"")</f>
        <v/>
      </c>
      <c r="F1106" s="182" t="str">
        <f ca="1">IF(ISERROR($V1106),"",OFFSET('Smelter Look-up'!$E$4,$V1106-4,0))</f>
        <v/>
      </c>
      <c r="G1106" s="182" t="str">
        <f ca="1">IF(C1106=$X$4,IF(ISERROR($V1106),"Enter smelter details","RMI"),IF(ISERROR($V1106),"",OFFSET('Smelter Look-up'!$F$4,$V1106-4,0)))</f>
        <v/>
      </c>
      <c r="H1106" s="183" t="str">
        <f ca="1">IF(ISERROR($V1106),"",OFFSET('Smelter Look-up'!$G$4,$V1106-4,0))</f>
        <v/>
      </c>
      <c r="I1106" s="184" t="str">
        <f ca="1">IF(ISERROR($V1106),"",OFFSET('Smelter Look-up'!$H$4,$V1106-4,0))</f>
        <v/>
      </c>
      <c r="J1106" s="184" t="str">
        <f ca="1">IF(ISERROR($V1106),"",OFFSET('Smelter Look-up'!$I$4,$V1106-4,0))</f>
        <v/>
      </c>
      <c r="K1106" s="224"/>
      <c r="L1106" s="224"/>
      <c r="M1106" s="224"/>
      <c r="N1106" s="224"/>
      <c r="O1106" s="224"/>
      <c r="P1106" s="185"/>
      <c r="Q1106" s="225"/>
      <c r="R1106" s="182" t="str">
        <f ca="1">IF(ISERROR($V1106),"",OFFSET('Smelter Look-up'!$C$4,$V1106-4,0)&amp;"")</f>
        <v/>
      </c>
      <c r="S1106" s="181" t="str">
        <f t="shared" ca="1" si="155"/>
        <v/>
      </c>
      <c r="T1106" s="181" t="str">
        <f ca="1">IF(B1106="","",IF(ISERROR(MATCH($J1106,SorP!$B$1:$B$6226,0)),"",INDIRECT("'SorP'!$A$"&amp;MATCH($S1106&amp;$J1106,SorP!C:C,0))))</f>
        <v/>
      </c>
      <c r="U1106" s="201"/>
      <c r="V1106" s="226" t="e">
        <f>IF(C1106="",NA(),IF(OR(C1106="Smelter not listed",C1106="Smelter not yet identified"),MATCH($B1106&amp;$D1106,'Smelter Look-up'!$J:$J,0),MATCH($B1106&amp;$C1106,'Smelter Look-up'!$J:$J,0)))</f>
        <v>#N/A</v>
      </c>
      <c r="X1106" s="227">
        <f t="shared" ca="1" si="156"/>
        <v>0</v>
      </c>
      <c r="AB1106" s="228" t="str">
        <f t="shared" si="157"/>
        <v/>
      </c>
    </row>
    <row r="1107" spans="1:28" s="227" customFormat="1" ht="20.25">
      <c r="A1107" s="181"/>
      <c r="B1107" s="182" t="str">
        <f>IF(LEN(A1107)=0,"",INDEX('Smelter Look-up'!$A:$A,MATCH($A1107,'Smelter Look-up'!$E:$E,0)))</f>
        <v/>
      </c>
      <c r="C1107" s="186" t="str">
        <f>IF(LEN(A1107)=0,"",INDEX('Smelter Look-up'!$C:$C,MATCH($A1107,'Smelter Look-up'!$E:$E,0)))</f>
        <v/>
      </c>
      <c r="D1107" s="230"/>
      <c r="E1107" s="182" t="str">
        <f ca="1">IF(ISERROR($V1107),"",OFFSET('Smelter Look-up'!$D$4,$V1107-4,0)&amp;"")</f>
        <v/>
      </c>
      <c r="F1107" s="182" t="str">
        <f ca="1">IF(ISERROR($V1107),"",OFFSET('Smelter Look-up'!$E$4,$V1107-4,0))</f>
        <v/>
      </c>
      <c r="G1107" s="182" t="str">
        <f ca="1">IF(C1107=$X$4,IF(ISERROR($V1107),"Enter smelter details","RMI"),IF(ISERROR($V1107),"",OFFSET('Smelter Look-up'!$F$4,$V1107-4,0)))</f>
        <v/>
      </c>
      <c r="H1107" s="183" t="str">
        <f ca="1">IF(ISERROR($V1107),"",OFFSET('Smelter Look-up'!$G$4,$V1107-4,0))</f>
        <v/>
      </c>
      <c r="I1107" s="184" t="str">
        <f ca="1">IF(ISERROR($V1107),"",OFFSET('Smelter Look-up'!$H$4,$V1107-4,0))</f>
        <v/>
      </c>
      <c r="J1107" s="184" t="str">
        <f ca="1">IF(ISERROR($V1107),"",OFFSET('Smelter Look-up'!$I$4,$V1107-4,0))</f>
        <v/>
      </c>
      <c r="K1107" s="224"/>
      <c r="L1107" s="224"/>
      <c r="M1107" s="224"/>
      <c r="N1107" s="224"/>
      <c r="O1107" s="224"/>
      <c r="P1107" s="185"/>
      <c r="Q1107" s="225"/>
      <c r="R1107" s="182" t="str">
        <f ca="1">IF(ISERROR($V1107),"",OFFSET('Smelter Look-up'!$C$4,$V1107-4,0)&amp;"")</f>
        <v/>
      </c>
      <c r="S1107" s="181" t="str">
        <f t="shared" ca="1" si="155"/>
        <v/>
      </c>
      <c r="T1107" s="181" t="str">
        <f ca="1">IF(B1107="","",IF(ISERROR(MATCH($J1107,SorP!$B$1:$B$6226,0)),"",INDIRECT("'SorP'!$A$"&amp;MATCH($S1107&amp;$J1107,SorP!C:C,0))))</f>
        <v/>
      </c>
      <c r="U1107" s="201"/>
      <c r="V1107" s="226" t="e">
        <f>IF(C1107="",NA(),IF(OR(C1107="Smelter not listed",C1107="Smelter not yet identified"),MATCH($B1107&amp;$D1107,'Smelter Look-up'!$J:$J,0),MATCH($B1107&amp;$C1107,'Smelter Look-up'!$J:$J,0)))</f>
        <v>#N/A</v>
      </c>
      <c r="X1107" s="227">
        <f t="shared" ca="1" si="156"/>
        <v>0</v>
      </c>
      <c r="AB1107" s="228" t="str">
        <f t="shared" si="157"/>
        <v/>
      </c>
    </row>
    <row r="1108" spans="1:28" s="227" customFormat="1" ht="20.25">
      <c r="A1108" s="181"/>
      <c r="B1108" s="182" t="str">
        <f>IF(LEN(A1108)=0,"",INDEX('Smelter Look-up'!$A:$A,MATCH($A1108,'Smelter Look-up'!$E:$E,0)))</f>
        <v/>
      </c>
      <c r="C1108" s="186" t="str">
        <f>IF(LEN(A1108)=0,"",INDEX('Smelter Look-up'!$C:$C,MATCH($A1108,'Smelter Look-up'!$E:$E,0)))</f>
        <v/>
      </c>
      <c r="D1108" s="230"/>
      <c r="E1108" s="182" t="str">
        <f ca="1">IF(ISERROR($V1108),"",OFFSET('Smelter Look-up'!$D$4,$V1108-4,0)&amp;"")</f>
        <v/>
      </c>
      <c r="F1108" s="182" t="str">
        <f ca="1">IF(ISERROR($V1108),"",OFFSET('Smelter Look-up'!$E$4,$V1108-4,0))</f>
        <v/>
      </c>
      <c r="G1108" s="182" t="str">
        <f ca="1">IF(C1108=$X$4,IF(ISERROR($V1108),"Enter smelter details","RMI"),IF(ISERROR($V1108),"",OFFSET('Smelter Look-up'!$F$4,$V1108-4,0)))</f>
        <v/>
      </c>
      <c r="H1108" s="183" t="str">
        <f ca="1">IF(ISERROR($V1108),"",OFFSET('Smelter Look-up'!$G$4,$V1108-4,0))</f>
        <v/>
      </c>
      <c r="I1108" s="184" t="str">
        <f ca="1">IF(ISERROR($V1108),"",OFFSET('Smelter Look-up'!$H$4,$V1108-4,0))</f>
        <v/>
      </c>
      <c r="J1108" s="184" t="str">
        <f ca="1">IF(ISERROR($V1108),"",OFFSET('Smelter Look-up'!$I$4,$V1108-4,0))</f>
        <v/>
      </c>
      <c r="K1108" s="224"/>
      <c r="L1108" s="224"/>
      <c r="M1108" s="224"/>
      <c r="N1108" s="224"/>
      <c r="O1108" s="224"/>
      <c r="P1108" s="185"/>
      <c r="Q1108" s="225"/>
      <c r="R1108" s="182" t="str">
        <f ca="1">IF(ISERROR($V1108),"",OFFSET('Smelter Look-up'!$C$4,$V1108-4,0)&amp;"")</f>
        <v/>
      </c>
      <c r="S1108" s="181" t="str">
        <f t="shared" ca="1" si="155"/>
        <v/>
      </c>
      <c r="T1108" s="181" t="str">
        <f ca="1">IF(B1108="","",IF(ISERROR(MATCH($J1108,SorP!$B$1:$B$6226,0)),"",INDIRECT("'SorP'!$A$"&amp;MATCH($S1108&amp;$J1108,SorP!C:C,0))))</f>
        <v/>
      </c>
      <c r="U1108" s="201"/>
      <c r="V1108" s="226" t="e">
        <f>IF(C1108="",NA(),IF(OR(C1108="Smelter not listed",C1108="Smelter not yet identified"),MATCH($B1108&amp;$D1108,'Smelter Look-up'!$J:$J,0),MATCH($B1108&amp;$C1108,'Smelter Look-up'!$J:$J,0)))</f>
        <v>#N/A</v>
      </c>
      <c r="X1108" s="227">
        <f t="shared" ca="1" si="156"/>
        <v>0</v>
      </c>
      <c r="AB1108" s="228" t="str">
        <f t="shared" si="157"/>
        <v/>
      </c>
    </row>
    <row r="1109" spans="1:28" s="227" customFormat="1" ht="20.25">
      <c r="A1109" s="181"/>
      <c r="B1109" s="182" t="str">
        <f>IF(LEN(A1109)=0,"",INDEX('Smelter Look-up'!$A:$A,MATCH($A1109,'Smelter Look-up'!$E:$E,0)))</f>
        <v/>
      </c>
      <c r="C1109" s="186" t="str">
        <f>IF(LEN(A1109)=0,"",INDEX('Smelter Look-up'!$C:$C,MATCH($A1109,'Smelter Look-up'!$E:$E,0)))</f>
        <v/>
      </c>
      <c r="D1109" s="230"/>
      <c r="E1109" s="182" t="str">
        <f ca="1">IF(ISERROR($V1109),"",OFFSET('Smelter Look-up'!$D$4,$V1109-4,0)&amp;"")</f>
        <v/>
      </c>
      <c r="F1109" s="182" t="str">
        <f ca="1">IF(ISERROR($V1109),"",OFFSET('Smelter Look-up'!$E$4,$V1109-4,0))</f>
        <v/>
      </c>
      <c r="G1109" s="182" t="str">
        <f ca="1">IF(C1109=$X$4,IF(ISERROR($V1109),"Enter smelter details","RMI"),IF(ISERROR($V1109),"",OFFSET('Smelter Look-up'!$F$4,$V1109-4,0)))</f>
        <v/>
      </c>
      <c r="H1109" s="183" t="str">
        <f ca="1">IF(ISERROR($V1109),"",OFFSET('Smelter Look-up'!$G$4,$V1109-4,0))</f>
        <v/>
      </c>
      <c r="I1109" s="184" t="str">
        <f ca="1">IF(ISERROR($V1109),"",OFFSET('Smelter Look-up'!$H$4,$V1109-4,0))</f>
        <v/>
      </c>
      <c r="J1109" s="184" t="str">
        <f ca="1">IF(ISERROR($V1109),"",OFFSET('Smelter Look-up'!$I$4,$V1109-4,0))</f>
        <v/>
      </c>
      <c r="K1109" s="224"/>
      <c r="L1109" s="224"/>
      <c r="M1109" s="224"/>
      <c r="N1109" s="224"/>
      <c r="O1109" s="224"/>
      <c r="P1109" s="185"/>
      <c r="Q1109" s="225"/>
      <c r="R1109" s="182" t="str">
        <f ca="1">IF(ISERROR($V1109),"",OFFSET('Smelter Look-up'!$C$4,$V1109-4,0)&amp;"")</f>
        <v/>
      </c>
      <c r="S1109" s="181" t="str">
        <f t="shared" ca="1" si="155"/>
        <v/>
      </c>
      <c r="T1109" s="181" t="str">
        <f ca="1">IF(B1109="","",IF(ISERROR(MATCH($J1109,SorP!$B$1:$B$6226,0)),"",INDIRECT("'SorP'!$A$"&amp;MATCH($S1109&amp;$J1109,SorP!C:C,0))))</f>
        <v/>
      </c>
      <c r="U1109" s="201"/>
      <c r="V1109" s="226" t="e">
        <f>IF(C1109="",NA(),IF(OR(C1109="Smelter not listed",C1109="Smelter not yet identified"),MATCH($B1109&amp;$D1109,'Smelter Look-up'!$J:$J,0),MATCH($B1109&amp;$C1109,'Smelter Look-up'!$J:$J,0)))</f>
        <v>#N/A</v>
      </c>
      <c r="X1109" s="227">
        <f t="shared" ca="1" si="156"/>
        <v>0</v>
      </c>
      <c r="AB1109" s="228" t="str">
        <f t="shared" si="157"/>
        <v/>
      </c>
    </row>
    <row r="1110" spans="1:28" s="227" customFormat="1" ht="20.25">
      <c r="A1110" s="181"/>
      <c r="B1110" s="182" t="str">
        <f>IF(LEN(A1110)=0,"",INDEX('Smelter Look-up'!$A:$A,MATCH($A1110,'Smelter Look-up'!$E:$E,0)))</f>
        <v/>
      </c>
      <c r="C1110" s="186" t="str">
        <f>IF(LEN(A1110)=0,"",INDEX('Smelter Look-up'!$C:$C,MATCH($A1110,'Smelter Look-up'!$E:$E,0)))</f>
        <v/>
      </c>
      <c r="D1110" s="230"/>
      <c r="E1110" s="182" t="str">
        <f ca="1">IF(ISERROR($V1110),"",OFFSET('Smelter Look-up'!$D$4,$V1110-4,0)&amp;"")</f>
        <v/>
      </c>
      <c r="F1110" s="182" t="str">
        <f ca="1">IF(ISERROR($V1110),"",OFFSET('Smelter Look-up'!$E$4,$V1110-4,0))</f>
        <v/>
      </c>
      <c r="G1110" s="182" t="str">
        <f ca="1">IF(C1110=$X$4,IF(ISERROR($V1110),"Enter smelter details","RMI"),IF(ISERROR($V1110),"",OFFSET('Smelter Look-up'!$F$4,$V1110-4,0)))</f>
        <v/>
      </c>
      <c r="H1110" s="183" t="str">
        <f ca="1">IF(ISERROR($V1110),"",OFFSET('Smelter Look-up'!$G$4,$V1110-4,0))</f>
        <v/>
      </c>
      <c r="I1110" s="184" t="str">
        <f ca="1">IF(ISERROR($V1110),"",OFFSET('Smelter Look-up'!$H$4,$V1110-4,0))</f>
        <v/>
      </c>
      <c r="J1110" s="184" t="str">
        <f ca="1">IF(ISERROR($V1110),"",OFFSET('Smelter Look-up'!$I$4,$V1110-4,0))</f>
        <v/>
      </c>
      <c r="K1110" s="224"/>
      <c r="L1110" s="224"/>
      <c r="M1110" s="224"/>
      <c r="N1110" s="224"/>
      <c r="O1110" s="224"/>
      <c r="P1110" s="185"/>
      <c r="Q1110" s="225"/>
      <c r="R1110" s="182" t="str">
        <f ca="1">IF(ISERROR($V1110),"",OFFSET('Smelter Look-up'!$C$4,$V1110-4,0)&amp;"")</f>
        <v/>
      </c>
      <c r="S1110" s="181" t="str">
        <f t="shared" ca="1" si="155"/>
        <v/>
      </c>
      <c r="T1110" s="181" t="str">
        <f ca="1">IF(B1110="","",IF(ISERROR(MATCH($J1110,SorP!$B$1:$B$6226,0)),"",INDIRECT("'SorP'!$A$"&amp;MATCH($S1110&amp;$J1110,SorP!C:C,0))))</f>
        <v/>
      </c>
      <c r="U1110" s="201"/>
      <c r="V1110" s="226" t="e">
        <f>IF(C1110="",NA(),IF(OR(C1110="Smelter not listed",C1110="Smelter not yet identified"),MATCH($B1110&amp;$D1110,'Smelter Look-up'!$J:$J,0),MATCH($B1110&amp;$C1110,'Smelter Look-up'!$J:$J,0)))</f>
        <v>#N/A</v>
      </c>
      <c r="X1110" s="227">
        <f t="shared" ca="1" si="156"/>
        <v>0</v>
      </c>
      <c r="AB1110" s="228" t="str">
        <f t="shared" si="157"/>
        <v/>
      </c>
    </row>
    <row r="1111" spans="1:28" s="227" customFormat="1" ht="20.25">
      <c r="A1111" s="181"/>
      <c r="B1111" s="182" t="str">
        <f>IF(LEN(A1111)=0,"",INDEX('Smelter Look-up'!$A:$A,MATCH($A1111,'Smelter Look-up'!$E:$E,0)))</f>
        <v/>
      </c>
      <c r="C1111" s="186" t="str">
        <f>IF(LEN(A1111)=0,"",INDEX('Smelter Look-up'!$C:$C,MATCH($A1111,'Smelter Look-up'!$E:$E,0)))</f>
        <v/>
      </c>
      <c r="D1111" s="230"/>
      <c r="E1111" s="182" t="str">
        <f ca="1">IF(ISERROR($V1111),"",OFFSET('Smelter Look-up'!$D$4,$V1111-4,0)&amp;"")</f>
        <v/>
      </c>
      <c r="F1111" s="182" t="str">
        <f ca="1">IF(ISERROR($V1111),"",OFFSET('Smelter Look-up'!$E$4,$V1111-4,0))</f>
        <v/>
      </c>
      <c r="G1111" s="182" t="str">
        <f ca="1">IF(C1111=$X$4,IF(ISERROR($V1111),"Enter smelter details","RMI"),IF(ISERROR($V1111),"",OFFSET('Smelter Look-up'!$F$4,$V1111-4,0)))</f>
        <v/>
      </c>
      <c r="H1111" s="183" t="str">
        <f ca="1">IF(ISERROR($V1111),"",OFFSET('Smelter Look-up'!$G$4,$V1111-4,0))</f>
        <v/>
      </c>
      <c r="I1111" s="184" t="str">
        <f ca="1">IF(ISERROR($V1111),"",OFFSET('Smelter Look-up'!$H$4,$V1111-4,0))</f>
        <v/>
      </c>
      <c r="J1111" s="184" t="str">
        <f ca="1">IF(ISERROR($V1111),"",OFFSET('Smelter Look-up'!$I$4,$V1111-4,0))</f>
        <v/>
      </c>
      <c r="K1111" s="224"/>
      <c r="L1111" s="224"/>
      <c r="M1111" s="224"/>
      <c r="N1111" s="224"/>
      <c r="O1111" s="224"/>
      <c r="P1111" s="185"/>
      <c r="Q1111" s="225"/>
      <c r="R1111" s="182" t="str">
        <f ca="1">IF(ISERROR($V1111),"",OFFSET('Smelter Look-up'!$C$4,$V1111-4,0)&amp;"")</f>
        <v/>
      </c>
      <c r="S1111" s="181" t="str">
        <f t="shared" ca="1" si="155"/>
        <v/>
      </c>
      <c r="T1111" s="181" t="str">
        <f ca="1">IF(B1111="","",IF(ISERROR(MATCH($J1111,SorP!$B$1:$B$6226,0)),"",INDIRECT("'SorP'!$A$"&amp;MATCH($S1111&amp;$J1111,SorP!C:C,0))))</f>
        <v/>
      </c>
      <c r="U1111" s="201"/>
      <c r="V1111" s="226" t="e">
        <f>IF(C1111="",NA(),IF(OR(C1111="Smelter not listed",C1111="Smelter not yet identified"),MATCH($B1111&amp;$D1111,'Smelter Look-up'!$J:$J,0),MATCH($B1111&amp;$C1111,'Smelter Look-up'!$J:$J,0)))</f>
        <v>#N/A</v>
      </c>
      <c r="X1111" s="227">
        <f t="shared" ca="1" si="156"/>
        <v>0</v>
      </c>
      <c r="AB1111" s="228" t="str">
        <f t="shared" si="157"/>
        <v/>
      </c>
    </row>
    <row r="1112" spans="1:28" s="227" customFormat="1" ht="20.25">
      <c r="A1112" s="181"/>
      <c r="B1112" s="182" t="str">
        <f>IF(LEN(A1112)=0,"",INDEX('Smelter Look-up'!$A:$A,MATCH($A1112,'Smelter Look-up'!$E:$E,0)))</f>
        <v/>
      </c>
      <c r="C1112" s="186" t="str">
        <f>IF(LEN(A1112)=0,"",INDEX('Smelter Look-up'!$C:$C,MATCH($A1112,'Smelter Look-up'!$E:$E,0)))</f>
        <v/>
      </c>
      <c r="D1112" s="230"/>
      <c r="E1112" s="182" t="str">
        <f ca="1">IF(ISERROR($V1112),"",OFFSET('Smelter Look-up'!$D$4,$V1112-4,0)&amp;"")</f>
        <v/>
      </c>
      <c r="F1112" s="182" t="str">
        <f ca="1">IF(ISERROR($V1112),"",OFFSET('Smelter Look-up'!$E$4,$V1112-4,0))</f>
        <v/>
      </c>
      <c r="G1112" s="182" t="str">
        <f ca="1">IF(C1112=$X$4,IF(ISERROR($V1112),"Enter smelter details","RMI"),IF(ISERROR($V1112),"",OFFSET('Smelter Look-up'!$F$4,$V1112-4,0)))</f>
        <v/>
      </c>
      <c r="H1112" s="183" t="str">
        <f ca="1">IF(ISERROR($V1112),"",OFFSET('Smelter Look-up'!$G$4,$V1112-4,0))</f>
        <v/>
      </c>
      <c r="I1112" s="184" t="str">
        <f ca="1">IF(ISERROR($V1112),"",OFFSET('Smelter Look-up'!$H$4,$V1112-4,0))</f>
        <v/>
      </c>
      <c r="J1112" s="184" t="str">
        <f ca="1">IF(ISERROR($V1112),"",OFFSET('Smelter Look-up'!$I$4,$V1112-4,0))</f>
        <v/>
      </c>
      <c r="K1112" s="224"/>
      <c r="L1112" s="224"/>
      <c r="M1112" s="224"/>
      <c r="N1112" s="224"/>
      <c r="O1112" s="224"/>
      <c r="P1112" s="185"/>
      <c r="Q1112" s="225"/>
      <c r="R1112" s="182" t="str">
        <f ca="1">IF(ISERROR($V1112),"",OFFSET('Smelter Look-up'!$C$4,$V1112-4,0)&amp;"")</f>
        <v/>
      </c>
      <c r="S1112" s="181" t="str">
        <f t="shared" ca="1" si="155"/>
        <v/>
      </c>
      <c r="T1112" s="181" t="str">
        <f ca="1">IF(B1112="","",IF(ISERROR(MATCH($J1112,SorP!$B$1:$B$6226,0)),"",INDIRECT("'SorP'!$A$"&amp;MATCH($S1112&amp;$J1112,SorP!C:C,0))))</f>
        <v/>
      </c>
      <c r="U1112" s="201"/>
      <c r="V1112" s="226" t="e">
        <f>IF(C1112="",NA(),IF(OR(C1112="Smelter not listed",C1112="Smelter not yet identified"),MATCH($B1112&amp;$D1112,'Smelter Look-up'!$J:$J,0),MATCH($B1112&amp;$C1112,'Smelter Look-up'!$J:$J,0)))</f>
        <v>#N/A</v>
      </c>
      <c r="X1112" s="227">
        <f t="shared" ca="1" si="156"/>
        <v>0</v>
      </c>
      <c r="AB1112" s="228" t="str">
        <f t="shared" si="157"/>
        <v/>
      </c>
    </row>
    <row r="1113" spans="1:28" s="227" customFormat="1" ht="20.25">
      <c r="A1113" s="181"/>
      <c r="B1113" s="182" t="str">
        <f>IF(LEN(A1113)=0,"",INDEX('Smelter Look-up'!$A:$A,MATCH($A1113,'Smelter Look-up'!$E:$E,0)))</f>
        <v/>
      </c>
      <c r="C1113" s="186" t="str">
        <f>IF(LEN(A1113)=0,"",INDEX('Smelter Look-up'!$C:$C,MATCH($A1113,'Smelter Look-up'!$E:$E,0)))</f>
        <v/>
      </c>
      <c r="D1113" s="230"/>
      <c r="E1113" s="182" t="str">
        <f ca="1">IF(ISERROR($V1113),"",OFFSET('Smelter Look-up'!$D$4,$V1113-4,0)&amp;"")</f>
        <v/>
      </c>
      <c r="F1113" s="182" t="str">
        <f ca="1">IF(ISERROR($V1113),"",OFFSET('Smelter Look-up'!$E$4,$V1113-4,0))</f>
        <v/>
      </c>
      <c r="G1113" s="182" t="str">
        <f ca="1">IF(C1113=$X$4,IF(ISERROR($V1113),"Enter smelter details","RMI"),IF(ISERROR($V1113),"",OFFSET('Smelter Look-up'!$F$4,$V1113-4,0)))</f>
        <v/>
      </c>
      <c r="H1113" s="183" t="str">
        <f ca="1">IF(ISERROR($V1113),"",OFFSET('Smelter Look-up'!$G$4,$V1113-4,0))</f>
        <v/>
      </c>
      <c r="I1113" s="184" t="str">
        <f ca="1">IF(ISERROR($V1113),"",OFFSET('Smelter Look-up'!$H$4,$V1113-4,0))</f>
        <v/>
      </c>
      <c r="J1113" s="184" t="str">
        <f ca="1">IF(ISERROR($V1113),"",OFFSET('Smelter Look-up'!$I$4,$V1113-4,0))</f>
        <v/>
      </c>
      <c r="K1113" s="224"/>
      <c r="L1113" s="224"/>
      <c r="M1113" s="224"/>
      <c r="N1113" s="224"/>
      <c r="O1113" s="224"/>
      <c r="P1113" s="185"/>
      <c r="Q1113" s="225"/>
      <c r="R1113" s="182" t="str">
        <f ca="1">IF(ISERROR($V1113),"",OFFSET('Smelter Look-up'!$C$4,$V1113-4,0)&amp;"")</f>
        <v/>
      </c>
      <c r="S1113" s="181" t="str">
        <f t="shared" ca="1" si="155"/>
        <v/>
      </c>
      <c r="T1113" s="181" t="str">
        <f ca="1">IF(B1113="","",IF(ISERROR(MATCH($J1113,SorP!$B$1:$B$6226,0)),"",INDIRECT("'SorP'!$A$"&amp;MATCH($S1113&amp;$J1113,SorP!C:C,0))))</f>
        <v/>
      </c>
      <c r="U1113" s="201"/>
      <c r="V1113" s="226" t="e">
        <f>IF(C1113="",NA(),IF(OR(C1113="Smelter not listed",C1113="Smelter not yet identified"),MATCH($B1113&amp;$D1113,'Smelter Look-up'!$J:$J,0),MATCH($B1113&amp;$C1113,'Smelter Look-up'!$J:$J,0)))</f>
        <v>#N/A</v>
      </c>
      <c r="X1113" s="227">
        <f t="shared" ca="1" si="156"/>
        <v>0</v>
      </c>
      <c r="AB1113" s="228" t="str">
        <f t="shared" si="157"/>
        <v/>
      </c>
    </row>
    <row r="1114" spans="1:28" s="227" customFormat="1" ht="20.25">
      <c r="A1114" s="181"/>
      <c r="B1114" s="182" t="str">
        <f>IF(LEN(A1114)=0,"",INDEX('Smelter Look-up'!$A:$A,MATCH($A1114,'Smelter Look-up'!$E:$E,0)))</f>
        <v/>
      </c>
      <c r="C1114" s="186" t="str">
        <f>IF(LEN(A1114)=0,"",INDEX('Smelter Look-up'!$C:$C,MATCH($A1114,'Smelter Look-up'!$E:$E,0)))</f>
        <v/>
      </c>
      <c r="D1114" s="230"/>
      <c r="E1114" s="182" t="str">
        <f ca="1">IF(ISERROR($V1114),"",OFFSET('Smelter Look-up'!$D$4,$V1114-4,0)&amp;"")</f>
        <v/>
      </c>
      <c r="F1114" s="182" t="str">
        <f ca="1">IF(ISERROR($V1114),"",OFFSET('Smelter Look-up'!$E$4,$V1114-4,0))</f>
        <v/>
      </c>
      <c r="G1114" s="182" t="str">
        <f ca="1">IF(C1114=$X$4,IF(ISERROR($V1114),"Enter smelter details","RMI"),IF(ISERROR($V1114),"",OFFSET('Smelter Look-up'!$F$4,$V1114-4,0)))</f>
        <v/>
      </c>
      <c r="H1114" s="183" t="str">
        <f ca="1">IF(ISERROR($V1114),"",OFFSET('Smelter Look-up'!$G$4,$V1114-4,0))</f>
        <v/>
      </c>
      <c r="I1114" s="184" t="str">
        <f ca="1">IF(ISERROR($V1114),"",OFFSET('Smelter Look-up'!$H$4,$V1114-4,0))</f>
        <v/>
      </c>
      <c r="J1114" s="184" t="str">
        <f ca="1">IF(ISERROR($V1114),"",OFFSET('Smelter Look-up'!$I$4,$V1114-4,0))</f>
        <v/>
      </c>
      <c r="K1114" s="224"/>
      <c r="L1114" s="224"/>
      <c r="M1114" s="224"/>
      <c r="N1114" s="224"/>
      <c r="O1114" s="224"/>
      <c r="P1114" s="185"/>
      <c r="Q1114" s="225"/>
      <c r="R1114" s="182" t="str">
        <f ca="1">IF(ISERROR($V1114),"",OFFSET('Smelter Look-up'!$C$4,$V1114-4,0)&amp;"")</f>
        <v/>
      </c>
      <c r="S1114" s="181" t="str">
        <f t="shared" ca="1" si="155"/>
        <v/>
      </c>
      <c r="T1114" s="181" t="str">
        <f ca="1">IF(B1114="","",IF(ISERROR(MATCH($J1114,SorP!$B$1:$B$6226,0)),"",INDIRECT("'SorP'!$A$"&amp;MATCH($S1114&amp;$J1114,SorP!C:C,0))))</f>
        <v/>
      </c>
      <c r="U1114" s="201"/>
      <c r="V1114" s="226" t="e">
        <f>IF(C1114="",NA(),IF(OR(C1114="Smelter not listed",C1114="Smelter not yet identified"),MATCH($B1114&amp;$D1114,'Smelter Look-up'!$J:$J,0),MATCH($B1114&amp;$C1114,'Smelter Look-up'!$J:$J,0)))</f>
        <v>#N/A</v>
      </c>
      <c r="X1114" s="227">
        <f t="shared" ca="1" si="156"/>
        <v>0</v>
      </c>
      <c r="AB1114" s="228" t="str">
        <f t="shared" si="157"/>
        <v/>
      </c>
    </row>
    <row r="1115" spans="1:28" s="227" customFormat="1" ht="20.25">
      <c r="A1115" s="181"/>
      <c r="B1115" s="182" t="str">
        <f>IF(LEN(A1115)=0,"",INDEX('Smelter Look-up'!$A:$A,MATCH($A1115,'Smelter Look-up'!$E:$E,0)))</f>
        <v/>
      </c>
      <c r="C1115" s="186" t="str">
        <f>IF(LEN(A1115)=0,"",INDEX('Smelter Look-up'!$C:$C,MATCH($A1115,'Smelter Look-up'!$E:$E,0)))</f>
        <v/>
      </c>
      <c r="D1115" s="230"/>
      <c r="E1115" s="182" t="str">
        <f ca="1">IF(ISERROR($V1115),"",OFFSET('Smelter Look-up'!$D$4,$V1115-4,0)&amp;"")</f>
        <v/>
      </c>
      <c r="F1115" s="182" t="str">
        <f ca="1">IF(ISERROR($V1115),"",OFFSET('Smelter Look-up'!$E$4,$V1115-4,0))</f>
        <v/>
      </c>
      <c r="G1115" s="182" t="str">
        <f ca="1">IF(C1115=$X$4,IF(ISERROR($V1115),"Enter smelter details","RMI"),IF(ISERROR($V1115),"",OFFSET('Smelter Look-up'!$F$4,$V1115-4,0)))</f>
        <v/>
      </c>
      <c r="H1115" s="183" t="str">
        <f ca="1">IF(ISERROR($V1115),"",OFFSET('Smelter Look-up'!$G$4,$V1115-4,0))</f>
        <v/>
      </c>
      <c r="I1115" s="184" t="str">
        <f ca="1">IF(ISERROR($V1115),"",OFFSET('Smelter Look-up'!$H$4,$V1115-4,0))</f>
        <v/>
      </c>
      <c r="J1115" s="184" t="str">
        <f ca="1">IF(ISERROR($V1115),"",OFFSET('Smelter Look-up'!$I$4,$V1115-4,0))</f>
        <v/>
      </c>
      <c r="K1115" s="224"/>
      <c r="L1115" s="224"/>
      <c r="M1115" s="224"/>
      <c r="N1115" s="224"/>
      <c r="O1115" s="224"/>
      <c r="P1115" s="185"/>
      <c r="Q1115" s="225"/>
      <c r="R1115" s="182" t="str">
        <f ca="1">IF(ISERROR($V1115),"",OFFSET('Smelter Look-up'!$C$4,$V1115-4,0)&amp;"")</f>
        <v/>
      </c>
      <c r="S1115" s="181" t="str">
        <f t="shared" ca="1" si="155"/>
        <v/>
      </c>
      <c r="T1115" s="181" t="str">
        <f ca="1">IF(B1115="","",IF(ISERROR(MATCH($J1115,SorP!$B$1:$B$6226,0)),"",INDIRECT("'SorP'!$A$"&amp;MATCH($S1115&amp;$J1115,SorP!C:C,0))))</f>
        <v/>
      </c>
      <c r="U1115" s="201"/>
      <c r="V1115" s="226" t="e">
        <f>IF(C1115="",NA(),IF(OR(C1115="Smelter not listed",C1115="Smelter not yet identified"),MATCH($B1115&amp;$D1115,'Smelter Look-up'!$J:$J,0),MATCH($B1115&amp;$C1115,'Smelter Look-up'!$J:$J,0)))</f>
        <v>#N/A</v>
      </c>
      <c r="X1115" s="227">
        <f t="shared" ca="1" si="156"/>
        <v>0</v>
      </c>
      <c r="AB1115" s="228" t="str">
        <f t="shared" si="157"/>
        <v/>
      </c>
    </row>
    <row r="1116" spans="1:28" s="227" customFormat="1" ht="20.25">
      <c r="A1116" s="181"/>
      <c r="B1116" s="182" t="str">
        <f>IF(LEN(A1116)=0,"",INDEX('Smelter Look-up'!$A:$A,MATCH($A1116,'Smelter Look-up'!$E:$E,0)))</f>
        <v/>
      </c>
      <c r="C1116" s="186" t="str">
        <f>IF(LEN(A1116)=0,"",INDEX('Smelter Look-up'!$C:$C,MATCH($A1116,'Smelter Look-up'!$E:$E,0)))</f>
        <v/>
      </c>
      <c r="D1116" s="230"/>
      <c r="E1116" s="182" t="str">
        <f ca="1">IF(ISERROR($V1116),"",OFFSET('Smelter Look-up'!$D$4,$V1116-4,0)&amp;"")</f>
        <v/>
      </c>
      <c r="F1116" s="182" t="str">
        <f ca="1">IF(ISERROR($V1116),"",OFFSET('Smelter Look-up'!$E$4,$V1116-4,0))</f>
        <v/>
      </c>
      <c r="G1116" s="182" t="str">
        <f ca="1">IF(C1116=$X$4,IF(ISERROR($V1116),"Enter smelter details","RMI"),IF(ISERROR($V1116),"",OFFSET('Smelter Look-up'!$F$4,$V1116-4,0)))</f>
        <v/>
      </c>
      <c r="H1116" s="183" t="str">
        <f ca="1">IF(ISERROR($V1116),"",OFFSET('Smelter Look-up'!$G$4,$V1116-4,0))</f>
        <v/>
      </c>
      <c r="I1116" s="184" t="str">
        <f ca="1">IF(ISERROR($V1116),"",OFFSET('Smelter Look-up'!$H$4,$V1116-4,0))</f>
        <v/>
      </c>
      <c r="J1116" s="184" t="str">
        <f ca="1">IF(ISERROR($V1116),"",OFFSET('Smelter Look-up'!$I$4,$V1116-4,0))</f>
        <v/>
      </c>
      <c r="K1116" s="224"/>
      <c r="L1116" s="224"/>
      <c r="M1116" s="224"/>
      <c r="N1116" s="224"/>
      <c r="O1116" s="224"/>
      <c r="P1116" s="185"/>
      <c r="Q1116" s="225"/>
      <c r="R1116" s="182" t="str">
        <f ca="1">IF(ISERROR($V1116),"",OFFSET('Smelter Look-up'!$C$4,$V1116-4,0)&amp;"")</f>
        <v/>
      </c>
      <c r="S1116" s="181" t="str">
        <f t="shared" ref="S1116:S1146" ca="1" si="158">IF(B1116="","",IF(ISERROR(MATCH($E1116,CL,0)),"Unknown",INDIRECT("'C'!$A$"&amp;MATCH($E1116,CL,0)+1)))</f>
        <v/>
      </c>
      <c r="T1116" s="181" t="str">
        <f ca="1">IF(B1116="","",IF(ISERROR(MATCH($J1116,SorP!$B$1:$B$6226,0)),"",INDIRECT("'SorP'!$A$"&amp;MATCH($S1116&amp;$J1116,SorP!C:C,0))))</f>
        <v/>
      </c>
      <c r="U1116" s="201"/>
      <c r="V1116" s="226" t="e">
        <f>IF(C1116="",NA(),IF(OR(C1116="Smelter not listed",C1116="Smelter not yet identified"),MATCH($B1116&amp;$D1116,'Smelter Look-up'!$J:$J,0),MATCH($B1116&amp;$C1116,'Smelter Look-up'!$J:$J,0)))</f>
        <v>#N/A</v>
      </c>
      <c r="X1116" s="227">
        <f t="shared" ref="X1116:X1146" ca="1" si="159">IF(AND(C1116="Smelter not listed",OR(LEN(D1116)=0,LEN(E1116)=0)),1,0)</f>
        <v>0</v>
      </c>
      <c r="AB1116" s="228" t="str">
        <f t="shared" ref="AB1116:AB1146" si="160">B1116&amp;C1116</f>
        <v/>
      </c>
    </row>
    <row r="1117" spans="1:28" s="227" customFormat="1" ht="20.25">
      <c r="A1117" s="181"/>
      <c r="B1117" s="182" t="str">
        <f>IF(LEN(A1117)=0,"",INDEX('Smelter Look-up'!$A:$A,MATCH($A1117,'Smelter Look-up'!$E:$E,0)))</f>
        <v/>
      </c>
      <c r="C1117" s="186" t="str">
        <f>IF(LEN(A1117)=0,"",INDEX('Smelter Look-up'!$C:$C,MATCH($A1117,'Smelter Look-up'!$E:$E,0)))</f>
        <v/>
      </c>
      <c r="D1117" s="230"/>
      <c r="E1117" s="182" t="str">
        <f ca="1">IF(ISERROR($V1117),"",OFFSET('Smelter Look-up'!$D$4,$V1117-4,0)&amp;"")</f>
        <v/>
      </c>
      <c r="F1117" s="182" t="str">
        <f ca="1">IF(ISERROR($V1117),"",OFFSET('Smelter Look-up'!$E$4,$V1117-4,0))</f>
        <v/>
      </c>
      <c r="G1117" s="182" t="str">
        <f ca="1">IF(C1117=$X$4,IF(ISERROR($V1117),"Enter smelter details","RMI"),IF(ISERROR($V1117),"",OFFSET('Smelter Look-up'!$F$4,$V1117-4,0)))</f>
        <v/>
      </c>
      <c r="H1117" s="183" t="str">
        <f ca="1">IF(ISERROR($V1117),"",OFFSET('Smelter Look-up'!$G$4,$V1117-4,0))</f>
        <v/>
      </c>
      <c r="I1117" s="184" t="str">
        <f ca="1">IF(ISERROR($V1117),"",OFFSET('Smelter Look-up'!$H$4,$V1117-4,0))</f>
        <v/>
      </c>
      <c r="J1117" s="184" t="str">
        <f ca="1">IF(ISERROR($V1117),"",OFFSET('Smelter Look-up'!$I$4,$V1117-4,0))</f>
        <v/>
      </c>
      <c r="K1117" s="224"/>
      <c r="L1117" s="224"/>
      <c r="M1117" s="224"/>
      <c r="N1117" s="224"/>
      <c r="O1117" s="224"/>
      <c r="P1117" s="185"/>
      <c r="Q1117" s="225"/>
      <c r="R1117" s="182" t="str">
        <f ca="1">IF(ISERROR($V1117),"",OFFSET('Smelter Look-up'!$C$4,$V1117-4,0)&amp;"")</f>
        <v/>
      </c>
      <c r="S1117" s="181" t="str">
        <f t="shared" ca="1" si="158"/>
        <v/>
      </c>
      <c r="T1117" s="181" t="str">
        <f ca="1">IF(B1117="","",IF(ISERROR(MATCH($J1117,SorP!$B$1:$B$6226,0)),"",INDIRECT("'SorP'!$A$"&amp;MATCH($S1117&amp;$J1117,SorP!C:C,0))))</f>
        <v/>
      </c>
      <c r="U1117" s="201"/>
      <c r="V1117" s="226" t="e">
        <f>IF(C1117="",NA(),IF(OR(C1117="Smelter not listed",C1117="Smelter not yet identified"),MATCH($B1117&amp;$D1117,'Smelter Look-up'!$J:$J,0),MATCH($B1117&amp;$C1117,'Smelter Look-up'!$J:$J,0)))</f>
        <v>#N/A</v>
      </c>
      <c r="X1117" s="227">
        <f t="shared" ca="1" si="159"/>
        <v>0</v>
      </c>
      <c r="AB1117" s="228" t="str">
        <f t="shared" si="160"/>
        <v/>
      </c>
    </row>
    <row r="1118" spans="1:28" s="227" customFormat="1" ht="20.25">
      <c r="A1118" s="181"/>
      <c r="B1118" s="182" t="str">
        <f>IF(LEN(A1118)=0,"",INDEX('Smelter Look-up'!$A:$A,MATCH($A1118,'Smelter Look-up'!$E:$E,0)))</f>
        <v/>
      </c>
      <c r="C1118" s="186" t="str">
        <f>IF(LEN(A1118)=0,"",INDEX('Smelter Look-up'!$C:$C,MATCH($A1118,'Smelter Look-up'!$E:$E,0)))</f>
        <v/>
      </c>
      <c r="D1118" s="230"/>
      <c r="E1118" s="182" t="str">
        <f ca="1">IF(ISERROR($V1118),"",OFFSET('Smelter Look-up'!$D$4,$V1118-4,0)&amp;"")</f>
        <v/>
      </c>
      <c r="F1118" s="182" t="str">
        <f ca="1">IF(ISERROR($V1118),"",OFFSET('Smelter Look-up'!$E$4,$V1118-4,0))</f>
        <v/>
      </c>
      <c r="G1118" s="182" t="str">
        <f ca="1">IF(C1118=$X$4,IF(ISERROR($V1118),"Enter smelter details","RMI"),IF(ISERROR($V1118),"",OFFSET('Smelter Look-up'!$F$4,$V1118-4,0)))</f>
        <v/>
      </c>
      <c r="H1118" s="183" t="str">
        <f ca="1">IF(ISERROR($V1118),"",OFFSET('Smelter Look-up'!$G$4,$V1118-4,0))</f>
        <v/>
      </c>
      <c r="I1118" s="184" t="str">
        <f ca="1">IF(ISERROR($V1118),"",OFFSET('Smelter Look-up'!$H$4,$V1118-4,0))</f>
        <v/>
      </c>
      <c r="J1118" s="184" t="str">
        <f ca="1">IF(ISERROR($V1118),"",OFFSET('Smelter Look-up'!$I$4,$V1118-4,0))</f>
        <v/>
      </c>
      <c r="K1118" s="224"/>
      <c r="L1118" s="224"/>
      <c r="M1118" s="224"/>
      <c r="N1118" s="224"/>
      <c r="O1118" s="224"/>
      <c r="P1118" s="185"/>
      <c r="Q1118" s="225"/>
      <c r="R1118" s="182" t="str">
        <f ca="1">IF(ISERROR($V1118),"",OFFSET('Smelter Look-up'!$C$4,$V1118-4,0)&amp;"")</f>
        <v/>
      </c>
      <c r="S1118" s="181" t="str">
        <f t="shared" ca="1" si="158"/>
        <v/>
      </c>
      <c r="T1118" s="181" t="str">
        <f ca="1">IF(B1118="","",IF(ISERROR(MATCH($J1118,SorP!$B$1:$B$6226,0)),"",INDIRECT("'SorP'!$A$"&amp;MATCH($S1118&amp;$J1118,SorP!C:C,0))))</f>
        <v/>
      </c>
      <c r="U1118" s="201"/>
      <c r="V1118" s="226" t="e">
        <f>IF(C1118="",NA(),IF(OR(C1118="Smelter not listed",C1118="Smelter not yet identified"),MATCH($B1118&amp;$D1118,'Smelter Look-up'!$J:$J,0),MATCH($B1118&amp;$C1118,'Smelter Look-up'!$J:$J,0)))</f>
        <v>#N/A</v>
      </c>
      <c r="X1118" s="227">
        <f t="shared" ca="1" si="159"/>
        <v>0</v>
      </c>
      <c r="AB1118" s="228" t="str">
        <f t="shared" si="160"/>
        <v/>
      </c>
    </row>
    <row r="1119" spans="1:28" s="227" customFormat="1" ht="20.25">
      <c r="A1119" s="181"/>
      <c r="B1119" s="182" t="str">
        <f>IF(LEN(A1119)=0,"",INDEX('Smelter Look-up'!$A:$A,MATCH($A1119,'Smelter Look-up'!$E:$E,0)))</f>
        <v/>
      </c>
      <c r="C1119" s="186" t="str">
        <f>IF(LEN(A1119)=0,"",INDEX('Smelter Look-up'!$C:$C,MATCH($A1119,'Smelter Look-up'!$E:$E,0)))</f>
        <v/>
      </c>
      <c r="D1119" s="230"/>
      <c r="E1119" s="182" t="str">
        <f ca="1">IF(ISERROR($V1119),"",OFFSET('Smelter Look-up'!$D$4,$V1119-4,0)&amp;"")</f>
        <v/>
      </c>
      <c r="F1119" s="182" t="str">
        <f ca="1">IF(ISERROR($V1119),"",OFFSET('Smelter Look-up'!$E$4,$V1119-4,0))</f>
        <v/>
      </c>
      <c r="G1119" s="182" t="str">
        <f ca="1">IF(C1119=$X$4,IF(ISERROR($V1119),"Enter smelter details","RMI"),IF(ISERROR($V1119),"",OFFSET('Smelter Look-up'!$F$4,$V1119-4,0)))</f>
        <v/>
      </c>
      <c r="H1119" s="183" t="str">
        <f ca="1">IF(ISERROR($V1119),"",OFFSET('Smelter Look-up'!$G$4,$V1119-4,0))</f>
        <v/>
      </c>
      <c r="I1119" s="184" t="str">
        <f ca="1">IF(ISERROR($V1119),"",OFFSET('Smelter Look-up'!$H$4,$V1119-4,0))</f>
        <v/>
      </c>
      <c r="J1119" s="184" t="str">
        <f ca="1">IF(ISERROR($V1119),"",OFFSET('Smelter Look-up'!$I$4,$V1119-4,0))</f>
        <v/>
      </c>
      <c r="K1119" s="224"/>
      <c r="L1119" s="224"/>
      <c r="M1119" s="224"/>
      <c r="N1119" s="224"/>
      <c r="O1119" s="224"/>
      <c r="P1119" s="185"/>
      <c r="Q1119" s="225"/>
      <c r="R1119" s="182" t="str">
        <f ca="1">IF(ISERROR($V1119),"",OFFSET('Smelter Look-up'!$C$4,$V1119-4,0)&amp;"")</f>
        <v/>
      </c>
      <c r="S1119" s="181" t="str">
        <f t="shared" ca="1" si="158"/>
        <v/>
      </c>
      <c r="T1119" s="181" t="str">
        <f ca="1">IF(B1119="","",IF(ISERROR(MATCH($J1119,SorP!$B$1:$B$6226,0)),"",INDIRECT("'SorP'!$A$"&amp;MATCH($S1119&amp;$J1119,SorP!C:C,0))))</f>
        <v/>
      </c>
      <c r="U1119" s="201"/>
      <c r="V1119" s="226" t="e">
        <f>IF(C1119="",NA(),IF(OR(C1119="Smelter not listed",C1119="Smelter not yet identified"),MATCH($B1119&amp;$D1119,'Smelter Look-up'!$J:$J,0),MATCH($B1119&amp;$C1119,'Smelter Look-up'!$J:$J,0)))</f>
        <v>#N/A</v>
      </c>
      <c r="X1119" s="227">
        <f t="shared" ca="1" si="159"/>
        <v>0</v>
      </c>
      <c r="AB1119" s="228" t="str">
        <f t="shared" si="160"/>
        <v/>
      </c>
    </row>
    <row r="1120" spans="1:28" s="227" customFormat="1" ht="20.25">
      <c r="A1120" s="181"/>
      <c r="B1120" s="182" t="str">
        <f>IF(LEN(A1120)=0,"",INDEX('Smelter Look-up'!$A:$A,MATCH($A1120,'Smelter Look-up'!$E:$E,0)))</f>
        <v/>
      </c>
      <c r="C1120" s="186" t="str">
        <f>IF(LEN(A1120)=0,"",INDEX('Smelter Look-up'!$C:$C,MATCH($A1120,'Smelter Look-up'!$E:$E,0)))</f>
        <v/>
      </c>
      <c r="D1120" s="230"/>
      <c r="E1120" s="182" t="str">
        <f ca="1">IF(ISERROR($V1120),"",OFFSET('Smelter Look-up'!$D$4,$V1120-4,0)&amp;"")</f>
        <v/>
      </c>
      <c r="F1120" s="182" t="str">
        <f ca="1">IF(ISERROR($V1120),"",OFFSET('Smelter Look-up'!$E$4,$V1120-4,0))</f>
        <v/>
      </c>
      <c r="G1120" s="182" t="str">
        <f ca="1">IF(C1120=$X$4,IF(ISERROR($V1120),"Enter smelter details","RMI"),IF(ISERROR($V1120),"",OFFSET('Smelter Look-up'!$F$4,$V1120-4,0)))</f>
        <v/>
      </c>
      <c r="H1120" s="183" t="str">
        <f ca="1">IF(ISERROR($V1120),"",OFFSET('Smelter Look-up'!$G$4,$V1120-4,0))</f>
        <v/>
      </c>
      <c r="I1120" s="184" t="str">
        <f ca="1">IF(ISERROR($V1120),"",OFFSET('Smelter Look-up'!$H$4,$V1120-4,0))</f>
        <v/>
      </c>
      <c r="J1120" s="184" t="str">
        <f ca="1">IF(ISERROR($V1120),"",OFFSET('Smelter Look-up'!$I$4,$V1120-4,0))</f>
        <v/>
      </c>
      <c r="K1120" s="224"/>
      <c r="L1120" s="224"/>
      <c r="M1120" s="224"/>
      <c r="N1120" s="224"/>
      <c r="O1120" s="224"/>
      <c r="P1120" s="185"/>
      <c r="Q1120" s="225"/>
      <c r="R1120" s="182" t="str">
        <f ca="1">IF(ISERROR($V1120),"",OFFSET('Smelter Look-up'!$C$4,$V1120-4,0)&amp;"")</f>
        <v/>
      </c>
      <c r="S1120" s="181" t="str">
        <f t="shared" ca="1" si="158"/>
        <v/>
      </c>
      <c r="T1120" s="181" t="str">
        <f ca="1">IF(B1120="","",IF(ISERROR(MATCH($J1120,SorP!$B$1:$B$6226,0)),"",INDIRECT("'SorP'!$A$"&amp;MATCH($S1120&amp;$J1120,SorP!C:C,0))))</f>
        <v/>
      </c>
      <c r="U1120" s="201"/>
      <c r="V1120" s="226" t="e">
        <f>IF(C1120="",NA(),IF(OR(C1120="Smelter not listed",C1120="Smelter not yet identified"),MATCH($B1120&amp;$D1120,'Smelter Look-up'!$J:$J,0),MATCH($B1120&amp;$C1120,'Smelter Look-up'!$J:$J,0)))</f>
        <v>#N/A</v>
      </c>
      <c r="X1120" s="227">
        <f t="shared" ca="1" si="159"/>
        <v>0</v>
      </c>
      <c r="AB1120" s="228" t="str">
        <f t="shared" si="160"/>
        <v/>
      </c>
    </row>
    <row r="1121" spans="1:28" s="227" customFormat="1" ht="20.25">
      <c r="A1121" s="181"/>
      <c r="B1121" s="182" t="str">
        <f>IF(LEN(A1121)=0,"",INDEX('Smelter Look-up'!$A:$A,MATCH($A1121,'Smelter Look-up'!$E:$E,0)))</f>
        <v/>
      </c>
      <c r="C1121" s="186" t="str">
        <f>IF(LEN(A1121)=0,"",INDEX('Smelter Look-up'!$C:$C,MATCH($A1121,'Smelter Look-up'!$E:$E,0)))</f>
        <v/>
      </c>
      <c r="D1121" s="230"/>
      <c r="E1121" s="182" t="str">
        <f ca="1">IF(ISERROR($V1121),"",OFFSET('Smelter Look-up'!$D$4,$V1121-4,0)&amp;"")</f>
        <v/>
      </c>
      <c r="F1121" s="182" t="str">
        <f ca="1">IF(ISERROR($V1121),"",OFFSET('Smelter Look-up'!$E$4,$V1121-4,0))</f>
        <v/>
      </c>
      <c r="G1121" s="182" t="str">
        <f ca="1">IF(C1121=$X$4,IF(ISERROR($V1121),"Enter smelter details","RMI"),IF(ISERROR($V1121),"",OFFSET('Smelter Look-up'!$F$4,$V1121-4,0)))</f>
        <v/>
      </c>
      <c r="H1121" s="183" t="str">
        <f ca="1">IF(ISERROR($V1121),"",OFFSET('Smelter Look-up'!$G$4,$V1121-4,0))</f>
        <v/>
      </c>
      <c r="I1121" s="184" t="str">
        <f ca="1">IF(ISERROR($V1121),"",OFFSET('Smelter Look-up'!$H$4,$V1121-4,0))</f>
        <v/>
      </c>
      <c r="J1121" s="184" t="str">
        <f ca="1">IF(ISERROR($V1121),"",OFFSET('Smelter Look-up'!$I$4,$V1121-4,0))</f>
        <v/>
      </c>
      <c r="K1121" s="224"/>
      <c r="L1121" s="224"/>
      <c r="M1121" s="224"/>
      <c r="N1121" s="224"/>
      <c r="O1121" s="224"/>
      <c r="P1121" s="185"/>
      <c r="Q1121" s="225"/>
      <c r="R1121" s="182" t="str">
        <f ca="1">IF(ISERROR($V1121),"",OFFSET('Smelter Look-up'!$C$4,$V1121-4,0)&amp;"")</f>
        <v/>
      </c>
      <c r="S1121" s="181" t="str">
        <f t="shared" ca="1" si="158"/>
        <v/>
      </c>
      <c r="T1121" s="181" t="str">
        <f ca="1">IF(B1121="","",IF(ISERROR(MATCH($J1121,SorP!$B$1:$B$6226,0)),"",INDIRECT("'SorP'!$A$"&amp;MATCH($S1121&amp;$J1121,SorP!C:C,0))))</f>
        <v/>
      </c>
      <c r="U1121" s="201"/>
      <c r="V1121" s="226" t="e">
        <f>IF(C1121="",NA(),IF(OR(C1121="Smelter not listed",C1121="Smelter not yet identified"),MATCH($B1121&amp;$D1121,'Smelter Look-up'!$J:$J,0),MATCH($B1121&amp;$C1121,'Smelter Look-up'!$J:$J,0)))</f>
        <v>#N/A</v>
      </c>
      <c r="X1121" s="227">
        <f t="shared" ca="1" si="159"/>
        <v>0</v>
      </c>
      <c r="AB1121" s="228" t="str">
        <f t="shared" si="160"/>
        <v/>
      </c>
    </row>
    <row r="1122" spans="1:28" s="227" customFormat="1" ht="20.25">
      <c r="A1122" s="181"/>
      <c r="B1122" s="182" t="str">
        <f>IF(LEN(A1122)=0,"",INDEX('Smelter Look-up'!$A:$A,MATCH($A1122,'Smelter Look-up'!$E:$E,0)))</f>
        <v/>
      </c>
      <c r="C1122" s="186" t="str">
        <f>IF(LEN(A1122)=0,"",INDEX('Smelter Look-up'!$C:$C,MATCH($A1122,'Smelter Look-up'!$E:$E,0)))</f>
        <v/>
      </c>
      <c r="D1122" s="230"/>
      <c r="E1122" s="182" t="str">
        <f ca="1">IF(ISERROR($V1122),"",OFFSET('Smelter Look-up'!$D$4,$V1122-4,0)&amp;"")</f>
        <v/>
      </c>
      <c r="F1122" s="182" t="str">
        <f ca="1">IF(ISERROR($V1122),"",OFFSET('Smelter Look-up'!$E$4,$V1122-4,0))</f>
        <v/>
      </c>
      <c r="G1122" s="182" t="str">
        <f ca="1">IF(C1122=$X$4,IF(ISERROR($V1122),"Enter smelter details","RMI"),IF(ISERROR($V1122),"",OFFSET('Smelter Look-up'!$F$4,$V1122-4,0)))</f>
        <v/>
      </c>
      <c r="H1122" s="183" t="str">
        <f ca="1">IF(ISERROR($V1122),"",OFFSET('Smelter Look-up'!$G$4,$V1122-4,0))</f>
        <v/>
      </c>
      <c r="I1122" s="184" t="str">
        <f ca="1">IF(ISERROR($V1122),"",OFFSET('Smelter Look-up'!$H$4,$V1122-4,0))</f>
        <v/>
      </c>
      <c r="J1122" s="184" t="str">
        <f ca="1">IF(ISERROR($V1122),"",OFFSET('Smelter Look-up'!$I$4,$V1122-4,0))</f>
        <v/>
      </c>
      <c r="K1122" s="224"/>
      <c r="L1122" s="224"/>
      <c r="M1122" s="224"/>
      <c r="N1122" s="224"/>
      <c r="O1122" s="224"/>
      <c r="P1122" s="185"/>
      <c r="Q1122" s="225"/>
      <c r="R1122" s="182" t="str">
        <f ca="1">IF(ISERROR($V1122),"",OFFSET('Smelter Look-up'!$C$4,$V1122-4,0)&amp;"")</f>
        <v/>
      </c>
      <c r="S1122" s="181" t="str">
        <f t="shared" ca="1" si="158"/>
        <v/>
      </c>
      <c r="T1122" s="181" t="str">
        <f ca="1">IF(B1122="","",IF(ISERROR(MATCH($J1122,SorP!$B$1:$B$6226,0)),"",INDIRECT("'SorP'!$A$"&amp;MATCH($S1122&amp;$J1122,SorP!C:C,0))))</f>
        <v/>
      </c>
      <c r="U1122" s="201"/>
      <c r="V1122" s="226" t="e">
        <f>IF(C1122="",NA(),IF(OR(C1122="Smelter not listed",C1122="Smelter not yet identified"),MATCH($B1122&amp;$D1122,'Smelter Look-up'!$J:$J,0),MATCH($B1122&amp;$C1122,'Smelter Look-up'!$J:$J,0)))</f>
        <v>#N/A</v>
      </c>
      <c r="X1122" s="227">
        <f t="shared" ca="1" si="159"/>
        <v>0</v>
      </c>
      <c r="AB1122" s="228" t="str">
        <f t="shared" si="160"/>
        <v/>
      </c>
    </row>
    <row r="1123" spans="1:28" s="227" customFormat="1" ht="20.25">
      <c r="A1123" s="181"/>
      <c r="B1123" s="182" t="str">
        <f>IF(LEN(A1123)=0,"",INDEX('Smelter Look-up'!$A:$A,MATCH($A1123,'Smelter Look-up'!$E:$E,0)))</f>
        <v/>
      </c>
      <c r="C1123" s="186" t="str">
        <f>IF(LEN(A1123)=0,"",INDEX('Smelter Look-up'!$C:$C,MATCH($A1123,'Smelter Look-up'!$E:$E,0)))</f>
        <v/>
      </c>
      <c r="D1123" s="230"/>
      <c r="E1123" s="182" t="str">
        <f ca="1">IF(ISERROR($V1123),"",OFFSET('Smelter Look-up'!$D$4,$V1123-4,0)&amp;"")</f>
        <v/>
      </c>
      <c r="F1123" s="182" t="str">
        <f ca="1">IF(ISERROR($V1123),"",OFFSET('Smelter Look-up'!$E$4,$V1123-4,0))</f>
        <v/>
      </c>
      <c r="G1123" s="182" t="str">
        <f ca="1">IF(C1123=$X$4,IF(ISERROR($V1123),"Enter smelter details","RMI"),IF(ISERROR($V1123),"",OFFSET('Smelter Look-up'!$F$4,$V1123-4,0)))</f>
        <v/>
      </c>
      <c r="H1123" s="183" t="str">
        <f ca="1">IF(ISERROR($V1123),"",OFFSET('Smelter Look-up'!$G$4,$V1123-4,0))</f>
        <v/>
      </c>
      <c r="I1123" s="184" t="str">
        <f ca="1">IF(ISERROR($V1123),"",OFFSET('Smelter Look-up'!$H$4,$V1123-4,0))</f>
        <v/>
      </c>
      <c r="J1123" s="184" t="str">
        <f ca="1">IF(ISERROR($V1123),"",OFFSET('Smelter Look-up'!$I$4,$V1123-4,0))</f>
        <v/>
      </c>
      <c r="K1123" s="224"/>
      <c r="L1123" s="224"/>
      <c r="M1123" s="224"/>
      <c r="N1123" s="224"/>
      <c r="O1123" s="224"/>
      <c r="P1123" s="185"/>
      <c r="Q1123" s="225"/>
      <c r="R1123" s="182" t="str">
        <f ca="1">IF(ISERROR($V1123),"",OFFSET('Smelter Look-up'!$C$4,$V1123-4,0)&amp;"")</f>
        <v/>
      </c>
      <c r="S1123" s="181" t="str">
        <f t="shared" ca="1" si="158"/>
        <v/>
      </c>
      <c r="T1123" s="181" t="str">
        <f ca="1">IF(B1123="","",IF(ISERROR(MATCH($J1123,SorP!$B$1:$B$6226,0)),"",INDIRECT("'SorP'!$A$"&amp;MATCH($S1123&amp;$J1123,SorP!C:C,0))))</f>
        <v/>
      </c>
      <c r="U1123" s="201"/>
      <c r="V1123" s="226" t="e">
        <f>IF(C1123="",NA(),IF(OR(C1123="Smelter not listed",C1123="Smelter not yet identified"),MATCH($B1123&amp;$D1123,'Smelter Look-up'!$J:$J,0),MATCH($B1123&amp;$C1123,'Smelter Look-up'!$J:$J,0)))</f>
        <v>#N/A</v>
      </c>
      <c r="X1123" s="227">
        <f t="shared" ca="1" si="159"/>
        <v>0</v>
      </c>
      <c r="AB1123" s="228" t="str">
        <f t="shared" si="160"/>
        <v/>
      </c>
    </row>
    <row r="1124" spans="1:28" s="227" customFormat="1" ht="20.25">
      <c r="A1124" s="181"/>
      <c r="B1124" s="182" t="str">
        <f>IF(LEN(A1124)=0,"",INDEX('Smelter Look-up'!$A:$A,MATCH($A1124,'Smelter Look-up'!$E:$E,0)))</f>
        <v/>
      </c>
      <c r="C1124" s="186" t="str">
        <f>IF(LEN(A1124)=0,"",INDEX('Smelter Look-up'!$C:$C,MATCH($A1124,'Smelter Look-up'!$E:$E,0)))</f>
        <v/>
      </c>
      <c r="D1124" s="230"/>
      <c r="E1124" s="182" t="str">
        <f ca="1">IF(ISERROR($V1124),"",OFFSET('Smelter Look-up'!$D$4,$V1124-4,0)&amp;"")</f>
        <v/>
      </c>
      <c r="F1124" s="182" t="str">
        <f ca="1">IF(ISERROR($V1124),"",OFFSET('Smelter Look-up'!$E$4,$V1124-4,0))</f>
        <v/>
      </c>
      <c r="G1124" s="182" t="str">
        <f ca="1">IF(C1124=$X$4,IF(ISERROR($V1124),"Enter smelter details","RMI"),IF(ISERROR($V1124),"",OFFSET('Smelter Look-up'!$F$4,$V1124-4,0)))</f>
        <v/>
      </c>
      <c r="H1124" s="183" t="str">
        <f ca="1">IF(ISERROR($V1124),"",OFFSET('Smelter Look-up'!$G$4,$V1124-4,0))</f>
        <v/>
      </c>
      <c r="I1124" s="184" t="str">
        <f ca="1">IF(ISERROR($V1124),"",OFFSET('Smelter Look-up'!$H$4,$V1124-4,0))</f>
        <v/>
      </c>
      <c r="J1124" s="184" t="str">
        <f ca="1">IF(ISERROR($V1124),"",OFFSET('Smelter Look-up'!$I$4,$V1124-4,0))</f>
        <v/>
      </c>
      <c r="K1124" s="224"/>
      <c r="L1124" s="224"/>
      <c r="M1124" s="224"/>
      <c r="N1124" s="224"/>
      <c r="O1124" s="224"/>
      <c r="P1124" s="185"/>
      <c r="Q1124" s="225"/>
      <c r="R1124" s="182" t="str">
        <f ca="1">IF(ISERROR($V1124),"",OFFSET('Smelter Look-up'!$C$4,$V1124-4,0)&amp;"")</f>
        <v/>
      </c>
      <c r="S1124" s="181" t="str">
        <f t="shared" ca="1" si="158"/>
        <v/>
      </c>
      <c r="T1124" s="181" t="str">
        <f ca="1">IF(B1124="","",IF(ISERROR(MATCH($J1124,SorP!$B$1:$B$6226,0)),"",INDIRECT("'SorP'!$A$"&amp;MATCH($S1124&amp;$J1124,SorP!C:C,0))))</f>
        <v/>
      </c>
      <c r="U1124" s="201"/>
      <c r="V1124" s="226" t="e">
        <f>IF(C1124="",NA(),IF(OR(C1124="Smelter not listed",C1124="Smelter not yet identified"),MATCH($B1124&amp;$D1124,'Smelter Look-up'!$J:$J,0),MATCH($B1124&amp;$C1124,'Smelter Look-up'!$J:$J,0)))</f>
        <v>#N/A</v>
      </c>
      <c r="X1124" s="227">
        <f t="shared" ca="1" si="159"/>
        <v>0</v>
      </c>
      <c r="AB1124" s="228" t="str">
        <f t="shared" si="160"/>
        <v/>
      </c>
    </row>
    <row r="1125" spans="1:28" s="227" customFormat="1" ht="20.25">
      <c r="A1125" s="181"/>
      <c r="B1125" s="182" t="str">
        <f>IF(LEN(A1125)=0,"",INDEX('Smelter Look-up'!$A:$A,MATCH($A1125,'Smelter Look-up'!$E:$E,0)))</f>
        <v/>
      </c>
      <c r="C1125" s="186" t="str">
        <f>IF(LEN(A1125)=0,"",INDEX('Smelter Look-up'!$C:$C,MATCH($A1125,'Smelter Look-up'!$E:$E,0)))</f>
        <v/>
      </c>
      <c r="D1125" s="230"/>
      <c r="E1125" s="182" t="str">
        <f ca="1">IF(ISERROR($V1125),"",OFFSET('Smelter Look-up'!$D$4,$V1125-4,0)&amp;"")</f>
        <v/>
      </c>
      <c r="F1125" s="182" t="str">
        <f ca="1">IF(ISERROR($V1125),"",OFFSET('Smelter Look-up'!$E$4,$V1125-4,0))</f>
        <v/>
      </c>
      <c r="G1125" s="182" t="str">
        <f ca="1">IF(C1125=$X$4,IF(ISERROR($V1125),"Enter smelter details","RMI"),IF(ISERROR($V1125),"",OFFSET('Smelter Look-up'!$F$4,$V1125-4,0)))</f>
        <v/>
      </c>
      <c r="H1125" s="183" t="str">
        <f ca="1">IF(ISERROR($V1125),"",OFFSET('Smelter Look-up'!$G$4,$V1125-4,0))</f>
        <v/>
      </c>
      <c r="I1125" s="184" t="str">
        <f ca="1">IF(ISERROR($V1125),"",OFFSET('Smelter Look-up'!$H$4,$V1125-4,0))</f>
        <v/>
      </c>
      <c r="J1125" s="184" t="str">
        <f ca="1">IF(ISERROR($V1125),"",OFFSET('Smelter Look-up'!$I$4,$V1125-4,0))</f>
        <v/>
      </c>
      <c r="K1125" s="224"/>
      <c r="L1125" s="224"/>
      <c r="M1125" s="224"/>
      <c r="N1125" s="224"/>
      <c r="O1125" s="224"/>
      <c r="P1125" s="185"/>
      <c r="Q1125" s="225"/>
      <c r="R1125" s="182" t="str">
        <f ca="1">IF(ISERROR($V1125),"",OFFSET('Smelter Look-up'!$C$4,$V1125-4,0)&amp;"")</f>
        <v/>
      </c>
      <c r="S1125" s="181" t="str">
        <f t="shared" ca="1" si="158"/>
        <v/>
      </c>
      <c r="T1125" s="181" t="str">
        <f ca="1">IF(B1125="","",IF(ISERROR(MATCH($J1125,SorP!$B$1:$B$6226,0)),"",INDIRECT("'SorP'!$A$"&amp;MATCH($S1125&amp;$J1125,SorP!C:C,0))))</f>
        <v/>
      </c>
      <c r="U1125" s="201"/>
      <c r="V1125" s="226" t="e">
        <f>IF(C1125="",NA(),IF(OR(C1125="Smelter not listed",C1125="Smelter not yet identified"),MATCH($B1125&amp;$D1125,'Smelter Look-up'!$J:$J,0),MATCH($B1125&amp;$C1125,'Smelter Look-up'!$J:$J,0)))</f>
        <v>#N/A</v>
      </c>
      <c r="X1125" s="227">
        <f t="shared" ca="1" si="159"/>
        <v>0</v>
      </c>
      <c r="AB1125" s="228" t="str">
        <f t="shared" si="160"/>
        <v/>
      </c>
    </row>
    <row r="1126" spans="1:28" s="227" customFormat="1" ht="20.25">
      <c r="A1126" s="181"/>
      <c r="B1126" s="182" t="str">
        <f>IF(LEN(A1126)=0,"",INDEX('Smelter Look-up'!$A:$A,MATCH($A1126,'Smelter Look-up'!$E:$E,0)))</f>
        <v/>
      </c>
      <c r="C1126" s="186" t="str">
        <f>IF(LEN(A1126)=0,"",INDEX('Smelter Look-up'!$C:$C,MATCH($A1126,'Smelter Look-up'!$E:$E,0)))</f>
        <v/>
      </c>
      <c r="D1126" s="230"/>
      <c r="E1126" s="182" t="str">
        <f ca="1">IF(ISERROR($V1126),"",OFFSET('Smelter Look-up'!$D$4,$V1126-4,0)&amp;"")</f>
        <v/>
      </c>
      <c r="F1126" s="182" t="str">
        <f ca="1">IF(ISERROR($V1126),"",OFFSET('Smelter Look-up'!$E$4,$V1126-4,0))</f>
        <v/>
      </c>
      <c r="G1126" s="182" t="str">
        <f ca="1">IF(C1126=$X$4,IF(ISERROR($V1126),"Enter smelter details","RMI"),IF(ISERROR($V1126),"",OFFSET('Smelter Look-up'!$F$4,$V1126-4,0)))</f>
        <v/>
      </c>
      <c r="H1126" s="183" t="str">
        <f ca="1">IF(ISERROR($V1126),"",OFFSET('Smelter Look-up'!$G$4,$V1126-4,0))</f>
        <v/>
      </c>
      <c r="I1126" s="184" t="str">
        <f ca="1">IF(ISERROR($V1126),"",OFFSET('Smelter Look-up'!$H$4,$V1126-4,0))</f>
        <v/>
      </c>
      <c r="J1126" s="184" t="str">
        <f ca="1">IF(ISERROR($V1126),"",OFFSET('Smelter Look-up'!$I$4,$V1126-4,0))</f>
        <v/>
      </c>
      <c r="K1126" s="224"/>
      <c r="L1126" s="224"/>
      <c r="M1126" s="224"/>
      <c r="N1126" s="224"/>
      <c r="O1126" s="224"/>
      <c r="P1126" s="185"/>
      <c r="Q1126" s="225"/>
      <c r="R1126" s="182" t="str">
        <f ca="1">IF(ISERROR($V1126),"",OFFSET('Smelter Look-up'!$C$4,$V1126-4,0)&amp;"")</f>
        <v/>
      </c>
      <c r="S1126" s="181" t="str">
        <f t="shared" ca="1" si="158"/>
        <v/>
      </c>
      <c r="T1126" s="181" t="str">
        <f ca="1">IF(B1126="","",IF(ISERROR(MATCH($J1126,SorP!$B$1:$B$6226,0)),"",INDIRECT("'SorP'!$A$"&amp;MATCH($S1126&amp;$J1126,SorP!C:C,0))))</f>
        <v/>
      </c>
      <c r="U1126" s="201"/>
      <c r="V1126" s="226" t="e">
        <f>IF(C1126="",NA(),IF(OR(C1126="Smelter not listed",C1126="Smelter not yet identified"),MATCH($B1126&amp;$D1126,'Smelter Look-up'!$J:$J,0),MATCH($B1126&amp;$C1126,'Smelter Look-up'!$J:$J,0)))</f>
        <v>#N/A</v>
      </c>
      <c r="X1126" s="227">
        <f t="shared" ca="1" si="159"/>
        <v>0</v>
      </c>
      <c r="AB1126" s="228" t="str">
        <f t="shared" si="160"/>
        <v/>
      </c>
    </row>
    <row r="1127" spans="1:28" s="227" customFormat="1" ht="20.25">
      <c r="A1127" s="181"/>
      <c r="B1127" s="182" t="str">
        <f>IF(LEN(A1127)=0,"",INDEX('Smelter Look-up'!$A:$A,MATCH($A1127,'Smelter Look-up'!$E:$E,0)))</f>
        <v/>
      </c>
      <c r="C1127" s="186" t="str">
        <f>IF(LEN(A1127)=0,"",INDEX('Smelter Look-up'!$C:$C,MATCH($A1127,'Smelter Look-up'!$E:$E,0)))</f>
        <v/>
      </c>
      <c r="D1127" s="230"/>
      <c r="E1127" s="182" t="str">
        <f ca="1">IF(ISERROR($V1127),"",OFFSET('Smelter Look-up'!$D$4,$V1127-4,0)&amp;"")</f>
        <v/>
      </c>
      <c r="F1127" s="182" t="str">
        <f ca="1">IF(ISERROR($V1127),"",OFFSET('Smelter Look-up'!$E$4,$V1127-4,0))</f>
        <v/>
      </c>
      <c r="G1127" s="182" t="str">
        <f ca="1">IF(C1127=$X$4,IF(ISERROR($V1127),"Enter smelter details","RMI"),IF(ISERROR($V1127),"",OFFSET('Smelter Look-up'!$F$4,$V1127-4,0)))</f>
        <v/>
      </c>
      <c r="H1127" s="183" t="str">
        <f ca="1">IF(ISERROR($V1127),"",OFFSET('Smelter Look-up'!$G$4,$V1127-4,0))</f>
        <v/>
      </c>
      <c r="I1127" s="184" t="str">
        <f ca="1">IF(ISERROR($V1127),"",OFFSET('Smelter Look-up'!$H$4,$V1127-4,0))</f>
        <v/>
      </c>
      <c r="J1127" s="184" t="str">
        <f ca="1">IF(ISERROR($V1127),"",OFFSET('Smelter Look-up'!$I$4,$V1127-4,0))</f>
        <v/>
      </c>
      <c r="K1127" s="224"/>
      <c r="L1127" s="224"/>
      <c r="M1127" s="224"/>
      <c r="N1127" s="224"/>
      <c r="O1127" s="224"/>
      <c r="P1127" s="185"/>
      <c r="Q1127" s="225"/>
      <c r="R1127" s="182" t="str">
        <f ca="1">IF(ISERROR($V1127),"",OFFSET('Smelter Look-up'!$C$4,$V1127-4,0)&amp;"")</f>
        <v/>
      </c>
      <c r="S1127" s="181" t="str">
        <f t="shared" ca="1" si="158"/>
        <v/>
      </c>
      <c r="T1127" s="181" t="str">
        <f ca="1">IF(B1127="","",IF(ISERROR(MATCH($J1127,SorP!$B$1:$B$6226,0)),"",INDIRECT("'SorP'!$A$"&amp;MATCH($S1127&amp;$J1127,SorP!C:C,0))))</f>
        <v/>
      </c>
      <c r="U1127" s="201"/>
      <c r="V1127" s="226" t="e">
        <f>IF(C1127="",NA(),IF(OR(C1127="Smelter not listed",C1127="Smelter not yet identified"),MATCH($B1127&amp;$D1127,'Smelter Look-up'!$J:$J,0),MATCH($B1127&amp;$C1127,'Smelter Look-up'!$J:$J,0)))</f>
        <v>#N/A</v>
      </c>
      <c r="X1127" s="227">
        <f t="shared" ca="1" si="159"/>
        <v>0</v>
      </c>
      <c r="AB1127" s="228" t="str">
        <f t="shared" si="160"/>
        <v/>
      </c>
    </row>
    <row r="1128" spans="1:28" s="227" customFormat="1" ht="20.25">
      <c r="A1128" s="181"/>
      <c r="B1128" s="182" t="str">
        <f>IF(LEN(A1128)=0,"",INDEX('Smelter Look-up'!$A:$A,MATCH($A1128,'Smelter Look-up'!$E:$E,0)))</f>
        <v/>
      </c>
      <c r="C1128" s="186" t="str">
        <f>IF(LEN(A1128)=0,"",INDEX('Smelter Look-up'!$C:$C,MATCH($A1128,'Smelter Look-up'!$E:$E,0)))</f>
        <v/>
      </c>
      <c r="D1128" s="230"/>
      <c r="E1128" s="182" t="str">
        <f ca="1">IF(ISERROR($V1128),"",OFFSET('Smelter Look-up'!$D$4,$V1128-4,0)&amp;"")</f>
        <v/>
      </c>
      <c r="F1128" s="182" t="str">
        <f ca="1">IF(ISERROR($V1128),"",OFFSET('Smelter Look-up'!$E$4,$V1128-4,0))</f>
        <v/>
      </c>
      <c r="G1128" s="182" t="str">
        <f ca="1">IF(C1128=$X$4,IF(ISERROR($V1128),"Enter smelter details","RMI"),IF(ISERROR($V1128),"",OFFSET('Smelter Look-up'!$F$4,$V1128-4,0)))</f>
        <v/>
      </c>
      <c r="H1128" s="183" t="str">
        <f ca="1">IF(ISERROR($V1128),"",OFFSET('Smelter Look-up'!$G$4,$V1128-4,0))</f>
        <v/>
      </c>
      <c r="I1128" s="184" t="str">
        <f ca="1">IF(ISERROR($V1128),"",OFFSET('Smelter Look-up'!$H$4,$V1128-4,0))</f>
        <v/>
      </c>
      <c r="J1128" s="184" t="str">
        <f ca="1">IF(ISERROR($V1128),"",OFFSET('Smelter Look-up'!$I$4,$V1128-4,0))</f>
        <v/>
      </c>
      <c r="K1128" s="224"/>
      <c r="L1128" s="224"/>
      <c r="M1128" s="224"/>
      <c r="N1128" s="224"/>
      <c r="O1128" s="224"/>
      <c r="P1128" s="185"/>
      <c r="Q1128" s="225"/>
      <c r="R1128" s="182" t="str">
        <f ca="1">IF(ISERROR($V1128),"",OFFSET('Smelter Look-up'!$C$4,$V1128-4,0)&amp;"")</f>
        <v/>
      </c>
      <c r="S1128" s="181" t="str">
        <f t="shared" ca="1" si="158"/>
        <v/>
      </c>
      <c r="T1128" s="181" t="str">
        <f ca="1">IF(B1128="","",IF(ISERROR(MATCH($J1128,SorP!$B$1:$B$6226,0)),"",INDIRECT("'SorP'!$A$"&amp;MATCH($S1128&amp;$J1128,SorP!C:C,0))))</f>
        <v/>
      </c>
      <c r="U1128" s="201"/>
      <c r="V1128" s="226" t="e">
        <f>IF(C1128="",NA(),IF(OR(C1128="Smelter not listed",C1128="Smelter not yet identified"),MATCH($B1128&amp;$D1128,'Smelter Look-up'!$J:$J,0),MATCH($B1128&amp;$C1128,'Smelter Look-up'!$J:$J,0)))</f>
        <v>#N/A</v>
      </c>
      <c r="X1128" s="227">
        <f t="shared" ca="1" si="159"/>
        <v>0</v>
      </c>
      <c r="AB1128" s="228" t="str">
        <f t="shared" si="160"/>
        <v/>
      </c>
    </row>
    <row r="1129" spans="1:28" s="227" customFormat="1" ht="20.25">
      <c r="A1129" s="181"/>
      <c r="B1129" s="182" t="str">
        <f>IF(LEN(A1129)=0,"",INDEX('Smelter Look-up'!$A:$A,MATCH($A1129,'Smelter Look-up'!$E:$E,0)))</f>
        <v/>
      </c>
      <c r="C1129" s="186" t="str">
        <f>IF(LEN(A1129)=0,"",INDEX('Smelter Look-up'!$C:$C,MATCH($A1129,'Smelter Look-up'!$E:$E,0)))</f>
        <v/>
      </c>
      <c r="D1129" s="230"/>
      <c r="E1129" s="182" t="str">
        <f ca="1">IF(ISERROR($V1129),"",OFFSET('Smelter Look-up'!$D$4,$V1129-4,0)&amp;"")</f>
        <v/>
      </c>
      <c r="F1129" s="182" t="str">
        <f ca="1">IF(ISERROR($V1129),"",OFFSET('Smelter Look-up'!$E$4,$V1129-4,0))</f>
        <v/>
      </c>
      <c r="G1129" s="182" t="str">
        <f ca="1">IF(C1129=$X$4,IF(ISERROR($V1129),"Enter smelter details","RMI"),IF(ISERROR($V1129),"",OFFSET('Smelter Look-up'!$F$4,$V1129-4,0)))</f>
        <v/>
      </c>
      <c r="H1129" s="183" t="str">
        <f ca="1">IF(ISERROR($V1129),"",OFFSET('Smelter Look-up'!$G$4,$V1129-4,0))</f>
        <v/>
      </c>
      <c r="I1129" s="184" t="str">
        <f ca="1">IF(ISERROR($V1129),"",OFFSET('Smelter Look-up'!$H$4,$V1129-4,0))</f>
        <v/>
      </c>
      <c r="J1129" s="184" t="str">
        <f ca="1">IF(ISERROR($V1129),"",OFFSET('Smelter Look-up'!$I$4,$V1129-4,0))</f>
        <v/>
      </c>
      <c r="K1129" s="224"/>
      <c r="L1129" s="224"/>
      <c r="M1129" s="224"/>
      <c r="N1129" s="224"/>
      <c r="O1129" s="224"/>
      <c r="P1129" s="185"/>
      <c r="Q1129" s="225"/>
      <c r="R1129" s="182" t="str">
        <f ca="1">IF(ISERROR($V1129),"",OFFSET('Smelter Look-up'!$C$4,$V1129-4,0)&amp;"")</f>
        <v/>
      </c>
      <c r="S1129" s="181" t="str">
        <f t="shared" ca="1" si="158"/>
        <v/>
      </c>
      <c r="T1129" s="181" t="str">
        <f ca="1">IF(B1129="","",IF(ISERROR(MATCH($J1129,SorP!$B$1:$B$6226,0)),"",INDIRECT("'SorP'!$A$"&amp;MATCH($S1129&amp;$J1129,SorP!C:C,0))))</f>
        <v/>
      </c>
      <c r="U1129" s="201"/>
      <c r="V1129" s="226" t="e">
        <f>IF(C1129="",NA(),IF(OR(C1129="Smelter not listed",C1129="Smelter not yet identified"),MATCH($B1129&amp;$D1129,'Smelter Look-up'!$J:$J,0),MATCH($B1129&amp;$C1129,'Smelter Look-up'!$J:$J,0)))</f>
        <v>#N/A</v>
      </c>
      <c r="X1129" s="227">
        <f t="shared" ca="1" si="159"/>
        <v>0</v>
      </c>
      <c r="AB1129" s="228" t="str">
        <f t="shared" si="160"/>
        <v/>
      </c>
    </row>
    <row r="1130" spans="1:28" s="227" customFormat="1" ht="20.25">
      <c r="A1130" s="181"/>
      <c r="B1130" s="182" t="str">
        <f>IF(LEN(A1130)=0,"",INDEX('Smelter Look-up'!$A:$A,MATCH($A1130,'Smelter Look-up'!$E:$E,0)))</f>
        <v/>
      </c>
      <c r="C1130" s="186" t="str">
        <f>IF(LEN(A1130)=0,"",INDEX('Smelter Look-up'!$C:$C,MATCH($A1130,'Smelter Look-up'!$E:$E,0)))</f>
        <v/>
      </c>
      <c r="D1130" s="230"/>
      <c r="E1130" s="182" t="str">
        <f ca="1">IF(ISERROR($V1130),"",OFFSET('Smelter Look-up'!$D$4,$V1130-4,0)&amp;"")</f>
        <v/>
      </c>
      <c r="F1130" s="182" t="str">
        <f ca="1">IF(ISERROR($V1130),"",OFFSET('Smelter Look-up'!$E$4,$V1130-4,0))</f>
        <v/>
      </c>
      <c r="G1130" s="182" t="str">
        <f ca="1">IF(C1130=$X$4,IF(ISERROR($V1130),"Enter smelter details","RMI"),IF(ISERROR($V1130),"",OFFSET('Smelter Look-up'!$F$4,$V1130-4,0)))</f>
        <v/>
      </c>
      <c r="H1130" s="183" t="str">
        <f ca="1">IF(ISERROR($V1130),"",OFFSET('Smelter Look-up'!$G$4,$V1130-4,0))</f>
        <v/>
      </c>
      <c r="I1130" s="184" t="str">
        <f ca="1">IF(ISERROR($V1130),"",OFFSET('Smelter Look-up'!$H$4,$V1130-4,0))</f>
        <v/>
      </c>
      <c r="J1130" s="184" t="str">
        <f ca="1">IF(ISERROR($V1130),"",OFFSET('Smelter Look-up'!$I$4,$V1130-4,0))</f>
        <v/>
      </c>
      <c r="K1130" s="224"/>
      <c r="L1130" s="224"/>
      <c r="M1130" s="224"/>
      <c r="N1130" s="224"/>
      <c r="O1130" s="224"/>
      <c r="P1130" s="185"/>
      <c r="Q1130" s="225"/>
      <c r="R1130" s="182" t="str">
        <f ca="1">IF(ISERROR($V1130),"",OFFSET('Smelter Look-up'!$C$4,$V1130-4,0)&amp;"")</f>
        <v/>
      </c>
      <c r="S1130" s="181" t="str">
        <f t="shared" ca="1" si="158"/>
        <v/>
      </c>
      <c r="T1130" s="181" t="str">
        <f ca="1">IF(B1130="","",IF(ISERROR(MATCH($J1130,SorP!$B$1:$B$6226,0)),"",INDIRECT("'SorP'!$A$"&amp;MATCH($S1130&amp;$J1130,SorP!C:C,0))))</f>
        <v/>
      </c>
      <c r="U1130" s="201"/>
      <c r="V1130" s="226" t="e">
        <f>IF(C1130="",NA(),IF(OR(C1130="Smelter not listed",C1130="Smelter not yet identified"),MATCH($B1130&amp;$D1130,'Smelter Look-up'!$J:$J,0),MATCH($B1130&amp;$C1130,'Smelter Look-up'!$J:$J,0)))</f>
        <v>#N/A</v>
      </c>
      <c r="X1130" s="227">
        <f t="shared" ca="1" si="159"/>
        <v>0</v>
      </c>
      <c r="AB1130" s="228" t="str">
        <f t="shared" si="160"/>
        <v/>
      </c>
    </row>
    <row r="1131" spans="1:28" s="227" customFormat="1" ht="20.25">
      <c r="A1131" s="181"/>
      <c r="B1131" s="182" t="str">
        <f>IF(LEN(A1131)=0,"",INDEX('Smelter Look-up'!$A:$A,MATCH($A1131,'Smelter Look-up'!$E:$E,0)))</f>
        <v/>
      </c>
      <c r="C1131" s="186" t="str">
        <f>IF(LEN(A1131)=0,"",INDEX('Smelter Look-up'!$C:$C,MATCH($A1131,'Smelter Look-up'!$E:$E,0)))</f>
        <v/>
      </c>
      <c r="D1131" s="230"/>
      <c r="E1131" s="182" t="str">
        <f ca="1">IF(ISERROR($V1131),"",OFFSET('Smelter Look-up'!$D$4,$V1131-4,0)&amp;"")</f>
        <v/>
      </c>
      <c r="F1131" s="182" t="str">
        <f ca="1">IF(ISERROR($V1131),"",OFFSET('Smelter Look-up'!$E$4,$V1131-4,0))</f>
        <v/>
      </c>
      <c r="G1131" s="182" t="str">
        <f ca="1">IF(C1131=$X$4,IF(ISERROR($V1131),"Enter smelter details","RMI"),IF(ISERROR($V1131),"",OFFSET('Smelter Look-up'!$F$4,$V1131-4,0)))</f>
        <v/>
      </c>
      <c r="H1131" s="183" t="str">
        <f ca="1">IF(ISERROR($V1131),"",OFFSET('Smelter Look-up'!$G$4,$V1131-4,0))</f>
        <v/>
      </c>
      <c r="I1131" s="184" t="str">
        <f ca="1">IF(ISERROR($V1131),"",OFFSET('Smelter Look-up'!$H$4,$V1131-4,0))</f>
        <v/>
      </c>
      <c r="J1131" s="184" t="str">
        <f ca="1">IF(ISERROR($V1131),"",OFFSET('Smelter Look-up'!$I$4,$V1131-4,0))</f>
        <v/>
      </c>
      <c r="K1131" s="224"/>
      <c r="L1131" s="224"/>
      <c r="M1131" s="224"/>
      <c r="N1131" s="224"/>
      <c r="O1131" s="224"/>
      <c r="P1131" s="185"/>
      <c r="Q1131" s="225"/>
      <c r="R1131" s="182" t="str">
        <f ca="1">IF(ISERROR($V1131),"",OFFSET('Smelter Look-up'!$C$4,$V1131-4,0)&amp;"")</f>
        <v/>
      </c>
      <c r="S1131" s="181" t="str">
        <f t="shared" ca="1" si="158"/>
        <v/>
      </c>
      <c r="T1131" s="181" t="str">
        <f ca="1">IF(B1131="","",IF(ISERROR(MATCH($J1131,SorP!$B$1:$B$6226,0)),"",INDIRECT("'SorP'!$A$"&amp;MATCH($S1131&amp;$J1131,SorP!C:C,0))))</f>
        <v/>
      </c>
      <c r="U1131" s="201"/>
      <c r="V1131" s="226" t="e">
        <f>IF(C1131="",NA(),IF(OR(C1131="Smelter not listed",C1131="Smelter not yet identified"),MATCH($B1131&amp;$D1131,'Smelter Look-up'!$J:$J,0),MATCH($B1131&amp;$C1131,'Smelter Look-up'!$J:$J,0)))</f>
        <v>#N/A</v>
      </c>
      <c r="X1131" s="227">
        <f t="shared" ca="1" si="159"/>
        <v>0</v>
      </c>
      <c r="AB1131" s="228" t="str">
        <f t="shared" si="160"/>
        <v/>
      </c>
    </row>
    <row r="1132" spans="1:28" s="227" customFormat="1" ht="20.25">
      <c r="A1132" s="181"/>
      <c r="B1132" s="182" t="str">
        <f>IF(LEN(A1132)=0,"",INDEX('Smelter Look-up'!$A:$A,MATCH($A1132,'Smelter Look-up'!$E:$E,0)))</f>
        <v/>
      </c>
      <c r="C1132" s="186" t="str">
        <f>IF(LEN(A1132)=0,"",INDEX('Smelter Look-up'!$C:$C,MATCH($A1132,'Smelter Look-up'!$E:$E,0)))</f>
        <v/>
      </c>
      <c r="D1132" s="230"/>
      <c r="E1132" s="182" t="str">
        <f ca="1">IF(ISERROR($V1132),"",OFFSET('Smelter Look-up'!$D$4,$V1132-4,0)&amp;"")</f>
        <v/>
      </c>
      <c r="F1132" s="182" t="str">
        <f ca="1">IF(ISERROR($V1132),"",OFFSET('Smelter Look-up'!$E$4,$V1132-4,0))</f>
        <v/>
      </c>
      <c r="G1132" s="182" t="str">
        <f ca="1">IF(C1132=$X$4,IF(ISERROR($V1132),"Enter smelter details","RMI"),IF(ISERROR($V1132),"",OFFSET('Smelter Look-up'!$F$4,$V1132-4,0)))</f>
        <v/>
      </c>
      <c r="H1132" s="183" t="str">
        <f ca="1">IF(ISERROR($V1132),"",OFFSET('Smelter Look-up'!$G$4,$V1132-4,0))</f>
        <v/>
      </c>
      <c r="I1132" s="184" t="str">
        <f ca="1">IF(ISERROR($V1132),"",OFFSET('Smelter Look-up'!$H$4,$V1132-4,0))</f>
        <v/>
      </c>
      <c r="J1132" s="184" t="str">
        <f ca="1">IF(ISERROR($V1132),"",OFFSET('Smelter Look-up'!$I$4,$V1132-4,0))</f>
        <v/>
      </c>
      <c r="K1132" s="224"/>
      <c r="L1132" s="224"/>
      <c r="M1132" s="224"/>
      <c r="N1132" s="224"/>
      <c r="O1132" s="224"/>
      <c r="P1132" s="185"/>
      <c r="Q1132" s="225"/>
      <c r="R1132" s="182" t="str">
        <f ca="1">IF(ISERROR($V1132),"",OFFSET('Smelter Look-up'!$C$4,$V1132-4,0)&amp;"")</f>
        <v/>
      </c>
      <c r="S1132" s="181" t="str">
        <f t="shared" ca="1" si="158"/>
        <v/>
      </c>
      <c r="T1132" s="181" t="str">
        <f ca="1">IF(B1132="","",IF(ISERROR(MATCH($J1132,SorP!$B$1:$B$6226,0)),"",INDIRECT("'SorP'!$A$"&amp;MATCH($S1132&amp;$J1132,SorP!C:C,0))))</f>
        <v/>
      </c>
      <c r="U1132" s="201"/>
      <c r="V1132" s="226" t="e">
        <f>IF(C1132="",NA(),IF(OR(C1132="Smelter not listed",C1132="Smelter not yet identified"),MATCH($B1132&amp;$D1132,'Smelter Look-up'!$J:$J,0),MATCH($B1132&amp;$C1132,'Smelter Look-up'!$J:$J,0)))</f>
        <v>#N/A</v>
      </c>
      <c r="X1132" s="227">
        <f t="shared" ca="1" si="159"/>
        <v>0</v>
      </c>
      <c r="AB1132" s="228" t="str">
        <f t="shared" si="160"/>
        <v/>
      </c>
    </row>
    <row r="1133" spans="1:28" s="227" customFormat="1" ht="20.25">
      <c r="A1133" s="181"/>
      <c r="B1133" s="182" t="str">
        <f>IF(LEN(A1133)=0,"",INDEX('Smelter Look-up'!$A:$A,MATCH($A1133,'Smelter Look-up'!$E:$E,0)))</f>
        <v/>
      </c>
      <c r="C1133" s="186" t="str">
        <f>IF(LEN(A1133)=0,"",INDEX('Smelter Look-up'!$C:$C,MATCH($A1133,'Smelter Look-up'!$E:$E,0)))</f>
        <v/>
      </c>
      <c r="D1133" s="230"/>
      <c r="E1133" s="182" t="str">
        <f ca="1">IF(ISERROR($V1133),"",OFFSET('Smelter Look-up'!$D$4,$V1133-4,0)&amp;"")</f>
        <v/>
      </c>
      <c r="F1133" s="182" t="str">
        <f ca="1">IF(ISERROR($V1133),"",OFFSET('Smelter Look-up'!$E$4,$V1133-4,0))</f>
        <v/>
      </c>
      <c r="G1133" s="182" t="str">
        <f ca="1">IF(C1133=$X$4,IF(ISERROR($V1133),"Enter smelter details","RMI"),IF(ISERROR($V1133),"",OFFSET('Smelter Look-up'!$F$4,$V1133-4,0)))</f>
        <v/>
      </c>
      <c r="H1133" s="183" t="str">
        <f ca="1">IF(ISERROR($V1133),"",OFFSET('Smelter Look-up'!$G$4,$V1133-4,0))</f>
        <v/>
      </c>
      <c r="I1133" s="184" t="str">
        <f ca="1">IF(ISERROR($V1133),"",OFFSET('Smelter Look-up'!$H$4,$V1133-4,0))</f>
        <v/>
      </c>
      <c r="J1133" s="184" t="str">
        <f ca="1">IF(ISERROR($V1133),"",OFFSET('Smelter Look-up'!$I$4,$V1133-4,0))</f>
        <v/>
      </c>
      <c r="K1133" s="224"/>
      <c r="L1133" s="224"/>
      <c r="M1133" s="224"/>
      <c r="N1133" s="224"/>
      <c r="O1133" s="224"/>
      <c r="P1133" s="185"/>
      <c r="Q1133" s="225"/>
      <c r="R1133" s="182" t="str">
        <f ca="1">IF(ISERROR($V1133),"",OFFSET('Smelter Look-up'!$C$4,$V1133-4,0)&amp;"")</f>
        <v/>
      </c>
      <c r="S1133" s="181" t="str">
        <f t="shared" ca="1" si="158"/>
        <v/>
      </c>
      <c r="T1133" s="181" t="str">
        <f ca="1">IF(B1133="","",IF(ISERROR(MATCH($J1133,SorP!$B$1:$B$6226,0)),"",INDIRECT("'SorP'!$A$"&amp;MATCH($S1133&amp;$J1133,SorP!C:C,0))))</f>
        <v/>
      </c>
      <c r="U1133" s="201"/>
      <c r="V1133" s="226" t="e">
        <f>IF(C1133="",NA(),IF(OR(C1133="Smelter not listed",C1133="Smelter not yet identified"),MATCH($B1133&amp;$D1133,'Smelter Look-up'!$J:$J,0),MATCH($B1133&amp;$C1133,'Smelter Look-up'!$J:$J,0)))</f>
        <v>#N/A</v>
      </c>
      <c r="X1133" s="227">
        <f t="shared" ca="1" si="159"/>
        <v>0</v>
      </c>
      <c r="AB1133" s="228" t="str">
        <f t="shared" si="160"/>
        <v/>
      </c>
    </row>
    <row r="1134" spans="1:28" s="227" customFormat="1" ht="20.25">
      <c r="A1134" s="181"/>
      <c r="B1134" s="182" t="str">
        <f>IF(LEN(A1134)=0,"",INDEX('Smelter Look-up'!$A:$A,MATCH($A1134,'Smelter Look-up'!$E:$E,0)))</f>
        <v/>
      </c>
      <c r="C1134" s="186" t="str">
        <f>IF(LEN(A1134)=0,"",INDEX('Smelter Look-up'!$C:$C,MATCH($A1134,'Smelter Look-up'!$E:$E,0)))</f>
        <v/>
      </c>
      <c r="D1134" s="230"/>
      <c r="E1134" s="182" t="str">
        <f ca="1">IF(ISERROR($V1134),"",OFFSET('Smelter Look-up'!$D$4,$V1134-4,0)&amp;"")</f>
        <v/>
      </c>
      <c r="F1134" s="182" t="str">
        <f ca="1">IF(ISERROR($V1134),"",OFFSET('Smelter Look-up'!$E$4,$V1134-4,0))</f>
        <v/>
      </c>
      <c r="G1134" s="182" t="str">
        <f ca="1">IF(C1134=$X$4,IF(ISERROR($V1134),"Enter smelter details","RMI"),IF(ISERROR($V1134),"",OFFSET('Smelter Look-up'!$F$4,$V1134-4,0)))</f>
        <v/>
      </c>
      <c r="H1134" s="183" t="str">
        <f ca="1">IF(ISERROR($V1134),"",OFFSET('Smelter Look-up'!$G$4,$V1134-4,0))</f>
        <v/>
      </c>
      <c r="I1134" s="184" t="str">
        <f ca="1">IF(ISERROR($V1134),"",OFFSET('Smelter Look-up'!$H$4,$V1134-4,0))</f>
        <v/>
      </c>
      <c r="J1134" s="184" t="str">
        <f ca="1">IF(ISERROR($V1134),"",OFFSET('Smelter Look-up'!$I$4,$V1134-4,0))</f>
        <v/>
      </c>
      <c r="K1134" s="224"/>
      <c r="L1134" s="224"/>
      <c r="M1134" s="224"/>
      <c r="N1134" s="224"/>
      <c r="O1134" s="224"/>
      <c r="P1134" s="185"/>
      <c r="Q1134" s="225"/>
      <c r="R1134" s="182" t="str">
        <f ca="1">IF(ISERROR($V1134),"",OFFSET('Smelter Look-up'!$C$4,$V1134-4,0)&amp;"")</f>
        <v/>
      </c>
      <c r="S1134" s="181" t="str">
        <f t="shared" ca="1" si="158"/>
        <v/>
      </c>
      <c r="T1134" s="181" t="str">
        <f ca="1">IF(B1134="","",IF(ISERROR(MATCH($J1134,SorP!$B$1:$B$6226,0)),"",INDIRECT("'SorP'!$A$"&amp;MATCH($S1134&amp;$J1134,SorP!C:C,0))))</f>
        <v/>
      </c>
      <c r="U1134" s="201"/>
      <c r="V1134" s="226" t="e">
        <f>IF(C1134="",NA(),IF(OR(C1134="Smelter not listed",C1134="Smelter not yet identified"),MATCH($B1134&amp;$D1134,'Smelter Look-up'!$J:$J,0),MATCH($B1134&amp;$C1134,'Smelter Look-up'!$J:$J,0)))</f>
        <v>#N/A</v>
      </c>
      <c r="X1134" s="227">
        <f t="shared" ca="1" si="159"/>
        <v>0</v>
      </c>
      <c r="AB1134" s="228" t="str">
        <f t="shared" si="160"/>
        <v/>
      </c>
    </row>
    <row r="1135" spans="1:28" s="227" customFormat="1" ht="20.25">
      <c r="A1135" s="181"/>
      <c r="B1135" s="182" t="str">
        <f>IF(LEN(A1135)=0,"",INDEX('Smelter Look-up'!$A:$A,MATCH($A1135,'Smelter Look-up'!$E:$E,0)))</f>
        <v/>
      </c>
      <c r="C1135" s="186" t="str">
        <f>IF(LEN(A1135)=0,"",INDEX('Smelter Look-up'!$C:$C,MATCH($A1135,'Smelter Look-up'!$E:$E,0)))</f>
        <v/>
      </c>
      <c r="D1135" s="230"/>
      <c r="E1135" s="182" t="str">
        <f ca="1">IF(ISERROR($V1135),"",OFFSET('Smelter Look-up'!$D$4,$V1135-4,0)&amp;"")</f>
        <v/>
      </c>
      <c r="F1135" s="182" t="str">
        <f ca="1">IF(ISERROR($V1135),"",OFFSET('Smelter Look-up'!$E$4,$V1135-4,0))</f>
        <v/>
      </c>
      <c r="G1135" s="182" t="str">
        <f ca="1">IF(C1135=$X$4,IF(ISERROR($V1135),"Enter smelter details","RMI"),IF(ISERROR($V1135),"",OFFSET('Smelter Look-up'!$F$4,$V1135-4,0)))</f>
        <v/>
      </c>
      <c r="H1135" s="183" t="str">
        <f ca="1">IF(ISERROR($V1135),"",OFFSET('Smelter Look-up'!$G$4,$V1135-4,0))</f>
        <v/>
      </c>
      <c r="I1135" s="184" t="str">
        <f ca="1">IF(ISERROR($V1135),"",OFFSET('Smelter Look-up'!$H$4,$V1135-4,0))</f>
        <v/>
      </c>
      <c r="J1135" s="184" t="str">
        <f ca="1">IF(ISERROR($V1135),"",OFFSET('Smelter Look-up'!$I$4,$V1135-4,0))</f>
        <v/>
      </c>
      <c r="K1135" s="224"/>
      <c r="L1135" s="224"/>
      <c r="M1135" s="224"/>
      <c r="N1135" s="224"/>
      <c r="O1135" s="224"/>
      <c r="P1135" s="185"/>
      <c r="Q1135" s="225"/>
      <c r="R1135" s="182" t="str">
        <f ca="1">IF(ISERROR($V1135),"",OFFSET('Smelter Look-up'!$C$4,$V1135-4,0)&amp;"")</f>
        <v/>
      </c>
      <c r="S1135" s="181" t="str">
        <f t="shared" ca="1" si="158"/>
        <v/>
      </c>
      <c r="T1135" s="181" t="str">
        <f ca="1">IF(B1135="","",IF(ISERROR(MATCH($J1135,SorP!$B$1:$B$6226,0)),"",INDIRECT("'SorP'!$A$"&amp;MATCH($S1135&amp;$J1135,SorP!C:C,0))))</f>
        <v/>
      </c>
      <c r="U1135" s="201"/>
      <c r="V1135" s="226" t="e">
        <f>IF(C1135="",NA(),IF(OR(C1135="Smelter not listed",C1135="Smelter not yet identified"),MATCH($B1135&amp;$D1135,'Smelter Look-up'!$J:$J,0),MATCH($B1135&amp;$C1135,'Smelter Look-up'!$J:$J,0)))</f>
        <v>#N/A</v>
      </c>
      <c r="X1135" s="227">
        <f t="shared" ca="1" si="159"/>
        <v>0</v>
      </c>
      <c r="AB1135" s="228" t="str">
        <f t="shared" si="160"/>
        <v/>
      </c>
    </row>
    <row r="1136" spans="1:28" s="227" customFormat="1" ht="20.25">
      <c r="A1136" s="181"/>
      <c r="B1136" s="182" t="str">
        <f>IF(LEN(A1136)=0,"",INDEX('Smelter Look-up'!$A:$A,MATCH($A1136,'Smelter Look-up'!$E:$E,0)))</f>
        <v/>
      </c>
      <c r="C1136" s="186" t="str">
        <f>IF(LEN(A1136)=0,"",INDEX('Smelter Look-up'!$C:$C,MATCH($A1136,'Smelter Look-up'!$E:$E,0)))</f>
        <v/>
      </c>
      <c r="D1136" s="230"/>
      <c r="E1136" s="182" t="str">
        <f ca="1">IF(ISERROR($V1136),"",OFFSET('Smelter Look-up'!$D$4,$V1136-4,0)&amp;"")</f>
        <v/>
      </c>
      <c r="F1136" s="182" t="str">
        <f ca="1">IF(ISERROR($V1136),"",OFFSET('Smelter Look-up'!$E$4,$V1136-4,0))</f>
        <v/>
      </c>
      <c r="G1136" s="182" t="str">
        <f ca="1">IF(C1136=$X$4,IF(ISERROR($V1136),"Enter smelter details","RMI"),IF(ISERROR($V1136),"",OFFSET('Smelter Look-up'!$F$4,$V1136-4,0)))</f>
        <v/>
      </c>
      <c r="H1136" s="183" t="str">
        <f ca="1">IF(ISERROR($V1136),"",OFFSET('Smelter Look-up'!$G$4,$V1136-4,0))</f>
        <v/>
      </c>
      <c r="I1136" s="184" t="str">
        <f ca="1">IF(ISERROR($V1136),"",OFFSET('Smelter Look-up'!$H$4,$V1136-4,0))</f>
        <v/>
      </c>
      <c r="J1136" s="184" t="str">
        <f ca="1">IF(ISERROR($V1136),"",OFFSET('Smelter Look-up'!$I$4,$V1136-4,0))</f>
        <v/>
      </c>
      <c r="K1136" s="224"/>
      <c r="L1136" s="224"/>
      <c r="M1136" s="224"/>
      <c r="N1136" s="224"/>
      <c r="O1136" s="224"/>
      <c r="P1136" s="185"/>
      <c r="Q1136" s="225"/>
      <c r="R1136" s="182" t="str">
        <f ca="1">IF(ISERROR($V1136),"",OFFSET('Smelter Look-up'!$C$4,$V1136-4,0)&amp;"")</f>
        <v/>
      </c>
      <c r="S1136" s="181" t="str">
        <f t="shared" ca="1" si="158"/>
        <v/>
      </c>
      <c r="T1136" s="181" t="str">
        <f ca="1">IF(B1136="","",IF(ISERROR(MATCH($J1136,SorP!$B$1:$B$6226,0)),"",INDIRECT("'SorP'!$A$"&amp;MATCH($S1136&amp;$J1136,SorP!C:C,0))))</f>
        <v/>
      </c>
      <c r="U1136" s="201"/>
      <c r="V1136" s="226" t="e">
        <f>IF(C1136="",NA(),IF(OR(C1136="Smelter not listed",C1136="Smelter not yet identified"),MATCH($B1136&amp;$D1136,'Smelter Look-up'!$J:$J,0),MATCH($B1136&amp;$C1136,'Smelter Look-up'!$J:$J,0)))</f>
        <v>#N/A</v>
      </c>
      <c r="X1136" s="227">
        <f t="shared" ca="1" si="159"/>
        <v>0</v>
      </c>
      <c r="AB1136" s="228" t="str">
        <f t="shared" si="160"/>
        <v/>
      </c>
    </row>
    <row r="1137" spans="1:28" s="227" customFormat="1" ht="20.25">
      <c r="A1137" s="181"/>
      <c r="B1137" s="182" t="str">
        <f>IF(LEN(A1137)=0,"",INDEX('Smelter Look-up'!$A:$A,MATCH($A1137,'Smelter Look-up'!$E:$E,0)))</f>
        <v/>
      </c>
      <c r="C1137" s="186" t="str">
        <f>IF(LEN(A1137)=0,"",INDEX('Smelter Look-up'!$C:$C,MATCH($A1137,'Smelter Look-up'!$E:$E,0)))</f>
        <v/>
      </c>
      <c r="D1137" s="230"/>
      <c r="E1137" s="182" t="str">
        <f ca="1">IF(ISERROR($V1137),"",OFFSET('Smelter Look-up'!$D$4,$V1137-4,0)&amp;"")</f>
        <v/>
      </c>
      <c r="F1137" s="182" t="str">
        <f ca="1">IF(ISERROR($V1137),"",OFFSET('Smelter Look-up'!$E$4,$V1137-4,0))</f>
        <v/>
      </c>
      <c r="G1137" s="182" t="str">
        <f ca="1">IF(C1137=$X$4,IF(ISERROR($V1137),"Enter smelter details","RMI"),IF(ISERROR($V1137),"",OFFSET('Smelter Look-up'!$F$4,$V1137-4,0)))</f>
        <v/>
      </c>
      <c r="H1137" s="183" t="str">
        <f ca="1">IF(ISERROR($V1137),"",OFFSET('Smelter Look-up'!$G$4,$V1137-4,0))</f>
        <v/>
      </c>
      <c r="I1137" s="184" t="str">
        <f ca="1">IF(ISERROR($V1137),"",OFFSET('Smelter Look-up'!$H$4,$V1137-4,0))</f>
        <v/>
      </c>
      <c r="J1137" s="184" t="str">
        <f ca="1">IF(ISERROR($V1137),"",OFFSET('Smelter Look-up'!$I$4,$V1137-4,0))</f>
        <v/>
      </c>
      <c r="K1137" s="224"/>
      <c r="L1137" s="224"/>
      <c r="M1137" s="224"/>
      <c r="N1137" s="224"/>
      <c r="O1137" s="224"/>
      <c r="P1137" s="185"/>
      <c r="Q1137" s="225"/>
      <c r="R1137" s="182" t="str">
        <f ca="1">IF(ISERROR($V1137),"",OFFSET('Smelter Look-up'!$C$4,$V1137-4,0)&amp;"")</f>
        <v/>
      </c>
      <c r="S1137" s="181" t="str">
        <f t="shared" ca="1" si="158"/>
        <v/>
      </c>
      <c r="T1137" s="181" t="str">
        <f ca="1">IF(B1137="","",IF(ISERROR(MATCH($J1137,SorP!$B$1:$B$6226,0)),"",INDIRECT("'SorP'!$A$"&amp;MATCH($S1137&amp;$J1137,SorP!C:C,0))))</f>
        <v/>
      </c>
      <c r="U1137" s="201"/>
      <c r="V1137" s="226" t="e">
        <f>IF(C1137="",NA(),IF(OR(C1137="Smelter not listed",C1137="Smelter not yet identified"),MATCH($B1137&amp;$D1137,'Smelter Look-up'!$J:$J,0),MATCH($B1137&amp;$C1137,'Smelter Look-up'!$J:$J,0)))</f>
        <v>#N/A</v>
      </c>
      <c r="X1137" s="227">
        <f t="shared" ca="1" si="159"/>
        <v>0</v>
      </c>
      <c r="AB1137" s="228" t="str">
        <f t="shared" si="160"/>
        <v/>
      </c>
    </row>
    <row r="1138" spans="1:28" s="227" customFormat="1" ht="20.25">
      <c r="A1138" s="181"/>
      <c r="B1138" s="182" t="str">
        <f>IF(LEN(A1138)=0,"",INDEX('Smelter Look-up'!$A:$A,MATCH($A1138,'Smelter Look-up'!$E:$E,0)))</f>
        <v/>
      </c>
      <c r="C1138" s="186" t="str">
        <f>IF(LEN(A1138)=0,"",INDEX('Smelter Look-up'!$C:$C,MATCH($A1138,'Smelter Look-up'!$E:$E,0)))</f>
        <v/>
      </c>
      <c r="D1138" s="230"/>
      <c r="E1138" s="182" t="str">
        <f ca="1">IF(ISERROR($V1138),"",OFFSET('Smelter Look-up'!$D$4,$V1138-4,0)&amp;"")</f>
        <v/>
      </c>
      <c r="F1138" s="182" t="str">
        <f ca="1">IF(ISERROR($V1138),"",OFFSET('Smelter Look-up'!$E$4,$V1138-4,0))</f>
        <v/>
      </c>
      <c r="G1138" s="182" t="str">
        <f ca="1">IF(C1138=$X$4,IF(ISERROR($V1138),"Enter smelter details","RMI"),IF(ISERROR($V1138),"",OFFSET('Smelter Look-up'!$F$4,$V1138-4,0)))</f>
        <v/>
      </c>
      <c r="H1138" s="183" t="str">
        <f ca="1">IF(ISERROR($V1138),"",OFFSET('Smelter Look-up'!$G$4,$V1138-4,0))</f>
        <v/>
      </c>
      <c r="I1138" s="184" t="str">
        <f ca="1">IF(ISERROR($V1138),"",OFFSET('Smelter Look-up'!$H$4,$V1138-4,0))</f>
        <v/>
      </c>
      <c r="J1138" s="184" t="str">
        <f ca="1">IF(ISERROR($V1138),"",OFFSET('Smelter Look-up'!$I$4,$V1138-4,0))</f>
        <v/>
      </c>
      <c r="K1138" s="224"/>
      <c r="L1138" s="224"/>
      <c r="M1138" s="224"/>
      <c r="N1138" s="224"/>
      <c r="O1138" s="224"/>
      <c r="P1138" s="185"/>
      <c r="Q1138" s="225"/>
      <c r="R1138" s="182" t="str">
        <f ca="1">IF(ISERROR($V1138),"",OFFSET('Smelter Look-up'!$C$4,$V1138-4,0)&amp;"")</f>
        <v/>
      </c>
      <c r="S1138" s="181" t="str">
        <f t="shared" ca="1" si="158"/>
        <v/>
      </c>
      <c r="T1138" s="181" t="str">
        <f ca="1">IF(B1138="","",IF(ISERROR(MATCH($J1138,SorP!$B$1:$B$6226,0)),"",INDIRECT("'SorP'!$A$"&amp;MATCH($S1138&amp;$J1138,SorP!C:C,0))))</f>
        <v/>
      </c>
      <c r="U1138" s="201"/>
      <c r="V1138" s="226" t="e">
        <f>IF(C1138="",NA(),IF(OR(C1138="Smelter not listed",C1138="Smelter not yet identified"),MATCH($B1138&amp;$D1138,'Smelter Look-up'!$J:$J,0),MATCH($B1138&amp;$C1138,'Smelter Look-up'!$J:$J,0)))</f>
        <v>#N/A</v>
      </c>
      <c r="X1138" s="227">
        <f t="shared" ca="1" si="159"/>
        <v>0</v>
      </c>
      <c r="AB1138" s="228" t="str">
        <f t="shared" si="160"/>
        <v/>
      </c>
    </row>
    <row r="1139" spans="1:28" s="227" customFormat="1" ht="20.25">
      <c r="A1139" s="181"/>
      <c r="B1139" s="182" t="str">
        <f>IF(LEN(A1139)=0,"",INDEX('Smelter Look-up'!$A:$A,MATCH($A1139,'Smelter Look-up'!$E:$E,0)))</f>
        <v/>
      </c>
      <c r="C1139" s="186" t="str">
        <f>IF(LEN(A1139)=0,"",INDEX('Smelter Look-up'!$C:$C,MATCH($A1139,'Smelter Look-up'!$E:$E,0)))</f>
        <v/>
      </c>
      <c r="D1139" s="230"/>
      <c r="E1139" s="182" t="str">
        <f ca="1">IF(ISERROR($V1139),"",OFFSET('Smelter Look-up'!$D$4,$V1139-4,0)&amp;"")</f>
        <v/>
      </c>
      <c r="F1139" s="182" t="str">
        <f ca="1">IF(ISERROR($V1139),"",OFFSET('Smelter Look-up'!$E$4,$V1139-4,0))</f>
        <v/>
      </c>
      <c r="G1139" s="182" t="str">
        <f ca="1">IF(C1139=$X$4,IF(ISERROR($V1139),"Enter smelter details","RMI"),IF(ISERROR($V1139),"",OFFSET('Smelter Look-up'!$F$4,$V1139-4,0)))</f>
        <v/>
      </c>
      <c r="H1139" s="183" t="str">
        <f ca="1">IF(ISERROR($V1139),"",OFFSET('Smelter Look-up'!$G$4,$V1139-4,0))</f>
        <v/>
      </c>
      <c r="I1139" s="184" t="str">
        <f ca="1">IF(ISERROR($V1139),"",OFFSET('Smelter Look-up'!$H$4,$V1139-4,0))</f>
        <v/>
      </c>
      <c r="J1139" s="184" t="str">
        <f ca="1">IF(ISERROR($V1139),"",OFFSET('Smelter Look-up'!$I$4,$V1139-4,0))</f>
        <v/>
      </c>
      <c r="K1139" s="224"/>
      <c r="L1139" s="224"/>
      <c r="M1139" s="224"/>
      <c r="N1139" s="224"/>
      <c r="O1139" s="224"/>
      <c r="P1139" s="185"/>
      <c r="Q1139" s="225"/>
      <c r="R1139" s="182" t="str">
        <f ca="1">IF(ISERROR($V1139),"",OFFSET('Smelter Look-up'!$C$4,$V1139-4,0)&amp;"")</f>
        <v/>
      </c>
      <c r="S1139" s="181" t="str">
        <f t="shared" ca="1" si="158"/>
        <v/>
      </c>
      <c r="T1139" s="181" t="str">
        <f ca="1">IF(B1139="","",IF(ISERROR(MATCH($J1139,SorP!$B$1:$B$6226,0)),"",INDIRECT("'SorP'!$A$"&amp;MATCH($S1139&amp;$J1139,SorP!C:C,0))))</f>
        <v/>
      </c>
      <c r="U1139" s="201"/>
      <c r="V1139" s="226" t="e">
        <f>IF(C1139="",NA(),IF(OR(C1139="Smelter not listed",C1139="Smelter not yet identified"),MATCH($B1139&amp;$D1139,'Smelter Look-up'!$J:$J,0),MATCH($B1139&amp;$C1139,'Smelter Look-up'!$J:$J,0)))</f>
        <v>#N/A</v>
      </c>
      <c r="X1139" s="227">
        <f t="shared" ca="1" si="159"/>
        <v>0</v>
      </c>
      <c r="AB1139" s="228" t="str">
        <f t="shared" si="160"/>
        <v/>
      </c>
    </row>
    <row r="1140" spans="1:28" s="227" customFormat="1" ht="20.25">
      <c r="A1140" s="181"/>
      <c r="B1140" s="182" t="str">
        <f>IF(LEN(A1140)=0,"",INDEX('Smelter Look-up'!$A:$A,MATCH($A1140,'Smelter Look-up'!$E:$E,0)))</f>
        <v/>
      </c>
      <c r="C1140" s="186" t="str">
        <f>IF(LEN(A1140)=0,"",INDEX('Smelter Look-up'!$C:$C,MATCH($A1140,'Smelter Look-up'!$E:$E,0)))</f>
        <v/>
      </c>
      <c r="D1140" s="230"/>
      <c r="E1140" s="182" t="str">
        <f ca="1">IF(ISERROR($V1140),"",OFFSET('Smelter Look-up'!$D$4,$V1140-4,0)&amp;"")</f>
        <v/>
      </c>
      <c r="F1140" s="182" t="str">
        <f ca="1">IF(ISERROR($V1140),"",OFFSET('Smelter Look-up'!$E$4,$V1140-4,0))</f>
        <v/>
      </c>
      <c r="G1140" s="182" t="str">
        <f ca="1">IF(C1140=$X$4,IF(ISERROR($V1140),"Enter smelter details","RMI"),IF(ISERROR($V1140),"",OFFSET('Smelter Look-up'!$F$4,$V1140-4,0)))</f>
        <v/>
      </c>
      <c r="H1140" s="183" t="str">
        <f ca="1">IF(ISERROR($V1140),"",OFFSET('Smelter Look-up'!$G$4,$V1140-4,0))</f>
        <v/>
      </c>
      <c r="I1140" s="184" t="str">
        <f ca="1">IF(ISERROR($V1140),"",OFFSET('Smelter Look-up'!$H$4,$V1140-4,0))</f>
        <v/>
      </c>
      <c r="J1140" s="184" t="str">
        <f ca="1">IF(ISERROR($V1140),"",OFFSET('Smelter Look-up'!$I$4,$V1140-4,0))</f>
        <v/>
      </c>
      <c r="K1140" s="224"/>
      <c r="L1140" s="224"/>
      <c r="M1140" s="224"/>
      <c r="N1140" s="224"/>
      <c r="O1140" s="224"/>
      <c r="P1140" s="185"/>
      <c r="Q1140" s="225"/>
      <c r="R1140" s="182" t="str">
        <f ca="1">IF(ISERROR($V1140),"",OFFSET('Smelter Look-up'!$C$4,$V1140-4,0)&amp;"")</f>
        <v/>
      </c>
      <c r="S1140" s="181" t="str">
        <f t="shared" ca="1" si="158"/>
        <v/>
      </c>
      <c r="T1140" s="181" t="str">
        <f ca="1">IF(B1140="","",IF(ISERROR(MATCH($J1140,SorP!$B$1:$B$6226,0)),"",INDIRECT("'SorP'!$A$"&amp;MATCH($S1140&amp;$J1140,SorP!C:C,0))))</f>
        <v/>
      </c>
      <c r="U1140" s="201"/>
      <c r="V1140" s="226" t="e">
        <f>IF(C1140="",NA(),IF(OR(C1140="Smelter not listed",C1140="Smelter not yet identified"),MATCH($B1140&amp;$D1140,'Smelter Look-up'!$J:$J,0),MATCH($B1140&amp;$C1140,'Smelter Look-up'!$J:$J,0)))</f>
        <v>#N/A</v>
      </c>
      <c r="X1140" s="227">
        <f t="shared" ca="1" si="159"/>
        <v>0</v>
      </c>
      <c r="AB1140" s="228" t="str">
        <f t="shared" si="160"/>
        <v/>
      </c>
    </row>
    <row r="1141" spans="1:28" s="227" customFormat="1" ht="20.25">
      <c r="A1141" s="181"/>
      <c r="B1141" s="182" t="str">
        <f>IF(LEN(A1141)=0,"",INDEX('Smelter Look-up'!$A:$A,MATCH($A1141,'Smelter Look-up'!$E:$E,0)))</f>
        <v/>
      </c>
      <c r="C1141" s="186" t="str">
        <f>IF(LEN(A1141)=0,"",INDEX('Smelter Look-up'!$C:$C,MATCH($A1141,'Smelter Look-up'!$E:$E,0)))</f>
        <v/>
      </c>
      <c r="D1141" s="230"/>
      <c r="E1141" s="182" t="str">
        <f ca="1">IF(ISERROR($V1141),"",OFFSET('Smelter Look-up'!$D$4,$V1141-4,0)&amp;"")</f>
        <v/>
      </c>
      <c r="F1141" s="182" t="str">
        <f ca="1">IF(ISERROR($V1141),"",OFFSET('Smelter Look-up'!$E$4,$V1141-4,0))</f>
        <v/>
      </c>
      <c r="G1141" s="182" t="str">
        <f ca="1">IF(C1141=$X$4,IF(ISERROR($V1141),"Enter smelter details","RMI"),IF(ISERROR($V1141),"",OFFSET('Smelter Look-up'!$F$4,$V1141-4,0)))</f>
        <v/>
      </c>
      <c r="H1141" s="183" t="str">
        <f ca="1">IF(ISERROR($V1141),"",OFFSET('Smelter Look-up'!$G$4,$V1141-4,0))</f>
        <v/>
      </c>
      <c r="I1141" s="184" t="str">
        <f ca="1">IF(ISERROR($V1141),"",OFFSET('Smelter Look-up'!$H$4,$V1141-4,0))</f>
        <v/>
      </c>
      <c r="J1141" s="184" t="str">
        <f ca="1">IF(ISERROR($V1141),"",OFFSET('Smelter Look-up'!$I$4,$V1141-4,0))</f>
        <v/>
      </c>
      <c r="K1141" s="224"/>
      <c r="L1141" s="224"/>
      <c r="M1141" s="224"/>
      <c r="N1141" s="224"/>
      <c r="O1141" s="224"/>
      <c r="P1141" s="185"/>
      <c r="Q1141" s="225"/>
      <c r="R1141" s="182" t="str">
        <f ca="1">IF(ISERROR($V1141),"",OFFSET('Smelter Look-up'!$C$4,$V1141-4,0)&amp;"")</f>
        <v/>
      </c>
      <c r="S1141" s="181" t="str">
        <f t="shared" ca="1" si="158"/>
        <v/>
      </c>
      <c r="T1141" s="181" t="str">
        <f ca="1">IF(B1141="","",IF(ISERROR(MATCH($J1141,SorP!$B$1:$B$6226,0)),"",INDIRECT("'SorP'!$A$"&amp;MATCH($S1141&amp;$J1141,SorP!C:C,0))))</f>
        <v/>
      </c>
      <c r="U1141" s="201"/>
      <c r="V1141" s="226" t="e">
        <f>IF(C1141="",NA(),IF(OR(C1141="Smelter not listed",C1141="Smelter not yet identified"),MATCH($B1141&amp;$D1141,'Smelter Look-up'!$J:$J,0),MATCH($B1141&amp;$C1141,'Smelter Look-up'!$J:$J,0)))</f>
        <v>#N/A</v>
      </c>
      <c r="X1141" s="227">
        <f t="shared" ca="1" si="159"/>
        <v>0</v>
      </c>
      <c r="AB1141" s="228" t="str">
        <f t="shared" si="160"/>
        <v/>
      </c>
    </row>
    <row r="1142" spans="1:28" s="227" customFormat="1" ht="20.25">
      <c r="A1142" s="181"/>
      <c r="B1142" s="182" t="str">
        <f>IF(LEN(A1142)=0,"",INDEX('Smelter Look-up'!$A:$A,MATCH($A1142,'Smelter Look-up'!$E:$E,0)))</f>
        <v/>
      </c>
      <c r="C1142" s="186" t="str">
        <f>IF(LEN(A1142)=0,"",INDEX('Smelter Look-up'!$C:$C,MATCH($A1142,'Smelter Look-up'!$E:$E,0)))</f>
        <v/>
      </c>
      <c r="D1142" s="230"/>
      <c r="E1142" s="182" t="str">
        <f ca="1">IF(ISERROR($V1142),"",OFFSET('Smelter Look-up'!$D$4,$V1142-4,0)&amp;"")</f>
        <v/>
      </c>
      <c r="F1142" s="182" t="str">
        <f ca="1">IF(ISERROR($V1142),"",OFFSET('Smelter Look-up'!$E$4,$V1142-4,0))</f>
        <v/>
      </c>
      <c r="G1142" s="182" t="str">
        <f ca="1">IF(C1142=$X$4,IF(ISERROR($V1142),"Enter smelter details","RMI"),IF(ISERROR($V1142),"",OFFSET('Smelter Look-up'!$F$4,$V1142-4,0)))</f>
        <v/>
      </c>
      <c r="H1142" s="183" t="str">
        <f ca="1">IF(ISERROR($V1142),"",OFFSET('Smelter Look-up'!$G$4,$V1142-4,0))</f>
        <v/>
      </c>
      <c r="I1142" s="184" t="str">
        <f ca="1">IF(ISERROR($V1142),"",OFFSET('Smelter Look-up'!$H$4,$V1142-4,0))</f>
        <v/>
      </c>
      <c r="J1142" s="184" t="str">
        <f ca="1">IF(ISERROR($V1142),"",OFFSET('Smelter Look-up'!$I$4,$V1142-4,0))</f>
        <v/>
      </c>
      <c r="K1142" s="224"/>
      <c r="L1142" s="224"/>
      <c r="M1142" s="224"/>
      <c r="N1142" s="224"/>
      <c r="O1142" s="224"/>
      <c r="P1142" s="185"/>
      <c r="Q1142" s="225"/>
      <c r="R1142" s="182" t="str">
        <f ca="1">IF(ISERROR($V1142),"",OFFSET('Smelter Look-up'!$C$4,$V1142-4,0)&amp;"")</f>
        <v/>
      </c>
      <c r="S1142" s="181" t="str">
        <f t="shared" ca="1" si="158"/>
        <v/>
      </c>
      <c r="T1142" s="181" t="str">
        <f ca="1">IF(B1142="","",IF(ISERROR(MATCH($J1142,SorP!$B$1:$B$6226,0)),"",INDIRECT("'SorP'!$A$"&amp;MATCH($S1142&amp;$J1142,SorP!C:C,0))))</f>
        <v/>
      </c>
      <c r="U1142" s="201"/>
      <c r="V1142" s="226" t="e">
        <f>IF(C1142="",NA(),IF(OR(C1142="Smelter not listed",C1142="Smelter not yet identified"),MATCH($B1142&amp;$D1142,'Smelter Look-up'!$J:$J,0),MATCH($B1142&amp;$C1142,'Smelter Look-up'!$J:$J,0)))</f>
        <v>#N/A</v>
      </c>
      <c r="X1142" s="227">
        <f t="shared" ca="1" si="159"/>
        <v>0</v>
      </c>
      <c r="AB1142" s="228" t="str">
        <f t="shared" si="160"/>
        <v/>
      </c>
    </row>
    <row r="1143" spans="1:28" s="227" customFormat="1" ht="20.25">
      <c r="A1143" s="181"/>
      <c r="B1143" s="182" t="str">
        <f>IF(LEN(A1143)=0,"",INDEX('Smelter Look-up'!$A:$A,MATCH($A1143,'Smelter Look-up'!$E:$E,0)))</f>
        <v/>
      </c>
      <c r="C1143" s="186" t="str">
        <f>IF(LEN(A1143)=0,"",INDEX('Smelter Look-up'!$C:$C,MATCH($A1143,'Smelter Look-up'!$E:$E,0)))</f>
        <v/>
      </c>
      <c r="D1143" s="230"/>
      <c r="E1143" s="182" t="str">
        <f ca="1">IF(ISERROR($V1143),"",OFFSET('Smelter Look-up'!$D$4,$V1143-4,0)&amp;"")</f>
        <v/>
      </c>
      <c r="F1143" s="182" t="str">
        <f ca="1">IF(ISERROR($V1143),"",OFFSET('Smelter Look-up'!$E$4,$V1143-4,0))</f>
        <v/>
      </c>
      <c r="G1143" s="182" t="str">
        <f ca="1">IF(C1143=$X$4,IF(ISERROR($V1143),"Enter smelter details","RMI"),IF(ISERROR($V1143),"",OFFSET('Smelter Look-up'!$F$4,$V1143-4,0)))</f>
        <v/>
      </c>
      <c r="H1143" s="183" t="str">
        <f ca="1">IF(ISERROR($V1143),"",OFFSET('Smelter Look-up'!$G$4,$V1143-4,0))</f>
        <v/>
      </c>
      <c r="I1143" s="184" t="str">
        <f ca="1">IF(ISERROR($V1143),"",OFFSET('Smelter Look-up'!$H$4,$V1143-4,0))</f>
        <v/>
      </c>
      <c r="J1143" s="184" t="str">
        <f ca="1">IF(ISERROR($V1143),"",OFFSET('Smelter Look-up'!$I$4,$V1143-4,0))</f>
        <v/>
      </c>
      <c r="K1143" s="224"/>
      <c r="L1143" s="224"/>
      <c r="M1143" s="224"/>
      <c r="N1143" s="224"/>
      <c r="O1143" s="224"/>
      <c r="P1143" s="185"/>
      <c r="Q1143" s="225"/>
      <c r="R1143" s="182" t="str">
        <f ca="1">IF(ISERROR($V1143),"",OFFSET('Smelter Look-up'!$C$4,$V1143-4,0)&amp;"")</f>
        <v/>
      </c>
      <c r="S1143" s="181" t="str">
        <f t="shared" ca="1" si="158"/>
        <v/>
      </c>
      <c r="T1143" s="181" t="str">
        <f ca="1">IF(B1143="","",IF(ISERROR(MATCH($J1143,SorP!$B$1:$B$6226,0)),"",INDIRECT("'SorP'!$A$"&amp;MATCH($S1143&amp;$J1143,SorP!C:C,0))))</f>
        <v/>
      </c>
      <c r="U1143" s="201"/>
      <c r="V1143" s="226" t="e">
        <f>IF(C1143="",NA(),IF(OR(C1143="Smelter not listed",C1143="Smelter not yet identified"),MATCH($B1143&amp;$D1143,'Smelter Look-up'!$J:$J,0),MATCH($B1143&amp;$C1143,'Smelter Look-up'!$J:$J,0)))</f>
        <v>#N/A</v>
      </c>
      <c r="X1143" s="227">
        <f t="shared" ca="1" si="159"/>
        <v>0</v>
      </c>
      <c r="AB1143" s="228" t="str">
        <f t="shared" si="160"/>
        <v/>
      </c>
    </row>
    <row r="1144" spans="1:28" s="227" customFormat="1" ht="20.25">
      <c r="A1144" s="181"/>
      <c r="B1144" s="182" t="str">
        <f>IF(LEN(A1144)=0,"",INDEX('Smelter Look-up'!$A:$A,MATCH($A1144,'Smelter Look-up'!$E:$E,0)))</f>
        <v/>
      </c>
      <c r="C1144" s="186" t="str">
        <f>IF(LEN(A1144)=0,"",INDEX('Smelter Look-up'!$C:$C,MATCH($A1144,'Smelter Look-up'!$E:$E,0)))</f>
        <v/>
      </c>
      <c r="D1144" s="230"/>
      <c r="E1144" s="182" t="str">
        <f ca="1">IF(ISERROR($V1144),"",OFFSET('Smelter Look-up'!$D$4,$V1144-4,0)&amp;"")</f>
        <v/>
      </c>
      <c r="F1144" s="182" t="str">
        <f ca="1">IF(ISERROR($V1144),"",OFFSET('Smelter Look-up'!$E$4,$V1144-4,0))</f>
        <v/>
      </c>
      <c r="G1144" s="182" t="str">
        <f ca="1">IF(C1144=$X$4,IF(ISERROR($V1144),"Enter smelter details","RMI"),IF(ISERROR($V1144),"",OFFSET('Smelter Look-up'!$F$4,$V1144-4,0)))</f>
        <v/>
      </c>
      <c r="H1144" s="183" t="str">
        <f ca="1">IF(ISERROR($V1144),"",OFFSET('Smelter Look-up'!$G$4,$V1144-4,0))</f>
        <v/>
      </c>
      <c r="I1144" s="184" t="str">
        <f ca="1">IF(ISERROR($V1144),"",OFFSET('Smelter Look-up'!$H$4,$V1144-4,0))</f>
        <v/>
      </c>
      <c r="J1144" s="184" t="str">
        <f ca="1">IF(ISERROR($V1144),"",OFFSET('Smelter Look-up'!$I$4,$V1144-4,0))</f>
        <v/>
      </c>
      <c r="K1144" s="224"/>
      <c r="L1144" s="224"/>
      <c r="M1144" s="224"/>
      <c r="N1144" s="224"/>
      <c r="O1144" s="224"/>
      <c r="P1144" s="185"/>
      <c r="Q1144" s="225"/>
      <c r="R1144" s="182" t="str">
        <f ca="1">IF(ISERROR($V1144),"",OFFSET('Smelter Look-up'!$C$4,$V1144-4,0)&amp;"")</f>
        <v/>
      </c>
      <c r="S1144" s="181" t="str">
        <f t="shared" ca="1" si="158"/>
        <v/>
      </c>
      <c r="T1144" s="181" t="str">
        <f ca="1">IF(B1144="","",IF(ISERROR(MATCH($J1144,SorP!$B$1:$B$6226,0)),"",INDIRECT("'SorP'!$A$"&amp;MATCH($S1144&amp;$J1144,SorP!C:C,0))))</f>
        <v/>
      </c>
      <c r="U1144" s="201"/>
      <c r="V1144" s="226" t="e">
        <f>IF(C1144="",NA(),IF(OR(C1144="Smelter not listed",C1144="Smelter not yet identified"),MATCH($B1144&amp;$D1144,'Smelter Look-up'!$J:$J,0),MATCH($B1144&amp;$C1144,'Smelter Look-up'!$J:$J,0)))</f>
        <v>#N/A</v>
      </c>
      <c r="X1144" s="227">
        <f t="shared" ca="1" si="159"/>
        <v>0</v>
      </c>
      <c r="AB1144" s="228" t="str">
        <f t="shared" si="160"/>
        <v/>
      </c>
    </row>
    <row r="1145" spans="1:28" s="227" customFormat="1" ht="20.25">
      <c r="A1145" s="181"/>
      <c r="B1145" s="182" t="str">
        <f>IF(LEN(A1145)=0,"",INDEX('Smelter Look-up'!$A:$A,MATCH($A1145,'Smelter Look-up'!$E:$E,0)))</f>
        <v/>
      </c>
      <c r="C1145" s="186" t="str">
        <f>IF(LEN(A1145)=0,"",INDEX('Smelter Look-up'!$C:$C,MATCH($A1145,'Smelter Look-up'!$E:$E,0)))</f>
        <v/>
      </c>
      <c r="D1145" s="230"/>
      <c r="E1145" s="182" t="str">
        <f ca="1">IF(ISERROR($V1145),"",OFFSET('Smelter Look-up'!$D$4,$V1145-4,0)&amp;"")</f>
        <v/>
      </c>
      <c r="F1145" s="182" t="str">
        <f ca="1">IF(ISERROR($V1145),"",OFFSET('Smelter Look-up'!$E$4,$V1145-4,0))</f>
        <v/>
      </c>
      <c r="G1145" s="182" t="str">
        <f ca="1">IF(C1145=$X$4,IF(ISERROR($V1145),"Enter smelter details","RMI"),IF(ISERROR($V1145),"",OFFSET('Smelter Look-up'!$F$4,$V1145-4,0)))</f>
        <v/>
      </c>
      <c r="H1145" s="183" t="str">
        <f ca="1">IF(ISERROR($V1145),"",OFFSET('Smelter Look-up'!$G$4,$V1145-4,0))</f>
        <v/>
      </c>
      <c r="I1145" s="184" t="str">
        <f ca="1">IF(ISERROR($V1145),"",OFFSET('Smelter Look-up'!$H$4,$V1145-4,0))</f>
        <v/>
      </c>
      <c r="J1145" s="184" t="str">
        <f ca="1">IF(ISERROR($V1145),"",OFFSET('Smelter Look-up'!$I$4,$V1145-4,0))</f>
        <v/>
      </c>
      <c r="K1145" s="224"/>
      <c r="L1145" s="224"/>
      <c r="M1145" s="224"/>
      <c r="N1145" s="224"/>
      <c r="O1145" s="224"/>
      <c r="P1145" s="185"/>
      <c r="Q1145" s="225"/>
      <c r="R1145" s="182" t="str">
        <f ca="1">IF(ISERROR($V1145),"",OFFSET('Smelter Look-up'!$C$4,$V1145-4,0)&amp;"")</f>
        <v/>
      </c>
      <c r="S1145" s="181" t="str">
        <f t="shared" ca="1" si="158"/>
        <v/>
      </c>
      <c r="T1145" s="181" t="str">
        <f ca="1">IF(B1145="","",IF(ISERROR(MATCH($J1145,SorP!$B$1:$B$6226,0)),"",INDIRECT("'SorP'!$A$"&amp;MATCH($S1145&amp;$J1145,SorP!C:C,0))))</f>
        <v/>
      </c>
      <c r="U1145" s="201"/>
      <c r="V1145" s="226" t="e">
        <f>IF(C1145="",NA(),IF(OR(C1145="Smelter not listed",C1145="Smelter not yet identified"),MATCH($B1145&amp;$D1145,'Smelter Look-up'!$J:$J,0),MATCH($B1145&amp;$C1145,'Smelter Look-up'!$J:$J,0)))</f>
        <v>#N/A</v>
      </c>
      <c r="X1145" s="227">
        <f t="shared" ca="1" si="159"/>
        <v>0</v>
      </c>
      <c r="AB1145" s="228" t="str">
        <f t="shared" si="160"/>
        <v/>
      </c>
    </row>
    <row r="1146" spans="1:28" s="227" customFormat="1" ht="20.25">
      <c r="A1146" s="181"/>
      <c r="B1146" s="182" t="str">
        <f>IF(LEN(A1146)=0,"",INDEX('Smelter Look-up'!$A:$A,MATCH($A1146,'Smelter Look-up'!$E:$E,0)))</f>
        <v/>
      </c>
      <c r="C1146" s="186" t="str">
        <f>IF(LEN(A1146)=0,"",INDEX('Smelter Look-up'!$C:$C,MATCH($A1146,'Smelter Look-up'!$E:$E,0)))</f>
        <v/>
      </c>
      <c r="D1146" s="230"/>
      <c r="E1146" s="182" t="str">
        <f ca="1">IF(ISERROR($V1146),"",OFFSET('Smelter Look-up'!$D$4,$V1146-4,0)&amp;"")</f>
        <v/>
      </c>
      <c r="F1146" s="182" t="str">
        <f ca="1">IF(ISERROR($V1146),"",OFFSET('Smelter Look-up'!$E$4,$V1146-4,0))</f>
        <v/>
      </c>
      <c r="G1146" s="182" t="str">
        <f ca="1">IF(C1146=$X$4,IF(ISERROR($V1146),"Enter smelter details","RMI"),IF(ISERROR($V1146),"",OFFSET('Smelter Look-up'!$F$4,$V1146-4,0)))</f>
        <v/>
      </c>
      <c r="H1146" s="183" t="str">
        <f ca="1">IF(ISERROR($V1146),"",OFFSET('Smelter Look-up'!$G$4,$V1146-4,0))</f>
        <v/>
      </c>
      <c r="I1146" s="184" t="str">
        <f ca="1">IF(ISERROR($V1146),"",OFFSET('Smelter Look-up'!$H$4,$V1146-4,0))</f>
        <v/>
      </c>
      <c r="J1146" s="184" t="str">
        <f ca="1">IF(ISERROR($V1146),"",OFFSET('Smelter Look-up'!$I$4,$V1146-4,0))</f>
        <v/>
      </c>
      <c r="K1146" s="224"/>
      <c r="L1146" s="224"/>
      <c r="M1146" s="224"/>
      <c r="N1146" s="224"/>
      <c r="O1146" s="224"/>
      <c r="P1146" s="185"/>
      <c r="Q1146" s="225"/>
      <c r="R1146" s="182" t="str">
        <f ca="1">IF(ISERROR($V1146),"",OFFSET('Smelter Look-up'!$C$4,$V1146-4,0)&amp;"")</f>
        <v/>
      </c>
      <c r="S1146" s="181" t="str">
        <f t="shared" ca="1" si="158"/>
        <v/>
      </c>
      <c r="T1146" s="181" t="str">
        <f ca="1">IF(B1146="","",IF(ISERROR(MATCH($J1146,SorP!$B$1:$B$6226,0)),"",INDIRECT("'SorP'!$A$"&amp;MATCH($S1146&amp;$J1146,SorP!C:C,0))))</f>
        <v/>
      </c>
      <c r="U1146" s="201"/>
      <c r="V1146" s="226" t="e">
        <f>IF(C1146="",NA(),IF(OR(C1146="Smelter not listed",C1146="Smelter not yet identified"),MATCH($B1146&amp;$D1146,'Smelter Look-up'!$J:$J,0),MATCH($B1146&amp;$C1146,'Smelter Look-up'!$J:$J,0)))</f>
        <v>#N/A</v>
      </c>
      <c r="X1146" s="227">
        <f t="shared" ca="1" si="159"/>
        <v>0</v>
      </c>
      <c r="AB1146" s="228" t="str">
        <f t="shared" si="160"/>
        <v/>
      </c>
    </row>
    <row r="1147" spans="1:28" s="227" customFormat="1" ht="20.25">
      <c r="A1147" s="181"/>
      <c r="B1147" s="182" t="str">
        <f>IF(LEN(A1147)=0,"",INDEX('Smelter Look-up'!$A:$A,MATCH($A1147,'Smelter Look-up'!$E:$E,0)))</f>
        <v/>
      </c>
      <c r="C1147" s="186" t="str">
        <f>IF(LEN(A1147)=0,"",INDEX('Smelter Look-up'!$C:$C,MATCH($A1147,'Smelter Look-up'!$E:$E,0)))</f>
        <v/>
      </c>
      <c r="D1147" s="230"/>
      <c r="E1147" s="182" t="str">
        <f ca="1">IF(ISERROR($V1147),"",OFFSET('Smelter Look-up'!$D$4,$V1147-4,0)&amp;"")</f>
        <v/>
      </c>
      <c r="F1147" s="182" t="str">
        <f ca="1">IF(ISERROR($V1147),"",OFFSET('Smelter Look-up'!$E$4,$V1147-4,0))</f>
        <v/>
      </c>
      <c r="G1147" s="182" t="str">
        <f ca="1">IF(C1147=$X$4,IF(ISERROR($V1147),"Enter smelter details","RMI"),IF(ISERROR($V1147),"",OFFSET('Smelter Look-up'!$F$4,$V1147-4,0)))</f>
        <v/>
      </c>
      <c r="H1147" s="183" t="str">
        <f ca="1">IF(ISERROR($V1147),"",OFFSET('Smelter Look-up'!$G$4,$V1147-4,0))</f>
        <v/>
      </c>
      <c r="I1147" s="184" t="str">
        <f ca="1">IF(ISERROR($V1147),"",OFFSET('Smelter Look-up'!$H$4,$V1147-4,0))</f>
        <v/>
      </c>
      <c r="J1147" s="184" t="str">
        <f ca="1">IF(ISERROR($V1147),"",OFFSET('Smelter Look-up'!$I$4,$V1147-4,0))</f>
        <v/>
      </c>
      <c r="K1147" s="224"/>
      <c r="L1147" s="224"/>
      <c r="M1147" s="224"/>
      <c r="N1147" s="224"/>
      <c r="O1147" s="224"/>
      <c r="P1147" s="185"/>
      <c r="Q1147" s="225"/>
      <c r="R1147" s="182" t="str">
        <f ca="1">IF(ISERROR($V1147),"",OFFSET('Smelter Look-up'!$C$4,$V1147-4,0)&amp;"")</f>
        <v/>
      </c>
      <c r="S1147" s="181" t="str">
        <f t="shared" ref="S1147" ca="1" si="161">IF(B1147="","",IF(ISERROR(MATCH($E1147,CL,0)),"Unknown",INDIRECT("'C'!$A$"&amp;MATCH($E1147,CL,0)+1)))</f>
        <v/>
      </c>
      <c r="T1147" s="181" t="str">
        <f ca="1">IF(B1147="","",IF(ISERROR(MATCH($J1147,SorP!$B$1:$B$6226,0)),"",INDIRECT("'SorP'!$A$"&amp;MATCH($S1147&amp;$J1147,SorP!C:C,0))))</f>
        <v/>
      </c>
      <c r="U1147" s="201"/>
      <c r="V1147" s="226" t="e">
        <f>IF(C1147="",NA(),IF(OR(C1147="Smelter not listed",C1147="Smelter not yet identified"),MATCH($B1147&amp;$D1147,'Smelter Look-up'!$J:$J,0),MATCH($B1147&amp;$C1147,'Smelter Look-up'!$J:$J,0)))</f>
        <v>#N/A</v>
      </c>
      <c r="X1147" s="227">
        <f t="shared" ref="X1147" ca="1" si="162">IF(AND(C1147="Smelter not listed",OR(LEN(D1147)=0,LEN(E1147)=0)),1,0)</f>
        <v>0</v>
      </c>
      <c r="AB1147" s="228" t="str">
        <f t="shared" ref="AB1147" si="163">B1147&amp;C1147</f>
        <v/>
      </c>
    </row>
    <row r="1148" spans="1:28" s="227" customFormat="1" ht="20.25">
      <c r="A1148" s="181"/>
      <c r="B1148" s="182" t="str">
        <f>IF(LEN(A1148)=0,"",INDEX('Smelter Look-up'!$A:$A,MATCH($A1148,'Smelter Look-up'!$E:$E,0)))</f>
        <v/>
      </c>
      <c r="C1148" s="186" t="str">
        <f>IF(LEN(A1148)=0,"",INDEX('Smelter Look-up'!$C:$C,MATCH($A1148,'Smelter Look-up'!$E:$E,0)))</f>
        <v/>
      </c>
      <c r="D1148" s="230"/>
      <c r="E1148" s="182" t="str">
        <f ca="1">IF(ISERROR($V1148),"",OFFSET('Smelter Look-up'!$D$4,$V1148-4,0)&amp;"")</f>
        <v/>
      </c>
      <c r="F1148" s="182" t="str">
        <f ca="1">IF(ISERROR($V1148),"",OFFSET('Smelter Look-up'!$E$4,$V1148-4,0))</f>
        <v/>
      </c>
      <c r="G1148" s="182" t="str">
        <f ca="1">IF(C1148=$X$4,IF(ISERROR($V1148),"Enter smelter details","RMI"),IF(ISERROR($V1148),"",OFFSET('Smelter Look-up'!$F$4,$V1148-4,0)))</f>
        <v/>
      </c>
      <c r="H1148" s="183" t="str">
        <f ca="1">IF(ISERROR($V1148),"",OFFSET('Smelter Look-up'!$G$4,$V1148-4,0))</f>
        <v/>
      </c>
      <c r="I1148" s="184" t="str">
        <f ca="1">IF(ISERROR($V1148),"",OFFSET('Smelter Look-up'!$H$4,$V1148-4,0))</f>
        <v/>
      </c>
      <c r="J1148" s="184" t="str">
        <f ca="1">IF(ISERROR($V1148),"",OFFSET('Smelter Look-up'!$I$4,$V1148-4,0))</f>
        <v/>
      </c>
      <c r="K1148" s="224"/>
      <c r="L1148" s="224"/>
      <c r="M1148" s="224"/>
      <c r="N1148" s="224"/>
      <c r="O1148" s="224"/>
      <c r="P1148" s="185"/>
      <c r="Q1148" s="225"/>
      <c r="R1148" s="182" t="str">
        <f ca="1">IF(ISERROR($V1148),"",OFFSET('Smelter Look-up'!$C$4,$V1148-4,0)&amp;"")</f>
        <v/>
      </c>
      <c r="S1148" s="181" t="str">
        <f t="shared" ref="S1148:S1179" ca="1" si="164">IF(B1148="","",IF(ISERROR(MATCH($E1148,CL,0)),"Unknown",INDIRECT("'C'!$A$"&amp;MATCH($E1148,CL,0)+1)))</f>
        <v/>
      </c>
      <c r="T1148" s="181" t="str">
        <f ca="1">IF(B1148="","",IF(ISERROR(MATCH($J1148,SorP!$B$1:$B$6226,0)),"",INDIRECT("'SorP'!$A$"&amp;MATCH($S1148&amp;$J1148,SorP!C:C,0))))</f>
        <v/>
      </c>
      <c r="U1148" s="201"/>
      <c r="V1148" s="226" t="e">
        <f>IF(C1148="",NA(),IF(OR(C1148="Smelter not listed",C1148="Smelter not yet identified"),MATCH($B1148&amp;$D1148,'Smelter Look-up'!$J:$J,0),MATCH($B1148&amp;$C1148,'Smelter Look-up'!$J:$J,0)))</f>
        <v>#N/A</v>
      </c>
      <c r="X1148" s="227">
        <f t="shared" ref="X1148:X1179" ca="1" si="165">IF(AND(C1148="Smelter not listed",OR(LEN(D1148)=0,LEN(E1148)=0)),1,0)</f>
        <v>0</v>
      </c>
      <c r="AB1148" s="228" t="str">
        <f t="shared" ref="AB1148:AB1179" si="166">B1148&amp;C1148</f>
        <v/>
      </c>
    </row>
    <row r="1149" spans="1:28" s="227" customFormat="1" ht="20.25">
      <c r="A1149" s="181"/>
      <c r="B1149" s="182" t="str">
        <f>IF(LEN(A1149)=0,"",INDEX('Smelter Look-up'!$A:$A,MATCH($A1149,'Smelter Look-up'!$E:$E,0)))</f>
        <v/>
      </c>
      <c r="C1149" s="186" t="str">
        <f>IF(LEN(A1149)=0,"",INDEX('Smelter Look-up'!$C:$C,MATCH($A1149,'Smelter Look-up'!$E:$E,0)))</f>
        <v/>
      </c>
      <c r="D1149" s="230"/>
      <c r="E1149" s="182" t="str">
        <f ca="1">IF(ISERROR($V1149),"",OFFSET('Smelter Look-up'!$D$4,$V1149-4,0)&amp;"")</f>
        <v/>
      </c>
      <c r="F1149" s="182" t="str">
        <f ca="1">IF(ISERROR($V1149),"",OFFSET('Smelter Look-up'!$E$4,$V1149-4,0))</f>
        <v/>
      </c>
      <c r="G1149" s="182" t="str">
        <f ca="1">IF(C1149=$X$4,IF(ISERROR($V1149),"Enter smelter details","RMI"),IF(ISERROR($V1149),"",OFFSET('Smelter Look-up'!$F$4,$V1149-4,0)))</f>
        <v/>
      </c>
      <c r="H1149" s="183" t="str">
        <f ca="1">IF(ISERROR($V1149),"",OFFSET('Smelter Look-up'!$G$4,$V1149-4,0))</f>
        <v/>
      </c>
      <c r="I1149" s="184" t="str">
        <f ca="1">IF(ISERROR($V1149),"",OFFSET('Smelter Look-up'!$H$4,$V1149-4,0))</f>
        <v/>
      </c>
      <c r="J1149" s="184" t="str">
        <f ca="1">IF(ISERROR($V1149),"",OFFSET('Smelter Look-up'!$I$4,$V1149-4,0))</f>
        <v/>
      </c>
      <c r="K1149" s="224"/>
      <c r="L1149" s="224"/>
      <c r="M1149" s="224"/>
      <c r="N1149" s="224"/>
      <c r="O1149" s="224"/>
      <c r="P1149" s="185"/>
      <c r="Q1149" s="225"/>
      <c r="R1149" s="182" t="str">
        <f ca="1">IF(ISERROR($V1149),"",OFFSET('Smelter Look-up'!$C$4,$V1149-4,0)&amp;"")</f>
        <v/>
      </c>
      <c r="S1149" s="181" t="str">
        <f t="shared" ca="1" si="164"/>
        <v/>
      </c>
      <c r="T1149" s="181" t="str">
        <f ca="1">IF(B1149="","",IF(ISERROR(MATCH($J1149,SorP!$B$1:$B$6226,0)),"",INDIRECT("'SorP'!$A$"&amp;MATCH($S1149&amp;$J1149,SorP!C:C,0))))</f>
        <v/>
      </c>
      <c r="U1149" s="201"/>
      <c r="V1149" s="226" t="e">
        <f>IF(C1149="",NA(),IF(OR(C1149="Smelter not listed",C1149="Smelter not yet identified"),MATCH($B1149&amp;$D1149,'Smelter Look-up'!$J:$J,0),MATCH($B1149&amp;$C1149,'Smelter Look-up'!$J:$J,0)))</f>
        <v>#N/A</v>
      </c>
      <c r="X1149" s="227">
        <f t="shared" ca="1" si="165"/>
        <v>0</v>
      </c>
      <c r="AB1149" s="228" t="str">
        <f t="shared" si="166"/>
        <v/>
      </c>
    </row>
    <row r="1150" spans="1:28" s="227" customFormat="1" ht="20.25">
      <c r="A1150" s="181"/>
      <c r="B1150" s="182" t="str">
        <f>IF(LEN(A1150)=0,"",INDEX('Smelter Look-up'!$A:$A,MATCH($A1150,'Smelter Look-up'!$E:$E,0)))</f>
        <v/>
      </c>
      <c r="C1150" s="186" t="str">
        <f>IF(LEN(A1150)=0,"",INDEX('Smelter Look-up'!$C:$C,MATCH($A1150,'Smelter Look-up'!$E:$E,0)))</f>
        <v/>
      </c>
      <c r="D1150" s="230"/>
      <c r="E1150" s="182" t="str">
        <f ca="1">IF(ISERROR($V1150),"",OFFSET('Smelter Look-up'!$D$4,$V1150-4,0)&amp;"")</f>
        <v/>
      </c>
      <c r="F1150" s="182" t="str">
        <f ca="1">IF(ISERROR($V1150),"",OFFSET('Smelter Look-up'!$E$4,$V1150-4,0))</f>
        <v/>
      </c>
      <c r="G1150" s="182" t="str">
        <f ca="1">IF(C1150=$X$4,IF(ISERROR($V1150),"Enter smelter details","RMI"),IF(ISERROR($V1150),"",OFFSET('Smelter Look-up'!$F$4,$V1150-4,0)))</f>
        <v/>
      </c>
      <c r="H1150" s="183" t="str">
        <f ca="1">IF(ISERROR($V1150),"",OFFSET('Smelter Look-up'!$G$4,$V1150-4,0))</f>
        <v/>
      </c>
      <c r="I1150" s="184" t="str">
        <f ca="1">IF(ISERROR($V1150),"",OFFSET('Smelter Look-up'!$H$4,$V1150-4,0))</f>
        <v/>
      </c>
      <c r="J1150" s="184" t="str">
        <f ca="1">IF(ISERROR($V1150),"",OFFSET('Smelter Look-up'!$I$4,$V1150-4,0))</f>
        <v/>
      </c>
      <c r="K1150" s="224"/>
      <c r="L1150" s="224"/>
      <c r="M1150" s="224"/>
      <c r="N1150" s="224"/>
      <c r="O1150" s="224"/>
      <c r="P1150" s="185"/>
      <c r="Q1150" s="225"/>
      <c r="R1150" s="182" t="str">
        <f ca="1">IF(ISERROR($V1150),"",OFFSET('Smelter Look-up'!$C$4,$V1150-4,0)&amp;"")</f>
        <v/>
      </c>
      <c r="S1150" s="181" t="str">
        <f t="shared" ca="1" si="164"/>
        <v/>
      </c>
      <c r="T1150" s="181" t="str">
        <f ca="1">IF(B1150="","",IF(ISERROR(MATCH($J1150,SorP!$B$1:$B$6226,0)),"",INDIRECT("'SorP'!$A$"&amp;MATCH($S1150&amp;$J1150,SorP!C:C,0))))</f>
        <v/>
      </c>
      <c r="U1150" s="201"/>
      <c r="V1150" s="226" t="e">
        <f>IF(C1150="",NA(),IF(OR(C1150="Smelter not listed",C1150="Smelter not yet identified"),MATCH($B1150&amp;$D1150,'Smelter Look-up'!$J:$J,0),MATCH($B1150&amp;$C1150,'Smelter Look-up'!$J:$J,0)))</f>
        <v>#N/A</v>
      </c>
      <c r="X1150" s="227">
        <f t="shared" ca="1" si="165"/>
        <v>0</v>
      </c>
      <c r="AB1150" s="228" t="str">
        <f t="shared" si="166"/>
        <v/>
      </c>
    </row>
    <row r="1151" spans="1:28" s="227" customFormat="1" ht="20.25">
      <c r="A1151" s="181"/>
      <c r="B1151" s="182" t="str">
        <f>IF(LEN(A1151)=0,"",INDEX('Smelter Look-up'!$A:$A,MATCH($A1151,'Smelter Look-up'!$E:$E,0)))</f>
        <v/>
      </c>
      <c r="C1151" s="186" t="str">
        <f>IF(LEN(A1151)=0,"",INDEX('Smelter Look-up'!$C:$C,MATCH($A1151,'Smelter Look-up'!$E:$E,0)))</f>
        <v/>
      </c>
      <c r="D1151" s="230"/>
      <c r="E1151" s="182" t="str">
        <f ca="1">IF(ISERROR($V1151),"",OFFSET('Smelter Look-up'!$D$4,$V1151-4,0)&amp;"")</f>
        <v/>
      </c>
      <c r="F1151" s="182" t="str">
        <f ca="1">IF(ISERROR($V1151),"",OFFSET('Smelter Look-up'!$E$4,$V1151-4,0))</f>
        <v/>
      </c>
      <c r="G1151" s="182" t="str">
        <f ca="1">IF(C1151=$X$4,IF(ISERROR($V1151),"Enter smelter details","RMI"),IF(ISERROR($V1151),"",OFFSET('Smelter Look-up'!$F$4,$V1151-4,0)))</f>
        <v/>
      </c>
      <c r="H1151" s="183" t="str">
        <f ca="1">IF(ISERROR($V1151),"",OFFSET('Smelter Look-up'!$G$4,$V1151-4,0))</f>
        <v/>
      </c>
      <c r="I1151" s="184" t="str">
        <f ca="1">IF(ISERROR($V1151),"",OFFSET('Smelter Look-up'!$H$4,$V1151-4,0))</f>
        <v/>
      </c>
      <c r="J1151" s="184" t="str">
        <f ca="1">IF(ISERROR($V1151),"",OFFSET('Smelter Look-up'!$I$4,$V1151-4,0))</f>
        <v/>
      </c>
      <c r="K1151" s="224"/>
      <c r="L1151" s="224"/>
      <c r="M1151" s="224"/>
      <c r="N1151" s="224"/>
      <c r="O1151" s="224"/>
      <c r="P1151" s="185"/>
      <c r="Q1151" s="225"/>
      <c r="R1151" s="182" t="str">
        <f ca="1">IF(ISERROR($V1151),"",OFFSET('Smelter Look-up'!$C$4,$V1151-4,0)&amp;"")</f>
        <v/>
      </c>
      <c r="S1151" s="181" t="str">
        <f t="shared" ca="1" si="164"/>
        <v/>
      </c>
      <c r="T1151" s="181" t="str">
        <f ca="1">IF(B1151="","",IF(ISERROR(MATCH($J1151,SorP!$B$1:$B$6226,0)),"",INDIRECT("'SorP'!$A$"&amp;MATCH($S1151&amp;$J1151,SorP!C:C,0))))</f>
        <v/>
      </c>
      <c r="U1151" s="201"/>
      <c r="V1151" s="226" t="e">
        <f>IF(C1151="",NA(),IF(OR(C1151="Smelter not listed",C1151="Smelter not yet identified"),MATCH($B1151&amp;$D1151,'Smelter Look-up'!$J:$J,0),MATCH($B1151&amp;$C1151,'Smelter Look-up'!$J:$J,0)))</f>
        <v>#N/A</v>
      </c>
      <c r="X1151" s="227">
        <f t="shared" ca="1" si="165"/>
        <v>0</v>
      </c>
      <c r="AB1151" s="228" t="str">
        <f t="shared" si="166"/>
        <v/>
      </c>
    </row>
    <row r="1152" spans="1:28" s="227" customFormat="1" ht="20.25">
      <c r="A1152" s="181"/>
      <c r="B1152" s="182" t="str">
        <f>IF(LEN(A1152)=0,"",INDEX('Smelter Look-up'!$A:$A,MATCH($A1152,'Smelter Look-up'!$E:$E,0)))</f>
        <v/>
      </c>
      <c r="C1152" s="186" t="str">
        <f>IF(LEN(A1152)=0,"",INDEX('Smelter Look-up'!$C:$C,MATCH($A1152,'Smelter Look-up'!$E:$E,0)))</f>
        <v/>
      </c>
      <c r="D1152" s="230"/>
      <c r="E1152" s="182" t="str">
        <f ca="1">IF(ISERROR($V1152),"",OFFSET('Smelter Look-up'!$D$4,$V1152-4,0)&amp;"")</f>
        <v/>
      </c>
      <c r="F1152" s="182" t="str">
        <f ca="1">IF(ISERROR($V1152),"",OFFSET('Smelter Look-up'!$E$4,$V1152-4,0))</f>
        <v/>
      </c>
      <c r="G1152" s="182" t="str">
        <f ca="1">IF(C1152=$X$4,IF(ISERROR($V1152),"Enter smelter details","RMI"),IF(ISERROR($V1152),"",OFFSET('Smelter Look-up'!$F$4,$V1152-4,0)))</f>
        <v/>
      </c>
      <c r="H1152" s="183" t="str">
        <f ca="1">IF(ISERROR($V1152),"",OFFSET('Smelter Look-up'!$G$4,$V1152-4,0))</f>
        <v/>
      </c>
      <c r="I1152" s="184" t="str">
        <f ca="1">IF(ISERROR($V1152),"",OFFSET('Smelter Look-up'!$H$4,$V1152-4,0))</f>
        <v/>
      </c>
      <c r="J1152" s="184" t="str">
        <f ca="1">IF(ISERROR($V1152),"",OFFSET('Smelter Look-up'!$I$4,$V1152-4,0))</f>
        <v/>
      </c>
      <c r="K1152" s="224"/>
      <c r="L1152" s="224"/>
      <c r="M1152" s="224"/>
      <c r="N1152" s="224"/>
      <c r="O1152" s="224"/>
      <c r="P1152" s="185"/>
      <c r="Q1152" s="225"/>
      <c r="R1152" s="182" t="str">
        <f ca="1">IF(ISERROR($V1152),"",OFFSET('Smelter Look-up'!$C$4,$V1152-4,0)&amp;"")</f>
        <v/>
      </c>
      <c r="S1152" s="181" t="str">
        <f t="shared" ca="1" si="164"/>
        <v/>
      </c>
      <c r="T1152" s="181" t="str">
        <f ca="1">IF(B1152="","",IF(ISERROR(MATCH($J1152,SorP!$B$1:$B$6226,0)),"",INDIRECT("'SorP'!$A$"&amp;MATCH($S1152&amp;$J1152,SorP!C:C,0))))</f>
        <v/>
      </c>
      <c r="U1152" s="201"/>
      <c r="V1152" s="226" t="e">
        <f>IF(C1152="",NA(),IF(OR(C1152="Smelter not listed",C1152="Smelter not yet identified"),MATCH($B1152&amp;$D1152,'Smelter Look-up'!$J:$J,0),MATCH($B1152&amp;$C1152,'Smelter Look-up'!$J:$J,0)))</f>
        <v>#N/A</v>
      </c>
      <c r="X1152" s="227">
        <f t="shared" ca="1" si="165"/>
        <v>0</v>
      </c>
      <c r="AB1152" s="228" t="str">
        <f t="shared" si="166"/>
        <v/>
      </c>
    </row>
    <row r="1153" spans="1:28" s="227" customFormat="1" ht="20.25">
      <c r="A1153" s="181"/>
      <c r="B1153" s="182" t="str">
        <f>IF(LEN(A1153)=0,"",INDEX('Smelter Look-up'!$A:$A,MATCH($A1153,'Smelter Look-up'!$E:$E,0)))</f>
        <v/>
      </c>
      <c r="C1153" s="186" t="str">
        <f>IF(LEN(A1153)=0,"",INDEX('Smelter Look-up'!$C:$C,MATCH($A1153,'Smelter Look-up'!$E:$E,0)))</f>
        <v/>
      </c>
      <c r="D1153" s="230"/>
      <c r="E1153" s="182" t="str">
        <f ca="1">IF(ISERROR($V1153),"",OFFSET('Smelter Look-up'!$D$4,$V1153-4,0)&amp;"")</f>
        <v/>
      </c>
      <c r="F1153" s="182" t="str">
        <f ca="1">IF(ISERROR($V1153),"",OFFSET('Smelter Look-up'!$E$4,$V1153-4,0))</f>
        <v/>
      </c>
      <c r="G1153" s="182" t="str">
        <f ca="1">IF(C1153=$X$4,IF(ISERROR($V1153),"Enter smelter details","RMI"),IF(ISERROR($V1153),"",OFFSET('Smelter Look-up'!$F$4,$V1153-4,0)))</f>
        <v/>
      </c>
      <c r="H1153" s="183" t="str">
        <f ca="1">IF(ISERROR($V1153),"",OFFSET('Smelter Look-up'!$G$4,$V1153-4,0))</f>
        <v/>
      </c>
      <c r="I1153" s="184" t="str">
        <f ca="1">IF(ISERROR($V1153),"",OFFSET('Smelter Look-up'!$H$4,$V1153-4,0))</f>
        <v/>
      </c>
      <c r="J1153" s="184" t="str">
        <f ca="1">IF(ISERROR($V1153),"",OFFSET('Smelter Look-up'!$I$4,$V1153-4,0))</f>
        <v/>
      </c>
      <c r="K1153" s="224"/>
      <c r="L1153" s="224"/>
      <c r="M1153" s="224"/>
      <c r="N1153" s="224"/>
      <c r="O1153" s="224"/>
      <c r="P1153" s="185"/>
      <c r="Q1153" s="225"/>
      <c r="R1153" s="182" t="str">
        <f ca="1">IF(ISERROR($V1153),"",OFFSET('Smelter Look-up'!$C$4,$V1153-4,0)&amp;"")</f>
        <v/>
      </c>
      <c r="S1153" s="181" t="str">
        <f t="shared" ca="1" si="164"/>
        <v/>
      </c>
      <c r="T1153" s="181" t="str">
        <f ca="1">IF(B1153="","",IF(ISERROR(MATCH($J1153,SorP!$B$1:$B$6226,0)),"",INDIRECT("'SorP'!$A$"&amp;MATCH($S1153&amp;$J1153,SorP!C:C,0))))</f>
        <v/>
      </c>
      <c r="U1153" s="201"/>
      <c r="V1153" s="226" t="e">
        <f>IF(C1153="",NA(),IF(OR(C1153="Smelter not listed",C1153="Smelter not yet identified"),MATCH($B1153&amp;$D1153,'Smelter Look-up'!$J:$J,0),MATCH($B1153&amp;$C1153,'Smelter Look-up'!$J:$J,0)))</f>
        <v>#N/A</v>
      </c>
      <c r="X1153" s="227">
        <f t="shared" ca="1" si="165"/>
        <v>0</v>
      </c>
      <c r="AB1153" s="228" t="str">
        <f t="shared" si="166"/>
        <v/>
      </c>
    </row>
    <row r="1154" spans="1:28" s="227" customFormat="1" ht="20.25">
      <c r="A1154" s="181"/>
      <c r="B1154" s="182" t="str">
        <f>IF(LEN(A1154)=0,"",INDEX('Smelter Look-up'!$A:$A,MATCH($A1154,'Smelter Look-up'!$E:$E,0)))</f>
        <v/>
      </c>
      <c r="C1154" s="186" t="str">
        <f>IF(LEN(A1154)=0,"",INDEX('Smelter Look-up'!$C:$C,MATCH($A1154,'Smelter Look-up'!$E:$E,0)))</f>
        <v/>
      </c>
      <c r="D1154" s="230"/>
      <c r="E1154" s="182" t="str">
        <f ca="1">IF(ISERROR($V1154),"",OFFSET('Smelter Look-up'!$D$4,$V1154-4,0)&amp;"")</f>
        <v/>
      </c>
      <c r="F1154" s="182" t="str">
        <f ca="1">IF(ISERROR($V1154),"",OFFSET('Smelter Look-up'!$E$4,$V1154-4,0))</f>
        <v/>
      </c>
      <c r="G1154" s="182" t="str">
        <f ca="1">IF(C1154=$X$4,IF(ISERROR($V1154),"Enter smelter details","RMI"),IF(ISERROR($V1154),"",OFFSET('Smelter Look-up'!$F$4,$V1154-4,0)))</f>
        <v/>
      </c>
      <c r="H1154" s="183" t="str">
        <f ca="1">IF(ISERROR($V1154),"",OFFSET('Smelter Look-up'!$G$4,$V1154-4,0))</f>
        <v/>
      </c>
      <c r="I1154" s="184" t="str">
        <f ca="1">IF(ISERROR($V1154),"",OFFSET('Smelter Look-up'!$H$4,$V1154-4,0))</f>
        <v/>
      </c>
      <c r="J1154" s="184" t="str">
        <f ca="1">IF(ISERROR($V1154),"",OFFSET('Smelter Look-up'!$I$4,$V1154-4,0))</f>
        <v/>
      </c>
      <c r="K1154" s="224"/>
      <c r="L1154" s="224"/>
      <c r="M1154" s="224"/>
      <c r="N1154" s="224"/>
      <c r="O1154" s="224"/>
      <c r="P1154" s="185"/>
      <c r="Q1154" s="225"/>
      <c r="R1154" s="182" t="str">
        <f ca="1">IF(ISERROR($V1154),"",OFFSET('Smelter Look-up'!$C$4,$V1154-4,0)&amp;"")</f>
        <v/>
      </c>
      <c r="S1154" s="181" t="str">
        <f t="shared" ca="1" si="164"/>
        <v/>
      </c>
      <c r="T1154" s="181" t="str">
        <f ca="1">IF(B1154="","",IF(ISERROR(MATCH($J1154,SorP!$B$1:$B$6226,0)),"",INDIRECT("'SorP'!$A$"&amp;MATCH($S1154&amp;$J1154,SorP!C:C,0))))</f>
        <v/>
      </c>
      <c r="U1154" s="201"/>
      <c r="V1154" s="226" t="e">
        <f>IF(C1154="",NA(),IF(OR(C1154="Smelter not listed",C1154="Smelter not yet identified"),MATCH($B1154&amp;$D1154,'Smelter Look-up'!$J:$J,0),MATCH($B1154&amp;$C1154,'Smelter Look-up'!$J:$J,0)))</f>
        <v>#N/A</v>
      </c>
      <c r="X1154" s="227">
        <f t="shared" ca="1" si="165"/>
        <v>0</v>
      </c>
      <c r="AB1154" s="228" t="str">
        <f t="shared" si="166"/>
        <v/>
      </c>
    </row>
    <row r="1155" spans="1:28" s="227" customFormat="1" ht="20.25">
      <c r="A1155" s="181"/>
      <c r="B1155" s="182" t="str">
        <f>IF(LEN(A1155)=0,"",INDEX('Smelter Look-up'!$A:$A,MATCH($A1155,'Smelter Look-up'!$E:$E,0)))</f>
        <v/>
      </c>
      <c r="C1155" s="186" t="str">
        <f>IF(LEN(A1155)=0,"",INDEX('Smelter Look-up'!$C:$C,MATCH($A1155,'Smelter Look-up'!$E:$E,0)))</f>
        <v/>
      </c>
      <c r="D1155" s="230"/>
      <c r="E1155" s="182" t="str">
        <f ca="1">IF(ISERROR($V1155),"",OFFSET('Smelter Look-up'!$D$4,$V1155-4,0)&amp;"")</f>
        <v/>
      </c>
      <c r="F1155" s="182" t="str">
        <f ca="1">IF(ISERROR($V1155),"",OFFSET('Smelter Look-up'!$E$4,$V1155-4,0))</f>
        <v/>
      </c>
      <c r="G1155" s="182" t="str">
        <f ca="1">IF(C1155=$X$4,IF(ISERROR($V1155),"Enter smelter details","RMI"),IF(ISERROR($V1155),"",OFFSET('Smelter Look-up'!$F$4,$V1155-4,0)))</f>
        <v/>
      </c>
      <c r="H1155" s="183" t="str">
        <f ca="1">IF(ISERROR($V1155),"",OFFSET('Smelter Look-up'!$G$4,$V1155-4,0))</f>
        <v/>
      </c>
      <c r="I1155" s="184" t="str">
        <f ca="1">IF(ISERROR($V1155),"",OFFSET('Smelter Look-up'!$H$4,$V1155-4,0))</f>
        <v/>
      </c>
      <c r="J1155" s="184" t="str">
        <f ca="1">IF(ISERROR($V1155),"",OFFSET('Smelter Look-up'!$I$4,$V1155-4,0))</f>
        <v/>
      </c>
      <c r="K1155" s="224"/>
      <c r="L1155" s="224"/>
      <c r="M1155" s="224"/>
      <c r="N1155" s="224"/>
      <c r="O1155" s="224"/>
      <c r="P1155" s="185"/>
      <c r="Q1155" s="225"/>
      <c r="R1155" s="182" t="str">
        <f ca="1">IF(ISERROR($V1155),"",OFFSET('Smelter Look-up'!$C$4,$V1155-4,0)&amp;"")</f>
        <v/>
      </c>
      <c r="S1155" s="181" t="str">
        <f t="shared" ca="1" si="164"/>
        <v/>
      </c>
      <c r="T1155" s="181" t="str">
        <f ca="1">IF(B1155="","",IF(ISERROR(MATCH($J1155,SorP!$B$1:$B$6226,0)),"",INDIRECT("'SorP'!$A$"&amp;MATCH($S1155&amp;$J1155,SorP!C:C,0))))</f>
        <v/>
      </c>
      <c r="U1155" s="201"/>
      <c r="V1155" s="226" t="e">
        <f>IF(C1155="",NA(),IF(OR(C1155="Smelter not listed",C1155="Smelter not yet identified"),MATCH($B1155&amp;$D1155,'Smelter Look-up'!$J:$J,0),MATCH($B1155&amp;$C1155,'Smelter Look-up'!$J:$J,0)))</f>
        <v>#N/A</v>
      </c>
      <c r="X1155" s="227">
        <f t="shared" ca="1" si="165"/>
        <v>0</v>
      </c>
      <c r="AB1155" s="228" t="str">
        <f t="shared" si="166"/>
        <v/>
      </c>
    </row>
    <row r="1156" spans="1:28" s="227" customFormat="1" ht="20.25">
      <c r="A1156" s="181"/>
      <c r="B1156" s="182" t="str">
        <f>IF(LEN(A1156)=0,"",INDEX('Smelter Look-up'!$A:$A,MATCH($A1156,'Smelter Look-up'!$E:$E,0)))</f>
        <v/>
      </c>
      <c r="C1156" s="186" t="str">
        <f>IF(LEN(A1156)=0,"",INDEX('Smelter Look-up'!$C:$C,MATCH($A1156,'Smelter Look-up'!$E:$E,0)))</f>
        <v/>
      </c>
      <c r="D1156" s="230"/>
      <c r="E1156" s="182" t="str">
        <f ca="1">IF(ISERROR($V1156),"",OFFSET('Smelter Look-up'!$D$4,$V1156-4,0)&amp;"")</f>
        <v/>
      </c>
      <c r="F1156" s="182" t="str">
        <f ca="1">IF(ISERROR($V1156),"",OFFSET('Smelter Look-up'!$E$4,$V1156-4,0))</f>
        <v/>
      </c>
      <c r="G1156" s="182" t="str">
        <f ca="1">IF(C1156=$X$4,IF(ISERROR($V1156),"Enter smelter details","RMI"),IF(ISERROR($V1156),"",OFFSET('Smelter Look-up'!$F$4,$V1156-4,0)))</f>
        <v/>
      </c>
      <c r="H1156" s="183" t="str">
        <f ca="1">IF(ISERROR($V1156),"",OFFSET('Smelter Look-up'!$G$4,$V1156-4,0))</f>
        <v/>
      </c>
      <c r="I1156" s="184" t="str">
        <f ca="1">IF(ISERROR($V1156),"",OFFSET('Smelter Look-up'!$H$4,$V1156-4,0))</f>
        <v/>
      </c>
      <c r="J1156" s="184" t="str">
        <f ca="1">IF(ISERROR($V1156),"",OFFSET('Smelter Look-up'!$I$4,$V1156-4,0))</f>
        <v/>
      </c>
      <c r="K1156" s="224"/>
      <c r="L1156" s="224"/>
      <c r="M1156" s="224"/>
      <c r="N1156" s="224"/>
      <c r="O1156" s="224"/>
      <c r="P1156" s="185"/>
      <c r="Q1156" s="225"/>
      <c r="R1156" s="182" t="str">
        <f ca="1">IF(ISERROR($V1156),"",OFFSET('Smelter Look-up'!$C$4,$V1156-4,0)&amp;"")</f>
        <v/>
      </c>
      <c r="S1156" s="181" t="str">
        <f t="shared" ca="1" si="164"/>
        <v/>
      </c>
      <c r="T1156" s="181" t="str">
        <f ca="1">IF(B1156="","",IF(ISERROR(MATCH($J1156,SorP!$B$1:$B$6226,0)),"",INDIRECT("'SorP'!$A$"&amp;MATCH($S1156&amp;$J1156,SorP!C:C,0))))</f>
        <v/>
      </c>
      <c r="U1156" s="201"/>
      <c r="V1156" s="226" t="e">
        <f>IF(C1156="",NA(),IF(OR(C1156="Smelter not listed",C1156="Smelter not yet identified"),MATCH($B1156&amp;$D1156,'Smelter Look-up'!$J:$J,0),MATCH($B1156&amp;$C1156,'Smelter Look-up'!$J:$J,0)))</f>
        <v>#N/A</v>
      </c>
      <c r="X1156" s="227">
        <f t="shared" ca="1" si="165"/>
        <v>0</v>
      </c>
      <c r="AB1156" s="228" t="str">
        <f t="shared" si="166"/>
        <v/>
      </c>
    </row>
    <row r="1157" spans="1:28" s="227" customFormat="1" ht="20.25">
      <c r="A1157" s="181"/>
      <c r="B1157" s="182" t="str">
        <f>IF(LEN(A1157)=0,"",INDEX('Smelter Look-up'!$A:$A,MATCH($A1157,'Smelter Look-up'!$E:$E,0)))</f>
        <v/>
      </c>
      <c r="C1157" s="186" t="str">
        <f>IF(LEN(A1157)=0,"",INDEX('Smelter Look-up'!$C:$C,MATCH($A1157,'Smelter Look-up'!$E:$E,0)))</f>
        <v/>
      </c>
      <c r="D1157" s="230"/>
      <c r="E1157" s="182" t="str">
        <f ca="1">IF(ISERROR($V1157),"",OFFSET('Smelter Look-up'!$D$4,$V1157-4,0)&amp;"")</f>
        <v/>
      </c>
      <c r="F1157" s="182" t="str">
        <f ca="1">IF(ISERROR($V1157),"",OFFSET('Smelter Look-up'!$E$4,$V1157-4,0))</f>
        <v/>
      </c>
      <c r="G1157" s="182" t="str">
        <f ca="1">IF(C1157=$X$4,IF(ISERROR($V1157),"Enter smelter details","RMI"),IF(ISERROR($V1157),"",OFFSET('Smelter Look-up'!$F$4,$V1157-4,0)))</f>
        <v/>
      </c>
      <c r="H1157" s="183" t="str">
        <f ca="1">IF(ISERROR($V1157),"",OFFSET('Smelter Look-up'!$G$4,$V1157-4,0))</f>
        <v/>
      </c>
      <c r="I1157" s="184" t="str">
        <f ca="1">IF(ISERROR($V1157),"",OFFSET('Smelter Look-up'!$H$4,$V1157-4,0))</f>
        <v/>
      </c>
      <c r="J1157" s="184" t="str">
        <f ca="1">IF(ISERROR($V1157),"",OFFSET('Smelter Look-up'!$I$4,$V1157-4,0))</f>
        <v/>
      </c>
      <c r="K1157" s="224"/>
      <c r="L1157" s="224"/>
      <c r="M1157" s="224"/>
      <c r="N1157" s="224"/>
      <c r="O1157" s="224"/>
      <c r="P1157" s="185"/>
      <c r="Q1157" s="225"/>
      <c r="R1157" s="182" t="str">
        <f ca="1">IF(ISERROR($V1157),"",OFFSET('Smelter Look-up'!$C$4,$V1157-4,0)&amp;"")</f>
        <v/>
      </c>
      <c r="S1157" s="181" t="str">
        <f t="shared" ca="1" si="164"/>
        <v/>
      </c>
      <c r="T1157" s="181" t="str">
        <f ca="1">IF(B1157="","",IF(ISERROR(MATCH($J1157,SorP!$B$1:$B$6226,0)),"",INDIRECT("'SorP'!$A$"&amp;MATCH($S1157&amp;$J1157,SorP!C:C,0))))</f>
        <v/>
      </c>
      <c r="U1157" s="201"/>
      <c r="V1157" s="226" t="e">
        <f>IF(C1157="",NA(),IF(OR(C1157="Smelter not listed",C1157="Smelter not yet identified"),MATCH($B1157&amp;$D1157,'Smelter Look-up'!$J:$J,0),MATCH($B1157&amp;$C1157,'Smelter Look-up'!$J:$J,0)))</f>
        <v>#N/A</v>
      </c>
      <c r="X1157" s="227">
        <f t="shared" ca="1" si="165"/>
        <v>0</v>
      </c>
      <c r="AB1157" s="228" t="str">
        <f t="shared" si="166"/>
        <v/>
      </c>
    </row>
    <row r="1158" spans="1:28" s="227" customFormat="1" ht="20.25">
      <c r="A1158" s="181"/>
      <c r="B1158" s="182" t="str">
        <f>IF(LEN(A1158)=0,"",INDEX('Smelter Look-up'!$A:$A,MATCH($A1158,'Smelter Look-up'!$E:$E,0)))</f>
        <v/>
      </c>
      <c r="C1158" s="186" t="str">
        <f>IF(LEN(A1158)=0,"",INDEX('Smelter Look-up'!$C:$C,MATCH($A1158,'Smelter Look-up'!$E:$E,0)))</f>
        <v/>
      </c>
      <c r="D1158" s="230"/>
      <c r="E1158" s="182" t="str">
        <f ca="1">IF(ISERROR($V1158),"",OFFSET('Smelter Look-up'!$D$4,$V1158-4,0)&amp;"")</f>
        <v/>
      </c>
      <c r="F1158" s="182" t="str">
        <f ca="1">IF(ISERROR($V1158),"",OFFSET('Smelter Look-up'!$E$4,$V1158-4,0))</f>
        <v/>
      </c>
      <c r="G1158" s="182" t="str">
        <f ca="1">IF(C1158=$X$4,IF(ISERROR($V1158),"Enter smelter details","RMI"),IF(ISERROR($V1158),"",OFFSET('Smelter Look-up'!$F$4,$V1158-4,0)))</f>
        <v/>
      </c>
      <c r="H1158" s="183" t="str">
        <f ca="1">IF(ISERROR($V1158),"",OFFSET('Smelter Look-up'!$G$4,$V1158-4,0))</f>
        <v/>
      </c>
      <c r="I1158" s="184" t="str">
        <f ca="1">IF(ISERROR($V1158),"",OFFSET('Smelter Look-up'!$H$4,$V1158-4,0))</f>
        <v/>
      </c>
      <c r="J1158" s="184" t="str">
        <f ca="1">IF(ISERROR($V1158),"",OFFSET('Smelter Look-up'!$I$4,$V1158-4,0))</f>
        <v/>
      </c>
      <c r="K1158" s="224"/>
      <c r="L1158" s="224"/>
      <c r="M1158" s="224"/>
      <c r="N1158" s="224"/>
      <c r="O1158" s="224"/>
      <c r="P1158" s="185"/>
      <c r="Q1158" s="225"/>
      <c r="R1158" s="182" t="str">
        <f ca="1">IF(ISERROR($V1158),"",OFFSET('Smelter Look-up'!$C$4,$V1158-4,0)&amp;"")</f>
        <v/>
      </c>
      <c r="S1158" s="181" t="str">
        <f t="shared" ca="1" si="164"/>
        <v/>
      </c>
      <c r="T1158" s="181" t="str">
        <f ca="1">IF(B1158="","",IF(ISERROR(MATCH($J1158,SorP!$B$1:$B$6226,0)),"",INDIRECT("'SorP'!$A$"&amp;MATCH($S1158&amp;$J1158,SorP!C:C,0))))</f>
        <v/>
      </c>
      <c r="U1158" s="201"/>
      <c r="V1158" s="226" t="e">
        <f>IF(C1158="",NA(),IF(OR(C1158="Smelter not listed",C1158="Smelter not yet identified"),MATCH($B1158&amp;$D1158,'Smelter Look-up'!$J:$J,0),MATCH($B1158&amp;$C1158,'Smelter Look-up'!$J:$J,0)))</f>
        <v>#N/A</v>
      </c>
      <c r="X1158" s="227">
        <f t="shared" ca="1" si="165"/>
        <v>0</v>
      </c>
      <c r="AB1158" s="228" t="str">
        <f t="shared" si="166"/>
        <v/>
      </c>
    </row>
    <row r="1159" spans="1:28" s="227" customFormat="1" ht="20.25">
      <c r="A1159" s="181"/>
      <c r="B1159" s="182" t="str">
        <f>IF(LEN(A1159)=0,"",INDEX('Smelter Look-up'!$A:$A,MATCH($A1159,'Smelter Look-up'!$E:$E,0)))</f>
        <v/>
      </c>
      <c r="C1159" s="186" t="str">
        <f>IF(LEN(A1159)=0,"",INDEX('Smelter Look-up'!$C:$C,MATCH($A1159,'Smelter Look-up'!$E:$E,0)))</f>
        <v/>
      </c>
      <c r="D1159" s="230"/>
      <c r="E1159" s="182" t="str">
        <f ca="1">IF(ISERROR($V1159),"",OFFSET('Smelter Look-up'!$D$4,$V1159-4,0)&amp;"")</f>
        <v/>
      </c>
      <c r="F1159" s="182" t="str">
        <f ca="1">IF(ISERROR($V1159),"",OFFSET('Smelter Look-up'!$E$4,$V1159-4,0))</f>
        <v/>
      </c>
      <c r="G1159" s="182" t="str">
        <f ca="1">IF(C1159=$X$4,IF(ISERROR($V1159),"Enter smelter details","RMI"),IF(ISERROR($V1159),"",OFFSET('Smelter Look-up'!$F$4,$V1159-4,0)))</f>
        <v/>
      </c>
      <c r="H1159" s="183" t="str">
        <f ca="1">IF(ISERROR($V1159),"",OFFSET('Smelter Look-up'!$G$4,$V1159-4,0))</f>
        <v/>
      </c>
      <c r="I1159" s="184" t="str">
        <f ca="1">IF(ISERROR($V1159),"",OFFSET('Smelter Look-up'!$H$4,$V1159-4,0))</f>
        <v/>
      </c>
      <c r="J1159" s="184" t="str">
        <f ca="1">IF(ISERROR($V1159),"",OFFSET('Smelter Look-up'!$I$4,$V1159-4,0))</f>
        <v/>
      </c>
      <c r="K1159" s="224"/>
      <c r="L1159" s="224"/>
      <c r="M1159" s="224"/>
      <c r="N1159" s="224"/>
      <c r="O1159" s="224"/>
      <c r="P1159" s="185"/>
      <c r="Q1159" s="225"/>
      <c r="R1159" s="182" t="str">
        <f ca="1">IF(ISERROR($V1159),"",OFFSET('Smelter Look-up'!$C$4,$V1159-4,0)&amp;"")</f>
        <v/>
      </c>
      <c r="S1159" s="181" t="str">
        <f t="shared" ca="1" si="164"/>
        <v/>
      </c>
      <c r="T1159" s="181" t="str">
        <f ca="1">IF(B1159="","",IF(ISERROR(MATCH($J1159,SorP!$B$1:$B$6226,0)),"",INDIRECT("'SorP'!$A$"&amp;MATCH($S1159&amp;$J1159,SorP!C:C,0))))</f>
        <v/>
      </c>
      <c r="U1159" s="201"/>
      <c r="V1159" s="226" t="e">
        <f>IF(C1159="",NA(),IF(OR(C1159="Smelter not listed",C1159="Smelter not yet identified"),MATCH($B1159&amp;$D1159,'Smelter Look-up'!$J:$J,0),MATCH($B1159&amp;$C1159,'Smelter Look-up'!$J:$J,0)))</f>
        <v>#N/A</v>
      </c>
      <c r="X1159" s="227">
        <f t="shared" ca="1" si="165"/>
        <v>0</v>
      </c>
      <c r="AB1159" s="228" t="str">
        <f t="shared" si="166"/>
        <v/>
      </c>
    </row>
    <row r="1160" spans="1:28" s="227" customFormat="1" ht="20.25">
      <c r="A1160" s="181"/>
      <c r="B1160" s="182" t="str">
        <f>IF(LEN(A1160)=0,"",INDEX('Smelter Look-up'!$A:$A,MATCH($A1160,'Smelter Look-up'!$E:$E,0)))</f>
        <v/>
      </c>
      <c r="C1160" s="186" t="str">
        <f>IF(LEN(A1160)=0,"",INDEX('Smelter Look-up'!$C:$C,MATCH($A1160,'Smelter Look-up'!$E:$E,0)))</f>
        <v/>
      </c>
      <c r="D1160" s="230"/>
      <c r="E1160" s="182" t="str">
        <f ca="1">IF(ISERROR($V1160),"",OFFSET('Smelter Look-up'!$D$4,$V1160-4,0)&amp;"")</f>
        <v/>
      </c>
      <c r="F1160" s="182" t="str">
        <f ca="1">IF(ISERROR($V1160),"",OFFSET('Smelter Look-up'!$E$4,$V1160-4,0))</f>
        <v/>
      </c>
      <c r="G1160" s="182" t="str">
        <f ca="1">IF(C1160=$X$4,IF(ISERROR($V1160),"Enter smelter details","RMI"),IF(ISERROR($V1160),"",OFFSET('Smelter Look-up'!$F$4,$V1160-4,0)))</f>
        <v/>
      </c>
      <c r="H1160" s="183" t="str">
        <f ca="1">IF(ISERROR($V1160),"",OFFSET('Smelter Look-up'!$G$4,$V1160-4,0))</f>
        <v/>
      </c>
      <c r="I1160" s="184" t="str">
        <f ca="1">IF(ISERROR($V1160),"",OFFSET('Smelter Look-up'!$H$4,$V1160-4,0))</f>
        <v/>
      </c>
      <c r="J1160" s="184" t="str">
        <f ca="1">IF(ISERROR($V1160),"",OFFSET('Smelter Look-up'!$I$4,$V1160-4,0))</f>
        <v/>
      </c>
      <c r="K1160" s="224"/>
      <c r="L1160" s="224"/>
      <c r="M1160" s="224"/>
      <c r="N1160" s="224"/>
      <c r="O1160" s="224"/>
      <c r="P1160" s="185"/>
      <c r="Q1160" s="225"/>
      <c r="R1160" s="182" t="str">
        <f ca="1">IF(ISERROR($V1160),"",OFFSET('Smelter Look-up'!$C$4,$V1160-4,0)&amp;"")</f>
        <v/>
      </c>
      <c r="S1160" s="181" t="str">
        <f t="shared" ca="1" si="164"/>
        <v/>
      </c>
      <c r="T1160" s="181" t="str">
        <f ca="1">IF(B1160="","",IF(ISERROR(MATCH($J1160,SorP!$B$1:$B$6226,0)),"",INDIRECT("'SorP'!$A$"&amp;MATCH($S1160&amp;$J1160,SorP!C:C,0))))</f>
        <v/>
      </c>
      <c r="U1160" s="201"/>
      <c r="V1160" s="226" t="e">
        <f>IF(C1160="",NA(),IF(OR(C1160="Smelter not listed",C1160="Smelter not yet identified"),MATCH($B1160&amp;$D1160,'Smelter Look-up'!$J:$J,0),MATCH($B1160&amp;$C1160,'Smelter Look-up'!$J:$J,0)))</f>
        <v>#N/A</v>
      </c>
      <c r="X1160" s="227">
        <f t="shared" ca="1" si="165"/>
        <v>0</v>
      </c>
      <c r="AB1160" s="228" t="str">
        <f t="shared" si="166"/>
        <v/>
      </c>
    </row>
    <row r="1161" spans="1:28" s="227" customFormat="1" ht="20.25">
      <c r="A1161" s="181"/>
      <c r="B1161" s="182" t="str">
        <f>IF(LEN(A1161)=0,"",INDEX('Smelter Look-up'!$A:$A,MATCH($A1161,'Smelter Look-up'!$E:$E,0)))</f>
        <v/>
      </c>
      <c r="C1161" s="186" t="str">
        <f>IF(LEN(A1161)=0,"",INDEX('Smelter Look-up'!$C:$C,MATCH($A1161,'Smelter Look-up'!$E:$E,0)))</f>
        <v/>
      </c>
      <c r="D1161" s="230"/>
      <c r="E1161" s="182" t="str">
        <f ca="1">IF(ISERROR($V1161),"",OFFSET('Smelter Look-up'!$D$4,$V1161-4,0)&amp;"")</f>
        <v/>
      </c>
      <c r="F1161" s="182" t="str">
        <f ca="1">IF(ISERROR($V1161),"",OFFSET('Smelter Look-up'!$E$4,$V1161-4,0))</f>
        <v/>
      </c>
      <c r="G1161" s="182" t="str">
        <f ca="1">IF(C1161=$X$4,IF(ISERROR($V1161),"Enter smelter details","RMI"),IF(ISERROR($V1161),"",OFFSET('Smelter Look-up'!$F$4,$V1161-4,0)))</f>
        <v/>
      </c>
      <c r="H1161" s="183" t="str">
        <f ca="1">IF(ISERROR($V1161),"",OFFSET('Smelter Look-up'!$G$4,$V1161-4,0))</f>
        <v/>
      </c>
      <c r="I1161" s="184" t="str">
        <f ca="1">IF(ISERROR($V1161),"",OFFSET('Smelter Look-up'!$H$4,$V1161-4,0))</f>
        <v/>
      </c>
      <c r="J1161" s="184" t="str">
        <f ca="1">IF(ISERROR($V1161),"",OFFSET('Smelter Look-up'!$I$4,$V1161-4,0))</f>
        <v/>
      </c>
      <c r="K1161" s="224"/>
      <c r="L1161" s="224"/>
      <c r="M1161" s="224"/>
      <c r="N1161" s="224"/>
      <c r="O1161" s="224"/>
      <c r="P1161" s="185"/>
      <c r="Q1161" s="225"/>
      <c r="R1161" s="182" t="str">
        <f ca="1">IF(ISERROR($V1161),"",OFFSET('Smelter Look-up'!$C$4,$V1161-4,0)&amp;"")</f>
        <v/>
      </c>
      <c r="S1161" s="181" t="str">
        <f t="shared" ca="1" si="164"/>
        <v/>
      </c>
      <c r="T1161" s="181" t="str">
        <f ca="1">IF(B1161="","",IF(ISERROR(MATCH($J1161,SorP!$B$1:$B$6226,0)),"",INDIRECT("'SorP'!$A$"&amp;MATCH($S1161&amp;$J1161,SorP!C:C,0))))</f>
        <v/>
      </c>
      <c r="U1161" s="201"/>
      <c r="V1161" s="226" t="e">
        <f>IF(C1161="",NA(),IF(OR(C1161="Smelter not listed",C1161="Smelter not yet identified"),MATCH($B1161&amp;$D1161,'Smelter Look-up'!$J:$J,0),MATCH($B1161&amp;$C1161,'Smelter Look-up'!$J:$J,0)))</f>
        <v>#N/A</v>
      </c>
      <c r="X1161" s="227">
        <f t="shared" ca="1" si="165"/>
        <v>0</v>
      </c>
      <c r="AB1161" s="228" t="str">
        <f t="shared" si="166"/>
        <v/>
      </c>
    </row>
    <row r="1162" spans="1:28" s="227" customFormat="1" ht="20.25">
      <c r="A1162" s="181"/>
      <c r="B1162" s="182" t="str">
        <f>IF(LEN(A1162)=0,"",INDEX('Smelter Look-up'!$A:$A,MATCH($A1162,'Smelter Look-up'!$E:$E,0)))</f>
        <v/>
      </c>
      <c r="C1162" s="186" t="str">
        <f>IF(LEN(A1162)=0,"",INDEX('Smelter Look-up'!$C:$C,MATCH($A1162,'Smelter Look-up'!$E:$E,0)))</f>
        <v/>
      </c>
      <c r="D1162" s="230"/>
      <c r="E1162" s="182" t="str">
        <f ca="1">IF(ISERROR($V1162),"",OFFSET('Smelter Look-up'!$D$4,$V1162-4,0)&amp;"")</f>
        <v/>
      </c>
      <c r="F1162" s="182" t="str">
        <f ca="1">IF(ISERROR($V1162),"",OFFSET('Smelter Look-up'!$E$4,$V1162-4,0))</f>
        <v/>
      </c>
      <c r="G1162" s="182" t="str">
        <f ca="1">IF(C1162=$X$4,IF(ISERROR($V1162),"Enter smelter details","RMI"),IF(ISERROR($V1162),"",OFFSET('Smelter Look-up'!$F$4,$V1162-4,0)))</f>
        <v/>
      </c>
      <c r="H1162" s="183" t="str">
        <f ca="1">IF(ISERROR($V1162),"",OFFSET('Smelter Look-up'!$G$4,$V1162-4,0))</f>
        <v/>
      </c>
      <c r="I1162" s="184" t="str">
        <f ca="1">IF(ISERROR($V1162),"",OFFSET('Smelter Look-up'!$H$4,$V1162-4,0))</f>
        <v/>
      </c>
      <c r="J1162" s="184" t="str">
        <f ca="1">IF(ISERROR($V1162),"",OFFSET('Smelter Look-up'!$I$4,$V1162-4,0))</f>
        <v/>
      </c>
      <c r="K1162" s="224"/>
      <c r="L1162" s="224"/>
      <c r="M1162" s="224"/>
      <c r="N1162" s="224"/>
      <c r="O1162" s="224"/>
      <c r="P1162" s="185"/>
      <c r="Q1162" s="225"/>
      <c r="R1162" s="182" t="str">
        <f ca="1">IF(ISERROR($V1162),"",OFFSET('Smelter Look-up'!$C$4,$V1162-4,0)&amp;"")</f>
        <v/>
      </c>
      <c r="S1162" s="181" t="str">
        <f t="shared" ca="1" si="164"/>
        <v/>
      </c>
      <c r="T1162" s="181" t="str">
        <f ca="1">IF(B1162="","",IF(ISERROR(MATCH($J1162,SorP!$B$1:$B$6226,0)),"",INDIRECT("'SorP'!$A$"&amp;MATCH($S1162&amp;$J1162,SorP!C:C,0))))</f>
        <v/>
      </c>
      <c r="U1162" s="201"/>
      <c r="V1162" s="226" t="e">
        <f>IF(C1162="",NA(),IF(OR(C1162="Smelter not listed",C1162="Smelter not yet identified"),MATCH($B1162&amp;$D1162,'Smelter Look-up'!$J:$J,0),MATCH($B1162&amp;$C1162,'Smelter Look-up'!$J:$J,0)))</f>
        <v>#N/A</v>
      </c>
      <c r="X1162" s="227">
        <f t="shared" ca="1" si="165"/>
        <v>0</v>
      </c>
      <c r="AB1162" s="228" t="str">
        <f t="shared" si="166"/>
        <v/>
      </c>
    </row>
    <row r="1163" spans="1:28" s="227" customFormat="1" ht="20.25">
      <c r="A1163" s="181"/>
      <c r="B1163" s="182" t="str">
        <f>IF(LEN(A1163)=0,"",INDEX('Smelter Look-up'!$A:$A,MATCH($A1163,'Smelter Look-up'!$E:$E,0)))</f>
        <v/>
      </c>
      <c r="C1163" s="186" t="str">
        <f>IF(LEN(A1163)=0,"",INDEX('Smelter Look-up'!$C:$C,MATCH($A1163,'Smelter Look-up'!$E:$E,0)))</f>
        <v/>
      </c>
      <c r="D1163" s="230"/>
      <c r="E1163" s="182" t="str">
        <f ca="1">IF(ISERROR($V1163),"",OFFSET('Smelter Look-up'!$D$4,$V1163-4,0)&amp;"")</f>
        <v/>
      </c>
      <c r="F1163" s="182" t="str">
        <f ca="1">IF(ISERROR($V1163),"",OFFSET('Smelter Look-up'!$E$4,$V1163-4,0))</f>
        <v/>
      </c>
      <c r="G1163" s="182" t="str">
        <f ca="1">IF(C1163=$X$4,IF(ISERROR($V1163),"Enter smelter details","RMI"),IF(ISERROR($V1163),"",OFFSET('Smelter Look-up'!$F$4,$V1163-4,0)))</f>
        <v/>
      </c>
      <c r="H1163" s="183" t="str">
        <f ca="1">IF(ISERROR($V1163),"",OFFSET('Smelter Look-up'!$G$4,$V1163-4,0))</f>
        <v/>
      </c>
      <c r="I1163" s="184" t="str">
        <f ca="1">IF(ISERROR($V1163),"",OFFSET('Smelter Look-up'!$H$4,$V1163-4,0))</f>
        <v/>
      </c>
      <c r="J1163" s="184" t="str">
        <f ca="1">IF(ISERROR($V1163),"",OFFSET('Smelter Look-up'!$I$4,$V1163-4,0))</f>
        <v/>
      </c>
      <c r="K1163" s="224"/>
      <c r="L1163" s="224"/>
      <c r="M1163" s="224"/>
      <c r="N1163" s="224"/>
      <c r="O1163" s="224"/>
      <c r="P1163" s="185"/>
      <c r="Q1163" s="225"/>
      <c r="R1163" s="182" t="str">
        <f ca="1">IF(ISERROR($V1163),"",OFFSET('Smelter Look-up'!$C$4,$V1163-4,0)&amp;"")</f>
        <v/>
      </c>
      <c r="S1163" s="181" t="str">
        <f t="shared" ca="1" si="164"/>
        <v/>
      </c>
      <c r="T1163" s="181" t="str">
        <f ca="1">IF(B1163="","",IF(ISERROR(MATCH($J1163,SorP!$B$1:$B$6226,0)),"",INDIRECT("'SorP'!$A$"&amp;MATCH($S1163&amp;$J1163,SorP!C:C,0))))</f>
        <v/>
      </c>
      <c r="U1163" s="201"/>
      <c r="V1163" s="226" t="e">
        <f>IF(C1163="",NA(),IF(OR(C1163="Smelter not listed",C1163="Smelter not yet identified"),MATCH($B1163&amp;$D1163,'Smelter Look-up'!$J:$J,0),MATCH($B1163&amp;$C1163,'Smelter Look-up'!$J:$J,0)))</f>
        <v>#N/A</v>
      </c>
      <c r="X1163" s="227">
        <f t="shared" ca="1" si="165"/>
        <v>0</v>
      </c>
      <c r="AB1163" s="228" t="str">
        <f t="shared" si="166"/>
        <v/>
      </c>
    </row>
    <row r="1164" spans="1:28" s="227" customFormat="1" ht="20.25">
      <c r="A1164" s="181"/>
      <c r="B1164" s="182" t="str">
        <f>IF(LEN(A1164)=0,"",INDEX('Smelter Look-up'!$A:$A,MATCH($A1164,'Smelter Look-up'!$E:$E,0)))</f>
        <v/>
      </c>
      <c r="C1164" s="186" t="str">
        <f>IF(LEN(A1164)=0,"",INDEX('Smelter Look-up'!$C:$C,MATCH($A1164,'Smelter Look-up'!$E:$E,0)))</f>
        <v/>
      </c>
      <c r="D1164" s="230"/>
      <c r="E1164" s="182" t="str">
        <f ca="1">IF(ISERROR($V1164),"",OFFSET('Smelter Look-up'!$D$4,$V1164-4,0)&amp;"")</f>
        <v/>
      </c>
      <c r="F1164" s="182" t="str">
        <f ca="1">IF(ISERROR($V1164),"",OFFSET('Smelter Look-up'!$E$4,$V1164-4,0))</f>
        <v/>
      </c>
      <c r="G1164" s="182" t="str">
        <f ca="1">IF(C1164=$X$4,IF(ISERROR($V1164),"Enter smelter details","RMI"),IF(ISERROR($V1164),"",OFFSET('Smelter Look-up'!$F$4,$V1164-4,0)))</f>
        <v/>
      </c>
      <c r="H1164" s="183" t="str">
        <f ca="1">IF(ISERROR($V1164),"",OFFSET('Smelter Look-up'!$G$4,$V1164-4,0))</f>
        <v/>
      </c>
      <c r="I1164" s="184" t="str">
        <f ca="1">IF(ISERROR($V1164),"",OFFSET('Smelter Look-up'!$H$4,$V1164-4,0))</f>
        <v/>
      </c>
      <c r="J1164" s="184" t="str">
        <f ca="1">IF(ISERROR($V1164),"",OFFSET('Smelter Look-up'!$I$4,$V1164-4,0))</f>
        <v/>
      </c>
      <c r="K1164" s="224"/>
      <c r="L1164" s="224"/>
      <c r="M1164" s="224"/>
      <c r="N1164" s="224"/>
      <c r="O1164" s="224"/>
      <c r="P1164" s="185"/>
      <c r="Q1164" s="225"/>
      <c r="R1164" s="182" t="str">
        <f ca="1">IF(ISERROR($V1164),"",OFFSET('Smelter Look-up'!$C$4,$V1164-4,0)&amp;"")</f>
        <v/>
      </c>
      <c r="S1164" s="181" t="str">
        <f t="shared" ca="1" si="164"/>
        <v/>
      </c>
      <c r="T1164" s="181" t="str">
        <f ca="1">IF(B1164="","",IF(ISERROR(MATCH($J1164,SorP!$B$1:$B$6226,0)),"",INDIRECT("'SorP'!$A$"&amp;MATCH($S1164&amp;$J1164,SorP!C:C,0))))</f>
        <v/>
      </c>
      <c r="U1164" s="201"/>
      <c r="V1164" s="226" t="e">
        <f>IF(C1164="",NA(),IF(OR(C1164="Smelter not listed",C1164="Smelter not yet identified"),MATCH($B1164&amp;$D1164,'Smelter Look-up'!$J:$J,0),MATCH($B1164&amp;$C1164,'Smelter Look-up'!$J:$J,0)))</f>
        <v>#N/A</v>
      </c>
      <c r="X1164" s="227">
        <f t="shared" ca="1" si="165"/>
        <v>0</v>
      </c>
      <c r="AB1164" s="228" t="str">
        <f t="shared" si="166"/>
        <v/>
      </c>
    </row>
    <row r="1165" spans="1:28" s="227" customFormat="1" ht="20.25">
      <c r="A1165" s="181"/>
      <c r="B1165" s="182" t="str">
        <f>IF(LEN(A1165)=0,"",INDEX('Smelter Look-up'!$A:$A,MATCH($A1165,'Smelter Look-up'!$E:$E,0)))</f>
        <v/>
      </c>
      <c r="C1165" s="186" t="str">
        <f>IF(LEN(A1165)=0,"",INDEX('Smelter Look-up'!$C:$C,MATCH($A1165,'Smelter Look-up'!$E:$E,0)))</f>
        <v/>
      </c>
      <c r="D1165" s="230"/>
      <c r="E1165" s="182" t="str">
        <f ca="1">IF(ISERROR($V1165),"",OFFSET('Smelter Look-up'!$D$4,$V1165-4,0)&amp;"")</f>
        <v/>
      </c>
      <c r="F1165" s="182" t="str">
        <f ca="1">IF(ISERROR($V1165),"",OFFSET('Smelter Look-up'!$E$4,$V1165-4,0))</f>
        <v/>
      </c>
      <c r="G1165" s="182" t="str">
        <f ca="1">IF(C1165=$X$4,IF(ISERROR($V1165),"Enter smelter details","RMI"),IF(ISERROR($V1165),"",OFFSET('Smelter Look-up'!$F$4,$V1165-4,0)))</f>
        <v/>
      </c>
      <c r="H1165" s="183" t="str">
        <f ca="1">IF(ISERROR($V1165),"",OFFSET('Smelter Look-up'!$G$4,$V1165-4,0))</f>
        <v/>
      </c>
      <c r="I1165" s="184" t="str">
        <f ca="1">IF(ISERROR($V1165),"",OFFSET('Smelter Look-up'!$H$4,$V1165-4,0))</f>
        <v/>
      </c>
      <c r="J1165" s="184" t="str">
        <f ca="1">IF(ISERROR($V1165),"",OFFSET('Smelter Look-up'!$I$4,$V1165-4,0))</f>
        <v/>
      </c>
      <c r="K1165" s="224"/>
      <c r="L1165" s="224"/>
      <c r="M1165" s="224"/>
      <c r="N1165" s="224"/>
      <c r="O1165" s="224"/>
      <c r="P1165" s="185"/>
      <c r="Q1165" s="225"/>
      <c r="R1165" s="182" t="str">
        <f ca="1">IF(ISERROR($V1165),"",OFFSET('Smelter Look-up'!$C$4,$V1165-4,0)&amp;"")</f>
        <v/>
      </c>
      <c r="S1165" s="181" t="str">
        <f t="shared" ca="1" si="164"/>
        <v/>
      </c>
      <c r="T1165" s="181" t="str">
        <f ca="1">IF(B1165="","",IF(ISERROR(MATCH($J1165,SorP!$B$1:$B$6226,0)),"",INDIRECT("'SorP'!$A$"&amp;MATCH($S1165&amp;$J1165,SorP!C:C,0))))</f>
        <v/>
      </c>
      <c r="U1165" s="201"/>
      <c r="V1165" s="226" t="e">
        <f>IF(C1165="",NA(),IF(OR(C1165="Smelter not listed",C1165="Smelter not yet identified"),MATCH($B1165&amp;$D1165,'Smelter Look-up'!$J:$J,0),MATCH($B1165&amp;$C1165,'Smelter Look-up'!$J:$J,0)))</f>
        <v>#N/A</v>
      </c>
      <c r="X1165" s="227">
        <f t="shared" ca="1" si="165"/>
        <v>0</v>
      </c>
      <c r="AB1165" s="228" t="str">
        <f t="shared" si="166"/>
        <v/>
      </c>
    </row>
    <row r="1166" spans="1:28" s="227" customFormat="1" ht="20.25">
      <c r="A1166" s="181"/>
      <c r="B1166" s="182" t="str">
        <f>IF(LEN(A1166)=0,"",INDEX('Smelter Look-up'!$A:$A,MATCH($A1166,'Smelter Look-up'!$E:$E,0)))</f>
        <v/>
      </c>
      <c r="C1166" s="186" t="str">
        <f>IF(LEN(A1166)=0,"",INDEX('Smelter Look-up'!$C:$C,MATCH($A1166,'Smelter Look-up'!$E:$E,0)))</f>
        <v/>
      </c>
      <c r="D1166" s="230"/>
      <c r="E1166" s="182" t="str">
        <f ca="1">IF(ISERROR($V1166),"",OFFSET('Smelter Look-up'!$D$4,$V1166-4,0)&amp;"")</f>
        <v/>
      </c>
      <c r="F1166" s="182" t="str">
        <f ca="1">IF(ISERROR($V1166),"",OFFSET('Smelter Look-up'!$E$4,$V1166-4,0))</f>
        <v/>
      </c>
      <c r="G1166" s="182" t="str">
        <f ca="1">IF(C1166=$X$4,IF(ISERROR($V1166),"Enter smelter details","RMI"),IF(ISERROR($V1166),"",OFFSET('Smelter Look-up'!$F$4,$V1166-4,0)))</f>
        <v/>
      </c>
      <c r="H1166" s="183" t="str">
        <f ca="1">IF(ISERROR($V1166),"",OFFSET('Smelter Look-up'!$G$4,$V1166-4,0))</f>
        <v/>
      </c>
      <c r="I1166" s="184" t="str">
        <f ca="1">IF(ISERROR($V1166),"",OFFSET('Smelter Look-up'!$H$4,$V1166-4,0))</f>
        <v/>
      </c>
      <c r="J1166" s="184" t="str">
        <f ca="1">IF(ISERROR($V1166),"",OFFSET('Smelter Look-up'!$I$4,$V1166-4,0))</f>
        <v/>
      </c>
      <c r="K1166" s="224"/>
      <c r="L1166" s="224"/>
      <c r="M1166" s="224"/>
      <c r="N1166" s="224"/>
      <c r="O1166" s="224"/>
      <c r="P1166" s="185"/>
      <c r="Q1166" s="225"/>
      <c r="R1166" s="182" t="str">
        <f ca="1">IF(ISERROR($V1166),"",OFFSET('Smelter Look-up'!$C$4,$V1166-4,0)&amp;"")</f>
        <v/>
      </c>
      <c r="S1166" s="181" t="str">
        <f t="shared" ca="1" si="164"/>
        <v/>
      </c>
      <c r="T1166" s="181" t="str">
        <f ca="1">IF(B1166="","",IF(ISERROR(MATCH($J1166,SorP!$B$1:$B$6226,0)),"",INDIRECT("'SorP'!$A$"&amp;MATCH($S1166&amp;$J1166,SorP!C:C,0))))</f>
        <v/>
      </c>
      <c r="U1166" s="201"/>
      <c r="V1166" s="226" t="e">
        <f>IF(C1166="",NA(),IF(OR(C1166="Smelter not listed",C1166="Smelter not yet identified"),MATCH($B1166&amp;$D1166,'Smelter Look-up'!$J:$J,0),MATCH($B1166&amp;$C1166,'Smelter Look-up'!$J:$J,0)))</f>
        <v>#N/A</v>
      </c>
      <c r="X1166" s="227">
        <f t="shared" ca="1" si="165"/>
        <v>0</v>
      </c>
      <c r="AB1166" s="228" t="str">
        <f t="shared" si="166"/>
        <v/>
      </c>
    </row>
    <row r="1167" spans="1:28" s="227" customFormat="1" ht="20.25">
      <c r="A1167" s="181"/>
      <c r="B1167" s="182" t="str">
        <f>IF(LEN(A1167)=0,"",INDEX('Smelter Look-up'!$A:$A,MATCH($A1167,'Smelter Look-up'!$E:$E,0)))</f>
        <v/>
      </c>
      <c r="C1167" s="186" t="str">
        <f>IF(LEN(A1167)=0,"",INDEX('Smelter Look-up'!$C:$C,MATCH($A1167,'Smelter Look-up'!$E:$E,0)))</f>
        <v/>
      </c>
      <c r="D1167" s="230"/>
      <c r="E1167" s="182" t="str">
        <f ca="1">IF(ISERROR($V1167),"",OFFSET('Smelter Look-up'!$D$4,$V1167-4,0)&amp;"")</f>
        <v/>
      </c>
      <c r="F1167" s="182" t="str">
        <f ca="1">IF(ISERROR($V1167),"",OFFSET('Smelter Look-up'!$E$4,$V1167-4,0))</f>
        <v/>
      </c>
      <c r="G1167" s="182" t="str">
        <f ca="1">IF(C1167=$X$4,IF(ISERROR($V1167),"Enter smelter details","RMI"),IF(ISERROR($V1167),"",OFFSET('Smelter Look-up'!$F$4,$V1167-4,0)))</f>
        <v/>
      </c>
      <c r="H1167" s="183" t="str">
        <f ca="1">IF(ISERROR($V1167),"",OFFSET('Smelter Look-up'!$G$4,$V1167-4,0))</f>
        <v/>
      </c>
      <c r="I1167" s="184" t="str">
        <f ca="1">IF(ISERROR($V1167),"",OFFSET('Smelter Look-up'!$H$4,$V1167-4,0))</f>
        <v/>
      </c>
      <c r="J1167" s="184" t="str">
        <f ca="1">IF(ISERROR($V1167),"",OFFSET('Smelter Look-up'!$I$4,$V1167-4,0))</f>
        <v/>
      </c>
      <c r="K1167" s="224"/>
      <c r="L1167" s="224"/>
      <c r="M1167" s="224"/>
      <c r="N1167" s="224"/>
      <c r="O1167" s="224"/>
      <c r="P1167" s="185"/>
      <c r="Q1167" s="225"/>
      <c r="R1167" s="182" t="str">
        <f ca="1">IF(ISERROR($V1167),"",OFFSET('Smelter Look-up'!$C$4,$V1167-4,0)&amp;"")</f>
        <v/>
      </c>
      <c r="S1167" s="181" t="str">
        <f t="shared" ca="1" si="164"/>
        <v/>
      </c>
      <c r="T1167" s="181" t="str">
        <f ca="1">IF(B1167="","",IF(ISERROR(MATCH($J1167,SorP!$B$1:$B$6226,0)),"",INDIRECT("'SorP'!$A$"&amp;MATCH($S1167&amp;$J1167,SorP!C:C,0))))</f>
        <v/>
      </c>
      <c r="U1167" s="201"/>
      <c r="V1167" s="226" t="e">
        <f>IF(C1167="",NA(),IF(OR(C1167="Smelter not listed",C1167="Smelter not yet identified"),MATCH($B1167&amp;$D1167,'Smelter Look-up'!$J:$J,0),MATCH($B1167&amp;$C1167,'Smelter Look-up'!$J:$J,0)))</f>
        <v>#N/A</v>
      </c>
      <c r="X1167" s="227">
        <f t="shared" ca="1" si="165"/>
        <v>0</v>
      </c>
      <c r="AB1167" s="228" t="str">
        <f t="shared" si="166"/>
        <v/>
      </c>
    </row>
    <row r="1168" spans="1:28" s="227" customFormat="1" ht="20.25">
      <c r="A1168" s="181"/>
      <c r="B1168" s="182" t="str">
        <f>IF(LEN(A1168)=0,"",INDEX('Smelter Look-up'!$A:$A,MATCH($A1168,'Smelter Look-up'!$E:$E,0)))</f>
        <v/>
      </c>
      <c r="C1168" s="186" t="str">
        <f>IF(LEN(A1168)=0,"",INDEX('Smelter Look-up'!$C:$C,MATCH($A1168,'Smelter Look-up'!$E:$E,0)))</f>
        <v/>
      </c>
      <c r="D1168" s="230"/>
      <c r="E1168" s="182" t="str">
        <f ca="1">IF(ISERROR($V1168),"",OFFSET('Smelter Look-up'!$D$4,$V1168-4,0)&amp;"")</f>
        <v/>
      </c>
      <c r="F1168" s="182" t="str">
        <f ca="1">IF(ISERROR($V1168),"",OFFSET('Smelter Look-up'!$E$4,$V1168-4,0))</f>
        <v/>
      </c>
      <c r="G1168" s="182" t="str">
        <f ca="1">IF(C1168=$X$4,IF(ISERROR($V1168),"Enter smelter details","RMI"),IF(ISERROR($V1168),"",OFFSET('Smelter Look-up'!$F$4,$V1168-4,0)))</f>
        <v/>
      </c>
      <c r="H1168" s="183" t="str">
        <f ca="1">IF(ISERROR($V1168),"",OFFSET('Smelter Look-up'!$G$4,$V1168-4,0))</f>
        <v/>
      </c>
      <c r="I1168" s="184" t="str">
        <f ca="1">IF(ISERROR($V1168),"",OFFSET('Smelter Look-up'!$H$4,$V1168-4,0))</f>
        <v/>
      </c>
      <c r="J1168" s="184" t="str">
        <f ca="1">IF(ISERROR($V1168),"",OFFSET('Smelter Look-up'!$I$4,$V1168-4,0))</f>
        <v/>
      </c>
      <c r="K1168" s="224"/>
      <c r="L1168" s="224"/>
      <c r="M1168" s="224"/>
      <c r="N1168" s="224"/>
      <c r="O1168" s="224"/>
      <c r="P1168" s="185"/>
      <c r="Q1168" s="225"/>
      <c r="R1168" s="182" t="str">
        <f ca="1">IF(ISERROR($V1168),"",OFFSET('Smelter Look-up'!$C$4,$V1168-4,0)&amp;"")</f>
        <v/>
      </c>
      <c r="S1168" s="181" t="str">
        <f t="shared" ca="1" si="164"/>
        <v/>
      </c>
      <c r="T1168" s="181" t="str">
        <f ca="1">IF(B1168="","",IF(ISERROR(MATCH($J1168,SorP!$B$1:$B$6226,0)),"",INDIRECT("'SorP'!$A$"&amp;MATCH($S1168&amp;$J1168,SorP!C:C,0))))</f>
        <v/>
      </c>
      <c r="U1168" s="201"/>
      <c r="V1168" s="226" t="e">
        <f>IF(C1168="",NA(),IF(OR(C1168="Smelter not listed",C1168="Smelter not yet identified"),MATCH($B1168&amp;$D1168,'Smelter Look-up'!$J:$J,0),MATCH($B1168&amp;$C1168,'Smelter Look-up'!$J:$J,0)))</f>
        <v>#N/A</v>
      </c>
      <c r="X1168" s="227">
        <f t="shared" ca="1" si="165"/>
        <v>0</v>
      </c>
      <c r="AB1168" s="228" t="str">
        <f t="shared" si="166"/>
        <v/>
      </c>
    </row>
    <row r="1169" spans="1:28" s="227" customFormat="1" ht="20.25">
      <c r="A1169" s="181"/>
      <c r="B1169" s="182" t="str">
        <f>IF(LEN(A1169)=0,"",INDEX('Smelter Look-up'!$A:$A,MATCH($A1169,'Smelter Look-up'!$E:$E,0)))</f>
        <v/>
      </c>
      <c r="C1169" s="186" t="str">
        <f>IF(LEN(A1169)=0,"",INDEX('Smelter Look-up'!$C:$C,MATCH($A1169,'Smelter Look-up'!$E:$E,0)))</f>
        <v/>
      </c>
      <c r="D1169" s="230"/>
      <c r="E1169" s="182" t="str">
        <f ca="1">IF(ISERROR($V1169),"",OFFSET('Smelter Look-up'!$D$4,$V1169-4,0)&amp;"")</f>
        <v/>
      </c>
      <c r="F1169" s="182" t="str">
        <f ca="1">IF(ISERROR($V1169),"",OFFSET('Smelter Look-up'!$E$4,$V1169-4,0))</f>
        <v/>
      </c>
      <c r="G1169" s="182" t="str">
        <f ca="1">IF(C1169=$X$4,IF(ISERROR($V1169),"Enter smelter details","RMI"),IF(ISERROR($V1169),"",OFFSET('Smelter Look-up'!$F$4,$V1169-4,0)))</f>
        <v/>
      </c>
      <c r="H1169" s="183" t="str">
        <f ca="1">IF(ISERROR($V1169),"",OFFSET('Smelter Look-up'!$G$4,$V1169-4,0))</f>
        <v/>
      </c>
      <c r="I1169" s="184" t="str">
        <f ca="1">IF(ISERROR($V1169),"",OFFSET('Smelter Look-up'!$H$4,$V1169-4,0))</f>
        <v/>
      </c>
      <c r="J1169" s="184" t="str">
        <f ca="1">IF(ISERROR($V1169),"",OFFSET('Smelter Look-up'!$I$4,$V1169-4,0))</f>
        <v/>
      </c>
      <c r="K1169" s="224"/>
      <c r="L1169" s="224"/>
      <c r="M1169" s="224"/>
      <c r="N1169" s="224"/>
      <c r="O1169" s="224"/>
      <c r="P1169" s="185"/>
      <c r="Q1169" s="225"/>
      <c r="R1169" s="182" t="str">
        <f ca="1">IF(ISERROR($V1169),"",OFFSET('Smelter Look-up'!$C$4,$V1169-4,0)&amp;"")</f>
        <v/>
      </c>
      <c r="S1169" s="181" t="str">
        <f t="shared" ca="1" si="164"/>
        <v/>
      </c>
      <c r="T1169" s="181" t="str">
        <f ca="1">IF(B1169="","",IF(ISERROR(MATCH($J1169,SorP!$B$1:$B$6226,0)),"",INDIRECT("'SorP'!$A$"&amp;MATCH($S1169&amp;$J1169,SorP!C:C,0))))</f>
        <v/>
      </c>
      <c r="U1169" s="201"/>
      <c r="V1169" s="226" t="e">
        <f>IF(C1169="",NA(),IF(OR(C1169="Smelter not listed",C1169="Smelter not yet identified"),MATCH($B1169&amp;$D1169,'Smelter Look-up'!$J:$J,0),MATCH($B1169&amp;$C1169,'Smelter Look-up'!$J:$J,0)))</f>
        <v>#N/A</v>
      </c>
      <c r="X1169" s="227">
        <f t="shared" ca="1" si="165"/>
        <v>0</v>
      </c>
      <c r="AB1169" s="228" t="str">
        <f t="shared" si="166"/>
        <v/>
      </c>
    </row>
    <row r="1170" spans="1:28" s="227" customFormat="1" ht="20.25">
      <c r="A1170" s="181"/>
      <c r="B1170" s="182" t="str">
        <f>IF(LEN(A1170)=0,"",INDEX('Smelter Look-up'!$A:$A,MATCH($A1170,'Smelter Look-up'!$E:$E,0)))</f>
        <v/>
      </c>
      <c r="C1170" s="186" t="str">
        <f>IF(LEN(A1170)=0,"",INDEX('Smelter Look-up'!$C:$C,MATCH($A1170,'Smelter Look-up'!$E:$E,0)))</f>
        <v/>
      </c>
      <c r="D1170" s="230"/>
      <c r="E1170" s="182" t="str">
        <f ca="1">IF(ISERROR($V1170),"",OFFSET('Smelter Look-up'!$D$4,$V1170-4,0)&amp;"")</f>
        <v/>
      </c>
      <c r="F1170" s="182" t="str">
        <f ca="1">IF(ISERROR($V1170),"",OFFSET('Smelter Look-up'!$E$4,$V1170-4,0))</f>
        <v/>
      </c>
      <c r="G1170" s="182" t="str">
        <f ca="1">IF(C1170=$X$4,IF(ISERROR($V1170),"Enter smelter details","RMI"),IF(ISERROR($V1170),"",OFFSET('Smelter Look-up'!$F$4,$V1170-4,0)))</f>
        <v/>
      </c>
      <c r="H1170" s="183" t="str">
        <f ca="1">IF(ISERROR($V1170),"",OFFSET('Smelter Look-up'!$G$4,$V1170-4,0))</f>
        <v/>
      </c>
      <c r="I1170" s="184" t="str">
        <f ca="1">IF(ISERROR($V1170),"",OFFSET('Smelter Look-up'!$H$4,$V1170-4,0))</f>
        <v/>
      </c>
      <c r="J1170" s="184" t="str">
        <f ca="1">IF(ISERROR($V1170),"",OFFSET('Smelter Look-up'!$I$4,$V1170-4,0))</f>
        <v/>
      </c>
      <c r="K1170" s="224"/>
      <c r="L1170" s="224"/>
      <c r="M1170" s="224"/>
      <c r="N1170" s="224"/>
      <c r="O1170" s="224"/>
      <c r="P1170" s="185"/>
      <c r="Q1170" s="225"/>
      <c r="R1170" s="182" t="str">
        <f ca="1">IF(ISERROR($V1170),"",OFFSET('Smelter Look-up'!$C$4,$V1170-4,0)&amp;"")</f>
        <v/>
      </c>
      <c r="S1170" s="181" t="str">
        <f t="shared" ca="1" si="164"/>
        <v/>
      </c>
      <c r="T1170" s="181" t="str">
        <f ca="1">IF(B1170="","",IF(ISERROR(MATCH($J1170,SorP!$B$1:$B$6226,0)),"",INDIRECT("'SorP'!$A$"&amp;MATCH($S1170&amp;$J1170,SorP!C:C,0))))</f>
        <v/>
      </c>
      <c r="U1170" s="201"/>
      <c r="V1170" s="226" t="e">
        <f>IF(C1170="",NA(),IF(OR(C1170="Smelter not listed",C1170="Smelter not yet identified"),MATCH($B1170&amp;$D1170,'Smelter Look-up'!$J:$J,0),MATCH($B1170&amp;$C1170,'Smelter Look-up'!$J:$J,0)))</f>
        <v>#N/A</v>
      </c>
      <c r="X1170" s="227">
        <f t="shared" ca="1" si="165"/>
        <v>0</v>
      </c>
      <c r="AB1170" s="228" t="str">
        <f t="shared" si="166"/>
        <v/>
      </c>
    </row>
    <row r="1171" spans="1:28" s="227" customFormat="1" ht="20.25">
      <c r="A1171" s="181"/>
      <c r="B1171" s="182" t="str">
        <f>IF(LEN(A1171)=0,"",INDEX('Smelter Look-up'!$A:$A,MATCH($A1171,'Smelter Look-up'!$E:$E,0)))</f>
        <v/>
      </c>
      <c r="C1171" s="186" t="str">
        <f>IF(LEN(A1171)=0,"",INDEX('Smelter Look-up'!$C:$C,MATCH($A1171,'Smelter Look-up'!$E:$E,0)))</f>
        <v/>
      </c>
      <c r="D1171" s="230"/>
      <c r="E1171" s="182" t="str">
        <f ca="1">IF(ISERROR($V1171),"",OFFSET('Smelter Look-up'!$D$4,$V1171-4,0)&amp;"")</f>
        <v/>
      </c>
      <c r="F1171" s="182" t="str">
        <f ca="1">IF(ISERROR($V1171),"",OFFSET('Smelter Look-up'!$E$4,$V1171-4,0))</f>
        <v/>
      </c>
      <c r="G1171" s="182" t="str">
        <f ca="1">IF(C1171=$X$4,IF(ISERROR($V1171),"Enter smelter details","RMI"),IF(ISERROR($V1171),"",OFFSET('Smelter Look-up'!$F$4,$V1171-4,0)))</f>
        <v/>
      </c>
      <c r="H1171" s="183" t="str">
        <f ca="1">IF(ISERROR($V1171),"",OFFSET('Smelter Look-up'!$G$4,$V1171-4,0))</f>
        <v/>
      </c>
      <c r="I1171" s="184" t="str">
        <f ca="1">IF(ISERROR($V1171),"",OFFSET('Smelter Look-up'!$H$4,$V1171-4,0))</f>
        <v/>
      </c>
      <c r="J1171" s="184" t="str">
        <f ca="1">IF(ISERROR($V1171),"",OFFSET('Smelter Look-up'!$I$4,$V1171-4,0))</f>
        <v/>
      </c>
      <c r="K1171" s="224"/>
      <c r="L1171" s="224"/>
      <c r="M1171" s="224"/>
      <c r="N1171" s="224"/>
      <c r="O1171" s="224"/>
      <c r="P1171" s="185"/>
      <c r="Q1171" s="225"/>
      <c r="R1171" s="182" t="str">
        <f ca="1">IF(ISERROR($V1171),"",OFFSET('Smelter Look-up'!$C$4,$V1171-4,0)&amp;"")</f>
        <v/>
      </c>
      <c r="S1171" s="181" t="str">
        <f t="shared" ca="1" si="164"/>
        <v/>
      </c>
      <c r="T1171" s="181" t="str">
        <f ca="1">IF(B1171="","",IF(ISERROR(MATCH($J1171,SorP!$B$1:$B$6226,0)),"",INDIRECT("'SorP'!$A$"&amp;MATCH($S1171&amp;$J1171,SorP!C:C,0))))</f>
        <v/>
      </c>
      <c r="U1171" s="201"/>
      <c r="V1171" s="226" t="e">
        <f>IF(C1171="",NA(),IF(OR(C1171="Smelter not listed",C1171="Smelter not yet identified"),MATCH($B1171&amp;$D1171,'Smelter Look-up'!$J:$J,0),MATCH($B1171&amp;$C1171,'Smelter Look-up'!$J:$J,0)))</f>
        <v>#N/A</v>
      </c>
      <c r="X1171" s="227">
        <f t="shared" ca="1" si="165"/>
        <v>0</v>
      </c>
      <c r="AB1171" s="228" t="str">
        <f t="shared" si="166"/>
        <v/>
      </c>
    </row>
    <row r="1172" spans="1:28" s="227" customFormat="1" ht="20.25">
      <c r="A1172" s="181"/>
      <c r="B1172" s="182" t="str">
        <f>IF(LEN(A1172)=0,"",INDEX('Smelter Look-up'!$A:$A,MATCH($A1172,'Smelter Look-up'!$E:$E,0)))</f>
        <v/>
      </c>
      <c r="C1172" s="186" t="str">
        <f>IF(LEN(A1172)=0,"",INDEX('Smelter Look-up'!$C:$C,MATCH($A1172,'Smelter Look-up'!$E:$E,0)))</f>
        <v/>
      </c>
      <c r="D1172" s="230"/>
      <c r="E1172" s="182" t="str">
        <f ca="1">IF(ISERROR($V1172),"",OFFSET('Smelter Look-up'!$D$4,$V1172-4,0)&amp;"")</f>
        <v/>
      </c>
      <c r="F1172" s="182" t="str">
        <f ca="1">IF(ISERROR($V1172),"",OFFSET('Smelter Look-up'!$E$4,$V1172-4,0))</f>
        <v/>
      </c>
      <c r="G1172" s="182" t="str">
        <f ca="1">IF(C1172=$X$4,IF(ISERROR($V1172),"Enter smelter details","RMI"),IF(ISERROR($V1172),"",OFFSET('Smelter Look-up'!$F$4,$V1172-4,0)))</f>
        <v/>
      </c>
      <c r="H1172" s="183" t="str">
        <f ca="1">IF(ISERROR($V1172),"",OFFSET('Smelter Look-up'!$G$4,$V1172-4,0))</f>
        <v/>
      </c>
      <c r="I1172" s="184" t="str">
        <f ca="1">IF(ISERROR($V1172),"",OFFSET('Smelter Look-up'!$H$4,$V1172-4,0))</f>
        <v/>
      </c>
      <c r="J1172" s="184" t="str">
        <f ca="1">IF(ISERROR($V1172),"",OFFSET('Smelter Look-up'!$I$4,$V1172-4,0))</f>
        <v/>
      </c>
      <c r="K1172" s="224"/>
      <c r="L1172" s="224"/>
      <c r="M1172" s="224"/>
      <c r="N1172" s="224"/>
      <c r="O1172" s="224"/>
      <c r="P1172" s="185"/>
      <c r="Q1172" s="225"/>
      <c r="R1172" s="182" t="str">
        <f ca="1">IF(ISERROR($V1172),"",OFFSET('Smelter Look-up'!$C$4,$V1172-4,0)&amp;"")</f>
        <v/>
      </c>
      <c r="S1172" s="181" t="str">
        <f t="shared" ca="1" si="164"/>
        <v/>
      </c>
      <c r="T1172" s="181" t="str">
        <f ca="1">IF(B1172="","",IF(ISERROR(MATCH($J1172,SorP!$B$1:$B$6226,0)),"",INDIRECT("'SorP'!$A$"&amp;MATCH($S1172&amp;$J1172,SorP!C:C,0))))</f>
        <v/>
      </c>
      <c r="U1172" s="201"/>
      <c r="V1172" s="226" t="e">
        <f>IF(C1172="",NA(),IF(OR(C1172="Smelter not listed",C1172="Smelter not yet identified"),MATCH($B1172&amp;$D1172,'Smelter Look-up'!$J:$J,0),MATCH($B1172&amp;$C1172,'Smelter Look-up'!$J:$J,0)))</f>
        <v>#N/A</v>
      </c>
      <c r="X1172" s="227">
        <f t="shared" ca="1" si="165"/>
        <v>0</v>
      </c>
      <c r="AB1172" s="228" t="str">
        <f t="shared" si="166"/>
        <v/>
      </c>
    </row>
    <row r="1173" spans="1:28" s="227" customFormat="1" ht="20.25">
      <c r="A1173" s="181"/>
      <c r="B1173" s="182" t="str">
        <f>IF(LEN(A1173)=0,"",INDEX('Smelter Look-up'!$A:$A,MATCH($A1173,'Smelter Look-up'!$E:$E,0)))</f>
        <v/>
      </c>
      <c r="C1173" s="186" t="str">
        <f>IF(LEN(A1173)=0,"",INDEX('Smelter Look-up'!$C:$C,MATCH($A1173,'Smelter Look-up'!$E:$E,0)))</f>
        <v/>
      </c>
      <c r="D1173" s="230"/>
      <c r="E1173" s="182" t="str">
        <f ca="1">IF(ISERROR($V1173),"",OFFSET('Smelter Look-up'!$D$4,$V1173-4,0)&amp;"")</f>
        <v/>
      </c>
      <c r="F1173" s="182" t="str">
        <f ca="1">IF(ISERROR($V1173),"",OFFSET('Smelter Look-up'!$E$4,$V1173-4,0))</f>
        <v/>
      </c>
      <c r="G1173" s="182" t="str">
        <f ca="1">IF(C1173=$X$4,IF(ISERROR($V1173),"Enter smelter details","RMI"),IF(ISERROR($V1173),"",OFFSET('Smelter Look-up'!$F$4,$V1173-4,0)))</f>
        <v/>
      </c>
      <c r="H1173" s="183" t="str">
        <f ca="1">IF(ISERROR($V1173),"",OFFSET('Smelter Look-up'!$G$4,$V1173-4,0))</f>
        <v/>
      </c>
      <c r="I1173" s="184" t="str">
        <f ca="1">IF(ISERROR($V1173),"",OFFSET('Smelter Look-up'!$H$4,$V1173-4,0))</f>
        <v/>
      </c>
      <c r="J1173" s="184" t="str">
        <f ca="1">IF(ISERROR($V1173),"",OFFSET('Smelter Look-up'!$I$4,$V1173-4,0))</f>
        <v/>
      </c>
      <c r="K1173" s="224"/>
      <c r="L1173" s="224"/>
      <c r="M1173" s="224"/>
      <c r="N1173" s="224"/>
      <c r="O1173" s="224"/>
      <c r="P1173" s="185"/>
      <c r="Q1173" s="225"/>
      <c r="R1173" s="182" t="str">
        <f ca="1">IF(ISERROR($V1173),"",OFFSET('Smelter Look-up'!$C$4,$V1173-4,0)&amp;"")</f>
        <v/>
      </c>
      <c r="S1173" s="181" t="str">
        <f t="shared" ca="1" si="164"/>
        <v/>
      </c>
      <c r="T1173" s="181" t="str">
        <f ca="1">IF(B1173="","",IF(ISERROR(MATCH($J1173,SorP!$B$1:$B$6226,0)),"",INDIRECT("'SorP'!$A$"&amp;MATCH($S1173&amp;$J1173,SorP!C:C,0))))</f>
        <v/>
      </c>
      <c r="U1173" s="201"/>
      <c r="V1173" s="226" t="e">
        <f>IF(C1173="",NA(),IF(OR(C1173="Smelter not listed",C1173="Smelter not yet identified"),MATCH($B1173&amp;$D1173,'Smelter Look-up'!$J:$J,0),MATCH($B1173&amp;$C1173,'Smelter Look-up'!$J:$J,0)))</f>
        <v>#N/A</v>
      </c>
      <c r="X1173" s="227">
        <f t="shared" ca="1" si="165"/>
        <v>0</v>
      </c>
      <c r="AB1173" s="228" t="str">
        <f t="shared" si="166"/>
        <v/>
      </c>
    </row>
    <row r="1174" spans="1:28" s="227" customFormat="1" ht="20.25">
      <c r="A1174" s="181"/>
      <c r="B1174" s="182" t="str">
        <f>IF(LEN(A1174)=0,"",INDEX('Smelter Look-up'!$A:$A,MATCH($A1174,'Smelter Look-up'!$E:$E,0)))</f>
        <v/>
      </c>
      <c r="C1174" s="186" t="str">
        <f>IF(LEN(A1174)=0,"",INDEX('Smelter Look-up'!$C:$C,MATCH($A1174,'Smelter Look-up'!$E:$E,0)))</f>
        <v/>
      </c>
      <c r="D1174" s="230"/>
      <c r="E1174" s="182" t="str">
        <f ca="1">IF(ISERROR($V1174),"",OFFSET('Smelter Look-up'!$D$4,$V1174-4,0)&amp;"")</f>
        <v/>
      </c>
      <c r="F1174" s="182" t="str">
        <f ca="1">IF(ISERROR($V1174),"",OFFSET('Smelter Look-up'!$E$4,$V1174-4,0))</f>
        <v/>
      </c>
      <c r="G1174" s="182" t="str">
        <f ca="1">IF(C1174=$X$4,IF(ISERROR($V1174),"Enter smelter details","RMI"),IF(ISERROR($V1174),"",OFFSET('Smelter Look-up'!$F$4,$V1174-4,0)))</f>
        <v/>
      </c>
      <c r="H1174" s="183" t="str">
        <f ca="1">IF(ISERROR($V1174),"",OFFSET('Smelter Look-up'!$G$4,$V1174-4,0))</f>
        <v/>
      </c>
      <c r="I1174" s="184" t="str">
        <f ca="1">IF(ISERROR($V1174),"",OFFSET('Smelter Look-up'!$H$4,$V1174-4,0))</f>
        <v/>
      </c>
      <c r="J1174" s="184" t="str">
        <f ca="1">IF(ISERROR($V1174),"",OFFSET('Smelter Look-up'!$I$4,$V1174-4,0))</f>
        <v/>
      </c>
      <c r="K1174" s="224"/>
      <c r="L1174" s="224"/>
      <c r="M1174" s="224"/>
      <c r="N1174" s="224"/>
      <c r="O1174" s="224"/>
      <c r="P1174" s="185"/>
      <c r="Q1174" s="225"/>
      <c r="R1174" s="182" t="str">
        <f ca="1">IF(ISERROR($V1174),"",OFFSET('Smelter Look-up'!$C$4,$V1174-4,0)&amp;"")</f>
        <v/>
      </c>
      <c r="S1174" s="181" t="str">
        <f t="shared" ca="1" si="164"/>
        <v/>
      </c>
      <c r="T1174" s="181" t="str">
        <f ca="1">IF(B1174="","",IF(ISERROR(MATCH($J1174,SorP!$B$1:$B$6226,0)),"",INDIRECT("'SorP'!$A$"&amp;MATCH($S1174&amp;$J1174,SorP!C:C,0))))</f>
        <v/>
      </c>
      <c r="U1174" s="201"/>
      <c r="V1174" s="226" t="e">
        <f>IF(C1174="",NA(),IF(OR(C1174="Smelter not listed",C1174="Smelter not yet identified"),MATCH($B1174&amp;$D1174,'Smelter Look-up'!$J:$J,0),MATCH($B1174&amp;$C1174,'Smelter Look-up'!$J:$J,0)))</f>
        <v>#N/A</v>
      </c>
      <c r="X1174" s="227">
        <f t="shared" ca="1" si="165"/>
        <v>0</v>
      </c>
      <c r="AB1174" s="228" t="str">
        <f t="shared" si="166"/>
        <v/>
      </c>
    </row>
    <row r="1175" spans="1:28" s="227" customFormat="1" ht="20.25">
      <c r="A1175" s="181"/>
      <c r="B1175" s="182" t="str">
        <f>IF(LEN(A1175)=0,"",INDEX('Smelter Look-up'!$A:$A,MATCH($A1175,'Smelter Look-up'!$E:$E,0)))</f>
        <v/>
      </c>
      <c r="C1175" s="186" t="str">
        <f>IF(LEN(A1175)=0,"",INDEX('Smelter Look-up'!$C:$C,MATCH($A1175,'Smelter Look-up'!$E:$E,0)))</f>
        <v/>
      </c>
      <c r="D1175" s="230"/>
      <c r="E1175" s="182" t="str">
        <f ca="1">IF(ISERROR($V1175),"",OFFSET('Smelter Look-up'!$D$4,$V1175-4,0)&amp;"")</f>
        <v/>
      </c>
      <c r="F1175" s="182" t="str">
        <f ca="1">IF(ISERROR($V1175),"",OFFSET('Smelter Look-up'!$E$4,$V1175-4,0))</f>
        <v/>
      </c>
      <c r="G1175" s="182" t="str">
        <f ca="1">IF(C1175=$X$4,IF(ISERROR($V1175),"Enter smelter details","RMI"),IF(ISERROR($V1175),"",OFFSET('Smelter Look-up'!$F$4,$V1175-4,0)))</f>
        <v/>
      </c>
      <c r="H1175" s="183" t="str">
        <f ca="1">IF(ISERROR($V1175),"",OFFSET('Smelter Look-up'!$G$4,$V1175-4,0))</f>
        <v/>
      </c>
      <c r="I1175" s="184" t="str">
        <f ca="1">IF(ISERROR($V1175),"",OFFSET('Smelter Look-up'!$H$4,$V1175-4,0))</f>
        <v/>
      </c>
      <c r="J1175" s="184" t="str">
        <f ca="1">IF(ISERROR($V1175),"",OFFSET('Smelter Look-up'!$I$4,$V1175-4,0))</f>
        <v/>
      </c>
      <c r="K1175" s="224"/>
      <c r="L1175" s="224"/>
      <c r="M1175" s="224"/>
      <c r="N1175" s="224"/>
      <c r="O1175" s="224"/>
      <c r="P1175" s="185"/>
      <c r="Q1175" s="225"/>
      <c r="R1175" s="182" t="str">
        <f ca="1">IF(ISERROR($V1175),"",OFFSET('Smelter Look-up'!$C$4,$V1175-4,0)&amp;"")</f>
        <v/>
      </c>
      <c r="S1175" s="181" t="str">
        <f t="shared" ca="1" si="164"/>
        <v/>
      </c>
      <c r="T1175" s="181" t="str">
        <f ca="1">IF(B1175="","",IF(ISERROR(MATCH($J1175,SorP!$B$1:$B$6226,0)),"",INDIRECT("'SorP'!$A$"&amp;MATCH($S1175&amp;$J1175,SorP!C:C,0))))</f>
        <v/>
      </c>
      <c r="U1175" s="201"/>
      <c r="V1175" s="226" t="e">
        <f>IF(C1175="",NA(),IF(OR(C1175="Smelter not listed",C1175="Smelter not yet identified"),MATCH($B1175&amp;$D1175,'Smelter Look-up'!$J:$J,0),MATCH($B1175&amp;$C1175,'Smelter Look-up'!$J:$J,0)))</f>
        <v>#N/A</v>
      </c>
      <c r="X1175" s="227">
        <f t="shared" ca="1" si="165"/>
        <v>0</v>
      </c>
      <c r="AB1175" s="228" t="str">
        <f t="shared" si="166"/>
        <v/>
      </c>
    </row>
    <row r="1176" spans="1:28" s="227" customFormat="1" ht="20.25">
      <c r="A1176" s="181"/>
      <c r="B1176" s="182" t="str">
        <f>IF(LEN(A1176)=0,"",INDEX('Smelter Look-up'!$A:$A,MATCH($A1176,'Smelter Look-up'!$E:$E,0)))</f>
        <v/>
      </c>
      <c r="C1176" s="186" t="str">
        <f>IF(LEN(A1176)=0,"",INDEX('Smelter Look-up'!$C:$C,MATCH($A1176,'Smelter Look-up'!$E:$E,0)))</f>
        <v/>
      </c>
      <c r="D1176" s="230"/>
      <c r="E1176" s="182" t="str">
        <f ca="1">IF(ISERROR($V1176),"",OFFSET('Smelter Look-up'!$D$4,$V1176-4,0)&amp;"")</f>
        <v/>
      </c>
      <c r="F1176" s="182" t="str">
        <f ca="1">IF(ISERROR($V1176),"",OFFSET('Smelter Look-up'!$E$4,$V1176-4,0))</f>
        <v/>
      </c>
      <c r="G1176" s="182" t="str">
        <f ca="1">IF(C1176=$X$4,IF(ISERROR($V1176),"Enter smelter details","RMI"),IF(ISERROR($V1176),"",OFFSET('Smelter Look-up'!$F$4,$V1176-4,0)))</f>
        <v/>
      </c>
      <c r="H1176" s="183" t="str">
        <f ca="1">IF(ISERROR($V1176),"",OFFSET('Smelter Look-up'!$G$4,$V1176-4,0))</f>
        <v/>
      </c>
      <c r="I1176" s="184" t="str">
        <f ca="1">IF(ISERROR($V1176),"",OFFSET('Smelter Look-up'!$H$4,$V1176-4,0))</f>
        <v/>
      </c>
      <c r="J1176" s="184" t="str">
        <f ca="1">IF(ISERROR($V1176),"",OFFSET('Smelter Look-up'!$I$4,$V1176-4,0))</f>
        <v/>
      </c>
      <c r="K1176" s="224"/>
      <c r="L1176" s="224"/>
      <c r="M1176" s="224"/>
      <c r="N1176" s="224"/>
      <c r="O1176" s="224"/>
      <c r="P1176" s="185"/>
      <c r="Q1176" s="225"/>
      <c r="R1176" s="182" t="str">
        <f ca="1">IF(ISERROR($V1176),"",OFFSET('Smelter Look-up'!$C$4,$V1176-4,0)&amp;"")</f>
        <v/>
      </c>
      <c r="S1176" s="181" t="str">
        <f t="shared" ca="1" si="164"/>
        <v/>
      </c>
      <c r="T1176" s="181" t="str">
        <f ca="1">IF(B1176="","",IF(ISERROR(MATCH($J1176,SorP!$B$1:$B$6226,0)),"",INDIRECT("'SorP'!$A$"&amp;MATCH($S1176&amp;$J1176,SorP!C:C,0))))</f>
        <v/>
      </c>
      <c r="U1176" s="201"/>
      <c r="V1176" s="226" t="e">
        <f>IF(C1176="",NA(),IF(OR(C1176="Smelter not listed",C1176="Smelter not yet identified"),MATCH($B1176&amp;$D1176,'Smelter Look-up'!$J:$J,0),MATCH($B1176&amp;$C1176,'Smelter Look-up'!$J:$J,0)))</f>
        <v>#N/A</v>
      </c>
      <c r="X1176" s="227">
        <f t="shared" ca="1" si="165"/>
        <v>0</v>
      </c>
      <c r="AB1176" s="228" t="str">
        <f t="shared" si="166"/>
        <v/>
      </c>
    </row>
    <row r="1177" spans="1:28" s="227" customFormat="1" ht="20.25">
      <c r="A1177" s="181"/>
      <c r="B1177" s="182" t="str">
        <f>IF(LEN(A1177)=0,"",INDEX('Smelter Look-up'!$A:$A,MATCH($A1177,'Smelter Look-up'!$E:$E,0)))</f>
        <v/>
      </c>
      <c r="C1177" s="186" t="str">
        <f>IF(LEN(A1177)=0,"",INDEX('Smelter Look-up'!$C:$C,MATCH($A1177,'Smelter Look-up'!$E:$E,0)))</f>
        <v/>
      </c>
      <c r="D1177" s="230"/>
      <c r="E1177" s="182" t="str">
        <f ca="1">IF(ISERROR($V1177),"",OFFSET('Smelter Look-up'!$D$4,$V1177-4,0)&amp;"")</f>
        <v/>
      </c>
      <c r="F1177" s="182" t="str">
        <f ca="1">IF(ISERROR($V1177),"",OFFSET('Smelter Look-up'!$E$4,$V1177-4,0))</f>
        <v/>
      </c>
      <c r="G1177" s="182" t="str">
        <f ca="1">IF(C1177=$X$4,IF(ISERROR($V1177),"Enter smelter details","RMI"),IF(ISERROR($V1177),"",OFFSET('Smelter Look-up'!$F$4,$V1177-4,0)))</f>
        <v/>
      </c>
      <c r="H1177" s="183" t="str">
        <f ca="1">IF(ISERROR($V1177),"",OFFSET('Smelter Look-up'!$G$4,$V1177-4,0))</f>
        <v/>
      </c>
      <c r="I1177" s="184" t="str">
        <f ca="1">IF(ISERROR($V1177),"",OFFSET('Smelter Look-up'!$H$4,$V1177-4,0))</f>
        <v/>
      </c>
      <c r="J1177" s="184" t="str">
        <f ca="1">IF(ISERROR($V1177),"",OFFSET('Smelter Look-up'!$I$4,$V1177-4,0))</f>
        <v/>
      </c>
      <c r="K1177" s="224"/>
      <c r="L1177" s="224"/>
      <c r="M1177" s="224"/>
      <c r="N1177" s="224"/>
      <c r="O1177" s="224"/>
      <c r="P1177" s="185"/>
      <c r="Q1177" s="225"/>
      <c r="R1177" s="182" t="str">
        <f ca="1">IF(ISERROR($V1177),"",OFFSET('Smelter Look-up'!$C$4,$V1177-4,0)&amp;"")</f>
        <v/>
      </c>
      <c r="S1177" s="181" t="str">
        <f t="shared" ca="1" si="164"/>
        <v/>
      </c>
      <c r="T1177" s="181" t="str">
        <f ca="1">IF(B1177="","",IF(ISERROR(MATCH($J1177,SorP!$B$1:$B$6226,0)),"",INDIRECT("'SorP'!$A$"&amp;MATCH($S1177&amp;$J1177,SorP!C:C,0))))</f>
        <v/>
      </c>
      <c r="U1177" s="201"/>
      <c r="V1177" s="226" t="e">
        <f>IF(C1177="",NA(),IF(OR(C1177="Smelter not listed",C1177="Smelter not yet identified"),MATCH($B1177&amp;$D1177,'Smelter Look-up'!$J:$J,0),MATCH($B1177&amp;$C1177,'Smelter Look-up'!$J:$J,0)))</f>
        <v>#N/A</v>
      </c>
      <c r="X1177" s="227">
        <f t="shared" ca="1" si="165"/>
        <v>0</v>
      </c>
      <c r="AB1177" s="228" t="str">
        <f t="shared" si="166"/>
        <v/>
      </c>
    </row>
    <row r="1178" spans="1:28" s="227" customFormat="1" ht="20.25">
      <c r="A1178" s="181"/>
      <c r="B1178" s="182" t="str">
        <f>IF(LEN(A1178)=0,"",INDEX('Smelter Look-up'!$A:$A,MATCH($A1178,'Smelter Look-up'!$E:$E,0)))</f>
        <v/>
      </c>
      <c r="C1178" s="186" t="str">
        <f>IF(LEN(A1178)=0,"",INDEX('Smelter Look-up'!$C:$C,MATCH($A1178,'Smelter Look-up'!$E:$E,0)))</f>
        <v/>
      </c>
      <c r="D1178" s="230"/>
      <c r="E1178" s="182" t="str">
        <f ca="1">IF(ISERROR($V1178),"",OFFSET('Smelter Look-up'!$D$4,$V1178-4,0)&amp;"")</f>
        <v/>
      </c>
      <c r="F1178" s="182" t="str">
        <f ca="1">IF(ISERROR($V1178),"",OFFSET('Smelter Look-up'!$E$4,$V1178-4,0))</f>
        <v/>
      </c>
      <c r="G1178" s="182" t="str">
        <f ca="1">IF(C1178=$X$4,IF(ISERROR($V1178),"Enter smelter details","RMI"),IF(ISERROR($V1178),"",OFFSET('Smelter Look-up'!$F$4,$V1178-4,0)))</f>
        <v/>
      </c>
      <c r="H1178" s="183" t="str">
        <f ca="1">IF(ISERROR($V1178),"",OFFSET('Smelter Look-up'!$G$4,$V1178-4,0))</f>
        <v/>
      </c>
      <c r="I1178" s="184" t="str">
        <f ca="1">IF(ISERROR($V1178),"",OFFSET('Smelter Look-up'!$H$4,$V1178-4,0))</f>
        <v/>
      </c>
      <c r="J1178" s="184" t="str">
        <f ca="1">IF(ISERROR($V1178),"",OFFSET('Smelter Look-up'!$I$4,$V1178-4,0))</f>
        <v/>
      </c>
      <c r="K1178" s="224"/>
      <c r="L1178" s="224"/>
      <c r="M1178" s="224"/>
      <c r="N1178" s="224"/>
      <c r="O1178" s="224"/>
      <c r="P1178" s="185"/>
      <c r="Q1178" s="225"/>
      <c r="R1178" s="182" t="str">
        <f ca="1">IF(ISERROR($V1178),"",OFFSET('Smelter Look-up'!$C$4,$V1178-4,0)&amp;"")</f>
        <v/>
      </c>
      <c r="S1178" s="181" t="str">
        <f t="shared" ca="1" si="164"/>
        <v/>
      </c>
      <c r="T1178" s="181" t="str">
        <f ca="1">IF(B1178="","",IF(ISERROR(MATCH($J1178,SorP!$B$1:$B$6226,0)),"",INDIRECT("'SorP'!$A$"&amp;MATCH($S1178&amp;$J1178,SorP!C:C,0))))</f>
        <v/>
      </c>
      <c r="U1178" s="201"/>
      <c r="V1178" s="226" t="e">
        <f>IF(C1178="",NA(),IF(OR(C1178="Smelter not listed",C1178="Smelter not yet identified"),MATCH($B1178&amp;$D1178,'Smelter Look-up'!$J:$J,0),MATCH($B1178&amp;$C1178,'Smelter Look-up'!$J:$J,0)))</f>
        <v>#N/A</v>
      </c>
      <c r="X1178" s="227">
        <f t="shared" ca="1" si="165"/>
        <v>0</v>
      </c>
      <c r="AB1178" s="228" t="str">
        <f t="shared" si="166"/>
        <v/>
      </c>
    </row>
    <row r="1179" spans="1:28" s="227" customFormat="1" ht="20.25">
      <c r="A1179" s="181"/>
      <c r="B1179" s="182" t="str">
        <f>IF(LEN(A1179)=0,"",INDEX('Smelter Look-up'!$A:$A,MATCH($A1179,'Smelter Look-up'!$E:$E,0)))</f>
        <v/>
      </c>
      <c r="C1179" s="186" t="str">
        <f>IF(LEN(A1179)=0,"",INDEX('Smelter Look-up'!$C:$C,MATCH($A1179,'Smelter Look-up'!$E:$E,0)))</f>
        <v/>
      </c>
      <c r="D1179" s="230"/>
      <c r="E1179" s="182" t="str">
        <f ca="1">IF(ISERROR($V1179),"",OFFSET('Smelter Look-up'!$D$4,$V1179-4,0)&amp;"")</f>
        <v/>
      </c>
      <c r="F1179" s="182" t="str">
        <f ca="1">IF(ISERROR($V1179),"",OFFSET('Smelter Look-up'!$E$4,$V1179-4,0))</f>
        <v/>
      </c>
      <c r="G1179" s="182" t="str">
        <f ca="1">IF(C1179=$X$4,IF(ISERROR($V1179),"Enter smelter details","RMI"),IF(ISERROR($V1179),"",OFFSET('Smelter Look-up'!$F$4,$V1179-4,0)))</f>
        <v/>
      </c>
      <c r="H1179" s="183" t="str">
        <f ca="1">IF(ISERROR($V1179),"",OFFSET('Smelter Look-up'!$G$4,$V1179-4,0))</f>
        <v/>
      </c>
      <c r="I1179" s="184" t="str">
        <f ca="1">IF(ISERROR($V1179),"",OFFSET('Smelter Look-up'!$H$4,$V1179-4,0))</f>
        <v/>
      </c>
      <c r="J1179" s="184" t="str">
        <f ca="1">IF(ISERROR($V1179),"",OFFSET('Smelter Look-up'!$I$4,$V1179-4,0))</f>
        <v/>
      </c>
      <c r="K1179" s="224"/>
      <c r="L1179" s="224"/>
      <c r="M1179" s="224"/>
      <c r="N1179" s="224"/>
      <c r="O1179" s="224"/>
      <c r="P1179" s="185"/>
      <c r="Q1179" s="225"/>
      <c r="R1179" s="182" t="str">
        <f ca="1">IF(ISERROR($V1179),"",OFFSET('Smelter Look-up'!$C$4,$V1179-4,0)&amp;"")</f>
        <v/>
      </c>
      <c r="S1179" s="181" t="str">
        <f t="shared" ca="1" si="164"/>
        <v/>
      </c>
      <c r="T1179" s="181" t="str">
        <f ca="1">IF(B1179="","",IF(ISERROR(MATCH($J1179,SorP!$B$1:$B$6226,0)),"",INDIRECT("'SorP'!$A$"&amp;MATCH($S1179&amp;$J1179,SorP!C:C,0))))</f>
        <v/>
      </c>
      <c r="U1179" s="201"/>
      <c r="V1179" s="226" t="e">
        <f>IF(C1179="",NA(),IF(OR(C1179="Smelter not listed",C1179="Smelter not yet identified"),MATCH($B1179&amp;$D1179,'Smelter Look-up'!$J:$J,0),MATCH($B1179&amp;$C1179,'Smelter Look-up'!$J:$J,0)))</f>
        <v>#N/A</v>
      </c>
      <c r="X1179" s="227">
        <f t="shared" ca="1" si="165"/>
        <v>0</v>
      </c>
      <c r="AB1179" s="228" t="str">
        <f t="shared" si="166"/>
        <v/>
      </c>
    </row>
    <row r="1180" spans="1:28" s="227" customFormat="1" ht="20.25">
      <c r="A1180" s="181"/>
      <c r="B1180" s="182" t="str">
        <f>IF(LEN(A1180)=0,"",INDEX('Smelter Look-up'!$A:$A,MATCH($A1180,'Smelter Look-up'!$E:$E,0)))</f>
        <v/>
      </c>
      <c r="C1180" s="186" t="str">
        <f>IF(LEN(A1180)=0,"",INDEX('Smelter Look-up'!$C:$C,MATCH($A1180,'Smelter Look-up'!$E:$E,0)))</f>
        <v/>
      </c>
      <c r="D1180" s="230"/>
      <c r="E1180" s="182" t="str">
        <f ca="1">IF(ISERROR($V1180),"",OFFSET('Smelter Look-up'!$D$4,$V1180-4,0)&amp;"")</f>
        <v/>
      </c>
      <c r="F1180" s="182" t="str">
        <f ca="1">IF(ISERROR($V1180),"",OFFSET('Smelter Look-up'!$E$4,$V1180-4,0))</f>
        <v/>
      </c>
      <c r="G1180" s="182" t="str">
        <f ca="1">IF(C1180=$X$4,IF(ISERROR($V1180),"Enter smelter details","RMI"),IF(ISERROR($V1180),"",OFFSET('Smelter Look-up'!$F$4,$V1180-4,0)))</f>
        <v/>
      </c>
      <c r="H1180" s="183" t="str">
        <f ca="1">IF(ISERROR($V1180),"",OFFSET('Smelter Look-up'!$G$4,$V1180-4,0))</f>
        <v/>
      </c>
      <c r="I1180" s="184" t="str">
        <f ca="1">IF(ISERROR($V1180),"",OFFSET('Smelter Look-up'!$H$4,$V1180-4,0))</f>
        <v/>
      </c>
      <c r="J1180" s="184" t="str">
        <f ca="1">IF(ISERROR($V1180),"",OFFSET('Smelter Look-up'!$I$4,$V1180-4,0))</f>
        <v/>
      </c>
      <c r="K1180" s="224"/>
      <c r="L1180" s="224"/>
      <c r="M1180" s="224"/>
      <c r="N1180" s="224"/>
      <c r="O1180" s="224"/>
      <c r="P1180" s="185"/>
      <c r="Q1180" s="225"/>
      <c r="R1180" s="182" t="str">
        <f ca="1">IF(ISERROR($V1180),"",OFFSET('Smelter Look-up'!$C$4,$V1180-4,0)&amp;"")</f>
        <v/>
      </c>
      <c r="S1180" s="181" t="str">
        <f t="shared" ref="S1180:S1210" ca="1" si="167">IF(B1180="","",IF(ISERROR(MATCH($E1180,CL,0)),"Unknown",INDIRECT("'C'!$A$"&amp;MATCH($E1180,CL,0)+1)))</f>
        <v/>
      </c>
      <c r="T1180" s="181" t="str">
        <f ca="1">IF(B1180="","",IF(ISERROR(MATCH($J1180,SorP!$B$1:$B$6226,0)),"",INDIRECT("'SorP'!$A$"&amp;MATCH($S1180&amp;$J1180,SorP!C:C,0))))</f>
        <v/>
      </c>
      <c r="U1180" s="201"/>
      <c r="V1180" s="226" t="e">
        <f>IF(C1180="",NA(),IF(OR(C1180="Smelter not listed",C1180="Smelter not yet identified"),MATCH($B1180&amp;$D1180,'Smelter Look-up'!$J:$J,0),MATCH($B1180&amp;$C1180,'Smelter Look-up'!$J:$J,0)))</f>
        <v>#N/A</v>
      </c>
      <c r="X1180" s="227">
        <f t="shared" ref="X1180:X1210" ca="1" si="168">IF(AND(C1180="Smelter not listed",OR(LEN(D1180)=0,LEN(E1180)=0)),1,0)</f>
        <v>0</v>
      </c>
      <c r="AB1180" s="228" t="str">
        <f t="shared" ref="AB1180:AB1210" si="169">B1180&amp;C1180</f>
        <v/>
      </c>
    </row>
    <row r="1181" spans="1:28" s="227" customFormat="1" ht="20.25">
      <c r="A1181" s="181"/>
      <c r="B1181" s="182" t="str">
        <f>IF(LEN(A1181)=0,"",INDEX('Smelter Look-up'!$A:$A,MATCH($A1181,'Smelter Look-up'!$E:$E,0)))</f>
        <v/>
      </c>
      <c r="C1181" s="186" t="str">
        <f>IF(LEN(A1181)=0,"",INDEX('Smelter Look-up'!$C:$C,MATCH($A1181,'Smelter Look-up'!$E:$E,0)))</f>
        <v/>
      </c>
      <c r="D1181" s="230"/>
      <c r="E1181" s="182" t="str">
        <f ca="1">IF(ISERROR($V1181),"",OFFSET('Smelter Look-up'!$D$4,$V1181-4,0)&amp;"")</f>
        <v/>
      </c>
      <c r="F1181" s="182" t="str">
        <f ca="1">IF(ISERROR($V1181),"",OFFSET('Smelter Look-up'!$E$4,$V1181-4,0))</f>
        <v/>
      </c>
      <c r="G1181" s="182" t="str">
        <f ca="1">IF(C1181=$X$4,IF(ISERROR($V1181),"Enter smelter details","RMI"),IF(ISERROR($V1181),"",OFFSET('Smelter Look-up'!$F$4,$V1181-4,0)))</f>
        <v/>
      </c>
      <c r="H1181" s="183" t="str">
        <f ca="1">IF(ISERROR($V1181),"",OFFSET('Smelter Look-up'!$G$4,$V1181-4,0))</f>
        <v/>
      </c>
      <c r="I1181" s="184" t="str">
        <f ca="1">IF(ISERROR($V1181),"",OFFSET('Smelter Look-up'!$H$4,$V1181-4,0))</f>
        <v/>
      </c>
      <c r="J1181" s="184" t="str">
        <f ca="1">IF(ISERROR($V1181),"",OFFSET('Smelter Look-up'!$I$4,$V1181-4,0))</f>
        <v/>
      </c>
      <c r="K1181" s="224"/>
      <c r="L1181" s="224"/>
      <c r="M1181" s="224"/>
      <c r="N1181" s="224"/>
      <c r="O1181" s="224"/>
      <c r="P1181" s="185"/>
      <c r="Q1181" s="225"/>
      <c r="R1181" s="182" t="str">
        <f ca="1">IF(ISERROR($V1181),"",OFFSET('Smelter Look-up'!$C$4,$V1181-4,0)&amp;"")</f>
        <v/>
      </c>
      <c r="S1181" s="181" t="str">
        <f t="shared" ca="1" si="167"/>
        <v/>
      </c>
      <c r="T1181" s="181" t="str">
        <f ca="1">IF(B1181="","",IF(ISERROR(MATCH($J1181,SorP!$B$1:$B$6226,0)),"",INDIRECT("'SorP'!$A$"&amp;MATCH($S1181&amp;$J1181,SorP!C:C,0))))</f>
        <v/>
      </c>
      <c r="U1181" s="201"/>
      <c r="V1181" s="226" t="e">
        <f>IF(C1181="",NA(),IF(OR(C1181="Smelter not listed",C1181="Smelter not yet identified"),MATCH($B1181&amp;$D1181,'Smelter Look-up'!$J:$J,0),MATCH($B1181&amp;$C1181,'Smelter Look-up'!$J:$J,0)))</f>
        <v>#N/A</v>
      </c>
      <c r="X1181" s="227">
        <f t="shared" ca="1" si="168"/>
        <v>0</v>
      </c>
      <c r="AB1181" s="228" t="str">
        <f t="shared" si="169"/>
        <v/>
      </c>
    </row>
    <row r="1182" spans="1:28" s="227" customFormat="1" ht="20.25">
      <c r="A1182" s="181"/>
      <c r="B1182" s="182" t="str">
        <f>IF(LEN(A1182)=0,"",INDEX('Smelter Look-up'!$A:$A,MATCH($A1182,'Smelter Look-up'!$E:$E,0)))</f>
        <v/>
      </c>
      <c r="C1182" s="186" t="str">
        <f>IF(LEN(A1182)=0,"",INDEX('Smelter Look-up'!$C:$C,MATCH($A1182,'Smelter Look-up'!$E:$E,0)))</f>
        <v/>
      </c>
      <c r="D1182" s="230"/>
      <c r="E1182" s="182" t="str">
        <f ca="1">IF(ISERROR($V1182),"",OFFSET('Smelter Look-up'!$D$4,$V1182-4,0)&amp;"")</f>
        <v/>
      </c>
      <c r="F1182" s="182" t="str">
        <f ca="1">IF(ISERROR($V1182),"",OFFSET('Smelter Look-up'!$E$4,$V1182-4,0))</f>
        <v/>
      </c>
      <c r="G1182" s="182" t="str">
        <f ca="1">IF(C1182=$X$4,IF(ISERROR($V1182),"Enter smelter details","RMI"),IF(ISERROR($V1182),"",OFFSET('Smelter Look-up'!$F$4,$V1182-4,0)))</f>
        <v/>
      </c>
      <c r="H1182" s="183" t="str">
        <f ca="1">IF(ISERROR($V1182),"",OFFSET('Smelter Look-up'!$G$4,$V1182-4,0))</f>
        <v/>
      </c>
      <c r="I1182" s="184" t="str">
        <f ca="1">IF(ISERROR($V1182),"",OFFSET('Smelter Look-up'!$H$4,$V1182-4,0))</f>
        <v/>
      </c>
      <c r="J1182" s="184" t="str">
        <f ca="1">IF(ISERROR($V1182),"",OFFSET('Smelter Look-up'!$I$4,$V1182-4,0))</f>
        <v/>
      </c>
      <c r="K1182" s="224"/>
      <c r="L1182" s="224"/>
      <c r="M1182" s="224"/>
      <c r="N1182" s="224"/>
      <c r="O1182" s="224"/>
      <c r="P1182" s="185"/>
      <c r="Q1182" s="225"/>
      <c r="R1182" s="182" t="str">
        <f ca="1">IF(ISERROR($V1182),"",OFFSET('Smelter Look-up'!$C$4,$V1182-4,0)&amp;"")</f>
        <v/>
      </c>
      <c r="S1182" s="181" t="str">
        <f t="shared" ca="1" si="167"/>
        <v/>
      </c>
      <c r="T1182" s="181" t="str">
        <f ca="1">IF(B1182="","",IF(ISERROR(MATCH($J1182,SorP!$B$1:$B$6226,0)),"",INDIRECT("'SorP'!$A$"&amp;MATCH($S1182&amp;$J1182,SorP!C:C,0))))</f>
        <v/>
      </c>
      <c r="U1182" s="201"/>
      <c r="V1182" s="226" t="e">
        <f>IF(C1182="",NA(),IF(OR(C1182="Smelter not listed",C1182="Smelter not yet identified"),MATCH($B1182&amp;$D1182,'Smelter Look-up'!$J:$J,0),MATCH($B1182&amp;$C1182,'Smelter Look-up'!$J:$J,0)))</f>
        <v>#N/A</v>
      </c>
      <c r="X1182" s="227">
        <f t="shared" ca="1" si="168"/>
        <v>0</v>
      </c>
      <c r="AB1182" s="228" t="str">
        <f t="shared" si="169"/>
        <v/>
      </c>
    </row>
    <row r="1183" spans="1:28" s="227" customFormat="1" ht="20.25">
      <c r="A1183" s="181"/>
      <c r="B1183" s="182" t="str">
        <f>IF(LEN(A1183)=0,"",INDEX('Smelter Look-up'!$A:$A,MATCH($A1183,'Smelter Look-up'!$E:$E,0)))</f>
        <v/>
      </c>
      <c r="C1183" s="186" t="str">
        <f>IF(LEN(A1183)=0,"",INDEX('Smelter Look-up'!$C:$C,MATCH($A1183,'Smelter Look-up'!$E:$E,0)))</f>
        <v/>
      </c>
      <c r="D1183" s="230"/>
      <c r="E1183" s="182" t="str">
        <f ca="1">IF(ISERROR($V1183),"",OFFSET('Smelter Look-up'!$D$4,$V1183-4,0)&amp;"")</f>
        <v/>
      </c>
      <c r="F1183" s="182" t="str">
        <f ca="1">IF(ISERROR($V1183),"",OFFSET('Smelter Look-up'!$E$4,$V1183-4,0))</f>
        <v/>
      </c>
      <c r="G1183" s="182" t="str">
        <f ca="1">IF(C1183=$X$4,IF(ISERROR($V1183),"Enter smelter details","RMI"),IF(ISERROR($V1183),"",OFFSET('Smelter Look-up'!$F$4,$V1183-4,0)))</f>
        <v/>
      </c>
      <c r="H1183" s="183" t="str">
        <f ca="1">IF(ISERROR($V1183),"",OFFSET('Smelter Look-up'!$G$4,$V1183-4,0))</f>
        <v/>
      </c>
      <c r="I1183" s="184" t="str">
        <f ca="1">IF(ISERROR($V1183),"",OFFSET('Smelter Look-up'!$H$4,$V1183-4,0))</f>
        <v/>
      </c>
      <c r="J1183" s="184" t="str">
        <f ca="1">IF(ISERROR($V1183),"",OFFSET('Smelter Look-up'!$I$4,$V1183-4,0))</f>
        <v/>
      </c>
      <c r="K1183" s="224"/>
      <c r="L1183" s="224"/>
      <c r="M1183" s="224"/>
      <c r="N1183" s="224"/>
      <c r="O1183" s="224"/>
      <c r="P1183" s="185"/>
      <c r="Q1183" s="225"/>
      <c r="R1183" s="182" t="str">
        <f ca="1">IF(ISERROR($V1183),"",OFFSET('Smelter Look-up'!$C$4,$V1183-4,0)&amp;"")</f>
        <v/>
      </c>
      <c r="S1183" s="181" t="str">
        <f t="shared" ca="1" si="167"/>
        <v/>
      </c>
      <c r="T1183" s="181" t="str">
        <f ca="1">IF(B1183="","",IF(ISERROR(MATCH($J1183,SorP!$B$1:$B$6226,0)),"",INDIRECT("'SorP'!$A$"&amp;MATCH($S1183&amp;$J1183,SorP!C:C,0))))</f>
        <v/>
      </c>
      <c r="U1183" s="201"/>
      <c r="V1183" s="226" t="e">
        <f>IF(C1183="",NA(),IF(OR(C1183="Smelter not listed",C1183="Smelter not yet identified"),MATCH($B1183&amp;$D1183,'Smelter Look-up'!$J:$J,0),MATCH($B1183&amp;$C1183,'Smelter Look-up'!$J:$J,0)))</f>
        <v>#N/A</v>
      </c>
      <c r="X1183" s="227">
        <f t="shared" ca="1" si="168"/>
        <v>0</v>
      </c>
      <c r="AB1183" s="228" t="str">
        <f t="shared" si="169"/>
        <v/>
      </c>
    </row>
    <row r="1184" spans="1:28" s="227" customFormat="1" ht="20.25">
      <c r="A1184" s="181"/>
      <c r="B1184" s="182" t="str">
        <f>IF(LEN(A1184)=0,"",INDEX('Smelter Look-up'!$A:$A,MATCH($A1184,'Smelter Look-up'!$E:$E,0)))</f>
        <v/>
      </c>
      <c r="C1184" s="186" t="str">
        <f>IF(LEN(A1184)=0,"",INDEX('Smelter Look-up'!$C:$C,MATCH($A1184,'Smelter Look-up'!$E:$E,0)))</f>
        <v/>
      </c>
      <c r="D1184" s="230"/>
      <c r="E1184" s="182" t="str">
        <f ca="1">IF(ISERROR($V1184),"",OFFSET('Smelter Look-up'!$D$4,$V1184-4,0)&amp;"")</f>
        <v/>
      </c>
      <c r="F1184" s="182" t="str">
        <f ca="1">IF(ISERROR($V1184),"",OFFSET('Smelter Look-up'!$E$4,$V1184-4,0))</f>
        <v/>
      </c>
      <c r="G1184" s="182" t="str">
        <f ca="1">IF(C1184=$X$4,IF(ISERROR($V1184),"Enter smelter details","RMI"),IF(ISERROR($V1184),"",OFFSET('Smelter Look-up'!$F$4,$V1184-4,0)))</f>
        <v/>
      </c>
      <c r="H1184" s="183" t="str">
        <f ca="1">IF(ISERROR($V1184),"",OFFSET('Smelter Look-up'!$G$4,$V1184-4,0))</f>
        <v/>
      </c>
      <c r="I1184" s="184" t="str">
        <f ca="1">IF(ISERROR($V1184),"",OFFSET('Smelter Look-up'!$H$4,$V1184-4,0))</f>
        <v/>
      </c>
      <c r="J1184" s="184" t="str">
        <f ca="1">IF(ISERROR($V1184),"",OFFSET('Smelter Look-up'!$I$4,$V1184-4,0))</f>
        <v/>
      </c>
      <c r="K1184" s="224"/>
      <c r="L1184" s="224"/>
      <c r="M1184" s="224"/>
      <c r="N1184" s="224"/>
      <c r="O1184" s="224"/>
      <c r="P1184" s="185"/>
      <c r="Q1184" s="225"/>
      <c r="R1184" s="182" t="str">
        <f ca="1">IF(ISERROR($V1184),"",OFFSET('Smelter Look-up'!$C$4,$V1184-4,0)&amp;"")</f>
        <v/>
      </c>
      <c r="S1184" s="181" t="str">
        <f t="shared" ca="1" si="167"/>
        <v/>
      </c>
      <c r="T1184" s="181" t="str">
        <f ca="1">IF(B1184="","",IF(ISERROR(MATCH($J1184,SorP!$B$1:$B$6226,0)),"",INDIRECT("'SorP'!$A$"&amp;MATCH($S1184&amp;$J1184,SorP!C:C,0))))</f>
        <v/>
      </c>
      <c r="U1184" s="201"/>
      <c r="V1184" s="226" t="e">
        <f>IF(C1184="",NA(),IF(OR(C1184="Smelter not listed",C1184="Smelter not yet identified"),MATCH($B1184&amp;$D1184,'Smelter Look-up'!$J:$J,0),MATCH($B1184&amp;$C1184,'Smelter Look-up'!$J:$J,0)))</f>
        <v>#N/A</v>
      </c>
      <c r="X1184" s="227">
        <f t="shared" ca="1" si="168"/>
        <v>0</v>
      </c>
      <c r="AB1184" s="228" t="str">
        <f t="shared" si="169"/>
        <v/>
      </c>
    </row>
    <row r="1185" spans="1:28" s="227" customFormat="1" ht="20.25">
      <c r="A1185" s="181"/>
      <c r="B1185" s="182" t="str">
        <f>IF(LEN(A1185)=0,"",INDEX('Smelter Look-up'!$A:$A,MATCH($A1185,'Smelter Look-up'!$E:$E,0)))</f>
        <v/>
      </c>
      <c r="C1185" s="186" t="str">
        <f>IF(LEN(A1185)=0,"",INDEX('Smelter Look-up'!$C:$C,MATCH($A1185,'Smelter Look-up'!$E:$E,0)))</f>
        <v/>
      </c>
      <c r="D1185" s="230"/>
      <c r="E1185" s="182" t="str">
        <f ca="1">IF(ISERROR($V1185),"",OFFSET('Smelter Look-up'!$D$4,$V1185-4,0)&amp;"")</f>
        <v/>
      </c>
      <c r="F1185" s="182" t="str">
        <f ca="1">IF(ISERROR($V1185),"",OFFSET('Smelter Look-up'!$E$4,$V1185-4,0))</f>
        <v/>
      </c>
      <c r="G1185" s="182" t="str">
        <f ca="1">IF(C1185=$X$4,IF(ISERROR($V1185),"Enter smelter details","RMI"),IF(ISERROR($V1185),"",OFFSET('Smelter Look-up'!$F$4,$V1185-4,0)))</f>
        <v/>
      </c>
      <c r="H1185" s="183" t="str">
        <f ca="1">IF(ISERROR($V1185),"",OFFSET('Smelter Look-up'!$G$4,$V1185-4,0))</f>
        <v/>
      </c>
      <c r="I1185" s="184" t="str">
        <f ca="1">IF(ISERROR($V1185),"",OFFSET('Smelter Look-up'!$H$4,$V1185-4,0))</f>
        <v/>
      </c>
      <c r="J1185" s="184" t="str">
        <f ca="1">IF(ISERROR($V1185),"",OFFSET('Smelter Look-up'!$I$4,$V1185-4,0))</f>
        <v/>
      </c>
      <c r="K1185" s="224"/>
      <c r="L1185" s="224"/>
      <c r="M1185" s="224"/>
      <c r="N1185" s="224"/>
      <c r="O1185" s="224"/>
      <c r="P1185" s="185"/>
      <c r="Q1185" s="225"/>
      <c r="R1185" s="182" t="str">
        <f ca="1">IF(ISERROR($V1185),"",OFFSET('Smelter Look-up'!$C$4,$V1185-4,0)&amp;"")</f>
        <v/>
      </c>
      <c r="S1185" s="181" t="str">
        <f t="shared" ca="1" si="167"/>
        <v/>
      </c>
      <c r="T1185" s="181" t="str">
        <f ca="1">IF(B1185="","",IF(ISERROR(MATCH($J1185,SorP!$B$1:$B$6226,0)),"",INDIRECT("'SorP'!$A$"&amp;MATCH($S1185&amp;$J1185,SorP!C:C,0))))</f>
        <v/>
      </c>
      <c r="U1185" s="201"/>
      <c r="V1185" s="226" t="e">
        <f>IF(C1185="",NA(),IF(OR(C1185="Smelter not listed",C1185="Smelter not yet identified"),MATCH($B1185&amp;$D1185,'Smelter Look-up'!$J:$J,0),MATCH($B1185&amp;$C1185,'Smelter Look-up'!$J:$J,0)))</f>
        <v>#N/A</v>
      </c>
      <c r="X1185" s="227">
        <f t="shared" ca="1" si="168"/>
        <v>0</v>
      </c>
      <c r="AB1185" s="228" t="str">
        <f t="shared" si="169"/>
        <v/>
      </c>
    </row>
    <row r="1186" spans="1:28" s="227" customFormat="1" ht="20.25">
      <c r="A1186" s="181"/>
      <c r="B1186" s="182" t="str">
        <f>IF(LEN(A1186)=0,"",INDEX('Smelter Look-up'!$A:$A,MATCH($A1186,'Smelter Look-up'!$E:$E,0)))</f>
        <v/>
      </c>
      <c r="C1186" s="186" t="str">
        <f>IF(LEN(A1186)=0,"",INDEX('Smelter Look-up'!$C:$C,MATCH($A1186,'Smelter Look-up'!$E:$E,0)))</f>
        <v/>
      </c>
      <c r="D1186" s="230"/>
      <c r="E1186" s="182" t="str">
        <f ca="1">IF(ISERROR($V1186),"",OFFSET('Smelter Look-up'!$D$4,$V1186-4,0)&amp;"")</f>
        <v/>
      </c>
      <c r="F1186" s="182" t="str">
        <f ca="1">IF(ISERROR($V1186),"",OFFSET('Smelter Look-up'!$E$4,$V1186-4,0))</f>
        <v/>
      </c>
      <c r="G1186" s="182" t="str">
        <f ca="1">IF(C1186=$X$4,IF(ISERROR($V1186),"Enter smelter details","RMI"),IF(ISERROR($V1186),"",OFFSET('Smelter Look-up'!$F$4,$V1186-4,0)))</f>
        <v/>
      </c>
      <c r="H1186" s="183" t="str">
        <f ca="1">IF(ISERROR($V1186),"",OFFSET('Smelter Look-up'!$G$4,$V1186-4,0))</f>
        <v/>
      </c>
      <c r="I1186" s="184" t="str">
        <f ca="1">IF(ISERROR($V1186),"",OFFSET('Smelter Look-up'!$H$4,$V1186-4,0))</f>
        <v/>
      </c>
      <c r="J1186" s="184" t="str">
        <f ca="1">IF(ISERROR($V1186),"",OFFSET('Smelter Look-up'!$I$4,$V1186-4,0))</f>
        <v/>
      </c>
      <c r="K1186" s="224"/>
      <c r="L1186" s="224"/>
      <c r="M1186" s="224"/>
      <c r="N1186" s="224"/>
      <c r="O1186" s="224"/>
      <c r="P1186" s="185"/>
      <c r="Q1186" s="225"/>
      <c r="R1186" s="182" t="str">
        <f ca="1">IF(ISERROR($V1186),"",OFFSET('Smelter Look-up'!$C$4,$V1186-4,0)&amp;"")</f>
        <v/>
      </c>
      <c r="S1186" s="181" t="str">
        <f t="shared" ca="1" si="167"/>
        <v/>
      </c>
      <c r="T1186" s="181" t="str">
        <f ca="1">IF(B1186="","",IF(ISERROR(MATCH($J1186,SorP!$B$1:$B$6226,0)),"",INDIRECT("'SorP'!$A$"&amp;MATCH($S1186&amp;$J1186,SorP!C:C,0))))</f>
        <v/>
      </c>
      <c r="U1186" s="201"/>
      <c r="V1186" s="226" t="e">
        <f>IF(C1186="",NA(),IF(OR(C1186="Smelter not listed",C1186="Smelter not yet identified"),MATCH($B1186&amp;$D1186,'Smelter Look-up'!$J:$J,0),MATCH($B1186&amp;$C1186,'Smelter Look-up'!$J:$J,0)))</f>
        <v>#N/A</v>
      </c>
      <c r="X1186" s="227">
        <f t="shared" ca="1" si="168"/>
        <v>0</v>
      </c>
      <c r="AB1186" s="228" t="str">
        <f t="shared" si="169"/>
        <v/>
      </c>
    </row>
    <row r="1187" spans="1:28" s="227" customFormat="1" ht="20.25">
      <c r="A1187" s="181"/>
      <c r="B1187" s="182" t="str">
        <f>IF(LEN(A1187)=0,"",INDEX('Smelter Look-up'!$A:$A,MATCH($A1187,'Smelter Look-up'!$E:$E,0)))</f>
        <v/>
      </c>
      <c r="C1187" s="186" t="str">
        <f>IF(LEN(A1187)=0,"",INDEX('Smelter Look-up'!$C:$C,MATCH($A1187,'Smelter Look-up'!$E:$E,0)))</f>
        <v/>
      </c>
      <c r="D1187" s="230"/>
      <c r="E1187" s="182" t="str">
        <f ca="1">IF(ISERROR($V1187),"",OFFSET('Smelter Look-up'!$D$4,$V1187-4,0)&amp;"")</f>
        <v/>
      </c>
      <c r="F1187" s="182" t="str">
        <f ca="1">IF(ISERROR($V1187),"",OFFSET('Smelter Look-up'!$E$4,$V1187-4,0))</f>
        <v/>
      </c>
      <c r="G1187" s="182" t="str">
        <f ca="1">IF(C1187=$X$4,IF(ISERROR($V1187),"Enter smelter details","RMI"),IF(ISERROR($V1187),"",OFFSET('Smelter Look-up'!$F$4,$V1187-4,0)))</f>
        <v/>
      </c>
      <c r="H1187" s="183" t="str">
        <f ca="1">IF(ISERROR($V1187),"",OFFSET('Smelter Look-up'!$G$4,$V1187-4,0))</f>
        <v/>
      </c>
      <c r="I1187" s="184" t="str">
        <f ca="1">IF(ISERROR($V1187),"",OFFSET('Smelter Look-up'!$H$4,$V1187-4,0))</f>
        <v/>
      </c>
      <c r="J1187" s="184" t="str">
        <f ca="1">IF(ISERROR($V1187),"",OFFSET('Smelter Look-up'!$I$4,$V1187-4,0))</f>
        <v/>
      </c>
      <c r="K1187" s="224"/>
      <c r="L1187" s="224"/>
      <c r="M1187" s="224"/>
      <c r="N1187" s="224"/>
      <c r="O1187" s="224"/>
      <c r="P1187" s="185"/>
      <c r="Q1187" s="225"/>
      <c r="R1187" s="182" t="str">
        <f ca="1">IF(ISERROR($V1187),"",OFFSET('Smelter Look-up'!$C$4,$V1187-4,0)&amp;"")</f>
        <v/>
      </c>
      <c r="S1187" s="181" t="str">
        <f t="shared" ca="1" si="167"/>
        <v/>
      </c>
      <c r="T1187" s="181" t="str">
        <f ca="1">IF(B1187="","",IF(ISERROR(MATCH($J1187,SorP!$B$1:$B$6226,0)),"",INDIRECT("'SorP'!$A$"&amp;MATCH($S1187&amp;$J1187,SorP!C:C,0))))</f>
        <v/>
      </c>
      <c r="U1187" s="201"/>
      <c r="V1187" s="226" t="e">
        <f>IF(C1187="",NA(),IF(OR(C1187="Smelter not listed",C1187="Smelter not yet identified"),MATCH($B1187&amp;$D1187,'Smelter Look-up'!$J:$J,0),MATCH($B1187&amp;$C1187,'Smelter Look-up'!$J:$J,0)))</f>
        <v>#N/A</v>
      </c>
      <c r="X1187" s="227">
        <f t="shared" ca="1" si="168"/>
        <v>0</v>
      </c>
      <c r="AB1187" s="228" t="str">
        <f t="shared" si="169"/>
        <v/>
      </c>
    </row>
    <row r="1188" spans="1:28" s="227" customFormat="1" ht="20.25">
      <c r="A1188" s="181"/>
      <c r="B1188" s="182" t="str">
        <f>IF(LEN(A1188)=0,"",INDEX('Smelter Look-up'!$A:$A,MATCH($A1188,'Smelter Look-up'!$E:$E,0)))</f>
        <v/>
      </c>
      <c r="C1188" s="186" t="str">
        <f>IF(LEN(A1188)=0,"",INDEX('Smelter Look-up'!$C:$C,MATCH($A1188,'Smelter Look-up'!$E:$E,0)))</f>
        <v/>
      </c>
      <c r="D1188" s="230"/>
      <c r="E1188" s="182" t="str">
        <f ca="1">IF(ISERROR($V1188),"",OFFSET('Smelter Look-up'!$D$4,$V1188-4,0)&amp;"")</f>
        <v/>
      </c>
      <c r="F1188" s="182" t="str">
        <f ca="1">IF(ISERROR($V1188),"",OFFSET('Smelter Look-up'!$E$4,$V1188-4,0))</f>
        <v/>
      </c>
      <c r="G1188" s="182" t="str">
        <f ca="1">IF(C1188=$X$4,IF(ISERROR($V1188),"Enter smelter details","RMI"),IF(ISERROR($V1188),"",OFFSET('Smelter Look-up'!$F$4,$V1188-4,0)))</f>
        <v/>
      </c>
      <c r="H1188" s="183" t="str">
        <f ca="1">IF(ISERROR($V1188),"",OFFSET('Smelter Look-up'!$G$4,$V1188-4,0))</f>
        <v/>
      </c>
      <c r="I1188" s="184" t="str">
        <f ca="1">IF(ISERROR($V1188),"",OFFSET('Smelter Look-up'!$H$4,$V1188-4,0))</f>
        <v/>
      </c>
      <c r="J1188" s="184" t="str">
        <f ca="1">IF(ISERROR($V1188),"",OFFSET('Smelter Look-up'!$I$4,$V1188-4,0))</f>
        <v/>
      </c>
      <c r="K1188" s="224"/>
      <c r="L1188" s="224"/>
      <c r="M1188" s="224"/>
      <c r="N1188" s="224"/>
      <c r="O1188" s="224"/>
      <c r="P1188" s="185"/>
      <c r="Q1188" s="225"/>
      <c r="R1188" s="182" t="str">
        <f ca="1">IF(ISERROR($V1188),"",OFFSET('Smelter Look-up'!$C$4,$V1188-4,0)&amp;"")</f>
        <v/>
      </c>
      <c r="S1188" s="181" t="str">
        <f t="shared" ca="1" si="167"/>
        <v/>
      </c>
      <c r="T1188" s="181" t="str">
        <f ca="1">IF(B1188="","",IF(ISERROR(MATCH($J1188,SorP!$B$1:$B$6226,0)),"",INDIRECT("'SorP'!$A$"&amp;MATCH($S1188&amp;$J1188,SorP!C:C,0))))</f>
        <v/>
      </c>
      <c r="U1188" s="201"/>
      <c r="V1188" s="226" t="e">
        <f>IF(C1188="",NA(),IF(OR(C1188="Smelter not listed",C1188="Smelter not yet identified"),MATCH($B1188&amp;$D1188,'Smelter Look-up'!$J:$J,0),MATCH($B1188&amp;$C1188,'Smelter Look-up'!$J:$J,0)))</f>
        <v>#N/A</v>
      </c>
      <c r="X1188" s="227">
        <f t="shared" ca="1" si="168"/>
        <v>0</v>
      </c>
      <c r="AB1188" s="228" t="str">
        <f t="shared" si="169"/>
        <v/>
      </c>
    </row>
    <row r="1189" spans="1:28" s="227" customFormat="1" ht="20.25">
      <c r="A1189" s="181"/>
      <c r="B1189" s="182" t="str">
        <f>IF(LEN(A1189)=0,"",INDEX('Smelter Look-up'!$A:$A,MATCH($A1189,'Smelter Look-up'!$E:$E,0)))</f>
        <v/>
      </c>
      <c r="C1189" s="186" t="str">
        <f>IF(LEN(A1189)=0,"",INDEX('Smelter Look-up'!$C:$C,MATCH($A1189,'Smelter Look-up'!$E:$E,0)))</f>
        <v/>
      </c>
      <c r="D1189" s="230"/>
      <c r="E1189" s="182" t="str">
        <f ca="1">IF(ISERROR($V1189),"",OFFSET('Smelter Look-up'!$D$4,$V1189-4,0)&amp;"")</f>
        <v/>
      </c>
      <c r="F1189" s="182" t="str">
        <f ca="1">IF(ISERROR($V1189),"",OFFSET('Smelter Look-up'!$E$4,$V1189-4,0))</f>
        <v/>
      </c>
      <c r="G1189" s="182" t="str">
        <f ca="1">IF(C1189=$X$4,IF(ISERROR($V1189),"Enter smelter details","RMI"),IF(ISERROR($V1189),"",OFFSET('Smelter Look-up'!$F$4,$V1189-4,0)))</f>
        <v/>
      </c>
      <c r="H1189" s="183" t="str">
        <f ca="1">IF(ISERROR($V1189),"",OFFSET('Smelter Look-up'!$G$4,$V1189-4,0))</f>
        <v/>
      </c>
      <c r="I1189" s="184" t="str">
        <f ca="1">IF(ISERROR($V1189),"",OFFSET('Smelter Look-up'!$H$4,$V1189-4,0))</f>
        <v/>
      </c>
      <c r="J1189" s="184" t="str">
        <f ca="1">IF(ISERROR($V1189),"",OFFSET('Smelter Look-up'!$I$4,$V1189-4,0))</f>
        <v/>
      </c>
      <c r="K1189" s="224"/>
      <c r="L1189" s="224"/>
      <c r="M1189" s="224"/>
      <c r="N1189" s="224"/>
      <c r="O1189" s="224"/>
      <c r="P1189" s="185"/>
      <c r="Q1189" s="225"/>
      <c r="R1189" s="182" t="str">
        <f ca="1">IF(ISERROR($V1189),"",OFFSET('Smelter Look-up'!$C$4,$V1189-4,0)&amp;"")</f>
        <v/>
      </c>
      <c r="S1189" s="181" t="str">
        <f t="shared" ca="1" si="167"/>
        <v/>
      </c>
      <c r="T1189" s="181" t="str">
        <f ca="1">IF(B1189="","",IF(ISERROR(MATCH($J1189,SorP!$B$1:$B$6226,0)),"",INDIRECT("'SorP'!$A$"&amp;MATCH($S1189&amp;$J1189,SorP!C:C,0))))</f>
        <v/>
      </c>
      <c r="U1189" s="201"/>
      <c r="V1189" s="226" t="e">
        <f>IF(C1189="",NA(),IF(OR(C1189="Smelter not listed",C1189="Smelter not yet identified"),MATCH($B1189&amp;$D1189,'Smelter Look-up'!$J:$J,0),MATCH($B1189&amp;$C1189,'Smelter Look-up'!$J:$J,0)))</f>
        <v>#N/A</v>
      </c>
      <c r="X1189" s="227">
        <f t="shared" ca="1" si="168"/>
        <v>0</v>
      </c>
      <c r="AB1189" s="228" t="str">
        <f t="shared" si="169"/>
        <v/>
      </c>
    </row>
    <row r="1190" spans="1:28" s="227" customFormat="1" ht="20.25">
      <c r="A1190" s="181"/>
      <c r="B1190" s="182" t="str">
        <f>IF(LEN(A1190)=0,"",INDEX('Smelter Look-up'!$A:$A,MATCH($A1190,'Smelter Look-up'!$E:$E,0)))</f>
        <v/>
      </c>
      <c r="C1190" s="186" t="str">
        <f>IF(LEN(A1190)=0,"",INDEX('Smelter Look-up'!$C:$C,MATCH($A1190,'Smelter Look-up'!$E:$E,0)))</f>
        <v/>
      </c>
      <c r="D1190" s="230"/>
      <c r="E1190" s="182" t="str">
        <f ca="1">IF(ISERROR($V1190),"",OFFSET('Smelter Look-up'!$D$4,$V1190-4,0)&amp;"")</f>
        <v/>
      </c>
      <c r="F1190" s="182" t="str">
        <f ca="1">IF(ISERROR($V1190),"",OFFSET('Smelter Look-up'!$E$4,$V1190-4,0))</f>
        <v/>
      </c>
      <c r="G1190" s="182" t="str">
        <f ca="1">IF(C1190=$X$4,IF(ISERROR($V1190),"Enter smelter details","RMI"),IF(ISERROR($V1190),"",OFFSET('Smelter Look-up'!$F$4,$V1190-4,0)))</f>
        <v/>
      </c>
      <c r="H1190" s="183" t="str">
        <f ca="1">IF(ISERROR($V1190),"",OFFSET('Smelter Look-up'!$G$4,$V1190-4,0))</f>
        <v/>
      </c>
      <c r="I1190" s="184" t="str">
        <f ca="1">IF(ISERROR($V1190),"",OFFSET('Smelter Look-up'!$H$4,$V1190-4,0))</f>
        <v/>
      </c>
      <c r="J1190" s="184" t="str">
        <f ca="1">IF(ISERROR($V1190),"",OFFSET('Smelter Look-up'!$I$4,$V1190-4,0))</f>
        <v/>
      </c>
      <c r="K1190" s="224"/>
      <c r="L1190" s="224"/>
      <c r="M1190" s="224"/>
      <c r="N1190" s="224"/>
      <c r="O1190" s="224"/>
      <c r="P1190" s="185"/>
      <c r="Q1190" s="225"/>
      <c r="R1190" s="182" t="str">
        <f ca="1">IF(ISERROR($V1190),"",OFFSET('Smelter Look-up'!$C$4,$V1190-4,0)&amp;"")</f>
        <v/>
      </c>
      <c r="S1190" s="181" t="str">
        <f t="shared" ca="1" si="167"/>
        <v/>
      </c>
      <c r="T1190" s="181" t="str">
        <f ca="1">IF(B1190="","",IF(ISERROR(MATCH($J1190,SorP!$B$1:$B$6226,0)),"",INDIRECT("'SorP'!$A$"&amp;MATCH($S1190&amp;$J1190,SorP!C:C,0))))</f>
        <v/>
      </c>
      <c r="U1190" s="201"/>
      <c r="V1190" s="226" t="e">
        <f>IF(C1190="",NA(),IF(OR(C1190="Smelter not listed",C1190="Smelter not yet identified"),MATCH($B1190&amp;$D1190,'Smelter Look-up'!$J:$J,0),MATCH($B1190&amp;$C1190,'Smelter Look-up'!$J:$J,0)))</f>
        <v>#N/A</v>
      </c>
      <c r="X1190" s="227">
        <f t="shared" ca="1" si="168"/>
        <v>0</v>
      </c>
      <c r="AB1190" s="228" t="str">
        <f t="shared" si="169"/>
        <v/>
      </c>
    </row>
    <row r="1191" spans="1:28" s="227" customFormat="1" ht="20.25">
      <c r="A1191" s="181"/>
      <c r="B1191" s="182" t="str">
        <f>IF(LEN(A1191)=0,"",INDEX('Smelter Look-up'!$A:$A,MATCH($A1191,'Smelter Look-up'!$E:$E,0)))</f>
        <v/>
      </c>
      <c r="C1191" s="186" t="str">
        <f>IF(LEN(A1191)=0,"",INDEX('Smelter Look-up'!$C:$C,MATCH($A1191,'Smelter Look-up'!$E:$E,0)))</f>
        <v/>
      </c>
      <c r="D1191" s="230"/>
      <c r="E1191" s="182" t="str">
        <f ca="1">IF(ISERROR($V1191),"",OFFSET('Smelter Look-up'!$D$4,$V1191-4,0)&amp;"")</f>
        <v/>
      </c>
      <c r="F1191" s="182" t="str">
        <f ca="1">IF(ISERROR($V1191),"",OFFSET('Smelter Look-up'!$E$4,$V1191-4,0))</f>
        <v/>
      </c>
      <c r="G1191" s="182" t="str">
        <f ca="1">IF(C1191=$X$4,IF(ISERROR($V1191),"Enter smelter details","RMI"),IF(ISERROR($V1191),"",OFFSET('Smelter Look-up'!$F$4,$V1191-4,0)))</f>
        <v/>
      </c>
      <c r="H1191" s="183" t="str">
        <f ca="1">IF(ISERROR($V1191),"",OFFSET('Smelter Look-up'!$G$4,$V1191-4,0))</f>
        <v/>
      </c>
      <c r="I1191" s="184" t="str">
        <f ca="1">IF(ISERROR($V1191),"",OFFSET('Smelter Look-up'!$H$4,$V1191-4,0))</f>
        <v/>
      </c>
      <c r="J1191" s="184" t="str">
        <f ca="1">IF(ISERROR($V1191),"",OFFSET('Smelter Look-up'!$I$4,$V1191-4,0))</f>
        <v/>
      </c>
      <c r="K1191" s="224"/>
      <c r="L1191" s="224"/>
      <c r="M1191" s="224"/>
      <c r="N1191" s="224"/>
      <c r="O1191" s="224"/>
      <c r="P1191" s="185"/>
      <c r="Q1191" s="225"/>
      <c r="R1191" s="182" t="str">
        <f ca="1">IF(ISERROR($V1191),"",OFFSET('Smelter Look-up'!$C$4,$V1191-4,0)&amp;"")</f>
        <v/>
      </c>
      <c r="S1191" s="181" t="str">
        <f t="shared" ca="1" si="167"/>
        <v/>
      </c>
      <c r="T1191" s="181" t="str">
        <f ca="1">IF(B1191="","",IF(ISERROR(MATCH($J1191,SorP!$B$1:$B$6226,0)),"",INDIRECT("'SorP'!$A$"&amp;MATCH($S1191&amp;$J1191,SorP!C:C,0))))</f>
        <v/>
      </c>
      <c r="U1191" s="201"/>
      <c r="V1191" s="226" t="e">
        <f>IF(C1191="",NA(),IF(OR(C1191="Smelter not listed",C1191="Smelter not yet identified"),MATCH($B1191&amp;$D1191,'Smelter Look-up'!$J:$J,0),MATCH($B1191&amp;$C1191,'Smelter Look-up'!$J:$J,0)))</f>
        <v>#N/A</v>
      </c>
      <c r="X1191" s="227">
        <f t="shared" ca="1" si="168"/>
        <v>0</v>
      </c>
      <c r="AB1191" s="228" t="str">
        <f t="shared" si="169"/>
        <v/>
      </c>
    </row>
    <row r="1192" spans="1:28" s="227" customFormat="1" ht="20.25">
      <c r="A1192" s="181"/>
      <c r="B1192" s="182" t="str">
        <f>IF(LEN(A1192)=0,"",INDEX('Smelter Look-up'!$A:$A,MATCH($A1192,'Smelter Look-up'!$E:$E,0)))</f>
        <v/>
      </c>
      <c r="C1192" s="186" t="str">
        <f>IF(LEN(A1192)=0,"",INDEX('Smelter Look-up'!$C:$C,MATCH($A1192,'Smelter Look-up'!$E:$E,0)))</f>
        <v/>
      </c>
      <c r="D1192" s="230"/>
      <c r="E1192" s="182" t="str">
        <f ca="1">IF(ISERROR($V1192),"",OFFSET('Smelter Look-up'!$D$4,$V1192-4,0)&amp;"")</f>
        <v/>
      </c>
      <c r="F1192" s="182" t="str">
        <f ca="1">IF(ISERROR($V1192),"",OFFSET('Smelter Look-up'!$E$4,$V1192-4,0))</f>
        <v/>
      </c>
      <c r="G1192" s="182" t="str">
        <f ca="1">IF(C1192=$X$4,IF(ISERROR($V1192),"Enter smelter details","RMI"),IF(ISERROR($V1192),"",OFFSET('Smelter Look-up'!$F$4,$V1192-4,0)))</f>
        <v/>
      </c>
      <c r="H1192" s="183" t="str">
        <f ca="1">IF(ISERROR($V1192),"",OFFSET('Smelter Look-up'!$G$4,$V1192-4,0))</f>
        <v/>
      </c>
      <c r="I1192" s="184" t="str">
        <f ca="1">IF(ISERROR($V1192),"",OFFSET('Smelter Look-up'!$H$4,$V1192-4,0))</f>
        <v/>
      </c>
      <c r="J1192" s="184" t="str">
        <f ca="1">IF(ISERROR($V1192),"",OFFSET('Smelter Look-up'!$I$4,$V1192-4,0))</f>
        <v/>
      </c>
      <c r="K1192" s="224"/>
      <c r="L1192" s="224"/>
      <c r="M1192" s="224"/>
      <c r="N1192" s="224"/>
      <c r="O1192" s="224"/>
      <c r="P1192" s="185"/>
      <c r="Q1192" s="225"/>
      <c r="R1192" s="182" t="str">
        <f ca="1">IF(ISERROR($V1192),"",OFFSET('Smelter Look-up'!$C$4,$V1192-4,0)&amp;"")</f>
        <v/>
      </c>
      <c r="S1192" s="181" t="str">
        <f t="shared" ca="1" si="167"/>
        <v/>
      </c>
      <c r="T1192" s="181" t="str">
        <f ca="1">IF(B1192="","",IF(ISERROR(MATCH($J1192,SorP!$B$1:$B$6226,0)),"",INDIRECT("'SorP'!$A$"&amp;MATCH($S1192&amp;$J1192,SorP!C:C,0))))</f>
        <v/>
      </c>
      <c r="U1192" s="201"/>
      <c r="V1192" s="226" t="e">
        <f>IF(C1192="",NA(),IF(OR(C1192="Smelter not listed",C1192="Smelter not yet identified"),MATCH($B1192&amp;$D1192,'Smelter Look-up'!$J:$J,0),MATCH($B1192&amp;$C1192,'Smelter Look-up'!$J:$J,0)))</f>
        <v>#N/A</v>
      </c>
      <c r="X1192" s="227">
        <f t="shared" ca="1" si="168"/>
        <v>0</v>
      </c>
      <c r="AB1192" s="228" t="str">
        <f t="shared" si="169"/>
        <v/>
      </c>
    </row>
    <row r="1193" spans="1:28" s="227" customFormat="1" ht="20.25">
      <c r="A1193" s="181"/>
      <c r="B1193" s="182" t="str">
        <f>IF(LEN(A1193)=0,"",INDEX('Smelter Look-up'!$A:$A,MATCH($A1193,'Smelter Look-up'!$E:$E,0)))</f>
        <v/>
      </c>
      <c r="C1193" s="186" t="str">
        <f>IF(LEN(A1193)=0,"",INDEX('Smelter Look-up'!$C:$C,MATCH($A1193,'Smelter Look-up'!$E:$E,0)))</f>
        <v/>
      </c>
      <c r="D1193" s="230"/>
      <c r="E1193" s="182" t="str">
        <f ca="1">IF(ISERROR($V1193),"",OFFSET('Smelter Look-up'!$D$4,$V1193-4,0)&amp;"")</f>
        <v/>
      </c>
      <c r="F1193" s="182" t="str">
        <f ca="1">IF(ISERROR($V1193),"",OFFSET('Smelter Look-up'!$E$4,$V1193-4,0))</f>
        <v/>
      </c>
      <c r="G1193" s="182" t="str">
        <f ca="1">IF(C1193=$X$4,IF(ISERROR($V1193),"Enter smelter details","RMI"),IF(ISERROR($V1193),"",OFFSET('Smelter Look-up'!$F$4,$V1193-4,0)))</f>
        <v/>
      </c>
      <c r="H1193" s="183" t="str">
        <f ca="1">IF(ISERROR($V1193),"",OFFSET('Smelter Look-up'!$G$4,$V1193-4,0))</f>
        <v/>
      </c>
      <c r="I1193" s="184" t="str">
        <f ca="1">IF(ISERROR($V1193),"",OFFSET('Smelter Look-up'!$H$4,$V1193-4,0))</f>
        <v/>
      </c>
      <c r="J1193" s="184" t="str">
        <f ca="1">IF(ISERROR($V1193),"",OFFSET('Smelter Look-up'!$I$4,$V1193-4,0))</f>
        <v/>
      </c>
      <c r="K1193" s="224"/>
      <c r="L1193" s="224"/>
      <c r="M1193" s="224"/>
      <c r="N1193" s="224"/>
      <c r="O1193" s="224"/>
      <c r="P1193" s="185"/>
      <c r="Q1193" s="225"/>
      <c r="R1193" s="182" t="str">
        <f ca="1">IF(ISERROR($V1193),"",OFFSET('Smelter Look-up'!$C$4,$V1193-4,0)&amp;"")</f>
        <v/>
      </c>
      <c r="S1193" s="181" t="str">
        <f t="shared" ca="1" si="167"/>
        <v/>
      </c>
      <c r="T1193" s="181" t="str">
        <f ca="1">IF(B1193="","",IF(ISERROR(MATCH($J1193,SorP!$B$1:$B$6226,0)),"",INDIRECT("'SorP'!$A$"&amp;MATCH($S1193&amp;$J1193,SorP!C:C,0))))</f>
        <v/>
      </c>
      <c r="U1193" s="201"/>
      <c r="V1193" s="226" t="e">
        <f>IF(C1193="",NA(),IF(OR(C1193="Smelter not listed",C1193="Smelter not yet identified"),MATCH($B1193&amp;$D1193,'Smelter Look-up'!$J:$J,0),MATCH($B1193&amp;$C1193,'Smelter Look-up'!$J:$J,0)))</f>
        <v>#N/A</v>
      </c>
      <c r="X1193" s="227">
        <f t="shared" ca="1" si="168"/>
        <v>0</v>
      </c>
      <c r="AB1193" s="228" t="str">
        <f t="shared" si="169"/>
        <v/>
      </c>
    </row>
    <row r="1194" spans="1:28" s="227" customFormat="1" ht="20.25">
      <c r="A1194" s="181"/>
      <c r="B1194" s="182" t="str">
        <f>IF(LEN(A1194)=0,"",INDEX('Smelter Look-up'!$A:$A,MATCH($A1194,'Smelter Look-up'!$E:$E,0)))</f>
        <v/>
      </c>
      <c r="C1194" s="186" t="str">
        <f>IF(LEN(A1194)=0,"",INDEX('Smelter Look-up'!$C:$C,MATCH($A1194,'Smelter Look-up'!$E:$E,0)))</f>
        <v/>
      </c>
      <c r="D1194" s="230"/>
      <c r="E1194" s="182" t="str">
        <f ca="1">IF(ISERROR($V1194),"",OFFSET('Smelter Look-up'!$D$4,$V1194-4,0)&amp;"")</f>
        <v/>
      </c>
      <c r="F1194" s="182" t="str">
        <f ca="1">IF(ISERROR($V1194),"",OFFSET('Smelter Look-up'!$E$4,$V1194-4,0))</f>
        <v/>
      </c>
      <c r="G1194" s="182" t="str">
        <f ca="1">IF(C1194=$X$4,IF(ISERROR($V1194),"Enter smelter details","RMI"),IF(ISERROR($V1194),"",OFFSET('Smelter Look-up'!$F$4,$V1194-4,0)))</f>
        <v/>
      </c>
      <c r="H1194" s="183" t="str">
        <f ca="1">IF(ISERROR($V1194),"",OFFSET('Smelter Look-up'!$G$4,$V1194-4,0))</f>
        <v/>
      </c>
      <c r="I1194" s="184" t="str">
        <f ca="1">IF(ISERROR($V1194),"",OFFSET('Smelter Look-up'!$H$4,$V1194-4,0))</f>
        <v/>
      </c>
      <c r="J1194" s="184" t="str">
        <f ca="1">IF(ISERROR($V1194),"",OFFSET('Smelter Look-up'!$I$4,$V1194-4,0))</f>
        <v/>
      </c>
      <c r="K1194" s="224"/>
      <c r="L1194" s="224"/>
      <c r="M1194" s="224"/>
      <c r="N1194" s="224"/>
      <c r="O1194" s="224"/>
      <c r="P1194" s="185"/>
      <c r="Q1194" s="225"/>
      <c r="R1194" s="182" t="str">
        <f ca="1">IF(ISERROR($V1194),"",OFFSET('Smelter Look-up'!$C$4,$V1194-4,0)&amp;"")</f>
        <v/>
      </c>
      <c r="S1194" s="181" t="str">
        <f t="shared" ca="1" si="167"/>
        <v/>
      </c>
      <c r="T1194" s="181" t="str">
        <f ca="1">IF(B1194="","",IF(ISERROR(MATCH($J1194,SorP!$B$1:$B$6226,0)),"",INDIRECT("'SorP'!$A$"&amp;MATCH($S1194&amp;$J1194,SorP!C:C,0))))</f>
        <v/>
      </c>
      <c r="U1194" s="201"/>
      <c r="V1194" s="226" t="e">
        <f>IF(C1194="",NA(),IF(OR(C1194="Smelter not listed",C1194="Smelter not yet identified"),MATCH($B1194&amp;$D1194,'Smelter Look-up'!$J:$J,0),MATCH($B1194&amp;$C1194,'Smelter Look-up'!$J:$J,0)))</f>
        <v>#N/A</v>
      </c>
      <c r="X1194" s="227">
        <f t="shared" ca="1" si="168"/>
        <v>0</v>
      </c>
      <c r="AB1194" s="228" t="str">
        <f t="shared" si="169"/>
        <v/>
      </c>
    </row>
    <row r="1195" spans="1:28" s="227" customFormat="1" ht="20.25">
      <c r="A1195" s="181"/>
      <c r="B1195" s="182" t="str">
        <f>IF(LEN(A1195)=0,"",INDEX('Smelter Look-up'!$A:$A,MATCH($A1195,'Smelter Look-up'!$E:$E,0)))</f>
        <v/>
      </c>
      <c r="C1195" s="186" t="str">
        <f>IF(LEN(A1195)=0,"",INDEX('Smelter Look-up'!$C:$C,MATCH($A1195,'Smelter Look-up'!$E:$E,0)))</f>
        <v/>
      </c>
      <c r="D1195" s="230"/>
      <c r="E1195" s="182" t="str">
        <f ca="1">IF(ISERROR($V1195),"",OFFSET('Smelter Look-up'!$D$4,$V1195-4,0)&amp;"")</f>
        <v/>
      </c>
      <c r="F1195" s="182" t="str">
        <f ca="1">IF(ISERROR($V1195),"",OFFSET('Smelter Look-up'!$E$4,$V1195-4,0))</f>
        <v/>
      </c>
      <c r="G1195" s="182" t="str">
        <f ca="1">IF(C1195=$X$4,IF(ISERROR($V1195),"Enter smelter details","RMI"),IF(ISERROR($V1195),"",OFFSET('Smelter Look-up'!$F$4,$V1195-4,0)))</f>
        <v/>
      </c>
      <c r="H1195" s="183" t="str">
        <f ca="1">IF(ISERROR($V1195),"",OFFSET('Smelter Look-up'!$G$4,$V1195-4,0))</f>
        <v/>
      </c>
      <c r="I1195" s="184" t="str">
        <f ca="1">IF(ISERROR($V1195),"",OFFSET('Smelter Look-up'!$H$4,$V1195-4,0))</f>
        <v/>
      </c>
      <c r="J1195" s="184" t="str">
        <f ca="1">IF(ISERROR($V1195),"",OFFSET('Smelter Look-up'!$I$4,$V1195-4,0))</f>
        <v/>
      </c>
      <c r="K1195" s="224"/>
      <c r="L1195" s="224"/>
      <c r="M1195" s="224"/>
      <c r="N1195" s="224"/>
      <c r="O1195" s="224"/>
      <c r="P1195" s="185"/>
      <c r="Q1195" s="225"/>
      <c r="R1195" s="182" t="str">
        <f ca="1">IF(ISERROR($V1195),"",OFFSET('Smelter Look-up'!$C$4,$V1195-4,0)&amp;"")</f>
        <v/>
      </c>
      <c r="S1195" s="181" t="str">
        <f t="shared" ca="1" si="167"/>
        <v/>
      </c>
      <c r="T1195" s="181" t="str">
        <f ca="1">IF(B1195="","",IF(ISERROR(MATCH($J1195,SorP!$B$1:$B$6226,0)),"",INDIRECT("'SorP'!$A$"&amp;MATCH($S1195&amp;$J1195,SorP!C:C,0))))</f>
        <v/>
      </c>
      <c r="U1195" s="201"/>
      <c r="V1195" s="226" t="e">
        <f>IF(C1195="",NA(),IF(OR(C1195="Smelter not listed",C1195="Smelter not yet identified"),MATCH($B1195&amp;$D1195,'Smelter Look-up'!$J:$J,0),MATCH($B1195&amp;$C1195,'Smelter Look-up'!$J:$J,0)))</f>
        <v>#N/A</v>
      </c>
      <c r="X1195" s="227">
        <f t="shared" ca="1" si="168"/>
        <v>0</v>
      </c>
      <c r="AB1195" s="228" t="str">
        <f t="shared" si="169"/>
        <v/>
      </c>
    </row>
    <row r="1196" spans="1:28" s="227" customFormat="1" ht="20.25">
      <c r="A1196" s="181"/>
      <c r="B1196" s="182" t="str">
        <f>IF(LEN(A1196)=0,"",INDEX('Smelter Look-up'!$A:$A,MATCH($A1196,'Smelter Look-up'!$E:$E,0)))</f>
        <v/>
      </c>
      <c r="C1196" s="186" t="str">
        <f>IF(LEN(A1196)=0,"",INDEX('Smelter Look-up'!$C:$C,MATCH($A1196,'Smelter Look-up'!$E:$E,0)))</f>
        <v/>
      </c>
      <c r="D1196" s="230"/>
      <c r="E1196" s="182" t="str">
        <f ca="1">IF(ISERROR($V1196),"",OFFSET('Smelter Look-up'!$D$4,$V1196-4,0)&amp;"")</f>
        <v/>
      </c>
      <c r="F1196" s="182" t="str">
        <f ca="1">IF(ISERROR($V1196),"",OFFSET('Smelter Look-up'!$E$4,$V1196-4,0))</f>
        <v/>
      </c>
      <c r="G1196" s="182" t="str">
        <f ca="1">IF(C1196=$X$4,IF(ISERROR($V1196),"Enter smelter details","RMI"),IF(ISERROR($V1196),"",OFFSET('Smelter Look-up'!$F$4,$V1196-4,0)))</f>
        <v/>
      </c>
      <c r="H1196" s="183" t="str">
        <f ca="1">IF(ISERROR($V1196),"",OFFSET('Smelter Look-up'!$G$4,$V1196-4,0))</f>
        <v/>
      </c>
      <c r="I1196" s="184" t="str">
        <f ca="1">IF(ISERROR($V1196),"",OFFSET('Smelter Look-up'!$H$4,$V1196-4,0))</f>
        <v/>
      </c>
      <c r="J1196" s="184" t="str">
        <f ca="1">IF(ISERROR($V1196),"",OFFSET('Smelter Look-up'!$I$4,$V1196-4,0))</f>
        <v/>
      </c>
      <c r="K1196" s="224"/>
      <c r="L1196" s="224"/>
      <c r="M1196" s="224"/>
      <c r="N1196" s="224"/>
      <c r="O1196" s="224"/>
      <c r="P1196" s="185"/>
      <c r="Q1196" s="225"/>
      <c r="R1196" s="182" t="str">
        <f ca="1">IF(ISERROR($V1196),"",OFFSET('Smelter Look-up'!$C$4,$V1196-4,0)&amp;"")</f>
        <v/>
      </c>
      <c r="S1196" s="181" t="str">
        <f t="shared" ca="1" si="167"/>
        <v/>
      </c>
      <c r="T1196" s="181" t="str">
        <f ca="1">IF(B1196="","",IF(ISERROR(MATCH($J1196,SorP!$B$1:$B$6226,0)),"",INDIRECT("'SorP'!$A$"&amp;MATCH($S1196&amp;$J1196,SorP!C:C,0))))</f>
        <v/>
      </c>
      <c r="U1196" s="201"/>
      <c r="V1196" s="226" t="e">
        <f>IF(C1196="",NA(),IF(OR(C1196="Smelter not listed",C1196="Smelter not yet identified"),MATCH($B1196&amp;$D1196,'Smelter Look-up'!$J:$J,0),MATCH($B1196&amp;$C1196,'Smelter Look-up'!$J:$J,0)))</f>
        <v>#N/A</v>
      </c>
      <c r="X1196" s="227">
        <f t="shared" ca="1" si="168"/>
        <v>0</v>
      </c>
      <c r="AB1196" s="228" t="str">
        <f t="shared" si="169"/>
        <v/>
      </c>
    </row>
    <row r="1197" spans="1:28" s="227" customFormat="1" ht="20.25">
      <c r="A1197" s="181"/>
      <c r="B1197" s="182" t="str">
        <f>IF(LEN(A1197)=0,"",INDEX('Smelter Look-up'!$A:$A,MATCH($A1197,'Smelter Look-up'!$E:$E,0)))</f>
        <v/>
      </c>
      <c r="C1197" s="186" t="str">
        <f>IF(LEN(A1197)=0,"",INDEX('Smelter Look-up'!$C:$C,MATCH($A1197,'Smelter Look-up'!$E:$E,0)))</f>
        <v/>
      </c>
      <c r="D1197" s="230"/>
      <c r="E1197" s="182" t="str">
        <f ca="1">IF(ISERROR($V1197),"",OFFSET('Smelter Look-up'!$D$4,$V1197-4,0)&amp;"")</f>
        <v/>
      </c>
      <c r="F1197" s="182" t="str">
        <f ca="1">IF(ISERROR($V1197),"",OFFSET('Smelter Look-up'!$E$4,$V1197-4,0))</f>
        <v/>
      </c>
      <c r="G1197" s="182" t="str">
        <f ca="1">IF(C1197=$X$4,IF(ISERROR($V1197),"Enter smelter details","RMI"),IF(ISERROR($V1197),"",OFFSET('Smelter Look-up'!$F$4,$V1197-4,0)))</f>
        <v/>
      </c>
      <c r="H1197" s="183" t="str">
        <f ca="1">IF(ISERROR($V1197),"",OFFSET('Smelter Look-up'!$G$4,$V1197-4,0))</f>
        <v/>
      </c>
      <c r="I1197" s="184" t="str">
        <f ca="1">IF(ISERROR($V1197),"",OFFSET('Smelter Look-up'!$H$4,$V1197-4,0))</f>
        <v/>
      </c>
      <c r="J1197" s="184" t="str">
        <f ca="1">IF(ISERROR($V1197),"",OFFSET('Smelter Look-up'!$I$4,$V1197-4,0))</f>
        <v/>
      </c>
      <c r="K1197" s="224"/>
      <c r="L1197" s="224"/>
      <c r="M1197" s="224"/>
      <c r="N1197" s="224"/>
      <c r="O1197" s="224"/>
      <c r="P1197" s="185"/>
      <c r="Q1197" s="225"/>
      <c r="R1197" s="182" t="str">
        <f ca="1">IF(ISERROR($V1197),"",OFFSET('Smelter Look-up'!$C$4,$V1197-4,0)&amp;"")</f>
        <v/>
      </c>
      <c r="S1197" s="181" t="str">
        <f t="shared" ca="1" si="167"/>
        <v/>
      </c>
      <c r="T1197" s="181" t="str">
        <f ca="1">IF(B1197="","",IF(ISERROR(MATCH($J1197,SorP!$B$1:$B$6226,0)),"",INDIRECT("'SorP'!$A$"&amp;MATCH($S1197&amp;$J1197,SorP!C:C,0))))</f>
        <v/>
      </c>
      <c r="U1197" s="201"/>
      <c r="V1197" s="226" t="e">
        <f>IF(C1197="",NA(),IF(OR(C1197="Smelter not listed",C1197="Smelter not yet identified"),MATCH($B1197&amp;$D1197,'Smelter Look-up'!$J:$J,0),MATCH($B1197&amp;$C1197,'Smelter Look-up'!$J:$J,0)))</f>
        <v>#N/A</v>
      </c>
      <c r="X1197" s="227">
        <f t="shared" ca="1" si="168"/>
        <v>0</v>
      </c>
      <c r="AB1197" s="228" t="str">
        <f t="shared" si="169"/>
        <v/>
      </c>
    </row>
    <row r="1198" spans="1:28" s="227" customFormat="1" ht="20.25">
      <c r="A1198" s="181"/>
      <c r="B1198" s="182" t="str">
        <f>IF(LEN(A1198)=0,"",INDEX('Smelter Look-up'!$A:$A,MATCH($A1198,'Smelter Look-up'!$E:$E,0)))</f>
        <v/>
      </c>
      <c r="C1198" s="186" t="str">
        <f>IF(LEN(A1198)=0,"",INDEX('Smelter Look-up'!$C:$C,MATCH($A1198,'Smelter Look-up'!$E:$E,0)))</f>
        <v/>
      </c>
      <c r="D1198" s="230"/>
      <c r="E1198" s="182" t="str">
        <f ca="1">IF(ISERROR($V1198),"",OFFSET('Smelter Look-up'!$D$4,$V1198-4,0)&amp;"")</f>
        <v/>
      </c>
      <c r="F1198" s="182" t="str">
        <f ca="1">IF(ISERROR($V1198),"",OFFSET('Smelter Look-up'!$E$4,$V1198-4,0))</f>
        <v/>
      </c>
      <c r="G1198" s="182" t="str">
        <f ca="1">IF(C1198=$X$4,IF(ISERROR($V1198),"Enter smelter details","RMI"),IF(ISERROR($V1198),"",OFFSET('Smelter Look-up'!$F$4,$V1198-4,0)))</f>
        <v/>
      </c>
      <c r="H1198" s="183" t="str">
        <f ca="1">IF(ISERROR($V1198),"",OFFSET('Smelter Look-up'!$G$4,$V1198-4,0))</f>
        <v/>
      </c>
      <c r="I1198" s="184" t="str">
        <f ca="1">IF(ISERROR($V1198),"",OFFSET('Smelter Look-up'!$H$4,$V1198-4,0))</f>
        <v/>
      </c>
      <c r="J1198" s="184" t="str">
        <f ca="1">IF(ISERROR($V1198),"",OFFSET('Smelter Look-up'!$I$4,$V1198-4,0))</f>
        <v/>
      </c>
      <c r="K1198" s="224"/>
      <c r="L1198" s="224"/>
      <c r="M1198" s="224"/>
      <c r="N1198" s="224"/>
      <c r="O1198" s="224"/>
      <c r="P1198" s="185"/>
      <c r="Q1198" s="225"/>
      <c r="R1198" s="182" t="str">
        <f ca="1">IF(ISERROR($V1198),"",OFFSET('Smelter Look-up'!$C$4,$V1198-4,0)&amp;"")</f>
        <v/>
      </c>
      <c r="S1198" s="181" t="str">
        <f t="shared" ca="1" si="167"/>
        <v/>
      </c>
      <c r="T1198" s="181" t="str">
        <f ca="1">IF(B1198="","",IF(ISERROR(MATCH($J1198,SorP!$B$1:$B$6226,0)),"",INDIRECT("'SorP'!$A$"&amp;MATCH($S1198&amp;$J1198,SorP!C:C,0))))</f>
        <v/>
      </c>
      <c r="U1198" s="201"/>
      <c r="V1198" s="226" t="e">
        <f>IF(C1198="",NA(),IF(OR(C1198="Smelter not listed",C1198="Smelter not yet identified"),MATCH($B1198&amp;$D1198,'Smelter Look-up'!$J:$J,0),MATCH($B1198&amp;$C1198,'Smelter Look-up'!$J:$J,0)))</f>
        <v>#N/A</v>
      </c>
      <c r="X1198" s="227">
        <f t="shared" ca="1" si="168"/>
        <v>0</v>
      </c>
      <c r="AB1198" s="228" t="str">
        <f t="shared" si="169"/>
        <v/>
      </c>
    </row>
    <row r="1199" spans="1:28" s="227" customFormat="1" ht="20.25">
      <c r="A1199" s="181"/>
      <c r="B1199" s="182" t="str">
        <f>IF(LEN(A1199)=0,"",INDEX('Smelter Look-up'!$A:$A,MATCH($A1199,'Smelter Look-up'!$E:$E,0)))</f>
        <v/>
      </c>
      <c r="C1199" s="186" t="str">
        <f>IF(LEN(A1199)=0,"",INDEX('Smelter Look-up'!$C:$C,MATCH($A1199,'Smelter Look-up'!$E:$E,0)))</f>
        <v/>
      </c>
      <c r="D1199" s="230"/>
      <c r="E1199" s="182" t="str">
        <f ca="1">IF(ISERROR($V1199),"",OFFSET('Smelter Look-up'!$D$4,$V1199-4,0)&amp;"")</f>
        <v/>
      </c>
      <c r="F1199" s="182" t="str">
        <f ca="1">IF(ISERROR($V1199),"",OFFSET('Smelter Look-up'!$E$4,$V1199-4,0))</f>
        <v/>
      </c>
      <c r="G1199" s="182" t="str">
        <f ca="1">IF(C1199=$X$4,IF(ISERROR($V1199),"Enter smelter details","RMI"),IF(ISERROR($V1199),"",OFFSET('Smelter Look-up'!$F$4,$V1199-4,0)))</f>
        <v/>
      </c>
      <c r="H1199" s="183" t="str">
        <f ca="1">IF(ISERROR($V1199),"",OFFSET('Smelter Look-up'!$G$4,$V1199-4,0))</f>
        <v/>
      </c>
      <c r="I1199" s="184" t="str">
        <f ca="1">IF(ISERROR($V1199),"",OFFSET('Smelter Look-up'!$H$4,$V1199-4,0))</f>
        <v/>
      </c>
      <c r="J1199" s="184" t="str">
        <f ca="1">IF(ISERROR($V1199),"",OFFSET('Smelter Look-up'!$I$4,$V1199-4,0))</f>
        <v/>
      </c>
      <c r="K1199" s="224"/>
      <c r="L1199" s="224"/>
      <c r="M1199" s="224"/>
      <c r="N1199" s="224"/>
      <c r="O1199" s="224"/>
      <c r="P1199" s="185"/>
      <c r="Q1199" s="225"/>
      <c r="R1199" s="182" t="str">
        <f ca="1">IF(ISERROR($V1199),"",OFFSET('Smelter Look-up'!$C$4,$V1199-4,0)&amp;"")</f>
        <v/>
      </c>
      <c r="S1199" s="181" t="str">
        <f t="shared" ca="1" si="167"/>
        <v/>
      </c>
      <c r="T1199" s="181" t="str">
        <f ca="1">IF(B1199="","",IF(ISERROR(MATCH($J1199,SorP!$B$1:$B$6226,0)),"",INDIRECT("'SorP'!$A$"&amp;MATCH($S1199&amp;$J1199,SorP!C:C,0))))</f>
        <v/>
      </c>
      <c r="U1199" s="201"/>
      <c r="V1199" s="226" t="e">
        <f>IF(C1199="",NA(),IF(OR(C1199="Smelter not listed",C1199="Smelter not yet identified"),MATCH($B1199&amp;$D1199,'Smelter Look-up'!$J:$J,0),MATCH($B1199&amp;$C1199,'Smelter Look-up'!$J:$J,0)))</f>
        <v>#N/A</v>
      </c>
      <c r="X1199" s="227">
        <f t="shared" ca="1" si="168"/>
        <v>0</v>
      </c>
      <c r="AB1199" s="228" t="str">
        <f t="shared" si="169"/>
        <v/>
      </c>
    </row>
    <row r="1200" spans="1:28" s="227" customFormat="1" ht="20.25">
      <c r="A1200" s="181"/>
      <c r="B1200" s="182" t="str">
        <f>IF(LEN(A1200)=0,"",INDEX('Smelter Look-up'!$A:$A,MATCH($A1200,'Smelter Look-up'!$E:$E,0)))</f>
        <v/>
      </c>
      <c r="C1200" s="186" t="str">
        <f>IF(LEN(A1200)=0,"",INDEX('Smelter Look-up'!$C:$C,MATCH($A1200,'Smelter Look-up'!$E:$E,0)))</f>
        <v/>
      </c>
      <c r="D1200" s="230"/>
      <c r="E1200" s="182" t="str">
        <f ca="1">IF(ISERROR($V1200),"",OFFSET('Smelter Look-up'!$D$4,$V1200-4,0)&amp;"")</f>
        <v/>
      </c>
      <c r="F1200" s="182" t="str">
        <f ca="1">IF(ISERROR($V1200),"",OFFSET('Smelter Look-up'!$E$4,$V1200-4,0))</f>
        <v/>
      </c>
      <c r="G1200" s="182" t="str">
        <f ca="1">IF(C1200=$X$4,IF(ISERROR($V1200),"Enter smelter details","RMI"),IF(ISERROR($V1200),"",OFFSET('Smelter Look-up'!$F$4,$V1200-4,0)))</f>
        <v/>
      </c>
      <c r="H1200" s="183" t="str">
        <f ca="1">IF(ISERROR($V1200),"",OFFSET('Smelter Look-up'!$G$4,$V1200-4,0))</f>
        <v/>
      </c>
      <c r="I1200" s="184" t="str">
        <f ca="1">IF(ISERROR($V1200),"",OFFSET('Smelter Look-up'!$H$4,$V1200-4,0))</f>
        <v/>
      </c>
      <c r="J1200" s="184" t="str">
        <f ca="1">IF(ISERROR($V1200),"",OFFSET('Smelter Look-up'!$I$4,$V1200-4,0))</f>
        <v/>
      </c>
      <c r="K1200" s="224"/>
      <c r="L1200" s="224"/>
      <c r="M1200" s="224"/>
      <c r="N1200" s="224"/>
      <c r="O1200" s="224"/>
      <c r="P1200" s="185"/>
      <c r="Q1200" s="225"/>
      <c r="R1200" s="182" t="str">
        <f ca="1">IF(ISERROR($V1200),"",OFFSET('Smelter Look-up'!$C$4,$V1200-4,0)&amp;"")</f>
        <v/>
      </c>
      <c r="S1200" s="181" t="str">
        <f t="shared" ca="1" si="167"/>
        <v/>
      </c>
      <c r="T1200" s="181" t="str">
        <f ca="1">IF(B1200="","",IF(ISERROR(MATCH($J1200,SorP!$B$1:$B$6226,0)),"",INDIRECT("'SorP'!$A$"&amp;MATCH($S1200&amp;$J1200,SorP!C:C,0))))</f>
        <v/>
      </c>
      <c r="U1200" s="201"/>
      <c r="V1200" s="226" t="e">
        <f>IF(C1200="",NA(),IF(OR(C1200="Smelter not listed",C1200="Smelter not yet identified"),MATCH($B1200&amp;$D1200,'Smelter Look-up'!$J:$J,0),MATCH($B1200&amp;$C1200,'Smelter Look-up'!$J:$J,0)))</f>
        <v>#N/A</v>
      </c>
      <c r="X1200" s="227">
        <f t="shared" ca="1" si="168"/>
        <v>0</v>
      </c>
      <c r="AB1200" s="228" t="str">
        <f t="shared" si="169"/>
        <v/>
      </c>
    </row>
    <row r="1201" spans="1:28" s="227" customFormat="1" ht="20.25">
      <c r="A1201" s="181"/>
      <c r="B1201" s="182" t="str">
        <f>IF(LEN(A1201)=0,"",INDEX('Smelter Look-up'!$A:$A,MATCH($A1201,'Smelter Look-up'!$E:$E,0)))</f>
        <v/>
      </c>
      <c r="C1201" s="186" t="str">
        <f>IF(LEN(A1201)=0,"",INDEX('Smelter Look-up'!$C:$C,MATCH($A1201,'Smelter Look-up'!$E:$E,0)))</f>
        <v/>
      </c>
      <c r="D1201" s="230"/>
      <c r="E1201" s="182" t="str">
        <f ca="1">IF(ISERROR($V1201),"",OFFSET('Smelter Look-up'!$D$4,$V1201-4,0)&amp;"")</f>
        <v/>
      </c>
      <c r="F1201" s="182" t="str">
        <f ca="1">IF(ISERROR($V1201),"",OFFSET('Smelter Look-up'!$E$4,$V1201-4,0))</f>
        <v/>
      </c>
      <c r="G1201" s="182" t="str">
        <f ca="1">IF(C1201=$X$4,IF(ISERROR($V1201),"Enter smelter details","RMI"),IF(ISERROR($V1201),"",OFFSET('Smelter Look-up'!$F$4,$V1201-4,0)))</f>
        <v/>
      </c>
      <c r="H1201" s="183" t="str">
        <f ca="1">IF(ISERROR($V1201),"",OFFSET('Smelter Look-up'!$G$4,$V1201-4,0))</f>
        <v/>
      </c>
      <c r="I1201" s="184" t="str">
        <f ca="1">IF(ISERROR($V1201),"",OFFSET('Smelter Look-up'!$H$4,$V1201-4,0))</f>
        <v/>
      </c>
      <c r="J1201" s="184" t="str">
        <f ca="1">IF(ISERROR($V1201),"",OFFSET('Smelter Look-up'!$I$4,$V1201-4,0))</f>
        <v/>
      </c>
      <c r="K1201" s="224"/>
      <c r="L1201" s="224"/>
      <c r="M1201" s="224"/>
      <c r="N1201" s="224"/>
      <c r="O1201" s="224"/>
      <c r="P1201" s="185"/>
      <c r="Q1201" s="225"/>
      <c r="R1201" s="182" t="str">
        <f ca="1">IF(ISERROR($V1201),"",OFFSET('Smelter Look-up'!$C$4,$V1201-4,0)&amp;"")</f>
        <v/>
      </c>
      <c r="S1201" s="181" t="str">
        <f t="shared" ca="1" si="167"/>
        <v/>
      </c>
      <c r="T1201" s="181" t="str">
        <f ca="1">IF(B1201="","",IF(ISERROR(MATCH($J1201,SorP!$B$1:$B$6226,0)),"",INDIRECT("'SorP'!$A$"&amp;MATCH($S1201&amp;$J1201,SorP!C:C,0))))</f>
        <v/>
      </c>
      <c r="U1201" s="201"/>
      <c r="V1201" s="226" t="e">
        <f>IF(C1201="",NA(),IF(OR(C1201="Smelter not listed",C1201="Smelter not yet identified"),MATCH($B1201&amp;$D1201,'Smelter Look-up'!$J:$J,0),MATCH($B1201&amp;$C1201,'Smelter Look-up'!$J:$J,0)))</f>
        <v>#N/A</v>
      </c>
      <c r="X1201" s="227">
        <f t="shared" ca="1" si="168"/>
        <v>0</v>
      </c>
      <c r="AB1201" s="228" t="str">
        <f t="shared" si="169"/>
        <v/>
      </c>
    </row>
    <row r="1202" spans="1:28" s="227" customFormat="1" ht="20.25">
      <c r="A1202" s="181"/>
      <c r="B1202" s="182" t="str">
        <f>IF(LEN(A1202)=0,"",INDEX('Smelter Look-up'!$A:$A,MATCH($A1202,'Smelter Look-up'!$E:$E,0)))</f>
        <v/>
      </c>
      <c r="C1202" s="186" t="str">
        <f>IF(LEN(A1202)=0,"",INDEX('Smelter Look-up'!$C:$C,MATCH($A1202,'Smelter Look-up'!$E:$E,0)))</f>
        <v/>
      </c>
      <c r="D1202" s="230"/>
      <c r="E1202" s="182" t="str">
        <f ca="1">IF(ISERROR($V1202),"",OFFSET('Smelter Look-up'!$D$4,$V1202-4,0)&amp;"")</f>
        <v/>
      </c>
      <c r="F1202" s="182" t="str">
        <f ca="1">IF(ISERROR($V1202),"",OFFSET('Smelter Look-up'!$E$4,$V1202-4,0))</f>
        <v/>
      </c>
      <c r="G1202" s="182" t="str">
        <f ca="1">IF(C1202=$X$4,IF(ISERROR($V1202),"Enter smelter details","RMI"),IF(ISERROR($V1202),"",OFFSET('Smelter Look-up'!$F$4,$V1202-4,0)))</f>
        <v/>
      </c>
      <c r="H1202" s="183" t="str">
        <f ca="1">IF(ISERROR($V1202),"",OFFSET('Smelter Look-up'!$G$4,$V1202-4,0))</f>
        <v/>
      </c>
      <c r="I1202" s="184" t="str">
        <f ca="1">IF(ISERROR($V1202),"",OFFSET('Smelter Look-up'!$H$4,$V1202-4,0))</f>
        <v/>
      </c>
      <c r="J1202" s="184" t="str">
        <f ca="1">IF(ISERROR($V1202),"",OFFSET('Smelter Look-up'!$I$4,$V1202-4,0))</f>
        <v/>
      </c>
      <c r="K1202" s="224"/>
      <c r="L1202" s="224"/>
      <c r="M1202" s="224"/>
      <c r="N1202" s="224"/>
      <c r="O1202" s="224"/>
      <c r="P1202" s="185"/>
      <c r="Q1202" s="225"/>
      <c r="R1202" s="182" t="str">
        <f ca="1">IF(ISERROR($V1202),"",OFFSET('Smelter Look-up'!$C$4,$V1202-4,0)&amp;"")</f>
        <v/>
      </c>
      <c r="S1202" s="181" t="str">
        <f t="shared" ca="1" si="167"/>
        <v/>
      </c>
      <c r="T1202" s="181" t="str">
        <f ca="1">IF(B1202="","",IF(ISERROR(MATCH($J1202,SorP!$B$1:$B$6226,0)),"",INDIRECT("'SorP'!$A$"&amp;MATCH($S1202&amp;$J1202,SorP!C:C,0))))</f>
        <v/>
      </c>
      <c r="U1202" s="201"/>
      <c r="V1202" s="226" t="e">
        <f>IF(C1202="",NA(),IF(OR(C1202="Smelter not listed",C1202="Smelter not yet identified"),MATCH($B1202&amp;$D1202,'Smelter Look-up'!$J:$J,0),MATCH($B1202&amp;$C1202,'Smelter Look-up'!$J:$J,0)))</f>
        <v>#N/A</v>
      </c>
      <c r="X1202" s="227">
        <f t="shared" ca="1" si="168"/>
        <v>0</v>
      </c>
      <c r="AB1202" s="228" t="str">
        <f t="shared" si="169"/>
        <v/>
      </c>
    </row>
    <row r="1203" spans="1:28" s="227" customFormat="1" ht="20.25">
      <c r="A1203" s="181"/>
      <c r="B1203" s="182" t="str">
        <f>IF(LEN(A1203)=0,"",INDEX('Smelter Look-up'!$A:$A,MATCH($A1203,'Smelter Look-up'!$E:$E,0)))</f>
        <v/>
      </c>
      <c r="C1203" s="186" t="str">
        <f>IF(LEN(A1203)=0,"",INDEX('Smelter Look-up'!$C:$C,MATCH($A1203,'Smelter Look-up'!$E:$E,0)))</f>
        <v/>
      </c>
      <c r="D1203" s="230"/>
      <c r="E1203" s="182" t="str">
        <f ca="1">IF(ISERROR($V1203),"",OFFSET('Smelter Look-up'!$D$4,$V1203-4,0)&amp;"")</f>
        <v/>
      </c>
      <c r="F1203" s="182" t="str">
        <f ca="1">IF(ISERROR($V1203),"",OFFSET('Smelter Look-up'!$E$4,$V1203-4,0))</f>
        <v/>
      </c>
      <c r="G1203" s="182" t="str">
        <f ca="1">IF(C1203=$X$4,IF(ISERROR($V1203),"Enter smelter details","RMI"),IF(ISERROR($V1203),"",OFFSET('Smelter Look-up'!$F$4,$V1203-4,0)))</f>
        <v/>
      </c>
      <c r="H1203" s="183" t="str">
        <f ca="1">IF(ISERROR($V1203),"",OFFSET('Smelter Look-up'!$G$4,$V1203-4,0))</f>
        <v/>
      </c>
      <c r="I1203" s="184" t="str">
        <f ca="1">IF(ISERROR($V1203),"",OFFSET('Smelter Look-up'!$H$4,$V1203-4,0))</f>
        <v/>
      </c>
      <c r="J1203" s="184" t="str">
        <f ca="1">IF(ISERROR($V1203),"",OFFSET('Smelter Look-up'!$I$4,$V1203-4,0))</f>
        <v/>
      </c>
      <c r="K1203" s="224"/>
      <c r="L1203" s="224"/>
      <c r="M1203" s="224"/>
      <c r="N1203" s="224"/>
      <c r="O1203" s="224"/>
      <c r="P1203" s="185"/>
      <c r="Q1203" s="225"/>
      <c r="R1203" s="182" t="str">
        <f ca="1">IF(ISERROR($V1203),"",OFFSET('Smelter Look-up'!$C$4,$V1203-4,0)&amp;"")</f>
        <v/>
      </c>
      <c r="S1203" s="181" t="str">
        <f t="shared" ca="1" si="167"/>
        <v/>
      </c>
      <c r="T1203" s="181" t="str">
        <f ca="1">IF(B1203="","",IF(ISERROR(MATCH($J1203,SorP!$B$1:$B$6226,0)),"",INDIRECT("'SorP'!$A$"&amp;MATCH($S1203&amp;$J1203,SorP!C:C,0))))</f>
        <v/>
      </c>
      <c r="U1203" s="201"/>
      <c r="V1203" s="226" t="e">
        <f>IF(C1203="",NA(),IF(OR(C1203="Smelter not listed",C1203="Smelter not yet identified"),MATCH($B1203&amp;$D1203,'Smelter Look-up'!$J:$J,0),MATCH($B1203&amp;$C1203,'Smelter Look-up'!$J:$J,0)))</f>
        <v>#N/A</v>
      </c>
      <c r="X1203" s="227">
        <f t="shared" ca="1" si="168"/>
        <v>0</v>
      </c>
      <c r="AB1203" s="228" t="str">
        <f t="shared" si="169"/>
        <v/>
      </c>
    </row>
    <row r="1204" spans="1:28" s="227" customFormat="1" ht="20.25">
      <c r="A1204" s="181"/>
      <c r="B1204" s="182" t="str">
        <f>IF(LEN(A1204)=0,"",INDEX('Smelter Look-up'!$A:$A,MATCH($A1204,'Smelter Look-up'!$E:$E,0)))</f>
        <v/>
      </c>
      <c r="C1204" s="186" t="str">
        <f>IF(LEN(A1204)=0,"",INDEX('Smelter Look-up'!$C:$C,MATCH($A1204,'Smelter Look-up'!$E:$E,0)))</f>
        <v/>
      </c>
      <c r="D1204" s="230"/>
      <c r="E1204" s="182" t="str">
        <f ca="1">IF(ISERROR($V1204),"",OFFSET('Smelter Look-up'!$D$4,$V1204-4,0)&amp;"")</f>
        <v/>
      </c>
      <c r="F1204" s="182" t="str">
        <f ca="1">IF(ISERROR($V1204),"",OFFSET('Smelter Look-up'!$E$4,$V1204-4,0))</f>
        <v/>
      </c>
      <c r="G1204" s="182" t="str">
        <f ca="1">IF(C1204=$X$4,IF(ISERROR($V1204),"Enter smelter details","RMI"),IF(ISERROR($V1204),"",OFFSET('Smelter Look-up'!$F$4,$V1204-4,0)))</f>
        <v/>
      </c>
      <c r="H1204" s="183" t="str">
        <f ca="1">IF(ISERROR($V1204),"",OFFSET('Smelter Look-up'!$G$4,$V1204-4,0))</f>
        <v/>
      </c>
      <c r="I1204" s="184" t="str">
        <f ca="1">IF(ISERROR($V1204),"",OFFSET('Smelter Look-up'!$H$4,$V1204-4,0))</f>
        <v/>
      </c>
      <c r="J1204" s="184" t="str">
        <f ca="1">IF(ISERROR($V1204),"",OFFSET('Smelter Look-up'!$I$4,$V1204-4,0))</f>
        <v/>
      </c>
      <c r="K1204" s="224"/>
      <c r="L1204" s="224"/>
      <c r="M1204" s="224"/>
      <c r="N1204" s="224"/>
      <c r="O1204" s="224"/>
      <c r="P1204" s="185"/>
      <c r="Q1204" s="225"/>
      <c r="R1204" s="182" t="str">
        <f ca="1">IF(ISERROR($V1204),"",OFFSET('Smelter Look-up'!$C$4,$V1204-4,0)&amp;"")</f>
        <v/>
      </c>
      <c r="S1204" s="181" t="str">
        <f t="shared" ca="1" si="167"/>
        <v/>
      </c>
      <c r="T1204" s="181" t="str">
        <f ca="1">IF(B1204="","",IF(ISERROR(MATCH($J1204,SorP!$B$1:$B$6226,0)),"",INDIRECT("'SorP'!$A$"&amp;MATCH($S1204&amp;$J1204,SorP!C:C,0))))</f>
        <v/>
      </c>
      <c r="U1204" s="201"/>
      <c r="V1204" s="226" t="e">
        <f>IF(C1204="",NA(),IF(OR(C1204="Smelter not listed",C1204="Smelter not yet identified"),MATCH($B1204&amp;$D1204,'Smelter Look-up'!$J:$J,0),MATCH($B1204&amp;$C1204,'Smelter Look-up'!$J:$J,0)))</f>
        <v>#N/A</v>
      </c>
      <c r="X1204" s="227">
        <f t="shared" ca="1" si="168"/>
        <v>0</v>
      </c>
      <c r="AB1204" s="228" t="str">
        <f t="shared" si="169"/>
        <v/>
      </c>
    </row>
    <row r="1205" spans="1:28" s="227" customFormat="1" ht="20.25">
      <c r="A1205" s="181"/>
      <c r="B1205" s="182" t="str">
        <f>IF(LEN(A1205)=0,"",INDEX('Smelter Look-up'!$A:$A,MATCH($A1205,'Smelter Look-up'!$E:$E,0)))</f>
        <v/>
      </c>
      <c r="C1205" s="186" t="str">
        <f>IF(LEN(A1205)=0,"",INDEX('Smelter Look-up'!$C:$C,MATCH($A1205,'Smelter Look-up'!$E:$E,0)))</f>
        <v/>
      </c>
      <c r="D1205" s="230"/>
      <c r="E1205" s="182" t="str">
        <f ca="1">IF(ISERROR($V1205),"",OFFSET('Smelter Look-up'!$D$4,$V1205-4,0)&amp;"")</f>
        <v/>
      </c>
      <c r="F1205" s="182" t="str">
        <f ca="1">IF(ISERROR($V1205),"",OFFSET('Smelter Look-up'!$E$4,$V1205-4,0))</f>
        <v/>
      </c>
      <c r="G1205" s="182" t="str">
        <f ca="1">IF(C1205=$X$4,IF(ISERROR($V1205),"Enter smelter details","RMI"),IF(ISERROR($V1205),"",OFFSET('Smelter Look-up'!$F$4,$V1205-4,0)))</f>
        <v/>
      </c>
      <c r="H1205" s="183" t="str">
        <f ca="1">IF(ISERROR($V1205),"",OFFSET('Smelter Look-up'!$G$4,$V1205-4,0))</f>
        <v/>
      </c>
      <c r="I1205" s="184" t="str">
        <f ca="1">IF(ISERROR($V1205),"",OFFSET('Smelter Look-up'!$H$4,$V1205-4,0))</f>
        <v/>
      </c>
      <c r="J1205" s="184" t="str">
        <f ca="1">IF(ISERROR($V1205),"",OFFSET('Smelter Look-up'!$I$4,$V1205-4,0))</f>
        <v/>
      </c>
      <c r="K1205" s="224"/>
      <c r="L1205" s="224"/>
      <c r="M1205" s="224"/>
      <c r="N1205" s="224"/>
      <c r="O1205" s="224"/>
      <c r="P1205" s="185"/>
      <c r="Q1205" s="225"/>
      <c r="R1205" s="182" t="str">
        <f ca="1">IF(ISERROR($V1205),"",OFFSET('Smelter Look-up'!$C$4,$V1205-4,0)&amp;"")</f>
        <v/>
      </c>
      <c r="S1205" s="181" t="str">
        <f t="shared" ca="1" si="167"/>
        <v/>
      </c>
      <c r="T1205" s="181" t="str">
        <f ca="1">IF(B1205="","",IF(ISERROR(MATCH($J1205,SorP!$B$1:$B$6226,0)),"",INDIRECT("'SorP'!$A$"&amp;MATCH($S1205&amp;$J1205,SorP!C:C,0))))</f>
        <v/>
      </c>
      <c r="U1205" s="201"/>
      <c r="V1205" s="226" t="e">
        <f>IF(C1205="",NA(),IF(OR(C1205="Smelter not listed",C1205="Smelter not yet identified"),MATCH($B1205&amp;$D1205,'Smelter Look-up'!$J:$J,0),MATCH($B1205&amp;$C1205,'Smelter Look-up'!$J:$J,0)))</f>
        <v>#N/A</v>
      </c>
      <c r="X1205" s="227">
        <f t="shared" ca="1" si="168"/>
        <v>0</v>
      </c>
      <c r="AB1205" s="228" t="str">
        <f t="shared" si="169"/>
        <v/>
      </c>
    </row>
    <row r="1206" spans="1:28" s="227" customFormat="1" ht="20.25">
      <c r="A1206" s="181"/>
      <c r="B1206" s="182" t="str">
        <f>IF(LEN(A1206)=0,"",INDEX('Smelter Look-up'!$A:$A,MATCH($A1206,'Smelter Look-up'!$E:$E,0)))</f>
        <v/>
      </c>
      <c r="C1206" s="186" t="str">
        <f>IF(LEN(A1206)=0,"",INDEX('Smelter Look-up'!$C:$C,MATCH($A1206,'Smelter Look-up'!$E:$E,0)))</f>
        <v/>
      </c>
      <c r="D1206" s="230"/>
      <c r="E1206" s="182" t="str">
        <f ca="1">IF(ISERROR($V1206),"",OFFSET('Smelter Look-up'!$D$4,$V1206-4,0)&amp;"")</f>
        <v/>
      </c>
      <c r="F1206" s="182" t="str">
        <f ca="1">IF(ISERROR($V1206),"",OFFSET('Smelter Look-up'!$E$4,$V1206-4,0))</f>
        <v/>
      </c>
      <c r="G1206" s="182" t="str">
        <f ca="1">IF(C1206=$X$4,IF(ISERROR($V1206),"Enter smelter details","RMI"),IF(ISERROR($V1206),"",OFFSET('Smelter Look-up'!$F$4,$V1206-4,0)))</f>
        <v/>
      </c>
      <c r="H1206" s="183" t="str">
        <f ca="1">IF(ISERROR($V1206),"",OFFSET('Smelter Look-up'!$G$4,$V1206-4,0))</f>
        <v/>
      </c>
      <c r="I1206" s="184" t="str">
        <f ca="1">IF(ISERROR($V1206),"",OFFSET('Smelter Look-up'!$H$4,$V1206-4,0))</f>
        <v/>
      </c>
      <c r="J1206" s="184" t="str">
        <f ca="1">IF(ISERROR($V1206),"",OFFSET('Smelter Look-up'!$I$4,$V1206-4,0))</f>
        <v/>
      </c>
      <c r="K1206" s="224"/>
      <c r="L1206" s="224"/>
      <c r="M1206" s="224"/>
      <c r="N1206" s="224"/>
      <c r="O1206" s="224"/>
      <c r="P1206" s="185"/>
      <c r="Q1206" s="225"/>
      <c r="R1206" s="182" t="str">
        <f ca="1">IF(ISERROR($V1206),"",OFFSET('Smelter Look-up'!$C$4,$V1206-4,0)&amp;"")</f>
        <v/>
      </c>
      <c r="S1206" s="181" t="str">
        <f t="shared" ca="1" si="167"/>
        <v/>
      </c>
      <c r="T1206" s="181" t="str">
        <f ca="1">IF(B1206="","",IF(ISERROR(MATCH($J1206,SorP!$B$1:$B$6226,0)),"",INDIRECT("'SorP'!$A$"&amp;MATCH($S1206&amp;$J1206,SorP!C:C,0))))</f>
        <v/>
      </c>
      <c r="U1206" s="201"/>
      <c r="V1206" s="226" t="e">
        <f>IF(C1206="",NA(),IF(OR(C1206="Smelter not listed",C1206="Smelter not yet identified"),MATCH($B1206&amp;$D1206,'Smelter Look-up'!$J:$J,0),MATCH($B1206&amp;$C1206,'Smelter Look-up'!$J:$J,0)))</f>
        <v>#N/A</v>
      </c>
      <c r="X1206" s="227">
        <f t="shared" ca="1" si="168"/>
        <v>0</v>
      </c>
      <c r="AB1206" s="228" t="str">
        <f t="shared" si="169"/>
        <v/>
      </c>
    </row>
    <row r="1207" spans="1:28" s="227" customFormat="1" ht="20.25">
      <c r="A1207" s="181"/>
      <c r="B1207" s="182" t="str">
        <f>IF(LEN(A1207)=0,"",INDEX('Smelter Look-up'!$A:$A,MATCH($A1207,'Smelter Look-up'!$E:$E,0)))</f>
        <v/>
      </c>
      <c r="C1207" s="186" t="str">
        <f>IF(LEN(A1207)=0,"",INDEX('Smelter Look-up'!$C:$C,MATCH($A1207,'Smelter Look-up'!$E:$E,0)))</f>
        <v/>
      </c>
      <c r="D1207" s="230"/>
      <c r="E1207" s="182" t="str">
        <f ca="1">IF(ISERROR($V1207),"",OFFSET('Smelter Look-up'!$D$4,$V1207-4,0)&amp;"")</f>
        <v/>
      </c>
      <c r="F1207" s="182" t="str">
        <f ca="1">IF(ISERROR($V1207),"",OFFSET('Smelter Look-up'!$E$4,$V1207-4,0))</f>
        <v/>
      </c>
      <c r="G1207" s="182" t="str">
        <f ca="1">IF(C1207=$X$4,IF(ISERROR($V1207),"Enter smelter details","RMI"),IF(ISERROR($V1207),"",OFFSET('Smelter Look-up'!$F$4,$V1207-4,0)))</f>
        <v/>
      </c>
      <c r="H1207" s="183" t="str">
        <f ca="1">IF(ISERROR($V1207),"",OFFSET('Smelter Look-up'!$G$4,$V1207-4,0))</f>
        <v/>
      </c>
      <c r="I1207" s="184" t="str">
        <f ca="1">IF(ISERROR($V1207),"",OFFSET('Smelter Look-up'!$H$4,$V1207-4,0))</f>
        <v/>
      </c>
      <c r="J1207" s="184" t="str">
        <f ca="1">IF(ISERROR($V1207),"",OFFSET('Smelter Look-up'!$I$4,$V1207-4,0))</f>
        <v/>
      </c>
      <c r="K1207" s="224"/>
      <c r="L1207" s="224"/>
      <c r="M1207" s="224"/>
      <c r="N1207" s="224"/>
      <c r="O1207" s="224"/>
      <c r="P1207" s="185"/>
      <c r="Q1207" s="225"/>
      <c r="R1207" s="182" t="str">
        <f ca="1">IF(ISERROR($V1207),"",OFFSET('Smelter Look-up'!$C$4,$V1207-4,0)&amp;"")</f>
        <v/>
      </c>
      <c r="S1207" s="181" t="str">
        <f t="shared" ca="1" si="167"/>
        <v/>
      </c>
      <c r="T1207" s="181" t="str">
        <f ca="1">IF(B1207="","",IF(ISERROR(MATCH($J1207,SorP!$B$1:$B$6226,0)),"",INDIRECT("'SorP'!$A$"&amp;MATCH($S1207&amp;$J1207,SorP!C:C,0))))</f>
        <v/>
      </c>
      <c r="U1207" s="201"/>
      <c r="V1207" s="226" t="e">
        <f>IF(C1207="",NA(),IF(OR(C1207="Smelter not listed",C1207="Smelter not yet identified"),MATCH($B1207&amp;$D1207,'Smelter Look-up'!$J:$J,0),MATCH($B1207&amp;$C1207,'Smelter Look-up'!$J:$J,0)))</f>
        <v>#N/A</v>
      </c>
      <c r="X1207" s="227">
        <f t="shared" ca="1" si="168"/>
        <v>0</v>
      </c>
      <c r="AB1207" s="228" t="str">
        <f t="shared" si="169"/>
        <v/>
      </c>
    </row>
    <row r="1208" spans="1:28" s="227" customFormat="1" ht="20.25">
      <c r="A1208" s="181"/>
      <c r="B1208" s="182" t="str">
        <f>IF(LEN(A1208)=0,"",INDEX('Smelter Look-up'!$A:$A,MATCH($A1208,'Smelter Look-up'!$E:$E,0)))</f>
        <v/>
      </c>
      <c r="C1208" s="186" t="str">
        <f>IF(LEN(A1208)=0,"",INDEX('Smelter Look-up'!$C:$C,MATCH($A1208,'Smelter Look-up'!$E:$E,0)))</f>
        <v/>
      </c>
      <c r="D1208" s="230"/>
      <c r="E1208" s="182" t="str">
        <f ca="1">IF(ISERROR($V1208),"",OFFSET('Smelter Look-up'!$D$4,$V1208-4,0)&amp;"")</f>
        <v/>
      </c>
      <c r="F1208" s="182" t="str">
        <f ca="1">IF(ISERROR($V1208),"",OFFSET('Smelter Look-up'!$E$4,$V1208-4,0))</f>
        <v/>
      </c>
      <c r="G1208" s="182" t="str">
        <f ca="1">IF(C1208=$X$4,IF(ISERROR($V1208),"Enter smelter details","RMI"),IF(ISERROR($V1208),"",OFFSET('Smelter Look-up'!$F$4,$V1208-4,0)))</f>
        <v/>
      </c>
      <c r="H1208" s="183" t="str">
        <f ca="1">IF(ISERROR($V1208),"",OFFSET('Smelter Look-up'!$G$4,$V1208-4,0))</f>
        <v/>
      </c>
      <c r="I1208" s="184" t="str">
        <f ca="1">IF(ISERROR($V1208),"",OFFSET('Smelter Look-up'!$H$4,$V1208-4,0))</f>
        <v/>
      </c>
      <c r="J1208" s="184" t="str">
        <f ca="1">IF(ISERROR($V1208),"",OFFSET('Smelter Look-up'!$I$4,$V1208-4,0))</f>
        <v/>
      </c>
      <c r="K1208" s="224"/>
      <c r="L1208" s="224"/>
      <c r="M1208" s="224"/>
      <c r="N1208" s="224"/>
      <c r="O1208" s="224"/>
      <c r="P1208" s="185"/>
      <c r="Q1208" s="225"/>
      <c r="R1208" s="182" t="str">
        <f ca="1">IF(ISERROR($V1208),"",OFFSET('Smelter Look-up'!$C$4,$V1208-4,0)&amp;"")</f>
        <v/>
      </c>
      <c r="S1208" s="181" t="str">
        <f t="shared" ca="1" si="167"/>
        <v/>
      </c>
      <c r="T1208" s="181" t="str">
        <f ca="1">IF(B1208="","",IF(ISERROR(MATCH($J1208,SorP!$B$1:$B$6226,0)),"",INDIRECT("'SorP'!$A$"&amp;MATCH($S1208&amp;$J1208,SorP!C:C,0))))</f>
        <v/>
      </c>
      <c r="U1208" s="201"/>
      <c r="V1208" s="226" t="e">
        <f>IF(C1208="",NA(),IF(OR(C1208="Smelter not listed",C1208="Smelter not yet identified"),MATCH($B1208&amp;$D1208,'Smelter Look-up'!$J:$J,0),MATCH($B1208&amp;$C1208,'Smelter Look-up'!$J:$J,0)))</f>
        <v>#N/A</v>
      </c>
      <c r="X1208" s="227">
        <f t="shared" ca="1" si="168"/>
        <v>0</v>
      </c>
      <c r="AB1208" s="228" t="str">
        <f t="shared" si="169"/>
        <v/>
      </c>
    </row>
    <row r="1209" spans="1:28" s="227" customFormat="1" ht="20.25">
      <c r="A1209" s="181"/>
      <c r="B1209" s="182" t="str">
        <f>IF(LEN(A1209)=0,"",INDEX('Smelter Look-up'!$A:$A,MATCH($A1209,'Smelter Look-up'!$E:$E,0)))</f>
        <v/>
      </c>
      <c r="C1209" s="186" t="str">
        <f>IF(LEN(A1209)=0,"",INDEX('Smelter Look-up'!$C:$C,MATCH($A1209,'Smelter Look-up'!$E:$E,0)))</f>
        <v/>
      </c>
      <c r="D1209" s="230"/>
      <c r="E1209" s="182" t="str">
        <f ca="1">IF(ISERROR($V1209),"",OFFSET('Smelter Look-up'!$D$4,$V1209-4,0)&amp;"")</f>
        <v/>
      </c>
      <c r="F1209" s="182" t="str">
        <f ca="1">IF(ISERROR($V1209),"",OFFSET('Smelter Look-up'!$E$4,$V1209-4,0))</f>
        <v/>
      </c>
      <c r="G1209" s="182" t="str">
        <f ca="1">IF(C1209=$X$4,IF(ISERROR($V1209),"Enter smelter details","RMI"),IF(ISERROR($V1209),"",OFFSET('Smelter Look-up'!$F$4,$V1209-4,0)))</f>
        <v/>
      </c>
      <c r="H1209" s="183" t="str">
        <f ca="1">IF(ISERROR($V1209),"",OFFSET('Smelter Look-up'!$G$4,$V1209-4,0))</f>
        <v/>
      </c>
      <c r="I1209" s="184" t="str">
        <f ca="1">IF(ISERROR($V1209),"",OFFSET('Smelter Look-up'!$H$4,$V1209-4,0))</f>
        <v/>
      </c>
      <c r="J1209" s="184" t="str">
        <f ca="1">IF(ISERROR($V1209),"",OFFSET('Smelter Look-up'!$I$4,$V1209-4,0))</f>
        <v/>
      </c>
      <c r="K1209" s="224"/>
      <c r="L1209" s="224"/>
      <c r="M1209" s="224"/>
      <c r="N1209" s="224"/>
      <c r="O1209" s="224"/>
      <c r="P1209" s="185"/>
      <c r="Q1209" s="225"/>
      <c r="R1209" s="182" t="str">
        <f ca="1">IF(ISERROR($V1209),"",OFFSET('Smelter Look-up'!$C$4,$V1209-4,0)&amp;"")</f>
        <v/>
      </c>
      <c r="S1209" s="181" t="str">
        <f t="shared" ca="1" si="167"/>
        <v/>
      </c>
      <c r="T1209" s="181" t="str">
        <f ca="1">IF(B1209="","",IF(ISERROR(MATCH($J1209,SorP!$B$1:$B$6226,0)),"",INDIRECT("'SorP'!$A$"&amp;MATCH($S1209&amp;$J1209,SorP!C:C,0))))</f>
        <v/>
      </c>
      <c r="U1209" s="201"/>
      <c r="V1209" s="226" t="e">
        <f>IF(C1209="",NA(),IF(OR(C1209="Smelter not listed",C1209="Smelter not yet identified"),MATCH($B1209&amp;$D1209,'Smelter Look-up'!$J:$J,0),MATCH($B1209&amp;$C1209,'Smelter Look-up'!$J:$J,0)))</f>
        <v>#N/A</v>
      </c>
      <c r="X1209" s="227">
        <f t="shared" ca="1" si="168"/>
        <v>0</v>
      </c>
      <c r="AB1209" s="228" t="str">
        <f t="shared" si="169"/>
        <v/>
      </c>
    </row>
    <row r="1210" spans="1:28" s="227" customFormat="1" ht="20.25">
      <c r="A1210" s="181"/>
      <c r="B1210" s="182" t="str">
        <f>IF(LEN(A1210)=0,"",INDEX('Smelter Look-up'!$A:$A,MATCH($A1210,'Smelter Look-up'!$E:$E,0)))</f>
        <v/>
      </c>
      <c r="C1210" s="186" t="str">
        <f>IF(LEN(A1210)=0,"",INDEX('Smelter Look-up'!$C:$C,MATCH($A1210,'Smelter Look-up'!$E:$E,0)))</f>
        <v/>
      </c>
      <c r="D1210" s="230"/>
      <c r="E1210" s="182" t="str">
        <f ca="1">IF(ISERROR($V1210),"",OFFSET('Smelter Look-up'!$D$4,$V1210-4,0)&amp;"")</f>
        <v/>
      </c>
      <c r="F1210" s="182" t="str">
        <f ca="1">IF(ISERROR($V1210),"",OFFSET('Smelter Look-up'!$E$4,$V1210-4,0))</f>
        <v/>
      </c>
      <c r="G1210" s="182" t="str">
        <f ca="1">IF(C1210=$X$4,IF(ISERROR($V1210),"Enter smelter details","RMI"),IF(ISERROR($V1210),"",OFFSET('Smelter Look-up'!$F$4,$V1210-4,0)))</f>
        <v/>
      </c>
      <c r="H1210" s="183" t="str">
        <f ca="1">IF(ISERROR($V1210),"",OFFSET('Smelter Look-up'!$G$4,$V1210-4,0))</f>
        <v/>
      </c>
      <c r="I1210" s="184" t="str">
        <f ca="1">IF(ISERROR($V1210),"",OFFSET('Smelter Look-up'!$H$4,$V1210-4,0))</f>
        <v/>
      </c>
      <c r="J1210" s="184" t="str">
        <f ca="1">IF(ISERROR($V1210),"",OFFSET('Smelter Look-up'!$I$4,$V1210-4,0))</f>
        <v/>
      </c>
      <c r="K1210" s="224"/>
      <c r="L1210" s="224"/>
      <c r="M1210" s="224"/>
      <c r="N1210" s="224"/>
      <c r="O1210" s="224"/>
      <c r="P1210" s="185"/>
      <c r="Q1210" s="225"/>
      <c r="R1210" s="182" t="str">
        <f ca="1">IF(ISERROR($V1210),"",OFFSET('Smelter Look-up'!$C$4,$V1210-4,0)&amp;"")</f>
        <v/>
      </c>
      <c r="S1210" s="181" t="str">
        <f t="shared" ca="1" si="167"/>
        <v/>
      </c>
      <c r="T1210" s="181" t="str">
        <f ca="1">IF(B1210="","",IF(ISERROR(MATCH($J1210,SorP!$B$1:$B$6226,0)),"",INDIRECT("'SorP'!$A$"&amp;MATCH($S1210&amp;$J1210,SorP!C:C,0))))</f>
        <v/>
      </c>
      <c r="U1210" s="201"/>
      <c r="V1210" s="226" t="e">
        <f>IF(C1210="",NA(),IF(OR(C1210="Smelter not listed",C1210="Smelter not yet identified"),MATCH($B1210&amp;$D1210,'Smelter Look-up'!$J:$J,0),MATCH($B1210&amp;$C1210,'Smelter Look-up'!$J:$J,0)))</f>
        <v>#N/A</v>
      </c>
      <c r="X1210" s="227">
        <f t="shared" ca="1" si="168"/>
        <v>0</v>
      </c>
      <c r="AB1210" s="228" t="str">
        <f t="shared" si="169"/>
        <v/>
      </c>
    </row>
    <row r="1211" spans="1:28" s="227" customFormat="1" ht="20.25">
      <c r="A1211" s="181"/>
      <c r="B1211" s="182" t="str">
        <f>IF(LEN(A1211)=0,"",INDEX('Smelter Look-up'!$A:$A,MATCH($A1211,'Smelter Look-up'!$E:$E,0)))</f>
        <v/>
      </c>
      <c r="C1211" s="186" t="str">
        <f>IF(LEN(A1211)=0,"",INDEX('Smelter Look-up'!$C:$C,MATCH($A1211,'Smelter Look-up'!$E:$E,0)))</f>
        <v/>
      </c>
      <c r="D1211" s="230"/>
      <c r="E1211" s="182" t="str">
        <f ca="1">IF(ISERROR($V1211),"",OFFSET('Smelter Look-up'!$D$4,$V1211-4,0)&amp;"")</f>
        <v/>
      </c>
      <c r="F1211" s="182" t="str">
        <f ca="1">IF(ISERROR($V1211),"",OFFSET('Smelter Look-up'!$E$4,$V1211-4,0))</f>
        <v/>
      </c>
      <c r="G1211" s="182" t="str">
        <f ca="1">IF(C1211=$X$4,IF(ISERROR($V1211),"Enter smelter details","RMI"),IF(ISERROR($V1211),"",OFFSET('Smelter Look-up'!$F$4,$V1211-4,0)))</f>
        <v/>
      </c>
      <c r="H1211" s="183" t="str">
        <f ca="1">IF(ISERROR($V1211),"",OFFSET('Smelter Look-up'!$G$4,$V1211-4,0))</f>
        <v/>
      </c>
      <c r="I1211" s="184" t="str">
        <f ca="1">IF(ISERROR($V1211),"",OFFSET('Smelter Look-up'!$H$4,$V1211-4,0))</f>
        <v/>
      </c>
      <c r="J1211" s="184" t="str">
        <f ca="1">IF(ISERROR($V1211),"",OFFSET('Smelter Look-up'!$I$4,$V1211-4,0))</f>
        <v/>
      </c>
      <c r="K1211" s="224"/>
      <c r="L1211" s="224"/>
      <c r="M1211" s="224"/>
      <c r="N1211" s="224"/>
      <c r="O1211" s="224"/>
      <c r="P1211" s="185"/>
      <c r="Q1211" s="225"/>
      <c r="R1211" s="182" t="str">
        <f ca="1">IF(ISERROR($V1211),"",OFFSET('Smelter Look-up'!$C$4,$V1211-4,0)&amp;"")</f>
        <v/>
      </c>
      <c r="S1211" s="181" t="str">
        <f t="shared" ref="S1211" ca="1" si="170">IF(B1211="","",IF(ISERROR(MATCH($E1211,CL,0)),"Unknown",INDIRECT("'C'!$A$"&amp;MATCH($E1211,CL,0)+1)))</f>
        <v/>
      </c>
      <c r="T1211" s="181" t="str">
        <f ca="1">IF(B1211="","",IF(ISERROR(MATCH($J1211,SorP!$B$1:$B$6226,0)),"",INDIRECT("'SorP'!$A$"&amp;MATCH($S1211&amp;$J1211,SorP!C:C,0))))</f>
        <v/>
      </c>
      <c r="U1211" s="201"/>
      <c r="V1211" s="226" t="e">
        <f>IF(C1211="",NA(),IF(OR(C1211="Smelter not listed",C1211="Smelter not yet identified"),MATCH($B1211&amp;$D1211,'Smelter Look-up'!$J:$J,0),MATCH($B1211&amp;$C1211,'Smelter Look-up'!$J:$J,0)))</f>
        <v>#N/A</v>
      </c>
      <c r="X1211" s="227">
        <f t="shared" ref="X1211" ca="1" si="171">IF(AND(C1211="Smelter not listed",OR(LEN(D1211)=0,LEN(E1211)=0)),1,0)</f>
        <v>0</v>
      </c>
      <c r="AB1211" s="228" t="str">
        <f t="shared" ref="AB1211" si="172">B1211&amp;C1211</f>
        <v/>
      </c>
    </row>
    <row r="1212" spans="1:28" s="227" customFormat="1" ht="20.25">
      <c r="A1212" s="181"/>
      <c r="B1212" s="182" t="str">
        <f>IF(LEN(A1212)=0,"",INDEX('Smelter Look-up'!$A:$A,MATCH($A1212,'Smelter Look-up'!$E:$E,0)))</f>
        <v/>
      </c>
      <c r="C1212" s="186" t="str">
        <f>IF(LEN(A1212)=0,"",INDEX('Smelter Look-up'!$C:$C,MATCH($A1212,'Smelter Look-up'!$E:$E,0)))</f>
        <v/>
      </c>
      <c r="D1212" s="230"/>
      <c r="E1212" s="182" t="str">
        <f ca="1">IF(ISERROR($V1212),"",OFFSET('Smelter Look-up'!$D$4,$V1212-4,0)&amp;"")</f>
        <v/>
      </c>
      <c r="F1212" s="182" t="str">
        <f ca="1">IF(ISERROR($V1212),"",OFFSET('Smelter Look-up'!$E$4,$V1212-4,0))</f>
        <v/>
      </c>
      <c r="G1212" s="182" t="str">
        <f ca="1">IF(C1212=$X$4,IF(ISERROR($V1212),"Enter smelter details","RMI"),IF(ISERROR($V1212),"",OFFSET('Smelter Look-up'!$F$4,$V1212-4,0)))</f>
        <v/>
      </c>
      <c r="H1212" s="183" t="str">
        <f ca="1">IF(ISERROR($V1212),"",OFFSET('Smelter Look-up'!$G$4,$V1212-4,0))</f>
        <v/>
      </c>
      <c r="I1212" s="184" t="str">
        <f ca="1">IF(ISERROR($V1212),"",OFFSET('Smelter Look-up'!$H$4,$V1212-4,0))</f>
        <v/>
      </c>
      <c r="J1212" s="184" t="str">
        <f ca="1">IF(ISERROR($V1212),"",OFFSET('Smelter Look-up'!$I$4,$V1212-4,0))</f>
        <v/>
      </c>
      <c r="K1212" s="224"/>
      <c r="L1212" s="224"/>
      <c r="M1212" s="224"/>
      <c r="N1212" s="224"/>
      <c r="O1212" s="224"/>
      <c r="P1212" s="185"/>
      <c r="Q1212" s="225"/>
      <c r="R1212" s="182" t="str">
        <f ca="1">IF(ISERROR($V1212),"",OFFSET('Smelter Look-up'!$C$4,$V1212-4,0)&amp;"")</f>
        <v/>
      </c>
      <c r="S1212" s="181" t="str">
        <f t="shared" ref="S1212:S1243" ca="1" si="173">IF(B1212="","",IF(ISERROR(MATCH($E1212,CL,0)),"Unknown",INDIRECT("'C'!$A$"&amp;MATCH($E1212,CL,0)+1)))</f>
        <v/>
      </c>
      <c r="T1212" s="181" t="str">
        <f ca="1">IF(B1212="","",IF(ISERROR(MATCH($J1212,SorP!$B$1:$B$6226,0)),"",INDIRECT("'SorP'!$A$"&amp;MATCH($S1212&amp;$J1212,SorP!C:C,0))))</f>
        <v/>
      </c>
      <c r="U1212" s="201"/>
      <c r="V1212" s="226" t="e">
        <f>IF(C1212="",NA(),IF(OR(C1212="Smelter not listed",C1212="Smelter not yet identified"),MATCH($B1212&amp;$D1212,'Smelter Look-up'!$J:$J,0),MATCH($B1212&amp;$C1212,'Smelter Look-up'!$J:$J,0)))</f>
        <v>#N/A</v>
      </c>
      <c r="X1212" s="227">
        <f t="shared" ref="X1212:X1243" ca="1" si="174">IF(AND(C1212="Smelter not listed",OR(LEN(D1212)=0,LEN(E1212)=0)),1,0)</f>
        <v>0</v>
      </c>
      <c r="AB1212" s="228" t="str">
        <f t="shared" ref="AB1212:AB1243" si="175">B1212&amp;C1212</f>
        <v/>
      </c>
    </row>
    <row r="1213" spans="1:28" s="227" customFormat="1" ht="20.25">
      <c r="A1213" s="181"/>
      <c r="B1213" s="182" t="str">
        <f>IF(LEN(A1213)=0,"",INDEX('Smelter Look-up'!$A:$A,MATCH($A1213,'Smelter Look-up'!$E:$E,0)))</f>
        <v/>
      </c>
      <c r="C1213" s="186" t="str">
        <f>IF(LEN(A1213)=0,"",INDEX('Smelter Look-up'!$C:$C,MATCH($A1213,'Smelter Look-up'!$E:$E,0)))</f>
        <v/>
      </c>
      <c r="D1213" s="230"/>
      <c r="E1213" s="182" t="str">
        <f ca="1">IF(ISERROR($V1213),"",OFFSET('Smelter Look-up'!$D$4,$V1213-4,0)&amp;"")</f>
        <v/>
      </c>
      <c r="F1213" s="182" t="str">
        <f ca="1">IF(ISERROR($V1213),"",OFFSET('Smelter Look-up'!$E$4,$V1213-4,0))</f>
        <v/>
      </c>
      <c r="G1213" s="182" t="str">
        <f ca="1">IF(C1213=$X$4,IF(ISERROR($V1213),"Enter smelter details","RMI"),IF(ISERROR($V1213),"",OFFSET('Smelter Look-up'!$F$4,$V1213-4,0)))</f>
        <v/>
      </c>
      <c r="H1213" s="183" t="str">
        <f ca="1">IF(ISERROR($V1213),"",OFFSET('Smelter Look-up'!$G$4,$V1213-4,0))</f>
        <v/>
      </c>
      <c r="I1213" s="184" t="str">
        <f ca="1">IF(ISERROR($V1213),"",OFFSET('Smelter Look-up'!$H$4,$V1213-4,0))</f>
        <v/>
      </c>
      <c r="J1213" s="184" t="str">
        <f ca="1">IF(ISERROR($V1213),"",OFFSET('Smelter Look-up'!$I$4,$V1213-4,0))</f>
        <v/>
      </c>
      <c r="K1213" s="224"/>
      <c r="L1213" s="224"/>
      <c r="M1213" s="224"/>
      <c r="N1213" s="224"/>
      <c r="O1213" s="224"/>
      <c r="P1213" s="185"/>
      <c r="Q1213" s="225"/>
      <c r="R1213" s="182" t="str">
        <f ca="1">IF(ISERROR($V1213),"",OFFSET('Smelter Look-up'!$C$4,$V1213-4,0)&amp;"")</f>
        <v/>
      </c>
      <c r="S1213" s="181" t="str">
        <f t="shared" ca="1" si="173"/>
        <v/>
      </c>
      <c r="T1213" s="181" t="str">
        <f ca="1">IF(B1213="","",IF(ISERROR(MATCH($J1213,SorP!$B$1:$B$6226,0)),"",INDIRECT("'SorP'!$A$"&amp;MATCH($S1213&amp;$J1213,SorP!C:C,0))))</f>
        <v/>
      </c>
      <c r="U1213" s="201"/>
      <c r="V1213" s="226" t="e">
        <f>IF(C1213="",NA(),IF(OR(C1213="Smelter not listed",C1213="Smelter not yet identified"),MATCH($B1213&amp;$D1213,'Smelter Look-up'!$J:$J,0),MATCH($B1213&amp;$C1213,'Smelter Look-up'!$J:$J,0)))</f>
        <v>#N/A</v>
      </c>
      <c r="X1213" s="227">
        <f t="shared" ca="1" si="174"/>
        <v>0</v>
      </c>
      <c r="AB1213" s="228" t="str">
        <f t="shared" si="175"/>
        <v/>
      </c>
    </row>
    <row r="1214" spans="1:28" s="227" customFormat="1" ht="20.25">
      <c r="A1214" s="181"/>
      <c r="B1214" s="182" t="str">
        <f>IF(LEN(A1214)=0,"",INDEX('Smelter Look-up'!$A:$A,MATCH($A1214,'Smelter Look-up'!$E:$E,0)))</f>
        <v/>
      </c>
      <c r="C1214" s="186" t="str">
        <f>IF(LEN(A1214)=0,"",INDEX('Smelter Look-up'!$C:$C,MATCH($A1214,'Smelter Look-up'!$E:$E,0)))</f>
        <v/>
      </c>
      <c r="D1214" s="230"/>
      <c r="E1214" s="182" t="str">
        <f ca="1">IF(ISERROR($V1214),"",OFFSET('Smelter Look-up'!$D$4,$V1214-4,0)&amp;"")</f>
        <v/>
      </c>
      <c r="F1214" s="182" t="str">
        <f ca="1">IF(ISERROR($V1214),"",OFFSET('Smelter Look-up'!$E$4,$V1214-4,0))</f>
        <v/>
      </c>
      <c r="G1214" s="182" t="str">
        <f ca="1">IF(C1214=$X$4,IF(ISERROR($V1214),"Enter smelter details","RMI"),IF(ISERROR($V1214),"",OFFSET('Smelter Look-up'!$F$4,$V1214-4,0)))</f>
        <v/>
      </c>
      <c r="H1214" s="183" t="str">
        <f ca="1">IF(ISERROR($V1214),"",OFFSET('Smelter Look-up'!$G$4,$V1214-4,0))</f>
        <v/>
      </c>
      <c r="I1214" s="184" t="str">
        <f ca="1">IF(ISERROR($V1214),"",OFFSET('Smelter Look-up'!$H$4,$V1214-4,0))</f>
        <v/>
      </c>
      <c r="J1214" s="184" t="str">
        <f ca="1">IF(ISERROR($V1214),"",OFFSET('Smelter Look-up'!$I$4,$V1214-4,0))</f>
        <v/>
      </c>
      <c r="K1214" s="224"/>
      <c r="L1214" s="224"/>
      <c r="M1214" s="224"/>
      <c r="N1214" s="224"/>
      <c r="O1214" s="224"/>
      <c r="P1214" s="185"/>
      <c r="Q1214" s="225"/>
      <c r="R1214" s="182" t="str">
        <f ca="1">IF(ISERROR($V1214),"",OFFSET('Smelter Look-up'!$C$4,$V1214-4,0)&amp;"")</f>
        <v/>
      </c>
      <c r="S1214" s="181" t="str">
        <f t="shared" ca="1" si="173"/>
        <v/>
      </c>
      <c r="T1214" s="181" t="str">
        <f ca="1">IF(B1214="","",IF(ISERROR(MATCH($J1214,SorP!$B$1:$B$6226,0)),"",INDIRECT("'SorP'!$A$"&amp;MATCH($S1214&amp;$J1214,SorP!C:C,0))))</f>
        <v/>
      </c>
      <c r="U1214" s="201"/>
      <c r="V1214" s="226" t="e">
        <f>IF(C1214="",NA(),IF(OR(C1214="Smelter not listed",C1214="Smelter not yet identified"),MATCH($B1214&amp;$D1214,'Smelter Look-up'!$J:$J,0),MATCH($B1214&amp;$C1214,'Smelter Look-up'!$J:$J,0)))</f>
        <v>#N/A</v>
      </c>
      <c r="X1214" s="227">
        <f t="shared" ca="1" si="174"/>
        <v>0</v>
      </c>
      <c r="AB1214" s="228" t="str">
        <f t="shared" si="175"/>
        <v/>
      </c>
    </row>
    <row r="1215" spans="1:28" s="227" customFormat="1" ht="20.25">
      <c r="A1215" s="181"/>
      <c r="B1215" s="182" t="str">
        <f>IF(LEN(A1215)=0,"",INDEX('Smelter Look-up'!$A:$A,MATCH($A1215,'Smelter Look-up'!$E:$E,0)))</f>
        <v/>
      </c>
      <c r="C1215" s="186" t="str">
        <f>IF(LEN(A1215)=0,"",INDEX('Smelter Look-up'!$C:$C,MATCH($A1215,'Smelter Look-up'!$E:$E,0)))</f>
        <v/>
      </c>
      <c r="D1215" s="230"/>
      <c r="E1215" s="182" t="str">
        <f ca="1">IF(ISERROR($V1215),"",OFFSET('Smelter Look-up'!$D$4,$V1215-4,0)&amp;"")</f>
        <v/>
      </c>
      <c r="F1215" s="182" t="str">
        <f ca="1">IF(ISERROR($V1215),"",OFFSET('Smelter Look-up'!$E$4,$V1215-4,0))</f>
        <v/>
      </c>
      <c r="G1215" s="182" t="str">
        <f ca="1">IF(C1215=$X$4,IF(ISERROR($V1215),"Enter smelter details","RMI"),IF(ISERROR($V1215),"",OFFSET('Smelter Look-up'!$F$4,$V1215-4,0)))</f>
        <v/>
      </c>
      <c r="H1215" s="183" t="str">
        <f ca="1">IF(ISERROR($V1215),"",OFFSET('Smelter Look-up'!$G$4,$V1215-4,0))</f>
        <v/>
      </c>
      <c r="I1215" s="184" t="str">
        <f ca="1">IF(ISERROR($V1215),"",OFFSET('Smelter Look-up'!$H$4,$V1215-4,0))</f>
        <v/>
      </c>
      <c r="J1215" s="184" t="str">
        <f ca="1">IF(ISERROR($V1215),"",OFFSET('Smelter Look-up'!$I$4,$V1215-4,0))</f>
        <v/>
      </c>
      <c r="K1215" s="224"/>
      <c r="L1215" s="224"/>
      <c r="M1215" s="224"/>
      <c r="N1215" s="224"/>
      <c r="O1215" s="224"/>
      <c r="P1215" s="185"/>
      <c r="Q1215" s="225"/>
      <c r="R1215" s="182" t="str">
        <f ca="1">IF(ISERROR($V1215),"",OFFSET('Smelter Look-up'!$C$4,$V1215-4,0)&amp;"")</f>
        <v/>
      </c>
      <c r="S1215" s="181" t="str">
        <f t="shared" ca="1" si="173"/>
        <v/>
      </c>
      <c r="T1215" s="181" t="str">
        <f ca="1">IF(B1215="","",IF(ISERROR(MATCH($J1215,SorP!$B$1:$B$6226,0)),"",INDIRECT("'SorP'!$A$"&amp;MATCH($S1215&amp;$J1215,SorP!C:C,0))))</f>
        <v/>
      </c>
      <c r="U1215" s="201"/>
      <c r="V1215" s="226" t="e">
        <f>IF(C1215="",NA(),IF(OR(C1215="Smelter not listed",C1215="Smelter not yet identified"),MATCH($B1215&amp;$D1215,'Smelter Look-up'!$J:$J,0),MATCH($B1215&amp;$C1215,'Smelter Look-up'!$J:$J,0)))</f>
        <v>#N/A</v>
      </c>
      <c r="X1215" s="227">
        <f t="shared" ca="1" si="174"/>
        <v>0</v>
      </c>
      <c r="AB1215" s="228" t="str">
        <f t="shared" si="175"/>
        <v/>
      </c>
    </row>
    <row r="1216" spans="1:28" s="227" customFormat="1" ht="20.25">
      <c r="A1216" s="181"/>
      <c r="B1216" s="182" t="str">
        <f>IF(LEN(A1216)=0,"",INDEX('Smelter Look-up'!$A:$A,MATCH($A1216,'Smelter Look-up'!$E:$E,0)))</f>
        <v/>
      </c>
      <c r="C1216" s="186" t="str">
        <f>IF(LEN(A1216)=0,"",INDEX('Smelter Look-up'!$C:$C,MATCH($A1216,'Smelter Look-up'!$E:$E,0)))</f>
        <v/>
      </c>
      <c r="D1216" s="230"/>
      <c r="E1216" s="182" t="str">
        <f ca="1">IF(ISERROR($V1216),"",OFFSET('Smelter Look-up'!$D$4,$V1216-4,0)&amp;"")</f>
        <v/>
      </c>
      <c r="F1216" s="182" t="str">
        <f ca="1">IF(ISERROR($V1216),"",OFFSET('Smelter Look-up'!$E$4,$V1216-4,0))</f>
        <v/>
      </c>
      <c r="G1216" s="182" t="str">
        <f ca="1">IF(C1216=$X$4,IF(ISERROR($V1216),"Enter smelter details","RMI"),IF(ISERROR($V1216),"",OFFSET('Smelter Look-up'!$F$4,$V1216-4,0)))</f>
        <v/>
      </c>
      <c r="H1216" s="183" t="str">
        <f ca="1">IF(ISERROR($V1216),"",OFFSET('Smelter Look-up'!$G$4,$V1216-4,0))</f>
        <v/>
      </c>
      <c r="I1216" s="184" t="str">
        <f ca="1">IF(ISERROR($V1216),"",OFFSET('Smelter Look-up'!$H$4,$V1216-4,0))</f>
        <v/>
      </c>
      <c r="J1216" s="184" t="str">
        <f ca="1">IF(ISERROR($V1216),"",OFFSET('Smelter Look-up'!$I$4,$V1216-4,0))</f>
        <v/>
      </c>
      <c r="K1216" s="224"/>
      <c r="L1216" s="224"/>
      <c r="M1216" s="224"/>
      <c r="N1216" s="224"/>
      <c r="O1216" s="224"/>
      <c r="P1216" s="185"/>
      <c r="Q1216" s="225"/>
      <c r="R1216" s="182" t="str">
        <f ca="1">IF(ISERROR($V1216),"",OFFSET('Smelter Look-up'!$C$4,$V1216-4,0)&amp;"")</f>
        <v/>
      </c>
      <c r="S1216" s="181" t="str">
        <f t="shared" ca="1" si="173"/>
        <v/>
      </c>
      <c r="T1216" s="181" t="str">
        <f ca="1">IF(B1216="","",IF(ISERROR(MATCH($J1216,SorP!$B$1:$B$6226,0)),"",INDIRECT("'SorP'!$A$"&amp;MATCH($S1216&amp;$J1216,SorP!C:C,0))))</f>
        <v/>
      </c>
      <c r="U1216" s="201"/>
      <c r="V1216" s="226" t="e">
        <f>IF(C1216="",NA(),IF(OR(C1216="Smelter not listed",C1216="Smelter not yet identified"),MATCH($B1216&amp;$D1216,'Smelter Look-up'!$J:$J,0),MATCH($B1216&amp;$C1216,'Smelter Look-up'!$J:$J,0)))</f>
        <v>#N/A</v>
      </c>
      <c r="X1216" s="227">
        <f t="shared" ca="1" si="174"/>
        <v>0</v>
      </c>
      <c r="AB1216" s="228" t="str">
        <f t="shared" si="175"/>
        <v/>
      </c>
    </row>
    <row r="1217" spans="1:28" s="227" customFormat="1" ht="20.25">
      <c r="A1217" s="181"/>
      <c r="B1217" s="182" t="str">
        <f>IF(LEN(A1217)=0,"",INDEX('Smelter Look-up'!$A:$A,MATCH($A1217,'Smelter Look-up'!$E:$E,0)))</f>
        <v/>
      </c>
      <c r="C1217" s="186" t="str">
        <f>IF(LEN(A1217)=0,"",INDEX('Smelter Look-up'!$C:$C,MATCH($A1217,'Smelter Look-up'!$E:$E,0)))</f>
        <v/>
      </c>
      <c r="D1217" s="230"/>
      <c r="E1217" s="182" t="str">
        <f ca="1">IF(ISERROR($V1217),"",OFFSET('Smelter Look-up'!$D$4,$V1217-4,0)&amp;"")</f>
        <v/>
      </c>
      <c r="F1217" s="182" t="str">
        <f ca="1">IF(ISERROR($V1217),"",OFFSET('Smelter Look-up'!$E$4,$V1217-4,0))</f>
        <v/>
      </c>
      <c r="G1217" s="182" t="str">
        <f ca="1">IF(C1217=$X$4,IF(ISERROR($V1217),"Enter smelter details","RMI"),IF(ISERROR($V1217),"",OFFSET('Smelter Look-up'!$F$4,$V1217-4,0)))</f>
        <v/>
      </c>
      <c r="H1217" s="183" t="str">
        <f ca="1">IF(ISERROR($V1217),"",OFFSET('Smelter Look-up'!$G$4,$V1217-4,0))</f>
        <v/>
      </c>
      <c r="I1217" s="184" t="str">
        <f ca="1">IF(ISERROR($V1217),"",OFFSET('Smelter Look-up'!$H$4,$V1217-4,0))</f>
        <v/>
      </c>
      <c r="J1217" s="184" t="str">
        <f ca="1">IF(ISERROR($V1217),"",OFFSET('Smelter Look-up'!$I$4,$V1217-4,0))</f>
        <v/>
      </c>
      <c r="K1217" s="224"/>
      <c r="L1217" s="224"/>
      <c r="M1217" s="224"/>
      <c r="N1217" s="224"/>
      <c r="O1217" s="224"/>
      <c r="P1217" s="185"/>
      <c r="Q1217" s="225"/>
      <c r="R1217" s="182" t="str">
        <f ca="1">IF(ISERROR($V1217),"",OFFSET('Smelter Look-up'!$C$4,$V1217-4,0)&amp;"")</f>
        <v/>
      </c>
      <c r="S1217" s="181" t="str">
        <f t="shared" ca="1" si="173"/>
        <v/>
      </c>
      <c r="T1217" s="181" t="str">
        <f ca="1">IF(B1217="","",IF(ISERROR(MATCH($J1217,SorP!$B$1:$B$6226,0)),"",INDIRECT("'SorP'!$A$"&amp;MATCH($S1217&amp;$J1217,SorP!C:C,0))))</f>
        <v/>
      </c>
      <c r="U1217" s="201"/>
      <c r="V1217" s="226" t="e">
        <f>IF(C1217="",NA(),IF(OR(C1217="Smelter not listed",C1217="Smelter not yet identified"),MATCH($B1217&amp;$D1217,'Smelter Look-up'!$J:$J,0),MATCH($B1217&amp;$C1217,'Smelter Look-up'!$J:$J,0)))</f>
        <v>#N/A</v>
      </c>
      <c r="X1217" s="227">
        <f t="shared" ca="1" si="174"/>
        <v>0</v>
      </c>
      <c r="AB1217" s="228" t="str">
        <f t="shared" si="175"/>
        <v/>
      </c>
    </row>
    <row r="1218" spans="1:28" s="227" customFormat="1" ht="20.25">
      <c r="A1218" s="181"/>
      <c r="B1218" s="182" t="str">
        <f>IF(LEN(A1218)=0,"",INDEX('Smelter Look-up'!$A:$A,MATCH($A1218,'Smelter Look-up'!$E:$E,0)))</f>
        <v/>
      </c>
      <c r="C1218" s="186" t="str">
        <f>IF(LEN(A1218)=0,"",INDEX('Smelter Look-up'!$C:$C,MATCH($A1218,'Smelter Look-up'!$E:$E,0)))</f>
        <v/>
      </c>
      <c r="D1218" s="230"/>
      <c r="E1218" s="182" t="str">
        <f ca="1">IF(ISERROR($V1218),"",OFFSET('Smelter Look-up'!$D$4,$V1218-4,0)&amp;"")</f>
        <v/>
      </c>
      <c r="F1218" s="182" t="str">
        <f ca="1">IF(ISERROR($V1218),"",OFFSET('Smelter Look-up'!$E$4,$V1218-4,0))</f>
        <v/>
      </c>
      <c r="G1218" s="182" t="str">
        <f ca="1">IF(C1218=$X$4,IF(ISERROR($V1218),"Enter smelter details","RMI"),IF(ISERROR($V1218),"",OFFSET('Smelter Look-up'!$F$4,$V1218-4,0)))</f>
        <v/>
      </c>
      <c r="H1218" s="183" t="str">
        <f ca="1">IF(ISERROR($V1218),"",OFFSET('Smelter Look-up'!$G$4,$V1218-4,0))</f>
        <v/>
      </c>
      <c r="I1218" s="184" t="str">
        <f ca="1">IF(ISERROR($V1218),"",OFFSET('Smelter Look-up'!$H$4,$V1218-4,0))</f>
        <v/>
      </c>
      <c r="J1218" s="184" t="str">
        <f ca="1">IF(ISERROR($V1218),"",OFFSET('Smelter Look-up'!$I$4,$V1218-4,0))</f>
        <v/>
      </c>
      <c r="K1218" s="224"/>
      <c r="L1218" s="224"/>
      <c r="M1218" s="224"/>
      <c r="N1218" s="224"/>
      <c r="O1218" s="224"/>
      <c r="P1218" s="185"/>
      <c r="Q1218" s="225"/>
      <c r="R1218" s="182" t="str">
        <f ca="1">IF(ISERROR($V1218),"",OFFSET('Smelter Look-up'!$C$4,$V1218-4,0)&amp;"")</f>
        <v/>
      </c>
      <c r="S1218" s="181" t="str">
        <f t="shared" ca="1" si="173"/>
        <v/>
      </c>
      <c r="T1218" s="181" t="str">
        <f ca="1">IF(B1218="","",IF(ISERROR(MATCH($J1218,SorP!$B$1:$B$6226,0)),"",INDIRECT("'SorP'!$A$"&amp;MATCH($S1218&amp;$J1218,SorP!C:C,0))))</f>
        <v/>
      </c>
      <c r="U1218" s="201"/>
      <c r="V1218" s="226" t="e">
        <f>IF(C1218="",NA(),IF(OR(C1218="Smelter not listed",C1218="Smelter not yet identified"),MATCH($B1218&amp;$D1218,'Smelter Look-up'!$J:$J,0),MATCH($B1218&amp;$C1218,'Smelter Look-up'!$J:$J,0)))</f>
        <v>#N/A</v>
      </c>
      <c r="X1218" s="227">
        <f t="shared" ca="1" si="174"/>
        <v>0</v>
      </c>
      <c r="AB1218" s="228" t="str">
        <f t="shared" si="175"/>
        <v/>
      </c>
    </row>
    <row r="1219" spans="1:28" s="227" customFormat="1" ht="20.25">
      <c r="A1219" s="181"/>
      <c r="B1219" s="182" t="str">
        <f>IF(LEN(A1219)=0,"",INDEX('Smelter Look-up'!$A:$A,MATCH($A1219,'Smelter Look-up'!$E:$E,0)))</f>
        <v/>
      </c>
      <c r="C1219" s="186" t="str">
        <f>IF(LEN(A1219)=0,"",INDEX('Smelter Look-up'!$C:$C,MATCH($A1219,'Smelter Look-up'!$E:$E,0)))</f>
        <v/>
      </c>
      <c r="D1219" s="230"/>
      <c r="E1219" s="182" t="str">
        <f ca="1">IF(ISERROR($V1219),"",OFFSET('Smelter Look-up'!$D$4,$V1219-4,0)&amp;"")</f>
        <v/>
      </c>
      <c r="F1219" s="182" t="str">
        <f ca="1">IF(ISERROR($V1219),"",OFFSET('Smelter Look-up'!$E$4,$V1219-4,0))</f>
        <v/>
      </c>
      <c r="G1219" s="182" t="str">
        <f ca="1">IF(C1219=$X$4,IF(ISERROR($V1219),"Enter smelter details","RMI"),IF(ISERROR($V1219),"",OFFSET('Smelter Look-up'!$F$4,$V1219-4,0)))</f>
        <v/>
      </c>
      <c r="H1219" s="183" t="str">
        <f ca="1">IF(ISERROR($V1219),"",OFFSET('Smelter Look-up'!$G$4,$V1219-4,0))</f>
        <v/>
      </c>
      <c r="I1219" s="184" t="str">
        <f ca="1">IF(ISERROR($V1219),"",OFFSET('Smelter Look-up'!$H$4,$V1219-4,0))</f>
        <v/>
      </c>
      <c r="J1219" s="184" t="str">
        <f ca="1">IF(ISERROR($V1219),"",OFFSET('Smelter Look-up'!$I$4,$V1219-4,0))</f>
        <v/>
      </c>
      <c r="K1219" s="224"/>
      <c r="L1219" s="224"/>
      <c r="M1219" s="224"/>
      <c r="N1219" s="224"/>
      <c r="O1219" s="224"/>
      <c r="P1219" s="185"/>
      <c r="Q1219" s="225"/>
      <c r="R1219" s="182" t="str">
        <f ca="1">IF(ISERROR($V1219),"",OFFSET('Smelter Look-up'!$C$4,$V1219-4,0)&amp;"")</f>
        <v/>
      </c>
      <c r="S1219" s="181" t="str">
        <f t="shared" ca="1" si="173"/>
        <v/>
      </c>
      <c r="T1219" s="181" t="str">
        <f ca="1">IF(B1219="","",IF(ISERROR(MATCH($J1219,SorP!$B$1:$B$6226,0)),"",INDIRECT("'SorP'!$A$"&amp;MATCH($S1219&amp;$J1219,SorP!C:C,0))))</f>
        <v/>
      </c>
      <c r="U1219" s="201"/>
      <c r="V1219" s="226" t="e">
        <f>IF(C1219="",NA(),IF(OR(C1219="Smelter not listed",C1219="Smelter not yet identified"),MATCH($B1219&amp;$D1219,'Smelter Look-up'!$J:$J,0),MATCH($B1219&amp;$C1219,'Smelter Look-up'!$J:$J,0)))</f>
        <v>#N/A</v>
      </c>
      <c r="X1219" s="227">
        <f t="shared" ca="1" si="174"/>
        <v>0</v>
      </c>
      <c r="AB1219" s="228" t="str">
        <f t="shared" si="175"/>
        <v/>
      </c>
    </row>
    <row r="1220" spans="1:28" s="227" customFormat="1" ht="20.25">
      <c r="A1220" s="181"/>
      <c r="B1220" s="182" t="str">
        <f>IF(LEN(A1220)=0,"",INDEX('Smelter Look-up'!$A:$A,MATCH($A1220,'Smelter Look-up'!$E:$E,0)))</f>
        <v/>
      </c>
      <c r="C1220" s="186" t="str">
        <f>IF(LEN(A1220)=0,"",INDEX('Smelter Look-up'!$C:$C,MATCH($A1220,'Smelter Look-up'!$E:$E,0)))</f>
        <v/>
      </c>
      <c r="D1220" s="230"/>
      <c r="E1220" s="182" t="str">
        <f ca="1">IF(ISERROR($V1220),"",OFFSET('Smelter Look-up'!$D$4,$V1220-4,0)&amp;"")</f>
        <v/>
      </c>
      <c r="F1220" s="182" t="str">
        <f ca="1">IF(ISERROR($V1220),"",OFFSET('Smelter Look-up'!$E$4,$V1220-4,0))</f>
        <v/>
      </c>
      <c r="G1220" s="182" t="str">
        <f ca="1">IF(C1220=$X$4,IF(ISERROR($V1220),"Enter smelter details","RMI"),IF(ISERROR($V1220),"",OFFSET('Smelter Look-up'!$F$4,$V1220-4,0)))</f>
        <v/>
      </c>
      <c r="H1220" s="183" t="str">
        <f ca="1">IF(ISERROR($V1220),"",OFFSET('Smelter Look-up'!$G$4,$V1220-4,0))</f>
        <v/>
      </c>
      <c r="I1220" s="184" t="str">
        <f ca="1">IF(ISERROR($V1220),"",OFFSET('Smelter Look-up'!$H$4,$V1220-4,0))</f>
        <v/>
      </c>
      <c r="J1220" s="184" t="str">
        <f ca="1">IF(ISERROR($V1220),"",OFFSET('Smelter Look-up'!$I$4,$V1220-4,0))</f>
        <v/>
      </c>
      <c r="K1220" s="224"/>
      <c r="L1220" s="224"/>
      <c r="M1220" s="224"/>
      <c r="N1220" s="224"/>
      <c r="O1220" s="224"/>
      <c r="P1220" s="185"/>
      <c r="Q1220" s="225"/>
      <c r="R1220" s="182" t="str">
        <f ca="1">IF(ISERROR($V1220),"",OFFSET('Smelter Look-up'!$C$4,$V1220-4,0)&amp;"")</f>
        <v/>
      </c>
      <c r="S1220" s="181" t="str">
        <f t="shared" ca="1" si="173"/>
        <v/>
      </c>
      <c r="T1220" s="181" t="str">
        <f ca="1">IF(B1220="","",IF(ISERROR(MATCH($J1220,SorP!$B$1:$B$6226,0)),"",INDIRECT("'SorP'!$A$"&amp;MATCH($S1220&amp;$J1220,SorP!C:C,0))))</f>
        <v/>
      </c>
      <c r="U1220" s="201"/>
      <c r="V1220" s="226" t="e">
        <f>IF(C1220="",NA(),IF(OR(C1220="Smelter not listed",C1220="Smelter not yet identified"),MATCH($B1220&amp;$D1220,'Smelter Look-up'!$J:$J,0),MATCH($B1220&amp;$C1220,'Smelter Look-up'!$J:$J,0)))</f>
        <v>#N/A</v>
      </c>
      <c r="X1220" s="227">
        <f t="shared" ca="1" si="174"/>
        <v>0</v>
      </c>
      <c r="AB1220" s="228" t="str">
        <f t="shared" si="175"/>
        <v/>
      </c>
    </row>
    <row r="1221" spans="1:28" s="227" customFormat="1" ht="20.25">
      <c r="A1221" s="181"/>
      <c r="B1221" s="182" t="str">
        <f>IF(LEN(A1221)=0,"",INDEX('Smelter Look-up'!$A:$A,MATCH($A1221,'Smelter Look-up'!$E:$E,0)))</f>
        <v/>
      </c>
      <c r="C1221" s="186" t="str">
        <f>IF(LEN(A1221)=0,"",INDEX('Smelter Look-up'!$C:$C,MATCH($A1221,'Smelter Look-up'!$E:$E,0)))</f>
        <v/>
      </c>
      <c r="D1221" s="230"/>
      <c r="E1221" s="182" t="str">
        <f ca="1">IF(ISERROR($V1221),"",OFFSET('Smelter Look-up'!$D$4,$V1221-4,0)&amp;"")</f>
        <v/>
      </c>
      <c r="F1221" s="182" t="str">
        <f ca="1">IF(ISERROR($V1221),"",OFFSET('Smelter Look-up'!$E$4,$V1221-4,0))</f>
        <v/>
      </c>
      <c r="G1221" s="182" t="str">
        <f ca="1">IF(C1221=$X$4,IF(ISERROR($V1221),"Enter smelter details","RMI"),IF(ISERROR($V1221),"",OFFSET('Smelter Look-up'!$F$4,$V1221-4,0)))</f>
        <v/>
      </c>
      <c r="H1221" s="183" t="str">
        <f ca="1">IF(ISERROR($V1221),"",OFFSET('Smelter Look-up'!$G$4,$V1221-4,0))</f>
        <v/>
      </c>
      <c r="I1221" s="184" t="str">
        <f ca="1">IF(ISERROR($V1221),"",OFFSET('Smelter Look-up'!$H$4,$V1221-4,0))</f>
        <v/>
      </c>
      <c r="J1221" s="184" t="str">
        <f ca="1">IF(ISERROR($V1221),"",OFFSET('Smelter Look-up'!$I$4,$V1221-4,0))</f>
        <v/>
      </c>
      <c r="K1221" s="224"/>
      <c r="L1221" s="224"/>
      <c r="M1221" s="224"/>
      <c r="N1221" s="224"/>
      <c r="O1221" s="224"/>
      <c r="P1221" s="185"/>
      <c r="Q1221" s="225"/>
      <c r="R1221" s="182" t="str">
        <f ca="1">IF(ISERROR($V1221),"",OFFSET('Smelter Look-up'!$C$4,$V1221-4,0)&amp;"")</f>
        <v/>
      </c>
      <c r="S1221" s="181" t="str">
        <f t="shared" ca="1" si="173"/>
        <v/>
      </c>
      <c r="T1221" s="181" t="str">
        <f ca="1">IF(B1221="","",IF(ISERROR(MATCH($J1221,SorP!$B$1:$B$6226,0)),"",INDIRECT("'SorP'!$A$"&amp;MATCH($S1221&amp;$J1221,SorP!C:C,0))))</f>
        <v/>
      </c>
      <c r="U1221" s="201"/>
      <c r="V1221" s="226" t="e">
        <f>IF(C1221="",NA(),IF(OR(C1221="Smelter not listed",C1221="Smelter not yet identified"),MATCH($B1221&amp;$D1221,'Smelter Look-up'!$J:$J,0),MATCH($B1221&amp;$C1221,'Smelter Look-up'!$J:$J,0)))</f>
        <v>#N/A</v>
      </c>
      <c r="X1221" s="227">
        <f t="shared" ca="1" si="174"/>
        <v>0</v>
      </c>
      <c r="AB1221" s="228" t="str">
        <f t="shared" si="175"/>
        <v/>
      </c>
    </row>
    <row r="1222" spans="1:28" s="227" customFormat="1" ht="20.25">
      <c r="A1222" s="181"/>
      <c r="B1222" s="182" t="str">
        <f>IF(LEN(A1222)=0,"",INDEX('Smelter Look-up'!$A:$A,MATCH($A1222,'Smelter Look-up'!$E:$E,0)))</f>
        <v/>
      </c>
      <c r="C1222" s="186" t="str">
        <f>IF(LEN(A1222)=0,"",INDEX('Smelter Look-up'!$C:$C,MATCH($A1222,'Smelter Look-up'!$E:$E,0)))</f>
        <v/>
      </c>
      <c r="D1222" s="230"/>
      <c r="E1222" s="182" t="str">
        <f ca="1">IF(ISERROR($V1222),"",OFFSET('Smelter Look-up'!$D$4,$V1222-4,0)&amp;"")</f>
        <v/>
      </c>
      <c r="F1222" s="182" t="str">
        <f ca="1">IF(ISERROR($V1222),"",OFFSET('Smelter Look-up'!$E$4,$V1222-4,0))</f>
        <v/>
      </c>
      <c r="G1222" s="182" t="str">
        <f ca="1">IF(C1222=$X$4,IF(ISERROR($V1222),"Enter smelter details","RMI"),IF(ISERROR($V1222),"",OFFSET('Smelter Look-up'!$F$4,$V1222-4,0)))</f>
        <v/>
      </c>
      <c r="H1222" s="183" t="str">
        <f ca="1">IF(ISERROR($V1222),"",OFFSET('Smelter Look-up'!$G$4,$V1222-4,0))</f>
        <v/>
      </c>
      <c r="I1222" s="184" t="str">
        <f ca="1">IF(ISERROR($V1222),"",OFFSET('Smelter Look-up'!$H$4,$V1222-4,0))</f>
        <v/>
      </c>
      <c r="J1222" s="184" t="str">
        <f ca="1">IF(ISERROR($V1222),"",OFFSET('Smelter Look-up'!$I$4,$V1222-4,0))</f>
        <v/>
      </c>
      <c r="K1222" s="224"/>
      <c r="L1222" s="224"/>
      <c r="M1222" s="224"/>
      <c r="N1222" s="224"/>
      <c r="O1222" s="224"/>
      <c r="P1222" s="185"/>
      <c r="Q1222" s="225"/>
      <c r="R1222" s="182" t="str">
        <f ca="1">IF(ISERROR($V1222),"",OFFSET('Smelter Look-up'!$C$4,$V1222-4,0)&amp;"")</f>
        <v/>
      </c>
      <c r="S1222" s="181" t="str">
        <f t="shared" ca="1" si="173"/>
        <v/>
      </c>
      <c r="T1222" s="181" t="str">
        <f ca="1">IF(B1222="","",IF(ISERROR(MATCH($J1222,SorP!$B$1:$B$6226,0)),"",INDIRECT("'SorP'!$A$"&amp;MATCH($S1222&amp;$J1222,SorP!C:C,0))))</f>
        <v/>
      </c>
      <c r="U1222" s="201"/>
      <c r="V1222" s="226" t="e">
        <f>IF(C1222="",NA(),IF(OR(C1222="Smelter not listed",C1222="Smelter not yet identified"),MATCH($B1222&amp;$D1222,'Smelter Look-up'!$J:$J,0),MATCH($B1222&amp;$C1222,'Smelter Look-up'!$J:$J,0)))</f>
        <v>#N/A</v>
      </c>
      <c r="X1222" s="227">
        <f t="shared" ca="1" si="174"/>
        <v>0</v>
      </c>
      <c r="AB1222" s="228" t="str">
        <f t="shared" si="175"/>
        <v/>
      </c>
    </row>
    <row r="1223" spans="1:28" s="227" customFormat="1" ht="20.25">
      <c r="A1223" s="181"/>
      <c r="B1223" s="182" t="str">
        <f>IF(LEN(A1223)=0,"",INDEX('Smelter Look-up'!$A:$A,MATCH($A1223,'Smelter Look-up'!$E:$E,0)))</f>
        <v/>
      </c>
      <c r="C1223" s="186" t="str">
        <f>IF(LEN(A1223)=0,"",INDEX('Smelter Look-up'!$C:$C,MATCH($A1223,'Smelter Look-up'!$E:$E,0)))</f>
        <v/>
      </c>
      <c r="D1223" s="230"/>
      <c r="E1223" s="182" t="str">
        <f ca="1">IF(ISERROR($V1223),"",OFFSET('Smelter Look-up'!$D$4,$V1223-4,0)&amp;"")</f>
        <v/>
      </c>
      <c r="F1223" s="182" t="str">
        <f ca="1">IF(ISERROR($V1223),"",OFFSET('Smelter Look-up'!$E$4,$V1223-4,0))</f>
        <v/>
      </c>
      <c r="G1223" s="182" t="str">
        <f ca="1">IF(C1223=$X$4,IF(ISERROR($V1223),"Enter smelter details","RMI"),IF(ISERROR($V1223),"",OFFSET('Smelter Look-up'!$F$4,$V1223-4,0)))</f>
        <v/>
      </c>
      <c r="H1223" s="183" t="str">
        <f ca="1">IF(ISERROR($V1223),"",OFFSET('Smelter Look-up'!$G$4,$V1223-4,0))</f>
        <v/>
      </c>
      <c r="I1223" s="184" t="str">
        <f ca="1">IF(ISERROR($V1223),"",OFFSET('Smelter Look-up'!$H$4,$V1223-4,0))</f>
        <v/>
      </c>
      <c r="J1223" s="184" t="str">
        <f ca="1">IF(ISERROR($V1223),"",OFFSET('Smelter Look-up'!$I$4,$V1223-4,0))</f>
        <v/>
      </c>
      <c r="K1223" s="224"/>
      <c r="L1223" s="224"/>
      <c r="M1223" s="224"/>
      <c r="N1223" s="224"/>
      <c r="O1223" s="224"/>
      <c r="P1223" s="185"/>
      <c r="Q1223" s="225"/>
      <c r="R1223" s="182" t="str">
        <f ca="1">IF(ISERROR($V1223),"",OFFSET('Smelter Look-up'!$C$4,$V1223-4,0)&amp;"")</f>
        <v/>
      </c>
      <c r="S1223" s="181" t="str">
        <f t="shared" ca="1" si="173"/>
        <v/>
      </c>
      <c r="T1223" s="181" t="str">
        <f ca="1">IF(B1223="","",IF(ISERROR(MATCH($J1223,SorP!$B$1:$B$6226,0)),"",INDIRECT("'SorP'!$A$"&amp;MATCH($S1223&amp;$J1223,SorP!C:C,0))))</f>
        <v/>
      </c>
      <c r="U1223" s="201"/>
      <c r="V1223" s="226" t="e">
        <f>IF(C1223="",NA(),IF(OR(C1223="Smelter not listed",C1223="Smelter not yet identified"),MATCH($B1223&amp;$D1223,'Smelter Look-up'!$J:$J,0),MATCH($B1223&amp;$C1223,'Smelter Look-up'!$J:$J,0)))</f>
        <v>#N/A</v>
      </c>
      <c r="X1223" s="227">
        <f t="shared" ca="1" si="174"/>
        <v>0</v>
      </c>
      <c r="AB1223" s="228" t="str">
        <f t="shared" si="175"/>
        <v/>
      </c>
    </row>
    <row r="1224" spans="1:28" s="227" customFormat="1" ht="20.25">
      <c r="A1224" s="181"/>
      <c r="B1224" s="182" t="str">
        <f>IF(LEN(A1224)=0,"",INDEX('Smelter Look-up'!$A:$A,MATCH($A1224,'Smelter Look-up'!$E:$E,0)))</f>
        <v/>
      </c>
      <c r="C1224" s="186" t="str">
        <f>IF(LEN(A1224)=0,"",INDEX('Smelter Look-up'!$C:$C,MATCH($A1224,'Smelter Look-up'!$E:$E,0)))</f>
        <v/>
      </c>
      <c r="D1224" s="230"/>
      <c r="E1224" s="182" t="str">
        <f ca="1">IF(ISERROR($V1224),"",OFFSET('Smelter Look-up'!$D$4,$V1224-4,0)&amp;"")</f>
        <v/>
      </c>
      <c r="F1224" s="182" t="str">
        <f ca="1">IF(ISERROR($V1224),"",OFFSET('Smelter Look-up'!$E$4,$V1224-4,0))</f>
        <v/>
      </c>
      <c r="G1224" s="182" t="str">
        <f ca="1">IF(C1224=$X$4,IF(ISERROR($V1224),"Enter smelter details","RMI"),IF(ISERROR($V1224),"",OFFSET('Smelter Look-up'!$F$4,$V1224-4,0)))</f>
        <v/>
      </c>
      <c r="H1224" s="183" t="str">
        <f ca="1">IF(ISERROR($V1224),"",OFFSET('Smelter Look-up'!$G$4,$V1224-4,0))</f>
        <v/>
      </c>
      <c r="I1224" s="184" t="str">
        <f ca="1">IF(ISERROR($V1224),"",OFFSET('Smelter Look-up'!$H$4,$V1224-4,0))</f>
        <v/>
      </c>
      <c r="J1224" s="184" t="str">
        <f ca="1">IF(ISERROR($V1224),"",OFFSET('Smelter Look-up'!$I$4,$V1224-4,0))</f>
        <v/>
      </c>
      <c r="K1224" s="224"/>
      <c r="L1224" s="224"/>
      <c r="M1224" s="224"/>
      <c r="N1224" s="224"/>
      <c r="O1224" s="224"/>
      <c r="P1224" s="185"/>
      <c r="Q1224" s="225"/>
      <c r="R1224" s="182" t="str">
        <f ca="1">IF(ISERROR($V1224),"",OFFSET('Smelter Look-up'!$C$4,$V1224-4,0)&amp;"")</f>
        <v/>
      </c>
      <c r="S1224" s="181" t="str">
        <f t="shared" ca="1" si="173"/>
        <v/>
      </c>
      <c r="T1224" s="181" t="str">
        <f ca="1">IF(B1224="","",IF(ISERROR(MATCH($J1224,SorP!$B$1:$B$6226,0)),"",INDIRECT("'SorP'!$A$"&amp;MATCH($S1224&amp;$J1224,SorP!C:C,0))))</f>
        <v/>
      </c>
      <c r="U1224" s="201"/>
      <c r="V1224" s="226" t="e">
        <f>IF(C1224="",NA(),IF(OR(C1224="Smelter not listed",C1224="Smelter not yet identified"),MATCH($B1224&amp;$D1224,'Smelter Look-up'!$J:$J,0),MATCH($B1224&amp;$C1224,'Smelter Look-up'!$J:$J,0)))</f>
        <v>#N/A</v>
      </c>
      <c r="X1224" s="227">
        <f t="shared" ca="1" si="174"/>
        <v>0</v>
      </c>
      <c r="AB1224" s="228" t="str">
        <f t="shared" si="175"/>
        <v/>
      </c>
    </row>
    <row r="1225" spans="1:28" s="227" customFormat="1" ht="20.25">
      <c r="A1225" s="181"/>
      <c r="B1225" s="182" t="str">
        <f>IF(LEN(A1225)=0,"",INDEX('Smelter Look-up'!$A:$A,MATCH($A1225,'Smelter Look-up'!$E:$E,0)))</f>
        <v/>
      </c>
      <c r="C1225" s="186" t="str">
        <f>IF(LEN(A1225)=0,"",INDEX('Smelter Look-up'!$C:$C,MATCH($A1225,'Smelter Look-up'!$E:$E,0)))</f>
        <v/>
      </c>
      <c r="D1225" s="230"/>
      <c r="E1225" s="182" t="str">
        <f ca="1">IF(ISERROR($V1225),"",OFFSET('Smelter Look-up'!$D$4,$V1225-4,0)&amp;"")</f>
        <v/>
      </c>
      <c r="F1225" s="182" t="str">
        <f ca="1">IF(ISERROR($V1225),"",OFFSET('Smelter Look-up'!$E$4,$V1225-4,0))</f>
        <v/>
      </c>
      <c r="G1225" s="182" t="str">
        <f ca="1">IF(C1225=$X$4,IF(ISERROR($V1225),"Enter smelter details","RMI"),IF(ISERROR($V1225),"",OFFSET('Smelter Look-up'!$F$4,$V1225-4,0)))</f>
        <v/>
      </c>
      <c r="H1225" s="183" t="str">
        <f ca="1">IF(ISERROR($V1225),"",OFFSET('Smelter Look-up'!$G$4,$V1225-4,0))</f>
        <v/>
      </c>
      <c r="I1225" s="184" t="str">
        <f ca="1">IF(ISERROR($V1225),"",OFFSET('Smelter Look-up'!$H$4,$V1225-4,0))</f>
        <v/>
      </c>
      <c r="J1225" s="184" t="str">
        <f ca="1">IF(ISERROR($V1225),"",OFFSET('Smelter Look-up'!$I$4,$V1225-4,0))</f>
        <v/>
      </c>
      <c r="K1225" s="224"/>
      <c r="L1225" s="224"/>
      <c r="M1225" s="224"/>
      <c r="N1225" s="224"/>
      <c r="O1225" s="224"/>
      <c r="P1225" s="185"/>
      <c r="Q1225" s="225"/>
      <c r="R1225" s="182" t="str">
        <f ca="1">IF(ISERROR($V1225),"",OFFSET('Smelter Look-up'!$C$4,$V1225-4,0)&amp;"")</f>
        <v/>
      </c>
      <c r="S1225" s="181" t="str">
        <f t="shared" ca="1" si="173"/>
        <v/>
      </c>
      <c r="T1225" s="181" t="str">
        <f ca="1">IF(B1225="","",IF(ISERROR(MATCH($J1225,SorP!$B$1:$B$6226,0)),"",INDIRECT("'SorP'!$A$"&amp;MATCH($S1225&amp;$J1225,SorP!C:C,0))))</f>
        <v/>
      </c>
      <c r="U1225" s="201"/>
      <c r="V1225" s="226" t="e">
        <f>IF(C1225="",NA(),IF(OR(C1225="Smelter not listed",C1225="Smelter not yet identified"),MATCH($B1225&amp;$D1225,'Smelter Look-up'!$J:$J,0),MATCH($B1225&amp;$C1225,'Smelter Look-up'!$J:$J,0)))</f>
        <v>#N/A</v>
      </c>
      <c r="X1225" s="227">
        <f t="shared" ca="1" si="174"/>
        <v>0</v>
      </c>
      <c r="AB1225" s="228" t="str">
        <f t="shared" si="175"/>
        <v/>
      </c>
    </row>
    <row r="1226" spans="1:28" s="227" customFormat="1" ht="20.25">
      <c r="A1226" s="181"/>
      <c r="B1226" s="182" t="str">
        <f>IF(LEN(A1226)=0,"",INDEX('Smelter Look-up'!$A:$A,MATCH($A1226,'Smelter Look-up'!$E:$E,0)))</f>
        <v/>
      </c>
      <c r="C1226" s="186" t="str">
        <f>IF(LEN(A1226)=0,"",INDEX('Smelter Look-up'!$C:$C,MATCH($A1226,'Smelter Look-up'!$E:$E,0)))</f>
        <v/>
      </c>
      <c r="D1226" s="230"/>
      <c r="E1226" s="182" t="str">
        <f ca="1">IF(ISERROR($V1226),"",OFFSET('Smelter Look-up'!$D$4,$V1226-4,0)&amp;"")</f>
        <v/>
      </c>
      <c r="F1226" s="182" t="str">
        <f ca="1">IF(ISERROR($V1226),"",OFFSET('Smelter Look-up'!$E$4,$V1226-4,0))</f>
        <v/>
      </c>
      <c r="G1226" s="182" t="str">
        <f ca="1">IF(C1226=$X$4,IF(ISERROR($V1226),"Enter smelter details","RMI"),IF(ISERROR($V1226),"",OFFSET('Smelter Look-up'!$F$4,$V1226-4,0)))</f>
        <v/>
      </c>
      <c r="H1226" s="183" t="str">
        <f ca="1">IF(ISERROR($V1226),"",OFFSET('Smelter Look-up'!$G$4,$V1226-4,0))</f>
        <v/>
      </c>
      <c r="I1226" s="184" t="str">
        <f ca="1">IF(ISERROR($V1226),"",OFFSET('Smelter Look-up'!$H$4,$V1226-4,0))</f>
        <v/>
      </c>
      <c r="J1226" s="184" t="str">
        <f ca="1">IF(ISERROR($V1226),"",OFFSET('Smelter Look-up'!$I$4,$V1226-4,0))</f>
        <v/>
      </c>
      <c r="K1226" s="224"/>
      <c r="L1226" s="224"/>
      <c r="M1226" s="224"/>
      <c r="N1226" s="224"/>
      <c r="O1226" s="224"/>
      <c r="P1226" s="185"/>
      <c r="Q1226" s="225"/>
      <c r="R1226" s="182" t="str">
        <f ca="1">IF(ISERROR($V1226),"",OFFSET('Smelter Look-up'!$C$4,$V1226-4,0)&amp;"")</f>
        <v/>
      </c>
      <c r="S1226" s="181" t="str">
        <f t="shared" ca="1" si="173"/>
        <v/>
      </c>
      <c r="T1226" s="181" t="str">
        <f ca="1">IF(B1226="","",IF(ISERROR(MATCH($J1226,SorP!$B$1:$B$6226,0)),"",INDIRECT("'SorP'!$A$"&amp;MATCH($S1226&amp;$J1226,SorP!C:C,0))))</f>
        <v/>
      </c>
      <c r="U1226" s="201"/>
      <c r="V1226" s="226" t="e">
        <f>IF(C1226="",NA(),IF(OR(C1226="Smelter not listed",C1226="Smelter not yet identified"),MATCH($B1226&amp;$D1226,'Smelter Look-up'!$J:$J,0),MATCH($B1226&amp;$C1226,'Smelter Look-up'!$J:$J,0)))</f>
        <v>#N/A</v>
      </c>
      <c r="X1226" s="227">
        <f t="shared" ca="1" si="174"/>
        <v>0</v>
      </c>
      <c r="AB1226" s="228" t="str">
        <f t="shared" si="175"/>
        <v/>
      </c>
    </row>
    <row r="1227" spans="1:28" s="227" customFormat="1" ht="20.25">
      <c r="A1227" s="181"/>
      <c r="B1227" s="182" t="str">
        <f>IF(LEN(A1227)=0,"",INDEX('Smelter Look-up'!$A:$A,MATCH($A1227,'Smelter Look-up'!$E:$E,0)))</f>
        <v/>
      </c>
      <c r="C1227" s="186" t="str">
        <f>IF(LEN(A1227)=0,"",INDEX('Smelter Look-up'!$C:$C,MATCH($A1227,'Smelter Look-up'!$E:$E,0)))</f>
        <v/>
      </c>
      <c r="D1227" s="230"/>
      <c r="E1227" s="182" t="str">
        <f ca="1">IF(ISERROR($V1227),"",OFFSET('Smelter Look-up'!$D$4,$V1227-4,0)&amp;"")</f>
        <v/>
      </c>
      <c r="F1227" s="182" t="str">
        <f ca="1">IF(ISERROR($V1227),"",OFFSET('Smelter Look-up'!$E$4,$V1227-4,0))</f>
        <v/>
      </c>
      <c r="G1227" s="182" t="str">
        <f ca="1">IF(C1227=$X$4,IF(ISERROR($V1227),"Enter smelter details","RMI"),IF(ISERROR($V1227),"",OFFSET('Smelter Look-up'!$F$4,$V1227-4,0)))</f>
        <v/>
      </c>
      <c r="H1227" s="183" t="str">
        <f ca="1">IF(ISERROR($V1227),"",OFFSET('Smelter Look-up'!$G$4,$V1227-4,0))</f>
        <v/>
      </c>
      <c r="I1227" s="184" t="str">
        <f ca="1">IF(ISERROR($V1227),"",OFFSET('Smelter Look-up'!$H$4,$V1227-4,0))</f>
        <v/>
      </c>
      <c r="J1227" s="184" t="str">
        <f ca="1">IF(ISERROR($V1227),"",OFFSET('Smelter Look-up'!$I$4,$V1227-4,0))</f>
        <v/>
      </c>
      <c r="K1227" s="224"/>
      <c r="L1227" s="224"/>
      <c r="M1227" s="224"/>
      <c r="N1227" s="224"/>
      <c r="O1227" s="224"/>
      <c r="P1227" s="185"/>
      <c r="Q1227" s="225"/>
      <c r="R1227" s="182" t="str">
        <f ca="1">IF(ISERROR($V1227),"",OFFSET('Smelter Look-up'!$C$4,$V1227-4,0)&amp;"")</f>
        <v/>
      </c>
      <c r="S1227" s="181" t="str">
        <f t="shared" ca="1" si="173"/>
        <v/>
      </c>
      <c r="T1227" s="181" t="str">
        <f ca="1">IF(B1227="","",IF(ISERROR(MATCH($J1227,SorP!$B$1:$B$6226,0)),"",INDIRECT("'SorP'!$A$"&amp;MATCH($S1227&amp;$J1227,SorP!C:C,0))))</f>
        <v/>
      </c>
      <c r="U1227" s="201"/>
      <c r="V1227" s="226" t="e">
        <f>IF(C1227="",NA(),IF(OR(C1227="Smelter not listed",C1227="Smelter not yet identified"),MATCH($B1227&amp;$D1227,'Smelter Look-up'!$J:$J,0),MATCH($B1227&amp;$C1227,'Smelter Look-up'!$J:$J,0)))</f>
        <v>#N/A</v>
      </c>
      <c r="X1227" s="227">
        <f t="shared" ca="1" si="174"/>
        <v>0</v>
      </c>
      <c r="AB1227" s="228" t="str">
        <f t="shared" si="175"/>
        <v/>
      </c>
    </row>
    <row r="1228" spans="1:28" s="227" customFormat="1" ht="20.25">
      <c r="A1228" s="181"/>
      <c r="B1228" s="182" t="str">
        <f>IF(LEN(A1228)=0,"",INDEX('Smelter Look-up'!$A:$A,MATCH($A1228,'Smelter Look-up'!$E:$E,0)))</f>
        <v/>
      </c>
      <c r="C1228" s="186" t="str">
        <f>IF(LEN(A1228)=0,"",INDEX('Smelter Look-up'!$C:$C,MATCH($A1228,'Smelter Look-up'!$E:$E,0)))</f>
        <v/>
      </c>
      <c r="D1228" s="230"/>
      <c r="E1228" s="182" t="str">
        <f ca="1">IF(ISERROR($V1228),"",OFFSET('Smelter Look-up'!$D$4,$V1228-4,0)&amp;"")</f>
        <v/>
      </c>
      <c r="F1228" s="182" t="str">
        <f ca="1">IF(ISERROR($V1228),"",OFFSET('Smelter Look-up'!$E$4,$V1228-4,0))</f>
        <v/>
      </c>
      <c r="G1228" s="182" t="str">
        <f ca="1">IF(C1228=$X$4,IF(ISERROR($V1228),"Enter smelter details","RMI"),IF(ISERROR($V1228),"",OFFSET('Smelter Look-up'!$F$4,$V1228-4,0)))</f>
        <v/>
      </c>
      <c r="H1228" s="183" t="str">
        <f ca="1">IF(ISERROR($V1228),"",OFFSET('Smelter Look-up'!$G$4,$V1228-4,0))</f>
        <v/>
      </c>
      <c r="I1228" s="184" t="str">
        <f ca="1">IF(ISERROR($V1228),"",OFFSET('Smelter Look-up'!$H$4,$V1228-4,0))</f>
        <v/>
      </c>
      <c r="J1228" s="184" t="str">
        <f ca="1">IF(ISERROR($V1228),"",OFFSET('Smelter Look-up'!$I$4,$V1228-4,0))</f>
        <v/>
      </c>
      <c r="K1228" s="224"/>
      <c r="L1228" s="224"/>
      <c r="M1228" s="224"/>
      <c r="N1228" s="224"/>
      <c r="O1228" s="224"/>
      <c r="P1228" s="185"/>
      <c r="Q1228" s="225"/>
      <c r="R1228" s="182" t="str">
        <f ca="1">IF(ISERROR($V1228),"",OFFSET('Smelter Look-up'!$C$4,$V1228-4,0)&amp;"")</f>
        <v/>
      </c>
      <c r="S1228" s="181" t="str">
        <f t="shared" ca="1" si="173"/>
        <v/>
      </c>
      <c r="T1228" s="181" t="str">
        <f ca="1">IF(B1228="","",IF(ISERROR(MATCH($J1228,SorP!$B$1:$B$6226,0)),"",INDIRECT("'SorP'!$A$"&amp;MATCH($S1228&amp;$J1228,SorP!C:C,0))))</f>
        <v/>
      </c>
      <c r="U1228" s="201"/>
      <c r="V1228" s="226" t="e">
        <f>IF(C1228="",NA(),IF(OR(C1228="Smelter not listed",C1228="Smelter not yet identified"),MATCH($B1228&amp;$D1228,'Smelter Look-up'!$J:$J,0),MATCH($B1228&amp;$C1228,'Smelter Look-up'!$J:$J,0)))</f>
        <v>#N/A</v>
      </c>
      <c r="X1228" s="227">
        <f t="shared" ca="1" si="174"/>
        <v>0</v>
      </c>
      <c r="AB1228" s="228" t="str">
        <f t="shared" si="175"/>
        <v/>
      </c>
    </row>
    <row r="1229" spans="1:28" s="227" customFormat="1" ht="20.25">
      <c r="A1229" s="181"/>
      <c r="B1229" s="182" t="str">
        <f>IF(LEN(A1229)=0,"",INDEX('Smelter Look-up'!$A:$A,MATCH($A1229,'Smelter Look-up'!$E:$E,0)))</f>
        <v/>
      </c>
      <c r="C1229" s="186" t="str">
        <f>IF(LEN(A1229)=0,"",INDEX('Smelter Look-up'!$C:$C,MATCH($A1229,'Smelter Look-up'!$E:$E,0)))</f>
        <v/>
      </c>
      <c r="D1229" s="230"/>
      <c r="E1229" s="182" t="str">
        <f ca="1">IF(ISERROR($V1229),"",OFFSET('Smelter Look-up'!$D$4,$V1229-4,0)&amp;"")</f>
        <v/>
      </c>
      <c r="F1229" s="182" t="str">
        <f ca="1">IF(ISERROR($V1229),"",OFFSET('Smelter Look-up'!$E$4,$V1229-4,0))</f>
        <v/>
      </c>
      <c r="G1229" s="182" t="str">
        <f ca="1">IF(C1229=$X$4,IF(ISERROR($V1229),"Enter smelter details","RMI"),IF(ISERROR($V1229),"",OFFSET('Smelter Look-up'!$F$4,$V1229-4,0)))</f>
        <v/>
      </c>
      <c r="H1229" s="183" t="str">
        <f ca="1">IF(ISERROR($V1229),"",OFFSET('Smelter Look-up'!$G$4,$V1229-4,0))</f>
        <v/>
      </c>
      <c r="I1229" s="184" t="str">
        <f ca="1">IF(ISERROR($V1229),"",OFFSET('Smelter Look-up'!$H$4,$V1229-4,0))</f>
        <v/>
      </c>
      <c r="J1229" s="184" t="str">
        <f ca="1">IF(ISERROR($V1229),"",OFFSET('Smelter Look-up'!$I$4,$V1229-4,0))</f>
        <v/>
      </c>
      <c r="K1229" s="224"/>
      <c r="L1229" s="224"/>
      <c r="M1229" s="224"/>
      <c r="N1229" s="224"/>
      <c r="O1229" s="224"/>
      <c r="P1229" s="185"/>
      <c r="Q1229" s="225"/>
      <c r="R1229" s="182" t="str">
        <f ca="1">IF(ISERROR($V1229),"",OFFSET('Smelter Look-up'!$C$4,$V1229-4,0)&amp;"")</f>
        <v/>
      </c>
      <c r="S1229" s="181" t="str">
        <f t="shared" ca="1" si="173"/>
        <v/>
      </c>
      <c r="T1229" s="181" t="str">
        <f ca="1">IF(B1229="","",IF(ISERROR(MATCH($J1229,SorP!$B$1:$B$6226,0)),"",INDIRECT("'SorP'!$A$"&amp;MATCH($S1229&amp;$J1229,SorP!C:C,0))))</f>
        <v/>
      </c>
      <c r="U1229" s="201"/>
      <c r="V1229" s="226" t="e">
        <f>IF(C1229="",NA(),IF(OR(C1229="Smelter not listed",C1229="Smelter not yet identified"),MATCH($B1229&amp;$D1229,'Smelter Look-up'!$J:$J,0),MATCH($B1229&amp;$C1229,'Smelter Look-up'!$J:$J,0)))</f>
        <v>#N/A</v>
      </c>
      <c r="X1229" s="227">
        <f t="shared" ca="1" si="174"/>
        <v>0</v>
      </c>
      <c r="AB1229" s="228" t="str">
        <f t="shared" si="175"/>
        <v/>
      </c>
    </row>
    <row r="1230" spans="1:28" s="227" customFormat="1" ht="20.25">
      <c r="A1230" s="181"/>
      <c r="B1230" s="182" t="str">
        <f>IF(LEN(A1230)=0,"",INDEX('Smelter Look-up'!$A:$A,MATCH($A1230,'Smelter Look-up'!$E:$E,0)))</f>
        <v/>
      </c>
      <c r="C1230" s="186" t="str">
        <f>IF(LEN(A1230)=0,"",INDEX('Smelter Look-up'!$C:$C,MATCH($A1230,'Smelter Look-up'!$E:$E,0)))</f>
        <v/>
      </c>
      <c r="D1230" s="230"/>
      <c r="E1230" s="182" t="str">
        <f ca="1">IF(ISERROR($V1230),"",OFFSET('Smelter Look-up'!$D$4,$V1230-4,0)&amp;"")</f>
        <v/>
      </c>
      <c r="F1230" s="182" t="str">
        <f ca="1">IF(ISERROR($V1230),"",OFFSET('Smelter Look-up'!$E$4,$V1230-4,0))</f>
        <v/>
      </c>
      <c r="G1230" s="182" t="str">
        <f ca="1">IF(C1230=$X$4,IF(ISERROR($V1230),"Enter smelter details","RMI"),IF(ISERROR($V1230),"",OFFSET('Smelter Look-up'!$F$4,$V1230-4,0)))</f>
        <v/>
      </c>
      <c r="H1230" s="183" t="str">
        <f ca="1">IF(ISERROR($V1230),"",OFFSET('Smelter Look-up'!$G$4,$V1230-4,0))</f>
        <v/>
      </c>
      <c r="I1230" s="184" t="str">
        <f ca="1">IF(ISERROR($V1230),"",OFFSET('Smelter Look-up'!$H$4,$V1230-4,0))</f>
        <v/>
      </c>
      <c r="J1230" s="184" t="str">
        <f ca="1">IF(ISERROR($V1230),"",OFFSET('Smelter Look-up'!$I$4,$V1230-4,0))</f>
        <v/>
      </c>
      <c r="K1230" s="224"/>
      <c r="L1230" s="224"/>
      <c r="M1230" s="224"/>
      <c r="N1230" s="224"/>
      <c r="O1230" s="224"/>
      <c r="P1230" s="185"/>
      <c r="Q1230" s="225"/>
      <c r="R1230" s="182" t="str">
        <f ca="1">IF(ISERROR($V1230),"",OFFSET('Smelter Look-up'!$C$4,$V1230-4,0)&amp;"")</f>
        <v/>
      </c>
      <c r="S1230" s="181" t="str">
        <f t="shared" ca="1" si="173"/>
        <v/>
      </c>
      <c r="T1230" s="181" t="str">
        <f ca="1">IF(B1230="","",IF(ISERROR(MATCH($J1230,SorP!$B$1:$B$6226,0)),"",INDIRECT("'SorP'!$A$"&amp;MATCH($S1230&amp;$J1230,SorP!C:C,0))))</f>
        <v/>
      </c>
      <c r="U1230" s="201"/>
      <c r="V1230" s="226" t="e">
        <f>IF(C1230="",NA(),IF(OR(C1230="Smelter not listed",C1230="Smelter not yet identified"),MATCH($B1230&amp;$D1230,'Smelter Look-up'!$J:$J,0),MATCH($B1230&amp;$C1230,'Smelter Look-up'!$J:$J,0)))</f>
        <v>#N/A</v>
      </c>
      <c r="X1230" s="227">
        <f t="shared" ca="1" si="174"/>
        <v>0</v>
      </c>
      <c r="AB1230" s="228" t="str">
        <f t="shared" si="175"/>
        <v/>
      </c>
    </row>
    <row r="1231" spans="1:28" s="227" customFormat="1" ht="20.25">
      <c r="A1231" s="181"/>
      <c r="B1231" s="182" t="str">
        <f>IF(LEN(A1231)=0,"",INDEX('Smelter Look-up'!$A:$A,MATCH($A1231,'Smelter Look-up'!$E:$E,0)))</f>
        <v/>
      </c>
      <c r="C1231" s="186" t="str">
        <f>IF(LEN(A1231)=0,"",INDEX('Smelter Look-up'!$C:$C,MATCH($A1231,'Smelter Look-up'!$E:$E,0)))</f>
        <v/>
      </c>
      <c r="D1231" s="230"/>
      <c r="E1231" s="182" t="str">
        <f ca="1">IF(ISERROR($V1231),"",OFFSET('Smelter Look-up'!$D$4,$V1231-4,0)&amp;"")</f>
        <v/>
      </c>
      <c r="F1231" s="182" t="str">
        <f ca="1">IF(ISERROR($V1231),"",OFFSET('Smelter Look-up'!$E$4,$V1231-4,0))</f>
        <v/>
      </c>
      <c r="G1231" s="182" t="str">
        <f ca="1">IF(C1231=$X$4,IF(ISERROR($V1231),"Enter smelter details","RMI"),IF(ISERROR($V1231),"",OFFSET('Smelter Look-up'!$F$4,$V1231-4,0)))</f>
        <v/>
      </c>
      <c r="H1231" s="183" t="str">
        <f ca="1">IF(ISERROR($V1231),"",OFFSET('Smelter Look-up'!$G$4,$V1231-4,0))</f>
        <v/>
      </c>
      <c r="I1231" s="184" t="str">
        <f ca="1">IF(ISERROR($V1231),"",OFFSET('Smelter Look-up'!$H$4,$V1231-4,0))</f>
        <v/>
      </c>
      <c r="J1231" s="184" t="str">
        <f ca="1">IF(ISERROR($V1231),"",OFFSET('Smelter Look-up'!$I$4,$V1231-4,0))</f>
        <v/>
      </c>
      <c r="K1231" s="224"/>
      <c r="L1231" s="224"/>
      <c r="M1231" s="224"/>
      <c r="N1231" s="224"/>
      <c r="O1231" s="224"/>
      <c r="P1231" s="185"/>
      <c r="Q1231" s="225"/>
      <c r="R1231" s="182" t="str">
        <f ca="1">IF(ISERROR($V1231),"",OFFSET('Smelter Look-up'!$C$4,$V1231-4,0)&amp;"")</f>
        <v/>
      </c>
      <c r="S1231" s="181" t="str">
        <f t="shared" ca="1" si="173"/>
        <v/>
      </c>
      <c r="T1231" s="181" t="str">
        <f ca="1">IF(B1231="","",IF(ISERROR(MATCH($J1231,SorP!$B$1:$B$6226,0)),"",INDIRECT("'SorP'!$A$"&amp;MATCH($S1231&amp;$J1231,SorP!C:C,0))))</f>
        <v/>
      </c>
      <c r="U1231" s="201"/>
      <c r="V1231" s="226" t="e">
        <f>IF(C1231="",NA(),IF(OR(C1231="Smelter not listed",C1231="Smelter not yet identified"),MATCH($B1231&amp;$D1231,'Smelter Look-up'!$J:$J,0),MATCH($B1231&amp;$C1231,'Smelter Look-up'!$J:$J,0)))</f>
        <v>#N/A</v>
      </c>
      <c r="X1231" s="227">
        <f t="shared" ca="1" si="174"/>
        <v>0</v>
      </c>
      <c r="AB1231" s="228" t="str">
        <f t="shared" si="175"/>
        <v/>
      </c>
    </row>
    <row r="1232" spans="1:28" s="227" customFormat="1" ht="20.25">
      <c r="A1232" s="181"/>
      <c r="B1232" s="182" t="str">
        <f>IF(LEN(A1232)=0,"",INDEX('Smelter Look-up'!$A:$A,MATCH($A1232,'Smelter Look-up'!$E:$E,0)))</f>
        <v/>
      </c>
      <c r="C1232" s="186" t="str">
        <f>IF(LEN(A1232)=0,"",INDEX('Smelter Look-up'!$C:$C,MATCH($A1232,'Smelter Look-up'!$E:$E,0)))</f>
        <v/>
      </c>
      <c r="D1232" s="230"/>
      <c r="E1232" s="182" t="str">
        <f ca="1">IF(ISERROR($V1232),"",OFFSET('Smelter Look-up'!$D$4,$V1232-4,0)&amp;"")</f>
        <v/>
      </c>
      <c r="F1232" s="182" t="str">
        <f ca="1">IF(ISERROR($V1232),"",OFFSET('Smelter Look-up'!$E$4,$V1232-4,0))</f>
        <v/>
      </c>
      <c r="G1232" s="182" t="str">
        <f ca="1">IF(C1232=$X$4,IF(ISERROR($V1232),"Enter smelter details","RMI"),IF(ISERROR($V1232),"",OFFSET('Smelter Look-up'!$F$4,$V1232-4,0)))</f>
        <v/>
      </c>
      <c r="H1232" s="183" t="str">
        <f ca="1">IF(ISERROR($V1232),"",OFFSET('Smelter Look-up'!$G$4,$V1232-4,0))</f>
        <v/>
      </c>
      <c r="I1232" s="184" t="str">
        <f ca="1">IF(ISERROR($V1232),"",OFFSET('Smelter Look-up'!$H$4,$V1232-4,0))</f>
        <v/>
      </c>
      <c r="J1232" s="184" t="str">
        <f ca="1">IF(ISERROR($V1232),"",OFFSET('Smelter Look-up'!$I$4,$V1232-4,0))</f>
        <v/>
      </c>
      <c r="K1232" s="224"/>
      <c r="L1232" s="224"/>
      <c r="M1232" s="224"/>
      <c r="N1232" s="224"/>
      <c r="O1232" s="224"/>
      <c r="P1232" s="185"/>
      <c r="Q1232" s="225"/>
      <c r="R1232" s="182" t="str">
        <f ca="1">IF(ISERROR($V1232),"",OFFSET('Smelter Look-up'!$C$4,$V1232-4,0)&amp;"")</f>
        <v/>
      </c>
      <c r="S1232" s="181" t="str">
        <f t="shared" ca="1" si="173"/>
        <v/>
      </c>
      <c r="T1232" s="181" t="str">
        <f ca="1">IF(B1232="","",IF(ISERROR(MATCH($J1232,SorP!$B$1:$B$6226,0)),"",INDIRECT("'SorP'!$A$"&amp;MATCH($S1232&amp;$J1232,SorP!C:C,0))))</f>
        <v/>
      </c>
      <c r="U1232" s="201"/>
      <c r="V1232" s="226" t="e">
        <f>IF(C1232="",NA(),IF(OR(C1232="Smelter not listed",C1232="Smelter not yet identified"),MATCH($B1232&amp;$D1232,'Smelter Look-up'!$J:$J,0),MATCH($B1232&amp;$C1232,'Smelter Look-up'!$J:$J,0)))</f>
        <v>#N/A</v>
      </c>
      <c r="X1232" s="227">
        <f t="shared" ca="1" si="174"/>
        <v>0</v>
      </c>
      <c r="AB1232" s="228" t="str">
        <f t="shared" si="175"/>
        <v/>
      </c>
    </row>
    <row r="1233" spans="1:28" s="227" customFormat="1" ht="20.25">
      <c r="A1233" s="181"/>
      <c r="B1233" s="182" t="str">
        <f>IF(LEN(A1233)=0,"",INDEX('Smelter Look-up'!$A:$A,MATCH($A1233,'Smelter Look-up'!$E:$E,0)))</f>
        <v/>
      </c>
      <c r="C1233" s="186" t="str">
        <f>IF(LEN(A1233)=0,"",INDEX('Smelter Look-up'!$C:$C,MATCH($A1233,'Smelter Look-up'!$E:$E,0)))</f>
        <v/>
      </c>
      <c r="D1233" s="230"/>
      <c r="E1233" s="182" t="str">
        <f ca="1">IF(ISERROR($V1233),"",OFFSET('Smelter Look-up'!$D$4,$V1233-4,0)&amp;"")</f>
        <v/>
      </c>
      <c r="F1233" s="182" t="str">
        <f ca="1">IF(ISERROR($V1233),"",OFFSET('Smelter Look-up'!$E$4,$V1233-4,0))</f>
        <v/>
      </c>
      <c r="G1233" s="182" t="str">
        <f ca="1">IF(C1233=$X$4,IF(ISERROR($V1233),"Enter smelter details","RMI"),IF(ISERROR($V1233),"",OFFSET('Smelter Look-up'!$F$4,$V1233-4,0)))</f>
        <v/>
      </c>
      <c r="H1233" s="183" t="str">
        <f ca="1">IF(ISERROR($V1233),"",OFFSET('Smelter Look-up'!$G$4,$V1233-4,0))</f>
        <v/>
      </c>
      <c r="I1233" s="184" t="str">
        <f ca="1">IF(ISERROR($V1233),"",OFFSET('Smelter Look-up'!$H$4,$V1233-4,0))</f>
        <v/>
      </c>
      <c r="J1233" s="184" t="str">
        <f ca="1">IF(ISERROR($V1233),"",OFFSET('Smelter Look-up'!$I$4,$V1233-4,0))</f>
        <v/>
      </c>
      <c r="K1233" s="224"/>
      <c r="L1233" s="224"/>
      <c r="M1233" s="224"/>
      <c r="N1233" s="224"/>
      <c r="O1233" s="224"/>
      <c r="P1233" s="185"/>
      <c r="Q1233" s="225"/>
      <c r="R1233" s="182" t="str">
        <f ca="1">IF(ISERROR($V1233),"",OFFSET('Smelter Look-up'!$C$4,$V1233-4,0)&amp;"")</f>
        <v/>
      </c>
      <c r="S1233" s="181" t="str">
        <f t="shared" ca="1" si="173"/>
        <v/>
      </c>
      <c r="T1233" s="181" t="str">
        <f ca="1">IF(B1233="","",IF(ISERROR(MATCH($J1233,SorP!$B$1:$B$6226,0)),"",INDIRECT("'SorP'!$A$"&amp;MATCH($S1233&amp;$J1233,SorP!C:C,0))))</f>
        <v/>
      </c>
      <c r="U1233" s="201"/>
      <c r="V1233" s="226" t="e">
        <f>IF(C1233="",NA(),IF(OR(C1233="Smelter not listed",C1233="Smelter not yet identified"),MATCH($B1233&amp;$D1233,'Smelter Look-up'!$J:$J,0),MATCH($B1233&amp;$C1233,'Smelter Look-up'!$J:$J,0)))</f>
        <v>#N/A</v>
      </c>
      <c r="X1233" s="227">
        <f t="shared" ca="1" si="174"/>
        <v>0</v>
      </c>
      <c r="AB1233" s="228" t="str">
        <f t="shared" si="175"/>
        <v/>
      </c>
    </row>
    <row r="1234" spans="1:28" s="227" customFormat="1" ht="20.25">
      <c r="A1234" s="181"/>
      <c r="B1234" s="182" t="str">
        <f>IF(LEN(A1234)=0,"",INDEX('Smelter Look-up'!$A:$A,MATCH($A1234,'Smelter Look-up'!$E:$E,0)))</f>
        <v/>
      </c>
      <c r="C1234" s="186" t="str">
        <f>IF(LEN(A1234)=0,"",INDEX('Smelter Look-up'!$C:$C,MATCH($A1234,'Smelter Look-up'!$E:$E,0)))</f>
        <v/>
      </c>
      <c r="D1234" s="230"/>
      <c r="E1234" s="182" t="str">
        <f ca="1">IF(ISERROR($V1234),"",OFFSET('Smelter Look-up'!$D$4,$V1234-4,0)&amp;"")</f>
        <v/>
      </c>
      <c r="F1234" s="182" t="str">
        <f ca="1">IF(ISERROR($V1234),"",OFFSET('Smelter Look-up'!$E$4,$V1234-4,0))</f>
        <v/>
      </c>
      <c r="G1234" s="182" t="str">
        <f ca="1">IF(C1234=$X$4,IF(ISERROR($V1234),"Enter smelter details","RMI"),IF(ISERROR($V1234),"",OFFSET('Smelter Look-up'!$F$4,$V1234-4,0)))</f>
        <v/>
      </c>
      <c r="H1234" s="183" t="str">
        <f ca="1">IF(ISERROR($V1234),"",OFFSET('Smelter Look-up'!$G$4,$V1234-4,0))</f>
        <v/>
      </c>
      <c r="I1234" s="184" t="str">
        <f ca="1">IF(ISERROR($V1234),"",OFFSET('Smelter Look-up'!$H$4,$V1234-4,0))</f>
        <v/>
      </c>
      <c r="J1234" s="184" t="str">
        <f ca="1">IF(ISERROR($V1234),"",OFFSET('Smelter Look-up'!$I$4,$V1234-4,0))</f>
        <v/>
      </c>
      <c r="K1234" s="224"/>
      <c r="L1234" s="224"/>
      <c r="M1234" s="224"/>
      <c r="N1234" s="224"/>
      <c r="O1234" s="224"/>
      <c r="P1234" s="185"/>
      <c r="Q1234" s="225"/>
      <c r="R1234" s="182" t="str">
        <f ca="1">IF(ISERROR($V1234),"",OFFSET('Smelter Look-up'!$C$4,$V1234-4,0)&amp;"")</f>
        <v/>
      </c>
      <c r="S1234" s="181" t="str">
        <f t="shared" ca="1" si="173"/>
        <v/>
      </c>
      <c r="T1234" s="181" t="str">
        <f ca="1">IF(B1234="","",IF(ISERROR(MATCH($J1234,SorP!$B$1:$B$6226,0)),"",INDIRECT("'SorP'!$A$"&amp;MATCH($S1234&amp;$J1234,SorP!C:C,0))))</f>
        <v/>
      </c>
      <c r="U1234" s="201"/>
      <c r="V1234" s="226" t="e">
        <f>IF(C1234="",NA(),IF(OR(C1234="Smelter not listed",C1234="Smelter not yet identified"),MATCH($B1234&amp;$D1234,'Smelter Look-up'!$J:$J,0),MATCH($B1234&amp;$C1234,'Smelter Look-up'!$J:$J,0)))</f>
        <v>#N/A</v>
      </c>
      <c r="X1234" s="227">
        <f t="shared" ca="1" si="174"/>
        <v>0</v>
      </c>
      <c r="AB1234" s="228" t="str">
        <f t="shared" si="175"/>
        <v/>
      </c>
    </row>
    <row r="1235" spans="1:28" s="227" customFormat="1" ht="20.25">
      <c r="A1235" s="181"/>
      <c r="B1235" s="182" t="str">
        <f>IF(LEN(A1235)=0,"",INDEX('Smelter Look-up'!$A:$A,MATCH($A1235,'Smelter Look-up'!$E:$E,0)))</f>
        <v/>
      </c>
      <c r="C1235" s="186" t="str">
        <f>IF(LEN(A1235)=0,"",INDEX('Smelter Look-up'!$C:$C,MATCH($A1235,'Smelter Look-up'!$E:$E,0)))</f>
        <v/>
      </c>
      <c r="D1235" s="230"/>
      <c r="E1235" s="182" t="str">
        <f ca="1">IF(ISERROR($V1235),"",OFFSET('Smelter Look-up'!$D$4,$V1235-4,0)&amp;"")</f>
        <v/>
      </c>
      <c r="F1235" s="182" t="str">
        <f ca="1">IF(ISERROR($V1235),"",OFFSET('Smelter Look-up'!$E$4,$V1235-4,0))</f>
        <v/>
      </c>
      <c r="G1235" s="182" t="str">
        <f ca="1">IF(C1235=$X$4,IF(ISERROR($V1235),"Enter smelter details","RMI"),IF(ISERROR($V1235),"",OFFSET('Smelter Look-up'!$F$4,$V1235-4,0)))</f>
        <v/>
      </c>
      <c r="H1235" s="183" t="str">
        <f ca="1">IF(ISERROR($V1235),"",OFFSET('Smelter Look-up'!$G$4,$V1235-4,0))</f>
        <v/>
      </c>
      <c r="I1235" s="184" t="str">
        <f ca="1">IF(ISERROR($V1235),"",OFFSET('Smelter Look-up'!$H$4,$V1235-4,0))</f>
        <v/>
      </c>
      <c r="J1235" s="184" t="str">
        <f ca="1">IF(ISERROR($V1235),"",OFFSET('Smelter Look-up'!$I$4,$V1235-4,0))</f>
        <v/>
      </c>
      <c r="K1235" s="224"/>
      <c r="L1235" s="224"/>
      <c r="M1235" s="224"/>
      <c r="N1235" s="224"/>
      <c r="O1235" s="224"/>
      <c r="P1235" s="185"/>
      <c r="Q1235" s="225"/>
      <c r="R1235" s="182" t="str">
        <f ca="1">IF(ISERROR($V1235),"",OFFSET('Smelter Look-up'!$C$4,$V1235-4,0)&amp;"")</f>
        <v/>
      </c>
      <c r="S1235" s="181" t="str">
        <f t="shared" ca="1" si="173"/>
        <v/>
      </c>
      <c r="T1235" s="181" t="str">
        <f ca="1">IF(B1235="","",IF(ISERROR(MATCH($J1235,SorP!$B$1:$B$6226,0)),"",INDIRECT("'SorP'!$A$"&amp;MATCH($S1235&amp;$J1235,SorP!C:C,0))))</f>
        <v/>
      </c>
      <c r="U1235" s="201"/>
      <c r="V1235" s="226" t="e">
        <f>IF(C1235="",NA(),IF(OR(C1235="Smelter not listed",C1235="Smelter not yet identified"),MATCH($B1235&amp;$D1235,'Smelter Look-up'!$J:$J,0),MATCH($B1235&amp;$C1235,'Smelter Look-up'!$J:$J,0)))</f>
        <v>#N/A</v>
      </c>
      <c r="X1235" s="227">
        <f t="shared" ca="1" si="174"/>
        <v>0</v>
      </c>
      <c r="AB1235" s="228" t="str">
        <f t="shared" si="175"/>
        <v/>
      </c>
    </row>
    <row r="1236" spans="1:28" s="227" customFormat="1" ht="20.25">
      <c r="A1236" s="181"/>
      <c r="B1236" s="182" t="str">
        <f>IF(LEN(A1236)=0,"",INDEX('Smelter Look-up'!$A:$A,MATCH($A1236,'Smelter Look-up'!$E:$E,0)))</f>
        <v/>
      </c>
      <c r="C1236" s="186" t="str">
        <f>IF(LEN(A1236)=0,"",INDEX('Smelter Look-up'!$C:$C,MATCH($A1236,'Smelter Look-up'!$E:$E,0)))</f>
        <v/>
      </c>
      <c r="D1236" s="230"/>
      <c r="E1236" s="182" t="str">
        <f ca="1">IF(ISERROR($V1236),"",OFFSET('Smelter Look-up'!$D$4,$V1236-4,0)&amp;"")</f>
        <v/>
      </c>
      <c r="F1236" s="182" t="str">
        <f ca="1">IF(ISERROR($V1236),"",OFFSET('Smelter Look-up'!$E$4,$V1236-4,0))</f>
        <v/>
      </c>
      <c r="G1236" s="182" t="str">
        <f ca="1">IF(C1236=$X$4,IF(ISERROR($V1236),"Enter smelter details","RMI"),IF(ISERROR($V1236),"",OFFSET('Smelter Look-up'!$F$4,$V1236-4,0)))</f>
        <v/>
      </c>
      <c r="H1236" s="183" t="str">
        <f ca="1">IF(ISERROR($V1236),"",OFFSET('Smelter Look-up'!$G$4,$V1236-4,0))</f>
        <v/>
      </c>
      <c r="I1236" s="184" t="str">
        <f ca="1">IF(ISERROR($V1236),"",OFFSET('Smelter Look-up'!$H$4,$V1236-4,0))</f>
        <v/>
      </c>
      <c r="J1236" s="184" t="str">
        <f ca="1">IF(ISERROR($V1236),"",OFFSET('Smelter Look-up'!$I$4,$V1236-4,0))</f>
        <v/>
      </c>
      <c r="K1236" s="224"/>
      <c r="L1236" s="224"/>
      <c r="M1236" s="224"/>
      <c r="N1236" s="224"/>
      <c r="O1236" s="224"/>
      <c r="P1236" s="185"/>
      <c r="Q1236" s="225"/>
      <c r="R1236" s="182" t="str">
        <f ca="1">IF(ISERROR($V1236),"",OFFSET('Smelter Look-up'!$C$4,$V1236-4,0)&amp;"")</f>
        <v/>
      </c>
      <c r="S1236" s="181" t="str">
        <f t="shared" ca="1" si="173"/>
        <v/>
      </c>
      <c r="T1236" s="181" t="str">
        <f ca="1">IF(B1236="","",IF(ISERROR(MATCH($J1236,SorP!$B$1:$B$6226,0)),"",INDIRECT("'SorP'!$A$"&amp;MATCH($S1236&amp;$J1236,SorP!C:C,0))))</f>
        <v/>
      </c>
      <c r="U1236" s="201"/>
      <c r="V1236" s="226" t="e">
        <f>IF(C1236="",NA(),IF(OR(C1236="Smelter not listed",C1236="Smelter not yet identified"),MATCH($B1236&amp;$D1236,'Smelter Look-up'!$J:$J,0),MATCH($B1236&amp;$C1236,'Smelter Look-up'!$J:$J,0)))</f>
        <v>#N/A</v>
      </c>
      <c r="X1236" s="227">
        <f t="shared" ca="1" si="174"/>
        <v>0</v>
      </c>
      <c r="AB1236" s="228" t="str">
        <f t="shared" si="175"/>
        <v/>
      </c>
    </row>
    <row r="1237" spans="1:28" s="227" customFormat="1" ht="20.25">
      <c r="A1237" s="181"/>
      <c r="B1237" s="182" t="str">
        <f>IF(LEN(A1237)=0,"",INDEX('Smelter Look-up'!$A:$A,MATCH($A1237,'Smelter Look-up'!$E:$E,0)))</f>
        <v/>
      </c>
      <c r="C1237" s="186" t="str">
        <f>IF(LEN(A1237)=0,"",INDEX('Smelter Look-up'!$C:$C,MATCH($A1237,'Smelter Look-up'!$E:$E,0)))</f>
        <v/>
      </c>
      <c r="D1237" s="230"/>
      <c r="E1237" s="182" t="str">
        <f ca="1">IF(ISERROR($V1237),"",OFFSET('Smelter Look-up'!$D$4,$V1237-4,0)&amp;"")</f>
        <v/>
      </c>
      <c r="F1237" s="182" t="str">
        <f ca="1">IF(ISERROR($V1237),"",OFFSET('Smelter Look-up'!$E$4,$V1237-4,0))</f>
        <v/>
      </c>
      <c r="G1237" s="182" t="str">
        <f ca="1">IF(C1237=$X$4,IF(ISERROR($V1237),"Enter smelter details","RMI"),IF(ISERROR($V1237),"",OFFSET('Smelter Look-up'!$F$4,$V1237-4,0)))</f>
        <v/>
      </c>
      <c r="H1237" s="183" t="str">
        <f ca="1">IF(ISERROR($V1237),"",OFFSET('Smelter Look-up'!$G$4,$V1237-4,0))</f>
        <v/>
      </c>
      <c r="I1237" s="184" t="str">
        <f ca="1">IF(ISERROR($V1237),"",OFFSET('Smelter Look-up'!$H$4,$V1237-4,0))</f>
        <v/>
      </c>
      <c r="J1237" s="184" t="str">
        <f ca="1">IF(ISERROR($V1237),"",OFFSET('Smelter Look-up'!$I$4,$V1237-4,0))</f>
        <v/>
      </c>
      <c r="K1237" s="224"/>
      <c r="L1237" s="224"/>
      <c r="M1237" s="224"/>
      <c r="N1237" s="224"/>
      <c r="O1237" s="224"/>
      <c r="P1237" s="185"/>
      <c r="Q1237" s="225"/>
      <c r="R1237" s="182" t="str">
        <f ca="1">IF(ISERROR($V1237),"",OFFSET('Smelter Look-up'!$C$4,$V1237-4,0)&amp;"")</f>
        <v/>
      </c>
      <c r="S1237" s="181" t="str">
        <f t="shared" ca="1" si="173"/>
        <v/>
      </c>
      <c r="T1237" s="181" t="str">
        <f ca="1">IF(B1237="","",IF(ISERROR(MATCH($J1237,SorP!$B$1:$B$6226,0)),"",INDIRECT("'SorP'!$A$"&amp;MATCH($S1237&amp;$J1237,SorP!C:C,0))))</f>
        <v/>
      </c>
      <c r="U1237" s="201"/>
      <c r="V1237" s="226" t="e">
        <f>IF(C1237="",NA(),IF(OR(C1237="Smelter not listed",C1237="Smelter not yet identified"),MATCH($B1237&amp;$D1237,'Smelter Look-up'!$J:$J,0),MATCH($B1237&amp;$C1237,'Smelter Look-up'!$J:$J,0)))</f>
        <v>#N/A</v>
      </c>
      <c r="X1237" s="227">
        <f t="shared" ca="1" si="174"/>
        <v>0</v>
      </c>
      <c r="AB1237" s="228" t="str">
        <f t="shared" si="175"/>
        <v/>
      </c>
    </row>
    <row r="1238" spans="1:28" s="227" customFormat="1" ht="20.25">
      <c r="A1238" s="181"/>
      <c r="B1238" s="182" t="str">
        <f>IF(LEN(A1238)=0,"",INDEX('Smelter Look-up'!$A:$A,MATCH($A1238,'Smelter Look-up'!$E:$E,0)))</f>
        <v/>
      </c>
      <c r="C1238" s="186" t="str">
        <f>IF(LEN(A1238)=0,"",INDEX('Smelter Look-up'!$C:$C,MATCH($A1238,'Smelter Look-up'!$E:$E,0)))</f>
        <v/>
      </c>
      <c r="D1238" s="230"/>
      <c r="E1238" s="182" t="str">
        <f ca="1">IF(ISERROR($V1238),"",OFFSET('Smelter Look-up'!$D$4,$V1238-4,0)&amp;"")</f>
        <v/>
      </c>
      <c r="F1238" s="182" t="str">
        <f ca="1">IF(ISERROR($V1238),"",OFFSET('Smelter Look-up'!$E$4,$V1238-4,0))</f>
        <v/>
      </c>
      <c r="G1238" s="182" t="str">
        <f ca="1">IF(C1238=$X$4,IF(ISERROR($V1238),"Enter smelter details","RMI"),IF(ISERROR($V1238),"",OFFSET('Smelter Look-up'!$F$4,$V1238-4,0)))</f>
        <v/>
      </c>
      <c r="H1238" s="183" t="str">
        <f ca="1">IF(ISERROR($V1238),"",OFFSET('Smelter Look-up'!$G$4,$V1238-4,0))</f>
        <v/>
      </c>
      <c r="I1238" s="184" t="str">
        <f ca="1">IF(ISERROR($V1238),"",OFFSET('Smelter Look-up'!$H$4,$V1238-4,0))</f>
        <v/>
      </c>
      <c r="J1238" s="184" t="str">
        <f ca="1">IF(ISERROR($V1238),"",OFFSET('Smelter Look-up'!$I$4,$V1238-4,0))</f>
        <v/>
      </c>
      <c r="K1238" s="224"/>
      <c r="L1238" s="224"/>
      <c r="M1238" s="224"/>
      <c r="N1238" s="224"/>
      <c r="O1238" s="224"/>
      <c r="P1238" s="185"/>
      <c r="Q1238" s="225"/>
      <c r="R1238" s="182" t="str">
        <f ca="1">IF(ISERROR($V1238),"",OFFSET('Smelter Look-up'!$C$4,$V1238-4,0)&amp;"")</f>
        <v/>
      </c>
      <c r="S1238" s="181" t="str">
        <f t="shared" ca="1" si="173"/>
        <v/>
      </c>
      <c r="T1238" s="181" t="str">
        <f ca="1">IF(B1238="","",IF(ISERROR(MATCH($J1238,SorP!$B$1:$B$6226,0)),"",INDIRECT("'SorP'!$A$"&amp;MATCH($S1238&amp;$J1238,SorP!C:C,0))))</f>
        <v/>
      </c>
      <c r="U1238" s="201"/>
      <c r="V1238" s="226" t="e">
        <f>IF(C1238="",NA(),IF(OR(C1238="Smelter not listed",C1238="Smelter not yet identified"),MATCH($B1238&amp;$D1238,'Smelter Look-up'!$J:$J,0),MATCH($B1238&amp;$C1238,'Smelter Look-up'!$J:$J,0)))</f>
        <v>#N/A</v>
      </c>
      <c r="X1238" s="227">
        <f t="shared" ca="1" si="174"/>
        <v>0</v>
      </c>
      <c r="AB1238" s="228" t="str">
        <f t="shared" si="175"/>
        <v/>
      </c>
    </row>
    <row r="1239" spans="1:28" s="227" customFormat="1" ht="20.25">
      <c r="A1239" s="181"/>
      <c r="B1239" s="182" t="str">
        <f>IF(LEN(A1239)=0,"",INDEX('Smelter Look-up'!$A:$A,MATCH($A1239,'Smelter Look-up'!$E:$E,0)))</f>
        <v/>
      </c>
      <c r="C1239" s="186" t="str">
        <f>IF(LEN(A1239)=0,"",INDEX('Smelter Look-up'!$C:$C,MATCH($A1239,'Smelter Look-up'!$E:$E,0)))</f>
        <v/>
      </c>
      <c r="D1239" s="230"/>
      <c r="E1239" s="182" t="str">
        <f ca="1">IF(ISERROR($V1239),"",OFFSET('Smelter Look-up'!$D$4,$V1239-4,0)&amp;"")</f>
        <v/>
      </c>
      <c r="F1239" s="182" t="str">
        <f ca="1">IF(ISERROR($V1239),"",OFFSET('Smelter Look-up'!$E$4,$V1239-4,0))</f>
        <v/>
      </c>
      <c r="G1239" s="182" t="str">
        <f ca="1">IF(C1239=$X$4,IF(ISERROR($V1239),"Enter smelter details","RMI"),IF(ISERROR($V1239),"",OFFSET('Smelter Look-up'!$F$4,$V1239-4,0)))</f>
        <v/>
      </c>
      <c r="H1239" s="183" t="str">
        <f ca="1">IF(ISERROR($V1239),"",OFFSET('Smelter Look-up'!$G$4,$V1239-4,0))</f>
        <v/>
      </c>
      <c r="I1239" s="184" t="str">
        <f ca="1">IF(ISERROR($V1239),"",OFFSET('Smelter Look-up'!$H$4,$V1239-4,0))</f>
        <v/>
      </c>
      <c r="J1239" s="184" t="str">
        <f ca="1">IF(ISERROR($V1239),"",OFFSET('Smelter Look-up'!$I$4,$V1239-4,0))</f>
        <v/>
      </c>
      <c r="K1239" s="224"/>
      <c r="L1239" s="224"/>
      <c r="M1239" s="224"/>
      <c r="N1239" s="224"/>
      <c r="O1239" s="224"/>
      <c r="P1239" s="185"/>
      <c r="Q1239" s="225"/>
      <c r="R1239" s="182" t="str">
        <f ca="1">IF(ISERROR($V1239),"",OFFSET('Smelter Look-up'!$C$4,$V1239-4,0)&amp;"")</f>
        <v/>
      </c>
      <c r="S1239" s="181" t="str">
        <f t="shared" ca="1" si="173"/>
        <v/>
      </c>
      <c r="T1239" s="181" t="str">
        <f ca="1">IF(B1239="","",IF(ISERROR(MATCH($J1239,SorP!$B$1:$B$6226,0)),"",INDIRECT("'SorP'!$A$"&amp;MATCH($S1239&amp;$J1239,SorP!C:C,0))))</f>
        <v/>
      </c>
      <c r="U1239" s="201"/>
      <c r="V1239" s="226" t="e">
        <f>IF(C1239="",NA(),IF(OR(C1239="Smelter not listed",C1239="Smelter not yet identified"),MATCH($B1239&amp;$D1239,'Smelter Look-up'!$J:$J,0),MATCH($B1239&amp;$C1239,'Smelter Look-up'!$J:$J,0)))</f>
        <v>#N/A</v>
      </c>
      <c r="X1239" s="227">
        <f t="shared" ca="1" si="174"/>
        <v>0</v>
      </c>
      <c r="AB1239" s="228" t="str">
        <f t="shared" si="175"/>
        <v/>
      </c>
    </row>
    <row r="1240" spans="1:28" s="227" customFormat="1" ht="20.25">
      <c r="A1240" s="181"/>
      <c r="B1240" s="182" t="str">
        <f>IF(LEN(A1240)=0,"",INDEX('Smelter Look-up'!$A:$A,MATCH($A1240,'Smelter Look-up'!$E:$E,0)))</f>
        <v/>
      </c>
      <c r="C1240" s="186" t="str">
        <f>IF(LEN(A1240)=0,"",INDEX('Smelter Look-up'!$C:$C,MATCH($A1240,'Smelter Look-up'!$E:$E,0)))</f>
        <v/>
      </c>
      <c r="D1240" s="230"/>
      <c r="E1240" s="182" t="str">
        <f ca="1">IF(ISERROR($V1240),"",OFFSET('Smelter Look-up'!$D$4,$V1240-4,0)&amp;"")</f>
        <v/>
      </c>
      <c r="F1240" s="182" t="str">
        <f ca="1">IF(ISERROR($V1240),"",OFFSET('Smelter Look-up'!$E$4,$V1240-4,0))</f>
        <v/>
      </c>
      <c r="G1240" s="182" t="str">
        <f ca="1">IF(C1240=$X$4,IF(ISERROR($V1240),"Enter smelter details","RMI"),IF(ISERROR($V1240),"",OFFSET('Smelter Look-up'!$F$4,$V1240-4,0)))</f>
        <v/>
      </c>
      <c r="H1240" s="183" t="str">
        <f ca="1">IF(ISERROR($V1240),"",OFFSET('Smelter Look-up'!$G$4,$V1240-4,0))</f>
        <v/>
      </c>
      <c r="I1240" s="184" t="str">
        <f ca="1">IF(ISERROR($V1240),"",OFFSET('Smelter Look-up'!$H$4,$V1240-4,0))</f>
        <v/>
      </c>
      <c r="J1240" s="184" t="str">
        <f ca="1">IF(ISERROR($V1240),"",OFFSET('Smelter Look-up'!$I$4,$V1240-4,0))</f>
        <v/>
      </c>
      <c r="K1240" s="224"/>
      <c r="L1240" s="224"/>
      <c r="M1240" s="224"/>
      <c r="N1240" s="224"/>
      <c r="O1240" s="224"/>
      <c r="P1240" s="185"/>
      <c r="Q1240" s="225"/>
      <c r="R1240" s="182" t="str">
        <f ca="1">IF(ISERROR($V1240),"",OFFSET('Smelter Look-up'!$C$4,$V1240-4,0)&amp;"")</f>
        <v/>
      </c>
      <c r="S1240" s="181" t="str">
        <f t="shared" ca="1" si="173"/>
        <v/>
      </c>
      <c r="T1240" s="181" t="str">
        <f ca="1">IF(B1240="","",IF(ISERROR(MATCH($J1240,SorP!$B$1:$B$6226,0)),"",INDIRECT("'SorP'!$A$"&amp;MATCH($S1240&amp;$J1240,SorP!C:C,0))))</f>
        <v/>
      </c>
      <c r="U1240" s="201"/>
      <c r="V1240" s="226" t="e">
        <f>IF(C1240="",NA(),IF(OR(C1240="Smelter not listed",C1240="Smelter not yet identified"),MATCH($B1240&amp;$D1240,'Smelter Look-up'!$J:$J,0),MATCH($B1240&amp;$C1240,'Smelter Look-up'!$J:$J,0)))</f>
        <v>#N/A</v>
      </c>
      <c r="X1240" s="227">
        <f t="shared" ca="1" si="174"/>
        <v>0</v>
      </c>
      <c r="AB1240" s="228" t="str">
        <f t="shared" si="175"/>
        <v/>
      </c>
    </row>
    <row r="1241" spans="1:28" s="227" customFormat="1" ht="20.25">
      <c r="A1241" s="181"/>
      <c r="B1241" s="182" t="str">
        <f>IF(LEN(A1241)=0,"",INDEX('Smelter Look-up'!$A:$A,MATCH($A1241,'Smelter Look-up'!$E:$E,0)))</f>
        <v/>
      </c>
      <c r="C1241" s="186" t="str">
        <f>IF(LEN(A1241)=0,"",INDEX('Smelter Look-up'!$C:$C,MATCH($A1241,'Smelter Look-up'!$E:$E,0)))</f>
        <v/>
      </c>
      <c r="D1241" s="230"/>
      <c r="E1241" s="182" t="str">
        <f ca="1">IF(ISERROR($V1241),"",OFFSET('Smelter Look-up'!$D$4,$V1241-4,0)&amp;"")</f>
        <v/>
      </c>
      <c r="F1241" s="182" t="str">
        <f ca="1">IF(ISERROR($V1241),"",OFFSET('Smelter Look-up'!$E$4,$V1241-4,0))</f>
        <v/>
      </c>
      <c r="G1241" s="182" t="str">
        <f ca="1">IF(C1241=$X$4,IF(ISERROR($V1241),"Enter smelter details","RMI"),IF(ISERROR($V1241),"",OFFSET('Smelter Look-up'!$F$4,$V1241-4,0)))</f>
        <v/>
      </c>
      <c r="H1241" s="183" t="str">
        <f ca="1">IF(ISERROR($V1241),"",OFFSET('Smelter Look-up'!$G$4,$V1241-4,0))</f>
        <v/>
      </c>
      <c r="I1241" s="184" t="str">
        <f ca="1">IF(ISERROR($V1241),"",OFFSET('Smelter Look-up'!$H$4,$V1241-4,0))</f>
        <v/>
      </c>
      <c r="J1241" s="184" t="str">
        <f ca="1">IF(ISERROR($V1241),"",OFFSET('Smelter Look-up'!$I$4,$V1241-4,0))</f>
        <v/>
      </c>
      <c r="K1241" s="224"/>
      <c r="L1241" s="224"/>
      <c r="M1241" s="224"/>
      <c r="N1241" s="224"/>
      <c r="O1241" s="224"/>
      <c r="P1241" s="185"/>
      <c r="Q1241" s="225"/>
      <c r="R1241" s="182" t="str">
        <f ca="1">IF(ISERROR($V1241),"",OFFSET('Smelter Look-up'!$C$4,$V1241-4,0)&amp;"")</f>
        <v/>
      </c>
      <c r="S1241" s="181" t="str">
        <f t="shared" ca="1" si="173"/>
        <v/>
      </c>
      <c r="T1241" s="181" t="str">
        <f ca="1">IF(B1241="","",IF(ISERROR(MATCH($J1241,SorP!$B$1:$B$6226,0)),"",INDIRECT("'SorP'!$A$"&amp;MATCH($S1241&amp;$J1241,SorP!C:C,0))))</f>
        <v/>
      </c>
      <c r="U1241" s="201"/>
      <c r="V1241" s="226" t="e">
        <f>IF(C1241="",NA(),IF(OR(C1241="Smelter not listed",C1241="Smelter not yet identified"),MATCH($B1241&amp;$D1241,'Smelter Look-up'!$J:$J,0),MATCH($B1241&amp;$C1241,'Smelter Look-up'!$J:$J,0)))</f>
        <v>#N/A</v>
      </c>
      <c r="X1241" s="227">
        <f t="shared" ca="1" si="174"/>
        <v>0</v>
      </c>
      <c r="AB1241" s="228" t="str">
        <f t="shared" si="175"/>
        <v/>
      </c>
    </row>
    <row r="1242" spans="1:28" s="227" customFormat="1" ht="20.25">
      <c r="A1242" s="181"/>
      <c r="B1242" s="182" t="str">
        <f>IF(LEN(A1242)=0,"",INDEX('Smelter Look-up'!$A:$A,MATCH($A1242,'Smelter Look-up'!$E:$E,0)))</f>
        <v/>
      </c>
      <c r="C1242" s="186" t="str">
        <f>IF(LEN(A1242)=0,"",INDEX('Smelter Look-up'!$C:$C,MATCH($A1242,'Smelter Look-up'!$E:$E,0)))</f>
        <v/>
      </c>
      <c r="D1242" s="230"/>
      <c r="E1242" s="182" t="str">
        <f ca="1">IF(ISERROR($V1242),"",OFFSET('Smelter Look-up'!$D$4,$V1242-4,0)&amp;"")</f>
        <v/>
      </c>
      <c r="F1242" s="182" t="str">
        <f ca="1">IF(ISERROR($V1242),"",OFFSET('Smelter Look-up'!$E$4,$V1242-4,0))</f>
        <v/>
      </c>
      <c r="G1242" s="182" t="str">
        <f ca="1">IF(C1242=$X$4,IF(ISERROR($V1242),"Enter smelter details","RMI"),IF(ISERROR($V1242),"",OFFSET('Smelter Look-up'!$F$4,$V1242-4,0)))</f>
        <v/>
      </c>
      <c r="H1242" s="183" t="str">
        <f ca="1">IF(ISERROR($V1242),"",OFFSET('Smelter Look-up'!$G$4,$V1242-4,0))</f>
        <v/>
      </c>
      <c r="I1242" s="184" t="str">
        <f ca="1">IF(ISERROR($V1242),"",OFFSET('Smelter Look-up'!$H$4,$V1242-4,0))</f>
        <v/>
      </c>
      <c r="J1242" s="184" t="str">
        <f ca="1">IF(ISERROR($V1242),"",OFFSET('Smelter Look-up'!$I$4,$V1242-4,0))</f>
        <v/>
      </c>
      <c r="K1242" s="224"/>
      <c r="L1242" s="224"/>
      <c r="M1242" s="224"/>
      <c r="N1242" s="224"/>
      <c r="O1242" s="224"/>
      <c r="P1242" s="185"/>
      <c r="Q1242" s="225"/>
      <c r="R1242" s="182" t="str">
        <f ca="1">IF(ISERROR($V1242),"",OFFSET('Smelter Look-up'!$C$4,$V1242-4,0)&amp;"")</f>
        <v/>
      </c>
      <c r="S1242" s="181" t="str">
        <f t="shared" ca="1" si="173"/>
        <v/>
      </c>
      <c r="T1242" s="181" t="str">
        <f ca="1">IF(B1242="","",IF(ISERROR(MATCH($J1242,SorP!$B$1:$B$6226,0)),"",INDIRECT("'SorP'!$A$"&amp;MATCH($S1242&amp;$J1242,SorP!C:C,0))))</f>
        <v/>
      </c>
      <c r="U1242" s="201"/>
      <c r="V1242" s="226" t="e">
        <f>IF(C1242="",NA(),IF(OR(C1242="Smelter not listed",C1242="Smelter not yet identified"),MATCH($B1242&amp;$D1242,'Smelter Look-up'!$J:$J,0),MATCH($B1242&amp;$C1242,'Smelter Look-up'!$J:$J,0)))</f>
        <v>#N/A</v>
      </c>
      <c r="X1242" s="227">
        <f t="shared" ca="1" si="174"/>
        <v>0</v>
      </c>
      <c r="AB1242" s="228" t="str">
        <f t="shared" si="175"/>
        <v/>
      </c>
    </row>
    <row r="1243" spans="1:28" s="227" customFormat="1" ht="20.25">
      <c r="A1243" s="181"/>
      <c r="B1243" s="182" t="str">
        <f>IF(LEN(A1243)=0,"",INDEX('Smelter Look-up'!$A:$A,MATCH($A1243,'Smelter Look-up'!$E:$E,0)))</f>
        <v/>
      </c>
      <c r="C1243" s="186" t="str">
        <f>IF(LEN(A1243)=0,"",INDEX('Smelter Look-up'!$C:$C,MATCH($A1243,'Smelter Look-up'!$E:$E,0)))</f>
        <v/>
      </c>
      <c r="D1243" s="230"/>
      <c r="E1243" s="182" t="str">
        <f ca="1">IF(ISERROR($V1243),"",OFFSET('Smelter Look-up'!$D$4,$V1243-4,0)&amp;"")</f>
        <v/>
      </c>
      <c r="F1243" s="182" t="str">
        <f ca="1">IF(ISERROR($V1243),"",OFFSET('Smelter Look-up'!$E$4,$V1243-4,0))</f>
        <v/>
      </c>
      <c r="G1243" s="182" t="str">
        <f ca="1">IF(C1243=$X$4,IF(ISERROR($V1243),"Enter smelter details","RMI"),IF(ISERROR($V1243),"",OFFSET('Smelter Look-up'!$F$4,$V1243-4,0)))</f>
        <v/>
      </c>
      <c r="H1243" s="183" t="str">
        <f ca="1">IF(ISERROR($V1243),"",OFFSET('Smelter Look-up'!$G$4,$V1243-4,0))</f>
        <v/>
      </c>
      <c r="I1243" s="184" t="str">
        <f ca="1">IF(ISERROR($V1243),"",OFFSET('Smelter Look-up'!$H$4,$V1243-4,0))</f>
        <v/>
      </c>
      <c r="J1243" s="184" t="str">
        <f ca="1">IF(ISERROR($V1243),"",OFFSET('Smelter Look-up'!$I$4,$V1243-4,0))</f>
        <v/>
      </c>
      <c r="K1243" s="224"/>
      <c r="L1243" s="224"/>
      <c r="M1243" s="224"/>
      <c r="N1243" s="224"/>
      <c r="O1243" s="224"/>
      <c r="P1243" s="185"/>
      <c r="Q1243" s="225"/>
      <c r="R1243" s="182" t="str">
        <f ca="1">IF(ISERROR($V1243),"",OFFSET('Smelter Look-up'!$C$4,$V1243-4,0)&amp;"")</f>
        <v/>
      </c>
      <c r="S1243" s="181" t="str">
        <f t="shared" ca="1" si="173"/>
        <v/>
      </c>
      <c r="T1243" s="181" t="str">
        <f ca="1">IF(B1243="","",IF(ISERROR(MATCH($J1243,SorP!$B$1:$B$6226,0)),"",INDIRECT("'SorP'!$A$"&amp;MATCH($S1243&amp;$J1243,SorP!C:C,0))))</f>
        <v/>
      </c>
      <c r="U1243" s="201"/>
      <c r="V1243" s="226" t="e">
        <f>IF(C1243="",NA(),IF(OR(C1243="Smelter not listed",C1243="Smelter not yet identified"),MATCH($B1243&amp;$D1243,'Smelter Look-up'!$J:$J,0),MATCH($B1243&amp;$C1243,'Smelter Look-up'!$J:$J,0)))</f>
        <v>#N/A</v>
      </c>
      <c r="X1243" s="227">
        <f t="shared" ca="1" si="174"/>
        <v>0</v>
      </c>
      <c r="AB1243" s="228" t="str">
        <f t="shared" si="175"/>
        <v/>
      </c>
    </row>
    <row r="1244" spans="1:28" s="227" customFormat="1" ht="20.25">
      <c r="A1244" s="181"/>
      <c r="B1244" s="182" t="str">
        <f>IF(LEN(A1244)=0,"",INDEX('Smelter Look-up'!$A:$A,MATCH($A1244,'Smelter Look-up'!$E:$E,0)))</f>
        <v/>
      </c>
      <c r="C1244" s="186" t="str">
        <f>IF(LEN(A1244)=0,"",INDEX('Smelter Look-up'!$C:$C,MATCH($A1244,'Smelter Look-up'!$E:$E,0)))</f>
        <v/>
      </c>
      <c r="D1244" s="230"/>
      <c r="E1244" s="182" t="str">
        <f ca="1">IF(ISERROR($V1244),"",OFFSET('Smelter Look-up'!$D$4,$V1244-4,0)&amp;"")</f>
        <v/>
      </c>
      <c r="F1244" s="182" t="str">
        <f ca="1">IF(ISERROR($V1244),"",OFFSET('Smelter Look-up'!$E$4,$V1244-4,0))</f>
        <v/>
      </c>
      <c r="G1244" s="182" t="str">
        <f ca="1">IF(C1244=$X$4,IF(ISERROR($V1244),"Enter smelter details","RMI"),IF(ISERROR($V1244),"",OFFSET('Smelter Look-up'!$F$4,$V1244-4,0)))</f>
        <v/>
      </c>
      <c r="H1244" s="183" t="str">
        <f ca="1">IF(ISERROR($V1244),"",OFFSET('Smelter Look-up'!$G$4,$V1244-4,0))</f>
        <v/>
      </c>
      <c r="I1244" s="184" t="str">
        <f ca="1">IF(ISERROR($V1244),"",OFFSET('Smelter Look-up'!$H$4,$V1244-4,0))</f>
        <v/>
      </c>
      <c r="J1244" s="184" t="str">
        <f ca="1">IF(ISERROR($V1244),"",OFFSET('Smelter Look-up'!$I$4,$V1244-4,0))</f>
        <v/>
      </c>
      <c r="K1244" s="224"/>
      <c r="L1244" s="224"/>
      <c r="M1244" s="224"/>
      <c r="N1244" s="224"/>
      <c r="O1244" s="224"/>
      <c r="P1244" s="185"/>
      <c r="Q1244" s="225"/>
      <c r="R1244" s="182" t="str">
        <f ca="1">IF(ISERROR($V1244),"",OFFSET('Smelter Look-up'!$C$4,$V1244-4,0)&amp;"")</f>
        <v/>
      </c>
      <c r="S1244" s="181" t="str">
        <f t="shared" ref="S1244:S1274" ca="1" si="176">IF(B1244="","",IF(ISERROR(MATCH($E1244,CL,0)),"Unknown",INDIRECT("'C'!$A$"&amp;MATCH($E1244,CL,0)+1)))</f>
        <v/>
      </c>
      <c r="T1244" s="181" t="str">
        <f ca="1">IF(B1244="","",IF(ISERROR(MATCH($J1244,SorP!$B$1:$B$6226,0)),"",INDIRECT("'SorP'!$A$"&amp;MATCH($S1244&amp;$J1244,SorP!C:C,0))))</f>
        <v/>
      </c>
      <c r="U1244" s="201"/>
      <c r="V1244" s="226" t="e">
        <f>IF(C1244="",NA(),IF(OR(C1244="Smelter not listed",C1244="Smelter not yet identified"),MATCH($B1244&amp;$D1244,'Smelter Look-up'!$J:$J,0),MATCH($B1244&amp;$C1244,'Smelter Look-up'!$J:$J,0)))</f>
        <v>#N/A</v>
      </c>
      <c r="X1244" s="227">
        <f t="shared" ref="X1244:X1274" ca="1" si="177">IF(AND(C1244="Smelter not listed",OR(LEN(D1244)=0,LEN(E1244)=0)),1,0)</f>
        <v>0</v>
      </c>
      <c r="AB1244" s="228" t="str">
        <f t="shared" ref="AB1244:AB1274" si="178">B1244&amp;C1244</f>
        <v/>
      </c>
    </row>
    <row r="1245" spans="1:28" s="227" customFormat="1" ht="20.25">
      <c r="A1245" s="181"/>
      <c r="B1245" s="182" t="str">
        <f>IF(LEN(A1245)=0,"",INDEX('Smelter Look-up'!$A:$A,MATCH($A1245,'Smelter Look-up'!$E:$E,0)))</f>
        <v/>
      </c>
      <c r="C1245" s="186" t="str">
        <f>IF(LEN(A1245)=0,"",INDEX('Smelter Look-up'!$C:$C,MATCH($A1245,'Smelter Look-up'!$E:$E,0)))</f>
        <v/>
      </c>
      <c r="D1245" s="230"/>
      <c r="E1245" s="182" t="str">
        <f ca="1">IF(ISERROR($V1245),"",OFFSET('Smelter Look-up'!$D$4,$V1245-4,0)&amp;"")</f>
        <v/>
      </c>
      <c r="F1245" s="182" t="str">
        <f ca="1">IF(ISERROR($V1245),"",OFFSET('Smelter Look-up'!$E$4,$V1245-4,0))</f>
        <v/>
      </c>
      <c r="G1245" s="182" t="str">
        <f ca="1">IF(C1245=$X$4,IF(ISERROR($V1245),"Enter smelter details","RMI"),IF(ISERROR($V1245),"",OFFSET('Smelter Look-up'!$F$4,$V1245-4,0)))</f>
        <v/>
      </c>
      <c r="H1245" s="183" t="str">
        <f ca="1">IF(ISERROR($V1245),"",OFFSET('Smelter Look-up'!$G$4,$V1245-4,0))</f>
        <v/>
      </c>
      <c r="I1245" s="184" t="str">
        <f ca="1">IF(ISERROR($V1245),"",OFFSET('Smelter Look-up'!$H$4,$V1245-4,0))</f>
        <v/>
      </c>
      <c r="J1245" s="184" t="str">
        <f ca="1">IF(ISERROR($V1245),"",OFFSET('Smelter Look-up'!$I$4,$V1245-4,0))</f>
        <v/>
      </c>
      <c r="K1245" s="224"/>
      <c r="L1245" s="224"/>
      <c r="M1245" s="224"/>
      <c r="N1245" s="224"/>
      <c r="O1245" s="224"/>
      <c r="P1245" s="185"/>
      <c r="Q1245" s="225"/>
      <c r="R1245" s="182" t="str">
        <f ca="1">IF(ISERROR($V1245),"",OFFSET('Smelter Look-up'!$C$4,$V1245-4,0)&amp;"")</f>
        <v/>
      </c>
      <c r="S1245" s="181" t="str">
        <f t="shared" ca="1" si="176"/>
        <v/>
      </c>
      <c r="T1245" s="181" t="str">
        <f ca="1">IF(B1245="","",IF(ISERROR(MATCH($J1245,SorP!$B$1:$B$6226,0)),"",INDIRECT("'SorP'!$A$"&amp;MATCH($S1245&amp;$J1245,SorP!C:C,0))))</f>
        <v/>
      </c>
      <c r="U1245" s="201"/>
      <c r="V1245" s="226" t="e">
        <f>IF(C1245="",NA(),IF(OR(C1245="Smelter not listed",C1245="Smelter not yet identified"),MATCH($B1245&amp;$D1245,'Smelter Look-up'!$J:$J,0),MATCH($B1245&amp;$C1245,'Smelter Look-up'!$J:$J,0)))</f>
        <v>#N/A</v>
      </c>
      <c r="X1245" s="227">
        <f t="shared" ca="1" si="177"/>
        <v>0</v>
      </c>
      <c r="AB1245" s="228" t="str">
        <f t="shared" si="178"/>
        <v/>
      </c>
    </row>
    <row r="1246" spans="1:28" s="227" customFormat="1" ht="20.25">
      <c r="A1246" s="181"/>
      <c r="B1246" s="182" t="str">
        <f>IF(LEN(A1246)=0,"",INDEX('Smelter Look-up'!$A:$A,MATCH($A1246,'Smelter Look-up'!$E:$E,0)))</f>
        <v/>
      </c>
      <c r="C1246" s="186" t="str">
        <f>IF(LEN(A1246)=0,"",INDEX('Smelter Look-up'!$C:$C,MATCH($A1246,'Smelter Look-up'!$E:$E,0)))</f>
        <v/>
      </c>
      <c r="D1246" s="230"/>
      <c r="E1246" s="182" t="str">
        <f ca="1">IF(ISERROR($V1246),"",OFFSET('Smelter Look-up'!$D$4,$V1246-4,0)&amp;"")</f>
        <v/>
      </c>
      <c r="F1246" s="182" t="str">
        <f ca="1">IF(ISERROR($V1246),"",OFFSET('Smelter Look-up'!$E$4,$V1246-4,0))</f>
        <v/>
      </c>
      <c r="G1246" s="182" t="str">
        <f ca="1">IF(C1246=$X$4,IF(ISERROR($V1246),"Enter smelter details","RMI"),IF(ISERROR($V1246),"",OFFSET('Smelter Look-up'!$F$4,$V1246-4,0)))</f>
        <v/>
      </c>
      <c r="H1246" s="183" t="str">
        <f ca="1">IF(ISERROR($V1246),"",OFFSET('Smelter Look-up'!$G$4,$V1246-4,0))</f>
        <v/>
      </c>
      <c r="I1246" s="184" t="str">
        <f ca="1">IF(ISERROR($V1246),"",OFFSET('Smelter Look-up'!$H$4,$V1246-4,0))</f>
        <v/>
      </c>
      <c r="J1246" s="184" t="str">
        <f ca="1">IF(ISERROR($V1246),"",OFFSET('Smelter Look-up'!$I$4,$V1246-4,0))</f>
        <v/>
      </c>
      <c r="K1246" s="224"/>
      <c r="L1246" s="224"/>
      <c r="M1246" s="224"/>
      <c r="N1246" s="224"/>
      <c r="O1246" s="224"/>
      <c r="P1246" s="185"/>
      <c r="Q1246" s="225"/>
      <c r="R1246" s="182" t="str">
        <f ca="1">IF(ISERROR($V1246),"",OFFSET('Smelter Look-up'!$C$4,$V1246-4,0)&amp;"")</f>
        <v/>
      </c>
      <c r="S1246" s="181" t="str">
        <f t="shared" ca="1" si="176"/>
        <v/>
      </c>
      <c r="T1246" s="181" t="str">
        <f ca="1">IF(B1246="","",IF(ISERROR(MATCH($J1246,SorP!$B$1:$B$6226,0)),"",INDIRECT("'SorP'!$A$"&amp;MATCH($S1246&amp;$J1246,SorP!C:C,0))))</f>
        <v/>
      </c>
      <c r="U1246" s="201"/>
      <c r="V1246" s="226" t="e">
        <f>IF(C1246="",NA(),IF(OR(C1246="Smelter not listed",C1246="Smelter not yet identified"),MATCH($B1246&amp;$D1246,'Smelter Look-up'!$J:$J,0),MATCH($B1246&amp;$C1246,'Smelter Look-up'!$J:$J,0)))</f>
        <v>#N/A</v>
      </c>
      <c r="X1246" s="227">
        <f t="shared" ca="1" si="177"/>
        <v>0</v>
      </c>
      <c r="AB1246" s="228" t="str">
        <f t="shared" si="178"/>
        <v/>
      </c>
    </row>
    <row r="1247" spans="1:28" s="227" customFormat="1" ht="20.25">
      <c r="A1247" s="181"/>
      <c r="B1247" s="182" t="str">
        <f>IF(LEN(A1247)=0,"",INDEX('Smelter Look-up'!$A:$A,MATCH($A1247,'Smelter Look-up'!$E:$E,0)))</f>
        <v/>
      </c>
      <c r="C1247" s="186" t="str">
        <f>IF(LEN(A1247)=0,"",INDEX('Smelter Look-up'!$C:$C,MATCH($A1247,'Smelter Look-up'!$E:$E,0)))</f>
        <v/>
      </c>
      <c r="D1247" s="230"/>
      <c r="E1247" s="182" t="str">
        <f ca="1">IF(ISERROR($V1247),"",OFFSET('Smelter Look-up'!$D$4,$V1247-4,0)&amp;"")</f>
        <v/>
      </c>
      <c r="F1247" s="182" t="str">
        <f ca="1">IF(ISERROR($V1247),"",OFFSET('Smelter Look-up'!$E$4,$V1247-4,0))</f>
        <v/>
      </c>
      <c r="G1247" s="182" t="str">
        <f ca="1">IF(C1247=$X$4,IF(ISERROR($V1247),"Enter smelter details","RMI"),IF(ISERROR($V1247),"",OFFSET('Smelter Look-up'!$F$4,$V1247-4,0)))</f>
        <v/>
      </c>
      <c r="H1247" s="183" t="str">
        <f ca="1">IF(ISERROR($V1247),"",OFFSET('Smelter Look-up'!$G$4,$V1247-4,0))</f>
        <v/>
      </c>
      <c r="I1247" s="184" t="str">
        <f ca="1">IF(ISERROR($V1247),"",OFFSET('Smelter Look-up'!$H$4,$V1247-4,0))</f>
        <v/>
      </c>
      <c r="J1247" s="184" t="str">
        <f ca="1">IF(ISERROR($V1247),"",OFFSET('Smelter Look-up'!$I$4,$V1247-4,0))</f>
        <v/>
      </c>
      <c r="K1247" s="224"/>
      <c r="L1247" s="224"/>
      <c r="M1247" s="224"/>
      <c r="N1247" s="224"/>
      <c r="O1247" s="224"/>
      <c r="P1247" s="185"/>
      <c r="Q1247" s="225"/>
      <c r="R1247" s="182" t="str">
        <f ca="1">IF(ISERROR($V1247),"",OFFSET('Smelter Look-up'!$C$4,$V1247-4,0)&amp;"")</f>
        <v/>
      </c>
      <c r="S1247" s="181" t="str">
        <f t="shared" ca="1" si="176"/>
        <v/>
      </c>
      <c r="T1247" s="181" t="str">
        <f ca="1">IF(B1247="","",IF(ISERROR(MATCH($J1247,SorP!$B$1:$B$6226,0)),"",INDIRECT("'SorP'!$A$"&amp;MATCH($S1247&amp;$J1247,SorP!C:C,0))))</f>
        <v/>
      </c>
      <c r="U1247" s="201"/>
      <c r="V1247" s="226" t="e">
        <f>IF(C1247="",NA(),IF(OR(C1247="Smelter not listed",C1247="Smelter not yet identified"),MATCH($B1247&amp;$D1247,'Smelter Look-up'!$J:$J,0),MATCH($B1247&amp;$C1247,'Smelter Look-up'!$J:$J,0)))</f>
        <v>#N/A</v>
      </c>
      <c r="X1247" s="227">
        <f t="shared" ca="1" si="177"/>
        <v>0</v>
      </c>
      <c r="AB1247" s="228" t="str">
        <f t="shared" si="178"/>
        <v/>
      </c>
    </row>
    <row r="1248" spans="1:28" s="227" customFormat="1" ht="20.25">
      <c r="A1248" s="181"/>
      <c r="B1248" s="182" t="str">
        <f>IF(LEN(A1248)=0,"",INDEX('Smelter Look-up'!$A:$A,MATCH($A1248,'Smelter Look-up'!$E:$E,0)))</f>
        <v/>
      </c>
      <c r="C1248" s="186" t="str">
        <f>IF(LEN(A1248)=0,"",INDEX('Smelter Look-up'!$C:$C,MATCH($A1248,'Smelter Look-up'!$E:$E,0)))</f>
        <v/>
      </c>
      <c r="D1248" s="230"/>
      <c r="E1248" s="182" t="str">
        <f ca="1">IF(ISERROR($V1248),"",OFFSET('Smelter Look-up'!$D$4,$V1248-4,0)&amp;"")</f>
        <v/>
      </c>
      <c r="F1248" s="182" t="str">
        <f ca="1">IF(ISERROR($V1248),"",OFFSET('Smelter Look-up'!$E$4,$V1248-4,0))</f>
        <v/>
      </c>
      <c r="G1248" s="182" t="str">
        <f ca="1">IF(C1248=$X$4,IF(ISERROR($V1248),"Enter smelter details","RMI"),IF(ISERROR($V1248),"",OFFSET('Smelter Look-up'!$F$4,$V1248-4,0)))</f>
        <v/>
      </c>
      <c r="H1248" s="183" t="str">
        <f ca="1">IF(ISERROR($V1248),"",OFFSET('Smelter Look-up'!$G$4,$V1248-4,0))</f>
        <v/>
      </c>
      <c r="I1248" s="184" t="str">
        <f ca="1">IF(ISERROR($V1248),"",OFFSET('Smelter Look-up'!$H$4,$V1248-4,0))</f>
        <v/>
      </c>
      <c r="J1248" s="184" t="str">
        <f ca="1">IF(ISERROR($V1248),"",OFFSET('Smelter Look-up'!$I$4,$V1248-4,0))</f>
        <v/>
      </c>
      <c r="K1248" s="224"/>
      <c r="L1248" s="224"/>
      <c r="M1248" s="224"/>
      <c r="N1248" s="224"/>
      <c r="O1248" s="224"/>
      <c r="P1248" s="185"/>
      <c r="Q1248" s="225"/>
      <c r="R1248" s="182" t="str">
        <f ca="1">IF(ISERROR($V1248),"",OFFSET('Smelter Look-up'!$C$4,$V1248-4,0)&amp;"")</f>
        <v/>
      </c>
      <c r="S1248" s="181" t="str">
        <f t="shared" ca="1" si="176"/>
        <v/>
      </c>
      <c r="T1248" s="181" t="str">
        <f ca="1">IF(B1248="","",IF(ISERROR(MATCH($J1248,SorP!$B$1:$B$6226,0)),"",INDIRECT("'SorP'!$A$"&amp;MATCH($S1248&amp;$J1248,SorP!C:C,0))))</f>
        <v/>
      </c>
      <c r="U1248" s="201"/>
      <c r="V1248" s="226" t="e">
        <f>IF(C1248="",NA(),IF(OR(C1248="Smelter not listed",C1248="Smelter not yet identified"),MATCH($B1248&amp;$D1248,'Smelter Look-up'!$J:$J,0),MATCH($B1248&amp;$C1248,'Smelter Look-up'!$J:$J,0)))</f>
        <v>#N/A</v>
      </c>
      <c r="X1248" s="227">
        <f t="shared" ca="1" si="177"/>
        <v>0</v>
      </c>
      <c r="AB1248" s="228" t="str">
        <f t="shared" si="178"/>
        <v/>
      </c>
    </row>
    <row r="1249" spans="1:28" s="227" customFormat="1" ht="20.25">
      <c r="A1249" s="181"/>
      <c r="B1249" s="182" t="str">
        <f>IF(LEN(A1249)=0,"",INDEX('Smelter Look-up'!$A:$A,MATCH($A1249,'Smelter Look-up'!$E:$E,0)))</f>
        <v/>
      </c>
      <c r="C1249" s="186" t="str">
        <f>IF(LEN(A1249)=0,"",INDEX('Smelter Look-up'!$C:$C,MATCH($A1249,'Smelter Look-up'!$E:$E,0)))</f>
        <v/>
      </c>
      <c r="D1249" s="230"/>
      <c r="E1249" s="182" t="str">
        <f ca="1">IF(ISERROR($V1249),"",OFFSET('Smelter Look-up'!$D$4,$V1249-4,0)&amp;"")</f>
        <v/>
      </c>
      <c r="F1249" s="182" t="str">
        <f ca="1">IF(ISERROR($V1249),"",OFFSET('Smelter Look-up'!$E$4,$V1249-4,0))</f>
        <v/>
      </c>
      <c r="G1249" s="182" t="str">
        <f ca="1">IF(C1249=$X$4,IF(ISERROR($V1249),"Enter smelter details","RMI"),IF(ISERROR($V1249),"",OFFSET('Smelter Look-up'!$F$4,$V1249-4,0)))</f>
        <v/>
      </c>
      <c r="H1249" s="183" t="str">
        <f ca="1">IF(ISERROR($V1249),"",OFFSET('Smelter Look-up'!$G$4,$V1249-4,0))</f>
        <v/>
      </c>
      <c r="I1249" s="184" t="str">
        <f ca="1">IF(ISERROR($V1249),"",OFFSET('Smelter Look-up'!$H$4,$V1249-4,0))</f>
        <v/>
      </c>
      <c r="J1249" s="184" t="str">
        <f ca="1">IF(ISERROR($V1249),"",OFFSET('Smelter Look-up'!$I$4,$V1249-4,0))</f>
        <v/>
      </c>
      <c r="K1249" s="224"/>
      <c r="L1249" s="224"/>
      <c r="M1249" s="224"/>
      <c r="N1249" s="224"/>
      <c r="O1249" s="224"/>
      <c r="P1249" s="185"/>
      <c r="Q1249" s="225"/>
      <c r="R1249" s="182" t="str">
        <f ca="1">IF(ISERROR($V1249),"",OFFSET('Smelter Look-up'!$C$4,$V1249-4,0)&amp;"")</f>
        <v/>
      </c>
      <c r="S1249" s="181" t="str">
        <f t="shared" ca="1" si="176"/>
        <v/>
      </c>
      <c r="T1249" s="181" t="str">
        <f ca="1">IF(B1249="","",IF(ISERROR(MATCH($J1249,SorP!$B$1:$B$6226,0)),"",INDIRECT("'SorP'!$A$"&amp;MATCH($S1249&amp;$J1249,SorP!C:C,0))))</f>
        <v/>
      </c>
      <c r="U1249" s="201"/>
      <c r="V1249" s="226" t="e">
        <f>IF(C1249="",NA(),IF(OR(C1249="Smelter not listed",C1249="Smelter not yet identified"),MATCH($B1249&amp;$D1249,'Smelter Look-up'!$J:$J,0),MATCH($B1249&amp;$C1249,'Smelter Look-up'!$J:$J,0)))</f>
        <v>#N/A</v>
      </c>
      <c r="X1249" s="227">
        <f t="shared" ca="1" si="177"/>
        <v>0</v>
      </c>
      <c r="AB1249" s="228" t="str">
        <f t="shared" si="178"/>
        <v/>
      </c>
    </row>
    <row r="1250" spans="1:28" s="227" customFormat="1" ht="20.25">
      <c r="A1250" s="181"/>
      <c r="B1250" s="182" t="str">
        <f>IF(LEN(A1250)=0,"",INDEX('Smelter Look-up'!$A:$A,MATCH($A1250,'Smelter Look-up'!$E:$E,0)))</f>
        <v/>
      </c>
      <c r="C1250" s="186" t="str">
        <f>IF(LEN(A1250)=0,"",INDEX('Smelter Look-up'!$C:$C,MATCH($A1250,'Smelter Look-up'!$E:$E,0)))</f>
        <v/>
      </c>
      <c r="D1250" s="230"/>
      <c r="E1250" s="182" t="str">
        <f ca="1">IF(ISERROR($V1250),"",OFFSET('Smelter Look-up'!$D$4,$V1250-4,0)&amp;"")</f>
        <v/>
      </c>
      <c r="F1250" s="182" t="str">
        <f ca="1">IF(ISERROR($V1250),"",OFFSET('Smelter Look-up'!$E$4,$V1250-4,0))</f>
        <v/>
      </c>
      <c r="G1250" s="182" t="str">
        <f ca="1">IF(C1250=$X$4,IF(ISERROR($V1250),"Enter smelter details","RMI"),IF(ISERROR($V1250),"",OFFSET('Smelter Look-up'!$F$4,$V1250-4,0)))</f>
        <v/>
      </c>
      <c r="H1250" s="183" t="str">
        <f ca="1">IF(ISERROR($V1250),"",OFFSET('Smelter Look-up'!$G$4,$V1250-4,0))</f>
        <v/>
      </c>
      <c r="I1250" s="184" t="str">
        <f ca="1">IF(ISERROR($V1250),"",OFFSET('Smelter Look-up'!$H$4,$V1250-4,0))</f>
        <v/>
      </c>
      <c r="J1250" s="184" t="str">
        <f ca="1">IF(ISERROR($V1250),"",OFFSET('Smelter Look-up'!$I$4,$V1250-4,0))</f>
        <v/>
      </c>
      <c r="K1250" s="224"/>
      <c r="L1250" s="224"/>
      <c r="M1250" s="224"/>
      <c r="N1250" s="224"/>
      <c r="O1250" s="224"/>
      <c r="P1250" s="185"/>
      <c r="Q1250" s="225"/>
      <c r="R1250" s="182" t="str">
        <f ca="1">IF(ISERROR($V1250),"",OFFSET('Smelter Look-up'!$C$4,$V1250-4,0)&amp;"")</f>
        <v/>
      </c>
      <c r="S1250" s="181" t="str">
        <f t="shared" ca="1" si="176"/>
        <v/>
      </c>
      <c r="T1250" s="181" t="str">
        <f ca="1">IF(B1250="","",IF(ISERROR(MATCH($J1250,SorP!$B$1:$B$6226,0)),"",INDIRECT("'SorP'!$A$"&amp;MATCH($S1250&amp;$J1250,SorP!C:C,0))))</f>
        <v/>
      </c>
      <c r="U1250" s="201"/>
      <c r="V1250" s="226" t="e">
        <f>IF(C1250="",NA(),IF(OR(C1250="Smelter not listed",C1250="Smelter not yet identified"),MATCH($B1250&amp;$D1250,'Smelter Look-up'!$J:$J,0),MATCH($B1250&amp;$C1250,'Smelter Look-up'!$J:$J,0)))</f>
        <v>#N/A</v>
      </c>
      <c r="X1250" s="227">
        <f t="shared" ca="1" si="177"/>
        <v>0</v>
      </c>
      <c r="AB1250" s="228" t="str">
        <f t="shared" si="178"/>
        <v/>
      </c>
    </row>
    <row r="1251" spans="1:28" s="227" customFormat="1" ht="20.25">
      <c r="A1251" s="181"/>
      <c r="B1251" s="182" t="str">
        <f>IF(LEN(A1251)=0,"",INDEX('Smelter Look-up'!$A:$A,MATCH($A1251,'Smelter Look-up'!$E:$E,0)))</f>
        <v/>
      </c>
      <c r="C1251" s="186" t="str">
        <f>IF(LEN(A1251)=0,"",INDEX('Smelter Look-up'!$C:$C,MATCH($A1251,'Smelter Look-up'!$E:$E,0)))</f>
        <v/>
      </c>
      <c r="D1251" s="230"/>
      <c r="E1251" s="182" t="str">
        <f ca="1">IF(ISERROR($V1251),"",OFFSET('Smelter Look-up'!$D$4,$V1251-4,0)&amp;"")</f>
        <v/>
      </c>
      <c r="F1251" s="182" t="str">
        <f ca="1">IF(ISERROR($V1251),"",OFFSET('Smelter Look-up'!$E$4,$V1251-4,0))</f>
        <v/>
      </c>
      <c r="G1251" s="182" t="str">
        <f ca="1">IF(C1251=$X$4,IF(ISERROR($V1251),"Enter smelter details","RMI"),IF(ISERROR($V1251),"",OFFSET('Smelter Look-up'!$F$4,$V1251-4,0)))</f>
        <v/>
      </c>
      <c r="H1251" s="183" t="str">
        <f ca="1">IF(ISERROR($V1251),"",OFFSET('Smelter Look-up'!$G$4,$V1251-4,0))</f>
        <v/>
      </c>
      <c r="I1251" s="184" t="str">
        <f ca="1">IF(ISERROR($V1251),"",OFFSET('Smelter Look-up'!$H$4,$V1251-4,0))</f>
        <v/>
      </c>
      <c r="J1251" s="184" t="str">
        <f ca="1">IF(ISERROR($V1251),"",OFFSET('Smelter Look-up'!$I$4,$V1251-4,0))</f>
        <v/>
      </c>
      <c r="K1251" s="224"/>
      <c r="L1251" s="224"/>
      <c r="M1251" s="224"/>
      <c r="N1251" s="224"/>
      <c r="O1251" s="224"/>
      <c r="P1251" s="185"/>
      <c r="Q1251" s="225"/>
      <c r="R1251" s="182" t="str">
        <f ca="1">IF(ISERROR($V1251),"",OFFSET('Smelter Look-up'!$C$4,$V1251-4,0)&amp;"")</f>
        <v/>
      </c>
      <c r="S1251" s="181" t="str">
        <f t="shared" ca="1" si="176"/>
        <v/>
      </c>
      <c r="T1251" s="181" t="str">
        <f ca="1">IF(B1251="","",IF(ISERROR(MATCH($J1251,SorP!$B$1:$B$6226,0)),"",INDIRECT("'SorP'!$A$"&amp;MATCH($S1251&amp;$J1251,SorP!C:C,0))))</f>
        <v/>
      </c>
      <c r="U1251" s="201"/>
      <c r="V1251" s="226" t="e">
        <f>IF(C1251="",NA(),IF(OR(C1251="Smelter not listed",C1251="Smelter not yet identified"),MATCH($B1251&amp;$D1251,'Smelter Look-up'!$J:$J,0),MATCH($B1251&amp;$C1251,'Smelter Look-up'!$J:$J,0)))</f>
        <v>#N/A</v>
      </c>
      <c r="X1251" s="227">
        <f t="shared" ca="1" si="177"/>
        <v>0</v>
      </c>
      <c r="AB1251" s="228" t="str">
        <f t="shared" si="178"/>
        <v/>
      </c>
    </row>
    <row r="1252" spans="1:28" s="227" customFormat="1" ht="20.25">
      <c r="A1252" s="181"/>
      <c r="B1252" s="182" t="str">
        <f>IF(LEN(A1252)=0,"",INDEX('Smelter Look-up'!$A:$A,MATCH($A1252,'Smelter Look-up'!$E:$E,0)))</f>
        <v/>
      </c>
      <c r="C1252" s="186" t="str">
        <f>IF(LEN(A1252)=0,"",INDEX('Smelter Look-up'!$C:$C,MATCH($A1252,'Smelter Look-up'!$E:$E,0)))</f>
        <v/>
      </c>
      <c r="D1252" s="230"/>
      <c r="E1252" s="182" t="str">
        <f ca="1">IF(ISERROR($V1252),"",OFFSET('Smelter Look-up'!$D$4,$V1252-4,0)&amp;"")</f>
        <v/>
      </c>
      <c r="F1252" s="182" t="str">
        <f ca="1">IF(ISERROR($V1252),"",OFFSET('Smelter Look-up'!$E$4,$V1252-4,0))</f>
        <v/>
      </c>
      <c r="G1252" s="182" t="str">
        <f ca="1">IF(C1252=$X$4,IF(ISERROR($V1252),"Enter smelter details","RMI"),IF(ISERROR($V1252),"",OFFSET('Smelter Look-up'!$F$4,$V1252-4,0)))</f>
        <v/>
      </c>
      <c r="H1252" s="183" t="str">
        <f ca="1">IF(ISERROR($V1252),"",OFFSET('Smelter Look-up'!$G$4,$V1252-4,0))</f>
        <v/>
      </c>
      <c r="I1252" s="184" t="str">
        <f ca="1">IF(ISERROR($V1252),"",OFFSET('Smelter Look-up'!$H$4,$V1252-4,0))</f>
        <v/>
      </c>
      <c r="J1252" s="184" t="str">
        <f ca="1">IF(ISERROR($V1252),"",OFFSET('Smelter Look-up'!$I$4,$V1252-4,0))</f>
        <v/>
      </c>
      <c r="K1252" s="224"/>
      <c r="L1252" s="224"/>
      <c r="M1252" s="224"/>
      <c r="N1252" s="224"/>
      <c r="O1252" s="224"/>
      <c r="P1252" s="185"/>
      <c r="Q1252" s="225"/>
      <c r="R1252" s="182" t="str">
        <f ca="1">IF(ISERROR($V1252),"",OFFSET('Smelter Look-up'!$C$4,$V1252-4,0)&amp;"")</f>
        <v/>
      </c>
      <c r="S1252" s="181" t="str">
        <f t="shared" ca="1" si="176"/>
        <v/>
      </c>
      <c r="T1252" s="181" t="str">
        <f ca="1">IF(B1252="","",IF(ISERROR(MATCH($J1252,SorP!$B$1:$B$6226,0)),"",INDIRECT("'SorP'!$A$"&amp;MATCH($S1252&amp;$J1252,SorP!C:C,0))))</f>
        <v/>
      </c>
      <c r="U1252" s="201"/>
      <c r="V1252" s="226" t="e">
        <f>IF(C1252="",NA(),IF(OR(C1252="Smelter not listed",C1252="Smelter not yet identified"),MATCH($B1252&amp;$D1252,'Smelter Look-up'!$J:$J,0),MATCH($B1252&amp;$C1252,'Smelter Look-up'!$J:$J,0)))</f>
        <v>#N/A</v>
      </c>
      <c r="X1252" s="227">
        <f t="shared" ca="1" si="177"/>
        <v>0</v>
      </c>
      <c r="AB1252" s="228" t="str">
        <f t="shared" si="178"/>
        <v/>
      </c>
    </row>
    <row r="1253" spans="1:28" s="227" customFormat="1" ht="20.25">
      <c r="A1253" s="181"/>
      <c r="B1253" s="182" t="str">
        <f>IF(LEN(A1253)=0,"",INDEX('Smelter Look-up'!$A:$A,MATCH($A1253,'Smelter Look-up'!$E:$E,0)))</f>
        <v/>
      </c>
      <c r="C1253" s="186" t="str">
        <f>IF(LEN(A1253)=0,"",INDEX('Smelter Look-up'!$C:$C,MATCH($A1253,'Smelter Look-up'!$E:$E,0)))</f>
        <v/>
      </c>
      <c r="D1253" s="230"/>
      <c r="E1253" s="182" t="str">
        <f ca="1">IF(ISERROR($V1253),"",OFFSET('Smelter Look-up'!$D$4,$V1253-4,0)&amp;"")</f>
        <v/>
      </c>
      <c r="F1253" s="182" t="str">
        <f ca="1">IF(ISERROR($V1253),"",OFFSET('Smelter Look-up'!$E$4,$V1253-4,0))</f>
        <v/>
      </c>
      <c r="G1253" s="182" t="str">
        <f ca="1">IF(C1253=$X$4,IF(ISERROR($V1253),"Enter smelter details","RMI"),IF(ISERROR($V1253),"",OFFSET('Smelter Look-up'!$F$4,$V1253-4,0)))</f>
        <v/>
      </c>
      <c r="H1253" s="183" t="str">
        <f ca="1">IF(ISERROR($V1253),"",OFFSET('Smelter Look-up'!$G$4,$V1253-4,0))</f>
        <v/>
      </c>
      <c r="I1253" s="184" t="str">
        <f ca="1">IF(ISERROR($V1253),"",OFFSET('Smelter Look-up'!$H$4,$V1253-4,0))</f>
        <v/>
      </c>
      <c r="J1253" s="184" t="str">
        <f ca="1">IF(ISERROR($V1253),"",OFFSET('Smelter Look-up'!$I$4,$V1253-4,0))</f>
        <v/>
      </c>
      <c r="K1253" s="224"/>
      <c r="L1253" s="224"/>
      <c r="M1253" s="224"/>
      <c r="N1253" s="224"/>
      <c r="O1253" s="224"/>
      <c r="P1253" s="185"/>
      <c r="Q1253" s="225"/>
      <c r="R1253" s="182" t="str">
        <f ca="1">IF(ISERROR($V1253),"",OFFSET('Smelter Look-up'!$C$4,$V1253-4,0)&amp;"")</f>
        <v/>
      </c>
      <c r="S1253" s="181" t="str">
        <f t="shared" ca="1" si="176"/>
        <v/>
      </c>
      <c r="T1253" s="181" t="str">
        <f ca="1">IF(B1253="","",IF(ISERROR(MATCH($J1253,SorP!$B$1:$B$6226,0)),"",INDIRECT("'SorP'!$A$"&amp;MATCH($S1253&amp;$J1253,SorP!C:C,0))))</f>
        <v/>
      </c>
      <c r="U1253" s="201"/>
      <c r="V1253" s="226" t="e">
        <f>IF(C1253="",NA(),IF(OR(C1253="Smelter not listed",C1253="Smelter not yet identified"),MATCH($B1253&amp;$D1253,'Smelter Look-up'!$J:$J,0),MATCH($B1253&amp;$C1253,'Smelter Look-up'!$J:$J,0)))</f>
        <v>#N/A</v>
      </c>
      <c r="X1253" s="227">
        <f t="shared" ca="1" si="177"/>
        <v>0</v>
      </c>
      <c r="AB1253" s="228" t="str">
        <f t="shared" si="178"/>
        <v/>
      </c>
    </row>
    <row r="1254" spans="1:28" s="227" customFormat="1" ht="20.25">
      <c r="A1254" s="181"/>
      <c r="B1254" s="182" t="str">
        <f>IF(LEN(A1254)=0,"",INDEX('Smelter Look-up'!$A:$A,MATCH($A1254,'Smelter Look-up'!$E:$E,0)))</f>
        <v/>
      </c>
      <c r="C1254" s="186" t="str">
        <f>IF(LEN(A1254)=0,"",INDEX('Smelter Look-up'!$C:$C,MATCH($A1254,'Smelter Look-up'!$E:$E,0)))</f>
        <v/>
      </c>
      <c r="D1254" s="230"/>
      <c r="E1254" s="182" t="str">
        <f ca="1">IF(ISERROR($V1254),"",OFFSET('Smelter Look-up'!$D$4,$V1254-4,0)&amp;"")</f>
        <v/>
      </c>
      <c r="F1254" s="182" t="str">
        <f ca="1">IF(ISERROR($V1254),"",OFFSET('Smelter Look-up'!$E$4,$V1254-4,0))</f>
        <v/>
      </c>
      <c r="G1254" s="182" t="str">
        <f ca="1">IF(C1254=$X$4,IF(ISERROR($V1254),"Enter smelter details","RMI"),IF(ISERROR($V1254),"",OFFSET('Smelter Look-up'!$F$4,$V1254-4,0)))</f>
        <v/>
      </c>
      <c r="H1254" s="183" t="str">
        <f ca="1">IF(ISERROR($V1254),"",OFFSET('Smelter Look-up'!$G$4,$V1254-4,0))</f>
        <v/>
      </c>
      <c r="I1254" s="184" t="str">
        <f ca="1">IF(ISERROR($V1254),"",OFFSET('Smelter Look-up'!$H$4,$V1254-4,0))</f>
        <v/>
      </c>
      <c r="J1254" s="184" t="str">
        <f ca="1">IF(ISERROR($V1254),"",OFFSET('Smelter Look-up'!$I$4,$V1254-4,0))</f>
        <v/>
      </c>
      <c r="K1254" s="224"/>
      <c r="L1254" s="224"/>
      <c r="M1254" s="224"/>
      <c r="N1254" s="224"/>
      <c r="O1254" s="224"/>
      <c r="P1254" s="185"/>
      <c r="Q1254" s="225"/>
      <c r="R1254" s="182" t="str">
        <f ca="1">IF(ISERROR($V1254),"",OFFSET('Smelter Look-up'!$C$4,$V1254-4,0)&amp;"")</f>
        <v/>
      </c>
      <c r="S1254" s="181" t="str">
        <f t="shared" ca="1" si="176"/>
        <v/>
      </c>
      <c r="T1254" s="181" t="str">
        <f ca="1">IF(B1254="","",IF(ISERROR(MATCH($J1254,SorP!$B$1:$B$6226,0)),"",INDIRECT("'SorP'!$A$"&amp;MATCH($S1254&amp;$J1254,SorP!C:C,0))))</f>
        <v/>
      </c>
      <c r="U1254" s="201"/>
      <c r="V1254" s="226" t="e">
        <f>IF(C1254="",NA(),IF(OR(C1254="Smelter not listed",C1254="Smelter not yet identified"),MATCH($B1254&amp;$D1254,'Smelter Look-up'!$J:$J,0),MATCH($B1254&amp;$C1254,'Smelter Look-up'!$J:$J,0)))</f>
        <v>#N/A</v>
      </c>
      <c r="X1254" s="227">
        <f t="shared" ca="1" si="177"/>
        <v>0</v>
      </c>
      <c r="AB1254" s="228" t="str">
        <f t="shared" si="178"/>
        <v/>
      </c>
    </row>
    <row r="1255" spans="1:28" s="227" customFormat="1" ht="20.25">
      <c r="A1255" s="181"/>
      <c r="B1255" s="182" t="str">
        <f>IF(LEN(A1255)=0,"",INDEX('Smelter Look-up'!$A:$A,MATCH($A1255,'Smelter Look-up'!$E:$E,0)))</f>
        <v/>
      </c>
      <c r="C1255" s="186" t="str">
        <f>IF(LEN(A1255)=0,"",INDEX('Smelter Look-up'!$C:$C,MATCH($A1255,'Smelter Look-up'!$E:$E,0)))</f>
        <v/>
      </c>
      <c r="D1255" s="230"/>
      <c r="E1255" s="182" t="str">
        <f ca="1">IF(ISERROR($V1255),"",OFFSET('Smelter Look-up'!$D$4,$V1255-4,0)&amp;"")</f>
        <v/>
      </c>
      <c r="F1255" s="182" t="str">
        <f ca="1">IF(ISERROR($V1255),"",OFFSET('Smelter Look-up'!$E$4,$V1255-4,0))</f>
        <v/>
      </c>
      <c r="G1255" s="182" t="str">
        <f ca="1">IF(C1255=$X$4,IF(ISERROR($V1255),"Enter smelter details","RMI"),IF(ISERROR($V1255),"",OFFSET('Smelter Look-up'!$F$4,$V1255-4,0)))</f>
        <v/>
      </c>
      <c r="H1255" s="183" t="str">
        <f ca="1">IF(ISERROR($V1255),"",OFFSET('Smelter Look-up'!$G$4,$V1255-4,0))</f>
        <v/>
      </c>
      <c r="I1255" s="184" t="str">
        <f ca="1">IF(ISERROR($V1255),"",OFFSET('Smelter Look-up'!$H$4,$V1255-4,0))</f>
        <v/>
      </c>
      <c r="J1255" s="184" t="str">
        <f ca="1">IF(ISERROR($V1255),"",OFFSET('Smelter Look-up'!$I$4,$V1255-4,0))</f>
        <v/>
      </c>
      <c r="K1255" s="224"/>
      <c r="L1255" s="224"/>
      <c r="M1255" s="224"/>
      <c r="N1255" s="224"/>
      <c r="O1255" s="224"/>
      <c r="P1255" s="185"/>
      <c r="Q1255" s="225"/>
      <c r="R1255" s="182" t="str">
        <f ca="1">IF(ISERROR($V1255),"",OFFSET('Smelter Look-up'!$C$4,$V1255-4,0)&amp;"")</f>
        <v/>
      </c>
      <c r="S1255" s="181" t="str">
        <f t="shared" ca="1" si="176"/>
        <v/>
      </c>
      <c r="T1255" s="181" t="str">
        <f ca="1">IF(B1255="","",IF(ISERROR(MATCH($J1255,SorP!$B$1:$B$6226,0)),"",INDIRECT("'SorP'!$A$"&amp;MATCH($S1255&amp;$J1255,SorP!C:C,0))))</f>
        <v/>
      </c>
      <c r="U1255" s="201"/>
      <c r="V1255" s="226" t="e">
        <f>IF(C1255="",NA(),IF(OR(C1255="Smelter not listed",C1255="Smelter not yet identified"),MATCH($B1255&amp;$D1255,'Smelter Look-up'!$J:$J,0),MATCH($B1255&amp;$C1255,'Smelter Look-up'!$J:$J,0)))</f>
        <v>#N/A</v>
      </c>
      <c r="X1255" s="227">
        <f t="shared" ca="1" si="177"/>
        <v>0</v>
      </c>
      <c r="AB1255" s="228" t="str">
        <f t="shared" si="178"/>
        <v/>
      </c>
    </row>
    <row r="1256" spans="1:28" s="227" customFormat="1" ht="20.25">
      <c r="A1256" s="181"/>
      <c r="B1256" s="182" t="str">
        <f>IF(LEN(A1256)=0,"",INDEX('Smelter Look-up'!$A:$A,MATCH($A1256,'Smelter Look-up'!$E:$E,0)))</f>
        <v/>
      </c>
      <c r="C1256" s="186" t="str">
        <f>IF(LEN(A1256)=0,"",INDEX('Smelter Look-up'!$C:$C,MATCH($A1256,'Smelter Look-up'!$E:$E,0)))</f>
        <v/>
      </c>
      <c r="D1256" s="230"/>
      <c r="E1256" s="182" t="str">
        <f ca="1">IF(ISERROR($V1256),"",OFFSET('Smelter Look-up'!$D$4,$V1256-4,0)&amp;"")</f>
        <v/>
      </c>
      <c r="F1256" s="182" t="str">
        <f ca="1">IF(ISERROR($V1256),"",OFFSET('Smelter Look-up'!$E$4,$V1256-4,0))</f>
        <v/>
      </c>
      <c r="G1256" s="182" t="str">
        <f ca="1">IF(C1256=$X$4,IF(ISERROR($V1256),"Enter smelter details","RMI"),IF(ISERROR($V1256),"",OFFSET('Smelter Look-up'!$F$4,$V1256-4,0)))</f>
        <v/>
      </c>
      <c r="H1256" s="183" t="str">
        <f ca="1">IF(ISERROR($V1256),"",OFFSET('Smelter Look-up'!$G$4,$V1256-4,0))</f>
        <v/>
      </c>
      <c r="I1256" s="184" t="str">
        <f ca="1">IF(ISERROR($V1256),"",OFFSET('Smelter Look-up'!$H$4,$V1256-4,0))</f>
        <v/>
      </c>
      <c r="J1256" s="184" t="str">
        <f ca="1">IF(ISERROR($V1256),"",OFFSET('Smelter Look-up'!$I$4,$V1256-4,0))</f>
        <v/>
      </c>
      <c r="K1256" s="224"/>
      <c r="L1256" s="224"/>
      <c r="M1256" s="224"/>
      <c r="N1256" s="224"/>
      <c r="O1256" s="224"/>
      <c r="P1256" s="185"/>
      <c r="Q1256" s="225"/>
      <c r="R1256" s="182" t="str">
        <f ca="1">IF(ISERROR($V1256),"",OFFSET('Smelter Look-up'!$C$4,$V1256-4,0)&amp;"")</f>
        <v/>
      </c>
      <c r="S1256" s="181" t="str">
        <f t="shared" ca="1" si="176"/>
        <v/>
      </c>
      <c r="T1256" s="181" t="str">
        <f ca="1">IF(B1256="","",IF(ISERROR(MATCH($J1256,SorP!$B$1:$B$6226,0)),"",INDIRECT("'SorP'!$A$"&amp;MATCH($S1256&amp;$J1256,SorP!C:C,0))))</f>
        <v/>
      </c>
      <c r="U1256" s="201"/>
      <c r="V1256" s="226" t="e">
        <f>IF(C1256="",NA(),IF(OR(C1256="Smelter not listed",C1256="Smelter not yet identified"),MATCH($B1256&amp;$D1256,'Smelter Look-up'!$J:$J,0),MATCH($B1256&amp;$C1256,'Smelter Look-up'!$J:$J,0)))</f>
        <v>#N/A</v>
      </c>
      <c r="X1256" s="227">
        <f t="shared" ca="1" si="177"/>
        <v>0</v>
      </c>
      <c r="AB1256" s="228" t="str">
        <f t="shared" si="178"/>
        <v/>
      </c>
    </row>
    <row r="1257" spans="1:28" s="227" customFormat="1" ht="20.25">
      <c r="A1257" s="181"/>
      <c r="B1257" s="182" t="str">
        <f>IF(LEN(A1257)=0,"",INDEX('Smelter Look-up'!$A:$A,MATCH($A1257,'Smelter Look-up'!$E:$E,0)))</f>
        <v/>
      </c>
      <c r="C1257" s="186" t="str">
        <f>IF(LEN(A1257)=0,"",INDEX('Smelter Look-up'!$C:$C,MATCH($A1257,'Smelter Look-up'!$E:$E,0)))</f>
        <v/>
      </c>
      <c r="D1257" s="230"/>
      <c r="E1257" s="182" t="str">
        <f ca="1">IF(ISERROR($V1257),"",OFFSET('Smelter Look-up'!$D$4,$V1257-4,0)&amp;"")</f>
        <v/>
      </c>
      <c r="F1257" s="182" t="str">
        <f ca="1">IF(ISERROR($V1257),"",OFFSET('Smelter Look-up'!$E$4,$V1257-4,0))</f>
        <v/>
      </c>
      <c r="G1257" s="182" t="str">
        <f ca="1">IF(C1257=$X$4,IF(ISERROR($V1257),"Enter smelter details","RMI"),IF(ISERROR($V1257),"",OFFSET('Smelter Look-up'!$F$4,$V1257-4,0)))</f>
        <v/>
      </c>
      <c r="H1257" s="183" t="str">
        <f ca="1">IF(ISERROR($V1257),"",OFFSET('Smelter Look-up'!$G$4,$V1257-4,0))</f>
        <v/>
      </c>
      <c r="I1257" s="184" t="str">
        <f ca="1">IF(ISERROR($V1257),"",OFFSET('Smelter Look-up'!$H$4,$V1257-4,0))</f>
        <v/>
      </c>
      <c r="J1257" s="184" t="str">
        <f ca="1">IF(ISERROR($V1257),"",OFFSET('Smelter Look-up'!$I$4,$V1257-4,0))</f>
        <v/>
      </c>
      <c r="K1257" s="224"/>
      <c r="L1257" s="224"/>
      <c r="M1257" s="224"/>
      <c r="N1257" s="224"/>
      <c r="O1257" s="224"/>
      <c r="P1257" s="185"/>
      <c r="Q1257" s="225"/>
      <c r="R1257" s="182" t="str">
        <f ca="1">IF(ISERROR($V1257),"",OFFSET('Smelter Look-up'!$C$4,$V1257-4,0)&amp;"")</f>
        <v/>
      </c>
      <c r="S1257" s="181" t="str">
        <f t="shared" ca="1" si="176"/>
        <v/>
      </c>
      <c r="T1257" s="181" t="str">
        <f ca="1">IF(B1257="","",IF(ISERROR(MATCH($J1257,SorP!$B$1:$B$6226,0)),"",INDIRECT("'SorP'!$A$"&amp;MATCH($S1257&amp;$J1257,SorP!C:C,0))))</f>
        <v/>
      </c>
      <c r="U1257" s="201"/>
      <c r="V1257" s="226" t="e">
        <f>IF(C1257="",NA(),IF(OR(C1257="Smelter not listed",C1257="Smelter not yet identified"),MATCH($B1257&amp;$D1257,'Smelter Look-up'!$J:$J,0),MATCH($B1257&amp;$C1257,'Smelter Look-up'!$J:$J,0)))</f>
        <v>#N/A</v>
      </c>
      <c r="X1257" s="227">
        <f t="shared" ca="1" si="177"/>
        <v>0</v>
      </c>
      <c r="AB1257" s="228" t="str">
        <f t="shared" si="178"/>
        <v/>
      </c>
    </row>
    <row r="1258" spans="1:28" s="227" customFormat="1" ht="20.25">
      <c r="A1258" s="181"/>
      <c r="B1258" s="182" t="str">
        <f>IF(LEN(A1258)=0,"",INDEX('Smelter Look-up'!$A:$A,MATCH($A1258,'Smelter Look-up'!$E:$E,0)))</f>
        <v/>
      </c>
      <c r="C1258" s="186" t="str">
        <f>IF(LEN(A1258)=0,"",INDEX('Smelter Look-up'!$C:$C,MATCH($A1258,'Smelter Look-up'!$E:$E,0)))</f>
        <v/>
      </c>
      <c r="D1258" s="230"/>
      <c r="E1258" s="182" t="str">
        <f ca="1">IF(ISERROR($V1258),"",OFFSET('Smelter Look-up'!$D$4,$V1258-4,0)&amp;"")</f>
        <v/>
      </c>
      <c r="F1258" s="182" t="str">
        <f ca="1">IF(ISERROR($V1258),"",OFFSET('Smelter Look-up'!$E$4,$V1258-4,0))</f>
        <v/>
      </c>
      <c r="G1258" s="182" t="str">
        <f ca="1">IF(C1258=$X$4,IF(ISERROR($V1258),"Enter smelter details","RMI"),IF(ISERROR($V1258),"",OFFSET('Smelter Look-up'!$F$4,$V1258-4,0)))</f>
        <v/>
      </c>
      <c r="H1258" s="183" t="str">
        <f ca="1">IF(ISERROR($V1258),"",OFFSET('Smelter Look-up'!$G$4,$V1258-4,0))</f>
        <v/>
      </c>
      <c r="I1258" s="184" t="str">
        <f ca="1">IF(ISERROR($V1258),"",OFFSET('Smelter Look-up'!$H$4,$V1258-4,0))</f>
        <v/>
      </c>
      <c r="J1258" s="184" t="str">
        <f ca="1">IF(ISERROR($V1258),"",OFFSET('Smelter Look-up'!$I$4,$V1258-4,0))</f>
        <v/>
      </c>
      <c r="K1258" s="224"/>
      <c r="L1258" s="224"/>
      <c r="M1258" s="224"/>
      <c r="N1258" s="224"/>
      <c r="O1258" s="224"/>
      <c r="P1258" s="185"/>
      <c r="Q1258" s="225"/>
      <c r="R1258" s="182" t="str">
        <f ca="1">IF(ISERROR($V1258),"",OFFSET('Smelter Look-up'!$C$4,$V1258-4,0)&amp;"")</f>
        <v/>
      </c>
      <c r="S1258" s="181" t="str">
        <f t="shared" ca="1" si="176"/>
        <v/>
      </c>
      <c r="T1258" s="181" t="str">
        <f ca="1">IF(B1258="","",IF(ISERROR(MATCH($J1258,SorP!$B$1:$B$6226,0)),"",INDIRECT("'SorP'!$A$"&amp;MATCH($S1258&amp;$J1258,SorP!C:C,0))))</f>
        <v/>
      </c>
      <c r="U1258" s="201"/>
      <c r="V1258" s="226" t="e">
        <f>IF(C1258="",NA(),IF(OR(C1258="Smelter not listed",C1258="Smelter not yet identified"),MATCH($B1258&amp;$D1258,'Smelter Look-up'!$J:$J,0),MATCH($B1258&amp;$C1258,'Smelter Look-up'!$J:$J,0)))</f>
        <v>#N/A</v>
      </c>
      <c r="X1258" s="227">
        <f t="shared" ca="1" si="177"/>
        <v>0</v>
      </c>
      <c r="AB1258" s="228" t="str">
        <f t="shared" si="178"/>
        <v/>
      </c>
    </row>
    <row r="1259" spans="1:28" s="227" customFormat="1" ht="20.25">
      <c r="A1259" s="181"/>
      <c r="B1259" s="182" t="str">
        <f>IF(LEN(A1259)=0,"",INDEX('Smelter Look-up'!$A:$A,MATCH($A1259,'Smelter Look-up'!$E:$E,0)))</f>
        <v/>
      </c>
      <c r="C1259" s="186" t="str">
        <f>IF(LEN(A1259)=0,"",INDEX('Smelter Look-up'!$C:$C,MATCH($A1259,'Smelter Look-up'!$E:$E,0)))</f>
        <v/>
      </c>
      <c r="D1259" s="230"/>
      <c r="E1259" s="182" t="str">
        <f ca="1">IF(ISERROR($V1259),"",OFFSET('Smelter Look-up'!$D$4,$V1259-4,0)&amp;"")</f>
        <v/>
      </c>
      <c r="F1259" s="182" t="str">
        <f ca="1">IF(ISERROR($V1259),"",OFFSET('Smelter Look-up'!$E$4,$V1259-4,0))</f>
        <v/>
      </c>
      <c r="G1259" s="182" t="str">
        <f ca="1">IF(C1259=$X$4,IF(ISERROR($V1259),"Enter smelter details","RMI"),IF(ISERROR($V1259),"",OFFSET('Smelter Look-up'!$F$4,$V1259-4,0)))</f>
        <v/>
      </c>
      <c r="H1259" s="183" t="str">
        <f ca="1">IF(ISERROR($V1259),"",OFFSET('Smelter Look-up'!$G$4,$V1259-4,0))</f>
        <v/>
      </c>
      <c r="I1259" s="184" t="str">
        <f ca="1">IF(ISERROR($V1259),"",OFFSET('Smelter Look-up'!$H$4,$V1259-4,0))</f>
        <v/>
      </c>
      <c r="J1259" s="184" t="str">
        <f ca="1">IF(ISERROR($V1259),"",OFFSET('Smelter Look-up'!$I$4,$V1259-4,0))</f>
        <v/>
      </c>
      <c r="K1259" s="224"/>
      <c r="L1259" s="224"/>
      <c r="M1259" s="224"/>
      <c r="N1259" s="224"/>
      <c r="O1259" s="224"/>
      <c r="P1259" s="185"/>
      <c r="Q1259" s="225"/>
      <c r="R1259" s="182" t="str">
        <f ca="1">IF(ISERROR($V1259),"",OFFSET('Smelter Look-up'!$C$4,$V1259-4,0)&amp;"")</f>
        <v/>
      </c>
      <c r="S1259" s="181" t="str">
        <f t="shared" ca="1" si="176"/>
        <v/>
      </c>
      <c r="T1259" s="181" t="str">
        <f ca="1">IF(B1259="","",IF(ISERROR(MATCH($J1259,SorP!$B$1:$B$6226,0)),"",INDIRECT("'SorP'!$A$"&amp;MATCH($S1259&amp;$J1259,SorP!C:C,0))))</f>
        <v/>
      </c>
      <c r="U1259" s="201"/>
      <c r="V1259" s="226" t="e">
        <f>IF(C1259="",NA(),IF(OR(C1259="Smelter not listed",C1259="Smelter not yet identified"),MATCH($B1259&amp;$D1259,'Smelter Look-up'!$J:$J,0),MATCH($B1259&amp;$C1259,'Smelter Look-up'!$J:$J,0)))</f>
        <v>#N/A</v>
      </c>
      <c r="X1259" s="227">
        <f t="shared" ca="1" si="177"/>
        <v>0</v>
      </c>
      <c r="AB1259" s="228" t="str">
        <f t="shared" si="178"/>
        <v/>
      </c>
    </row>
    <row r="1260" spans="1:28" s="227" customFormat="1" ht="20.25">
      <c r="A1260" s="181"/>
      <c r="B1260" s="182" t="str">
        <f>IF(LEN(A1260)=0,"",INDEX('Smelter Look-up'!$A:$A,MATCH($A1260,'Smelter Look-up'!$E:$E,0)))</f>
        <v/>
      </c>
      <c r="C1260" s="186" t="str">
        <f>IF(LEN(A1260)=0,"",INDEX('Smelter Look-up'!$C:$C,MATCH($A1260,'Smelter Look-up'!$E:$E,0)))</f>
        <v/>
      </c>
      <c r="D1260" s="230"/>
      <c r="E1260" s="182" t="str">
        <f ca="1">IF(ISERROR($V1260),"",OFFSET('Smelter Look-up'!$D$4,$V1260-4,0)&amp;"")</f>
        <v/>
      </c>
      <c r="F1260" s="182" t="str">
        <f ca="1">IF(ISERROR($V1260),"",OFFSET('Smelter Look-up'!$E$4,$V1260-4,0))</f>
        <v/>
      </c>
      <c r="G1260" s="182" t="str">
        <f ca="1">IF(C1260=$X$4,IF(ISERROR($V1260),"Enter smelter details","RMI"),IF(ISERROR($V1260),"",OFFSET('Smelter Look-up'!$F$4,$V1260-4,0)))</f>
        <v/>
      </c>
      <c r="H1260" s="183" t="str">
        <f ca="1">IF(ISERROR($V1260),"",OFFSET('Smelter Look-up'!$G$4,$V1260-4,0))</f>
        <v/>
      </c>
      <c r="I1260" s="184" t="str">
        <f ca="1">IF(ISERROR($V1260),"",OFFSET('Smelter Look-up'!$H$4,$V1260-4,0))</f>
        <v/>
      </c>
      <c r="J1260" s="184" t="str">
        <f ca="1">IF(ISERROR($V1260),"",OFFSET('Smelter Look-up'!$I$4,$V1260-4,0))</f>
        <v/>
      </c>
      <c r="K1260" s="224"/>
      <c r="L1260" s="224"/>
      <c r="M1260" s="224"/>
      <c r="N1260" s="224"/>
      <c r="O1260" s="224"/>
      <c r="P1260" s="185"/>
      <c r="Q1260" s="225"/>
      <c r="R1260" s="182" t="str">
        <f ca="1">IF(ISERROR($V1260),"",OFFSET('Smelter Look-up'!$C$4,$V1260-4,0)&amp;"")</f>
        <v/>
      </c>
      <c r="S1260" s="181" t="str">
        <f t="shared" ca="1" si="176"/>
        <v/>
      </c>
      <c r="T1260" s="181" t="str">
        <f ca="1">IF(B1260="","",IF(ISERROR(MATCH($J1260,SorP!$B$1:$B$6226,0)),"",INDIRECT("'SorP'!$A$"&amp;MATCH($S1260&amp;$J1260,SorP!C:C,0))))</f>
        <v/>
      </c>
      <c r="U1260" s="201"/>
      <c r="V1260" s="226" t="e">
        <f>IF(C1260="",NA(),IF(OR(C1260="Smelter not listed",C1260="Smelter not yet identified"),MATCH($B1260&amp;$D1260,'Smelter Look-up'!$J:$J,0),MATCH($B1260&amp;$C1260,'Smelter Look-up'!$J:$J,0)))</f>
        <v>#N/A</v>
      </c>
      <c r="X1260" s="227">
        <f t="shared" ca="1" si="177"/>
        <v>0</v>
      </c>
      <c r="AB1260" s="228" t="str">
        <f t="shared" si="178"/>
        <v/>
      </c>
    </row>
    <row r="1261" spans="1:28" s="227" customFormat="1" ht="20.25">
      <c r="A1261" s="181"/>
      <c r="B1261" s="182" t="str">
        <f>IF(LEN(A1261)=0,"",INDEX('Smelter Look-up'!$A:$A,MATCH($A1261,'Smelter Look-up'!$E:$E,0)))</f>
        <v/>
      </c>
      <c r="C1261" s="186" t="str">
        <f>IF(LEN(A1261)=0,"",INDEX('Smelter Look-up'!$C:$C,MATCH($A1261,'Smelter Look-up'!$E:$E,0)))</f>
        <v/>
      </c>
      <c r="D1261" s="230"/>
      <c r="E1261" s="182" t="str">
        <f ca="1">IF(ISERROR($V1261),"",OFFSET('Smelter Look-up'!$D$4,$V1261-4,0)&amp;"")</f>
        <v/>
      </c>
      <c r="F1261" s="182" t="str">
        <f ca="1">IF(ISERROR($V1261),"",OFFSET('Smelter Look-up'!$E$4,$V1261-4,0))</f>
        <v/>
      </c>
      <c r="G1261" s="182" t="str">
        <f ca="1">IF(C1261=$X$4,IF(ISERROR($V1261),"Enter smelter details","RMI"),IF(ISERROR($V1261),"",OFFSET('Smelter Look-up'!$F$4,$V1261-4,0)))</f>
        <v/>
      </c>
      <c r="H1261" s="183" t="str">
        <f ca="1">IF(ISERROR($V1261),"",OFFSET('Smelter Look-up'!$G$4,$V1261-4,0))</f>
        <v/>
      </c>
      <c r="I1261" s="184" t="str">
        <f ca="1">IF(ISERROR($V1261),"",OFFSET('Smelter Look-up'!$H$4,$V1261-4,0))</f>
        <v/>
      </c>
      <c r="J1261" s="184" t="str">
        <f ca="1">IF(ISERROR($V1261),"",OFFSET('Smelter Look-up'!$I$4,$V1261-4,0))</f>
        <v/>
      </c>
      <c r="K1261" s="224"/>
      <c r="L1261" s="224"/>
      <c r="M1261" s="224"/>
      <c r="N1261" s="224"/>
      <c r="O1261" s="224"/>
      <c r="P1261" s="185"/>
      <c r="Q1261" s="225"/>
      <c r="R1261" s="182" t="str">
        <f ca="1">IF(ISERROR($V1261),"",OFFSET('Smelter Look-up'!$C$4,$V1261-4,0)&amp;"")</f>
        <v/>
      </c>
      <c r="S1261" s="181" t="str">
        <f t="shared" ca="1" si="176"/>
        <v/>
      </c>
      <c r="T1261" s="181" t="str">
        <f ca="1">IF(B1261="","",IF(ISERROR(MATCH($J1261,SorP!$B$1:$B$6226,0)),"",INDIRECT("'SorP'!$A$"&amp;MATCH($S1261&amp;$J1261,SorP!C:C,0))))</f>
        <v/>
      </c>
      <c r="U1261" s="201"/>
      <c r="V1261" s="226" t="e">
        <f>IF(C1261="",NA(),IF(OR(C1261="Smelter not listed",C1261="Smelter not yet identified"),MATCH($B1261&amp;$D1261,'Smelter Look-up'!$J:$J,0),MATCH($B1261&amp;$C1261,'Smelter Look-up'!$J:$J,0)))</f>
        <v>#N/A</v>
      </c>
      <c r="X1261" s="227">
        <f t="shared" ca="1" si="177"/>
        <v>0</v>
      </c>
      <c r="AB1261" s="228" t="str">
        <f t="shared" si="178"/>
        <v/>
      </c>
    </row>
    <row r="1262" spans="1:28" s="227" customFormat="1" ht="20.25">
      <c r="A1262" s="181"/>
      <c r="B1262" s="182" t="str">
        <f>IF(LEN(A1262)=0,"",INDEX('Smelter Look-up'!$A:$A,MATCH($A1262,'Smelter Look-up'!$E:$E,0)))</f>
        <v/>
      </c>
      <c r="C1262" s="186" t="str">
        <f>IF(LEN(A1262)=0,"",INDEX('Smelter Look-up'!$C:$C,MATCH($A1262,'Smelter Look-up'!$E:$E,0)))</f>
        <v/>
      </c>
      <c r="D1262" s="230"/>
      <c r="E1262" s="182" t="str">
        <f ca="1">IF(ISERROR($V1262),"",OFFSET('Smelter Look-up'!$D$4,$V1262-4,0)&amp;"")</f>
        <v/>
      </c>
      <c r="F1262" s="182" t="str">
        <f ca="1">IF(ISERROR($V1262),"",OFFSET('Smelter Look-up'!$E$4,$V1262-4,0))</f>
        <v/>
      </c>
      <c r="G1262" s="182" t="str">
        <f ca="1">IF(C1262=$X$4,IF(ISERROR($V1262),"Enter smelter details","RMI"),IF(ISERROR($V1262),"",OFFSET('Smelter Look-up'!$F$4,$V1262-4,0)))</f>
        <v/>
      </c>
      <c r="H1262" s="183" t="str">
        <f ca="1">IF(ISERROR($V1262),"",OFFSET('Smelter Look-up'!$G$4,$V1262-4,0))</f>
        <v/>
      </c>
      <c r="I1262" s="184" t="str">
        <f ca="1">IF(ISERROR($V1262),"",OFFSET('Smelter Look-up'!$H$4,$V1262-4,0))</f>
        <v/>
      </c>
      <c r="J1262" s="184" t="str">
        <f ca="1">IF(ISERROR($V1262),"",OFFSET('Smelter Look-up'!$I$4,$V1262-4,0))</f>
        <v/>
      </c>
      <c r="K1262" s="224"/>
      <c r="L1262" s="224"/>
      <c r="M1262" s="224"/>
      <c r="N1262" s="224"/>
      <c r="O1262" s="224"/>
      <c r="P1262" s="185"/>
      <c r="Q1262" s="225"/>
      <c r="R1262" s="182" t="str">
        <f ca="1">IF(ISERROR($V1262),"",OFFSET('Smelter Look-up'!$C$4,$V1262-4,0)&amp;"")</f>
        <v/>
      </c>
      <c r="S1262" s="181" t="str">
        <f t="shared" ca="1" si="176"/>
        <v/>
      </c>
      <c r="T1262" s="181" t="str">
        <f ca="1">IF(B1262="","",IF(ISERROR(MATCH($J1262,SorP!$B$1:$B$6226,0)),"",INDIRECT("'SorP'!$A$"&amp;MATCH($S1262&amp;$J1262,SorP!C:C,0))))</f>
        <v/>
      </c>
      <c r="U1262" s="201"/>
      <c r="V1262" s="226" t="e">
        <f>IF(C1262="",NA(),IF(OR(C1262="Smelter not listed",C1262="Smelter not yet identified"),MATCH($B1262&amp;$D1262,'Smelter Look-up'!$J:$J,0),MATCH($B1262&amp;$C1262,'Smelter Look-up'!$J:$J,0)))</f>
        <v>#N/A</v>
      </c>
      <c r="X1262" s="227">
        <f t="shared" ca="1" si="177"/>
        <v>0</v>
      </c>
      <c r="AB1262" s="228" t="str">
        <f t="shared" si="178"/>
        <v/>
      </c>
    </row>
    <row r="1263" spans="1:28" s="227" customFormat="1" ht="20.25">
      <c r="A1263" s="181"/>
      <c r="B1263" s="182" t="str">
        <f>IF(LEN(A1263)=0,"",INDEX('Smelter Look-up'!$A:$A,MATCH($A1263,'Smelter Look-up'!$E:$E,0)))</f>
        <v/>
      </c>
      <c r="C1263" s="186" t="str">
        <f>IF(LEN(A1263)=0,"",INDEX('Smelter Look-up'!$C:$C,MATCH($A1263,'Smelter Look-up'!$E:$E,0)))</f>
        <v/>
      </c>
      <c r="D1263" s="230"/>
      <c r="E1263" s="182" t="str">
        <f ca="1">IF(ISERROR($V1263),"",OFFSET('Smelter Look-up'!$D$4,$V1263-4,0)&amp;"")</f>
        <v/>
      </c>
      <c r="F1263" s="182" t="str">
        <f ca="1">IF(ISERROR($V1263),"",OFFSET('Smelter Look-up'!$E$4,$V1263-4,0))</f>
        <v/>
      </c>
      <c r="G1263" s="182" t="str">
        <f ca="1">IF(C1263=$X$4,IF(ISERROR($V1263),"Enter smelter details","RMI"),IF(ISERROR($V1263),"",OFFSET('Smelter Look-up'!$F$4,$V1263-4,0)))</f>
        <v/>
      </c>
      <c r="H1263" s="183" t="str">
        <f ca="1">IF(ISERROR($V1263),"",OFFSET('Smelter Look-up'!$G$4,$V1263-4,0))</f>
        <v/>
      </c>
      <c r="I1263" s="184" t="str">
        <f ca="1">IF(ISERROR($V1263),"",OFFSET('Smelter Look-up'!$H$4,$V1263-4,0))</f>
        <v/>
      </c>
      <c r="J1263" s="184" t="str">
        <f ca="1">IF(ISERROR($V1263),"",OFFSET('Smelter Look-up'!$I$4,$V1263-4,0))</f>
        <v/>
      </c>
      <c r="K1263" s="224"/>
      <c r="L1263" s="224"/>
      <c r="M1263" s="224"/>
      <c r="N1263" s="224"/>
      <c r="O1263" s="224"/>
      <c r="P1263" s="185"/>
      <c r="Q1263" s="225"/>
      <c r="R1263" s="182" t="str">
        <f ca="1">IF(ISERROR($V1263),"",OFFSET('Smelter Look-up'!$C$4,$V1263-4,0)&amp;"")</f>
        <v/>
      </c>
      <c r="S1263" s="181" t="str">
        <f t="shared" ca="1" si="176"/>
        <v/>
      </c>
      <c r="T1263" s="181" t="str">
        <f ca="1">IF(B1263="","",IF(ISERROR(MATCH($J1263,SorP!$B$1:$B$6226,0)),"",INDIRECT("'SorP'!$A$"&amp;MATCH($S1263&amp;$J1263,SorP!C:C,0))))</f>
        <v/>
      </c>
      <c r="U1263" s="201"/>
      <c r="V1263" s="226" t="e">
        <f>IF(C1263="",NA(),IF(OR(C1263="Smelter not listed",C1263="Smelter not yet identified"),MATCH($B1263&amp;$D1263,'Smelter Look-up'!$J:$J,0),MATCH($B1263&amp;$C1263,'Smelter Look-up'!$J:$J,0)))</f>
        <v>#N/A</v>
      </c>
      <c r="X1263" s="227">
        <f t="shared" ca="1" si="177"/>
        <v>0</v>
      </c>
      <c r="AB1263" s="228" t="str">
        <f t="shared" si="178"/>
        <v/>
      </c>
    </row>
    <row r="1264" spans="1:28" s="227" customFormat="1" ht="20.25">
      <c r="A1264" s="181"/>
      <c r="B1264" s="182" t="str">
        <f>IF(LEN(A1264)=0,"",INDEX('Smelter Look-up'!$A:$A,MATCH($A1264,'Smelter Look-up'!$E:$E,0)))</f>
        <v/>
      </c>
      <c r="C1264" s="186" t="str">
        <f>IF(LEN(A1264)=0,"",INDEX('Smelter Look-up'!$C:$C,MATCH($A1264,'Smelter Look-up'!$E:$E,0)))</f>
        <v/>
      </c>
      <c r="D1264" s="230"/>
      <c r="E1264" s="182" t="str">
        <f ca="1">IF(ISERROR($V1264),"",OFFSET('Smelter Look-up'!$D$4,$V1264-4,0)&amp;"")</f>
        <v/>
      </c>
      <c r="F1264" s="182" t="str">
        <f ca="1">IF(ISERROR($V1264),"",OFFSET('Smelter Look-up'!$E$4,$V1264-4,0))</f>
        <v/>
      </c>
      <c r="G1264" s="182" t="str">
        <f ca="1">IF(C1264=$X$4,IF(ISERROR($V1264),"Enter smelter details","RMI"),IF(ISERROR($V1264),"",OFFSET('Smelter Look-up'!$F$4,$V1264-4,0)))</f>
        <v/>
      </c>
      <c r="H1264" s="183" t="str">
        <f ca="1">IF(ISERROR($V1264),"",OFFSET('Smelter Look-up'!$G$4,$V1264-4,0))</f>
        <v/>
      </c>
      <c r="I1264" s="184" t="str">
        <f ca="1">IF(ISERROR($V1264),"",OFFSET('Smelter Look-up'!$H$4,$V1264-4,0))</f>
        <v/>
      </c>
      <c r="J1264" s="184" t="str">
        <f ca="1">IF(ISERROR($V1264),"",OFFSET('Smelter Look-up'!$I$4,$V1264-4,0))</f>
        <v/>
      </c>
      <c r="K1264" s="224"/>
      <c r="L1264" s="224"/>
      <c r="M1264" s="224"/>
      <c r="N1264" s="224"/>
      <c r="O1264" s="224"/>
      <c r="P1264" s="185"/>
      <c r="Q1264" s="225"/>
      <c r="R1264" s="182" t="str">
        <f ca="1">IF(ISERROR($V1264),"",OFFSET('Smelter Look-up'!$C$4,$V1264-4,0)&amp;"")</f>
        <v/>
      </c>
      <c r="S1264" s="181" t="str">
        <f t="shared" ca="1" si="176"/>
        <v/>
      </c>
      <c r="T1264" s="181" t="str">
        <f ca="1">IF(B1264="","",IF(ISERROR(MATCH($J1264,SorP!$B$1:$B$6226,0)),"",INDIRECT("'SorP'!$A$"&amp;MATCH($S1264&amp;$J1264,SorP!C:C,0))))</f>
        <v/>
      </c>
      <c r="U1264" s="201"/>
      <c r="V1264" s="226" t="e">
        <f>IF(C1264="",NA(),IF(OR(C1264="Smelter not listed",C1264="Smelter not yet identified"),MATCH($B1264&amp;$D1264,'Smelter Look-up'!$J:$J,0),MATCH($B1264&amp;$C1264,'Smelter Look-up'!$J:$J,0)))</f>
        <v>#N/A</v>
      </c>
      <c r="X1264" s="227">
        <f t="shared" ca="1" si="177"/>
        <v>0</v>
      </c>
      <c r="AB1264" s="228" t="str">
        <f t="shared" si="178"/>
        <v/>
      </c>
    </row>
    <row r="1265" spans="1:28" s="227" customFormat="1" ht="20.25">
      <c r="A1265" s="181"/>
      <c r="B1265" s="182" t="str">
        <f>IF(LEN(A1265)=0,"",INDEX('Smelter Look-up'!$A:$A,MATCH($A1265,'Smelter Look-up'!$E:$E,0)))</f>
        <v/>
      </c>
      <c r="C1265" s="186" t="str">
        <f>IF(LEN(A1265)=0,"",INDEX('Smelter Look-up'!$C:$C,MATCH($A1265,'Smelter Look-up'!$E:$E,0)))</f>
        <v/>
      </c>
      <c r="D1265" s="230"/>
      <c r="E1265" s="182" t="str">
        <f ca="1">IF(ISERROR($V1265),"",OFFSET('Smelter Look-up'!$D$4,$V1265-4,0)&amp;"")</f>
        <v/>
      </c>
      <c r="F1265" s="182" t="str">
        <f ca="1">IF(ISERROR($V1265),"",OFFSET('Smelter Look-up'!$E$4,$V1265-4,0))</f>
        <v/>
      </c>
      <c r="G1265" s="182" t="str">
        <f ca="1">IF(C1265=$X$4,IF(ISERROR($V1265),"Enter smelter details","RMI"),IF(ISERROR($V1265),"",OFFSET('Smelter Look-up'!$F$4,$V1265-4,0)))</f>
        <v/>
      </c>
      <c r="H1265" s="183" t="str">
        <f ca="1">IF(ISERROR($V1265),"",OFFSET('Smelter Look-up'!$G$4,$V1265-4,0))</f>
        <v/>
      </c>
      <c r="I1265" s="184" t="str">
        <f ca="1">IF(ISERROR($V1265),"",OFFSET('Smelter Look-up'!$H$4,$V1265-4,0))</f>
        <v/>
      </c>
      <c r="J1265" s="184" t="str">
        <f ca="1">IF(ISERROR($V1265),"",OFFSET('Smelter Look-up'!$I$4,$V1265-4,0))</f>
        <v/>
      </c>
      <c r="K1265" s="224"/>
      <c r="L1265" s="224"/>
      <c r="M1265" s="224"/>
      <c r="N1265" s="224"/>
      <c r="O1265" s="224"/>
      <c r="P1265" s="185"/>
      <c r="Q1265" s="225"/>
      <c r="R1265" s="182" t="str">
        <f ca="1">IF(ISERROR($V1265),"",OFFSET('Smelter Look-up'!$C$4,$V1265-4,0)&amp;"")</f>
        <v/>
      </c>
      <c r="S1265" s="181" t="str">
        <f t="shared" ca="1" si="176"/>
        <v/>
      </c>
      <c r="T1265" s="181" t="str">
        <f ca="1">IF(B1265="","",IF(ISERROR(MATCH($J1265,SorP!$B$1:$B$6226,0)),"",INDIRECT("'SorP'!$A$"&amp;MATCH($S1265&amp;$J1265,SorP!C:C,0))))</f>
        <v/>
      </c>
      <c r="U1265" s="201"/>
      <c r="V1265" s="226" t="e">
        <f>IF(C1265="",NA(),IF(OR(C1265="Smelter not listed",C1265="Smelter not yet identified"),MATCH($B1265&amp;$D1265,'Smelter Look-up'!$J:$J,0),MATCH($B1265&amp;$C1265,'Smelter Look-up'!$J:$J,0)))</f>
        <v>#N/A</v>
      </c>
      <c r="X1265" s="227">
        <f t="shared" ca="1" si="177"/>
        <v>0</v>
      </c>
      <c r="AB1265" s="228" t="str">
        <f t="shared" si="178"/>
        <v/>
      </c>
    </row>
    <row r="1266" spans="1:28" s="227" customFormat="1" ht="20.25">
      <c r="A1266" s="181"/>
      <c r="B1266" s="182" t="str">
        <f>IF(LEN(A1266)=0,"",INDEX('Smelter Look-up'!$A:$A,MATCH($A1266,'Smelter Look-up'!$E:$E,0)))</f>
        <v/>
      </c>
      <c r="C1266" s="186" t="str">
        <f>IF(LEN(A1266)=0,"",INDEX('Smelter Look-up'!$C:$C,MATCH($A1266,'Smelter Look-up'!$E:$E,0)))</f>
        <v/>
      </c>
      <c r="D1266" s="230"/>
      <c r="E1266" s="182" t="str">
        <f ca="1">IF(ISERROR($V1266),"",OFFSET('Smelter Look-up'!$D$4,$V1266-4,0)&amp;"")</f>
        <v/>
      </c>
      <c r="F1266" s="182" t="str">
        <f ca="1">IF(ISERROR($V1266),"",OFFSET('Smelter Look-up'!$E$4,$V1266-4,0))</f>
        <v/>
      </c>
      <c r="G1266" s="182" t="str">
        <f ca="1">IF(C1266=$X$4,IF(ISERROR($V1266),"Enter smelter details","RMI"),IF(ISERROR($V1266),"",OFFSET('Smelter Look-up'!$F$4,$V1266-4,0)))</f>
        <v/>
      </c>
      <c r="H1266" s="183" t="str">
        <f ca="1">IF(ISERROR($V1266),"",OFFSET('Smelter Look-up'!$G$4,$V1266-4,0))</f>
        <v/>
      </c>
      <c r="I1266" s="184" t="str">
        <f ca="1">IF(ISERROR($V1266),"",OFFSET('Smelter Look-up'!$H$4,$V1266-4,0))</f>
        <v/>
      </c>
      <c r="J1266" s="184" t="str">
        <f ca="1">IF(ISERROR($V1266),"",OFFSET('Smelter Look-up'!$I$4,$V1266-4,0))</f>
        <v/>
      </c>
      <c r="K1266" s="224"/>
      <c r="L1266" s="224"/>
      <c r="M1266" s="224"/>
      <c r="N1266" s="224"/>
      <c r="O1266" s="224"/>
      <c r="P1266" s="185"/>
      <c r="Q1266" s="225"/>
      <c r="R1266" s="182" t="str">
        <f ca="1">IF(ISERROR($V1266),"",OFFSET('Smelter Look-up'!$C$4,$V1266-4,0)&amp;"")</f>
        <v/>
      </c>
      <c r="S1266" s="181" t="str">
        <f t="shared" ca="1" si="176"/>
        <v/>
      </c>
      <c r="T1266" s="181" t="str">
        <f ca="1">IF(B1266="","",IF(ISERROR(MATCH($J1266,SorP!$B$1:$B$6226,0)),"",INDIRECT("'SorP'!$A$"&amp;MATCH($S1266&amp;$J1266,SorP!C:C,0))))</f>
        <v/>
      </c>
      <c r="U1266" s="201"/>
      <c r="V1266" s="226" t="e">
        <f>IF(C1266="",NA(),IF(OR(C1266="Smelter not listed",C1266="Smelter not yet identified"),MATCH($B1266&amp;$D1266,'Smelter Look-up'!$J:$J,0),MATCH($B1266&amp;$C1266,'Smelter Look-up'!$J:$J,0)))</f>
        <v>#N/A</v>
      </c>
      <c r="X1266" s="227">
        <f t="shared" ca="1" si="177"/>
        <v>0</v>
      </c>
      <c r="AB1266" s="228" t="str">
        <f t="shared" si="178"/>
        <v/>
      </c>
    </row>
    <row r="1267" spans="1:28" s="227" customFormat="1" ht="20.25">
      <c r="A1267" s="181"/>
      <c r="B1267" s="182" t="str">
        <f>IF(LEN(A1267)=0,"",INDEX('Smelter Look-up'!$A:$A,MATCH($A1267,'Smelter Look-up'!$E:$E,0)))</f>
        <v/>
      </c>
      <c r="C1267" s="186" t="str">
        <f>IF(LEN(A1267)=0,"",INDEX('Smelter Look-up'!$C:$C,MATCH($A1267,'Smelter Look-up'!$E:$E,0)))</f>
        <v/>
      </c>
      <c r="D1267" s="230"/>
      <c r="E1267" s="182" t="str">
        <f ca="1">IF(ISERROR($V1267),"",OFFSET('Smelter Look-up'!$D$4,$V1267-4,0)&amp;"")</f>
        <v/>
      </c>
      <c r="F1267" s="182" t="str">
        <f ca="1">IF(ISERROR($V1267),"",OFFSET('Smelter Look-up'!$E$4,$V1267-4,0))</f>
        <v/>
      </c>
      <c r="G1267" s="182" t="str">
        <f ca="1">IF(C1267=$X$4,IF(ISERROR($V1267),"Enter smelter details","RMI"),IF(ISERROR($V1267),"",OFFSET('Smelter Look-up'!$F$4,$V1267-4,0)))</f>
        <v/>
      </c>
      <c r="H1267" s="183" t="str">
        <f ca="1">IF(ISERROR($V1267),"",OFFSET('Smelter Look-up'!$G$4,$V1267-4,0))</f>
        <v/>
      </c>
      <c r="I1267" s="184" t="str">
        <f ca="1">IF(ISERROR($V1267),"",OFFSET('Smelter Look-up'!$H$4,$V1267-4,0))</f>
        <v/>
      </c>
      <c r="J1267" s="184" t="str">
        <f ca="1">IF(ISERROR($V1267),"",OFFSET('Smelter Look-up'!$I$4,$V1267-4,0))</f>
        <v/>
      </c>
      <c r="K1267" s="224"/>
      <c r="L1267" s="224"/>
      <c r="M1267" s="224"/>
      <c r="N1267" s="224"/>
      <c r="O1267" s="224"/>
      <c r="P1267" s="185"/>
      <c r="Q1267" s="225"/>
      <c r="R1267" s="182" t="str">
        <f ca="1">IF(ISERROR($V1267),"",OFFSET('Smelter Look-up'!$C$4,$V1267-4,0)&amp;"")</f>
        <v/>
      </c>
      <c r="S1267" s="181" t="str">
        <f t="shared" ca="1" si="176"/>
        <v/>
      </c>
      <c r="T1267" s="181" t="str">
        <f ca="1">IF(B1267="","",IF(ISERROR(MATCH($J1267,SorP!$B$1:$B$6226,0)),"",INDIRECT("'SorP'!$A$"&amp;MATCH($S1267&amp;$J1267,SorP!C:C,0))))</f>
        <v/>
      </c>
      <c r="U1267" s="201"/>
      <c r="V1267" s="226" t="e">
        <f>IF(C1267="",NA(),IF(OR(C1267="Smelter not listed",C1267="Smelter not yet identified"),MATCH($B1267&amp;$D1267,'Smelter Look-up'!$J:$J,0),MATCH($B1267&amp;$C1267,'Smelter Look-up'!$J:$J,0)))</f>
        <v>#N/A</v>
      </c>
      <c r="X1267" s="227">
        <f t="shared" ca="1" si="177"/>
        <v>0</v>
      </c>
      <c r="AB1267" s="228" t="str">
        <f t="shared" si="178"/>
        <v/>
      </c>
    </row>
    <row r="1268" spans="1:28" s="227" customFormat="1" ht="20.25">
      <c r="A1268" s="181"/>
      <c r="B1268" s="182" t="str">
        <f>IF(LEN(A1268)=0,"",INDEX('Smelter Look-up'!$A:$A,MATCH($A1268,'Smelter Look-up'!$E:$E,0)))</f>
        <v/>
      </c>
      <c r="C1268" s="186" t="str">
        <f>IF(LEN(A1268)=0,"",INDEX('Smelter Look-up'!$C:$C,MATCH($A1268,'Smelter Look-up'!$E:$E,0)))</f>
        <v/>
      </c>
      <c r="D1268" s="230"/>
      <c r="E1268" s="182" t="str">
        <f ca="1">IF(ISERROR($V1268),"",OFFSET('Smelter Look-up'!$D$4,$V1268-4,0)&amp;"")</f>
        <v/>
      </c>
      <c r="F1268" s="182" t="str">
        <f ca="1">IF(ISERROR($V1268),"",OFFSET('Smelter Look-up'!$E$4,$V1268-4,0))</f>
        <v/>
      </c>
      <c r="G1268" s="182" t="str">
        <f ca="1">IF(C1268=$X$4,IF(ISERROR($V1268),"Enter smelter details","RMI"),IF(ISERROR($V1268),"",OFFSET('Smelter Look-up'!$F$4,$V1268-4,0)))</f>
        <v/>
      </c>
      <c r="H1268" s="183" t="str">
        <f ca="1">IF(ISERROR($V1268),"",OFFSET('Smelter Look-up'!$G$4,$V1268-4,0))</f>
        <v/>
      </c>
      <c r="I1268" s="184" t="str">
        <f ca="1">IF(ISERROR($V1268),"",OFFSET('Smelter Look-up'!$H$4,$V1268-4,0))</f>
        <v/>
      </c>
      <c r="J1268" s="184" t="str">
        <f ca="1">IF(ISERROR($V1268),"",OFFSET('Smelter Look-up'!$I$4,$V1268-4,0))</f>
        <v/>
      </c>
      <c r="K1268" s="224"/>
      <c r="L1268" s="224"/>
      <c r="M1268" s="224"/>
      <c r="N1268" s="224"/>
      <c r="O1268" s="224"/>
      <c r="P1268" s="185"/>
      <c r="Q1268" s="225"/>
      <c r="R1268" s="182" t="str">
        <f ca="1">IF(ISERROR($V1268),"",OFFSET('Smelter Look-up'!$C$4,$V1268-4,0)&amp;"")</f>
        <v/>
      </c>
      <c r="S1268" s="181" t="str">
        <f t="shared" ca="1" si="176"/>
        <v/>
      </c>
      <c r="T1268" s="181" t="str">
        <f ca="1">IF(B1268="","",IF(ISERROR(MATCH($J1268,SorP!$B$1:$B$6226,0)),"",INDIRECT("'SorP'!$A$"&amp;MATCH($S1268&amp;$J1268,SorP!C:C,0))))</f>
        <v/>
      </c>
      <c r="U1268" s="201"/>
      <c r="V1268" s="226" t="e">
        <f>IF(C1268="",NA(),IF(OR(C1268="Smelter not listed",C1268="Smelter not yet identified"),MATCH($B1268&amp;$D1268,'Smelter Look-up'!$J:$J,0),MATCH($B1268&amp;$C1268,'Smelter Look-up'!$J:$J,0)))</f>
        <v>#N/A</v>
      </c>
      <c r="X1268" s="227">
        <f t="shared" ca="1" si="177"/>
        <v>0</v>
      </c>
      <c r="AB1268" s="228" t="str">
        <f t="shared" si="178"/>
        <v/>
      </c>
    </row>
    <row r="1269" spans="1:28" s="227" customFormat="1" ht="20.25">
      <c r="A1269" s="181"/>
      <c r="B1269" s="182" t="str">
        <f>IF(LEN(A1269)=0,"",INDEX('Smelter Look-up'!$A:$A,MATCH($A1269,'Smelter Look-up'!$E:$E,0)))</f>
        <v/>
      </c>
      <c r="C1269" s="186" t="str">
        <f>IF(LEN(A1269)=0,"",INDEX('Smelter Look-up'!$C:$C,MATCH($A1269,'Smelter Look-up'!$E:$E,0)))</f>
        <v/>
      </c>
      <c r="D1269" s="230"/>
      <c r="E1269" s="182" t="str">
        <f ca="1">IF(ISERROR($V1269),"",OFFSET('Smelter Look-up'!$D$4,$V1269-4,0)&amp;"")</f>
        <v/>
      </c>
      <c r="F1269" s="182" t="str">
        <f ca="1">IF(ISERROR($V1269),"",OFFSET('Smelter Look-up'!$E$4,$V1269-4,0))</f>
        <v/>
      </c>
      <c r="G1269" s="182" t="str">
        <f ca="1">IF(C1269=$X$4,IF(ISERROR($V1269),"Enter smelter details","RMI"),IF(ISERROR($V1269),"",OFFSET('Smelter Look-up'!$F$4,$V1269-4,0)))</f>
        <v/>
      </c>
      <c r="H1269" s="183" t="str">
        <f ca="1">IF(ISERROR($V1269),"",OFFSET('Smelter Look-up'!$G$4,$V1269-4,0))</f>
        <v/>
      </c>
      <c r="I1269" s="184" t="str">
        <f ca="1">IF(ISERROR($V1269),"",OFFSET('Smelter Look-up'!$H$4,$V1269-4,0))</f>
        <v/>
      </c>
      <c r="J1269" s="184" t="str">
        <f ca="1">IF(ISERROR($V1269),"",OFFSET('Smelter Look-up'!$I$4,$V1269-4,0))</f>
        <v/>
      </c>
      <c r="K1269" s="224"/>
      <c r="L1269" s="224"/>
      <c r="M1269" s="224"/>
      <c r="N1269" s="224"/>
      <c r="O1269" s="224"/>
      <c r="P1269" s="185"/>
      <c r="Q1269" s="225"/>
      <c r="R1269" s="182" t="str">
        <f ca="1">IF(ISERROR($V1269),"",OFFSET('Smelter Look-up'!$C$4,$V1269-4,0)&amp;"")</f>
        <v/>
      </c>
      <c r="S1269" s="181" t="str">
        <f t="shared" ca="1" si="176"/>
        <v/>
      </c>
      <c r="T1269" s="181" t="str">
        <f ca="1">IF(B1269="","",IF(ISERROR(MATCH($J1269,SorP!$B$1:$B$6226,0)),"",INDIRECT("'SorP'!$A$"&amp;MATCH($S1269&amp;$J1269,SorP!C:C,0))))</f>
        <v/>
      </c>
      <c r="U1269" s="201"/>
      <c r="V1269" s="226" t="e">
        <f>IF(C1269="",NA(),IF(OR(C1269="Smelter not listed",C1269="Smelter not yet identified"),MATCH($B1269&amp;$D1269,'Smelter Look-up'!$J:$J,0),MATCH($B1269&amp;$C1269,'Smelter Look-up'!$J:$J,0)))</f>
        <v>#N/A</v>
      </c>
      <c r="X1269" s="227">
        <f t="shared" ca="1" si="177"/>
        <v>0</v>
      </c>
      <c r="AB1269" s="228" t="str">
        <f t="shared" si="178"/>
        <v/>
      </c>
    </row>
    <row r="1270" spans="1:28" s="227" customFormat="1" ht="20.25">
      <c r="A1270" s="181"/>
      <c r="B1270" s="182" t="str">
        <f>IF(LEN(A1270)=0,"",INDEX('Smelter Look-up'!$A:$A,MATCH($A1270,'Smelter Look-up'!$E:$E,0)))</f>
        <v/>
      </c>
      <c r="C1270" s="186" t="str">
        <f>IF(LEN(A1270)=0,"",INDEX('Smelter Look-up'!$C:$C,MATCH($A1270,'Smelter Look-up'!$E:$E,0)))</f>
        <v/>
      </c>
      <c r="D1270" s="230"/>
      <c r="E1270" s="182" t="str">
        <f ca="1">IF(ISERROR($V1270),"",OFFSET('Smelter Look-up'!$D$4,$V1270-4,0)&amp;"")</f>
        <v/>
      </c>
      <c r="F1270" s="182" t="str">
        <f ca="1">IF(ISERROR($V1270),"",OFFSET('Smelter Look-up'!$E$4,$V1270-4,0))</f>
        <v/>
      </c>
      <c r="G1270" s="182" t="str">
        <f ca="1">IF(C1270=$X$4,IF(ISERROR($V1270),"Enter smelter details","RMI"),IF(ISERROR($V1270),"",OFFSET('Smelter Look-up'!$F$4,$V1270-4,0)))</f>
        <v/>
      </c>
      <c r="H1270" s="183" t="str">
        <f ca="1">IF(ISERROR($V1270),"",OFFSET('Smelter Look-up'!$G$4,$V1270-4,0))</f>
        <v/>
      </c>
      <c r="I1270" s="184" t="str">
        <f ca="1">IF(ISERROR($V1270),"",OFFSET('Smelter Look-up'!$H$4,$V1270-4,0))</f>
        <v/>
      </c>
      <c r="J1270" s="184" t="str">
        <f ca="1">IF(ISERROR($V1270),"",OFFSET('Smelter Look-up'!$I$4,$V1270-4,0))</f>
        <v/>
      </c>
      <c r="K1270" s="224"/>
      <c r="L1270" s="224"/>
      <c r="M1270" s="224"/>
      <c r="N1270" s="224"/>
      <c r="O1270" s="224"/>
      <c r="P1270" s="185"/>
      <c r="Q1270" s="225"/>
      <c r="R1270" s="182" t="str">
        <f ca="1">IF(ISERROR($V1270),"",OFFSET('Smelter Look-up'!$C$4,$V1270-4,0)&amp;"")</f>
        <v/>
      </c>
      <c r="S1270" s="181" t="str">
        <f t="shared" ca="1" si="176"/>
        <v/>
      </c>
      <c r="T1270" s="181" t="str">
        <f ca="1">IF(B1270="","",IF(ISERROR(MATCH($J1270,SorP!$B$1:$B$6226,0)),"",INDIRECT("'SorP'!$A$"&amp;MATCH($S1270&amp;$J1270,SorP!C:C,0))))</f>
        <v/>
      </c>
      <c r="U1270" s="201"/>
      <c r="V1270" s="226" t="e">
        <f>IF(C1270="",NA(),IF(OR(C1270="Smelter not listed",C1270="Smelter not yet identified"),MATCH($B1270&amp;$D1270,'Smelter Look-up'!$J:$J,0),MATCH($B1270&amp;$C1270,'Smelter Look-up'!$J:$J,0)))</f>
        <v>#N/A</v>
      </c>
      <c r="X1270" s="227">
        <f t="shared" ca="1" si="177"/>
        <v>0</v>
      </c>
      <c r="AB1270" s="228" t="str">
        <f t="shared" si="178"/>
        <v/>
      </c>
    </row>
    <row r="1271" spans="1:28" s="227" customFormat="1" ht="20.25">
      <c r="A1271" s="181"/>
      <c r="B1271" s="182" t="str">
        <f>IF(LEN(A1271)=0,"",INDEX('Smelter Look-up'!$A:$A,MATCH($A1271,'Smelter Look-up'!$E:$E,0)))</f>
        <v/>
      </c>
      <c r="C1271" s="186" t="str">
        <f>IF(LEN(A1271)=0,"",INDEX('Smelter Look-up'!$C:$C,MATCH($A1271,'Smelter Look-up'!$E:$E,0)))</f>
        <v/>
      </c>
      <c r="D1271" s="230"/>
      <c r="E1271" s="182" t="str">
        <f ca="1">IF(ISERROR($V1271),"",OFFSET('Smelter Look-up'!$D$4,$V1271-4,0)&amp;"")</f>
        <v/>
      </c>
      <c r="F1271" s="182" t="str">
        <f ca="1">IF(ISERROR($V1271),"",OFFSET('Smelter Look-up'!$E$4,$V1271-4,0))</f>
        <v/>
      </c>
      <c r="G1271" s="182" t="str">
        <f ca="1">IF(C1271=$X$4,IF(ISERROR($V1271),"Enter smelter details","RMI"),IF(ISERROR($V1271),"",OFFSET('Smelter Look-up'!$F$4,$V1271-4,0)))</f>
        <v/>
      </c>
      <c r="H1271" s="183" t="str">
        <f ca="1">IF(ISERROR($V1271),"",OFFSET('Smelter Look-up'!$G$4,$V1271-4,0))</f>
        <v/>
      </c>
      <c r="I1271" s="184" t="str">
        <f ca="1">IF(ISERROR($V1271),"",OFFSET('Smelter Look-up'!$H$4,$V1271-4,0))</f>
        <v/>
      </c>
      <c r="J1271" s="184" t="str">
        <f ca="1">IF(ISERROR($V1271),"",OFFSET('Smelter Look-up'!$I$4,$V1271-4,0))</f>
        <v/>
      </c>
      <c r="K1271" s="224"/>
      <c r="L1271" s="224"/>
      <c r="M1271" s="224"/>
      <c r="N1271" s="224"/>
      <c r="O1271" s="224"/>
      <c r="P1271" s="185"/>
      <c r="Q1271" s="225"/>
      <c r="R1271" s="182" t="str">
        <f ca="1">IF(ISERROR($V1271),"",OFFSET('Smelter Look-up'!$C$4,$V1271-4,0)&amp;"")</f>
        <v/>
      </c>
      <c r="S1271" s="181" t="str">
        <f t="shared" ca="1" si="176"/>
        <v/>
      </c>
      <c r="T1271" s="181" t="str">
        <f ca="1">IF(B1271="","",IF(ISERROR(MATCH($J1271,SorP!$B$1:$B$6226,0)),"",INDIRECT("'SorP'!$A$"&amp;MATCH($S1271&amp;$J1271,SorP!C:C,0))))</f>
        <v/>
      </c>
      <c r="U1271" s="201"/>
      <c r="V1271" s="226" t="e">
        <f>IF(C1271="",NA(),IF(OR(C1271="Smelter not listed",C1271="Smelter not yet identified"),MATCH($B1271&amp;$D1271,'Smelter Look-up'!$J:$J,0),MATCH($B1271&amp;$C1271,'Smelter Look-up'!$J:$J,0)))</f>
        <v>#N/A</v>
      </c>
      <c r="X1271" s="227">
        <f t="shared" ca="1" si="177"/>
        <v>0</v>
      </c>
      <c r="AB1271" s="228" t="str">
        <f t="shared" si="178"/>
        <v/>
      </c>
    </row>
    <row r="1272" spans="1:28" s="227" customFormat="1" ht="20.25">
      <c r="A1272" s="181"/>
      <c r="B1272" s="182" t="str">
        <f>IF(LEN(A1272)=0,"",INDEX('Smelter Look-up'!$A:$A,MATCH($A1272,'Smelter Look-up'!$E:$E,0)))</f>
        <v/>
      </c>
      <c r="C1272" s="186" t="str">
        <f>IF(LEN(A1272)=0,"",INDEX('Smelter Look-up'!$C:$C,MATCH($A1272,'Smelter Look-up'!$E:$E,0)))</f>
        <v/>
      </c>
      <c r="D1272" s="230"/>
      <c r="E1272" s="182" t="str">
        <f ca="1">IF(ISERROR($V1272),"",OFFSET('Smelter Look-up'!$D$4,$V1272-4,0)&amp;"")</f>
        <v/>
      </c>
      <c r="F1272" s="182" t="str">
        <f ca="1">IF(ISERROR($V1272),"",OFFSET('Smelter Look-up'!$E$4,$V1272-4,0))</f>
        <v/>
      </c>
      <c r="G1272" s="182" t="str">
        <f ca="1">IF(C1272=$X$4,IF(ISERROR($V1272),"Enter smelter details","RMI"),IF(ISERROR($V1272),"",OFFSET('Smelter Look-up'!$F$4,$V1272-4,0)))</f>
        <v/>
      </c>
      <c r="H1272" s="183" t="str">
        <f ca="1">IF(ISERROR($V1272),"",OFFSET('Smelter Look-up'!$G$4,$V1272-4,0))</f>
        <v/>
      </c>
      <c r="I1272" s="184" t="str">
        <f ca="1">IF(ISERROR($V1272),"",OFFSET('Smelter Look-up'!$H$4,$V1272-4,0))</f>
        <v/>
      </c>
      <c r="J1272" s="184" t="str">
        <f ca="1">IF(ISERROR($V1272),"",OFFSET('Smelter Look-up'!$I$4,$V1272-4,0))</f>
        <v/>
      </c>
      <c r="K1272" s="224"/>
      <c r="L1272" s="224"/>
      <c r="M1272" s="224"/>
      <c r="N1272" s="224"/>
      <c r="O1272" s="224"/>
      <c r="P1272" s="185"/>
      <c r="Q1272" s="225"/>
      <c r="R1272" s="182" t="str">
        <f ca="1">IF(ISERROR($V1272),"",OFFSET('Smelter Look-up'!$C$4,$V1272-4,0)&amp;"")</f>
        <v/>
      </c>
      <c r="S1272" s="181" t="str">
        <f t="shared" ca="1" si="176"/>
        <v/>
      </c>
      <c r="T1272" s="181" t="str">
        <f ca="1">IF(B1272="","",IF(ISERROR(MATCH($J1272,SorP!$B$1:$B$6226,0)),"",INDIRECT("'SorP'!$A$"&amp;MATCH($S1272&amp;$J1272,SorP!C:C,0))))</f>
        <v/>
      </c>
      <c r="U1272" s="201"/>
      <c r="V1272" s="226" t="e">
        <f>IF(C1272="",NA(),IF(OR(C1272="Smelter not listed",C1272="Smelter not yet identified"),MATCH($B1272&amp;$D1272,'Smelter Look-up'!$J:$J,0),MATCH($B1272&amp;$C1272,'Smelter Look-up'!$J:$J,0)))</f>
        <v>#N/A</v>
      </c>
      <c r="X1272" s="227">
        <f t="shared" ca="1" si="177"/>
        <v>0</v>
      </c>
      <c r="AB1272" s="228" t="str">
        <f t="shared" si="178"/>
        <v/>
      </c>
    </row>
    <row r="1273" spans="1:28" s="227" customFormat="1" ht="20.25">
      <c r="A1273" s="181"/>
      <c r="B1273" s="182" t="str">
        <f>IF(LEN(A1273)=0,"",INDEX('Smelter Look-up'!$A:$A,MATCH($A1273,'Smelter Look-up'!$E:$E,0)))</f>
        <v/>
      </c>
      <c r="C1273" s="186" t="str">
        <f>IF(LEN(A1273)=0,"",INDEX('Smelter Look-up'!$C:$C,MATCH($A1273,'Smelter Look-up'!$E:$E,0)))</f>
        <v/>
      </c>
      <c r="D1273" s="230"/>
      <c r="E1273" s="182" t="str">
        <f ca="1">IF(ISERROR($V1273),"",OFFSET('Smelter Look-up'!$D$4,$V1273-4,0)&amp;"")</f>
        <v/>
      </c>
      <c r="F1273" s="182" t="str">
        <f ca="1">IF(ISERROR($V1273),"",OFFSET('Smelter Look-up'!$E$4,$V1273-4,0))</f>
        <v/>
      </c>
      <c r="G1273" s="182" t="str">
        <f ca="1">IF(C1273=$X$4,IF(ISERROR($V1273),"Enter smelter details","RMI"),IF(ISERROR($V1273),"",OFFSET('Smelter Look-up'!$F$4,$V1273-4,0)))</f>
        <v/>
      </c>
      <c r="H1273" s="183" t="str">
        <f ca="1">IF(ISERROR($V1273),"",OFFSET('Smelter Look-up'!$G$4,$V1273-4,0))</f>
        <v/>
      </c>
      <c r="I1273" s="184" t="str">
        <f ca="1">IF(ISERROR($V1273),"",OFFSET('Smelter Look-up'!$H$4,$V1273-4,0))</f>
        <v/>
      </c>
      <c r="J1273" s="184" t="str">
        <f ca="1">IF(ISERROR($V1273),"",OFFSET('Smelter Look-up'!$I$4,$V1273-4,0))</f>
        <v/>
      </c>
      <c r="K1273" s="224"/>
      <c r="L1273" s="224"/>
      <c r="M1273" s="224"/>
      <c r="N1273" s="224"/>
      <c r="O1273" s="224"/>
      <c r="P1273" s="185"/>
      <c r="Q1273" s="225"/>
      <c r="R1273" s="182" t="str">
        <f ca="1">IF(ISERROR($V1273),"",OFFSET('Smelter Look-up'!$C$4,$V1273-4,0)&amp;"")</f>
        <v/>
      </c>
      <c r="S1273" s="181" t="str">
        <f t="shared" ca="1" si="176"/>
        <v/>
      </c>
      <c r="T1273" s="181" t="str">
        <f ca="1">IF(B1273="","",IF(ISERROR(MATCH($J1273,SorP!$B$1:$B$6226,0)),"",INDIRECT("'SorP'!$A$"&amp;MATCH($S1273&amp;$J1273,SorP!C:C,0))))</f>
        <v/>
      </c>
      <c r="U1273" s="201"/>
      <c r="V1273" s="226" t="e">
        <f>IF(C1273="",NA(),IF(OR(C1273="Smelter not listed",C1273="Smelter not yet identified"),MATCH($B1273&amp;$D1273,'Smelter Look-up'!$J:$J,0),MATCH($B1273&amp;$C1273,'Smelter Look-up'!$J:$J,0)))</f>
        <v>#N/A</v>
      </c>
      <c r="X1273" s="227">
        <f t="shared" ca="1" si="177"/>
        <v>0</v>
      </c>
      <c r="AB1273" s="228" t="str">
        <f t="shared" si="178"/>
        <v/>
      </c>
    </row>
    <row r="1274" spans="1:28" s="227" customFormat="1" ht="20.25">
      <c r="A1274" s="181"/>
      <c r="B1274" s="182" t="str">
        <f>IF(LEN(A1274)=0,"",INDEX('Smelter Look-up'!$A:$A,MATCH($A1274,'Smelter Look-up'!$E:$E,0)))</f>
        <v/>
      </c>
      <c r="C1274" s="186" t="str">
        <f>IF(LEN(A1274)=0,"",INDEX('Smelter Look-up'!$C:$C,MATCH($A1274,'Smelter Look-up'!$E:$E,0)))</f>
        <v/>
      </c>
      <c r="D1274" s="230"/>
      <c r="E1274" s="182" t="str">
        <f ca="1">IF(ISERROR($V1274),"",OFFSET('Smelter Look-up'!$D$4,$V1274-4,0)&amp;"")</f>
        <v/>
      </c>
      <c r="F1274" s="182" t="str">
        <f ca="1">IF(ISERROR($V1274),"",OFFSET('Smelter Look-up'!$E$4,$V1274-4,0))</f>
        <v/>
      </c>
      <c r="G1274" s="182" t="str">
        <f ca="1">IF(C1274=$X$4,IF(ISERROR($V1274),"Enter smelter details","RMI"),IF(ISERROR($V1274),"",OFFSET('Smelter Look-up'!$F$4,$V1274-4,0)))</f>
        <v/>
      </c>
      <c r="H1274" s="183" t="str">
        <f ca="1">IF(ISERROR($V1274),"",OFFSET('Smelter Look-up'!$G$4,$V1274-4,0))</f>
        <v/>
      </c>
      <c r="I1274" s="184" t="str">
        <f ca="1">IF(ISERROR($V1274),"",OFFSET('Smelter Look-up'!$H$4,$V1274-4,0))</f>
        <v/>
      </c>
      <c r="J1274" s="184" t="str">
        <f ca="1">IF(ISERROR($V1274),"",OFFSET('Smelter Look-up'!$I$4,$V1274-4,0))</f>
        <v/>
      </c>
      <c r="K1274" s="224"/>
      <c r="L1274" s="224"/>
      <c r="M1274" s="224"/>
      <c r="N1274" s="224"/>
      <c r="O1274" s="224"/>
      <c r="P1274" s="185"/>
      <c r="Q1274" s="225"/>
      <c r="R1274" s="182" t="str">
        <f ca="1">IF(ISERROR($V1274),"",OFFSET('Smelter Look-up'!$C$4,$V1274-4,0)&amp;"")</f>
        <v/>
      </c>
      <c r="S1274" s="181" t="str">
        <f t="shared" ca="1" si="176"/>
        <v/>
      </c>
      <c r="T1274" s="181" t="str">
        <f ca="1">IF(B1274="","",IF(ISERROR(MATCH($J1274,SorP!$B$1:$B$6226,0)),"",INDIRECT("'SorP'!$A$"&amp;MATCH($S1274&amp;$J1274,SorP!C:C,0))))</f>
        <v/>
      </c>
      <c r="U1274" s="201"/>
      <c r="V1274" s="226" t="e">
        <f>IF(C1274="",NA(),IF(OR(C1274="Smelter not listed",C1274="Smelter not yet identified"),MATCH($B1274&amp;$D1274,'Smelter Look-up'!$J:$J,0),MATCH($B1274&amp;$C1274,'Smelter Look-up'!$J:$J,0)))</f>
        <v>#N/A</v>
      </c>
      <c r="X1274" s="227">
        <f t="shared" ca="1" si="177"/>
        <v>0</v>
      </c>
      <c r="AB1274" s="228" t="str">
        <f t="shared" si="178"/>
        <v/>
      </c>
    </row>
    <row r="1275" spans="1:28" s="227" customFormat="1" ht="20.25">
      <c r="A1275" s="181"/>
      <c r="B1275" s="182" t="str">
        <f>IF(LEN(A1275)=0,"",INDEX('Smelter Look-up'!$A:$A,MATCH($A1275,'Smelter Look-up'!$E:$E,0)))</f>
        <v/>
      </c>
      <c r="C1275" s="186" t="str">
        <f>IF(LEN(A1275)=0,"",INDEX('Smelter Look-up'!$C:$C,MATCH($A1275,'Smelter Look-up'!$E:$E,0)))</f>
        <v/>
      </c>
      <c r="D1275" s="230"/>
      <c r="E1275" s="182" t="str">
        <f ca="1">IF(ISERROR($V1275),"",OFFSET('Smelter Look-up'!$D$4,$V1275-4,0)&amp;"")</f>
        <v/>
      </c>
      <c r="F1275" s="182" t="str">
        <f ca="1">IF(ISERROR($V1275),"",OFFSET('Smelter Look-up'!$E$4,$V1275-4,0))</f>
        <v/>
      </c>
      <c r="G1275" s="182" t="str">
        <f ca="1">IF(C1275=$X$4,IF(ISERROR($V1275),"Enter smelter details","RMI"),IF(ISERROR($V1275),"",OFFSET('Smelter Look-up'!$F$4,$V1275-4,0)))</f>
        <v/>
      </c>
      <c r="H1275" s="183" t="str">
        <f ca="1">IF(ISERROR($V1275),"",OFFSET('Smelter Look-up'!$G$4,$V1275-4,0))</f>
        <v/>
      </c>
      <c r="I1275" s="184" t="str">
        <f ca="1">IF(ISERROR($V1275),"",OFFSET('Smelter Look-up'!$H$4,$V1275-4,0))</f>
        <v/>
      </c>
      <c r="J1275" s="184" t="str">
        <f ca="1">IF(ISERROR($V1275),"",OFFSET('Smelter Look-up'!$I$4,$V1275-4,0))</f>
        <v/>
      </c>
      <c r="K1275" s="224"/>
      <c r="L1275" s="224"/>
      <c r="M1275" s="224"/>
      <c r="N1275" s="224"/>
      <c r="O1275" s="224"/>
      <c r="P1275" s="185"/>
      <c r="Q1275" s="225"/>
      <c r="R1275" s="182" t="str">
        <f ca="1">IF(ISERROR($V1275),"",OFFSET('Smelter Look-up'!$C$4,$V1275-4,0)&amp;"")</f>
        <v/>
      </c>
      <c r="S1275" s="181" t="str">
        <f t="shared" ref="S1275" ca="1" si="179">IF(B1275="","",IF(ISERROR(MATCH($E1275,CL,0)),"Unknown",INDIRECT("'C'!$A$"&amp;MATCH($E1275,CL,0)+1)))</f>
        <v/>
      </c>
      <c r="T1275" s="181" t="str">
        <f ca="1">IF(B1275="","",IF(ISERROR(MATCH($J1275,SorP!$B$1:$B$6226,0)),"",INDIRECT("'SorP'!$A$"&amp;MATCH($S1275&amp;$J1275,SorP!C:C,0))))</f>
        <v/>
      </c>
      <c r="U1275" s="201"/>
      <c r="V1275" s="226" t="e">
        <f>IF(C1275="",NA(),IF(OR(C1275="Smelter not listed",C1275="Smelter not yet identified"),MATCH($B1275&amp;$D1275,'Smelter Look-up'!$J:$J,0),MATCH($B1275&amp;$C1275,'Smelter Look-up'!$J:$J,0)))</f>
        <v>#N/A</v>
      </c>
      <c r="X1275" s="227">
        <f t="shared" ref="X1275" ca="1" si="180">IF(AND(C1275="Smelter not listed",OR(LEN(D1275)=0,LEN(E1275)=0)),1,0)</f>
        <v>0</v>
      </c>
      <c r="AB1275" s="228" t="str">
        <f t="shared" ref="AB1275" si="181">B1275&amp;C1275</f>
        <v/>
      </c>
    </row>
    <row r="1276" spans="1:28" s="227" customFormat="1" ht="20.25">
      <c r="A1276" s="181"/>
      <c r="B1276" s="182" t="str">
        <f>IF(LEN(A1276)=0,"",INDEX('Smelter Look-up'!$A:$A,MATCH($A1276,'Smelter Look-up'!$E:$E,0)))</f>
        <v/>
      </c>
      <c r="C1276" s="186" t="str">
        <f>IF(LEN(A1276)=0,"",INDEX('Smelter Look-up'!$C:$C,MATCH($A1276,'Smelter Look-up'!$E:$E,0)))</f>
        <v/>
      </c>
      <c r="D1276" s="230"/>
      <c r="E1276" s="182" t="str">
        <f ca="1">IF(ISERROR($V1276),"",OFFSET('Smelter Look-up'!$D$4,$V1276-4,0)&amp;"")</f>
        <v/>
      </c>
      <c r="F1276" s="182" t="str">
        <f ca="1">IF(ISERROR($V1276),"",OFFSET('Smelter Look-up'!$E$4,$V1276-4,0))</f>
        <v/>
      </c>
      <c r="G1276" s="182" t="str">
        <f ca="1">IF(C1276=$X$4,IF(ISERROR($V1276),"Enter smelter details","RMI"),IF(ISERROR($V1276),"",OFFSET('Smelter Look-up'!$F$4,$V1276-4,0)))</f>
        <v/>
      </c>
      <c r="H1276" s="183" t="str">
        <f ca="1">IF(ISERROR($V1276),"",OFFSET('Smelter Look-up'!$G$4,$V1276-4,0))</f>
        <v/>
      </c>
      <c r="I1276" s="184" t="str">
        <f ca="1">IF(ISERROR($V1276),"",OFFSET('Smelter Look-up'!$H$4,$V1276-4,0))</f>
        <v/>
      </c>
      <c r="J1276" s="184" t="str">
        <f ca="1">IF(ISERROR($V1276),"",OFFSET('Smelter Look-up'!$I$4,$V1276-4,0))</f>
        <v/>
      </c>
      <c r="K1276" s="224"/>
      <c r="L1276" s="224"/>
      <c r="M1276" s="224"/>
      <c r="N1276" s="224"/>
      <c r="O1276" s="224"/>
      <c r="P1276" s="185"/>
      <c r="Q1276" s="225"/>
      <c r="R1276" s="182" t="str">
        <f ca="1">IF(ISERROR($V1276),"",OFFSET('Smelter Look-up'!$C$4,$V1276-4,0)&amp;"")</f>
        <v/>
      </c>
      <c r="S1276" s="181" t="str">
        <f t="shared" ref="S1276:S1307" ca="1" si="182">IF(B1276="","",IF(ISERROR(MATCH($E1276,CL,0)),"Unknown",INDIRECT("'C'!$A$"&amp;MATCH($E1276,CL,0)+1)))</f>
        <v/>
      </c>
      <c r="T1276" s="181" t="str">
        <f ca="1">IF(B1276="","",IF(ISERROR(MATCH($J1276,SorP!$B$1:$B$6226,0)),"",INDIRECT("'SorP'!$A$"&amp;MATCH($S1276&amp;$J1276,SorP!C:C,0))))</f>
        <v/>
      </c>
      <c r="U1276" s="201"/>
      <c r="V1276" s="226" t="e">
        <f>IF(C1276="",NA(),IF(OR(C1276="Smelter not listed",C1276="Smelter not yet identified"),MATCH($B1276&amp;$D1276,'Smelter Look-up'!$J:$J,0),MATCH($B1276&amp;$C1276,'Smelter Look-up'!$J:$J,0)))</f>
        <v>#N/A</v>
      </c>
      <c r="X1276" s="227">
        <f t="shared" ref="X1276:X1307" ca="1" si="183">IF(AND(C1276="Smelter not listed",OR(LEN(D1276)=0,LEN(E1276)=0)),1,0)</f>
        <v>0</v>
      </c>
      <c r="AB1276" s="228" t="str">
        <f t="shared" ref="AB1276:AB1307" si="184">B1276&amp;C1276</f>
        <v/>
      </c>
    </row>
    <row r="1277" spans="1:28" s="227" customFormat="1" ht="20.25">
      <c r="A1277" s="181"/>
      <c r="B1277" s="182" t="str">
        <f>IF(LEN(A1277)=0,"",INDEX('Smelter Look-up'!$A:$A,MATCH($A1277,'Smelter Look-up'!$E:$E,0)))</f>
        <v/>
      </c>
      <c r="C1277" s="186" t="str">
        <f>IF(LEN(A1277)=0,"",INDEX('Smelter Look-up'!$C:$C,MATCH($A1277,'Smelter Look-up'!$E:$E,0)))</f>
        <v/>
      </c>
      <c r="D1277" s="230"/>
      <c r="E1277" s="182" t="str">
        <f ca="1">IF(ISERROR($V1277),"",OFFSET('Smelter Look-up'!$D$4,$V1277-4,0)&amp;"")</f>
        <v/>
      </c>
      <c r="F1277" s="182" t="str">
        <f ca="1">IF(ISERROR($V1277),"",OFFSET('Smelter Look-up'!$E$4,$V1277-4,0))</f>
        <v/>
      </c>
      <c r="G1277" s="182" t="str">
        <f ca="1">IF(C1277=$X$4,IF(ISERROR($V1277),"Enter smelter details","RMI"),IF(ISERROR($V1277),"",OFFSET('Smelter Look-up'!$F$4,$V1277-4,0)))</f>
        <v/>
      </c>
      <c r="H1277" s="183" t="str">
        <f ca="1">IF(ISERROR($V1277),"",OFFSET('Smelter Look-up'!$G$4,$V1277-4,0))</f>
        <v/>
      </c>
      <c r="I1277" s="184" t="str">
        <f ca="1">IF(ISERROR($V1277),"",OFFSET('Smelter Look-up'!$H$4,$V1277-4,0))</f>
        <v/>
      </c>
      <c r="J1277" s="184" t="str">
        <f ca="1">IF(ISERROR($V1277),"",OFFSET('Smelter Look-up'!$I$4,$V1277-4,0))</f>
        <v/>
      </c>
      <c r="K1277" s="224"/>
      <c r="L1277" s="224"/>
      <c r="M1277" s="224"/>
      <c r="N1277" s="224"/>
      <c r="O1277" s="224"/>
      <c r="P1277" s="185"/>
      <c r="Q1277" s="225"/>
      <c r="R1277" s="182" t="str">
        <f ca="1">IF(ISERROR($V1277),"",OFFSET('Smelter Look-up'!$C$4,$V1277-4,0)&amp;"")</f>
        <v/>
      </c>
      <c r="S1277" s="181" t="str">
        <f t="shared" ca="1" si="182"/>
        <v/>
      </c>
      <c r="T1277" s="181" t="str">
        <f ca="1">IF(B1277="","",IF(ISERROR(MATCH($J1277,SorP!$B$1:$B$6226,0)),"",INDIRECT("'SorP'!$A$"&amp;MATCH($S1277&amp;$J1277,SorP!C:C,0))))</f>
        <v/>
      </c>
      <c r="U1277" s="201"/>
      <c r="V1277" s="226" t="e">
        <f>IF(C1277="",NA(),IF(OR(C1277="Smelter not listed",C1277="Smelter not yet identified"),MATCH($B1277&amp;$D1277,'Smelter Look-up'!$J:$J,0),MATCH($B1277&amp;$C1277,'Smelter Look-up'!$J:$J,0)))</f>
        <v>#N/A</v>
      </c>
      <c r="X1277" s="227">
        <f t="shared" ca="1" si="183"/>
        <v>0</v>
      </c>
      <c r="AB1277" s="228" t="str">
        <f t="shared" si="184"/>
        <v/>
      </c>
    </row>
    <row r="1278" spans="1:28" s="227" customFormat="1" ht="20.25">
      <c r="A1278" s="181"/>
      <c r="B1278" s="182" t="str">
        <f>IF(LEN(A1278)=0,"",INDEX('Smelter Look-up'!$A:$A,MATCH($A1278,'Smelter Look-up'!$E:$E,0)))</f>
        <v/>
      </c>
      <c r="C1278" s="186" t="str">
        <f>IF(LEN(A1278)=0,"",INDEX('Smelter Look-up'!$C:$C,MATCH($A1278,'Smelter Look-up'!$E:$E,0)))</f>
        <v/>
      </c>
      <c r="D1278" s="230"/>
      <c r="E1278" s="182" t="str">
        <f ca="1">IF(ISERROR($V1278),"",OFFSET('Smelter Look-up'!$D$4,$V1278-4,0)&amp;"")</f>
        <v/>
      </c>
      <c r="F1278" s="182" t="str">
        <f ca="1">IF(ISERROR($V1278),"",OFFSET('Smelter Look-up'!$E$4,$V1278-4,0))</f>
        <v/>
      </c>
      <c r="G1278" s="182" t="str">
        <f ca="1">IF(C1278=$X$4,IF(ISERROR($V1278),"Enter smelter details","RMI"),IF(ISERROR($V1278),"",OFFSET('Smelter Look-up'!$F$4,$V1278-4,0)))</f>
        <v/>
      </c>
      <c r="H1278" s="183" t="str">
        <f ca="1">IF(ISERROR($V1278),"",OFFSET('Smelter Look-up'!$G$4,$V1278-4,0))</f>
        <v/>
      </c>
      <c r="I1278" s="184" t="str">
        <f ca="1">IF(ISERROR($V1278),"",OFFSET('Smelter Look-up'!$H$4,$V1278-4,0))</f>
        <v/>
      </c>
      <c r="J1278" s="184" t="str">
        <f ca="1">IF(ISERROR($V1278),"",OFFSET('Smelter Look-up'!$I$4,$V1278-4,0))</f>
        <v/>
      </c>
      <c r="K1278" s="224"/>
      <c r="L1278" s="224"/>
      <c r="M1278" s="224"/>
      <c r="N1278" s="224"/>
      <c r="O1278" s="224"/>
      <c r="P1278" s="185"/>
      <c r="Q1278" s="225"/>
      <c r="R1278" s="182" t="str">
        <f ca="1">IF(ISERROR($V1278),"",OFFSET('Smelter Look-up'!$C$4,$V1278-4,0)&amp;"")</f>
        <v/>
      </c>
      <c r="S1278" s="181" t="str">
        <f t="shared" ca="1" si="182"/>
        <v/>
      </c>
      <c r="T1278" s="181" t="str">
        <f ca="1">IF(B1278="","",IF(ISERROR(MATCH($J1278,SorP!$B$1:$B$6226,0)),"",INDIRECT("'SorP'!$A$"&amp;MATCH($S1278&amp;$J1278,SorP!C:C,0))))</f>
        <v/>
      </c>
      <c r="U1278" s="201"/>
      <c r="V1278" s="226" t="e">
        <f>IF(C1278="",NA(),IF(OR(C1278="Smelter not listed",C1278="Smelter not yet identified"),MATCH($B1278&amp;$D1278,'Smelter Look-up'!$J:$J,0),MATCH($B1278&amp;$C1278,'Smelter Look-up'!$J:$J,0)))</f>
        <v>#N/A</v>
      </c>
      <c r="X1278" s="227">
        <f t="shared" ca="1" si="183"/>
        <v>0</v>
      </c>
      <c r="AB1278" s="228" t="str">
        <f t="shared" si="184"/>
        <v/>
      </c>
    </row>
    <row r="1279" spans="1:28" s="227" customFormat="1" ht="20.25">
      <c r="A1279" s="181"/>
      <c r="B1279" s="182" t="str">
        <f>IF(LEN(A1279)=0,"",INDEX('Smelter Look-up'!$A:$A,MATCH($A1279,'Smelter Look-up'!$E:$E,0)))</f>
        <v/>
      </c>
      <c r="C1279" s="186" t="str">
        <f>IF(LEN(A1279)=0,"",INDEX('Smelter Look-up'!$C:$C,MATCH($A1279,'Smelter Look-up'!$E:$E,0)))</f>
        <v/>
      </c>
      <c r="D1279" s="230"/>
      <c r="E1279" s="182" t="str">
        <f ca="1">IF(ISERROR($V1279),"",OFFSET('Smelter Look-up'!$D$4,$V1279-4,0)&amp;"")</f>
        <v/>
      </c>
      <c r="F1279" s="182" t="str">
        <f ca="1">IF(ISERROR($V1279),"",OFFSET('Smelter Look-up'!$E$4,$V1279-4,0))</f>
        <v/>
      </c>
      <c r="G1279" s="182" t="str">
        <f ca="1">IF(C1279=$X$4,IF(ISERROR($V1279),"Enter smelter details","RMI"),IF(ISERROR($V1279),"",OFFSET('Smelter Look-up'!$F$4,$V1279-4,0)))</f>
        <v/>
      </c>
      <c r="H1279" s="183" t="str">
        <f ca="1">IF(ISERROR($V1279),"",OFFSET('Smelter Look-up'!$G$4,$V1279-4,0))</f>
        <v/>
      </c>
      <c r="I1279" s="184" t="str">
        <f ca="1">IF(ISERROR($V1279),"",OFFSET('Smelter Look-up'!$H$4,$V1279-4,0))</f>
        <v/>
      </c>
      <c r="J1279" s="184" t="str">
        <f ca="1">IF(ISERROR($V1279),"",OFFSET('Smelter Look-up'!$I$4,$V1279-4,0))</f>
        <v/>
      </c>
      <c r="K1279" s="224"/>
      <c r="L1279" s="224"/>
      <c r="M1279" s="224"/>
      <c r="N1279" s="224"/>
      <c r="O1279" s="224"/>
      <c r="P1279" s="185"/>
      <c r="Q1279" s="225"/>
      <c r="R1279" s="182" t="str">
        <f ca="1">IF(ISERROR($V1279),"",OFFSET('Smelter Look-up'!$C$4,$V1279-4,0)&amp;"")</f>
        <v/>
      </c>
      <c r="S1279" s="181" t="str">
        <f t="shared" ca="1" si="182"/>
        <v/>
      </c>
      <c r="T1279" s="181" t="str">
        <f ca="1">IF(B1279="","",IF(ISERROR(MATCH($J1279,SorP!$B$1:$B$6226,0)),"",INDIRECT("'SorP'!$A$"&amp;MATCH($S1279&amp;$J1279,SorP!C:C,0))))</f>
        <v/>
      </c>
      <c r="U1279" s="201"/>
      <c r="V1279" s="226" t="e">
        <f>IF(C1279="",NA(),IF(OR(C1279="Smelter not listed",C1279="Smelter not yet identified"),MATCH($B1279&amp;$D1279,'Smelter Look-up'!$J:$J,0),MATCH($B1279&amp;$C1279,'Smelter Look-up'!$J:$J,0)))</f>
        <v>#N/A</v>
      </c>
      <c r="X1279" s="227">
        <f t="shared" ca="1" si="183"/>
        <v>0</v>
      </c>
      <c r="AB1279" s="228" t="str">
        <f t="shared" si="184"/>
        <v/>
      </c>
    </row>
    <row r="1280" spans="1:28" s="227" customFormat="1" ht="20.25">
      <c r="A1280" s="181"/>
      <c r="B1280" s="182" t="str">
        <f>IF(LEN(A1280)=0,"",INDEX('Smelter Look-up'!$A:$A,MATCH($A1280,'Smelter Look-up'!$E:$E,0)))</f>
        <v/>
      </c>
      <c r="C1280" s="186" t="str">
        <f>IF(LEN(A1280)=0,"",INDEX('Smelter Look-up'!$C:$C,MATCH($A1280,'Smelter Look-up'!$E:$E,0)))</f>
        <v/>
      </c>
      <c r="D1280" s="230"/>
      <c r="E1280" s="182" t="str">
        <f ca="1">IF(ISERROR($V1280),"",OFFSET('Smelter Look-up'!$D$4,$V1280-4,0)&amp;"")</f>
        <v/>
      </c>
      <c r="F1280" s="182" t="str">
        <f ca="1">IF(ISERROR($V1280),"",OFFSET('Smelter Look-up'!$E$4,$V1280-4,0))</f>
        <v/>
      </c>
      <c r="G1280" s="182" t="str">
        <f ca="1">IF(C1280=$X$4,IF(ISERROR($V1280),"Enter smelter details","RMI"),IF(ISERROR($V1280),"",OFFSET('Smelter Look-up'!$F$4,$V1280-4,0)))</f>
        <v/>
      </c>
      <c r="H1280" s="183" t="str">
        <f ca="1">IF(ISERROR($V1280),"",OFFSET('Smelter Look-up'!$G$4,$V1280-4,0))</f>
        <v/>
      </c>
      <c r="I1280" s="184" t="str">
        <f ca="1">IF(ISERROR($V1280),"",OFFSET('Smelter Look-up'!$H$4,$V1280-4,0))</f>
        <v/>
      </c>
      <c r="J1280" s="184" t="str">
        <f ca="1">IF(ISERROR($V1280),"",OFFSET('Smelter Look-up'!$I$4,$V1280-4,0))</f>
        <v/>
      </c>
      <c r="K1280" s="224"/>
      <c r="L1280" s="224"/>
      <c r="M1280" s="224"/>
      <c r="N1280" s="224"/>
      <c r="O1280" s="224"/>
      <c r="P1280" s="185"/>
      <c r="Q1280" s="225"/>
      <c r="R1280" s="182" t="str">
        <f ca="1">IF(ISERROR($V1280),"",OFFSET('Smelter Look-up'!$C$4,$V1280-4,0)&amp;"")</f>
        <v/>
      </c>
      <c r="S1280" s="181" t="str">
        <f t="shared" ca="1" si="182"/>
        <v/>
      </c>
      <c r="T1280" s="181" t="str">
        <f ca="1">IF(B1280="","",IF(ISERROR(MATCH($J1280,SorP!$B$1:$B$6226,0)),"",INDIRECT("'SorP'!$A$"&amp;MATCH($S1280&amp;$J1280,SorP!C:C,0))))</f>
        <v/>
      </c>
      <c r="U1280" s="201"/>
      <c r="V1280" s="226" t="e">
        <f>IF(C1280="",NA(),IF(OR(C1280="Smelter not listed",C1280="Smelter not yet identified"),MATCH($B1280&amp;$D1280,'Smelter Look-up'!$J:$J,0),MATCH($B1280&amp;$C1280,'Smelter Look-up'!$J:$J,0)))</f>
        <v>#N/A</v>
      </c>
      <c r="X1280" s="227">
        <f t="shared" ca="1" si="183"/>
        <v>0</v>
      </c>
      <c r="AB1280" s="228" t="str">
        <f t="shared" si="184"/>
        <v/>
      </c>
    </row>
    <row r="1281" spans="1:28" s="227" customFormat="1" ht="20.25">
      <c r="A1281" s="181"/>
      <c r="B1281" s="182" t="str">
        <f>IF(LEN(A1281)=0,"",INDEX('Smelter Look-up'!$A:$A,MATCH($A1281,'Smelter Look-up'!$E:$E,0)))</f>
        <v/>
      </c>
      <c r="C1281" s="186" t="str">
        <f>IF(LEN(A1281)=0,"",INDEX('Smelter Look-up'!$C:$C,MATCH($A1281,'Smelter Look-up'!$E:$E,0)))</f>
        <v/>
      </c>
      <c r="D1281" s="230"/>
      <c r="E1281" s="182" t="str">
        <f ca="1">IF(ISERROR($V1281),"",OFFSET('Smelter Look-up'!$D$4,$V1281-4,0)&amp;"")</f>
        <v/>
      </c>
      <c r="F1281" s="182" t="str">
        <f ca="1">IF(ISERROR($V1281),"",OFFSET('Smelter Look-up'!$E$4,$V1281-4,0))</f>
        <v/>
      </c>
      <c r="G1281" s="182" t="str">
        <f ca="1">IF(C1281=$X$4,IF(ISERROR($V1281),"Enter smelter details","RMI"),IF(ISERROR($V1281),"",OFFSET('Smelter Look-up'!$F$4,$V1281-4,0)))</f>
        <v/>
      </c>
      <c r="H1281" s="183" t="str">
        <f ca="1">IF(ISERROR($V1281),"",OFFSET('Smelter Look-up'!$G$4,$V1281-4,0))</f>
        <v/>
      </c>
      <c r="I1281" s="184" t="str">
        <f ca="1">IF(ISERROR($V1281),"",OFFSET('Smelter Look-up'!$H$4,$V1281-4,0))</f>
        <v/>
      </c>
      <c r="J1281" s="184" t="str">
        <f ca="1">IF(ISERROR($V1281),"",OFFSET('Smelter Look-up'!$I$4,$V1281-4,0))</f>
        <v/>
      </c>
      <c r="K1281" s="224"/>
      <c r="L1281" s="224"/>
      <c r="M1281" s="224"/>
      <c r="N1281" s="224"/>
      <c r="O1281" s="224"/>
      <c r="P1281" s="185"/>
      <c r="Q1281" s="225"/>
      <c r="R1281" s="182" t="str">
        <f ca="1">IF(ISERROR($V1281),"",OFFSET('Smelter Look-up'!$C$4,$V1281-4,0)&amp;"")</f>
        <v/>
      </c>
      <c r="S1281" s="181" t="str">
        <f t="shared" ca="1" si="182"/>
        <v/>
      </c>
      <c r="T1281" s="181" t="str">
        <f ca="1">IF(B1281="","",IF(ISERROR(MATCH($J1281,SorP!$B$1:$B$6226,0)),"",INDIRECT("'SorP'!$A$"&amp;MATCH($S1281&amp;$J1281,SorP!C:C,0))))</f>
        <v/>
      </c>
      <c r="U1281" s="201"/>
      <c r="V1281" s="226" t="e">
        <f>IF(C1281="",NA(),IF(OR(C1281="Smelter not listed",C1281="Smelter not yet identified"),MATCH($B1281&amp;$D1281,'Smelter Look-up'!$J:$J,0),MATCH($B1281&amp;$C1281,'Smelter Look-up'!$J:$J,0)))</f>
        <v>#N/A</v>
      </c>
      <c r="X1281" s="227">
        <f t="shared" ca="1" si="183"/>
        <v>0</v>
      </c>
      <c r="AB1281" s="228" t="str">
        <f t="shared" si="184"/>
        <v/>
      </c>
    </row>
    <row r="1282" spans="1:28" s="227" customFormat="1" ht="20.25">
      <c r="A1282" s="181"/>
      <c r="B1282" s="182" t="str">
        <f>IF(LEN(A1282)=0,"",INDEX('Smelter Look-up'!$A:$A,MATCH($A1282,'Smelter Look-up'!$E:$E,0)))</f>
        <v/>
      </c>
      <c r="C1282" s="186" t="str">
        <f>IF(LEN(A1282)=0,"",INDEX('Smelter Look-up'!$C:$C,MATCH($A1282,'Smelter Look-up'!$E:$E,0)))</f>
        <v/>
      </c>
      <c r="D1282" s="230"/>
      <c r="E1282" s="182" t="str">
        <f ca="1">IF(ISERROR($V1282),"",OFFSET('Smelter Look-up'!$D$4,$V1282-4,0)&amp;"")</f>
        <v/>
      </c>
      <c r="F1282" s="182" t="str">
        <f ca="1">IF(ISERROR($V1282),"",OFFSET('Smelter Look-up'!$E$4,$V1282-4,0))</f>
        <v/>
      </c>
      <c r="G1282" s="182" t="str">
        <f ca="1">IF(C1282=$X$4,IF(ISERROR($V1282),"Enter smelter details","RMI"),IF(ISERROR($V1282),"",OFFSET('Smelter Look-up'!$F$4,$V1282-4,0)))</f>
        <v/>
      </c>
      <c r="H1282" s="183" t="str">
        <f ca="1">IF(ISERROR($V1282),"",OFFSET('Smelter Look-up'!$G$4,$V1282-4,0))</f>
        <v/>
      </c>
      <c r="I1282" s="184" t="str">
        <f ca="1">IF(ISERROR($V1282),"",OFFSET('Smelter Look-up'!$H$4,$V1282-4,0))</f>
        <v/>
      </c>
      <c r="J1282" s="184" t="str">
        <f ca="1">IF(ISERROR($V1282),"",OFFSET('Smelter Look-up'!$I$4,$V1282-4,0))</f>
        <v/>
      </c>
      <c r="K1282" s="224"/>
      <c r="L1282" s="224"/>
      <c r="M1282" s="224"/>
      <c r="N1282" s="224"/>
      <c r="O1282" s="224"/>
      <c r="P1282" s="185"/>
      <c r="Q1282" s="225"/>
      <c r="R1282" s="182" t="str">
        <f ca="1">IF(ISERROR($V1282),"",OFFSET('Smelter Look-up'!$C$4,$V1282-4,0)&amp;"")</f>
        <v/>
      </c>
      <c r="S1282" s="181" t="str">
        <f t="shared" ca="1" si="182"/>
        <v/>
      </c>
      <c r="T1282" s="181" t="str">
        <f ca="1">IF(B1282="","",IF(ISERROR(MATCH($J1282,SorP!$B$1:$B$6226,0)),"",INDIRECT("'SorP'!$A$"&amp;MATCH($S1282&amp;$J1282,SorP!C:C,0))))</f>
        <v/>
      </c>
      <c r="U1282" s="201"/>
      <c r="V1282" s="226" t="e">
        <f>IF(C1282="",NA(),IF(OR(C1282="Smelter not listed",C1282="Smelter not yet identified"),MATCH($B1282&amp;$D1282,'Smelter Look-up'!$J:$J,0),MATCH($B1282&amp;$C1282,'Smelter Look-up'!$J:$J,0)))</f>
        <v>#N/A</v>
      </c>
      <c r="X1282" s="227">
        <f t="shared" ca="1" si="183"/>
        <v>0</v>
      </c>
      <c r="AB1282" s="228" t="str">
        <f t="shared" si="184"/>
        <v/>
      </c>
    </row>
    <row r="1283" spans="1:28" s="227" customFormat="1" ht="20.25">
      <c r="A1283" s="181"/>
      <c r="B1283" s="182" t="str">
        <f>IF(LEN(A1283)=0,"",INDEX('Smelter Look-up'!$A:$A,MATCH($A1283,'Smelter Look-up'!$E:$E,0)))</f>
        <v/>
      </c>
      <c r="C1283" s="186" t="str">
        <f>IF(LEN(A1283)=0,"",INDEX('Smelter Look-up'!$C:$C,MATCH($A1283,'Smelter Look-up'!$E:$E,0)))</f>
        <v/>
      </c>
      <c r="D1283" s="230"/>
      <c r="E1283" s="182" t="str">
        <f ca="1">IF(ISERROR($V1283),"",OFFSET('Smelter Look-up'!$D$4,$V1283-4,0)&amp;"")</f>
        <v/>
      </c>
      <c r="F1283" s="182" t="str">
        <f ca="1">IF(ISERROR($V1283),"",OFFSET('Smelter Look-up'!$E$4,$V1283-4,0))</f>
        <v/>
      </c>
      <c r="G1283" s="182" t="str">
        <f ca="1">IF(C1283=$X$4,IF(ISERROR($V1283),"Enter smelter details","RMI"),IF(ISERROR($V1283),"",OFFSET('Smelter Look-up'!$F$4,$V1283-4,0)))</f>
        <v/>
      </c>
      <c r="H1283" s="183" t="str">
        <f ca="1">IF(ISERROR($V1283),"",OFFSET('Smelter Look-up'!$G$4,$V1283-4,0))</f>
        <v/>
      </c>
      <c r="I1283" s="184" t="str">
        <f ca="1">IF(ISERROR($V1283),"",OFFSET('Smelter Look-up'!$H$4,$V1283-4,0))</f>
        <v/>
      </c>
      <c r="J1283" s="184" t="str">
        <f ca="1">IF(ISERROR($V1283),"",OFFSET('Smelter Look-up'!$I$4,$V1283-4,0))</f>
        <v/>
      </c>
      <c r="K1283" s="224"/>
      <c r="L1283" s="224"/>
      <c r="M1283" s="224"/>
      <c r="N1283" s="224"/>
      <c r="O1283" s="224"/>
      <c r="P1283" s="185"/>
      <c r="Q1283" s="225"/>
      <c r="R1283" s="182" t="str">
        <f ca="1">IF(ISERROR($V1283),"",OFFSET('Smelter Look-up'!$C$4,$V1283-4,0)&amp;"")</f>
        <v/>
      </c>
      <c r="S1283" s="181" t="str">
        <f t="shared" ca="1" si="182"/>
        <v/>
      </c>
      <c r="T1283" s="181" t="str">
        <f ca="1">IF(B1283="","",IF(ISERROR(MATCH($J1283,SorP!$B$1:$B$6226,0)),"",INDIRECT("'SorP'!$A$"&amp;MATCH($S1283&amp;$J1283,SorP!C:C,0))))</f>
        <v/>
      </c>
      <c r="U1283" s="201"/>
      <c r="V1283" s="226" t="e">
        <f>IF(C1283="",NA(),IF(OR(C1283="Smelter not listed",C1283="Smelter not yet identified"),MATCH($B1283&amp;$D1283,'Smelter Look-up'!$J:$J,0),MATCH($B1283&amp;$C1283,'Smelter Look-up'!$J:$J,0)))</f>
        <v>#N/A</v>
      </c>
      <c r="X1283" s="227">
        <f t="shared" ca="1" si="183"/>
        <v>0</v>
      </c>
      <c r="AB1283" s="228" t="str">
        <f t="shared" si="184"/>
        <v/>
      </c>
    </row>
    <row r="1284" spans="1:28" s="227" customFormat="1" ht="20.25">
      <c r="A1284" s="181"/>
      <c r="B1284" s="182" t="str">
        <f>IF(LEN(A1284)=0,"",INDEX('Smelter Look-up'!$A:$A,MATCH($A1284,'Smelter Look-up'!$E:$E,0)))</f>
        <v/>
      </c>
      <c r="C1284" s="186" t="str">
        <f>IF(LEN(A1284)=0,"",INDEX('Smelter Look-up'!$C:$C,MATCH($A1284,'Smelter Look-up'!$E:$E,0)))</f>
        <v/>
      </c>
      <c r="D1284" s="230"/>
      <c r="E1284" s="182" t="str">
        <f ca="1">IF(ISERROR($V1284),"",OFFSET('Smelter Look-up'!$D$4,$V1284-4,0)&amp;"")</f>
        <v/>
      </c>
      <c r="F1284" s="182" t="str">
        <f ca="1">IF(ISERROR($V1284),"",OFFSET('Smelter Look-up'!$E$4,$V1284-4,0))</f>
        <v/>
      </c>
      <c r="G1284" s="182" t="str">
        <f ca="1">IF(C1284=$X$4,IF(ISERROR($V1284),"Enter smelter details","RMI"),IF(ISERROR($V1284),"",OFFSET('Smelter Look-up'!$F$4,$V1284-4,0)))</f>
        <v/>
      </c>
      <c r="H1284" s="183" t="str">
        <f ca="1">IF(ISERROR($V1284),"",OFFSET('Smelter Look-up'!$G$4,$V1284-4,0))</f>
        <v/>
      </c>
      <c r="I1284" s="184" t="str">
        <f ca="1">IF(ISERROR($V1284),"",OFFSET('Smelter Look-up'!$H$4,$V1284-4,0))</f>
        <v/>
      </c>
      <c r="J1284" s="184" t="str">
        <f ca="1">IF(ISERROR($V1284),"",OFFSET('Smelter Look-up'!$I$4,$V1284-4,0))</f>
        <v/>
      </c>
      <c r="K1284" s="224"/>
      <c r="L1284" s="224"/>
      <c r="M1284" s="224"/>
      <c r="N1284" s="224"/>
      <c r="O1284" s="224"/>
      <c r="P1284" s="185"/>
      <c r="Q1284" s="225"/>
      <c r="R1284" s="182" t="str">
        <f ca="1">IF(ISERROR($V1284),"",OFFSET('Smelter Look-up'!$C$4,$V1284-4,0)&amp;"")</f>
        <v/>
      </c>
      <c r="S1284" s="181" t="str">
        <f t="shared" ca="1" si="182"/>
        <v/>
      </c>
      <c r="T1284" s="181" t="str">
        <f ca="1">IF(B1284="","",IF(ISERROR(MATCH($J1284,SorP!$B$1:$B$6226,0)),"",INDIRECT("'SorP'!$A$"&amp;MATCH($S1284&amp;$J1284,SorP!C:C,0))))</f>
        <v/>
      </c>
      <c r="U1284" s="201"/>
      <c r="V1284" s="226" t="e">
        <f>IF(C1284="",NA(),IF(OR(C1284="Smelter not listed",C1284="Smelter not yet identified"),MATCH($B1284&amp;$D1284,'Smelter Look-up'!$J:$J,0),MATCH($B1284&amp;$C1284,'Smelter Look-up'!$J:$J,0)))</f>
        <v>#N/A</v>
      </c>
      <c r="X1284" s="227">
        <f t="shared" ca="1" si="183"/>
        <v>0</v>
      </c>
      <c r="AB1284" s="228" t="str">
        <f t="shared" si="184"/>
        <v/>
      </c>
    </row>
    <row r="1285" spans="1:28" s="227" customFormat="1" ht="20.25">
      <c r="A1285" s="181"/>
      <c r="B1285" s="182" t="str">
        <f>IF(LEN(A1285)=0,"",INDEX('Smelter Look-up'!$A:$A,MATCH($A1285,'Smelter Look-up'!$E:$E,0)))</f>
        <v/>
      </c>
      <c r="C1285" s="186" t="str">
        <f>IF(LEN(A1285)=0,"",INDEX('Smelter Look-up'!$C:$C,MATCH($A1285,'Smelter Look-up'!$E:$E,0)))</f>
        <v/>
      </c>
      <c r="D1285" s="230"/>
      <c r="E1285" s="182" t="str">
        <f ca="1">IF(ISERROR($V1285),"",OFFSET('Smelter Look-up'!$D$4,$V1285-4,0)&amp;"")</f>
        <v/>
      </c>
      <c r="F1285" s="182" t="str">
        <f ca="1">IF(ISERROR($V1285),"",OFFSET('Smelter Look-up'!$E$4,$V1285-4,0))</f>
        <v/>
      </c>
      <c r="G1285" s="182" t="str">
        <f ca="1">IF(C1285=$X$4,IF(ISERROR($V1285),"Enter smelter details","RMI"),IF(ISERROR($V1285),"",OFFSET('Smelter Look-up'!$F$4,$V1285-4,0)))</f>
        <v/>
      </c>
      <c r="H1285" s="183" t="str">
        <f ca="1">IF(ISERROR($V1285),"",OFFSET('Smelter Look-up'!$G$4,$V1285-4,0))</f>
        <v/>
      </c>
      <c r="I1285" s="184" t="str">
        <f ca="1">IF(ISERROR($V1285),"",OFFSET('Smelter Look-up'!$H$4,$V1285-4,0))</f>
        <v/>
      </c>
      <c r="J1285" s="184" t="str">
        <f ca="1">IF(ISERROR($V1285),"",OFFSET('Smelter Look-up'!$I$4,$V1285-4,0))</f>
        <v/>
      </c>
      <c r="K1285" s="224"/>
      <c r="L1285" s="224"/>
      <c r="M1285" s="224"/>
      <c r="N1285" s="224"/>
      <c r="O1285" s="224"/>
      <c r="P1285" s="185"/>
      <c r="Q1285" s="225"/>
      <c r="R1285" s="182" t="str">
        <f ca="1">IF(ISERROR($V1285),"",OFFSET('Smelter Look-up'!$C$4,$V1285-4,0)&amp;"")</f>
        <v/>
      </c>
      <c r="S1285" s="181" t="str">
        <f t="shared" ca="1" si="182"/>
        <v/>
      </c>
      <c r="T1285" s="181" t="str">
        <f ca="1">IF(B1285="","",IF(ISERROR(MATCH($J1285,SorP!$B$1:$B$6226,0)),"",INDIRECT("'SorP'!$A$"&amp;MATCH($S1285&amp;$J1285,SorP!C:C,0))))</f>
        <v/>
      </c>
      <c r="U1285" s="201"/>
      <c r="V1285" s="226" t="e">
        <f>IF(C1285="",NA(),IF(OR(C1285="Smelter not listed",C1285="Smelter not yet identified"),MATCH($B1285&amp;$D1285,'Smelter Look-up'!$J:$J,0),MATCH($B1285&amp;$C1285,'Smelter Look-up'!$J:$J,0)))</f>
        <v>#N/A</v>
      </c>
      <c r="X1285" s="227">
        <f t="shared" ca="1" si="183"/>
        <v>0</v>
      </c>
      <c r="AB1285" s="228" t="str">
        <f t="shared" si="184"/>
        <v/>
      </c>
    </row>
    <row r="1286" spans="1:28" s="227" customFormat="1" ht="20.25">
      <c r="A1286" s="181"/>
      <c r="B1286" s="182" t="str">
        <f>IF(LEN(A1286)=0,"",INDEX('Smelter Look-up'!$A:$A,MATCH($A1286,'Smelter Look-up'!$E:$E,0)))</f>
        <v/>
      </c>
      <c r="C1286" s="186" t="str">
        <f>IF(LEN(A1286)=0,"",INDEX('Smelter Look-up'!$C:$C,MATCH($A1286,'Smelter Look-up'!$E:$E,0)))</f>
        <v/>
      </c>
      <c r="D1286" s="230"/>
      <c r="E1286" s="182" t="str">
        <f ca="1">IF(ISERROR($V1286),"",OFFSET('Smelter Look-up'!$D$4,$V1286-4,0)&amp;"")</f>
        <v/>
      </c>
      <c r="F1286" s="182" t="str">
        <f ca="1">IF(ISERROR($V1286),"",OFFSET('Smelter Look-up'!$E$4,$V1286-4,0))</f>
        <v/>
      </c>
      <c r="G1286" s="182" t="str">
        <f ca="1">IF(C1286=$X$4,IF(ISERROR($V1286),"Enter smelter details","RMI"),IF(ISERROR($V1286),"",OFFSET('Smelter Look-up'!$F$4,$V1286-4,0)))</f>
        <v/>
      </c>
      <c r="H1286" s="183" t="str">
        <f ca="1">IF(ISERROR($V1286),"",OFFSET('Smelter Look-up'!$G$4,$V1286-4,0))</f>
        <v/>
      </c>
      <c r="I1286" s="184" t="str">
        <f ca="1">IF(ISERROR($V1286),"",OFFSET('Smelter Look-up'!$H$4,$V1286-4,0))</f>
        <v/>
      </c>
      <c r="J1286" s="184" t="str">
        <f ca="1">IF(ISERROR($V1286),"",OFFSET('Smelter Look-up'!$I$4,$V1286-4,0))</f>
        <v/>
      </c>
      <c r="K1286" s="224"/>
      <c r="L1286" s="224"/>
      <c r="M1286" s="224"/>
      <c r="N1286" s="224"/>
      <c r="O1286" s="224"/>
      <c r="P1286" s="185"/>
      <c r="Q1286" s="225"/>
      <c r="R1286" s="182" t="str">
        <f ca="1">IF(ISERROR($V1286),"",OFFSET('Smelter Look-up'!$C$4,$V1286-4,0)&amp;"")</f>
        <v/>
      </c>
      <c r="S1286" s="181" t="str">
        <f t="shared" ca="1" si="182"/>
        <v/>
      </c>
      <c r="T1286" s="181" t="str">
        <f ca="1">IF(B1286="","",IF(ISERROR(MATCH($J1286,SorP!$B$1:$B$6226,0)),"",INDIRECT("'SorP'!$A$"&amp;MATCH($S1286&amp;$J1286,SorP!C:C,0))))</f>
        <v/>
      </c>
      <c r="U1286" s="201"/>
      <c r="V1286" s="226" t="e">
        <f>IF(C1286="",NA(),IF(OR(C1286="Smelter not listed",C1286="Smelter not yet identified"),MATCH($B1286&amp;$D1286,'Smelter Look-up'!$J:$J,0),MATCH($B1286&amp;$C1286,'Smelter Look-up'!$J:$J,0)))</f>
        <v>#N/A</v>
      </c>
      <c r="X1286" s="227">
        <f t="shared" ca="1" si="183"/>
        <v>0</v>
      </c>
      <c r="AB1286" s="228" t="str">
        <f t="shared" si="184"/>
        <v/>
      </c>
    </row>
    <row r="1287" spans="1:28" s="227" customFormat="1" ht="20.25">
      <c r="A1287" s="181"/>
      <c r="B1287" s="182" t="str">
        <f>IF(LEN(A1287)=0,"",INDEX('Smelter Look-up'!$A:$A,MATCH($A1287,'Smelter Look-up'!$E:$E,0)))</f>
        <v/>
      </c>
      <c r="C1287" s="186" t="str">
        <f>IF(LEN(A1287)=0,"",INDEX('Smelter Look-up'!$C:$C,MATCH($A1287,'Smelter Look-up'!$E:$E,0)))</f>
        <v/>
      </c>
      <c r="D1287" s="230"/>
      <c r="E1287" s="182" t="str">
        <f ca="1">IF(ISERROR($V1287),"",OFFSET('Smelter Look-up'!$D$4,$V1287-4,0)&amp;"")</f>
        <v/>
      </c>
      <c r="F1287" s="182" t="str">
        <f ca="1">IF(ISERROR($V1287),"",OFFSET('Smelter Look-up'!$E$4,$V1287-4,0))</f>
        <v/>
      </c>
      <c r="G1287" s="182" t="str">
        <f ca="1">IF(C1287=$X$4,IF(ISERROR($V1287),"Enter smelter details","RMI"),IF(ISERROR($V1287),"",OFFSET('Smelter Look-up'!$F$4,$V1287-4,0)))</f>
        <v/>
      </c>
      <c r="H1287" s="183" t="str">
        <f ca="1">IF(ISERROR($V1287),"",OFFSET('Smelter Look-up'!$G$4,$V1287-4,0))</f>
        <v/>
      </c>
      <c r="I1287" s="184" t="str">
        <f ca="1">IF(ISERROR($V1287),"",OFFSET('Smelter Look-up'!$H$4,$V1287-4,0))</f>
        <v/>
      </c>
      <c r="J1287" s="184" t="str">
        <f ca="1">IF(ISERROR($V1287),"",OFFSET('Smelter Look-up'!$I$4,$V1287-4,0))</f>
        <v/>
      </c>
      <c r="K1287" s="224"/>
      <c r="L1287" s="224"/>
      <c r="M1287" s="224"/>
      <c r="N1287" s="224"/>
      <c r="O1287" s="224"/>
      <c r="P1287" s="185"/>
      <c r="Q1287" s="225"/>
      <c r="R1287" s="182" t="str">
        <f ca="1">IF(ISERROR($V1287),"",OFFSET('Smelter Look-up'!$C$4,$V1287-4,0)&amp;"")</f>
        <v/>
      </c>
      <c r="S1287" s="181" t="str">
        <f t="shared" ca="1" si="182"/>
        <v/>
      </c>
      <c r="T1287" s="181" t="str">
        <f ca="1">IF(B1287="","",IF(ISERROR(MATCH($J1287,SorP!$B$1:$B$6226,0)),"",INDIRECT("'SorP'!$A$"&amp;MATCH($S1287&amp;$J1287,SorP!C:C,0))))</f>
        <v/>
      </c>
      <c r="U1287" s="201"/>
      <c r="V1287" s="226" t="e">
        <f>IF(C1287="",NA(),IF(OR(C1287="Smelter not listed",C1287="Smelter not yet identified"),MATCH($B1287&amp;$D1287,'Smelter Look-up'!$J:$J,0),MATCH($B1287&amp;$C1287,'Smelter Look-up'!$J:$J,0)))</f>
        <v>#N/A</v>
      </c>
      <c r="X1287" s="227">
        <f t="shared" ca="1" si="183"/>
        <v>0</v>
      </c>
      <c r="AB1287" s="228" t="str">
        <f t="shared" si="184"/>
        <v/>
      </c>
    </row>
    <row r="1288" spans="1:28" s="227" customFormat="1" ht="20.25">
      <c r="A1288" s="181"/>
      <c r="B1288" s="182" t="str">
        <f>IF(LEN(A1288)=0,"",INDEX('Smelter Look-up'!$A:$A,MATCH($A1288,'Smelter Look-up'!$E:$E,0)))</f>
        <v/>
      </c>
      <c r="C1288" s="186" t="str">
        <f>IF(LEN(A1288)=0,"",INDEX('Smelter Look-up'!$C:$C,MATCH($A1288,'Smelter Look-up'!$E:$E,0)))</f>
        <v/>
      </c>
      <c r="D1288" s="230"/>
      <c r="E1288" s="182" t="str">
        <f ca="1">IF(ISERROR($V1288),"",OFFSET('Smelter Look-up'!$D$4,$V1288-4,0)&amp;"")</f>
        <v/>
      </c>
      <c r="F1288" s="182" t="str">
        <f ca="1">IF(ISERROR($V1288),"",OFFSET('Smelter Look-up'!$E$4,$V1288-4,0))</f>
        <v/>
      </c>
      <c r="G1288" s="182" t="str">
        <f ca="1">IF(C1288=$X$4,IF(ISERROR($V1288),"Enter smelter details","RMI"),IF(ISERROR($V1288),"",OFFSET('Smelter Look-up'!$F$4,$V1288-4,0)))</f>
        <v/>
      </c>
      <c r="H1288" s="183" t="str">
        <f ca="1">IF(ISERROR($V1288),"",OFFSET('Smelter Look-up'!$G$4,$V1288-4,0))</f>
        <v/>
      </c>
      <c r="I1288" s="184" t="str">
        <f ca="1">IF(ISERROR($V1288),"",OFFSET('Smelter Look-up'!$H$4,$V1288-4,0))</f>
        <v/>
      </c>
      <c r="J1288" s="184" t="str">
        <f ca="1">IF(ISERROR($V1288),"",OFFSET('Smelter Look-up'!$I$4,$V1288-4,0))</f>
        <v/>
      </c>
      <c r="K1288" s="224"/>
      <c r="L1288" s="224"/>
      <c r="M1288" s="224"/>
      <c r="N1288" s="224"/>
      <c r="O1288" s="224"/>
      <c r="P1288" s="185"/>
      <c r="Q1288" s="225"/>
      <c r="R1288" s="182" t="str">
        <f ca="1">IF(ISERROR($V1288),"",OFFSET('Smelter Look-up'!$C$4,$V1288-4,0)&amp;"")</f>
        <v/>
      </c>
      <c r="S1288" s="181" t="str">
        <f t="shared" ca="1" si="182"/>
        <v/>
      </c>
      <c r="T1288" s="181" t="str">
        <f ca="1">IF(B1288="","",IF(ISERROR(MATCH($J1288,SorP!$B$1:$B$6226,0)),"",INDIRECT("'SorP'!$A$"&amp;MATCH($S1288&amp;$J1288,SorP!C:C,0))))</f>
        <v/>
      </c>
      <c r="U1288" s="201"/>
      <c r="V1288" s="226" t="e">
        <f>IF(C1288="",NA(),IF(OR(C1288="Smelter not listed",C1288="Smelter not yet identified"),MATCH($B1288&amp;$D1288,'Smelter Look-up'!$J:$J,0),MATCH($B1288&amp;$C1288,'Smelter Look-up'!$J:$J,0)))</f>
        <v>#N/A</v>
      </c>
      <c r="X1288" s="227">
        <f t="shared" ca="1" si="183"/>
        <v>0</v>
      </c>
      <c r="AB1288" s="228" t="str">
        <f t="shared" si="184"/>
        <v/>
      </c>
    </row>
    <row r="1289" spans="1:28" s="227" customFormat="1" ht="20.25">
      <c r="A1289" s="181"/>
      <c r="B1289" s="182" t="str">
        <f>IF(LEN(A1289)=0,"",INDEX('Smelter Look-up'!$A:$A,MATCH($A1289,'Smelter Look-up'!$E:$E,0)))</f>
        <v/>
      </c>
      <c r="C1289" s="186" t="str">
        <f>IF(LEN(A1289)=0,"",INDEX('Smelter Look-up'!$C:$C,MATCH($A1289,'Smelter Look-up'!$E:$E,0)))</f>
        <v/>
      </c>
      <c r="D1289" s="230"/>
      <c r="E1289" s="182" t="str">
        <f ca="1">IF(ISERROR($V1289),"",OFFSET('Smelter Look-up'!$D$4,$V1289-4,0)&amp;"")</f>
        <v/>
      </c>
      <c r="F1289" s="182" t="str">
        <f ca="1">IF(ISERROR($V1289),"",OFFSET('Smelter Look-up'!$E$4,$V1289-4,0))</f>
        <v/>
      </c>
      <c r="G1289" s="182" t="str">
        <f ca="1">IF(C1289=$X$4,IF(ISERROR($V1289),"Enter smelter details","RMI"),IF(ISERROR($V1289),"",OFFSET('Smelter Look-up'!$F$4,$V1289-4,0)))</f>
        <v/>
      </c>
      <c r="H1289" s="183" t="str">
        <f ca="1">IF(ISERROR($V1289),"",OFFSET('Smelter Look-up'!$G$4,$V1289-4,0))</f>
        <v/>
      </c>
      <c r="I1289" s="184" t="str">
        <f ca="1">IF(ISERROR($V1289),"",OFFSET('Smelter Look-up'!$H$4,$V1289-4,0))</f>
        <v/>
      </c>
      <c r="J1289" s="184" t="str">
        <f ca="1">IF(ISERROR($V1289),"",OFFSET('Smelter Look-up'!$I$4,$V1289-4,0))</f>
        <v/>
      </c>
      <c r="K1289" s="224"/>
      <c r="L1289" s="224"/>
      <c r="M1289" s="224"/>
      <c r="N1289" s="224"/>
      <c r="O1289" s="224"/>
      <c r="P1289" s="185"/>
      <c r="Q1289" s="225"/>
      <c r="R1289" s="182" t="str">
        <f ca="1">IF(ISERROR($V1289),"",OFFSET('Smelter Look-up'!$C$4,$V1289-4,0)&amp;"")</f>
        <v/>
      </c>
      <c r="S1289" s="181" t="str">
        <f t="shared" ca="1" si="182"/>
        <v/>
      </c>
      <c r="T1289" s="181" t="str">
        <f ca="1">IF(B1289="","",IF(ISERROR(MATCH($J1289,SorP!$B$1:$B$6226,0)),"",INDIRECT("'SorP'!$A$"&amp;MATCH($S1289&amp;$J1289,SorP!C:C,0))))</f>
        <v/>
      </c>
      <c r="U1289" s="201"/>
      <c r="V1289" s="226" t="e">
        <f>IF(C1289="",NA(),IF(OR(C1289="Smelter not listed",C1289="Smelter not yet identified"),MATCH($B1289&amp;$D1289,'Smelter Look-up'!$J:$J,0),MATCH($B1289&amp;$C1289,'Smelter Look-up'!$J:$J,0)))</f>
        <v>#N/A</v>
      </c>
      <c r="X1289" s="227">
        <f t="shared" ca="1" si="183"/>
        <v>0</v>
      </c>
      <c r="AB1289" s="228" t="str">
        <f t="shared" si="184"/>
        <v/>
      </c>
    </row>
    <row r="1290" spans="1:28" s="227" customFormat="1" ht="20.25">
      <c r="A1290" s="181"/>
      <c r="B1290" s="182" t="str">
        <f>IF(LEN(A1290)=0,"",INDEX('Smelter Look-up'!$A:$A,MATCH($A1290,'Smelter Look-up'!$E:$E,0)))</f>
        <v/>
      </c>
      <c r="C1290" s="186" t="str">
        <f>IF(LEN(A1290)=0,"",INDEX('Smelter Look-up'!$C:$C,MATCH($A1290,'Smelter Look-up'!$E:$E,0)))</f>
        <v/>
      </c>
      <c r="D1290" s="230"/>
      <c r="E1290" s="182" t="str">
        <f ca="1">IF(ISERROR($V1290),"",OFFSET('Smelter Look-up'!$D$4,$V1290-4,0)&amp;"")</f>
        <v/>
      </c>
      <c r="F1290" s="182" t="str">
        <f ca="1">IF(ISERROR($V1290),"",OFFSET('Smelter Look-up'!$E$4,$V1290-4,0))</f>
        <v/>
      </c>
      <c r="G1290" s="182" t="str">
        <f ca="1">IF(C1290=$X$4,IF(ISERROR($V1290),"Enter smelter details","RMI"),IF(ISERROR($V1290),"",OFFSET('Smelter Look-up'!$F$4,$V1290-4,0)))</f>
        <v/>
      </c>
      <c r="H1290" s="183" t="str">
        <f ca="1">IF(ISERROR($V1290),"",OFFSET('Smelter Look-up'!$G$4,$V1290-4,0))</f>
        <v/>
      </c>
      <c r="I1290" s="184" t="str">
        <f ca="1">IF(ISERROR($V1290),"",OFFSET('Smelter Look-up'!$H$4,$V1290-4,0))</f>
        <v/>
      </c>
      <c r="J1290" s="184" t="str">
        <f ca="1">IF(ISERROR($V1290),"",OFFSET('Smelter Look-up'!$I$4,$V1290-4,0))</f>
        <v/>
      </c>
      <c r="K1290" s="224"/>
      <c r="L1290" s="224"/>
      <c r="M1290" s="224"/>
      <c r="N1290" s="224"/>
      <c r="O1290" s="224"/>
      <c r="P1290" s="185"/>
      <c r="Q1290" s="225"/>
      <c r="R1290" s="182" t="str">
        <f ca="1">IF(ISERROR($V1290),"",OFFSET('Smelter Look-up'!$C$4,$V1290-4,0)&amp;"")</f>
        <v/>
      </c>
      <c r="S1290" s="181" t="str">
        <f t="shared" ca="1" si="182"/>
        <v/>
      </c>
      <c r="T1290" s="181" t="str">
        <f ca="1">IF(B1290="","",IF(ISERROR(MATCH($J1290,SorP!$B$1:$B$6226,0)),"",INDIRECT("'SorP'!$A$"&amp;MATCH($S1290&amp;$J1290,SorP!C:C,0))))</f>
        <v/>
      </c>
      <c r="U1290" s="201"/>
      <c r="V1290" s="226" t="e">
        <f>IF(C1290="",NA(),IF(OR(C1290="Smelter not listed",C1290="Smelter not yet identified"),MATCH($B1290&amp;$D1290,'Smelter Look-up'!$J:$J,0),MATCH($B1290&amp;$C1290,'Smelter Look-up'!$J:$J,0)))</f>
        <v>#N/A</v>
      </c>
      <c r="X1290" s="227">
        <f t="shared" ca="1" si="183"/>
        <v>0</v>
      </c>
      <c r="AB1290" s="228" t="str">
        <f t="shared" si="184"/>
        <v/>
      </c>
    </row>
    <row r="1291" spans="1:28" s="227" customFormat="1" ht="20.25">
      <c r="A1291" s="181"/>
      <c r="B1291" s="182" t="str">
        <f>IF(LEN(A1291)=0,"",INDEX('Smelter Look-up'!$A:$A,MATCH($A1291,'Smelter Look-up'!$E:$E,0)))</f>
        <v/>
      </c>
      <c r="C1291" s="186" t="str">
        <f>IF(LEN(A1291)=0,"",INDEX('Smelter Look-up'!$C:$C,MATCH($A1291,'Smelter Look-up'!$E:$E,0)))</f>
        <v/>
      </c>
      <c r="D1291" s="230"/>
      <c r="E1291" s="182" t="str">
        <f ca="1">IF(ISERROR($V1291),"",OFFSET('Smelter Look-up'!$D$4,$V1291-4,0)&amp;"")</f>
        <v/>
      </c>
      <c r="F1291" s="182" t="str">
        <f ca="1">IF(ISERROR($V1291),"",OFFSET('Smelter Look-up'!$E$4,$V1291-4,0))</f>
        <v/>
      </c>
      <c r="G1291" s="182" t="str">
        <f ca="1">IF(C1291=$X$4,IF(ISERROR($V1291),"Enter smelter details","RMI"),IF(ISERROR($V1291),"",OFFSET('Smelter Look-up'!$F$4,$V1291-4,0)))</f>
        <v/>
      </c>
      <c r="H1291" s="183" t="str">
        <f ca="1">IF(ISERROR($V1291),"",OFFSET('Smelter Look-up'!$G$4,$V1291-4,0))</f>
        <v/>
      </c>
      <c r="I1291" s="184" t="str">
        <f ca="1">IF(ISERROR($V1291),"",OFFSET('Smelter Look-up'!$H$4,$V1291-4,0))</f>
        <v/>
      </c>
      <c r="J1291" s="184" t="str">
        <f ca="1">IF(ISERROR($V1291),"",OFFSET('Smelter Look-up'!$I$4,$V1291-4,0))</f>
        <v/>
      </c>
      <c r="K1291" s="224"/>
      <c r="L1291" s="224"/>
      <c r="M1291" s="224"/>
      <c r="N1291" s="224"/>
      <c r="O1291" s="224"/>
      <c r="P1291" s="185"/>
      <c r="Q1291" s="225"/>
      <c r="R1291" s="182" t="str">
        <f ca="1">IF(ISERROR($V1291),"",OFFSET('Smelter Look-up'!$C$4,$V1291-4,0)&amp;"")</f>
        <v/>
      </c>
      <c r="S1291" s="181" t="str">
        <f t="shared" ca="1" si="182"/>
        <v/>
      </c>
      <c r="T1291" s="181" t="str">
        <f ca="1">IF(B1291="","",IF(ISERROR(MATCH($J1291,SorP!$B$1:$B$6226,0)),"",INDIRECT("'SorP'!$A$"&amp;MATCH($S1291&amp;$J1291,SorP!C:C,0))))</f>
        <v/>
      </c>
      <c r="U1291" s="201"/>
      <c r="V1291" s="226" t="e">
        <f>IF(C1291="",NA(),IF(OR(C1291="Smelter not listed",C1291="Smelter not yet identified"),MATCH($B1291&amp;$D1291,'Smelter Look-up'!$J:$J,0),MATCH($B1291&amp;$C1291,'Smelter Look-up'!$J:$J,0)))</f>
        <v>#N/A</v>
      </c>
      <c r="X1291" s="227">
        <f t="shared" ca="1" si="183"/>
        <v>0</v>
      </c>
      <c r="AB1291" s="228" t="str">
        <f t="shared" si="184"/>
        <v/>
      </c>
    </row>
    <row r="1292" spans="1:28" s="227" customFormat="1" ht="20.25">
      <c r="A1292" s="181"/>
      <c r="B1292" s="182" t="str">
        <f>IF(LEN(A1292)=0,"",INDEX('Smelter Look-up'!$A:$A,MATCH($A1292,'Smelter Look-up'!$E:$E,0)))</f>
        <v/>
      </c>
      <c r="C1292" s="186" t="str">
        <f>IF(LEN(A1292)=0,"",INDEX('Smelter Look-up'!$C:$C,MATCH($A1292,'Smelter Look-up'!$E:$E,0)))</f>
        <v/>
      </c>
      <c r="D1292" s="230"/>
      <c r="E1292" s="182" t="str">
        <f ca="1">IF(ISERROR($V1292),"",OFFSET('Smelter Look-up'!$D$4,$V1292-4,0)&amp;"")</f>
        <v/>
      </c>
      <c r="F1292" s="182" t="str">
        <f ca="1">IF(ISERROR($V1292),"",OFFSET('Smelter Look-up'!$E$4,$V1292-4,0))</f>
        <v/>
      </c>
      <c r="G1292" s="182" t="str">
        <f ca="1">IF(C1292=$X$4,IF(ISERROR($V1292),"Enter smelter details","RMI"),IF(ISERROR($V1292),"",OFFSET('Smelter Look-up'!$F$4,$V1292-4,0)))</f>
        <v/>
      </c>
      <c r="H1292" s="183" t="str">
        <f ca="1">IF(ISERROR($V1292),"",OFFSET('Smelter Look-up'!$G$4,$V1292-4,0))</f>
        <v/>
      </c>
      <c r="I1292" s="184" t="str">
        <f ca="1">IF(ISERROR($V1292),"",OFFSET('Smelter Look-up'!$H$4,$V1292-4,0))</f>
        <v/>
      </c>
      <c r="J1292" s="184" t="str">
        <f ca="1">IF(ISERROR($V1292),"",OFFSET('Smelter Look-up'!$I$4,$V1292-4,0))</f>
        <v/>
      </c>
      <c r="K1292" s="224"/>
      <c r="L1292" s="224"/>
      <c r="M1292" s="224"/>
      <c r="N1292" s="224"/>
      <c r="O1292" s="224"/>
      <c r="P1292" s="185"/>
      <c r="Q1292" s="225"/>
      <c r="R1292" s="182" t="str">
        <f ca="1">IF(ISERROR($V1292),"",OFFSET('Smelter Look-up'!$C$4,$V1292-4,0)&amp;"")</f>
        <v/>
      </c>
      <c r="S1292" s="181" t="str">
        <f t="shared" ca="1" si="182"/>
        <v/>
      </c>
      <c r="T1292" s="181" t="str">
        <f ca="1">IF(B1292="","",IF(ISERROR(MATCH($J1292,SorP!$B$1:$B$6226,0)),"",INDIRECT("'SorP'!$A$"&amp;MATCH($S1292&amp;$J1292,SorP!C:C,0))))</f>
        <v/>
      </c>
      <c r="U1292" s="201"/>
      <c r="V1292" s="226" t="e">
        <f>IF(C1292="",NA(),IF(OR(C1292="Smelter not listed",C1292="Smelter not yet identified"),MATCH($B1292&amp;$D1292,'Smelter Look-up'!$J:$J,0),MATCH($B1292&amp;$C1292,'Smelter Look-up'!$J:$J,0)))</f>
        <v>#N/A</v>
      </c>
      <c r="X1292" s="227">
        <f t="shared" ca="1" si="183"/>
        <v>0</v>
      </c>
      <c r="AB1292" s="228" t="str">
        <f t="shared" si="184"/>
        <v/>
      </c>
    </row>
    <row r="1293" spans="1:28" s="227" customFormat="1" ht="20.25">
      <c r="A1293" s="181"/>
      <c r="B1293" s="182" t="str">
        <f>IF(LEN(A1293)=0,"",INDEX('Smelter Look-up'!$A:$A,MATCH($A1293,'Smelter Look-up'!$E:$E,0)))</f>
        <v/>
      </c>
      <c r="C1293" s="186" t="str">
        <f>IF(LEN(A1293)=0,"",INDEX('Smelter Look-up'!$C:$C,MATCH($A1293,'Smelter Look-up'!$E:$E,0)))</f>
        <v/>
      </c>
      <c r="D1293" s="230"/>
      <c r="E1293" s="182" t="str">
        <f ca="1">IF(ISERROR($V1293),"",OFFSET('Smelter Look-up'!$D$4,$V1293-4,0)&amp;"")</f>
        <v/>
      </c>
      <c r="F1293" s="182" t="str">
        <f ca="1">IF(ISERROR($V1293),"",OFFSET('Smelter Look-up'!$E$4,$V1293-4,0))</f>
        <v/>
      </c>
      <c r="G1293" s="182" t="str">
        <f ca="1">IF(C1293=$X$4,IF(ISERROR($V1293),"Enter smelter details","RMI"),IF(ISERROR($V1293),"",OFFSET('Smelter Look-up'!$F$4,$V1293-4,0)))</f>
        <v/>
      </c>
      <c r="H1293" s="183" t="str">
        <f ca="1">IF(ISERROR($V1293),"",OFFSET('Smelter Look-up'!$G$4,$V1293-4,0))</f>
        <v/>
      </c>
      <c r="I1293" s="184" t="str">
        <f ca="1">IF(ISERROR($V1293),"",OFFSET('Smelter Look-up'!$H$4,$V1293-4,0))</f>
        <v/>
      </c>
      <c r="J1293" s="184" t="str">
        <f ca="1">IF(ISERROR($V1293),"",OFFSET('Smelter Look-up'!$I$4,$V1293-4,0))</f>
        <v/>
      </c>
      <c r="K1293" s="224"/>
      <c r="L1293" s="224"/>
      <c r="M1293" s="224"/>
      <c r="N1293" s="224"/>
      <c r="O1293" s="224"/>
      <c r="P1293" s="185"/>
      <c r="Q1293" s="225"/>
      <c r="R1293" s="182" t="str">
        <f ca="1">IF(ISERROR($V1293),"",OFFSET('Smelter Look-up'!$C$4,$V1293-4,0)&amp;"")</f>
        <v/>
      </c>
      <c r="S1293" s="181" t="str">
        <f t="shared" ca="1" si="182"/>
        <v/>
      </c>
      <c r="T1293" s="181" t="str">
        <f ca="1">IF(B1293="","",IF(ISERROR(MATCH($J1293,SorP!$B$1:$B$6226,0)),"",INDIRECT("'SorP'!$A$"&amp;MATCH($S1293&amp;$J1293,SorP!C:C,0))))</f>
        <v/>
      </c>
      <c r="U1293" s="201"/>
      <c r="V1293" s="226" t="e">
        <f>IF(C1293="",NA(),IF(OR(C1293="Smelter not listed",C1293="Smelter not yet identified"),MATCH($B1293&amp;$D1293,'Smelter Look-up'!$J:$J,0),MATCH($B1293&amp;$C1293,'Smelter Look-up'!$J:$J,0)))</f>
        <v>#N/A</v>
      </c>
      <c r="X1293" s="227">
        <f t="shared" ca="1" si="183"/>
        <v>0</v>
      </c>
      <c r="AB1293" s="228" t="str">
        <f t="shared" si="184"/>
        <v/>
      </c>
    </row>
    <row r="1294" spans="1:28" s="227" customFormat="1" ht="20.25">
      <c r="A1294" s="181"/>
      <c r="B1294" s="182" t="str">
        <f>IF(LEN(A1294)=0,"",INDEX('Smelter Look-up'!$A:$A,MATCH($A1294,'Smelter Look-up'!$E:$E,0)))</f>
        <v/>
      </c>
      <c r="C1294" s="186" t="str">
        <f>IF(LEN(A1294)=0,"",INDEX('Smelter Look-up'!$C:$C,MATCH($A1294,'Smelter Look-up'!$E:$E,0)))</f>
        <v/>
      </c>
      <c r="D1294" s="230"/>
      <c r="E1294" s="182" t="str">
        <f ca="1">IF(ISERROR($V1294),"",OFFSET('Smelter Look-up'!$D$4,$V1294-4,0)&amp;"")</f>
        <v/>
      </c>
      <c r="F1294" s="182" t="str">
        <f ca="1">IF(ISERROR($V1294),"",OFFSET('Smelter Look-up'!$E$4,$V1294-4,0))</f>
        <v/>
      </c>
      <c r="G1294" s="182" t="str">
        <f ca="1">IF(C1294=$X$4,IF(ISERROR($V1294),"Enter smelter details","RMI"),IF(ISERROR($V1294),"",OFFSET('Smelter Look-up'!$F$4,$V1294-4,0)))</f>
        <v/>
      </c>
      <c r="H1294" s="183" t="str">
        <f ca="1">IF(ISERROR($V1294),"",OFFSET('Smelter Look-up'!$G$4,$V1294-4,0))</f>
        <v/>
      </c>
      <c r="I1294" s="184" t="str">
        <f ca="1">IF(ISERROR($V1294),"",OFFSET('Smelter Look-up'!$H$4,$V1294-4,0))</f>
        <v/>
      </c>
      <c r="J1294" s="184" t="str">
        <f ca="1">IF(ISERROR($V1294),"",OFFSET('Smelter Look-up'!$I$4,$V1294-4,0))</f>
        <v/>
      </c>
      <c r="K1294" s="224"/>
      <c r="L1294" s="224"/>
      <c r="M1294" s="224"/>
      <c r="N1294" s="224"/>
      <c r="O1294" s="224"/>
      <c r="P1294" s="185"/>
      <c r="Q1294" s="225"/>
      <c r="R1294" s="182" t="str">
        <f ca="1">IF(ISERROR($V1294),"",OFFSET('Smelter Look-up'!$C$4,$V1294-4,0)&amp;"")</f>
        <v/>
      </c>
      <c r="S1294" s="181" t="str">
        <f t="shared" ca="1" si="182"/>
        <v/>
      </c>
      <c r="T1294" s="181" t="str">
        <f ca="1">IF(B1294="","",IF(ISERROR(MATCH($J1294,SorP!$B$1:$B$6226,0)),"",INDIRECT("'SorP'!$A$"&amp;MATCH($S1294&amp;$J1294,SorP!C:C,0))))</f>
        <v/>
      </c>
      <c r="U1294" s="201"/>
      <c r="V1294" s="226" t="e">
        <f>IF(C1294="",NA(),IF(OR(C1294="Smelter not listed",C1294="Smelter not yet identified"),MATCH($B1294&amp;$D1294,'Smelter Look-up'!$J:$J,0),MATCH($B1294&amp;$C1294,'Smelter Look-up'!$J:$J,0)))</f>
        <v>#N/A</v>
      </c>
      <c r="X1294" s="227">
        <f t="shared" ca="1" si="183"/>
        <v>0</v>
      </c>
      <c r="AB1294" s="228" t="str">
        <f t="shared" si="184"/>
        <v/>
      </c>
    </row>
    <row r="1295" spans="1:28" s="227" customFormat="1" ht="20.25">
      <c r="A1295" s="181"/>
      <c r="B1295" s="182" t="str">
        <f>IF(LEN(A1295)=0,"",INDEX('Smelter Look-up'!$A:$A,MATCH($A1295,'Smelter Look-up'!$E:$E,0)))</f>
        <v/>
      </c>
      <c r="C1295" s="186" t="str">
        <f>IF(LEN(A1295)=0,"",INDEX('Smelter Look-up'!$C:$C,MATCH($A1295,'Smelter Look-up'!$E:$E,0)))</f>
        <v/>
      </c>
      <c r="D1295" s="230"/>
      <c r="E1295" s="182" t="str">
        <f ca="1">IF(ISERROR($V1295),"",OFFSET('Smelter Look-up'!$D$4,$V1295-4,0)&amp;"")</f>
        <v/>
      </c>
      <c r="F1295" s="182" t="str">
        <f ca="1">IF(ISERROR($V1295),"",OFFSET('Smelter Look-up'!$E$4,$V1295-4,0))</f>
        <v/>
      </c>
      <c r="G1295" s="182" t="str">
        <f ca="1">IF(C1295=$X$4,IF(ISERROR($V1295),"Enter smelter details","RMI"),IF(ISERROR($V1295),"",OFFSET('Smelter Look-up'!$F$4,$V1295-4,0)))</f>
        <v/>
      </c>
      <c r="H1295" s="183" t="str">
        <f ca="1">IF(ISERROR($V1295),"",OFFSET('Smelter Look-up'!$G$4,$V1295-4,0))</f>
        <v/>
      </c>
      <c r="I1295" s="184" t="str">
        <f ca="1">IF(ISERROR($V1295),"",OFFSET('Smelter Look-up'!$H$4,$V1295-4,0))</f>
        <v/>
      </c>
      <c r="J1295" s="184" t="str">
        <f ca="1">IF(ISERROR($V1295),"",OFFSET('Smelter Look-up'!$I$4,$V1295-4,0))</f>
        <v/>
      </c>
      <c r="K1295" s="224"/>
      <c r="L1295" s="224"/>
      <c r="M1295" s="224"/>
      <c r="N1295" s="224"/>
      <c r="O1295" s="224"/>
      <c r="P1295" s="185"/>
      <c r="Q1295" s="225"/>
      <c r="R1295" s="182" t="str">
        <f ca="1">IF(ISERROR($V1295),"",OFFSET('Smelter Look-up'!$C$4,$V1295-4,0)&amp;"")</f>
        <v/>
      </c>
      <c r="S1295" s="181" t="str">
        <f t="shared" ca="1" si="182"/>
        <v/>
      </c>
      <c r="T1295" s="181" t="str">
        <f ca="1">IF(B1295="","",IF(ISERROR(MATCH($J1295,SorP!$B$1:$B$6226,0)),"",INDIRECT("'SorP'!$A$"&amp;MATCH($S1295&amp;$J1295,SorP!C:C,0))))</f>
        <v/>
      </c>
      <c r="U1295" s="201"/>
      <c r="V1295" s="226" t="e">
        <f>IF(C1295="",NA(),IF(OR(C1295="Smelter not listed",C1295="Smelter not yet identified"),MATCH($B1295&amp;$D1295,'Smelter Look-up'!$J:$J,0),MATCH($B1295&amp;$C1295,'Smelter Look-up'!$J:$J,0)))</f>
        <v>#N/A</v>
      </c>
      <c r="X1295" s="227">
        <f t="shared" ca="1" si="183"/>
        <v>0</v>
      </c>
      <c r="AB1295" s="228" t="str">
        <f t="shared" si="184"/>
        <v/>
      </c>
    </row>
    <row r="1296" spans="1:28" s="227" customFormat="1" ht="20.25">
      <c r="A1296" s="181"/>
      <c r="B1296" s="182" t="str">
        <f>IF(LEN(A1296)=0,"",INDEX('Smelter Look-up'!$A:$A,MATCH($A1296,'Smelter Look-up'!$E:$E,0)))</f>
        <v/>
      </c>
      <c r="C1296" s="186" t="str">
        <f>IF(LEN(A1296)=0,"",INDEX('Smelter Look-up'!$C:$C,MATCH($A1296,'Smelter Look-up'!$E:$E,0)))</f>
        <v/>
      </c>
      <c r="D1296" s="230"/>
      <c r="E1296" s="182" t="str">
        <f ca="1">IF(ISERROR($V1296),"",OFFSET('Smelter Look-up'!$D$4,$V1296-4,0)&amp;"")</f>
        <v/>
      </c>
      <c r="F1296" s="182" t="str">
        <f ca="1">IF(ISERROR($V1296),"",OFFSET('Smelter Look-up'!$E$4,$V1296-4,0))</f>
        <v/>
      </c>
      <c r="G1296" s="182" t="str">
        <f ca="1">IF(C1296=$X$4,IF(ISERROR($V1296),"Enter smelter details","RMI"),IF(ISERROR($V1296),"",OFFSET('Smelter Look-up'!$F$4,$V1296-4,0)))</f>
        <v/>
      </c>
      <c r="H1296" s="183" t="str">
        <f ca="1">IF(ISERROR($V1296),"",OFFSET('Smelter Look-up'!$G$4,$V1296-4,0))</f>
        <v/>
      </c>
      <c r="I1296" s="184" t="str">
        <f ca="1">IF(ISERROR($V1296),"",OFFSET('Smelter Look-up'!$H$4,$V1296-4,0))</f>
        <v/>
      </c>
      <c r="J1296" s="184" t="str">
        <f ca="1">IF(ISERROR($V1296),"",OFFSET('Smelter Look-up'!$I$4,$V1296-4,0))</f>
        <v/>
      </c>
      <c r="K1296" s="224"/>
      <c r="L1296" s="224"/>
      <c r="M1296" s="224"/>
      <c r="N1296" s="224"/>
      <c r="O1296" s="224"/>
      <c r="P1296" s="185"/>
      <c r="Q1296" s="225"/>
      <c r="R1296" s="182" t="str">
        <f ca="1">IF(ISERROR($V1296),"",OFFSET('Smelter Look-up'!$C$4,$V1296-4,0)&amp;"")</f>
        <v/>
      </c>
      <c r="S1296" s="181" t="str">
        <f t="shared" ca="1" si="182"/>
        <v/>
      </c>
      <c r="T1296" s="181" t="str">
        <f ca="1">IF(B1296="","",IF(ISERROR(MATCH($J1296,SorP!$B$1:$B$6226,0)),"",INDIRECT("'SorP'!$A$"&amp;MATCH($S1296&amp;$J1296,SorP!C:C,0))))</f>
        <v/>
      </c>
      <c r="U1296" s="201"/>
      <c r="V1296" s="226" t="e">
        <f>IF(C1296="",NA(),IF(OR(C1296="Smelter not listed",C1296="Smelter not yet identified"),MATCH($B1296&amp;$D1296,'Smelter Look-up'!$J:$J,0),MATCH($B1296&amp;$C1296,'Smelter Look-up'!$J:$J,0)))</f>
        <v>#N/A</v>
      </c>
      <c r="X1296" s="227">
        <f t="shared" ca="1" si="183"/>
        <v>0</v>
      </c>
      <c r="AB1296" s="228" t="str">
        <f t="shared" si="184"/>
        <v/>
      </c>
    </row>
    <row r="1297" spans="1:28" s="227" customFormat="1" ht="20.25">
      <c r="A1297" s="181"/>
      <c r="B1297" s="182" t="str">
        <f>IF(LEN(A1297)=0,"",INDEX('Smelter Look-up'!$A:$A,MATCH($A1297,'Smelter Look-up'!$E:$E,0)))</f>
        <v/>
      </c>
      <c r="C1297" s="186" t="str">
        <f>IF(LEN(A1297)=0,"",INDEX('Smelter Look-up'!$C:$C,MATCH($A1297,'Smelter Look-up'!$E:$E,0)))</f>
        <v/>
      </c>
      <c r="D1297" s="230"/>
      <c r="E1297" s="182" t="str">
        <f ca="1">IF(ISERROR($V1297),"",OFFSET('Smelter Look-up'!$D$4,$V1297-4,0)&amp;"")</f>
        <v/>
      </c>
      <c r="F1297" s="182" t="str">
        <f ca="1">IF(ISERROR($V1297),"",OFFSET('Smelter Look-up'!$E$4,$V1297-4,0))</f>
        <v/>
      </c>
      <c r="G1297" s="182" t="str">
        <f ca="1">IF(C1297=$X$4,IF(ISERROR($V1297),"Enter smelter details","RMI"),IF(ISERROR($V1297),"",OFFSET('Smelter Look-up'!$F$4,$V1297-4,0)))</f>
        <v/>
      </c>
      <c r="H1297" s="183" t="str">
        <f ca="1">IF(ISERROR($V1297),"",OFFSET('Smelter Look-up'!$G$4,$V1297-4,0))</f>
        <v/>
      </c>
      <c r="I1297" s="184" t="str">
        <f ca="1">IF(ISERROR($V1297),"",OFFSET('Smelter Look-up'!$H$4,$V1297-4,0))</f>
        <v/>
      </c>
      <c r="J1297" s="184" t="str">
        <f ca="1">IF(ISERROR($V1297),"",OFFSET('Smelter Look-up'!$I$4,$V1297-4,0))</f>
        <v/>
      </c>
      <c r="K1297" s="224"/>
      <c r="L1297" s="224"/>
      <c r="M1297" s="224"/>
      <c r="N1297" s="224"/>
      <c r="O1297" s="224"/>
      <c r="P1297" s="185"/>
      <c r="Q1297" s="225"/>
      <c r="R1297" s="182" t="str">
        <f ca="1">IF(ISERROR($V1297),"",OFFSET('Smelter Look-up'!$C$4,$V1297-4,0)&amp;"")</f>
        <v/>
      </c>
      <c r="S1297" s="181" t="str">
        <f t="shared" ca="1" si="182"/>
        <v/>
      </c>
      <c r="T1297" s="181" t="str">
        <f ca="1">IF(B1297="","",IF(ISERROR(MATCH($J1297,SorP!$B$1:$B$6226,0)),"",INDIRECT("'SorP'!$A$"&amp;MATCH($S1297&amp;$J1297,SorP!C:C,0))))</f>
        <v/>
      </c>
      <c r="U1297" s="201"/>
      <c r="V1297" s="226" t="e">
        <f>IF(C1297="",NA(),IF(OR(C1297="Smelter not listed",C1297="Smelter not yet identified"),MATCH($B1297&amp;$D1297,'Smelter Look-up'!$J:$J,0),MATCH($B1297&amp;$C1297,'Smelter Look-up'!$J:$J,0)))</f>
        <v>#N/A</v>
      </c>
      <c r="X1297" s="227">
        <f t="shared" ca="1" si="183"/>
        <v>0</v>
      </c>
      <c r="AB1297" s="228" t="str">
        <f t="shared" si="184"/>
        <v/>
      </c>
    </row>
    <row r="1298" spans="1:28" s="227" customFormat="1" ht="20.25">
      <c r="A1298" s="181"/>
      <c r="B1298" s="182" t="str">
        <f>IF(LEN(A1298)=0,"",INDEX('Smelter Look-up'!$A:$A,MATCH($A1298,'Smelter Look-up'!$E:$E,0)))</f>
        <v/>
      </c>
      <c r="C1298" s="186" t="str">
        <f>IF(LEN(A1298)=0,"",INDEX('Smelter Look-up'!$C:$C,MATCH($A1298,'Smelter Look-up'!$E:$E,0)))</f>
        <v/>
      </c>
      <c r="D1298" s="230"/>
      <c r="E1298" s="182" t="str">
        <f ca="1">IF(ISERROR($V1298),"",OFFSET('Smelter Look-up'!$D$4,$V1298-4,0)&amp;"")</f>
        <v/>
      </c>
      <c r="F1298" s="182" t="str">
        <f ca="1">IF(ISERROR($V1298),"",OFFSET('Smelter Look-up'!$E$4,$V1298-4,0))</f>
        <v/>
      </c>
      <c r="G1298" s="182" t="str">
        <f ca="1">IF(C1298=$X$4,IF(ISERROR($V1298),"Enter smelter details","RMI"),IF(ISERROR($V1298),"",OFFSET('Smelter Look-up'!$F$4,$V1298-4,0)))</f>
        <v/>
      </c>
      <c r="H1298" s="183" t="str">
        <f ca="1">IF(ISERROR($V1298),"",OFFSET('Smelter Look-up'!$G$4,$V1298-4,0))</f>
        <v/>
      </c>
      <c r="I1298" s="184" t="str">
        <f ca="1">IF(ISERROR($V1298),"",OFFSET('Smelter Look-up'!$H$4,$V1298-4,0))</f>
        <v/>
      </c>
      <c r="J1298" s="184" t="str">
        <f ca="1">IF(ISERROR($V1298),"",OFFSET('Smelter Look-up'!$I$4,$V1298-4,0))</f>
        <v/>
      </c>
      <c r="K1298" s="224"/>
      <c r="L1298" s="224"/>
      <c r="M1298" s="224"/>
      <c r="N1298" s="224"/>
      <c r="O1298" s="224"/>
      <c r="P1298" s="185"/>
      <c r="Q1298" s="225"/>
      <c r="R1298" s="182" t="str">
        <f ca="1">IF(ISERROR($V1298),"",OFFSET('Smelter Look-up'!$C$4,$V1298-4,0)&amp;"")</f>
        <v/>
      </c>
      <c r="S1298" s="181" t="str">
        <f t="shared" ca="1" si="182"/>
        <v/>
      </c>
      <c r="T1298" s="181" t="str">
        <f ca="1">IF(B1298="","",IF(ISERROR(MATCH($J1298,SorP!$B$1:$B$6226,0)),"",INDIRECT("'SorP'!$A$"&amp;MATCH($S1298&amp;$J1298,SorP!C:C,0))))</f>
        <v/>
      </c>
      <c r="U1298" s="201"/>
      <c r="V1298" s="226" t="e">
        <f>IF(C1298="",NA(),IF(OR(C1298="Smelter not listed",C1298="Smelter not yet identified"),MATCH($B1298&amp;$D1298,'Smelter Look-up'!$J:$J,0),MATCH($B1298&amp;$C1298,'Smelter Look-up'!$J:$J,0)))</f>
        <v>#N/A</v>
      </c>
      <c r="X1298" s="227">
        <f t="shared" ca="1" si="183"/>
        <v>0</v>
      </c>
      <c r="AB1298" s="228" t="str">
        <f t="shared" si="184"/>
        <v/>
      </c>
    </row>
    <row r="1299" spans="1:28" s="227" customFormat="1" ht="20.25">
      <c r="A1299" s="181"/>
      <c r="B1299" s="182" t="str">
        <f>IF(LEN(A1299)=0,"",INDEX('Smelter Look-up'!$A:$A,MATCH($A1299,'Smelter Look-up'!$E:$E,0)))</f>
        <v/>
      </c>
      <c r="C1299" s="186" t="str">
        <f>IF(LEN(A1299)=0,"",INDEX('Smelter Look-up'!$C:$C,MATCH($A1299,'Smelter Look-up'!$E:$E,0)))</f>
        <v/>
      </c>
      <c r="D1299" s="230"/>
      <c r="E1299" s="182" t="str">
        <f ca="1">IF(ISERROR($V1299),"",OFFSET('Smelter Look-up'!$D$4,$V1299-4,0)&amp;"")</f>
        <v/>
      </c>
      <c r="F1299" s="182" t="str">
        <f ca="1">IF(ISERROR($V1299),"",OFFSET('Smelter Look-up'!$E$4,$V1299-4,0))</f>
        <v/>
      </c>
      <c r="G1299" s="182" t="str">
        <f ca="1">IF(C1299=$X$4,IF(ISERROR($V1299),"Enter smelter details","RMI"),IF(ISERROR($V1299),"",OFFSET('Smelter Look-up'!$F$4,$V1299-4,0)))</f>
        <v/>
      </c>
      <c r="H1299" s="183" t="str">
        <f ca="1">IF(ISERROR($V1299),"",OFFSET('Smelter Look-up'!$G$4,$V1299-4,0))</f>
        <v/>
      </c>
      <c r="I1299" s="184" t="str">
        <f ca="1">IF(ISERROR($V1299),"",OFFSET('Smelter Look-up'!$H$4,$V1299-4,0))</f>
        <v/>
      </c>
      <c r="J1299" s="184" t="str">
        <f ca="1">IF(ISERROR($V1299),"",OFFSET('Smelter Look-up'!$I$4,$V1299-4,0))</f>
        <v/>
      </c>
      <c r="K1299" s="224"/>
      <c r="L1299" s="224"/>
      <c r="M1299" s="224"/>
      <c r="N1299" s="224"/>
      <c r="O1299" s="224"/>
      <c r="P1299" s="185"/>
      <c r="Q1299" s="225"/>
      <c r="R1299" s="182" t="str">
        <f ca="1">IF(ISERROR($V1299),"",OFFSET('Smelter Look-up'!$C$4,$V1299-4,0)&amp;"")</f>
        <v/>
      </c>
      <c r="S1299" s="181" t="str">
        <f t="shared" ca="1" si="182"/>
        <v/>
      </c>
      <c r="T1299" s="181" t="str">
        <f ca="1">IF(B1299="","",IF(ISERROR(MATCH($J1299,SorP!$B$1:$B$6226,0)),"",INDIRECT("'SorP'!$A$"&amp;MATCH($S1299&amp;$J1299,SorP!C:C,0))))</f>
        <v/>
      </c>
      <c r="U1299" s="201"/>
      <c r="V1299" s="226" t="e">
        <f>IF(C1299="",NA(),IF(OR(C1299="Smelter not listed",C1299="Smelter not yet identified"),MATCH($B1299&amp;$D1299,'Smelter Look-up'!$J:$J,0),MATCH($B1299&amp;$C1299,'Smelter Look-up'!$J:$J,0)))</f>
        <v>#N/A</v>
      </c>
      <c r="X1299" s="227">
        <f t="shared" ca="1" si="183"/>
        <v>0</v>
      </c>
      <c r="AB1299" s="228" t="str">
        <f t="shared" si="184"/>
        <v/>
      </c>
    </row>
    <row r="1300" spans="1:28" s="227" customFormat="1" ht="20.25">
      <c r="A1300" s="181"/>
      <c r="B1300" s="182" t="str">
        <f>IF(LEN(A1300)=0,"",INDEX('Smelter Look-up'!$A:$A,MATCH($A1300,'Smelter Look-up'!$E:$E,0)))</f>
        <v/>
      </c>
      <c r="C1300" s="186" t="str">
        <f>IF(LEN(A1300)=0,"",INDEX('Smelter Look-up'!$C:$C,MATCH($A1300,'Smelter Look-up'!$E:$E,0)))</f>
        <v/>
      </c>
      <c r="D1300" s="230"/>
      <c r="E1300" s="182" t="str">
        <f ca="1">IF(ISERROR($V1300),"",OFFSET('Smelter Look-up'!$D$4,$V1300-4,0)&amp;"")</f>
        <v/>
      </c>
      <c r="F1300" s="182" t="str">
        <f ca="1">IF(ISERROR($V1300),"",OFFSET('Smelter Look-up'!$E$4,$V1300-4,0))</f>
        <v/>
      </c>
      <c r="G1300" s="182" t="str">
        <f ca="1">IF(C1300=$X$4,IF(ISERROR($V1300),"Enter smelter details","RMI"),IF(ISERROR($V1300),"",OFFSET('Smelter Look-up'!$F$4,$V1300-4,0)))</f>
        <v/>
      </c>
      <c r="H1300" s="183" t="str">
        <f ca="1">IF(ISERROR($V1300),"",OFFSET('Smelter Look-up'!$G$4,$V1300-4,0))</f>
        <v/>
      </c>
      <c r="I1300" s="184" t="str">
        <f ca="1">IF(ISERROR($V1300),"",OFFSET('Smelter Look-up'!$H$4,$V1300-4,0))</f>
        <v/>
      </c>
      <c r="J1300" s="184" t="str">
        <f ca="1">IF(ISERROR($V1300),"",OFFSET('Smelter Look-up'!$I$4,$V1300-4,0))</f>
        <v/>
      </c>
      <c r="K1300" s="224"/>
      <c r="L1300" s="224"/>
      <c r="M1300" s="224"/>
      <c r="N1300" s="224"/>
      <c r="O1300" s="224"/>
      <c r="P1300" s="185"/>
      <c r="Q1300" s="225"/>
      <c r="R1300" s="182" t="str">
        <f ca="1">IF(ISERROR($V1300),"",OFFSET('Smelter Look-up'!$C$4,$V1300-4,0)&amp;"")</f>
        <v/>
      </c>
      <c r="S1300" s="181" t="str">
        <f t="shared" ca="1" si="182"/>
        <v/>
      </c>
      <c r="T1300" s="181" t="str">
        <f ca="1">IF(B1300="","",IF(ISERROR(MATCH($J1300,SorP!$B$1:$B$6226,0)),"",INDIRECT("'SorP'!$A$"&amp;MATCH($S1300&amp;$J1300,SorP!C:C,0))))</f>
        <v/>
      </c>
      <c r="U1300" s="201"/>
      <c r="V1300" s="226" t="e">
        <f>IF(C1300="",NA(),IF(OR(C1300="Smelter not listed",C1300="Smelter not yet identified"),MATCH($B1300&amp;$D1300,'Smelter Look-up'!$J:$J,0),MATCH($B1300&amp;$C1300,'Smelter Look-up'!$J:$J,0)))</f>
        <v>#N/A</v>
      </c>
      <c r="X1300" s="227">
        <f t="shared" ca="1" si="183"/>
        <v>0</v>
      </c>
      <c r="AB1300" s="228" t="str">
        <f t="shared" si="184"/>
        <v/>
      </c>
    </row>
    <row r="1301" spans="1:28" s="227" customFormat="1" ht="20.25">
      <c r="A1301" s="181"/>
      <c r="B1301" s="182" t="str">
        <f>IF(LEN(A1301)=0,"",INDEX('Smelter Look-up'!$A:$A,MATCH($A1301,'Smelter Look-up'!$E:$E,0)))</f>
        <v/>
      </c>
      <c r="C1301" s="186" t="str">
        <f>IF(LEN(A1301)=0,"",INDEX('Smelter Look-up'!$C:$C,MATCH($A1301,'Smelter Look-up'!$E:$E,0)))</f>
        <v/>
      </c>
      <c r="D1301" s="230"/>
      <c r="E1301" s="182" t="str">
        <f ca="1">IF(ISERROR($V1301),"",OFFSET('Smelter Look-up'!$D$4,$V1301-4,0)&amp;"")</f>
        <v/>
      </c>
      <c r="F1301" s="182" t="str">
        <f ca="1">IF(ISERROR($V1301),"",OFFSET('Smelter Look-up'!$E$4,$V1301-4,0))</f>
        <v/>
      </c>
      <c r="G1301" s="182" t="str">
        <f ca="1">IF(C1301=$X$4,IF(ISERROR($V1301),"Enter smelter details","RMI"),IF(ISERROR($V1301),"",OFFSET('Smelter Look-up'!$F$4,$V1301-4,0)))</f>
        <v/>
      </c>
      <c r="H1301" s="183" t="str">
        <f ca="1">IF(ISERROR($V1301),"",OFFSET('Smelter Look-up'!$G$4,$V1301-4,0))</f>
        <v/>
      </c>
      <c r="I1301" s="184" t="str">
        <f ca="1">IF(ISERROR($V1301),"",OFFSET('Smelter Look-up'!$H$4,$V1301-4,0))</f>
        <v/>
      </c>
      <c r="J1301" s="184" t="str">
        <f ca="1">IF(ISERROR($V1301),"",OFFSET('Smelter Look-up'!$I$4,$V1301-4,0))</f>
        <v/>
      </c>
      <c r="K1301" s="224"/>
      <c r="L1301" s="224"/>
      <c r="M1301" s="224"/>
      <c r="N1301" s="224"/>
      <c r="O1301" s="224"/>
      <c r="P1301" s="185"/>
      <c r="Q1301" s="225"/>
      <c r="R1301" s="182" t="str">
        <f ca="1">IF(ISERROR($V1301),"",OFFSET('Smelter Look-up'!$C$4,$V1301-4,0)&amp;"")</f>
        <v/>
      </c>
      <c r="S1301" s="181" t="str">
        <f t="shared" ca="1" si="182"/>
        <v/>
      </c>
      <c r="T1301" s="181" t="str">
        <f ca="1">IF(B1301="","",IF(ISERROR(MATCH($J1301,SorP!$B$1:$B$6226,0)),"",INDIRECT("'SorP'!$A$"&amp;MATCH($S1301&amp;$J1301,SorP!C:C,0))))</f>
        <v/>
      </c>
      <c r="U1301" s="201"/>
      <c r="V1301" s="226" t="e">
        <f>IF(C1301="",NA(),IF(OR(C1301="Smelter not listed",C1301="Smelter not yet identified"),MATCH($B1301&amp;$D1301,'Smelter Look-up'!$J:$J,0),MATCH($B1301&amp;$C1301,'Smelter Look-up'!$J:$J,0)))</f>
        <v>#N/A</v>
      </c>
      <c r="X1301" s="227">
        <f t="shared" ca="1" si="183"/>
        <v>0</v>
      </c>
      <c r="AB1301" s="228" t="str">
        <f t="shared" si="184"/>
        <v/>
      </c>
    </row>
    <row r="1302" spans="1:28" s="227" customFormat="1" ht="20.25">
      <c r="A1302" s="181"/>
      <c r="B1302" s="182" t="str">
        <f>IF(LEN(A1302)=0,"",INDEX('Smelter Look-up'!$A:$A,MATCH($A1302,'Smelter Look-up'!$E:$E,0)))</f>
        <v/>
      </c>
      <c r="C1302" s="186" t="str">
        <f>IF(LEN(A1302)=0,"",INDEX('Smelter Look-up'!$C:$C,MATCH($A1302,'Smelter Look-up'!$E:$E,0)))</f>
        <v/>
      </c>
      <c r="D1302" s="230"/>
      <c r="E1302" s="182" t="str">
        <f ca="1">IF(ISERROR($V1302),"",OFFSET('Smelter Look-up'!$D$4,$V1302-4,0)&amp;"")</f>
        <v/>
      </c>
      <c r="F1302" s="182" t="str">
        <f ca="1">IF(ISERROR($V1302),"",OFFSET('Smelter Look-up'!$E$4,$V1302-4,0))</f>
        <v/>
      </c>
      <c r="G1302" s="182" t="str">
        <f ca="1">IF(C1302=$X$4,IF(ISERROR($V1302),"Enter smelter details","RMI"),IF(ISERROR($V1302),"",OFFSET('Smelter Look-up'!$F$4,$V1302-4,0)))</f>
        <v/>
      </c>
      <c r="H1302" s="183" t="str">
        <f ca="1">IF(ISERROR($V1302),"",OFFSET('Smelter Look-up'!$G$4,$V1302-4,0))</f>
        <v/>
      </c>
      <c r="I1302" s="184" t="str">
        <f ca="1">IF(ISERROR($V1302),"",OFFSET('Smelter Look-up'!$H$4,$V1302-4,0))</f>
        <v/>
      </c>
      <c r="J1302" s="184" t="str">
        <f ca="1">IF(ISERROR($V1302),"",OFFSET('Smelter Look-up'!$I$4,$V1302-4,0))</f>
        <v/>
      </c>
      <c r="K1302" s="224"/>
      <c r="L1302" s="224"/>
      <c r="M1302" s="224"/>
      <c r="N1302" s="224"/>
      <c r="O1302" s="224"/>
      <c r="P1302" s="185"/>
      <c r="Q1302" s="225"/>
      <c r="R1302" s="182" t="str">
        <f ca="1">IF(ISERROR($V1302),"",OFFSET('Smelter Look-up'!$C$4,$V1302-4,0)&amp;"")</f>
        <v/>
      </c>
      <c r="S1302" s="181" t="str">
        <f t="shared" ca="1" si="182"/>
        <v/>
      </c>
      <c r="T1302" s="181" t="str">
        <f ca="1">IF(B1302="","",IF(ISERROR(MATCH($J1302,SorP!$B$1:$B$6226,0)),"",INDIRECT("'SorP'!$A$"&amp;MATCH($S1302&amp;$J1302,SorP!C:C,0))))</f>
        <v/>
      </c>
      <c r="U1302" s="201"/>
      <c r="V1302" s="226" t="e">
        <f>IF(C1302="",NA(),IF(OR(C1302="Smelter not listed",C1302="Smelter not yet identified"),MATCH($B1302&amp;$D1302,'Smelter Look-up'!$J:$J,0),MATCH($B1302&amp;$C1302,'Smelter Look-up'!$J:$J,0)))</f>
        <v>#N/A</v>
      </c>
      <c r="X1302" s="227">
        <f t="shared" ca="1" si="183"/>
        <v>0</v>
      </c>
      <c r="AB1302" s="228" t="str">
        <f t="shared" si="184"/>
        <v/>
      </c>
    </row>
    <row r="1303" spans="1:28" s="227" customFormat="1" ht="20.25">
      <c r="A1303" s="181"/>
      <c r="B1303" s="182" t="str">
        <f>IF(LEN(A1303)=0,"",INDEX('Smelter Look-up'!$A:$A,MATCH($A1303,'Smelter Look-up'!$E:$E,0)))</f>
        <v/>
      </c>
      <c r="C1303" s="186" t="str">
        <f>IF(LEN(A1303)=0,"",INDEX('Smelter Look-up'!$C:$C,MATCH($A1303,'Smelter Look-up'!$E:$E,0)))</f>
        <v/>
      </c>
      <c r="D1303" s="230"/>
      <c r="E1303" s="182" t="str">
        <f ca="1">IF(ISERROR($V1303),"",OFFSET('Smelter Look-up'!$D$4,$V1303-4,0)&amp;"")</f>
        <v/>
      </c>
      <c r="F1303" s="182" t="str">
        <f ca="1">IF(ISERROR($V1303),"",OFFSET('Smelter Look-up'!$E$4,$V1303-4,0))</f>
        <v/>
      </c>
      <c r="G1303" s="182" t="str">
        <f ca="1">IF(C1303=$X$4,IF(ISERROR($V1303),"Enter smelter details","RMI"),IF(ISERROR($V1303),"",OFFSET('Smelter Look-up'!$F$4,$V1303-4,0)))</f>
        <v/>
      </c>
      <c r="H1303" s="183" t="str">
        <f ca="1">IF(ISERROR($V1303),"",OFFSET('Smelter Look-up'!$G$4,$V1303-4,0))</f>
        <v/>
      </c>
      <c r="I1303" s="184" t="str">
        <f ca="1">IF(ISERROR($V1303),"",OFFSET('Smelter Look-up'!$H$4,$V1303-4,0))</f>
        <v/>
      </c>
      <c r="J1303" s="184" t="str">
        <f ca="1">IF(ISERROR($V1303),"",OFFSET('Smelter Look-up'!$I$4,$V1303-4,0))</f>
        <v/>
      </c>
      <c r="K1303" s="224"/>
      <c r="L1303" s="224"/>
      <c r="M1303" s="224"/>
      <c r="N1303" s="224"/>
      <c r="O1303" s="224"/>
      <c r="P1303" s="185"/>
      <c r="Q1303" s="225"/>
      <c r="R1303" s="182" t="str">
        <f ca="1">IF(ISERROR($V1303),"",OFFSET('Smelter Look-up'!$C$4,$V1303-4,0)&amp;"")</f>
        <v/>
      </c>
      <c r="S1303" s="181" t="str">
        <f t="shared" ca="1" si="182"/>
        <v/>
      </c>
      <c r="T1303" s="181" t="str">
        <f ca="1">IF(B1303="","",IF(ISERROR(MATCH($J1303,SorP!$B$1:$B$6226,0)),"",INDIRECT("'SorP'!$A$"&amp;MATCH($S1303&amp;$J1303,SorP!C:C,0))))</f>
        <v/>
      </c>
      <c r="U1303" s="201"/>
      <c r="V1303" s="226" t="e">
        <f>IF(C1303="",NA(),IF(OR(C1303="Smelter not listed",C1303="Smelter not yet identified"),MATCH($B1303&amp;$D1303,'Smelter Look-up'!$J:$J,0),MATCH($B1303&amp;$C1303,'Smelter Look-up'!$J:$J,0)))</f>
        <v>#N/A</v>
      </c>
      <c r="X1303" s="227">
        <f t="shared" ca="1" si="183"/>
        <v>0</v>
      </c>
      <c r="AB1303" s="228" t="str">
        <f t="shared" si="184"/>
        <v/>
      </c>
    </row>
    <row r="1304" spans="1:28" s="227" customFormat="1" ht="20.25">
      <c r="A1304" s="181"/>
      <c r="B1304" s="182" t="str">
        <f>IF(LEN(A1304)=0,"",INDEX('Smelter Look-up'!$A:$A,MATCH($A1304,'Smelter Look-up'!$E:$E,0)))</f>
        <v/>
      </c>
      <c r="C1304" s="186" t="str">
        <f>IF(LEN(A1304)=0,"",INDEX('Smelter Look-up'!$C:$C,MATCH($A1304,'Smelter Look-up'!$E:$E,0)))</f>
        <v/>
      </c>
      <c r="D1304" s="230"/>
      <c r="E1304" s="182" t="str">
        <f ca="1">IF(ISERROR($V1304),"",OFFSET('Smelter Look-up'!$D$4,$V1304-4,0)&amp;"")</f>
        <v/>
      </c>
      <c r="F1304" s="182" t="str">
        <f ca="1">IF(ISERROR($V1304),"",OFFSET('Smelter Look-up'!$E$4,$V1304-4,0))</f>
        <v/>
      </c>
      <c r="G1304" s="182" t="str">
        <f ca="1">IF(C1304=$X$4,IF(ISERROR($V1304),"Enter smelter details","RMI"),IF(ISERROR($V1304),"",OFFSET('Smelter Look-up'!$F$4,$V1304-4,0)))</f>
        <v/>
      </c>
      <c r="H1304" s="183" t="str">
        <f ca="1">IF(ISERROR($V1304),"",OFFSET('Smelter Look-up'!$G$4,$V1304-4,0))</f>
        <v/>
      </c>
      <c r="I1304" s="184" t="str">
        <f ca="1">IF(ISERROR($V1304),"",OFFSET('Smelter Look-up'!$H$4,$V1304-4,0))</f>
        <v/>
      </c>
      <c r="J1304" s="184" t="str">
        <f ca="1">IF(ISERROR($V1304),"",OFFSET('Smelter Look-up'!$I$4,$V1304-4,0))</f>
        <v/>
      </c>
      <c r="K1304" s="224"/>
      <c r="L1304" s="224"/>
      <c r="M1304" s="224"/>
      <c r="N1304" s="224"/>
      <c r="O1304" s="224"/>
      <c r="P1304" s="185"/>
      <c r="Q1304" s="225"/>
      <c r="R1304" s="182" t="str">
        <f ca="1">IF(ISERROR($V1304),"",OFFSET('Smelter Look-up'!$C$4,$V1304-4,0)&amp;"")</f>
        <v/>
      </c>
      <c r="S1304" s="181" t="str">
        <f t="shared" ca="1" si="182"/>
        <v/>
      </c>
      <c r="T1304" s="181" t="str">
        <f ca="1">IF(B1304="","",IF(ISERROR(MATCH($J1304,SorP!$B$1:$B$6226,0)),"",INDIRECT("'SorP'!$A$"&amp;MATCH($S1304&amp;$J1304,SorP!C:C,0))))</f>
        <v/>
      </c>
      <c r="U1304" s="201"/>
      <c r="V1304" s="226" t="e">
        <f>IF(C1304="",NA(),IF(OR(C1304="Smelter not listed",C1304="Smelter not yet identified"),MATCH($B1304&amp;$D1304,'Smelter Look-up'!$J:$J,0),MATCH($B1304&amp;$C1304,'Smelter Look-up'!$J:$J,0)))</f>
        <v>#N/A</v>
      </c>
      <c r="X1304" s="227">
        <f t="shared" ca="1" si="183"/>
        <v>0</v>
      </c>
      <c r="AB1304" s="228" t="str">
        <f t="shared" si="184"/>
        <v/>
      </c>
    </row>
    <row r="1305" spans="1:28" s="227" customFormat="1" ht="20.25">
      <c r="A1305" s="181"/>
      <c r="B1305" s="182" t="str">
        <f>IF(LEN(A1305)=0,"",INDEX('Smelter Look-up'!$A:$A,MATCH($A1305,'Smelter Look-up'!$E:$E,0)))</f>
        <v/>
      </c>
      <c r="C1305" s="186" t="str">
        <f>IF(LEN(A1305)=0,"",INDEX('Smelter Look-up'!$C:$C,MATCH($A1305,'Smelter Look-up'!$E:$E,0)))</f>
        <v/>
      </c>
      <c r="D1305" s="230"/>
      <c r="E1305" s="182" t="str">
        <f ca="1">IF(ISERROR($V1305),"",OFFSET('Smelter Look-up'!$D$4,$V1305-4,0)&amp;"")</f>
        <v/>
      </c>
      <c r="F1305" s="182" t="str">
        <f ca="1">IF(ISERROR($V1305),"",OFFSET('Smelter Look-up'!$E$4,$V1305-4,0))</f>
        <v/>
      </c>
      <c r="G1305" s="182" t="str">
        <f ca="1">IF(C1305=$X$4,IF(ISERROR($V1305),"Enter smelter details","RMI"),IF(ISERROR($V1305),"",OFFSET('Smelter Look-up'!$F$4,$V1305-4,0)))</f>
        <v/>
      </c>
      <c r="H1305" s="183" t="str">
        <f ca="1">IF(ISERROR($V1305),"",OFFSET('Smelter Look-up'!$G$4,$V1305-4,0))</f>
        <v/>
      </c>
      <c r="I1305" s="184" t="str">
        <f ca="1">IF(ISERROR($V1305),"",OFFSET('Smelter Look-up'!$H$4,$V1305-4,0))</f>
        <v/>
      </c>
      <c r="J1305" s="184" t="str">
        <f ca="1">IF(ISERROR($V1305),"",OFFSET('Smelter Look-up'!$I$4,$V1305-4,0))</f>
        <v/>
      </c>
      <c r="K1305" s="224"/>
      <c r="L1305" s="224"/>
      <c r="M1305" s="224"/>
      <c r="N1305" s="224"/>
      <c r="O1305" s="224"/>
      <c r="P1305" s="185"/>
      <c r="Q1305" s="225"/>
      <c r="R1305" s="182" t="str">
        <f ca="1">IF(ISERROR($V1305),"",OFFSET('Smelter Look-up'!$C$4,$V1305-4,0)&amp;"")</f>
        <v/>
      </c>
      <c r="S1305" s="181" t="str">
        <f t="shared" ca="1" si="182"/>
        <v/>
      </c>
      <c r="T1305" s="181" t="str">
        <f ca="1">IF(B1305="","",IF(ISERROR(MATCH($J1305,SorP!$B$1:$B$6226,0)),"",INDIRECT("'SorP'!$A$"&amp;MATCH($S1305&amp;$J1305,SorP!C:C,0))))</f>
        <v/>
      </c>
      <c r="U1305" s="201"/>
      <c r="V1305" s="226" t="e">
        <f>IF(C1305="",NA(),IF(OR(C1305="Smelter not listed",C1305="Smelter not yet identified"),MATCH($B1305&amp;$D1305,'Smelter Look-up'!$J:$J,0),MATCH($B1305&amp;$C1305,'Smelter Look-up'!$J:$J,0)))</f>
        <v>#N/A</v>
      </c>
      <c r="X1305" s="227">
        <f t="shared" ca="1" si="183"/>
        <v>0</v>
      </c>
      <c r="AB1305" s="228" t="str">
        <f t="shared" si="184"/>
        <v/>
      </c>
    </row>
    <row r="1306" spans="1:28" s="227" customFormat="1" ht="20.25">
      <c r="A1306" s="181"/>
      <c r="B1306" s="182" t="str">
        <f>IF(LEN(A1306)=0,"",INDEX('Smelter Look-up'!$A:$A,MATCH($A1306,'Smelter Look-up'!$E:$E,0)))</f>
        <v/>
      </c>
      <c r="C1306" s="186" t="str">
        <f>IF(LEN(A1306)=0,"",INDEX('Smelter Look-up'!$C:$C,MATCH($A1306,'Smelter Look-up'!$E:$E,0)))</f>
        <v/>
      </c>
      <c r="D1306" s="230"/>
      <c r="E1306" s="182" t="str">
        <f ca="1">IF(ISERROR($V1306),"",OFFSET('Smelter Look-up'!$D$4,$V1306-4,0)&amp;"")</f>
        <v/>
      </c>
      <c r="F1306" s="182" t="str">
        <f ca="1">IF(ISERROR($V1306),"",OFFSET('Smelter Look-up'!$E$4,$V1306-4,0))</f>
        <v/>
      </c>
      <c r="G1306" s="182" t="str">
        <f ca="1">IF(C1306=$X$4,IF(ISERROR($V1306),"Enter smelter details","RMI"),IF(ISERROR($V1306),"",OFFSET('Smelter Look-up'!$F$4,$V1306-4,0)))</f>
        <v/>
      </c>
      <c r="H1306" s="183" t="str">
        <f ca="1">IF(ISERROR($V1306),"",OFFSET('Smelter Look-up'!$G$4,$V1306-4,0))</f>
        <v/>
      </c>
      <c r="I1306" s="184" t="str">
        <f ca="1">IF(ISERROR($V1306),"",OFFSET('Smelter Look-up'!$H$4,$V1306-4,0))</f>
        <v/>
      </c>
      <c r="J1306" s="184" t="str">
        <f ca="1">IF(ISERROR($V1306),"",OFFSET('Smelter Look-up'!$I$4,$V1306-4,0))</f>
        <v/>
      </c>
      <c r="K1306" s="224"/>
      <c r="L1306" s="224"/>
      <c r="M1306" s="224"/>
      <c r="N1306" s="224"/>
      <c r="O1306" s="224"/>
      <c r="P1306" s="185"/>
      <c r="Q1306" s="225"/>
      <c r="R1306" s="182" t="str">
        <f ca="1">IF(ISERROR($V1306),"",OFFSET('Smelter Look-up'!$C$4,$V1306-4,0)&amp;"")</f>
        <v/>
      </c>
      <c r="S1306" s="181" t="str">
        <f t="shared" ca="1" si="182"/>
        <v/>
      </c>
      <c r="T1306" s="181" t="str">
        <f ca="1">IF(B1306="","",IF(ISERROR(MATCH($J1306,SorP!$B$1:$B$6226,0)),"",INDIRECT("'SorP'!$A$"&amp;MATCH($S1306&amp;$J1306,SorP!C:C,0))))</f>
        <v/>
      </c>
      <c r="U1306" s="201"/>
      <c r="V1306" s="226" t="e">
        <f>IF(C1306="",NA(),IF(OR(C1306="Smelter not listed",C1306="Smelter not yet identified"),MATCH($B1306&amp;$D1306,'Smelter Look-up'!$J:$J,0),MATCH($B1306&amp;$C1306,'Smelter Look-up'!$J:$J,0)))</f>
        <v>#N/A</v>
      </c>
      <c r="X1306" s="227">
        <f t="shared" ca="1" si="183"/>
        <v>0</v>
      </c>
      <c r="AB1306" s="228" t="str">
        <f t="shared" si="184"/>
        <v/>
      </c>
    </row>
    <row r="1307" spans="1:28" s="227" customFormat="1" ht="20.25">
      <c r="A1307" s="181"/>
      <c r="B1307" s="182" t="str">
        <f>IF(LEN(A1307)=0,"",INDEX('Smelter Look-up'!$A:$A,MATCH($A1307,'Smelter Look-up'!$E:$E,0)))</f>
        <v/>
      </c>
      <c r="C1307" s="186" t="str">
        <f>IF(LEN(A1307)=0,"",INDEX('Smelter Look-up'!$C:$C,MATCH($A1307,'Smelter Look-up'!$E:$E,0)))</f>
        <v/>
      </c>
      <c r="D1307" s="230"/>
      <c r="E1307" s="182" t="str">
        <f ca="1">IF(ISERROR($V1307),"",OFFSET('Smelter Look-up'!$D$4,$V1307-4,0)&amp;"")</f>
        <v/>
      </c>
      <c r="F1307" s="182" t="str">
        <f ca="1">IF(ISERROR($V1307),"",OFFSET('Smelter Look-up'!$E$4,$V1307-4,0))</f>
        <v/>
      </c>
      <c r="G1307" s="182" t="str">
        <f ca="1">IF(C1307=$X$4,IF(ISERROR($V1307),"Enter smelter details","RMI"),IF(ISERROR($V1307),"",OFFSET('Smelter Look-up'!$F$4,$V1307-4,0)))</f>
        <v/>
      </c>
      <c r="H1307" s="183" t="str">
        <f ca="1">IF(ISERROR($V1307),"",OFFSET('Smelter Look-up'!$G$4,$V1307-4,0))</f>
        <v/>
      </c>
      <c r="I1307" s="184" t="str">
        <f ca="1">IF(ISERROR($V1307),"",OFFSET('Smelter Look-up'!$H$4,$V1307-4,0))</f>
        <v/>
      </c>
      <c r="J1307" s="184" t="str">
        <f ca="1">IF(ISERROR($V1307),"",OFFSET('Smelter Look-up'!$I$4,$V1307-4,0))</f>
        <v/>
      </c>
      <c r="K1307" s="224"/>
      <c r="L1307" s="224"/>
      <c r="M1307" s="224"/>
      <c r="N1307" s="224"/>
      <c r="O1307" s="224"/>
      <c r="P1307" s="185"/>
      <c r="Q1307" s="225"/>
      <c r="R1307" s="182" t="str">
        <f ca="1">IF(ISERROR($V1307),"",OFFSET('Smelter Look-up'!$C$4,$V1307-4,0)&amp;"")</f>
        <v/>
      </c>
      <c r="S1307" s="181" t="str">
        <f t="shared" ca="1" si="182"/>
        <v/>
      </c>
      <c r="T1307" s="181" t="str">
        <f ca="1">IF(B1307="","",IF(ISERROR(MATCH($J1307,SorP!$B$1:$B$6226,0)),"",INDIRECT("'SorP'!$A$"&amp;MATCH($S1307&amp;$J1307,SorP!C:C,0))))</f>
        <v/>
      </c>
      <c r="U1307" s="201"/>
      <c r="V1307" s="226" t="e">
        <f>IF(C1307="",NA(),IF(OR(C1307="Smelter not listed",C1307="Smelter not yet identified"),MATCH($B1307&amp;$D1307,'Smelter Look-up'!$J:$J,0),MATCH($B1307&amp;$C1307,'Smelter Look-up'!$J:$J,0)))</f>
        <v>#N/A</v>
      </c>
      <c r="X1307" s="227">
        <f t="shared" ca="1" si="183"/>
        <v>0</v>
      </c>
      <c r="AB1307" s="228" t="str">
        <f t="shared" si="184"/>
        <v/>
      </c>
    </row>
    <row r="1308" spans="1:28" s="227" customFormat="1" ht="20.25">
      <c r="A1308" s="181"/>
      <c r="B1308" s="182" t="str">
        <f>IF(LEN(A1308)=0,"",INDEX('Smelter Look-up'!$A:$A,MATCH($A1308,'Smelter Look-up'!$E:$E,0)))</f>
        <v/>
      </c>
      <c r="C1308" s="186" t="str">
        <f>IF(LEN(A1308)=0,"",INDEX('Smelter Look-up'!$C:$C,MATCH($A1308,'Smelter Look-up'!$E:$E,0)))</f>
        <v/>
      </c>
      <c r="D1308" s="230"/>
      <c r="E1308" s="182" t="str">
        <f ca="1">IF(ISERROR($V1308),"",OFFSET('Smelter Look-up'!$D$4,$V1308-4,0)&amp;"")</f>
        <v/>
      </c>
      <c r="F1308" s="182" t="str">
        <f ca="1">IF(ISERROR($V1308),"",OFFSET('Smelter Look-up'!$E$4,$V1308-4,0))</f>
        <v/>
      </c>
      <c r="G1308" s="182" t="str">
        <f ca="1">IF(C1308=$X$4,IF(ISERROR($V1308),"Enter smelter details","RMI"),IF(ISERROR($V1308),"",OFFSET('Smelter Look-up'!$F$4,$V1308-4,0)))</f>
        <v/>
      </c>
      <c r="H1308" s="183" t="str">
        <f ca="1">IF(ISERROR($V1308),"",OFFSET('Smelter Look-up'!$G$4,$V1308-4,0))</f>
        <v/>
      </c>
      <c r="I1308" s="184" t="str">
        <f ca="1">IF(ISERROR($V1308),"",OFFSET('Smelter Look-up'!$H$4,$V1308-4,0))</f>
        <v/>
      </c>
      <c r="J1308" s="184" t="str">
        <f ca="1">IF(ISERROR($V1308),"",OFFSET('Smelter Look-up'!$I$4,$V1308-4,0))</f>
        <v/>
      </c>
      <c r="K1308" s="224"/>
      <c r="L1308" s="224"/>
      <c r="M1308" s="224"/>
      <c r="N1308" s="224"/>
      <c r="O1308" s="224"/>
      <c r="P1308" s="185"/>
      <c r="Q1308" s="225"/>
      <c r="R1308" s="182" t="str">
        <f ca="1">IF(ISERROR($V1308),"",OFFSET('Smelter Look-up'!$C$4,$V1308-4,0)&amp;"")</f>
        <v/>
      </c>
      <c r="S1308" s="181" t="str">
        <f t="shared" ref="S1308:S1338" ca="1" si="185">IF(B1308="","",IF(ISERROR(MATCH($E1308,CL,0)),"Unknown",INDIRECT("'C'!$A$"&amp;MATCH($E1308,CL,0)+1)))</f>
        <v/>
      </c>
      <c r="T1308" s="181" t="str">
        <f ca="1">IF(B1308="","",IF(ISERROR(MATCH($J1308,SorP!$B$1:$B$6226,0)),"",INDIRECT("'SorP'!$A$"&amp;MATCH($S1308&amp;$J1308,SorP!C:C,0))))</f>
        <v/>
      </c>
      <c r="U1308" s="201"/>
      <c r="V1308" s="226" t="e">
        <f>IF(C1308="",NA(),IF(OR(C1308="Smelter not listed",C1308="Smelter not yet identified"),MATCH($B1308&amp;$D1308,'Smelter Look-up'!$J:$J,0),MATCH($B1308&amp;$C1308,'Smelter Look-up'!$J:$J,0)))</f>
        <v>#N/A</v>
      </c>
      <c r="X1308" s="227">
        <f t="shared" ref="X1308:X1338" ca="1" si="186">IF(AND(C1308="Smelter not listed",OR(LEN(D1308)=0,LEN(E1308)=0)),1,0)</f>
        <v>0</v>
      </c>
      <c r="AB1308" s="228" t="str">
        <f t="shared" ref="AB1308:AB1338" si="187">B1308&amp;C1308</f>
        <v/>
      </c>
    </row>
    <row r="1309" spans="1:28" s="227" customFormat="1" ht="20.25">
      <c r="A1309" s="181"/>
      <c r="B1309" s="182" t="str">
        <f>IF(LEN(A1309)=0,"",INDEX('Smelter Look-up'!$A:$A,MATCH($A1309,'Smelter Look-up'!$E:$E,0)))</f>
        <v/>
      </c>
      <c r="C1309" s="186" t="str">
        <f>IF(LEN(A1309)=0,"",INDEX('Smelter Look-up'!$C:$C,MATCH($A1309,'Smelter Look-up'!$E:$E,0)))</f>
        <v/>
      </c>
      <c r="D1309" s="230"/>
      <c r="E1309" s="182" t="str">
        <f ca="1">IF(ISERROR($V1309),"",OFFSET('Smelter Look-up'!$D$4,$V1309-4,0)&amp;"")</f>
        <v/>
      </c>
      <c r="F1309" s="182" t="str">
        <f ca="1">IF(ISERROR($V1309),"",OFFSET('Smelter Look-up'!$E$4,$V1309-4,0))</f>
        <v/>
      </c>
      <c r="G1309" s="182" t="str">
        <f ca="1">IF(C1309=$X$4,IF(ISERROR($V1309),"Enter smelter details","RMI"),IF(ISERROR($V1309),"",OFFSET('Smelter Look-up'!$F$4,$V1309-4,0)))</f>
        <v/>
      </c>
      <c r="H1309" s="183" t="str">
        <f ca="1">IF(ISERROR($V1309),"",OFFSET('Smelter Look-up'!$G$4,$V1309-4,0))</f>
        <v/>
      </c>
      <c r="I1309" s="184" t="str">
        <f ca="1">IF(ISERROR($V1309),"",OFFSET('Smelter Look-up'!$H$4,$V1309-4,0))</f>
        <v/>
      </c>
      <c r="J1309" s="184" t="str">
        <f ca="1">IF(ISERROR($V1309),"",OFFSET('Smelter Look-up'!$I$4,$V1309-4,0))</f>
        <v/>
      </c>
      <c r="K1309" s="224"/>
      <c r="L1309" s="224"/>
      <c r="M1309" s="224"/>
      <c r="N1309" s="224"/>
      <c r="O1309" s="224"/>
      <c r="P1309" s="185"/>
      <c r="Q1309" s="225"/>
      <c r="R1309" s="182" t="str">
        <f ca="1">IF(ISERROR($V1309),"",OFFSET('Smelter Look-up'!$C$4,$V1309-4,0)&amp;"")</f>
        <v/>
      </c>
      <c r="S1309" s="181" t="str">
        <f t="shared" ca="1" si="185"/>
        <v/>
      </c>
      <c r="T1309" s="181" t="str">
        <f ca="1">IF(B1309="","",IF(ISERROR(MATCH($J1309,SorP!$B$1:$B$6226,0)),"",INDIRECT("'SorP'!$A$"&amp;MATCH($S1309&amp;$J1309,SorP!C:C,0))))</f>
        <v/>
      </c>
      <c r="U1309" s="201"/>
      <c r="V1309" s="226" t="e">
        <f>IF(C1309="",NA(),IF(OR(C1309="Smelter not listed",C1309="Smelter not yet identified"),MATCH($B1309&amp;$D1309,'Smelter Look-up'!$J:$J,0),MATCH($B1309&amp;$C1309,'Smelter Look-up'!$J:$J,0)))</f>
        <v>#N/A</v>
      </c>
      <c r="X1309" s="227">
        <f t="shared" ca="1" si="186"/>
        <v>0</v>
      </c>
      <c r="AB1309" s="228" t="str">
        <f t="shared" si="187"/>
        <v/>
      </c>
    </row>
    <row r="1310" spans="1:28" s="227" customFormat="1" ht="20.25">
      <c r="A1310" s="181"/>
      <c r="B1310" s="182" t="str">
        <f>IF(LEN(A1310)=0,"",INDEX('Smelter Look-up'!$A:$A,MATCH($A1310,'Smelter Look-up'!$E:$E,0)))</f>
        <v/>
      </c>
      <c r="C1310" s="186" t="str">
        <f>IF(LEN(A1310)=0,"",INDEX('Smelter Look-up'!$C:$C,MATCH($A1310,'Smelter Look-up'!$E:$E,0)))</f>
        <v/>
      </c>
      <c r="D1310" s="230"/>
      <c r="E1310" s="182" t="str">
        <f ca="1">IF(ISERROR($V1310),"",OFFSET('Smelter Look-up'!$D$4,$V1310-4,0)&amp;"")</f>
        <v/>
      </c>
      <c r="F1310" s="182" t="str">
        <f ca="1">IF(ISERROR($V1310),"",OFFSET('Smelter Look-up'!$E$4,$V1310-4,0))</f>
        <v/>
      </c>
      <c r="G1310" s="182" t="str">
        <f ca="1">IF(C1310=$X$4,IF(ISERROR($V1310),"Enter smelter details","RMI"),IF(ISERROR($V1310),"",OFFSET('Smelter Look-up'!$F$4,$V1310-4,0)))</f>
        <v/>
      </c>
      <c r="H1310" s="183" t="str">
        <f ca="1">IF(ISERROR($V1310),"",OFFSET('Smelter Look-up'!$G$4,$V1310-4,0))</f>
        <v/>
      </c>
      <c r="I1310" s="184" t="str">
        <f ca="1">IF(ISERROR($V1310),"",OFFSET('Smelter Look-up'!$H$4,$V1310-4,0))</f>
        <v/>
      </c>
      <c r="J1310" s="184" t="str">
        <f ca="1">IF(ISERROR($V1310),"",OFFSET('Smelter Look-up'!$I$4,$V1310-4,0))</f>
        <v/>
      </c>
      <c r="K1310" s="224"/>
      <c r="L1310" s="224"/>
      <c r="M1310" s="224"/>
      <c r="N1310" s="224"/>
      <c r="O1310" s="224"/>
      <c r="P1310" s="185"/>
      <c r="Q1310" s="225"/>
      <c r="R1310" s="182" t="str">
        <f ca="1">IF(ISERROR($V1310),"",OFFSET('Smelter Look-up'!$C$4,$V1310-4,0)&amp;"")</f>
        <v/>
      </c>
      <c r="S1310" s="181" t="str">
        <f t="shared" ca="1" si="185"/>
        <v/>
      </c>
      <c r="T1310" s="181" t="str">
        <f ca="1">IF(B1310="","",IF(ISERROR(MATCH($J1310,SorP!$B$1:$B$6226,0)),"",INDIRECT("'SorP'!$A$"&amp;MATCH($S1310&amp;$J1310,SorP!C:C,0))))</f>
        <v/>
      </c>
      <c r="U1310" s="201"/>
      <c r="V1310" s="226" t="e">
        <f>IF(C1310="",NA(),IF(OR(C1310="Smelter not listed",C1310="Smelter not yet identified"),MATCH($B1310&amp;$D1310,'Smelter Look-up'!$J:$J,0),MATCH($B1310&amp;$C1310,'Smelter Look-up'!$J:$J,0)))</f>
        <v>#N/A</v>
      </c>
      <c r="X1310" s="227">
        <f t="shared" ca="1" si="186"/>
        <v>0</v>
      </c>
      <c r="AB1310" s="228" t="str">
        <f t="shared" si="187"/>
        <v/>
      </c>
    </row>
    <row r="1311" spans="1:28" s="227" customFormat="1" ht="20.25">
      <c r="A1311" s="181"/>
      <c r="B1311" s="182" t="str">
        <f>IF(LEN(A1311)=0,"",INDEX('Smelter Look-up'!$A:$A,MATCH($A1311,'Smelter Look-up'!$E:$E,0)))</f>
        <v/>
      </c>
      <c r="C1311" s="186" t="str">
        <f>IF(LEN(A1311)=0,"",INDEX('Smelter Look-up'!$C:$C,MATCH($A1311,'Smelter Look-up'!$E:$E,0)))</f>
        <v/>
      </c>
      <c r="D1311" s="230"/>
      <c r="E1311" s="182" t="str">
        <f ca="1">IF(ISERROR($V1311),"",OFFSET('Smelter Look-up'!$D$4,$V1311-4,0)&amp;"")</f>
        <v/>
      </c>
      <c r="F1311" s="182" t="str">
        <f ca="1">IF(ISERROR($V1311),"",OFFSET('Smelter Look-up'!$E$4,$V1311-4,0))</f>
        <v/>
      </c>
      <c r="G1311" s="182" t="str">
        <f ca="1">IF(C1311=$X$4,IF(ISERROR($V1311),"Enter smelter details","RMI"),IF(ISERROR($V1311),"",OFFSET('Smelter Look-up'!$F$4,$V1311-4,0)))</f>
        <v/>
      </c>
      <c r="H1311" s="183" t="str">
        <f ca="1">IF(ISERROR($V1311),"",OFFSET('Smelter Look-up'!$G$4,$V1311-4,0))</f>
        <v/>
      </c>
      <c r="I1311" s="184" t="str">
        <f ca="1">IF(ISERROR($V1311),"",OFFSET('Smelter Look-up'!$H$4,$V1311-4,0))</f>
        <v/>
      </c>
      <c r="J1311" s="184" t="str">
        <f ca="1">IF(ISERROR($V1311),"",OFFSET('Smelter Look-up'!$I$4,$V1311-4,0))</f>
        <v/>
      </c>
      <c r="K1311" s="224"/>
      <c r="L1311" s="224"/>
      <c r="M1311" s="224"/>
      <c r="N1311" s="224"/>
      <c r="O1311" s="224"/>
      <c r="P1311" s="185"/>
      <c r="Q1311" s="225"/>
      <c r="R1311" s="182" t="str">
        <f ca="1">IF(ISERROR($V1311),"",OFFSET('Smelter Look-up'!$C$4,$V1311-4,0)&amp;"")</f>
        <v/>
      </c>
      <c r="S1311" s="181" t="str">
        <f t="shared" ca="1" si="185"/>
        <v/>
      </c>
      <c r="T1311" s="181" t="str">
        <f ca="1">IF(B1311="","",IF(ISERROR(MATCH($J1311,SorP!$B$1:$B$6226,0)),"",INDIRECT("'SorP'!$A$"&amp;MATCH($S1311&amp;$J1311,SorP!C:C,0))))</f>
        <v/>
      </c>
      <c r="U1311" s="201"/>
      <c r="V1311" s="226" t="e">
        <f>IF(C1311="",NA(),IF(OR(C1311="Smelter not listed",C1311="Smelter not yet identified"),MATCH($B1311&amp;$D1311,'Smelter Look-up'!$J:$J,0),MATCH($B1311&amp;$C1311,'Smelter Look-up'!$J:$J,0)))</f>
        <v>#N/A</v>
      </c>
      <c r="X1311" s="227">
        <f t="shared" ca="1" si="186"/>
        <v>0</v>
      </c>
      <c r="AB1311" s="228" t="str">
        <f t="shared" si="187"/>
        <v/>
      </c>
    </row>
    <row r="1312" spans="1:28" s="227" customFormat="1" ht="20.25">
      <c r="A1312" s="181"/>
      <c r="B1312" s="182" t="str">
        <f>IF(LEN(A1312)=0,"",INDEX('Smelter Look-up'!$A:$A,MATCH($A1312,'Smelter Look-up'!$E:$E,0)))</f>
        <v/>
      </c>
      <c r="C1312" s="186" t="str">
        <f>IF(LEN(A1312)=0,"",INDEX('Smelter Look-up'!$C:$C,MATCH($A1312,'Smelter Look-up'!$E:$E,0)))</f>
        <v/>
      </c>
      <c r="D1312" s="230"/>
      <c r="E1312" s="182" t="str">
        <f ca="1">IF(ISERROR($V1312),"",OFFSET('Smelter Look-up'!$D$4,$V1312-4,0)&amp;"")</f>
        <v/>
      </c>
      <c r="F1312" s="182" t="str">
        <f ca="1">IF(ISERROR($V1312),"",OFFSET('Smelter Look-up'!$E$4,$V1312-4,0))</f>
        <v/>
      </c>
      <c r="G1312" s="182" t="str">
        <f ca="1">IF(C1312=$X$4,IF(ISERROR($V1312),"Enter smelter details","RMI"),IF(ISERROR($V1312),"",OFFSET('Smelter Look-up'!$F$4,$V1312-4,0)))</f>
        <v/>
      </c>
      <c r="H1312" s="183" t="str">
        <f ca="1">IF(ISERROR($V1312),"",OFFSET('Smelter Look-up'!$G$4,$V1312-4,0))</f>
        <v/>
      </c>
      <c r="I1312" s="184" t="str">
        <f ca="1">IF(ISERROR($V1312),"",OFFSET('Smelter Look-up'!$H$4,$V1312-4,0))</f>
        <v/>
      </c>
      <c r="J1312" s="184" t="str">
        <f ca="1">IF(ISERROR($V1312),"",OFFSET('Smelter Look-up'!$I$4,$V1312-4,0))</f>
        <v/>
      </c>
      <c r="K1312" s="224"/>
      <c r="L1312" s="224"/>
      <c r="M1312" s="224"/>
      <c r="N1312" s="224"/>
      <c r="O1312" s="224"/>
      <c r="P1312" s="185"/>
      <c r="Q1312" s="225"/>
      <c r="R1312" s="182" t="str">
        <f ca="1">IF(ISERROR($V1312),"",OFFSET('Smelter Look-up'!$C$4,$V1312-4,0)&amp;"")</f>
        <v/>
      </c>
      <c r="S1312" s="181" t="str">
        <f t="shared" ca="1" si="185"/>
        <v/>
      </c>
      <c r="T1312" s="181" t="str">
        <f ca="1">IF(B1312="","",IF(ISERROR(MATCH($J1312,SorP!$B$1:$B$6226,0)),"",INDIRECT("'SorP'!$A$"&amp;MATCH($S1312&amp;$J1312,SorP!C:C,0))))</f>
        <v/>
      </c>
      <c r="U1312" s="201"/>
      <c r="V1312" s="226" t="e">
        <f>IF(C1312="",NA(),IF(OR(C1312="Smelter not listed",C1312="Smelter not yet identified"),MATCH($B1312&amp;$D1312,'Smelter Look-up'!$J:$J,0),MATCH($B1312&amp;$C1312,'Smelter Look-up'!$J:$J,0)))</f>
        <v>#N/A</v>
      </c>
      <c r="X1312" s="227">
        <f t="shared" ca="1" si="186"/>
        <v>0</v>
      </c>
      <c r="AB1312" s="228" t="str">
        <f t="shared" si="187"/>
        <v/>
      </c>
    </row>
    <row r="1313" spans="1:28" s="227" customFormat="1" ht="20.25">
      <c r="A1313" s="181"/>
      <c r="B1313" s="182" t="str">
        <f>IF(LEN(A1313)=0,"",INDEX('Smelter Look-up'!$A:$A,MATCH($A1313,'Smelter Look-up'!$E:$E,0)))</f>
        <v/>
      </c>
      <c r="C1313" s="186" t="str">
        <f>IF(LEN(A1313)=0,"",INDEX('Smelter Look-up'!$C:$C,MATCH($A1313,'Smelter Look-up'!$E:$E,0)))</f>
        <v/>
      </c>
      <c r="D1313" s="230"/>
      <c r="E1313" s="182" t="str">
        <f ca="1">IF(ISERROR($V1313),"",OFFSET('Smelter Look-up'!$D$4,$V1313-4,0)&amp;"")</f>
        <v/>
      </c>
      <c r="F1313" s="182" t="str">
        <f ca="1">IF(ISERROR($V1313),"",OFFSET('Smelter Look-up'!$E$4,$V1313-4,0))</f>
        <v/>
      </c>
      <c r="G1313" s="182" t="str">
        <f ca="1">IF(C1313=$X$4,IF(ISERROR($V1313),"Enter smelter details","RMI"),IF(ISERROR($V1313),"",OFFSET('Smelter Look-up'!$F$4,$V1313-4,0)))</f>
        <v/>
      </c>
      <c r="H1313" s="183" t="str">
        <f ca="1">IF(ISERROR($V1313),"",OFFSET('Smelter Look-up'!$G$4,$V1313-4,0))</f>
        <v/>
      </c>
      <c r="I1313" s="184" t="str">
        <f ca="1">IF(ISERROR($V1313),"",OFFSET('Smelter Look-up'!$H$4,$V1313-4,0))</f>
        <v/>
      </c>
      <c r="J1313" s="184" t="str">
        <f ca="1">IF(ISERROR($V1313),"",OFFSET('Smelter Look-up'!$I$4,$V1313-4,0))</f>
        <v/>
      </c>
      <c r="K1313" s="224"/>
      <c r="L1313" s="224"/>
      <c r="M1313" s="224"/>
      <c r="N1313" s="224"/>
      <c r="O1313" s="224"/>
      <c r="P1313" s="185"/>
      <c r="Q1313" s="225"/>
      <c r="R1313" s="182" t="str">
        <f ca="1">IF(ISERROR($V1313),"",OFFSET('Smelter Look-up'!$C$4,$V1313-4,0)&amp;"")</f>
        <v/>
      </c>
      <c r="S1313" s="181" t="str">
        <f t="shared" ca="1" si="185"/>
        <v/>
      </c>
      <c r="T1313" s="181" t="str">
        <f ca="1">IF(B1313="","",IF(ISERROR(MATCH($J1313,SorP!$B$1:$B$6226,0)),"",INDIRECT("'SorP'!$A$"&amp;MATCH($S1313&amp;$J1313,SorP!C:C,0))))</f>
        <v/>
      </c>
      <c r="U1313" s="201"/>
      <c r="V1313" s="226" t="e">
        <f>IF(C1313="",NA(),IF(OR(C1313="Smelter not listed",C1313="Smelter not yet identified"),MATCH($B1313&amp;$D1313,'Smelter Look-up'!$J:$J,0),MATCH($B1313&amp;$C1313,'Smelter Look-up'!$J:$J,0)))</f>
        <v>#N/A</v>
      </c>
      <c r="X1313" s="227">
        <f t="shared" ca="1" si="186"/>
        <v>0</v>
      </c>
      <c r="AB1313" s="228" t="str">
        <f t="shared" si="187"/>
        <v/>
      </c>
    </row>
    <row r="1314" spans="1:28" s="227" customFormat="1" ht="20.25">
      <c r="A1314" s="181"/>
      <c r="B1314" s="182" t="str">
        <f>IF(LEN(A1314)=0,"",INDEX('Smelter Look-up'!$A:$A,MATCH($A1314,'Smelter Look-up'!$E:$E,0)))</f>
        <v/>
      </c>
      <c r="C1314" s="186" t="str">
        <f>IF(LEN(A1314)=0,"",INDEX('Smelter Look-up'!$C:$C,MATCH($A1314,'Smelter Look-up'!$E:$E,0)))</f>
        <v/>
      </c>
      <c r="D1314" s="230"/>
      <c r="E1314" s="182" t="str">
        <f ca="1">IF(ISERROR($V1314),"",OFFSET('Smelter Look-up'!$D$4,$V1314-4,0)&amp;"")</f>
        <v/>
      </c>
      <c r="F1314" s="182" t="str">
        <f ca="1">IF(ISERROR($V1314),"",OFFSET('Smelter Look-up'!$E$4,$V1314-4,0))</f>
        <v/>
      </c>
      <c r="G1314" s="182" t="str">
        <f ca="1">IF(C1314=$X$4,IF(ISERROR($V1314),"Enter smelter details","RMI"),IF(ISERROR($V1314),"",OFFSET('Smelter Look-up'!$F$4,$V1314-4,0)))</f>
        <v/>
      </c>
      <c r="H1314" s="183" t="str">
        <f ca="1">IF(ISERROR($V1314),"",OFFSET('Smelter Look-up'!$G$4,$V1314-4,0))</f>
        <v/>
      </c>
      <c r="I1314" s="184" t="str">
        <f ca="1">IF(ISERROR($V1314),"",OFFSET('Smelter Look-up'!$H$4,$V1314-4,0))</f>
        <v/>
      </c>
      <c r="J1314" s="184" t="str">
        <f ca="1">IF(ISERROR($V1314),"",OFFSET('Smelter Look-up'!$I$4,$V1314-4,0))</f>
        <v/>
      </c>
      <c r="K1314" s="224"/>
      <c r="L1314" s="224"/>
      <c r="M1314" s="224"/>
      <c r="N1314" s="224"/>
      <c r="O1314" s="224"/>
      <c r="P1314" s="185"/>
      <c r="Q1314" s="225"/>
      <c r="R1314" s="182" t="str">
        <f ca="1">IF(ISERROR($V1314),"",OFFSET('Smelter Look-up'!$C$4,$V1314-4,0)&amp;"")</f>
        <v/>
      </c>
      <c r="S1314" s="181" t="str">
        <f t="shared" ca="1" si="185"/>
        <v/>
      </c>
      <c r="T1314" s="181" t="str">
        <f ca="1">IF(B1314="","",IF(ISERROR(MATCH($J1314,SorP!$B$1:$B$6226,0)),"",INDIRECT("'SorP'!$A$"&amp;MATCH($S1314&amp;$J1314,SorP!C:C,0))))</f>
        <v/>
      </c>
      <c r="U1314" s="201"/>
      <c r="V1314" s="226" t="e">
        <f>IF(C1314="",NA(),IF(OR(C1314="Smelter not listed",C1314="Smelter not yet identified"),MATCH($B1314&amp;$D1314,'Smelter Look-up'!$J:$J,0),MATCH($B1314&amp;$C1314,'Smelter Look-up'!$J:$J,0)))</f>
        <v>#N/A</v>
      </c>
      <c r="X1314" s="227">
        <f t="shared" ca="1" si="186"/>
        <v>0</v>
      </c>
      <c r="AB1314" s="228" t="str">
        <f t="shared" si="187"/>
        <v/>
      </c>
    </row>
    <row r="1315" spans="1:28" s="227" customFormat="1" ht="20.25">
      <c r="A1315" s="181"/>
      <c r="B1315" s="182" t="str">
        <f>IF(LEN(A1315)=0,"",INDEX('Smelter Look-up'!$A:$A,MATCH($A1315,'Smelter Look-up'!$E:$E,0)))</f>
        <v/>
      </c>
      <c r="C1315" s="186" t="str">
        <f>IF(LEN(A1315)=0,"",INDEX('Smelter Look-up'!$C:$C,MATCH($A1315,'Smelter Look-up'!$E:$E,0)))</f>
        <v/>
      </c>
      <c r="D1315" s="230"/>
      <c r="E1315" s="182" t="str">
        <f ca="1">IF(ISERROR($V1315),"",OFFSET('Smelter Look-up'!$D$4,$V1315-4,0)&amp;"")</f>
        <v/>
      </c>
      <c r="F1315" s="182" t="str">
        <f ca="1">IF(ISERROR($V1315),"",OFFSET('Smelter Look-up'!$E$4,$V1315-4,0))</f>
        <v/>
      </c>
      <c r="G1315" s="182" t="str">
        <f ca="1">IF(C1315=$X$4,IF(ISERROR($V1315),"Enter smelter details","RMI"),IF(ISERROR($V1315),"",OFFSET('Smelter Look-up'!$F$4,$V1315-4,0)))</f>
        <v/>
      </c>
      <c r="H1315" s="183" t="str">
        <f ca="1">IF(ISERROR($V1315),"",OFFSET('Smelter Look-up'!$G$4,$V1315-4,0))</f>
        <v/>
      </c>
      <c r="I1315" s="184" t="str">
        <f ca="1">IF(ISERROR($V1315),"",OFFSET('Smelter Look-up'!$H$4,$V1315-4,0))</f>
        <v/>
      </c>
      <c r="J1315" s="184" t="str">
        <f ca="1">IF(ISERROR($V1315),"",OFFSET('Smelter Look-up'!$I$4,$V1315-4,0))</f>
        <v/>
      </c>
      <c r="K1315" s="224"/>
      <c r="L1315" s="224"/>
      <c r="M1315" s="224"/>
      <c r="N1315" s="224"/>
      <c r="O1315" s="224"/>
      <c r="P1315" s="185"/>
      <c r="Q1315" s="225"/>
      <c r="R1315" s="182" t="str">
        <f ca="1">IF(ISERROR($V1315),"",OFFSET('Smelter Look-up'!$C$4,$V1315-4,0)&amp;"")</f>
        <v/>
      </c>
      <c r="S1315" s="181" t="str">
        <f t="shared" ca="1" si="185"/>
        <v/>
      </c>
      <c r="T1315" s="181" t="str">
        <f ca="1">IF(B1315="","",IF(ISERROR(MATCH($J1315,SorP!$B$1:$B$6226,0)),"",INDIRECT("'SorP'!$A$"&amp;MATCH($S1315&amp;$J1315,SorP!C:C,0))))</f>
        <v/>
      </c>
      <c r="U1315" s="201"/>
      <c r="V1315" s="226" t="e">
        <f>IF(C1315="",NA(),IF(OR(C1315="Smelter not listed",C1315="Smelter not yet identified"),MATCH($B1315&amp;$D1315,'Smelter Look-up'!$J:$J,0),MATCH($B1315&amp;$C1315,'Smelter Look-up'!$J:$J,0)))</f>
        <v>#N/A</v>
      </c>
      <c r="X1315" s="227">
        <f t="shared" ca="1" si="186"/>
        <v>0</v>
      </c>
      <c r="AB1315" s="228" t="str">
        <f t="shared" si="187"/>
        <v/>
      </c>
    </row>
    <row r="1316" spans="1:28" s="227" customFormat="1" ht="20.25">
      <c r="A1316" s="181"/>
      <c r="B1316" s="182" t="str">
        <f>IF(LEN(A1316)=0,"",INDEX('Smelter Look-up'!$A:$A,MATCH($A1316,'Smelter Look-up'!$E:$E,0)))</f>
        <v/>
      </c>
      <c r="C1316" s="186" t="str">
        <f>IF(LEN(A1316)=0,"",INDEX('Smelter Look-up'!$C:$C,MATCH($A1316,'Smelter Look-up'!$E:$E,0)))</f>
        <v/>
      </c>
      <c r="D1316" s="230"/>
      <c r="E1316" s="182" t="str">
        <f ca="1">IF(ISERROR($V1316),"",OFFSET('Smelter Look-up'!$D$4,$V1316-4,0)&amp;"")</f>
        <v/>
      </c>
      <c r="F1316" s="182" t="str">
        <f ca="1">IF(ISERROR($V1316),"",OFFSET('Smelter Look-up'!$E$4,$V1316-4,0))</f>
        <v/>
      </c>
      <c r="G1316" s="182" t="str">
        <f ca="1">IF(C1316=$X$4,IF(ISERROR($V1316),"Enter smelter details","RMI"),IF(ISERROR($V1316),"",OFFSET('Smelter Look-up'!$F$4,$V1316-4,0)))</f>
        <v/>
      </c>
      <c r="H1316" s="183" t="str">
        <f ca="1">IF(ISERROR($V1316),"",OFFSET('Smelter Look-up'!$G$4,$V1316-4,0))</f>
        <v/>
      </c>
      <c r="I1316" s="184" t="str">
        <f ca="1">IF(ISERROR($V1316),"",OFFSET('Smelter Look-up'!$H$4,$V1316-4,0))</f>
        <v/>
      </c>
      <c r="J1316" s="184" t="str">
        <f ca="1">IF(ISERROR($V1316),"",OFFSET('Smelter Look-up'!$I$4,$V1316-4,0))</f>
        <v/>
      </c>
      <c r="K1316" s="224"/>
      <c r="L1316" s="224"/>
      <c r="M1316" s="224"/>
      <c r="N1316" s="224"/>
      <c r="O1316" s="224"/>
      <c r="P1316" s="185"/>
      <c r="Q1316" s="225"/>
      <c r="R1316" s="182" t="str">
        <f ca="1">IF(ISERROR($V1316),"",OFFSET('Smelter Look-up'!$C$4,$V1316-4,0)&amp;"")</f>
        <v/>
      </c>
      <c r="S1316" s="181" t="str">
        <f t="shared" ca="1" si="185"/>
        <v/>
      </c>
      <c r="T1316" s="181" t="str">
        <f ca="1">IF(B1316="","",IF(ISERROR(MATCH($J1316,SorP!$B$1:$B$6226,0)),"",INDIRECT("'SorP'!$A$"&amp;MATCH($S1316&amp;$J1316,SorP!C:C,0))))</f>
        <v/>
      </c>
      <c r="U1316" s="201"/>
      <c r="V1316" s="226" t="e">
        <f>IF(C1316="",NA(),IF(OR(C1316="Smelter not listed",C1316="Smelter not yet identified"),MATCH($B1316&amp;$D1316,'Smelter Look-up'!$J:$J,0),MATCH($B1316&amp;$C1316,'Smelter Look-up'!$J:$J,0)))</f>
        <v>#N/A</v>
      </c>
      <c r="X1316" s="227">
        <f t="shared" ca="1" si="186"/>
        <v>0</v>
      </c>
      <c r="AB1316" s="228" t="str">
        <f t="shared" si="187"/>
        <v/>
      </c>
    </row>
    <row r="1317" spans="1:28" s="227" customFormat="1" ht="20.25">
      <c r="A1317" s="181"/>
      <c r="B1317" s="182" t="str">
        <f>IF(LEN(A1317)=0,"",INDEX('Smelter Look-up'!$A:$A,MATCH($A1317,'Smelter Look-up'!$E:$E,0)))</f>
        <v/>
      </c>
      <c r="C1317" s="186" t="str">
        <f>IF(LEN(A1317)=0,"",INDEX('Smelter Look-up'!$C:$C,MATCH($A1317,'Smelter Look-up'!$E:$E,0)))</f>
        <v/>
      </c>
      <c r="D1317" s="230"/>
      <c r="E1317" s="182" t="str">
        <f ca="1">IF(ISERROR($V1317),"",OFFSET('Smelter Look-up'!$D$4,$V1317-4,0)&amp;"")</f>
        <v/>
      </c>
      <c r="F1317" s="182" t="str">
        <f ca="1">IF(ISERROR($V1317),"",OFFSET('Smelter Look-up'!$E$4,$V1317-4,0))</f>
        <v/>
      </c>
      <c r="G1317" s="182" t="str">
        <f ca="1">IF(C1317=$X$4,IF(ISERROR($V1317),"Enter smelter details","RMI"),IF(ISERROR($V1317),"",OFFSET('Smelter Look-up'!$F$4,$V1317-4,0)))</f>
        <v/>
      </c>
      <c r="H1317" s="183" t="str">
        <f ca="1">IF(ISERROR($V1317),"",OFFSET('Smelter Look-up'!$G$4,$V1317-4,0))</f>
        <v/>
      </c>
      <c r="I1317" s="184" t="str">
        <f ca="1">IF(ISERROR($V1317),"",OFFSET('Smelter Look-up'!$H$4,$V1317-4,0))</f>
        <v/>
      </c>
      <c r="J1317" s="184" t="str">
        <f ca="1">IF(ISERROR($V1317),"",OFFSET('Smelter Look-up'!$I$4,$V1317-4,0))</f>
        <v/>
      </c>
      <c r="K1317" s="224"/>
      <c r="L1317" s="224"/>
      <c r="M1317" s="224"/>
      <c r="N1317" s="224"/>
      <c r="O1317" s="224"/>
      <c r="P1317" s="185"/>
      <c r="Q1317" s="225"/>
      <c r="R1317" s="182" t="str">
        <f ca="1">IF(ISERROR($V1317),"",OFFSET('Smelter Look-up'!$C$4,$V1317-4,0)&amp;"")</f>
        <v/>
      </c>
      <c r="S1317" s="181" t="str">
        <f t="shared" ca="1" si="185"/>
        <v/>
      </c>
      <c r="T1317" s="181" t="str">
        <f ca="1">IF(B1317="","",IF(ISERROR(MATCH($J1317,SorP!$B$1:$B$6226,0)),"",INDIRECT("'SorP'!$A$"&amp;MATCH($S1317&amp;$J1317,SorP!C:C,0))))</f>
        <v/>
      </c>
      <c r="U1317" s="201"/>
      <c r="V1317" s="226" t="e">
        <f>IF(C1317="",NA(),IF(OR(C1317="Smelter not listed",C1317="Smelter not yet identified"),MATCH($B1317&amp;$D1317,'Smelter Look-up'!$J:$J,0),MATCH($B1317&amp;$C1317,'Smelter Look-up'!$J:$J,0)))</f>
        <v>#N/A</v>
      </c>
      <c r="X1317" s="227">
        <f t="shared" ca="1" si="186"/>
        <v>0</v>
      </c>
      <c r="AB1317" s="228" t="str">
        <f t="shared" si="187"/>
        <v/>
      </c>
    </row>
    <row r="1318" spans="1:28" s="227" customFormat="1" ht="20.25">
      <c r="A1318" s="181"/>
      <c r="B1318" s="182" t="str">
        <f>IF(LEN(A1318)=0,"",INDEX('Smelter Look-up'!$A:$A,MATCH($A1318,'Smelter Look-up'!$E:$E,0)))</f>
        <v/>
      </c>
      <c r="C1318" s="186" t="str">
        <f>IF(LEN(A1318)=0,"",INDEX('Smelter Look-up'!$C:$C,MATCH($A1318,'Smelter Look-up'!$E:$E,0)))</f>
        <v/>
      </c>
      <c r="D1318" s="230"/>
      <c r="E1318" s="182" t="str">
        <f ca="1">IF(ISERROR($V1318),"",OFFSET('Smelter Look-up'!$D$4,$V1318-4,0)&amp;"")</f>
        <v/>
      </c>
      <c r="F1318" s="182" t="str">
        <f ca="1">IF(ISERROR($V1318),"",OFFSET('Smelter Look-up'!$E$4,$V1318-4,0))</f>
        <v/>
      </c>
      <c r="G1318" s="182" t="str">
        <f ca="1">IF(C1318=$X$4,IF(ISERROR($V1318),"Enter smelter details","RMI"),IF(ISERROR($V1318),"",OFFSET('Smelter Look-up'!$F$4,$V1318-4,0)))</f>
        <v/>
      </c>
      <c r="H1318" s="183" t="str">
        <f ca="1">IF(ISERROR($V1318),"",OFFSET('Smelter Look-up'!$G$4,$V1318-4,0))</f>
        <v/>
      </c>
      <c r="I1318" s="184" t="str">
        <f ca="1">IF(ISERROR($V1318),"",OFFSET('Smelter Look-up'!$H$4,$V1318-4,0))</f>
        <v/>
      </c>
      <c r="J1318" s="184" t="str">
        <f ca="1">IF(ISERROR($V1318),"",OFFSET('Smelter Look-up'!$I$4,$V1318-4,0))</f>
        <v/>
      </c>
      <c r="K1318" s="224"/>
      <c r="L1318" s="224"/>
      <c r="M1318" s="224"/>
      <c r="N1318" s="224"/>
      <c r="O1318" s="224"/>
      <c r="P1318" s="185"/>
      <c r="Q1318" s="225"/>
      <c r="R1318" s="182" t="str">
        <f ca="1">IF(ISERROR($V1318),"",OFFSET('Smelter Look-up'!$C$4,$V1318-4,0)&amp;"")</f>
        <v/>
      </c>
      <c r="S1318" s="181" t="str">
        <f t="shared" ca="1" si="185"/>
        <v/>
      </c>
      <c r="T1318" s="181" t="str">
        <f ca="1">IF(B1318="","",IF(ISERROR(MATCH($J1318,SorP!$B$1:$B$6226,0)),"",INDIRECT("'SorP'!$A$"&amp;MATCH($S1318&amp;$J1318,SorP!C:C,0))))</f>
        <v/>
      </c>
      <c r="U1318" s="201"/>
      <c r="V1318" s="226" t="e">
        <f>IF(C1318="",NA(),IF(OR(C1318="Smelter not listed",C1318="Smelter not yet identified"),MATCH($B1318&amp;$D1318,'Smelter Look-up'!$J:$J,0),MATCH($B1318&amp;$C1318,'Smelter Look-up'!$J:$J,0)))</f>
        <v>#N/A</v>
      </c>
      <c r="X1318" s="227">
        <f t="shared" ca="1" si="186"/>
        <v>0</v>
      </c>
      <c r="AB1318" s="228" t="str">
        <f t="shared" si="187"/>
        <v/>
      </c>
    </row>
    <row r="1319" spans="1:28" s="227" customFormat="1" ht="20.25">
      <c r="A1319" s="181"/>
      <c r="B1319" s="182" t="str">
        <f>IF(LEN(A1319)=0,"",INDEX('Smelter Look-up'!$A:$A,MATCH($A1319,'Smelter Look-up'!$E:$E,0)))</f>
        <v/>
      </c>
      <c r="C1319" s="186" t="str">
        <f>IF(LEN(A1319)=0,"",INDEX('Smelter Look-up'!$C:$C,MATCH($A1319,'Smelter Look-up'!$E:$E,0)))</f>
        <v/>
      </c>
      <c r="D1319" s="230"/>
      <c r="E1319" s="182" t="str">
        <f ca="1">IF(ISERROR($V1319),"",OFFSET('Smelter Look-up'!$D$4,$V1319-4,0)&amp;"")</f>
        <v/>
      </c>
      <c r="F1319" s="182" t="str">
        <f ca="1">IF(ISERROR($V1319),"",OFFSET('Smelter Look-up'!$E$4,$V1319-4,0))</f>
        <v/>
      </c>
      <c r="G1319" s="182" t="str">
        <f ca="1">IF(C1319=$X$4,IF(ISERROR($V1319),"Enter smelter details","RMI"),IF(ISERROR($V1319),"",OFFSET('Smelter Look-up'!$F$4,$V1319-4,0)))</f>
        <v/>
      </c>
      <c r="H1319" s="183" t="str">
        <f ca="1">IF(ISERROR($V1319),"",OFFSET('Smelter Look-up'!$G$4,$V1319-4,0))</f>
        <v/>
      </c>
      <c r="I1319" s="184" t="str">
        <f ca="1">IF(ISERROR($V1319),"",OFFSET('Smelter Look-up'!$H$4,$V1319-4,0))</f>
        <v/>
      </c>
      <c r="J1319" s="184" t="str">
        <f ca="1">IF(ISERROR($V1319),"",OFFSET('Smelter Look-up'!$I$4,$V1319-4,0))</f>
        <v/>
      </c>
      <c r="K1319" s="224"/>
      <c r="L1319" s="224"/>
      <c r="M1319" s="224"/>
      <c r="N1319" s="224"/>
      <c r="O1319" s="224"/>
      <c r="P1319" s="185"/>
      <c r="Q1319" s="225"/>
      <c r="R1319" s="182" t="str">
        <f ca="1">IF(ISERROR($V1319),"",OFFSET('Smelter Look-up'!$C$4,$V1319-4,0)&amp;"")</f>
        <v/>
      </c>
      <c r="S1319" s="181" t="str">
        <f t="shared" ca="1" si="185"/>
        <v/>
      </c>
      <c r="T1319" s="181" t="str">
        <f ca="1">IF(B1319="","",IF(ISERROR(MATCH($J1319,SorP!$B$1:$B$6226,0)),"",INDIRECT("'SorP'!$A$"&amp;MATCH($S1319&amp;$J1319,SorP!C:C,0))))</f>
        <v/>
      </c>
      <c r="U1319" s="201"/>
      <c r="V1319" s="226" t="e">
        <f>IF(C1319="",NA(),IF(OR(C1319="Smelter not listed",C1319="Smelter not yet identified"),MATCH($B1319&amp;$D1319,'Smelter Look-up'!$J:$J,0),MATCH($B1319&amp;$C1319,'Smelter Look-up'!$J:$J,0)))</f>
        <v>#N/A</v>
      </c>
      <c r="X1319" s="227">
        <f t="shared" ca="1" si="186"/>
        <v>0</v>
      </c>
      <c r="AB1319" s="228" t="str">
        <f t="shared" si="187"/>
        <v/>
      </c>
    </row>
    <row r="1320" spans="1:28" s="227" customFormat="1" ht="20.25">
      <c r="A1320" s="181"/>
      <c r="B1320" s="182" t="str">
        <f>IF(LEN(A1320)=0,"",INDEX('Smelter Look-up'!$A:$A,MATCH($A1320,'Smelter Look-up'!$E:$E,0)))</f>
        <v/>
      </c>
      <c r="C1320" s="186" t="str">
        <f>IF(LEN(A1320)=0,"",INDEX('Smelter Look-up'!$C:$C,MATCH($A1320,'Smelter Look-up'!$E:$E,0)))</f>
        <v/>
      </c>
      <c r="D1320" s="230"/>
      <c r="E1320" s="182" t="str">
        <f ca="1">IF(ISERROR($V1320),"",OFFSET('Smelter Look-up'!$D$4,$V1320-4,0)&amp;"")</f>
        <v/>
      </c>
      <c r="F1320" s="182" t="str">
        <f ca="1">IF(ISERROR($V1320),"",OFFSET('Smelter Look-up'!$E$4,$V1320-4,0))</f>
        <v/>
      </c>
      <c r="G1320" s="182" t="str">
        <f ca="1">IF(C1320=$X$4,IF(ISERROR($V1320),"Enter smelter details","RMI"),IF(ISERROR($V1320),"",OFFSET('Smelter Look-up'!$F$4,$V1320-4,0)))</f>
        <v/>
      </c>
      <c r="H1320" s="183" t="str">
        <f ca="1">IF(ISERROR($V1320),"",OFFSET('Smelter Look-up'!$G$4,$V1320-4,0))</f>
        <v/>
      </c>
      <c r="I1320" s="184" t="str">
        <f ca="1">IF(ISERROR($V1320),"",OFFSET('Smelter Look-up'!$H$4,$V1320-4,0))</f>
        <v/>
      </c>
      <c r="J1320" s="184" t="str">
        <f ca="1">IF(ISERROR($V1320),"",OFFSET('Smelter Look-up'!$I$4,$V1320-4,0))</f>
        <v/>
      </c>
      <c r="K1320" s="224"/>
      <c r="L1320" s="224"/>
      <c r="M1320" s="224"/>
      <c r="N1320" s="224"/>
      <c r="O1320" s="224"/>
      <c r="P1320" s="185"/>
      <c r="Q1320" s="225"/>
      <c r="R1320" s="182" t="str">
        <f ca="1">IF(ISERROR($V1320),"",OFFSET('Smelter Look-up'!$C$4,$V1320-4,0)&amp;"")</f>
        <v/>
      </c>
      <c r="S1320" s="181" t="str">
        <f t="shared" ca="1" si="185"/>
        <v/>
      </c>
      <c r="T1320" s="181" t="str">
        <f ca="1">IF(B1320="","",IF(ISERROR(MATCH($J1320,SorP!$B$1:$B$6226,0)),"",INDIRECT("'SorP'!$A$"&amp;MATCH($S1320&amp;$J1320,SorP!C:C,0))))</f>
        <v/>
      </c>
      <c r="U1320" s="201"/>
      <c r="V1320" s="226" t="e">
        <f>IF(C1320="",NA(),IF(OR(C1320="Smelter not listed",C1320="Smelter not yet identified"),MATCH($B1320&amp;$D1320,'Smelter Look-up'!$J:$J,0),MATCH($B1320&amp;$C1320,'Smelter Look-up'!$J:$J,0)))</f>
        <v>#N/A</v>
      </c>
      <c r="X1320" s="227">
        <f t="shared" ca="1" si="186"/>
        <v>0</v>
      </c>
      <c r="AB1320" s="228" t="str">
        <f t="shared" si="187"/>
        <v/>
      </c>
    </row>
    <row r="1321" spans="1:28" s="227" customFormat="1" ht="20.25">
      <c r="A1321" s="181"/>
      <c r="B1321" s="182" t="str">
        <f>IF(LEN(A1321)=0,"",INDEX('Smelter Look-up'!$A:$A,MATCH($A1321,'Smelter Look-up'!$E:$E,0)))</f>
        <v/>
      </c>
      <c r="C1321" s="186" t="str">
        <f>IF(LEN(A1321)=0,"",INDEX('Smelter Look-up'!$C:$C,MATCH($A1321,'Smelter Look-up'!$E:$E,0)))</f>
        <v/>
      </c>
      <c r="D1321" s="230"/>
      <c r="E1321" s="182" t="str">
        <f ca="1">IF(ISERROR($V1321),"",OFFSET('Smelter Look-up'!$D$4,$V1321-4,0)&amp;"")</f>
        <v/>
      </c>
      <c r="F1321" s="182" t="str">
        <f ca="1">IF(ISERROR($V1321),"",OFFSET('Smelter Look-up'!$E$4,$V1321-4,0))</f>
        <v/>
      </c>
      <c r="G1321" s="182" t="str">
        <f ca="1">IF(C1321=$X$4,IF(ISERROR($V1321),"Enter smelter details","RMI"),IF(ISERROR($V1321),"",OFFSET('Smelter Look-up'!$F$4,$V1321-4,0)))</f>
        <v/>
      </c>
      <c r="H1321" s="183" t="str">
        <f ca="1">IF(ISERROR($V1321),"",OFFSET('Smelter Look-up'!$G$4,$V1321-4,0))</f>
        <v/>
      </c>
      <c r="I1321" s="184" t="str">
        <f ca="1">IF(ISERROR($V1321),"",OFFSET('Smelter Look-up'!$H$4,$V1321-4,0))</f>
        <v/>
      </c>
      <c r="J1321" s="184" t="str">
        <f ca="1">IF(ISERROR($V1321),"",OFFSET('Smelter Look-up'!$I$4,$V1321-4,0))</f>
        <v/>
      </c>
      <c r="K1321" s="224"/>
      <c r="L1321" s="224"/>
      <c r="M1321" s="224"/>
      <c r="N1321" s="224"/>
      <c r="O1321" s="224"/>
      <c r="P1321" s="185"/>
      <c r="Q1321" s="225"/>
      <c r="R1321" s="182" t="str">
        <f ca="1">IF(ISERROR($V1321),"",OFFSET('Smelter Look-up'!$C$4,$V1321-4,0)&amp;"")</f>
        <v/>
      </c>
      <c r="S1321" s="181" t="str">
        <f t="shared" ca="1" si="185"/>
        <v/>
      </c>
      <c r="T1321" s="181" t="str">
        <f ca="1">IF(B1321="","",IF(ISERROR(MATCH($J1321,SorP!$B$1:$B$6226,0)),"",INDIRECT("'SorP'!$A$"&amp;MATCH($S1321&amp;$J1321,SorP!C:C,0))))</f>
        <v/>
      </c>
      <c r="U1321" s="201"/>
      <c r="V1321" s="226" t="e">
        <f>IF(C1321="",NA(),IF(OR(C1321="Smelter not listed",C1321="Smelter not yet identified"),MATCH($B1321&amp;$D1321,'Smelter Look-up'!$J:$J,0),MATCH($B1321&amp;$C1321,'Smelter Look-up'!$J:$J,0)))</f>
        <v>#N/A</v>
      </c>
      <c r="X1321" s="227">
        <f t="shared" ca="1" si="186"/>
        <v>0</v>
      </c>
      <c r="AB1321" s="228" t="str">
        <f t="shared" si="187"/>
        <v/>
      </c>
    </row>
    <row r="1322" spans="1:28" s="227" customFormat="1" ht="20.25">
      <c r="A1322" s="181"/>
      <c r="B1322" s="182" t="str">
        <f>IF(LEN(A1322)=0,"",INDEX('Smelter Look-up'!$A:$A,MATCH($A1322,'Smelter Look-up'!$E:$E,0)))</f>
        <v/>
      </c>
      <c r="C1322" s="186" t="str">
        <f>IF(LEN(A1322)=0,"",INDEX('Smelter Look-up'!$C:$C,MATCH($A1322,'Smelter Look-up'!$E:$E,0)))</f>
        <v/>
      </c>
      <c r="D1322" s="230"/>
      <c r="E1322" s="182" t="str">
        <f ca="1">IF(ISERROR($V1322),"",OFFSET('Smelter Look-up'!$D$4,$V1322-4,0)&amp;"")</f>
        <v/>
      </c>
      <c r="F1322" s="182" t="str">
        <f ca="1">IF(ISERROR($V1322),"",OFFSET('Smelter Look-up'!$E$4,$V1322-4,0))</f>
        <v/>
      </c>
      <c r="G1322" s="182" t="str">
        <f ca="1">IF(C1322=$X$4,IF(ISERROR($V1322),"Enter smelter details","RMI"),IF(ISERROR($V1322),"",OFFSET('Smelter Look-up'!$F$4,$V1322-4,0)))</f>
        <v/>
      </c>
      <c r="H1322" s="183" t="str">
        <f ca="1">IF(ISERROR($V1322),"",OFFSET('Smelter Look-up'!$G$4,$V1322-4,0))</f>
        <v/>
      </c>
      <c r="I1322" s="184" t="str">
        <f ca="1">IF(ISERROR($V1322),"",OFFSET('Smelter Look-up'!$H$4,$V1322-4,0))</f>
        <v/>
      </c>
      <c r="J1322" s="184" t="str">
        <f ca="1">IF(ISERROR($V1322),"",OFFSET('Smelter Look-up'!$I$4,$V1322-4,0))</f>
        <v/>
      </c>
      <c r="K1322" s="224"/>
      <c r="L1322" s="224"/>
      <c r="M1322" s="224"/>
      <c r="N1322" s="224"/>
      <c r="O1322" s="224"/>
      <c r="P1322" s="185"/>
      <c r="Q1322" s="225"/>
      <c r="R1322" s="182" t="str">
        <f ca="1">IF(ISERROR($V1322),"",OFFSET('Smelter Look-up'!$C$4,$V1322-4,0)&amp;"")</f>
        <v/>
      </c>
      <c r="S1322" s="181" t="str">
        <f t="shared" ca="1" si="185"/>
        <v/>
      </c>
      <c r="T1322" s="181" t="str">
        <f ca="1">IF(B1322="","",IF(ISERROR(MATCH($J1322,SorP!$B$1:$B$6226,0)),"",INDIRECT("'SorP'!$A$"&amp;MATCH($S1322&amp;$J1322,SorP!C:C,0))))</f>
        <v/>
      </c>
      <c r="U1322" s="201"/>
      <c r="V1322" s="226" t="e">
        <f>IF(C1322="",NA(),IF(OR(C1322="Smelter not listed",C1322="Smelter not yet identified"),MATCH($B1322&amp;$D1322,'Smelter Look-up'!$J:$J,0),MATCH($B1322&amp;$C1322,'Smelter Look-up'!$J:$J,0)))</f>
        <v>#N/A</v>
      </c>
      <c r="X1322" s="227">
        <f t="shared" ca="1" si="186"/>
        <v>0</v>
      </c>
      <c r="AB1322" s="228" t="str">
        <f t="shared" si="187"/>
        <v/>
      </c>
    </row>
    <row r="1323" spans="1:28" s="227" customFormat="1" ht="20.25">
      <c r="A1323" s="181"/>
      <c r="B1323" s="182" t="str">
        <f>IF(LEN(A1323)=0,"",INDEX('Smelter Look-up'!$A:$A,MATCH($A1323,'Smelter Look-up'!$E:$E,0)))</f>
        <v/>
      </c>
      <c r="C1323" s="186" t="str">
        <f>IF(LEN(A1323)=0,"",INDEX('Smelter Look-up'!$C:$C,MATCH($A1323,'Smelter Look-up'!$E:$E,0)))</f>
        <v/>
      </c>
      <c r="D1323" s="230"/>
      <c r="E1323" s="182" t="str">
        <f ca="1">IF(ISERROR($V1323),"",OFFSET('Smelter Look-up'!$D$4,$V1323-4,0)&amp;"")</f>
        <v/>
      </c>
      <c r="F1323" s="182" t="str">
        <f ca="1">IF(ISERROR($V1323),"",OFFSET('Smelter Look-up'!$E$4,$V1323-4,0))</f>
        <v/>
      </c>
      <c r="G1323" s="182" t="str">
        <f ca="1">IF(C1323=$X$4,IF(ISERROR($V1323),"Enter smelter details","RMI"),IF(ISERROR($V1323),"",OFFSET('Smelter Look-up'!$F$4,$V1323-4,0)))</f>
        <v/>
      </c>
      <c r="H1323" s="183" t="str">
        <f ca="1">IF(ISERROR($V1323),"",OFFSET('Smelter Look-up'!$G$4,$V1323-4,0))</f>
        <v/>
      </c>
      <c r="I1323" s="184" t="str">
        <f ca="1">IF(ISERROR($V1323),"",OFFSET('Smelter Look-up'!$H$4,$V1323-4,0))</f>
        <v/>
      </c>
      <c r="J1323" s="184" t="str">
        <f ca="1">IF(ISERROR($V1323),"",OFFSET('Smelter Look-up'!$I$4,$V1323-4,0))</f>
        <v/>
      </c>
      <c r="K1323" s="224"/>
      <c r="L1323" s="224"/>
      <c r="M1323" s="224"/>
      <c r="N1323" s="224"/>
      <c r="O1323" s="224"/>
      <c r="P1323" s="185"/>
      <c r="Q1323" s="225"/>
      <c r="R1323" s="182" t="str">
        <f ca="1">IF(ISERROR($V1323),"",OFFSET('Smelter Look-up'!$C$4,$V1323-4,0)&amp;"")</f>
        <v/>
      </c>
      <c r="S1323" s="181" t="str">
        <f t="shared" ca="1" si="185"/>
        <v/>
      </c>
      <c r="T1323" s="181" t="str">
        <f ca="1">IF(B1323="","",IF(ISERROR(MATCH($J1323,SorP!$B$1:$B$6226,0)),"",INDIRECT("'SorP'!$A$"&amp;MATCH($S1323&amp;$J1323,SorP!C:C,0))))</f>
        <v/>
      </c>
      <c r="U1323" s="201"/>
      <c r="V1323" s="226" t="e">
        <f>IF(C1323="",NA(),IF(OR(C1323="Smelter not listed",C1323="Smelter not yet identified"),MATCH($B1323&amp;$D1323,'Smelter Look-up'!$J:$J,0),MATCH($B1323&amp;$C1323,'Smelter Look-up'!$J:$J,0)))</f>
        <v>#N/A</v>
      </c>
      <c r="X1323" s="227">
        <f t="shared" ca="1" si="186"/>
        <v>0</v>
      </c>
      <c r="AB1323" s="228" t="str">
        <f t="shared" si="187"/>
        <v/>
      </c>
    </row>
    <row r="1324" spans="1:28" s="227" customFormat="1" ht="20.25">
      <c r="A1324" s="181"/>
      <c r="B1324" s="182" t="str">
        <f>IF(LEN(A1324)=0,"",INDEX('Smelter Look-up'!$A:$A,MATCH($A1324,'Smelter Look-up'!$E:$E,0)))</f>
        <v/>
      </c>
      <c r="C1324" s="186" t="str">
        <f>IF(LEN(A1324)=0,"",INDEX('Smelter Look-up'!$C:$C,MATCH($A1324,'Smelter Look-up'!$E:$E,0)))</f>
        <v/>
      </c>
      <c r="D1324" s="230"/>
      <c r="E1324" s="182" t="str">
        <f ca="1">IF(ISERROR($V1324),"",OFFSET('Smelter Look-up'!$D$4,$V1324-4,0)&amp;"")</f>
        <v/>
      </c>
      <c r="F1324" s="182" t="str">
        <f ca="1">IF(ISERROR($V1324),"",OFFSET('Smelter Look-up'!$E$4,$V1324-4,0))</f>
        <v/>
      </c>
      <c r="G1324" s="182" t="str">
        <f ca="1">IF(C1324=$X$4,IF(ISERROR($V1324),"Enter smelter details","RMI"),IF(ISERROR($V1324),"",OFFSET('Smelter Look-up'!$F$4,$V1324-4,0)))</f>
        <v/>
      </c>
      <c r="H1324" s="183" t="str">
        <f ca="1">IF(ISERROR($V1324),"",OFFSET('Smelter Look-up'!$G$4,$V1324-4,0))</f>
        <v/>
      </c>
      <c r="I1324" s="184" t="str">
        <f ca="1">IF(ISERROR($V1324),"",OFFSET('Smelter Look-up'!$H$4,$V1324-4,0))</f>
        <v/>
      </c>
      <c r="J1324" s="184" t="str">
        <f ca="1">IF(ISERROR($V1324),"",OFFSET('Smelter Look-up'!$I$4,$V1324-4,0))</f>
        <v/>
      </c>
      <c r="K1324" s="224"/>
      <c r="L1324" s="224"/>
      <c r="M1324" s="224"/>
      <c r="N1324" s="224"/>
      <c r="O1324" s="224"/>
      <c r="P1324" s="185"/>
      <c r="Q1324" s="225"/>
      <c r="R1324" s="182" t="str">
        <f ca="1">IF(ISERROR($V1324),"",OFFSET('Smelter Look-up'!$C$4,$V1324-4,0)&amp;"")</f>
        <v/>
      </c>
      <c r="S1324" s="181" t="str">
        <f t="shared" ca="1" si="185"/>
        <v/>
      </c>
      <c r="T1324" s="181" t="str">
        <f ca="1">IF(B1324="","",IF(ISERROR(MATCH($J1324,SorP!$B$1:$B$6226,0)),"",INDIRECT("'SorP'!$A$"&amp;MATCH($S1324&amp;$J1324,SorP!C:C,0))))</f>
        <v/>
      </c>
      <c r="U1324" s="201"/>
      <c r="V1324" s="226" t="e">
        <f>IF(C1324="",NA(),IF(OR(C1324="Smelter not listed",C1324="Smelter not yet identified"),MATCH($B1324&amp;$D1324,'Smelter Look-up'!$J:$J,0),MATCH($B1324&amp;$C1324,'Smelter Look-up'!$J:$J,0)))</f>
        <v>#N/A</v>
      </c>
      <c r="X1324" s="227">
        <f t="shared" ca="1" si="186"/>
        <v>0</v>
      </c>
      <c r="AB1324" s="228" t="str">
        <f t="shared" si="187"/>
        <v/>
      </c>
    </row>
    <row r="1325" spans="1:28" s="227" customFormat="1" ht="20.25">
      <c r="A1325" s="181"/>
      <c r="B1325" s="182" t="str">
        <f>IF(LEN(A1325)=0,"",INDEX('Smelter Look-up'!$A:$A,MATCH($A1325,'Smelter Look-up'!$E:$E,0)))</f>
        <v/>
      </c>
      <c r="C1325" s="186" t="str">
        <f>IF(LEN(A1325)=0,"",INDEX('Smelter Look-up'!$C:$C,MATCH($A1325,'Smelter Look-up'!$E:$E,0)))</f>
        <v/>
      </c>
      <c r="D1325" s="230"/>
      <c r="E1325" s="182" t="str">
        <f ca="1">IF(ISERROR($V1325),"",OFFSET('Smelter Look-up'!$D$4,$V1325-4,0)&amp;"")</f>
        <v/>
      </c>
      <c r="F1325" s="182" t="str">
        <f ca="1">IF(ISERROR($V1325),"",OFFSET('Smelter Look-up'!$E$4,$V1325-4,0))</f>
        <v/>
      </c>
      <c r="G1325" s="182" t="str">
        <f ca="1">IF(C1325=$X$4,IF(ISERROR($V1325),"Enter smelter details","RMI"),IF(ISERROR($V1325),"",OFFSET('Smelter Look-up'!$F$4,$V1325-4,0)))</f>
        <v/>
      </c>
      <c r="H1325" s="183" t="str">
        <f ca="1">IF(ISERROR($V1325),"",OFFSET('Smelter Look-up'!$G$4,$V1325-4,0))</f>
        <v/>
      </c>
      <c r="I1325" s="184" t="str">
        <f ca="1">IF(ISERROR($V1325),"",OFFSET('Smelter Look-up'!$H$4,$V1325-4,0))</f>
        <v/>
      </c>
      <c r="J1325" s="184" t="str">
        <f ca="1">IF(ISERROR($V1325),"",OFFSET('Smelter Look-up'!$I$4,$V1325-4,0))</f>
        <v/>
      </c>
      <c r="K1325" s="224"/>
      <c r="L1325" s="224"/>
      <c r="M1325" s="224"/>
      <c r="N1325" s="224"/>
      <c r="O1325" s="224"/>
      <c r="P1325" s="185"/>
      <c r="Q1325" s="225"/>
      <c r="R1325" s="182" t="str">
        <f ca="1">IF(ISERROR($V1325),"",OFFSET('Smelter Look-up'!$C$4,$V1325-4,0)&amp;"")</f>
        <v/>
      </c>
      <c r="S1325" s="181" t="str">
        <f t="shared" ca="1" si="185"/>
        <v/>
      </c>
      <c r="T1325" s="181" t="str">
        <f ca="1">IF(B1325="","",IF(ISERROR(MATCH($J1325,SorP!$B$1:$B$6226,0)),"",INDIRECT("'SorP'!$A$"&amp;MATCH($S1325&amp;$J1325,SorP!C:C,0))))</f>
        <v/>
      </c>
      <c r="U1325" s="201"/>
      <c r="V1325" s="226" t="e">
        <f>IF(C1325="",NA(),IF(OR(C1325="Smelter not listed",C1325="Smelter not yet identified"),MATCH($B1325&amp;$D1325,'Smelter Look-up'!$J:$J,0),MATCH($B1325&amp;$C1325,'Smelter Look-up'!$J:$J,0)))</f>
        <v>#N/A</v>
      </c>
      <c r="X1325" s="227">
        <f t="shared" ca="1" si="186"/>
        <v>0</v>
      </c>
      <c r="AB1325" s="228" t="str">
        <f t="shared" si="187"/>
        <v/>
      </c>
    </row>
    <row r="1326" spans="1:28" s="227" customFormat="1" ht="20.25">
      <c r="A1326" s="181"/>
      <c r="B1326" s="182" t="str">
        <f>IF(LEN(A1326)=0,"",INDEX('Smelter Look-up'!$A:$A,MATCH($A1326,'Smelter Look-up'!$E:$E,0)))</f>
        <v/>
      </c>
      <c r="C1326" s="186" t="str">
        <f>IF(LEN(A1326)=0,"",INDEX('Smelter Look-up'!$C:$C,MATCH($A1326,'Smelter Look-up'!$E:$E,0)))</f>
        <v/>
      </c>
      <c r="D1326" s="230"/>
      <c r="E1326" s="182" t="str">
        <f ca="1">IF(ISERROR($V1326),"",OFFSET('Smelter Look-up'!$D$4,$V1326-4,0)&amp;"")</f>
        <v/>
      </c>
      <c r="F1326" s="182" t="str">
        <f ca="1">IF(ISERROR($V1326),"",OFFSET('Smelter Look-up'!$E$4,$V1326-4,0))</f>
        <v/>
      </c>
      <c r="G1326" s="182" t="str">
        <f ca="1">IF(C1326=$X$4,IF(ISERROR($V1326),"Enter smelter details","RMI"),IF(ISERROR($V1326),"",OFFSET('Smelter Look-up'!$F$4,$V1326-4,0)))</f>
        <v/>
      </c>
      <c r="H1326" s="183" t="str">
        <f ca="1">IF(ISERROR($V1326),"",OFFSET('Smelter Look-up'!$G$4,$V1326-4,0))</f>
        <v/>
      </c>
      <c r="I1326" s="184" t="str">
        <f ca="1">IF(ISERROR($V1326),"",OFFSET('Smelter Look-up'!$H$4,$V1326-4,0))</f>
        <v/>
      </c>
      <c r="J1326" s="184" t="str">
        <f ca="1">IF(ISERROR($V1326),"",OFFSET('Smelter Look-up'!$I$4,$V1326-4,0))</f>
        <v/>
      </c>
      <c r="K1326" s="224"/>
      <c r="L1326" s="224"/>
      <c r="M1326" s="224"/>
      <c r="N1326" s="224"/>
      <c r="O1326" s="224"/>
      <c r="P1326" s="185"/>
      <c r="Q1326" s="225"/>
      <c r="R1326" s="182" t="str">
        <f ca="1">IF(ISERROR($V1326),"",OFFSET('Smelter Look-up'!$C$4,$V1326-4,0)&amp;"")</f>
        <v/>
      </c>
      <c r="S1326" s="181" t="str">
        <f t="shared" ca="1" si="185"/>
        <v/>
      </c>
      <c r="T1326" s="181" t="str">
        <f ca="1">IF(B1326="","",IF(ISERROR(MATCH($J1326,SorP!$B$1:$B$6226,0)),"",INDIRECT("'SorP'!$A$"&amp;MATCH($S1326&amp;$J1326,SorP!C:C,0))))</f>
        <v/>
      </c>
      <c r="U1326" s="201"/>
      <c r="V1326" s="226" t="e">
        <f>IF(C1326="",NA(),IF(OR(C1326="Smelter not listed",C1326="Smelter not yet identified"),MATCH($B1326&amp;$D1326,'Smelter Look-up'!$J:$J,0),MATCH($B1326&amp;$C1326,'Smelter Look-up'!$J:$J,0)))</f>
        <v>#N/A</v>
      </c>
      <c r="X1326" s="227">
        <f t="shared" ca="1" si="186"/>
        <v>0</v>
      </c>
      <c r="AB1326" s="228" t="str">
        <f t="shared" si="187"/>
        <v/>
      </c>
    </row>
    <row r="1327" spans="1:28" s="227" customFormat="1" ht="20.25">
      <c r="A1327" s="181"/>
      <c r="B1327" s="182" t="str">
        <f>IF(LEN(A1327)=0,"",INDEX('Smelter Look-up'!$A:$A,MATCH($A1327,'Smelter Look-up'!$E:$E,0)))</f>
        <v/>
      </c>
      <c r="C1327" s="186" t="str">
        <f>IF(LEN(A1327)=0,"",INDEX('Smelter Look-up'!$C:$C,MATCH($A1327,'Smelter Look-up'!$E:$E,0)))</f>
        <v/>
      </c>
      <c r="D1327" s="230"/>
      <c r="E1327" s="182" t="str">
        <f ca="1">IF(ISERROR($V1327),"",OFFSET('Smelter Look-up'!$D$4,$V1327-4,0)&amp;"")</f>
        <v/>
      </c>
      <c r="F1327" s="182" t="str">
        <f ca="1">IF(ISERROR($V1327),"",OFFSET('Smelter Look-up'!$E$4,$V1327-4,0))</f>
        <v/>
      </c>
      <c r="G1327" s="182" t="str">
        <f ca="1">IF(C1327=$X$4,IF(ISERROR($V1327),"Enter smelter details","RMI"),IF(ISERROR($V1327),"",OFFSET('Smelter Look-up'!$F$4,$V1327-4,0)))</f>
        <v/>
      </c>
      <c r="H1327" s="183" t="str">
        <f ca="1">IF(ISERROR($V1327),"",OFFSET('Smelter Look-up'!$G$4,$V1327-4,0))</f>
        <v/>
      </c>
      <c r="I1327" s="184" t="str">
        <f ca="1">IF(ISERROR($V1327),"",OFFSET('Smelter Look-up'!$H$4,$V1327-4,0))</f>
        <v/>
      </c>
      <c r="J1327" s="184" t="str">
        <f ca="1">IF(ISERROR($V1327),"",OFFSET('Smelter Look-up'!$I$4,$V1327-4,0))</f>
        <v/>
      </c>
      <c r="K1327" s="224"/>
      <c r="L1327" s="224"/>
      <c r="M1327" s="224"/>
      <c r="N1327" s="224"/>
      <c r="O1327" s="224"/>
      <c r="P1327" s="185"/>
      <c r="Q1327" s="225"/>
      <c r="R1327" s="182" t="str">
        <f ca="1">IF(ISERROR($V1327),"",OFFSET('Smelter Look-up'!$C$4,$V1327-4,0)&amp;"")</f>
        <v/>
      </c>
      <c r="S1327" s="181" t="str">
        <f t="shared" ca="1" si="185"/>
        <v/>
      </c>
      <c r="T1327" s="181" t="str">
        <f ca="1">IF(B1327="","",IF(ISERROR(MATCH($J1327,SorP!$B$1:$B$6226,0)),"",INDIRECT("'SorP'!$A$"&amp;MATCH($S1327&amp;$J1327,SorP!C:C,0))))</f>
        <v/>
      </c>
      <c r="U1327" s="201"/>
      <c r="V1327" s="226" t="e">
        <f>IF(C1327="",NA(),IF(OR(C1327="Smelter not listed",C1327="Smelter not yet identified"),MATCH($B1327&amp;$D1327,'Smelter Look-up'!$J:$J,0),MATCH($B1327&amp;$C1327,'Smelter Look-up'!$J:$J,0)))</f>
        <v>#N/A</v>
      </c>
      <c r="X1327" s="227">
        <f t="shared" ca="1" si="186"/>
        <v>0</v>
      </c>
      <c r="AB1327" s="228" t="str">
        <f t="shared" si="187"/>
        <v/>
      </c>
    </row>
    <row r="1328" spans="1:28" s="227" customFormat="1" ht="20.25">
      <c r="A1328" s="181"/>
      <c r="B1328" s="182" t="str">
        <f>IF(LEN(A1328)=0,"",INDEX('Smelter Look-up'!$A:$A,MATCH($A1328,'Smelter Look-up'!$E:$E,0)))</f>
        <v/>
      </c>
      <c r="C1328" s="186" t="str">
        <f>IF(LEN(A1328)=0,"",INDEX('Smelter Look-up'!$C:$C,MATCH($A1328,'Smelter Look-up'!$E:$E,0)))</f>
        <v/>
      </c>
      <c r="D1328" s="230"/>
      <c r="E1328" s="182" t="str">
        <f ca="1">IF(ISERROR($V1328),"",OFFSET('Smelter Look-up'!$D$4,$V1328-4,0)&amp;"")</f>
        <v/>
      </c>
      <c r="F1328" s="182" t="str">
        <f ca="1">IF(ISERROR($V1328),"",OFFSET('Smelter Look-up'!$E$4,$V1328-4,0))</f>
        <v/>
      </c>
      <c r="G1328" s="182" t="str">
        <f ca="1">IF(C1328=$X$4,IF(ISERROR($V1328),"Enter smelter details","RMI"),IF(ISERROR($V1328),"",OFFSET('Smelter Look-up'!$F$4,$V1328-4,0)))</f>
        <v/>
      </c>
      <c r="H1328" s="183" t="str">
        <f ca="1">IF(ISERROR($V1328),"",OFFSET('Smelter Look-up'!$G$4,$V1328-4,0))</f>
        <v/>
      </c>
      <c r="I1328" s="184" t="str">
        <f ca="1">IF(ISERROR($V1328),"",OFFSET('Smelter Look-up'!$H$4,$V1328-4,0))</f>
        <v/>
      </c>
      <c r="J1328" s="184" t="str">
        <f ca="1">IF(ISERROR($V1328),"",OFFSET('Smelter Look-up'!$I$4,$V1328-4,0))</f>
        <v/>
      </c>
      <c r="K1328" s="224"/>
      <c r="L1328" s="224"/>
      <c r="M1328" s="224"/>
      <c r="N1328" s="224"/>
      <c r="O1328" s="224"/>
      <c r="P1328" s="185"/>
      <c r="Q1328" s="225"/>
      <c r="R1328" s="182" t="str">
        <f ca="1">IF(ISERROR($V1328),"",OFFSET('Smelter Look-up'!$C$4,$V1328-4,0)&amp;"")</f>
        <v/>
      </c>
      <c r="S1328" s="181" t="str">
        <f t="shared" ca="1" si="185"/>
        <v/>
      </c>
      <c r="T1328" s="181" t="str">
        <f ca="1">IF(B1328="","",IF(ISERROR(MATCH($J1328,SorP!$B$1:$B$6226,0)),"",INDIRECT("'SorP'!$A$"&amp;MATCH($S1328&amp;$J1328,SorP!C:C,0))))</f>
        <v/>
      </c>
      <c r="U1328" s="201"/>
      <c r="V1328" s="226" t="e">
        <f>IF(C1328="",NA(),IF(OR(C1328="Smelter not listed",C1328="Smelter not yet identified"),MATCH($B1328&amp;$D1328,'Smelter Look-up'!$J:$J,0),MATCH($B1328&amp;$C1328,'Smelter Look-up'!$J:$J,0)))</f>
        <v>#N/A</v>
      </c>
      <c r="X1328" s="227">
        <f t="shared" ca="1" si="186"/>
        <v>0</v>
      </c>
      <c r="AB1328" s="228" t="str">
        <f t="shared" si="187"/>
        <v/>
      </c>
    </row>
    <row r="1329" spans="1:28" s="227" customFormat="1" ht="20.25">
      <c r="A1329" s="181"/>
      <c r="B1329" s="182" t="str">
        <f>IF(LEN(A1329)=0,"",INDEX('Smelter Look-up'!$A:$A,MATCH($A1329,'Smelter Look-up'!$E:$E,0)))</f>
        <v/>
      </c>
      <c r="C1329" s="186" t="str">
        <f>IF(LEN(A1329)=0,"",INDEX('Smelter Look-up'!$C:$C,MATCH($A1329,'Smelter Look-up'!$E:$E,0)))</f>
        <v/>
      </c>
      <c r="D1329" s="230"/>
      <c r="E1329" s="182" t="str">
        <f ca="1">IF(ISERROR($V1329),"",OFFSET('Smelter Look-up'!$D$4,$V1329-4,0)&amp;"")</f>
        <v/>
      </c>
      <c r="F1329" s="182" t="str">
        <f ca="1">IF(ISERROR($V1329),"",OFFSET('Smelter Look-up'!$E$4,$V1329-4,0))</f>
        <v/>
      </c>
      <c r="G1329" s="182" t="str">
        <f ca="1">IF(C1329=$X$4,IF(ISERROR($V1329),"Enter smelter details","RMI"),IF(ISERROR($V1329),"",OFFSET('Smelter Look-up'!$F$4,$V1329-4,0)))</f>
        <v/>
      </c>
      <c r="H1329" s="183" t="str">
        <f ca="1">IF(ISERROR($V1329),"",OFFSET('Smelter Look-up'!$G$4,$V1329-4,0))</f>
        <v/>
      </c>
      <c r="I1329" s="184" t="str">
        <f ca="1">IF(ISERROR($V1329),"",OFFSET('Smelter Look-up'!$H$4,$V1329-4,0))</f>
        <v/>
      </c>
      <c r="J1329" s="184" t="str">
        <f ca="1">IF(ISERROR($V1329),"",OFFSET('Smelter Look-up'!$I$4,$V1329-4,0))</f>
        <v/>
      </c>
      <c r="K1329" s="224"/>
      <c r="L1329" s="224"/>
      <c r="M1329" s="224"/>
      <c r="N1329" s="224"/>
      <c r="O1329" s="224"/>
      <c r="P1329" s="185"/>
      <c r="Q1329" s="225"/>
      <c r="R1329" s="182" t="str">
        <f ca="1">IF(ISERROR($V1329),"",OFFSET('Smelter Look-up'!$C$4,$V1329-4,0)&amp;"")</f>
        <v/>
      </c>
      <c r="S1329" s="181" t="str">
        <f t="shared" ca="1" si="185"/>
        <v/>
      </c>
      <c r="T1329" s="181" t="str">
        <f ca="1">IF(B1329="","",IF(ISERROR(MATCH($J1329,SorP!$B$1:$B$6226,0)),"",INDIRECT("'SorP'!$A$"&amp;MATCH($S1329&amp;$J1329,SorP!C:C,0))))</f>
        <v/>
      </c>
      <c r="U1329" s="201"/>
      <c r="V1329" s="226" t="e">
        <f>IF(C1329="",NA(),IF(OR(C1329="Smelter not listed",C1329="Smelter not yet identified"),MATCH($B1329&amp;$D1329,'Smelter Look-up'!$J:$J,0),MATCH($B1329&amp;$C1329,'Smelter Look-up'!$J:$J,0)))</f>
        <v>#N/A</v>
      </c>
      <c r="X1329" s="227">
        <f t="shared" ca="1" si="186"/>
        <v>0</v>
      </c>
      <c r="AB1329" s="228" t="str">
        <f t="shared" si="187"/>
        <v/>
      </c>
    </row>
    <row r="1330" spans="1:28" s="227" customFormat="1" ht="20.25">
      <c r="A1330" s="181"/>
      <c r="B1330" s="182" t="str">
        <f>IF(LEN(A1330)=0,"",INDEX('Smelter Look-up'!$A:$A,MATCH($A1330,'Smelter Look-up'!$E:$E,0)))</f>
        <v/>
      </c>
      <c r="C1330" s="186" t="str">
        <f>IF(LEN(A1330)=0,"",INDEX('Smelter Look-up'!$C:$C,MATCH($A1330,'Smelter Look-up'!$E:$E,0)))</f>
        <v/>
      </c>
      <c r="D1330" s="230"/>
      <c r="E1330" s="182" t="str">
        <f ca="1">IF(ISERROR($V1330),"",OFFSET('Smelter Look-up'!$D$4,$V1330-4,0)&amp;"")</f>
        <v/>
      </c>
      <c r="F1330" s="182" t="str">
        <f ca="1">IF(ISERROR($V1330),"",OFFSET('Smelter Look-up'!$E$4,$V1330-4,0))</f>
        <v/>
      </c>
      <c r="G1330" s="182" t="str">
        <f ca="1">IF(C1330=$X$4,IF(ISERROR($V1330),"Enter smelter details","RMI"),IF(ISERROR($V1330),"",OFFSET('Smelter Look-up'!$F$4,$V1330-4,0)))</f>
        <v/>
      </c>
      <c r="H1330" s="183" t="str">
        <f ca="1">IF(ISERROR($V1330),"",OFFSET('Smelter Look-up'!$G$4,$V1330-4,0))</f>
        <v/>
      </c>
      <c r="I1330" s="184" t="str">
        <f ca="1">IF(ISERROR($V1330),"",OFFSET('Smelter Look-up'!$H$4,$V1330-4,0))</f>
        <v/>
      </c>
      <c r="J1330" s="184" t="str">
        <f ca="1">IF(ISERROR($V1330),"",OFFSET('Smelter Look-up'!$I$4,$V1330-4,0))</f>
        <v/>
      </c>
      <c r="K1330" s="224"/>
      <c r="L1330" s="224"/>
      <c r="M1330" s="224"/>
      <c r="N1330" s="224"/>
      <c r="O1330" s="224"/>
      <c r="P1330" s="185"/>
      <c r="Q1330" s="225"/>
      <c r="R1330" s="182" t="str">
        <f ca="1">IF(ISERROR($V1330),"",OFFSET('Smelter Look-up'!$C$4,$V1330-4,0)&amp;"")</f>
        <v/>
      </c>
      <c r="S1330" s="181" t="str">
        <f t="shared" ca="1" si="185"/>
        <v/>
      </c>
      <c r="T1330" s="181" t="str">
        <f ca="1">IF(B1330="","",IF(ISERROR(MATCH($J1330,SorP!$B$1:$B$6226,0)),"",INDIRECT("'SorP'!$A$"&amp;MATCH($S1330&amp;$J1330,SorP!C:C,0))))</f>
        <v/>
      </c>
      <c r="U1330" s="201"/>
      <c r="V1330" s="226" t="e">
        <f>IF(C1330="",NA(),IF(OR(C1330="Smelter not listed",C1330="Smelter not yet identified"),MATCH($B1330&amp;$D1330,'Smelter Look-up'!$J:$J,0),MATCH($B1330&amp;$C1330,'Smelter Look-up'!$J:$J,0)))</f>
        <v>#N/A</v>
      </c>
      <c r="X1330" s="227">
        <f t="shared" ca="1" si="186"/>
        <v>0</v>
      </c>
      <c r="AB1330" s="228" t="str">
        <f t="shared" si="187"/>
        <v/>
      </c>
    </row>
    <row r="1331" spans="1:28" s="227" customFormat="1" ht="20.25">
      <c r="A1331" s="181"/>
      <c r="B1331" s="182" t="str">
        <f>IF(LEN(A1331)=0,"",INDEX('Smelter Look-up'!$A:$A,MATCH($A1331,'Smelter Look-up'!$E:$E,0)))</f>
        <v/>
      </c>
      <c r="C1331" s="186" t="str">
        <f>IF(LEN(A1331)=0,"",INDEX('Smelter Look-up'!$C:$C,MATCH($A1331,'Smelter Look-up'!$E:$E,0)))</f>
        <v/>
      </c>
      <c r="D1331" s="230"/>
      <c r="E1331" s="182" t="str">
        <f ca="1">IF(ISERROR($V1331),"",OFFSET('Smelter Look-up'!$D$4,$V1331-4,0)&amp;"")</f>
        <v/>
      </c>
      <c r="F1331" s="182" t="str">
        <f ca="1">IF(ISERROR($V1331),"",OFFSET('Smelter Look-up'!$E$4,$V1331-4,0))</f>
        <v/>
      </c>
      <c r="G1331" s="182" t="str">
        <f ca="1">IF(C1331=$X$4,IF(ISERROR($V1331),"Enter smelter details","RMI"),IF(ISERROR($V1331),"",OFFSET('Smelter Look-up'!$F$4,$V1331-4,0)))</f>
        <v/>
      </c>
      <c r="H1331" s="183" t="str">
        <f ca="1">IF(ISERROR($V1331),"",OFFSET('Smelter Look-up'!$G$4,$V1331-4,0))</f>
        <v/>
      </c>
      <c r="I1331" s="184" t="str">
        <f ca="1">IF(ISERROR($V1331),"",OFFSET('Smelter Look-up'!$H$4,$V1331-4,0))</f>
        <v/>
      </c>
      <c r="J1331" s="184" t="str">
        <f ca="1">IF(ISERROR($V1331),"",OFFSET('Smelter Look-up'!$I$4,$V1331-4,0))</f>
        <v/>
      </c>
      <c r="K1331" s="224"/>
      <c r="L1331" s="224"/>
      <c r="M1331" s="224"/>
      <c r="N1331" s="224"/>
      <c r="O1331" s="224"/>
      <c r="P1331" s="185"/>
      <c r="Q1331" s="225"/>
      <c r="R1331" s="182" t="str">
        <f ca="1">IF(ISERROR($V1331),"",OFFSET('Smelter Look-up'!$C$4,$V1331-4,0)&amp;"")</f>
        <v/>
      </c>
      <c r="S1331" s="181" t="str">
        <f t="shared" ca="1" si="185"/>
        <v/>
      </c>
      <c r="T1331" s="181" t="str">
        <f ca="1">IF(B1331="","",IF(ISERROR(MATCH($J1331,SorP!$B$1:$B$6226,0)),"",INDIRECT("'SorP'!$A$"&amp;MATCH($S1331&amp;$J1331,SorP!C:C,0))))</f>
        <v/>
      </c>
      <c r="U1331" s="201"/>
      <c r="V1331" s="226" t="e">
        <f>IF(C1331="",NA(),IF(OR(C1331="Smelter not listed",C1331="Smelter not yet identified"),MATCH($B1331&amp;$D1331,'Smelter Look-up'!$J:$J,0),MATCH($B1331&amp;$C1331,'Smelter Look-up'!$J:$J,0)))</f>
        <v>#N/A</v>
      </c>
      <c r="X1331" s="227">
        <f t="shared" ca="1" si="186"/>
        <v>0</v>
      </c>
      <c r="AB1331" s="228" t="str">
        <f t="shared" si="187"/>
        <v/>
      </c>
    </row>
    <row r="1332" spans="1:28" s="227" customFormat="1" ht="20.25">
      <c r="A1332" s="181"/>
      <c r="B1332" s="182" t="str">
        <f>IF(LEN(A1332)=0,"",INDEX('Smelter Look-up'!$A:$A,MATCH($A1332,'Smelter Look-up'!$E:$E,0)))</f>
        <v/>
      </c>
      <c r="C1332" s="186" t="str">
        <f>IF(LEN(A1332)=0,"",INDEX('Smelter Look-up'!$C:$C,MATCH($A1332,'Smelter Look-up'!$E:$E,0)))</f>
        <v/>
      </c>
      <c r="D1332" s="230"/>
      <c r="E1332" s="182" t="str">
        <f ca="1">IF(ISERROR($V1332),"",OFFSET('Smelter Look-up'!$D$4,$V1332-4,0)&amp;"")</f>
        <v/>
      </c>
      <c r="F1332" s="182" t="str">
        <f ca="1">IF(ISERROR($V1332),"",OFFSET('Smelter Look-up'!$E$4,$V1332-4,0))</f>
        <v/>
      </c>
      <c r="G1332" s="182" t="str">
        <f ca="1">IF(C1332=$X$4,IF(ISERROR($V1332),"Enter smelter details","RMI"),IF(ISERROR($V1332),"",OFFSET('Smelter Look-up'!$F$4,$V1332-4,0)))</f>
        <v/>
      </c>
      <c r="H1332" s="183" t="str">
        <f ca="1">IF(ISERROR($V1332),"",OFFSET('Smelter Look-up'!$G$4,$V1332-4,0))</f>
        <v/>
      </c>
      <c r="I1332" s="184" t="str">
        <f ca="1">IF(ISERROR($V1332),"",OFFSET('Smelter Look-up'!$H$4,$V1332-4,0))</f>
        <v/>
      </c>
      <c r="J1332" s="184" t="str">
        <f ca="1">IF(ISERROR($V1332),"",OFFSET('Smelter Look-up'!$I$4,$V1332-4,0))</f>
        <v/>
      </c>
      <c r="K1332" s="224"/>
      <c r="L1332" s="224"/>
      <c r="M1332" s="224"/>
      <c r="N1332" s="224"/>
      <c r="O1332" s="224"/>
      <c r="P1332" s="185"/>
      <c r="Q1332" s="225"/>
      <c r="R1332" s="182" t="str">
        <f ca="1">IF(ISERROR($V1332),"",OFFSET('Smelter Look-up'!$C$4,$V1332-4,0)&amp;"")</f>
        <v/>
      </c>
      <c r="S1332" s="181" t="str">
        <f t="shared" ca="1" si="185"/>
        <v/>
      </c>
      <c r="T1332" s="181" t="str">
        <f ca="1">IF(B1332="","",IF(ISERROR(MATCH($J1332,SorP!$B$1:$B$6226,0)),"",INDIRECT("'SorP'!$A$"&amp;MATCH($S1332&amp;$J1332,SorP!C:C,0))))</f>
        <v/>
      </c>
      <c r="U1332" s="201"/>
      <c r="V1332" s="226" t="e">
        <f>IF(C1332="",NA(),IF(OR(C1332="Smelter not listed",C1332="Smelter not yet identified"),MATCH($B1332&amp;$D1332,'Smelter Look-up'!$J:$J,0),MATCH($B1332&amp;$C1332,'Smelter Look-up'!$J:$J,0)))</f>
        <v>#N/A</v>
      </c>
      <c r="X1332" s="227">
        <f t="shared" ca="1" si="186"/>
        <v>0</v>
      </c>
      <c r="AB1332" s="228" t="str">
        <f t="shared" si="187"/>
        <v/>
      </c>
    </row>
    <row r="1333" spans="1:28" s="227" customFormat="1" ht="20.25">
      <c r="A1333" s="181"/>
      <c r="B1333" s="182" t="str">
        <f>IF(LEN(A1333)=0,"",INDEX('Smelter Look-up'!$A:$A,MATCH($A1333,'Smelter Look-up'!$E:$E,0)))</f>
        <v/>
      </c>
      <c r="C1333" s="186" t="str">
        <f>IF(LEN(A1333)=0,"",INDEX('Smelter Look-up'!$C:$C,MATCH($A1333,'Smelter Look-up'!$E:$E,0)))</f>
        <v/>
      </c>
      <c r="D1333" s="230"/>
      <c r="E1333" s="182" t="str">
        <f ca="1">IF(ISERROR($V1333),"",OFFSET('Smelter Look-up'!$D$4,$V1333-4,0)&amp;"")</f>
        <v/>
      </c>
      <c r="F1333" s="182" t="str">
        <f ca="1">IF(ISERROR($V1333),"",OFFSET('Smelter Look-up'!$E$4,$V1333-4,0))</f>
        <v/>
      </c>
      <c r="G1333" s="182" t="str">
        <f ca="1">IF(C1333=$X$4,IF(ISERROR($V1333),"Enter smelter details","RMI"),IF(ISERROR($V1333),"",OFFSET('Smelter Look-up'!$F$4,$V1333-4,0)))</f>
        <v/>
      </c>
      <c r="H1333" s="183" t="str">
        <f ca="1">IF(ISERROR($V1333),"",OFFSET('Smelter Look-up'!$G$4,$V1333-4,0))</f>
        <v/>
      </c>
      <c r="I1333" s="184" t="str">
        <f ca="1">IF(ISERROR($V1333),"",OFFSET('Smelter Look-up'!$H$4,$V1333-4,0))</f>
        <v/>
      </c>
      <c r="J1333" s="184" t="str">
        <f ca="1">IF(ISERROR($V1333),"",OFFSET('Smelter Look-up'!$I$4,$V1333-4,0))</f>
        <v/>
      </c>
      <c r="K1333" s="224"/>
      <c r="L1333" s="224"/>
      <c r="M1333" s="224"/>
      <c r="N1333" s="224"/>
      <c r="O1333" s="224"/>
      <c r="P1333" s="185"/>
      <c r="Q1333" s="225"/>
      <c r="R1333" s="182" t="str">
        <f ca="1">IF(ISERROR($V1333),"",OFFSET('Smelter Look-up'!$C$4,$V1333-4,0)&amp;"")</f>
        <v/>
      </c>
      <c r="S1333" s="181" t="str">
        <f t="shared" ca="1" si="185"/>
        <v/>
      </c>
      <c r="T1333" s="181" t="str">
        <f ca="1">IF(B1333="","",IF(ISERROR(MATCH($J1333,SorP!$B$1:$B$6226,0)),"",INDIRECT("'SorP'!$A$"&amp;MATCH($S1333&amp;$J1333,SorP!C:C,0))))</f>
        <v/>
      </c>
      <c r="U1333" s="201"/>
      <c r="V1333" s="226" t="e">
        <f>IF(C1333="",NA(),IF(OR(C1333="Smelter not listed",C1333="Smelter not yet identified"),MATCH($B1333&amp;$D1333,'Smelter Look-up'!$J:$J,0),MATCH($B1333&amp;$C1333,'Smelter Look-up'!$J:$J,0)))</f>
        <v>#N/A</v>
      </c>
      <c r="X1333" s="227">
        <f t="shared" ca="1" si="186"/>
        <v>0</v>
      </c>
      <c r="AB1333" s="228" t="str">
        <f t="shared" si="187"/>
        <v/>
      </c>
    </row>
    <row r="1334" spans="1:28" s="227" customFormat="1" ht="20.25">
      <c r="A1334" s="181"/>
      <c r="B1334" s="182" t="str">
        <f>IF(LEN(A1334)=0,"",INDEX('Smelter Look-up'!$A:$A,MATCH($A1334,'Smelter Look-up'!$E:$E,0)))</f>
        <v/>
      </c>
      <c r="C1334" s="186" t="str">
        <f>IF(LEN(A1334)=0,"",INDEX('Smelter Look-up'!$C:$C,MATCH($A1334,'Smelter Look-up'!$E:$E,0)))</f>
        <v/>
      </c>
      <c r="D1334" s="230"/>
      <c r="E1334" s="182" t="str">
        <f ca="1">IF(ISERROR($V1334),"",OFFSET('Smelter Look-up'!$D$4,$V1334-4,0)&amp;"")</f>
        <v/>
      </c>
      <c r="F1334" s="182" t="str">
        <f ca="1">IF(ISERROR($V1334),"",OFFSET('Smelter Look-up'!$E$4,$V1334-4,0))</f>
        <v/>
      </c>
      <c r="G1334" s="182" t="str">
        <f ca="1">IF(C1334=$X$4,IF(ISERROR($V1334),"Enter smelter details","RMI"),IF(ISERROR($V1334),"",OFFSET('Smelter Look-up'!$F$4,$V1334-4,0)))</f>
        <v/>
      </c>
      <c r="H1334" s="183" t="str">
        <f ca="1">IF(ISERROR($V1334),"",OFFSET('Smelter Look-up'!$G$4,$V1334-4,0))</f>
        <v/>
      </c>
      <c r="I1334" s="184" t="str">
        <f ca="1">IF(ISERROR($V1334),"",OFFSET('Smelter Look-up'!$H$4,$V1334-4,0))</f>
        <v/>
      </c>
      <c r="J1334" s="184" t="str">
        <f ca="1">IF(ISERROR($V1334),"",OFFSET('Smelter Look-up'!$I$4,$V1334-4,0))</f>
        <v/>
      </c>
      <c r="K1334" s="224"/>
      <c r="L1334" s="224"/>
      <c r="M1334" s="224"/>
      <c r="N1334" s="224"/>
      <c r="O1334" s="224"/>
      <c r="P1334" s="185"/>
      <c r="Q1334" s="225"/>
      <c r="R1334" s="182" t="str">
        <f ca="1">IF(ISERROR($V1334),"",OFFSET('Smelter Look-up'!$C$4,$V1334-4,0)&amp;"")</f>
        <v/>
      </c>
      <c r="S1334" s="181" t="str">
        <f t="shared" ca="1" si="185"/>
        <v/>
      </c>
      <c r="T1334" s="181" t="str">
        <f ca="1">IF(B1334="","",IF(ISERROR(MATCH($J1334,SorP!$B$1:$B$6226,0)),"",INDIRECT("'SorP'!$A$"&amp;MATCH($S1334&amp;$J1334,SorP!C:C,0))))</f>
        <v/>
      </c>
      <c r="U1334" s="201"/>
      <c r="V1334" s="226" t="e">
        <f>IF(C1334="",NA(),IF(OR(C1334="Smelter not listed",C1334="Smelter not yet identified"),MATCH($B1334&amp;$D1334,'Smelter Look-up'!$J:$J,0),MATCH($B1334&amp;$C1334,'Smelter Look-up'!$J:$J,0)))</f>
        <v>#N/A</v>
      </c>
      <c r="X1334" s="227">
        <f t="shared" ca="1" si="186"/>
        <v>0</v>
      </c>
      <c r="AB1334" s="228" t="str">
        <f t="shared" si="187"/>
        <v/>
      </c>
    </row>
    <row r="1335" spans="1:28" s="227" customFormat="1" ht="20.25">
      <c r="A1335" s="181"/>
      <c r="B1335" s="182" t="str">
        <f>IF(LEN(A1335)=0,"",INDEX('Smelter Look-up'!$A:$A,MATCH($A1335,'Smelter Look-up'!$E:$E,0)))</f>
        <v/>
      </c>
      <c r="C1335" s="186" t="str">
        <f>IF(LEN(A1335)=0,"",INDEX('Smelter Look-up'!$C:$C,MATCH($A1335,'Smelter Look-up'!$E:$E,0)))</f>
        <v/>
      </c>
      <c r="D1335" s="230"/>
      <c r="E1335" s="182" t="str">
        <f ca="1">IF(ISERROR($V1335),"",OFFSET('Smelter Look-up'!$D$4,$V1335-4,0)&amp;"")</f>
        <v/>
      </c>
      <c r="F1335" s="182" t="str">
        <f ca="1">IF(ISERROR($V1335),"",OFFSET('Smelter Look-up'!$E$4,$V1335-4,0))</f>
        <v/>
      </c>
      <c r="G1335" s="182" t="str">
        <f ca="1">IF(C1335=$X$4,IF(ISERROR($V1335),"Enter smelter details","RMI"),IF(ISERROR($V1335),"",OFFSET('Smelter Look-up'!$F$4,$V1335-4,0)))</f>
        <v/>
      </c>
      <c r="H1335" s="183" t="str">
        <f ca="1">IF(ISERROR($V1335),"",OFFSET('Smelter Look-up'!$G$4,$V1335-4,0))</f>
        <v/>
      </c>
      <c r="I1335" s="184" t="str">
        <f ca="1">IF(ISERROR($V1335),"",OFFSET('Smelter Look-up'!$H$4,$V1335-4,0))</f>
        <v/>
      </c>
      <c r="J1335" s="184" t="str">
        <f ca="1">IF(ISERROR($V1335),"",OFFSET('Smelter Look-up'!$I$4,$V1335-4,0))</f>
        <v/>
      </c>
      <c r="K1335" s="224"/>
      <c r="L1335" s="224"/>
      <c r="M1335" s="224"/>
      <c r="N1335" s="224"/>
      <c r="O1335" s="224"/>
      <c r="P1335" s="185"/>
      <c r="Q1335" s="225"/>
      <c r="R1335" s="182" t="str">
        <f ca="1">IF(ISERROR($V1335),"",OFFSET('Smelter Look-up'!$C$4,$V1335-4,0)&amp;"")</f>
        <v/>
      </c>
      <c r="S1335" s="181" t="str">
        <f t="shared" ca="1" si="185"/>
        <v/>
      </c>
      <c r="T1335" s="181" t="str">
        <f ca="1">IF(B1335="","",IF(ISERROR(MATCH($J1335,SorP!$B$1:$B$6226,0)),"",INDIRECT("'SorP'!$A$"&amp;MATCH($S1335&amp;$J1335,SorP!C:C,0))))</f>
        <v/>
      </c>
      <c r="U1335" s="201"/>
      <c r="V1335" s="226" t="e">
        <f>IF(C1335="",NA(),IF(OR(C1335="Smelter not listed",C1335="Smelter not yet identified"),MATCH($B1335&amp;$D1335,'Smelter Look-up'!$J:$J,0),MATCH($B1335&amp;$C1335,'Smelter Look-up'!$J:$J,0)))</f>
        <v>#N/A</v>
      </c>
      <c r="X1335" s="227">
        <f t="shared" ca="1" si="186"/>
        <v>0</v>
      </c>
      <c r="AB1335" s="228" t="str">
        <f t="shared" si="187"/>
        <v/>
      </c>
    </row>
    <row r="1336" spans="1:28" s="227" customFormat="1" ht="20.25">
      <c r="A1336" s="181"/>
      <c r="B1336" s="182" t="str">
        <f>IF(LEN(A1336)=0,"",INDEX('Smelter Look-up'!$A:$A,MATCH($A1336,'Smelter Look-up'!$E:$E,0)))</f>
        <v/>
      </c>
      <c r="C1336" s="186" t="str">
        <f>IF(LEN(A1336)=0,"",INDEX('Smelter Look-up'!$C:$C,MATCH($A1336,'Smelter Look-up'!$E:$E,0)))</f>
        <v/>
      </c>
      <c r="D1336" s="230"/>
      <c r="E1336" s="182" t="str">
        <f ca="1">IF(ISERROR($V1336),"",OFFSET('Smelter Look-up'!$D$4,$V1336-4,0)&amp;"")</f>
        <v/>
      </c>
      <c r="F1336" s="182" t="str">
        <f ca="1">IF(ISERROR($V1336),"",OFFSET('Smelter Look-up'!$E$4,$V1336-4,0))</f>
        <v/>
      </c>
      <c r="G1336" s="182" t="str">
        <f ca="1">IF(C1336=$X$4,IF(ISERROR($V1336),"Enter smelter details","RMI"),IF(ISERROR($V1336),"",OFFSET('Smelter Look-up'!$F$4,$V1336-4,0)))</f>
        <v/>
      </c>
      <c r="H1336" s="183" t="str">
        <f ca="1">IF(ISERROR($V1336),"",OFFSET('Smelter Look-up'!$G$4,$V1336-4,0))</f>
        <v/>
      </c>
      <c r="I1336" s="184" t="str">
        <f ca="1">IF(ISERROR($V1336),"",OFFSET('Smelter Look-up'!$H$4,$V1336-4,0))</f>
        <v/>
      </c>
      <c r="J1336" s="184" t="str">
        <f ca="1">IF(ISERROR($V1336),"",OFFSET('Smelter Look-up'!$I$4,$V1336-4,0))</f>
        <v/>
      </c>
      <c r="K1336" s="224"/>
      <c r="L1336" s="224"/>
      <c r="M1336" s="224"/>
      <c r="N1336" s="224"/>
      <c r="O1336" s="224"/>
      <c r="P1336" s="185"/>
      <c r="Q1336" s="225"/>
      <c r="R1336" s="182" t="str">
        <f ca="1">IF(ISERROR($V1336),"",OFFSET('Smelter Look-up'!$C$4,$V1336-4,0)&amp;"")</f>
        <v/>
      </c>
      <c r="S1336" s="181" t="str">
        <f t="shared" ca="1" si="185"/>
        <v/>
      </c>
      <c r="T1336" s="181" t="str">
        <f ca="1">IF(B1336="","",IF(ISERROR(MATCH($J1336,SorP!$B$1:$B$6226,0)),"",INDIRECT("'SorP'!$A$"&amp;MATCH($S1336&amp;$J1336,SorP!C:C,0))))</f>
        <v/>
      </c>
      <c r="U1336" s="201"/>
      <c r="V1336" s="226" t="e">
        <f>IF(C1336="",NA(),IF(OR(C1336="Smelter not listed",C1336="Smelter not yet identified"),MATCH($B1336&amp;$D1336,'Smelter Look-up'!$J:$J,0),MATCH($B1336&amp;$C1336,'Smelter Look-up'!$J:$J,0)))</f>
        <v>#N/A</v>
      </c>
      <c r="X1336" s="227">
        <f t="shared" ca="1" si="186"/>
        <v>0</v>
      </c>
      <c r="AB1336" s="228" t="str">
        <f t="shared" si="187"/>
        <v/>
      </c>
    </row>
    <row r="1337" spans="1:28" s="227" customFormat="1" ht="20.25">
      <c r="A1337" s="181"/>
      <c r="B1337" s="182" t="str">
        <f>IF(LEN(A1337)=0,"",INDEX('Smelter Look-up'!$A:$A,MATCH($A1337,'Smelter Look-up'!$E:$E,0)))</f>
        <v/>
      </c>
      <c r="C1337" s="186" t="str">
        <f>IF(LEN(A1337)=0,"",INDEX('Smelter Look-up'!$C:$C,MATCH($A1337,'Smelter Look-up'!$E:$E,0)))</f>
        <v/>
      </c>
      <c r="D1337" s="230"/>
      <c r="E1337" s="182" t="str">
        <f ca="1">IF(ISERROR($V1337),"",OFFSET('Smelter Look-up'!$D$4,$V1337-4,0)&amp;"")</f>
        <v/>
      </c>
      <c r="F1337" s="182" t="str">
        <f ca="1">IF(ISERROR($V1337),"",OFFSET('Smelter Look-up'!$E$4,$V1337-4,0))</f>
        <v/>
      </c>
      <c r="G1337" s="182" t="str">
        <f ca="1">IF(C1337=$X$4,IF(ISERROR($V1337),"Enter smelter details","RMI"),IF(ISERROR($V1337),"",OFFSET('Smelter Look-up'!$F$4,$V1337-4,0)))</f>
        <v/>
      </c>
      <c r="H1337" s="183" t="str">
        <f ca="1">IF(ISERROR($V1337),"",OFFSET('Smelter Look-up'!$G$4,$V1337-4,0))</f>
        <v/>
      </c>
      <c r="I1337" s="184" t="str">
        <f ca="1">IF(ISERROR($V1337),"",OFFSET('Smelter Look-up'!$H$4,$V1337-4,0))</f>
        <v/>
      </c>
      <c r="J1337" s="184" t="str">
        <f ca="1">IF(ISERROR($V1337),"",OFFSET('Smelter Look-up'!$I$4,$V1337-4,0))</f>
        <v/>
      </c>
      <c r="K1337" s="224"/>
      <c r="L1337" s="224"/>
      <c r="M1337" s="224"/>
      <c r="N1337" s="224"/>
      <c r="O1337" s="224"/>
      <c r="P1337" s="185"/>
      <c r="Q1337" s="225"/>
      <c r="R1337" s="182" t="str">
        <f ca="1">IF(ISERROR($V1337),"",OFFSET('Smelter Look-up'!$C$4,$V1337-4,0)&amp;"")</f>
        <v/>
      </c>
      <c r="S1337" s="181" t="str">
        <f t="shared" ca="1" si="185"/>
        <v/>
      </c>
      <c r="T1337" s="181" t="str">
        <f ca="1">IF(B1337="","",IF(ISERROR(MATCH($J1337,SorP!$B$1:$B$6226,0)),"",INDIRECT("'SorP'!$A$"&amp;MATCH($S1337&amp;$J1337,SorP!C:C,0))))</f>
        <v/>
      </c>
      <c r="U1337" s="201"/>
      <c r="V1337" s="226" t="e">
        <f>IF(C1337="",NA(),IF(OR(C1337="Smelter not listed",C1337="Smelter not yet identified"),MATCH($B1337&amp;$D1337,'Smelter Look-up'!$J:$J,0),MATCH($B1337&amp;$C1337,'Smelter Look-up'!$J:$J,0)))</f>
        <v>#N/A</v>
      </c>
      <c r="X1337" s="227">
        <f t="shared" ca="1" si="186"/>
        <v>0</v>
      </c>
      <c r="AB1337" s="228" t="str">
        <f t="shared" si="187"/>
        <v/>
      </c>
    </row>
    <row r="1338" spans="1:28" s="227" customFormat="1" ht="20.25">
      <c r="A1338" s="181"/>
      <c r="B1338" s="182" t="str">
        <f>IF(LEN(A1338)=0,"",INDEX('Smelter Look-up'!$A:$A,MATCH($A1338,'Smelter Look-up'!$E:$E,0)))</f>
        <v/>
      </c>
      <c r="C1338" s="186" t="str">
        <f>IF(LEN(A1338)=0,"",INDEX('Smelter Look-up'!$C:$C,MATCH($A1338,'Smelter Look-up'!$E:$E,0)))</f>
        <v/>
      </c>
      <c r="D1338" s="230"/>
      <c r="E1338" s="182" t="str">
        <f ca="1">IF(ISERROR($V1338),"",OFFSET('Smelter Look-up'!$D$4,$V1338-4,0)&amp;"")</f>
        <v/>
      </c>
      <c r="F1338" s="182" t="str">
        <f ca="1">IF(ISERROR($V1338),"",OFFSET('Smelter Look-up'!$E$4,$V1338-4,0))</f>
        <v/>
      </c>
      <c r="G1338" s="182" t="str">
        <f ca="1">IF(C1338=$X$4,IF(ISERROR($V1338),"Enter smelter details","RMI"),IF(ISERROR($V1338),"",OFFSET('Smelter Look-up'!$F$4,$V1338-4,0)))</f>
        <v/>
      </c>
      <c r="H1338" s="183" t="str">
        <f ca="1">IF(ISERROR($V1338),"",OFFSET('Smelter Look-up'!$G$4,$V1338-4,0))</f>
        <v/>
      </c>
      <c r="I1338" s="184" t="str">
        <f ca="1">IF(ISERROR($V1338),"",OFFSET('Smelter Look-up'!$H$4,$V1338-4,0))</f>
        <v/>
      </c>
      <c r="J1338" s="184" t="str">
        <f ca="1">IF(ISERROR($V1338),"",OFFSET('Smelter Look-up'!$I$4,$V1338-4,0))</f>
        <v/>
      </c>
      <c r="K1338" s="224"/>
      <c r="L1338" s="224"/>
      <c r="M1338" s="224"/>
      <c r="N1338" s="224"/>
      <c r="O1338" s="224"/>
      <c r="P1338" s="185"/>
      <c r="Q1338" s="225"/>
      <c r="R1338" s="182" t="str">
        <f ca="1">IF(ISERROR($V1338),"",OFFSET('Smelter Look-up'!$C$4,$V1338-4,0)&amp;"")</f>
        <v/>
      </c>
      <c r="S1338" s="181" t="str">
        <f t="shared" ca="1" si="185"/>
        <v/>
      </c>
      <c r="T1338" s="181" t="str">
        <f ca="1">IF(B1338="","",IF(ISERROR(MATCH($J1338,SorP!$B$1:$B$6226,0)),"",INDIRECT("'SorP'!$A$"&amp;MATCH($S1338&amp;$J1338,SorP!C:C,0))))</f>
        <v/>
      </c>
      <c r="U1338" s="201"/>
      <c r="V1338" s="226" t="e">
        <f>IF(C1338="",NA(),IF(OR(C1338="Smelter not listed",C1338="Smelter not yet identified"),MATCH($B1338&amp;$D1338,'Smelter Look-up'!$J:$J,0),MATCH($B1338&amp;$C1338,'Smelter Look-up'!$J:$J,0)))</f>
        <v>#N/A</v>
      </c>
      <c r="X1338" s="227">
        <f t="shared" ca="1" si="186"/>
        <v>0</v>
      </c>
      <c r="AB1338" s="228" t="str">
        <f t="shared" si="187"/>
        <v/>
      </c>
    </row>
    <row r="1339" spans="1:28" s="227" customFormat="1" ht="20.25">
      <c r="A1339" s="181"/>
      <c r="B1339" s="182" t="str">
        <f>IF(LEN(A1339)=0,"",INDEX('Smelter Look-up'!$A:$A,MATCH($A1339,'Smelter Look-up'!$E:$E,0)))</f>
        <v/>
      </c>
      <c r="C1339" s="186" t="str">
        <f>IF(LEN(A1339)=0,"",INDEX('Smelter Look-up'!$C:$C,MATCH($A1339,'Smelter Look-up'!$E:$E,0)))</f>
        <v/>
      </c>
      <c r="D1339" s="230"/>
      <c r="E1339" s="182" t="str">
        <f ca="1">IF(ISERROR($V1339),"",OFFSET('Smelter Look-up'!$D$4,$V1339-4,0)&amp;"")</f>
        <v/>
      </c>
      <c r="F1339" s="182" t="str">
        <f ca="1">IF(ISERROR($V1339),"",OFFSET('Smelter Look-up'!$E$4,$V1339-4,0))</f>
        <v/>
      </c>
      <c r="G1339" s="182" t="str">
        <f ca="1">IF(C1339=$X$4,IF(ISERROR($V1339),"Enter smelter details","RMI"),IF(ISERROR($V1339),"",OFFSET('Smelter Look-up'!$F$4,$V1339-4,0)))</f>
        <v/>
      </c>
      <c r="H1339" s="183" t="str">
        <f ca="1">IF(ISERROR($V1339),"",OFFSET('Smelter Look-up'!$G$4,$V1339-4,0))</f>
        <v/>
      </c>
      <c r="I1339" s="184" t="str">
        <f ca="1">IF(ISERROR($V1339),"",OFFSET('Smelter Look-up'!$H$4,$V1339-4,0))</f>
        <v/>
      </c>
      <c r="J1339" s="184" t="str">
        <f ca="1">IF(ISERROR($V1339),"",OFFSET('Smelter Look-up'!$I$4,$V1339-4,0))</f>
        <v/>
      </c>
      <c r="K1339" s="224"/>
      <c r="L1339" s="224"/>
      <c r="M1339" s="224"/>
      <c r="N1339" s="224"/>
      <c r="O1339" s="224"/>
      <c r="P1339" s="185"/>
      <c r="Q1339" s="225"/>
      <c r="R1339" s="182" t="str">
        <f ca="1">IF(ISERROR($V1339),"",OFFSET('Smelter Look-up'!$C$4,$V1339-4,0)&amp;"")</f>
        <v/>
      </c>
      <c r="S1339" s="181" t="str">
        <f t="shared" ref="S1339" ca="1" si="188">IF(B1339="","",IF(ISERROR(MATCH($E1339,CL,0)),"Unknown",INDIRECT("'C'!$A$"&amp;MATCH($E1339,CL,0)+1)))</f>
        <v/>
      </c>
      <c r="T1339" s="181" t="str">
        <f ca="1">IF(B1339="","",IF(ISERROR(MATCH($J1339,SorP!$B$1:$B$6226,0)),"",INDIRECT("'SorP'!$A$"&amp;MATCH($S1339&amp;$J1339,SorP!C:C,0))))</f>
        <v/>
      </c>
      <c r="U1339" s="201"/>
      <c r="V1339" s="226" t="e">
        <f>IF(C1339="",NA(),IF(OR(C1339="Smelter not listed",C1339="Smelter not yet identified"),MATCH($B1339&amp;$D1339,'Smelter Look-up'!$J:$J,0),MATCH($B1339&amp;$C1339,'Smelter Look-up'!$J:$J,0)))</f>
        <v>#N/A</v>
      </c>
      <c r="X1339" s="227">
        <f t="shared" ref="X1339" ca="1" si="189">IF(AND(C1339="Smelter not listed",OR(LEN(D1339)=0,LEN(E1339)=0)),1,0)</f>
        <v>0</v>
      </c>
      <c r="AB1339" s="228" t="str">
        <f t="shared" ref="AB1339" si="190">B1339&amp;C1339</f>
        <v/>
      </c>
    </row>
    <row r="1340" spans="1:28" s="227" customFormat="1" ht="20.25">
      <c r="A1340" s="181"/>
      <c r="B1340" s="182" t="str">
        <f>IF(LEN(A1340)=0,"",INDEX('Smelter Look-up'!$A:$A,MATCH($A1340,'Smelter Look-up'!$E:$E,0)))</f>
        <v/>
      </c>
      <c r="C1340" s="186" t="str">
        <f>IF(LEN(A1340)=0,"",INDEX('Smelter Look-up'!$C:$C,MATCH($A1340,'Smelter Look-up'!$E:$E,0)))</f>
        <v/>
      </c>
      <c r="D1340" s="230"/>
      <c r="E1340" s="182" t="str">
        <f ca="1">IF(ISERROR($V1340),"",OFFSET('Smelter Look-up'!$D$4,$V1340-4,0)&amp;"")</f>
        <v/>
      </c>
      <c r="F1340" s="182" t="str">
        <f ca="1">IF(ISERROR($V1340),"",OFFSET('Smelter Look-up'!$E$4,$V1340-4,0))</f>
        <v/>
      </c>
      <c r="G1340" s="182" t="str">
        <f ca="1">IF(C1340=$X$4,IF(ISERROR($V1340),"Enter smelter details","RMI"),IF(ISERROR($V1340),"",OFFSET('Smelter Look-up'!$F$4,$V1340-4,0)))</f>
        <v/>
      </c>
      <c r="H1340" s="183" t="str">
        <f ca="1">IF(ISERROR($V1340),"",OFFSET('Smelter Look-up'!$G$4,$V1340-4,0))</f>
        <v/>
      </c>
      <c r="I1340" s="184" t="str">
        <f ca="1">IF(ISERROR($V1340),"",OFFSET('Smelter Look-up'!$H$4,$V1340-4,0))</f>
        <v/>
      </c>
      <c r="J1340" s="184" t="str">
        <f ca="1">IF(ISERROR($V1340),"",OFFSET('Smelter Look-up'!$I$4,$V1340-4,0))</f>
        <v/>
      </c>
      <c r="K1340" s="224"/>
      <c r="L1340" s="224"/>
      <c r="M1340" s="224"/>
      <c r="N1340" s="224"/>
      <c r="O1340" s="224"/>
      <c r="P1340" s="185"/>
      <c r="Q1340" s="225"/>
      <c r="R1340" s="182" t="str">
        <f ca="1">IF(ISERROR($V1340),"",OFFSET('Smelter Look-up'!$C$4,$V1340-4,0)&amp;"")</f>
        <v/>
      </c>
      <c r="S1340" s="181" t="str">
        <f t="shared" ref="S1340:S1371" ca="1" si="191">IF(B1340="","",IF(ISERROR(MATCH($E1340,CL,0)),"Unknown",INDIRECT("'C'!$A$"&amp;MATCH($E1340,CL,0)+1)))</f>
        <v/>
      </c>
      <c r="T1340" s="181" t="str">
        <f ca="1">IF(B1340="","",IF(ISERROR(MATCH($J1340,SorP!$B$1:$B$6226,0)),"",INDIRECT("'SorP'!$A$"&amp;MATCH($S1340&amp;$J1340,SorP!C:C,0))))</f>
        <v/>
      </c>
      <c r="U1340" s="201"/>
      <c r="V1340" s="226" t="e">
        <f>IF(C1340="",NA(),IF(OR(C1340="Smelter not listed",C1340="Smelter not yet identified"),MATCH($B1340&amp;$D1340,'Smelter Look-up'!$J:$J,0),MATCH($B1340&amp;$C1340,'Smelter Look-up'!$J:$J,0)))</f>
        <v>#N/A</v>
      </c>
      <c r="X1340" s="227">
        <f t="shared" ref="X1340:X1371" ca="1" si="192">IF(AND(C1340="Smelter not listed",OR(LEN(D1340)=0,LEN(E1340)=0)),1,0)</f>
        <v>0</v>
      </c>
      <c r="AB1340" s="228" t="str">
        <f t="shared" ref="AB1340:AB1371" si="193">B1340&amp;C1340</f>
        <v/>
      </c>
    </row>
    <row r="1341" spans="1:28" s="227" customFormat="1" ht="20.25">
      <c r="A1341" s="181"/>
      <c r="B1341" s="182" t="str">
        <f>IF(LEN(A1341)=0,"",INDEX('Smelter Look-up'!$A:$A,MATCH($A1341,'Smelter Look-up'!$E:$E,0)))</f>
        <v/>
      </c>
      <c r="C1341" s="186" t="str">
        <f>IF(LEN(A1341)=0,"",INDEX('Smelter Look-up'!$C:$C,MATCH($A1341,'Smelter Look-up'!$E:$E,0)))</f>
        <v/>
      </c>
      <c r="D1341" s="230"/>
      <c r="E1341" s="182" t="str">
        <f ca="1">IF(ISERROR($V1341),"",OFFSET('Smelter Look-up'!$D$4,$V1341-4,0)&amp;"")</f>
        <v/>
      </c>
      <c r="F1341" s="182" t="str">
        <f ca="1">IF(ISERROR($V1341),"",OFFSET('Smelter Look-up'!$E$4,$V1341-4,0))</f>
        <v/>
      </c>
      <c r="G1341" s="182" t="str">
        <f ca="1">IF(C1341=$X$4,IF(ISERROR($V1341),"Enter smelter details","RMI"),IF(ISERROR($V1341),"",OFFSET('Smelter Look-up'!$F$4,$V1341-4,0)))</f>
        <v/>
      </c>
      <c r="H1341" s="183" t="str">
        <f ca="1">IF(ISERROR($V1341),"",OFFSET('Smelter Look-up'!$G$4,$V1341-4,0))</f>
        <v/>
      </c>
      <c r="I1341" s="184" t="str">
        <f ca="1">IF(ISERROR($V1341),"",OFFSET('Smelter Look-up'!$H$4,$V1341-4,0))</f>
        <v/>
      </c>
      <c r="J1341" s="184" t="str">
        <f ca="1">IF(ISERROR($V1341),"",OFFSET('Smelter Look-up'!$I$4,$V1341-4,0))</f>
        <v/>
      </c>
      <c r="K1341" s="224"/>
      <c r="L1341" s="224"/>
      <c r="M1341" s="224"/>
      <c r="N1341" s="224"/>
      <c r="O1341" s="224"/>
      <c r="P1341" s="185"/>
      <c r="Q1341" s="225"/>
      <c r="R1341" s="182" t="str">
        <f ca="1">IF(ISERROR($V1341),"",OFFSET('Smelter Look-up'!$C$4,$V1341-4,0)&amp;"")</f>
        <v/>
      </c>
      <c r="S1341" s="181" t="str">
        <f t="shared" ca="1" si="191"/>
        <v/>
      </c>
      <c r="T1341" s="181" t="str">
        <f ca="1">IF(B1341="","",IF(ISERROR(MATCH($J1341,SorP!$B$1:$B$6226,0)),"",INDIRECT("'SorP'!$A$"&amp;MATCH($S1341&amp;$J1341,SorP!C:C,0))))</f>
        <v/>
      </c>
      <c r="U1341" s="201"/>
      <c r="V1341" s="226" t="e">
        <f>IF(C1341="",NA(),IF(OR(C1341="Smelter not listed",C1341="Smelter not yet identified"),MATCH($B1341&amp;$D1341,'Smelter Look-up'!$J:$J,0),MATCH($B1341&amp;$C1341,'Smelter Look-up'!$J:$J,0)))</f>
        <v>#N/A</v>
      </c>
      <c r="X1341" s="227">
        <f t="shared" ca="1" si="192"/>
        <v>0</v>
      </c>
      <c r="AB1341" s="228" t="str">
        <f t="shared" si="193"/>
        <v/>
      </c>
    </row>
    <row r="1342" spans="1:28" s="227" customFormat="1" ht="20.25">
      <c r="A1342" s="181"/>
      <c r="B1342" s="182" t="str">
        <f>IF(LEN(A1342)=0,"",INDEX('Smelter Look-up'!$A:$A,MATCH($A1342,'Smelter Look-up'!$E:$E,0)))</f>
        <v/>
      </c>
      <c r="C1342" s="186" t="str">
        <f>IF(LEN(A1342)=0,"",INDEX('Smelter Look-up'!$C:$C,MATCH($A1342,'Smelter Look-up'!$E:$E,0)))</f>
        <v/>
      </c>
      <c r="D1342" s="230"/>
      <c r="E1342" s="182" t="str">
        <f ca="1">IF(ISERROR($V1342),"",OFFSET('Smelter Look-up'!$D$4,$V1342-4,0)&amp;"")</f>
        <v/>
      </c>
      <c r="F1342" s="182" t="str">
        <f ca="1">IF(ISERROR($V1342),"",OFFSET('Smelter Look-up'!$E$4,$V1342-4,0))</f>
        <v/>
      </c>
      <c r="G1342" s="182" t="str">
        <f ca="1">IF(C1342=$X$4,IF(ISERROR($V1342),"Enter smelter details","RMI"),IF(ISERROR($V1342),"",OFFSET('Smelter Look-up'!$F$4,$V1342-4,0)))</f>
        <v/>
      </c>
      <c r="H1342" s="183" t="str">
        <f ca="1">IF(ISERROR($V1342),"",OFFSET('Smelter Look-up'!$G$4,$V1342-4,0))</f>
        <v/>
      </c>
      <c r="I1342" s="184" t="str">
        <f ca="1">IF(ISERROR($V1342),"",OFFSET('Smelter Look-up'!$H$4,$V1342-4,0))</f>
        <v/>
      </c>
      <c r="J1342" s="184" t="str">
        <f ca="1">IF(ISERROR($V1342),"",OFFSET('Smelter Look-up'!$I$4,$V1342-4,0))</f>
        <v/>
      </c>
      <c r="K1342" s="224"/>
      <c r="L1342" s="224"/>
      <c r="M1342" s="224"/>
      <c r="N1342" s="224"/>
      <c r="O1342" s="224"/>
      <c r="P1342" s="185"/>
      <c r="Q1342" s="225"/>
      <c r="R1342" s="182" t="str">
        <f ca="1">IF(ISERROR($V1342),"",OFFSET('Smelter Look-up'!$C$4,$V1342-4,0)&amp;"")</f>
        <v/>
      </c>
      <c r="S1342" s="181" t="str">
        <f t="shared" ca="1" si="191"/>
        <v/>
      </c>
      <c r="T1342" s="181" t="str">
        <f ca="1">IF(B1342="","",IF(ISERROR(MATCH($J1342,SorP!$B$1:$B$6226,0)),"",INDIRECT("'SorP'!$A$"&amp;MATCH($S1342&amp;$J1342,SorP!C:C,0))))</f>
        <v/>
      </c>
      <c r="U1342" s="201"/>
      <c r="V1342" s="226" t="e">
        <f>IF(C1342="",NA(),IF(OR(C1342="Smelter not listed",C1342="Smelter not yet identified"),MATCH($B1342&amp;$D1342,'Smelter Look-up'!$J:$J,0),MATCH($B1342&amp;$C1342,'Smelter Look-up'!$J:$J,0)))</f>
        <v>#N/A</v>
      </c>
      <c r="X1342" s="227">
        <f t="shared" ca="1" si="192"/>
        <v>0</v>
      </c>
      <c r="AB1342" s="228" t="str">
        <f t="shared" si="193"/>
        <v/>
      </c>
    </row>
    <row r="1343" spans="1:28" s="227" customFormat="1" ht="20.25">
      <c r="A1343" s="181"/>
      <c r="B1343" s="182" t="str">
        <f>IF(LEN(A1343)=0,"",INDEX('Smelter Look-up'!$A:$A,MATCH($A1343,'Smelter Look-up'!$E:$E,0)))</f>
        <v/>
      </c>
      <c r="C1343" s="186" t="str">
        <f>IF(LEN(A1343)=0,"",INDEX('Smelter Look-up'!$C:$C,MATCH($A1343,'Smelter Look-up'!$E:$E,0)))</f>
        <v/>
      </c>
      <c r="D1343" s="230"/>
      <c r="E1343" s="182" t="str">
        <f ca="1">IF(ISERROR($V1343),"",OFFSET('Smelter Look-up'!$D$4,$V1343-4,0)&amp;"")</f>
        <v/>
      </c>
      <c r="F1343" s="182" t="str">
        <f ca="1">IF(ISERROR($V1343),"",OFFSET('Smelter Look-up'!$E$4,$V1343-4,0))</f>
        <v/>
      </c>
      <c r="G1343" s="182" t="str">
        <f ca="1">IF(C1343=$X$4,IF(ISERROR($V1343),"Enter smelter details","RMI"),IF(ISERROR($V1343),"",OFFSET('Smelter Look-up'!$F$4,$V1343-4,0)))</f>
        <v/>
      </c>
      <c r="H1343" s="183" t="str">
        <f ca="1">IF(ISERROR($V1343),"",OFFSET('Smelter Look-up'!$G$4,$V1343-4,0))</f>
        <v/>
      </c>
      <c r="I1343" s="184" t="str">
        <f ca="1">IF(ISERROR($V1343),"",OFFSET('Smelter Look-up'!$H$4,$V1343-4,0))</f>
        <v/>
      </c>
      <c r="J1343" s="184" t="str">
        <f ca="1">IF(ISERROR($V1343),"",OFFSET('Smelter Look-up'!$I$4,$V1343-4,0))</f>
        <v/>
      </c>
      <c r="K1343" s="224"/>
      <c r="L1343" s="224"/>
      <c r="M1343" s="224"/>
      <c r="N1343" s="224"/>
      <c r="O1343" s="224"/>
      <c r="P1343" s="185"/>
      <c r="Q1343" s="225"/>
      <c r="R1343" s="182" t="str">
        <f ca="1">IF(ISERROR($V1343),"",OFFSET('Smelter Look-up'!$C$4,$V1343-4,0)&amp;"")</f>
        <v/>
      </c>
      <c r="S1343" s="181" t="str">
        <f t="shared" ca="1" si="191"/>
        <v/>
      </c>
      <c r="T1343" s="181" t="str">
        <f ca="1">IF(B1343="","",IF(ISERROR(MATCH($J1343,SorP!$B$1:$B$6226,0)),"",INDIRECT("'SorP'!$A$"&amp;MATCH($S1343&amp;$J1343,SorP!C:C,0))))</f>
        <v/>
      </c>
      <c r="U1343" s="201"/>
      <c r="V1343" s="226" t="e">
        <f>IF(C1343="",NA(),IF(OR(C1343="Smelter not listed",C1343="Smelter not yet identified"),MATCH($B1343&amp;$D1343,'Smelter Look-up'!$J:$J,0),MATCH($B1343&amp;$C1343,'Smelter Look-up'!$J:$J,0)))</f>
        <v>#N/A</v>
      </c>
      <c r="X1343" s="227">
        <f t="shared" ca="1" si="192"/>
        <v>0</v>
      </c>
      <c r="AB1343" s="228" t="str">
        <f t="shared" si="193"/>
        <v/>
      </c>
    </row>
    <row r="1344" spans="1:28" s="227" customFormat="1" ht="20.25">
      <c r="A1344" s="181"/>
      <c r="B1344" s="182" t="str">
        <f>IF(LEN(A1344)=0,"",INDEX('Smelter Look-up'!$A:$A,MATCH($A1344,'Smelter Look-up'!$E:$E,0)))</f>
        <v/>
      </c>
      <c r="C1344" s="186" t="str">
        <f>IF(LEN(A1344)=0,"",INDEX('Smelter Look-up'!$C:$C,MATCH($A1344,'Smelter Look-up'!$E:$E,0)))</f>
        <v/>
      </c>
      <c r="D1344" s="230"/>
      <c r="E1344" s="182" t="str">
        <f ca="1">IF(ISERROR($V1344),"",OFFSET('Smelter Look-up'!$D$4,$V1344-4,0)&amp;"")</f>
        <v/>
      </c>
      <c r="F1344" s="182" t="str">
        <f ca="1">IF(ISERROR($V1344),"",OFFSET('Smelter Look-up'!$E$4,$V1344-4,0))</f>
        <v/>
      </c>
      <c r="G1344" s="182" t="str">
        <f ca="1">IF(C1344=$X$4,IF(ISERROR($V1344),"Enter smelter details","RMI"),IF(ISERROR($V1344),"",OFFSET('Smelter Look-up'!$F$4,$V1344-4,0)))</f>
        <v/>
      </c>
      <c r="H1344" s="183" t="str">
        <f ca="1">IF(ISERROR($V1344),"",OFFSET('Smelter Look-up'!$G$4,$V1344-4,0))</f>
        <v/>
      </c>
      <c r="I1344" s="184" t="str">
        <f ca="1">IF(ISERROR($V1344),"",OFFSET('Smelter Look-up'!$H$4,$V1344-4,0))</f>
        <v/>
      </c>
      <c r="J1344" s="184" t="str">
        <f ca="1">IF(ISERROR($V1344),"",OFFSET('Smelter Look-up'!$I$4,$V1344-4,0))</f>
        <v/>
      </c>
      <c r="K1344" s="224"/>
      <c r="L1344" s="224"/>
      <c r="M1344" s="224"/>
      <c r="N1344" s="224"/>
      <c r="O1344" s="224"/>
      <c r="P1344" s="185"/>
      <c r="Q1344" s="225"/>
      <c r="R1344" s="182" t="str">
        <f ca="1">IF(ISERROR($V1344),"",OFFSET('Smelter Look-up'!$C$4,$V1344-4,0)&amp;"")</f>
        <v/>
      </c>
      <c r="S1344" s="181" t="str">
        <f t="shared" ca="1" si="191"/>
        <v/>
      </c>
      <c r="T1344" s="181" t="str">
        <f ca="1">IF(B1344="","",IF(ISERROR(MATCH($J1344,SorP!$B$1:$B$6226,0)),"",INDIRECT("'SorP'!$A$"&amp;MATCH($S1344&amp;$J1344,SorP!C:C,0))))</f>
        <v/>
      </c>
      <c r="U1344" s="201"/>
      <c r="V1344" s="226" t="e">
        <f>IF(C1344="",NA(),IF(OR(C1344="Smelter not listed",C1344="Smelter not yet identified"),MATCH($B1344&amp;$D1344,'Smelter Look-up'!$J:$J,0),MATCH($B1344&amp;$C1344,'Smelter Look-up'!$J:$J,0)))</f>
        <v>#N/A</v>
      </c>
      <c r="X1344" s="227">
        <f t="shared" ca="1" si="192"/>
        <v>0</v>
      </c>
      <c r="AB1344" s="228" t="str">
        <f t="shared" si="193"/>
        <v/>
      </c>
    </row>
    <row r="1345" spans="1:28" s="227" customFormat="1" ht="20.25">
      <c r="A1345" s="181"/>
      <c r="B1345" s="182" t="str">
        <f>IF(LEN(A1345)=0,"",INDEX('Smelter Look-up'!$A:$A,MATCH($A1345,'Smelter Look-up'!$E:$E,0)))</f>
        <v/>
      </c>
      <c r="C1345" s="186" t="str">
        <f>IF(LEN(A1345)=0,"",INDEX('Smelter Look-up'!$C:$C,MATCH($A1345,'Smelter Look-up'!$E:$E,0)))</f>
        <v/>
      </c>
      <c r="D1345" s="230"/>
      <c r="E1345" s="182" t="str">
        <f ca="1">IF(ISERROR($V1345),"",OFFSET('Smelter Look-up'!$D$4,$V1345-4,0)&amp;"")</f>
        <v/>
      </c>
      <c r="F1345" s="182" t="str">
        <f ca="1">IF(ISERROR($V1345),"",OFFSET('Smelter Look-up'!$E$4,$V1345-4,0))</f>
        <v/>
      </c>
      <c r="G1345" s="182" t="str">
        <f ca="1">IF(C1345=$X$4,IF(ISERROR($V1345),"Enter smelter details","RMI"),IF(ISERROR($V1345),"",OFFSET('Smelter Look-up'!$F$4,$V1345-4,0)))</f>
        <v/>
      </c>
      <c r="H1345" s="183" t="str">
        <f ca="1">IF(ISERROR($V1345),"",OFFSET('Smelter Look-up'!$G$4,$V1345-4,0))</f>
        <v/>
      </c>
      <c r="I1345" s="184" t="str">
        <f ca="1">IF(ISERROR($V1345),"",OFFSET('Smelter Look-up'!$H$4,$V1345-4,0))</f>
        <v/>
      </c>
      <c r="J1345" s="184" t="str">
        <f ca="1">IF(ISERROR($V1345),"",OFFSET('Smelter Look-up'!$I$4,$V1345-4,0))</f>
        <v/>
      </c>
      <c r="K1345" s="224"/>
      <c r="L1345" s="224"/>
      <c r="M1345" s="224"/>
      <c r="N1345" s="224"/>
      <c r="O1345" s="224"/>
      <c r="P1345" s="185"/>
      <c r="Q1345" s="225"/>
      <c r="R1345" s="182" t="str">
        <f ca="1">IF(ISERROR($V1345),"",OFFSET('Smelter Look-up'!$C$4,$V1345-4,0)&amp;"")</f>
        <v/>
      </c>
      <c r="S1345" s="181" t="str">
        <f t="shared" ca="1" si="191"/>
        <v/>
      </c>
      <c r="T1345" s="181" t="str">
        <f ca="1">IF(B1345="","",IF(ISERROR(MATCH($J1345,SorP!$B$1:$B$6226,0)),"",INDIRECT("'SorP'!$A$"&amp;MATCH($S1345&amp;$J1345,SorP!C:C,0))))</f>
        <v/>
      </c>
      <c r="U1345" s="201"/>
      <c r="V1345" s="226" t="e">
        <f>IF(C1345="",NA(),IF(OR(C1345="Smelter not listed",C1345="Smelter not yet identified"),MATCH($B1345&amp;$D1345,'Smelter Look-up'!$J:$J,0),MATCH($B1345&amp;$C1345,'Smelter Look-up'!$J:$J,0)))</f>
        <v>#N/A</v>
      </c>
      <c r="X1345" s="227">
        <f t="shared" ca="1" si="192"/>
        <v>0</v>
      </c>
      <c r="AB1345" s="228" t="str">
        <f t="shared" si="193"/>
        <v/>
      </c>
    </row>
    <row r="1346" spans="1:28" s="227" customFormat="1" ht="20.25">
      <c r="A1346" s="181"/>
      <c r="B1346" s="182" t="str">
        <f>IF(LEN(A1346)=0,"",INDEX('Smelter Look-up'!$A:$A,MATCH($A1346,'Smelter Look-up'!$E:$E,0)))</f>
        <v/>
      </c>
      <c r="C1346" s="186" t="str">
        <f>IF(LEN(A1346)=0,"",INDEX('Smelter Look-up'!$C:$C,MATCH($A1346,'Smelter Look-up'!$E:$E,0)))</f>
        <v/>
      </c>
      <c r="D1346" s="230"/>
      <c r="E1346" s="182" t="str">
        <f ca="1">IF(ISERROR($V1346),"",OFFSET('Smelter Look-up'!$D$4,$V1346-4,0)&amp;"")</f>
        <v/>
      </c>
      <c r="F1346" s="182" t="str">
        <f ca="1">IF(ISERROR($V1346),"",OFFSET('Smelter Look-up'!$E$4,$V1346-4,0))</f>
        <v/>
      </c>
      <c r="G1346" s="182" t="str">
        <f ca="1">IF(C1346=$X$4,IF(ISERROR($V1346),"Enter smelter details","RMI"),IF(ISERROR($V1346),"",OFFSET('Smelter Look-up'!$F$4,$V1346-4,0)))</f>
        <v/>
      </c>
      <c r="H1346" s="183" t="str">
        <f ca="1">IF(ISERROR($V1346),"",OFFSET('Smelter Look-up'!$G$4,$V1346-4,0))</f>
        <v/>
      </c>
      <c r="I1346" s="184" t="str">
        <f ca="1">IF(ISERROR($V1346),"",OFFSET('Smelter Look-up'!$H$4,$V1346-4,0))</f>
        <v/>
      </c>
      <c r="J1346" s="184" t="str">
        <f ca="1">IF(ISERROR($V1346),"",OFFSET('Smelter Look-up'!$I$4,$V1346-4,0))</f>
        <v/>
      </c>
      <c r="K1346" s="224"/>
      <c r="L1346" s="224"/>
      <c r="M1346" s="224"/>
      <c r="N1346" s="224"/>
      <c r="O1346" s="224"/>
      <c r="P1346" s="185"/>
      <c r="Q1346" s="225"/>
      <c r="R1346" s="182" t="str">
        <f ca="1">IF(ISERROR($V1346),"",OFFSET('Smelter Look-up'!$C$4,$V1346-4,0)&amp;"")</f>
        <v/>
      </c>
      <c r="S1346" s="181" t="str">
        <f t="shared" ca="1" si="191"/>
        <v/>
      </c>
      <c r="T1346" s="181" t="str">
        <f ca="1">IF(B1346="","",IF(ISERROR(MATCH($J1346,SorP!$B$1:$B$6226,0)),"",INDIRECT("'SorP'!$A$"&amp;MATCH($S1346&amp;$J1346,SorP!C:C,0))))</f>
        <v/>
      </c>
      <c r="U1346" s="201"/>
      <c r="V1346" s="226" t="e">
        <f>IF(C1346="",NA(),IF(OR(C1346="Smelter not listed",C1346="Smelter not yet identified"),MATCH($B1346&amp;$D1346,'Smelter Look-up'!$J:$J,0),MATCH($B1346&amp;$C1346,'Smelter Look-up'!$J:$J,0)))</f>
        <v>#N/A</v>
      </c>
      <c r="X1346" s="227">
        <f t="shared" ca="1" si="192"/>
        <v>0</v>
      </c>
      <c r="AB1346" s="228" t="str">
        <f t="shared" si="193"/>
        <v/>
      </c>
    </row>
    <row r="1347" spans="1:28" s="227" customFormat="1" ht="20.25">
      <c r="A1347" s="181"/>
      <c r="B1347" s="182" t="str">
        <f>IF(LEN(A1347)=0,"",INDEX('Smelter Look-up'!$A:$A,MATCH($A1347,'Smelter Look-up'!$E:$E,0)))</f>
        <v/>
      </c>
      <c r="C1347" s="186" t="str">
        <f>IF(LEN(A1347)=0,"",INDEX('Smelter Look-up'!$C:$C,MATCH($A1347,'Smelter Look-up'!$E:$E,0)))</f>
        <v/>
      </c>
      <c r="D1347" s="230"/>
      <c r="E1347" s="182" t="str">
        <f ca="1">IF(ISERROR($V1347),"",OFFSET('Smelter Look-up'!$D$4,$V1347-4,0)&amp;"")</f>
        <v/>
      </c>
      <c r="F1347" s="182" t="str">
        <f ca="1">IF(ISERROR($V1347),"",OFFSET('Smelter Look-up'!$E$4,$V1347-4,0))</f>
        <v/>
      </c>
      <c r="G1347" s="182" t="str">
        <f ca="1">IF(C1347=$X$4,IF(ISERROR($V1347),"Enter smelter details","RMI"),IF(ISERROR($V1347),"",OFFSET('Smelter Look-up'!$F$4,$V1347-4,0)))</f>
        <v/>
      </c>
      <c r="H1347" s="183" t="str">
        <f ca="1">IF(ISERROR($V1347),"",OFFSET('Smelter Look-up'!$G$4,$V1347-4,0))</f>
        <v/>
      </c>
      <c r="I1347" s="184" t="str">
        <f ca="1">IF(ISERROR($V1347),"",OFFSET('Smelter Look-up'!$H$4,$V1347-4,0))</f>
        <v/>
      </c>
      <c r="J1347" s="184" t="str">
        <f ca="1">IF(ISERROR($V1347),"",OFFSET('Smelter Look-up'!$I$4,$V1347-4,0))</f>
        <v/>
      </c>
      <c r="K1347" s="224"/>
      <c r="L1347" s="224"/>
      <c r="M1347" s="224"/>
      <c r="N1347" s="224"/>
      <c r="O1347" s="224"/>
      <c r="P1347" s="185"/>
      <c r="Q1347" s="225"/>
      <c r="R1347" s="182" t="str">
        <f ca="1">IF(ISERROR($V1347),"",OFFSET('Smelter Look-up'!$C$4,$V1347-4,0)&amp;"")</f>
        <v/>
      </c>
      <c r="S1347" s="181" t="str">
        <f t="shared" ca="1" si="191"/>
        <v/>
      </c>
      <c r="T1347" s="181" t="str">
        <f ca="1">IF(B1347="","",IF(ISERROR(MATCH($J1347,SorP!$B$1:$B$6226,0)),"",INDIRECT("'SorP'!$A$"&amp;MATCH($S1347&amp;$J1347,SorP!C:C,0))))</f>
        <v/>
      </c>
      <c r="U1347" s="201"/>
      <c r="V1347" s="226" t="e">
        <f>IF(C1347="",NA(),IF(OR(C1347="Smelter not listed",C1347="Smelter not yet identified"),MATCH($B1347&amp;$D1347,'Smelter Look-up'!$J:$J,0),MATCH($B1347&amp;$C1347,'Smelter Look-up'!$J:$J,0)))</f>
        <v>#N/A</v>
      </c>
      <c r="X1347" s="227">
        <f t="shared" ca="1" si="192"/>
        <v>0</v>
      </c>
      <c r="AB1347" s="228" t="str">
        <f t="shared" si="193"/>
        <v/>
      </c>
    </row>
    <row r="1348" spans="1:28" s="227" customFormat="1" ht="20.25">
      <c r="A1348" s="181"/>
      <c r="B1348" s="182" t="str">
        <f>IF(LEN(A1348)=0,"",INDEX('Smelter Look-up'!$A:$A,MATCH($A1348,'Smelter Look-up'!$E:$E,0)))</f>
        <v/>
      </c>
      <c r="C1348" s="186" t="str">
        <f>IF(LEN(A1348)=0,"",INDEX('Smelter Look-up'!$C:$C,MATCH($A1348,'Smelter Look-up'!$E:$E,0)))</f>
        <v/>
      </c>
      <c r="D1348" s="230"/>
      <c r="E1348" s="182" t="str">
        <f ca="1">IF(ISERROR($V1348),"",OFFSET('Smelter Look-up'!$D$4,$V1348-4,0)&amp;"")</f>
        <v/>
      </c>
      <c r="F1348" s="182" t="str">
        <f ca="1">IF(ISERROR($V1348),"",OFFSET('Smelter Look-up'!$E$4,$V1348-4,0))</f>
        <v/>
      </c>
      <c r="G1348" s="182" t="str">
        <f ca="1">IF(C1348=$X$4,IF(ISERROR($V1348),"Enter smelter details","RMI"),IF(ISERROR($V1348),"",OFFSET('Smelter Look-up'!$F$4,$V1348-4,0)))</f>
        <v/>
      </c>
      <c r="H1348" s="183" t="str">
        <f ca="1">IF(ISERROR($V1348),"",OFFSET('Smelter Look-up'!$G$4,$V1348-4,0))</f>
        <v/>
      </c>
      <c r="I1348" s="184" t="str">
        <f ca="1">IF(ISERROR($V1348),"",OFFSET('Smelter Look-up'!$H$4,$V1348-4,0))</f>
        <v/>
      </c>
      <c r="J1348" s="184" t="str">
        <f ca="1">IF(ISERROR($V1348),"",OFFSET('Smelter Look-up'!$I$4,$V1348-4,0))</f>
        <v/>
      </c>
      <c r="K1348" s="224"/>
      <c r="L1348" s="224"/>
      <c r="M1348" s="224"/>
      <c r="N1348" s="224"/>
      <c r="O1348" s="224"/>
      <c r="P1348" s="185"/>
      <c r="Q1348" s="225"/>
      <c r="R1348" s="182" t="str">
        <f ca="1">IF(ISERROR($V1348),"",OFFSET('Smelter Look-up'!$C$4,$V1348-4,0)&amp;"")</f>
        <v/>
      </c>
      <c r="S1348" s="181" t="str">
        <f t="shared" ca="1" si="191"/>
        <v/>
      </c>
      <c r="T1348" s="181" t="str">
        <f ca="1">IF(B1348="","",IF(ISERROR(MATCH($J1348,SorP!$B$1:$B$6226,0)),"",INDIRECT("'SorP'!$A$"&amp;MATCH($S1348&amp;$J1348,SorP!C:C,0))))</f>
        <v/>
      </c>
      <c r="U1348" s="201"/>
      <c r="V1348" s="226" t="e">
        <f>IF(C1348="",NA(),IF(OR(C1348="Smelter not listed",C1348="Smelter not yet identified"),MATCH($B1348&amp;$D1348,'Smelter Look-up'!$J:$J,0),MATCH($B1348&amp;$C1348,'Smelter Look-up'!$J:$J,0)))</f>
        <v>#N/A</v>
      </c>
      <c r="X1348" s="227">
        <f t="shared" ca="1" si="192"/>
        <v>0</v>
      </c>
      <c r="AB1348" s="228" t="str">
        <f t="shared" si="193"/>
        <v/>
      </c>
    </row>
    <row r="1349" spans="1:28" s="227" customFormat="1" ht="20.25">
      <c r="A1349" s="181"/>
      <c r="B1349" s="182" t="str">
        <f>IF(LEN(A1349)=0,"",INDEX('Smelter Look-up'!$A:$A,MATCH($A1349,'Smelter Look-up'!$E:$E,0)))</f>
        <v/>
      </c>
      <c r="C1349" s="186" t="str">
        <f>IF(LEN(A1349)=0,"",INDEX('Smelter Look-up'!$C:$C,MATCH($A1349,'Smelter Look-up'!$E:$E,0)))</f>
        <v/>
      </c>
      <c r="D1349" s="230"/>
      <c r="E1349" s="182" t="str">
        <f ca="1">IF(ISERROR($V1349),"",OFFSET('Smelter Look-up'!$D$4,$V1349-4,0)&amp;"")</f>
        <v/>
      </c>
      <c r="F1349" s="182" t="str">
        <f ca="1">IF(ISERROR($V1349),"",OFFSET('Smelter Look-up'!$E$4,$V1349-4,0))</f>
        <v/>
      </c>
      <c r="G1349" s="182" t="str">
        <f ca="1">IF(C1349=$X$4,IF(ISERROR($V1349),"Enter smelter details","RMI"),IF(ISERROR($V1349),"",OFFSET('Smelter Look-up'!$F$4,$V1349-4,0)))</f>
        <v/>
      </c>
      <c r="H1349" s="183" t="str">
        <f ca="1">IF(ISERROR($V1349),"",OFFSET('Smelter Look-up'!$G$4,$V1349-4,0))</f>
        <v/>
      </c>
      <c r="I1349" s="184" t="str">
        <f ca="1">IF(ISERROR($V1349),"",OFFSET('Smelter Look-up'!$H$4,$V1349-4,0))</f>
        <v/>
      </c>
      <c r="J1349" s="184" t="str">
        <f ca="1">IF(ISERROR($V1349),"",OFFSET('Smelter Look-up'!$I$4,$V1349-4,0))</f>
        <v/>
      </c>
      <c r="K1349" s="224"/>
      <c r="L1349" s="224"/>
      <c r="M1349" s="224"/>
      <c r="N1349" s="224"/>
      <c r="O1349" s="224"/>
      <c r="P1349" s="185"/>
      <c r="Q1349" s="225"/>
      <c r="R1349" s="182" t="str">
        <f ca="1">IF(ISERROR($V1349),"",OFFSET('Smelter Look-up'!$C$4,$V1349-4,0)&amp;"")</f>
        <v/>
      </c>
      <c r="S1349" s="181" t="str">
        <f t="shared" ca="1" si="191"/>
        <v/>
      </c>
      <c r="T1349" s="181" t="str">
        <f ca="1">IF(B1349="","",IF(ISERROR(MATCH($J1349,SorP!$B$1:$B$6226,0)),"",INDIRECT("'SorP'!$A$"&amp;MATCH($S1349&amp;$J1349,SorP!C:C,0))))</f>
        <v/>
      </c>
      <c r="U1349" s="201"/>
      <c r="V1349" s="226" t="e">
        <f>IF(C1349="",NA(),IF(OR(C1349="Smelter not listed",C1349="Smelter not yet identified"),MATCH($B1349&amp;$D1349,'Smelter Look-up'!$J:$J,0),MATCH($B1349&amp;$C1349,'Smelter Look-up'!$J:$J,0)))</f>
        <v>#N/A</v>
      </c>
      <c r="X1349" s="227">
        <f t="shared" ca="1" si="192"/>
        <v>0</v>
      </c>
      <c r="AB1349" s="228" t="str">
        <f t="shared" si="193"/>
        <v/>
      </c>
    </row>
    <row r="1350" spans="1:28" s="227" customFormat="1" ht="20.25">
      <c r="A1350" s="181"/>
      <c r="B1350" s="182" t="str">
        <f>IF(LEN(A1350)=0,"",INDEX('Smelter Look-up'!$A:$A,MATCH($A1350,'Smelter Look-up'!$E:$E,0)))</f>
        <v/>
      </c>
      <c r="C1350" s="186" t="str">
        <f>IF(LEN(A1350)=0,"",INDEX('Smelter Look-up'!$C:$C,MATCH($A1350,'Smelter Look-up'!$E:$E,0)))</f>
        <v/>
      </c>
      <c r="D1350" s="230"/>
      <c r="E1350" s="182" t="str">
        <f ca="1">IF(ISERROR($V1350),"",OFFSET('Smelter Look-up'!$D$4,$V1350-4,0)&amp;"")</f>
        <v/>
      </c>
      <c r="F1350" s="182" t="str">
        <f ca="1">IF(ISERROR($V1350),"",OFFSET('Smelter Look-up'!$E$4,$V1350-4,0))</f>
        <v/>
      </c>
      <c r="G1350" s="182" t="str">
        <f ca="1">IF(C1350=$X$4,IF(ISERROR($V1350),"Enter smelter details","RMI"),IF(ISERROR($V1350),"",OFFSET('Smelter Look-up'!$F$4,$V1350-4,0)))</f>
        <v/>
      </c>
      <c r="H1350" s="183" t="str">
        <f ca="1">IF(ISERROR($V1350),"",OFFSET('Smelter Look-up'!$G$4,$V1350-4,0))</f>
        <v/>
      </c>
      <c r="I1350" s="184" t="str">
        <f ca="1">IF(ISERROR($V1350),"",OFFSET('Smelter Look-up'!$H$4,$V1350-4,0))</f>
        <v/>
      </c>
      <c r="J1350" s="184" t="str">
        <f ca="1">IF(ISERROR($V1350),"",OFFSET('Smelter Look-up'!$I$4,$V1350-4,0))</f>
        <v/>
      </c>
      <c r="K1350" s="224"/>
      <c r="L1350" s="224"/>
      <c r="M1350" s="224"/>
      <c r="N1350" s="224"/>
      <c r="O1350" s="224"/>
      <c r="P1350" s="185"/>
      <c r="Q1350" s="225"/>
      <c r="R1350" s="182" t="str">
        <f ca="1">IF(ISERROR($V1350),"",OFFSET('Smelter Look-up'!$C$4,$V1350-4,0)&amp;"")</f>
        <v/>
      </c>
      <c r="S1350" s="181" t="str">
        <f t="shared" ca="1" si="191"/>
        <v/>
      </c>
      <c r="T1350" s="181" t="str">
        <f ca="1">IF(B1350="","",IF(ISERROR(MATCH($J1350,SorP!$B$1:$B$6226,0)),"",INDIRECT("'SorP'!$A$"&amp;MATCH($S1350&amp;$J1350,SorP!C:C,0))))</f>
        <v/>
      </c>
      <c r="U1350" s="201"/>
      <c r="V1350" s="226" t="e">
        <f>IF(C1350="",NA(),IF(OR(C1350="Smelter not listed",C1350="Smelter not yet identified"),MATCH($B1350&amp;$D1350,'Smelter Look-up'!$J:$J,0),MATCH($B1350&amp;$C1350,'Smelter Look-up'!$J:$J,0)))</f>
        <v>#N/A</v>
      </c>
      <c r="X1350" s="227">
        <f t="shared" ca="1" si="192"/>
        <v>0</v>
      </c>
      <c r="AB1350" s="228" t="str">
        <f t="shared" si="193"/>
        <v/>
      </c>
    </row>
    <row r="1351" spans="1:28" s="227" customFormat="1" ht="20.25">
      <c r="A1351" s="181"/>
      <c r="B1351" s="182" t="str">
        <f>IF(LEN(A1351)=0,"",INDEX('Smelter Look-up'!$A:$A,MATCH($A1351,'Smelter Look-up'!$E:$E,0)))</f>
        <v/>
      </c>
      <c r="C1351" s="186" t="str">
        <f>IF(LEN(A1351)=0,"",INDEX('Smelter Look-up'!$C:$C,MATCH($A1351,'Smelter Look-up'!$E:$E,0)))</f>
        <v/>
      </c>
      <c r="D1351" s="230"/>
      <c r="E1351" s="182" t="str">
        <f ca="1">IF(ISERROR($V1351),"",OFFSET('Smelter Look-up'!$D$4,$V1351-4,0)&amp;"")</f>
        <v/>
      </c>
      <c r="F1351" s="182" t="str">
        <f ca="1">IF(ISERROR($V1351),"",OFFSET('Smelter Look-up'!$E$4,$V1351-4,0))</f>
        <v/>
      </c>
      <c r="G1351" s="182" t="str">
        <f ca="1">IF(C1351=$X$4,IF(ISERROR($V1351),"Enter smelter details","RMI"),IF(ISERROR($V1351),"",OFFSET('Smelter Look-up'!$F$4,$V1351-4,0)))</f>
        <v/>
      </c>
      <c r="H1351" s="183" t="str">
        <f ca="1">IF(ISERROR($V1351),"",OFFSET('Smelter Look-up'!$G$4,$V1351-4,0))</f>
        <v/>
      </c>
      <c r="I1351" s="184" t="str">
        <f ca="1">IF(ISERROR($V1351),"",OFFSET('Smelter Look-up'!$H$4,$V1351-4,0))</f>
        <v/>
      </c>
      <c r="J1351" s="184" t="str">
        <f ca="1">IF(ISERROR($V1351),"",OFFSET('Smelter Look-up'!$I$4,$V1351-4,0))</f>
        <v/>
      </c>
      <c r="K1351" s="224"/>
      <c r="L1351" s="224"/>
      <c r="M1351" s="224"/>
      <c r="N1351" s="224"/>
      <c r="O1351" s="224"/>
      <c r="P1351" s="185"/>
      <c r="Q1351" s="225"/>
      <c r="R1351" s="182" t="str">
        <f ca="1">IF(ISERROR($V1351),"",OFFSET('Smelter Look-up'!$C$4,$V1351-4,0)&amp;"")</f>
        <v/>
      </c>
      <c r="S1351" s="181" t="str">
        <f t="shared" ca="1" si="191"/>
        <v/>
      </c>
      <c r="T1351" s="181" t="str">
        <f ca="1">IF(B1351="","",IF(ISERROR(MATCH($J1351,SorP!$B$1:$B$6226,0)),"",INDIRECT("'SorP'!$A$"&amp;MATCH($S1351&amp;$J1351,SorP!C:C,0))))</f>
        <v/>
      </c>
      <c r="U1351" s="201"/>
      <c r="V1351" s="226" t="e">
        <f>IF(C1351="",NA(),IF(OR(C1351="Smelter not listed",C1351="Smelter not yet identified"),MATCH($B1351&amp;$D1351,'Smelter Look-up'!$J:$J,0),MATCH($B1351&amp;$C1351,'Smelter Look-up'!$J:$J,0)))</f>
        <v>#N/A</v>
      </c>
      <c r="X1351" s="227">
        <f t="shared" ca="1" si="192"/>
        <v>0</v>
      </c>
      <c r="AB1351" s="228" t="str">
        <f t="shared" si="193"/>
        <v/>
      </c>
    </row>
    <row r="1352" spans="1:28" s="227" customFormat="1" ht="20.25">
      <c r="A1352" s="181"/>
      <c r="B1352" s="182" t="str">
        <f>IF(LEN(A1352)=0,"",INDEX('Smelter Look-up'!$A:$A,MATCH($A1352,'Smelter Look-up'!$E:$E,0)))</f>
        <v/>
      </c>
      <c r="C1352" s="186" t="str">
        <f>IF(LEN(A1352)=0,"",INDEX('Smelter Look-up'!$C:$C,MATCH($A1352,'Smelter Look-up'!$E:$E,0)))</f>
        <v/>
      </c>
      <c r="D1352" s="230"/>
      <c r="E1352" s="182" t="str">
        <f ca="1">IF(ISERROR($V1352),"",OFFSET('Smelter Look-up'!$D$4,$V1352-4,0)&amp;"")</f>
        <v/>
      </c>
      <c r="F1352" s="182" t="str">
        <f ca="1">IF(ISERROR($V1352),"",OFFSET('Smelter Look-up'!$E$4,$V1352-4,0))</f>
        <v/>
      </c>
      <c r="G1352" s="182" t="str">
        <f ca="1">IF(C1352=$X$4,IF(ISERROR($V1352),"Enter smelter details","RMI"),IF(ISERROR($V1352),"",OFFSET('Smelter Look-up'!$F$4,$V1352-4,0)))</f>
        <v/>
      </c>
      <c r="H1352" s="183" t="str">
        <f ca="1">IF(ISERROR($V1352),"",OFFSET('Smelter Look-up'!$G$4,$V1352-4,0))</f>
        <v/>
      </c>
      <c r="I1352" s="184" t="str">
        <f ca="1">IF(ISERROR($V1352),"",OFFSET('Smelter Look-up'!$H$4,$V1352-4,0))</f>
        <v/>
      </c>
      <c r="J1352" s="184" t="str">
        <f ca="1">IF(ISERROR($V1352),"",OFFSET('Smelter Look-up'!$I$4,$V1352-4,0))</f>
        <v/>
      </c>
      <c r="K1352" s="224"/>
      <c r="L1352" s="224"/>
      <c r="M1352" s="224"/>
      <c r="N1352" s="224"/>
      <c r="O1352" s="224"/>
      <c r="P1352" s="185"/>
      <c r="Q1352" s="225"/>
      <c r="R1352" s="182" t="str">
        <f ca="1">IF(ISERROR($V1352),"",OFFSET('Smelter Look-up'!$C$4,$V1352-4,0)&amp;"")</f>
        <v/>
      </c>
      <c r="S1352" s="181" t="str">
        <f t="shared" ca="1" si="191"/>
        <v/>
      </c>
      <c r="T1352" s="181" t="str">
        <f ca="1">IF(B1352="","",IF(ISERROR(MATCH($J1352,SorP!$B$1:$B$6226,0)),"",INDIRECT("'SorP'!$A$"&amp;MATCH($S1352&amp;$J1352,SorP!C:C,0))))</f>
        <v/>
      </c>
      <c r="U1352" s="201"/>
      <c r="V1352" s="226" t="e">
        <f>IF(C1352="",NA(),IF(OR(C1352="Smelter not listed",C1352="Smelter not yet identified"),MATCH($B1352&amp;$D1352,'Smelter Look-up'!$J:$J,0),MATCH($B1352&amp;$C1352,'Smelter Look-up'!$J:$J,0)))</f>
        <v>#N/A</v>
      </c>
      <c r="X1352" s="227">
        <f t="shared" ca="1" si="192"/>
        <v>0</v>
      </c>
      <c r="AB1352" s="228" t="str">
        <f t="shared" si="193"/>
        <v/>
      </c>
    </row>
    <row r="1353" spans="1:28" s="227" customFormat="1" ht="20.25">
      <c r="A1353" s="181"/>
      <c r="B1353" s="182" t="str">
        <f>IF(LEN(A1353)=0,"",INDEX('Smelter Look-up'!$A:$A,MATCH($A1353,'Smelter Look-up'!$E:$E,0)))</f>
        <v/>
      </c>
      <c r="C1353" s="186" t="str">
        <f>IF(LEN(A1353)=0,"",INDEX('Smelter Look-up'!$C:$C,MATCH($A1353,'Smelter Look-up'!$E:$E,0)))</f>
        <v/>
      </c>
      <c r="D1353" s="230"/>
      <c r="E1353" s="182" t="str">
        <f ca="1">IF(ISERROR($V1353),"",OFFSET('Smelter Look-up'!$D$4,$V1353-4,0)&amp;"")</f>
        <v/>
      </c>
      <c r="F1353" s="182" t="str">
        <f ca="1">IF(ISERROR($V1353),"",OFFSET('Smelter Look-up'!$E$4,$V1353-4,0))</f>
        <v/>
      </c>
      <c r="G1353" s="182" t="str">
        <f ca="1">IF(C1353=$X$4,IF(ISERROR($V1353),"Enter smelter details","RMI"),IF(ISERROR($V1353),"",OFFSET('Smelter Look-up'!$F$4,$V1353-4,0)))</f>
        <v/>
      </c>
      <c r="H1353" s="183" t="str">
        <f ca="1">IF(ISERROR($V1353),"",OFFSET('Smelter Look-up'!$G$4,$V1353-4,0))</f>
        <v/>
      </c>
      <c r="I1353" s="184" t="str">
        <f ca="1">IF(ISERROR($V1353),"",OFFSET('Smelter Look-up'!$H$4,$V1353-4,0))</f>
        <v/>
      </c>
      <c r="J1353" s="184" t="str">
        <f ca="1">IF(ISERROR($V1353),"",OFFSET('Smelter Look-up'!$I$4,$V1353-4,0))</f>
        <v/>
      </c>
      <c r="K1353" s="224"/>
      <c r="L1353" s="224"/>
      <c r="M1353" s="224"/>
      <c r="N1353" s="224"/>
      <c r="O1353" s="224"/>
      <c r="P1353" s="185"/>
      <c r="Q1353" s="225"/>
      <c r="R1353" s="182" t="str">
        <f ca="1">IF(ISERROR($V1353),"",OFFSET('Smelter Look-up'!$C$4,$V1353-4,0)&amp;"")</f>
        <v/>
      </c>
      <c r="S1353" s="181" t="str">
        <f t="shared" ca="1" si="191"/>
        <v/>
      </c>
      <c r="T1353" s="181" t="str">
        <f ca="1">IF(B1353="","",IF(ISERROR(MATCH($J1353,SorP!$B$1:$B$6226,0)),"",INDIRECT("'SorP'!$A$"&amp;MATCH($S1353&amp;$J1353,SorP!C:C,0))))</f>
        <v/>
      </c>
      <c r="U1353" s="201"/>
      <c r="V1353" s="226" t="e">
        <f>IF(C1353="",NA(),IF(OR(C1353="Smelter not listed",C1353="Smelter not yet identified"),MATCH($B1353&amp;$D1353,'Smelter Look-up'!$J:$J,0),MATCH($B1353&amp;$C1353,'Smelter Look-up'!$J:$J,0)))</f>
        <v>#N/A</v>
      </c>
      <c r="X1353" s="227">
        <f t="shared" ca="1" si="192"/>
        <v>0</v>
      </c>
      <c r="AB1353" s="228" t="str">
        <f t="shared" si="193"/>
        <v/>
      </c>
    </row>
    <row r="1354" spans="1:28" s="227" customFormat="1" ht="20.25">
      <c r="A1354" s="181"/>
      <c r="B1354" s="182" t="str">
        <f>IF(LEN(A1354)=0,"",INDEX('Smelter Look-up'!$A:$A,MATCH($A1354,'Smelter Look-up'!$E:$E,0)))</f>
        <v/>
      </c>
      <c r="C1354" s="186" t="str">
        <f>IF(LEN(A1354)=0,"",INDEX('Smelter Look-up'!$C:$C,MATCH($A1354,'Smelter Look-up'!$E:$E,0)))</f>
        <v/>
      </c>
      <c r="D1354" s="230"/>
      <c r="E1354" s="182" t="str">
        <f ca="1">IF(ISERROR($V1354),"",OFFSET('Smelter Look-up'!$D$4,$V1354-4,0)&amp;"")</f>
        <v/>
      </c>
      <c r="F1354" s="182" t="str">
        <f ca="1">IF(ISERROR($V1354),"",OFFSET('Smelter Look-up'!$E$4,$V1354-4,0))</f>
        <v/>
      </c>
      <c r="G1354" s="182" t="str">
        <f ca="1">IF(C1354=$X$4,IF(ISERROR($V1354),"Enter smelter details","RMI"),IF(ISERROR($V1354),"",OFFSET('Smelter Look-up'!$F$4,$V1354-4,0)))</f>
        <v/>
      </c>
      <c r="H1354" s="183" t="str">
        <f ca="1">IF(ISERROR($V1354),"",OFFSET('Smelter Look-up'!$G$4,$V1354-4,0))</f>
        <v/>
      </c>
      <c r="I1354" s="184" t="str">
        <f ca="1">IF(ISERROR($V1354),"",OFFSET('Smelter Look-up'!$H$4,$V1354-4,0))</f>
        <v/>
      </c>
      <c r="J1354" s="184" t="str">
        <f ca="1">IF(ISERROR($V1354),"",OFFSET('Smelter Look-up'!$I$4,$V1354-4,0))</f>
        <v/>
      </c>
      <c r="K1354" s="224"/>
      <c r="L1354" s="224"/>
      <c r="M1354" s="224"/>
      <c r="N1354" s="224"/>
      <c r="O1354" s="224"/>
      <c r="P1354" s="185"/>
      <c r="Q1354" s="225"/>
      <c r="R1354" s="182" t="str">
        <f ca="1">IF(ISERROR($V1354),"",OFFSET('Smelter Look-up'!$C$4,$V1354-4,0)&amp;"")</f>
        <v/>
      </c>
      <c r="S1354" s="181" t="str">
        <f t="shared" ca="1" si="191"/>
        <v/>
      </c>
      <c r="T1354" s="181" t="str">
        <f ca="1">IF(B1354="","",IF(ISERROR(MATCH($J1354,SorP!$B$1:$B$6226,0)),"",INDIRECT("'SorP'!$A$"&amp;MATCH($S1354&amp;$J1354,SorP!C:C,0))))</f>
        <v/>
      </c>
      <c r="U1354" s="201"/>
      <c r="V1354" s="226" t="e">
        <f>IF(C1354="",NA(),IF(OR(C1354="Smelter not listed",C1354="Smelter not yet identified"),MATCH($B1354&amp;$D1354,'Smelter Look-up'!$J:$J,0),MATCH($B1354&amp;$C1354,'Smelter Look-up'!$J:$J,0)))</f>
        <v>#N/A</v>
      </c>
      <c r="X1354" s="227">
        <f t="shared" ca="1" si="192"/>
        <v>0</v>
      </c>
      <c r="AB1354" s="228" t="str">
        <f t="shared" si="193"/>
        <v/>
      </c>
    </row>
    <row r="1355" spans="1:28" s="227" customFormat="1" ht="20.25">
      <c r="A1355" s="181"/>
      <c r="B1355" s="182" t="str">
        <f>IF(LEN(A1355)=0,"",INDEX('Smelter Look-up'!$A:$A,MATCH($A1355,'Smelter Look-up'!$E:$E,0)))</f>
        <v/>
      </c>
      <c r="C1355" s="186" t="str">
        <f>IF(LEN(A1355)=0,"",INDEX('Smelter Look-up'!$C:$C,MATCH($A1355,'Smelter Look-up'!$E:$E,0)))</f>
        <v/>
      </c>
      <c r="D1355" s="230"/>
      <c r="E1355" s="182" t="str">
        <f ca="1">IF(ISERROR($V1355),"",OFFSET('Smelter Look-up'!$D$4,$V1355-4,0)&amp;"")</f>
        <v/>
      </c>
      <c r="F1355" s="182" t="str">
        <f ca="1">IF(ISERROR($V1355),"",OFFSET('Smelter Look-up'!$E$4,$V1355-4,0))</f>
        <v/>
      </c>
      <c r="G1355" s="182" t="str">
        <f ca="1">IF(C1355=$X$4,IF(ISERROR($V1355),"Enter smelter details","RMI"),IF(ISERROR($V1355),"",OFFSET('Smelter Look-up'!$F$4,$V1355-4,0)))</f>
        <v/>
      </c>
      <c r="H1355" s="183" t="str">
        <f ca="1">IF(ISERROR($V1355),"",OFFSET('Smelter Look-up'!$G$4,$V1355-4,0))</f>
        <v/>
      </c>
      <c r="I1355" s="184" t="str">
        <f ca="1">IF(ISERROR($V1355),"",OFFSET('Smelter Look-up'!$H$4,$V1355-4,0))</f>
        <v/>
      </c>
      <c r="J1355" s="184" t="str">
        <f ca="1">IF(ISERROR($V1355),"",OFFSET('Smelter Look-up'!$I$4,$V1355-4,0))</f>
        <v/>
      </c>
      <c r="K1355" s="224"/>
      <c r="L1355" s="224"/>
      <c r="M1355" s="224"/>
      <c r="N1355" s="224"/>
      <c r="O1355" s="224"/>
      <c r="P1355" s="185"/>
      <c r="Q1355" s="225"/>
      <c r="R1355" s="182" t="str">
        <f ca="1">IF(ISERROR($V1355),"",OFFSET('Smelter Look-up'!$C$4,$V1355-4,0)&amp;"")</f>
        <v/>
      </c>
      <c r="S1355" s="181" t="str">
        <f t="shared" ca="1" si="191"/>
        <v/>
      </c>
      <c r="T1355" s="181" t="str">
        <f ca="1">IF(B1355="","",IF(ISERROR(MATCH($J1355,SorP!$B$1:$B$6226,0)),"",INDIRECT("'SorP'!$A$"&amp;MATCH($S1355&amp;$J1355,SorP!C:C,0))))</f>
        <v/>
      </c>
      <c r="U1355" s="201"/>
      <c r="V1355" s="226" t="e">
        <f>IF(C1355="",NA(),IF(OR(C1355="Smelter not listed",C1355="Smelter not yet identified"),MATCH($B1355&amp;$D1355,'Smelter Look-up'!$J:$J,0),MATCH($B1355&amp;$C1355,'Smelter Look-up'!$J:$J,0)))</f>
        <v>#N/A</v>
      </c>
      <c r="X1355" s="227">
        <f t="shared" ca="1" si="192"/>
        <v>0</v>
      </c>
      <c r="AB1355" s="228" t="str">
        <f t="shared" si="193"/>
        <v/>
      </c>
    </row>
    <row r="1356" spans="1:28" s="227" customFormat="1" ht="20.25">
      <c r="A1356" s="181"/>
      <c r="B1356" s="182" t="str">
        <f>IF(LEN(A1356)=0,"",INDEX('Smelter Look-up'!$A:$A,MATCH($A1356,'Smelter Look-up'!$E:$E,0)))</f>
        <v/>
      </c>
      <c r="C1356" s="186" t="str">
        <f>IF(LEN(A1356)=0,"",INDEX('Smelter Look-up'!$C:$C,MATCH($A1356,'Smelter Look-up'!$E:$E,0)))</f>
        <v/>
      </c>
      <c r="D1356" s="230"/>
      <c r="E1356" s="182" t="str">
        <f ca="1">IF(ISERROR($V1356),"",OFFSET('Smelter Look-up'!$D$4,$V1356-4,0)&amp;"")</f>
        <v/>
      </c>
      <c r="F1356" s="182" t="str">
        <f ca="1">IF(ISERROR($V1356),"",OFFSET('Smelter Look-up'!$E$4,$V1356-4,0))</f>
        <v/>
      </c>
      <c r="G1356" s="182" t="str">
        <f ca="1">IF(C1356=$X$4,IF(ISERROR($V1356),"Enter smelter details","RMI"),IF(ISERROR($V1356),"",OFFSET('Smelter Look-up'!$F$4,$V1356-4,0)))</f>
        <v/>
      </c>
      <c r="H1356" s="183" t="str">
        <f ca="1">IF(ISERROR($V1356),"",OFFSET('Smelter Look-up'!$G$4,$V1356-4,0))</f>
        <v/>
      </c>
      <c r="I1356" s="184" t="str">
        <f ca="1">IF(ISERROR($V1356),"",OFFSET('Smelter Look-up'!$H$4,$V1356-4,0))</f>
        <v/>
      </c>
      <c r="J1356" s="184" t="str">
        <f ca="1">IF(ISERROR($V1356),"",OFFSET('Smelter Look-up'!$I$4,$V1356-4,0))</f>
        <v/>
      </c>
      <c r="K1356" s="224"/>
      <c r="L1356" s="224"/>
      <c r="M1356" s="224"/>
      <c r="N1356" s="224"/>
      <c r="O1356" s="224"/>
      <c r="P1356" s="185"/>
      <c r="Q1356" s="225"/>
      <c r="R1356" s="182" t="str">
        <f ca="1">IF(ISERROR($V1356),"",OFFSET('Smelter Look-up'!$C$4,$V1356-4,0)&amp;"")</f>
        <v/>
      </c>
      <c r="S1356" s="181" t="str">
        <f t="shared" ca="1" si="191"/>
        <v/>
      </c>
      <c r="T1356" s="181" t="str">
        <f ca="1">IF(B1356="","",IF(ISERROR(MATCH($J1356,SorP!$B$1:$B$6226,0)),"",INDIRECT("'SorP'!$A$"&amp;MATCH($S1356&amp;$J1356,SorP!C:C,0))))</f>
        <v/>
      </c>
      <c r="U1356" s="201"/>
      <c r="V1356" s="226" t="e">
        <f>IF(C1356="",NA(),IF(OR(C1356="Smelter not listed",C1356="Smelter not yet identified"),MATCH($B1356&amp;$D1356,'Smelter Look-up'!$J:$J,0),MATCH($B1356&amp;$C1356,'Smelter Look-up'!$J:$J,0)))</f>
        <v>#N/A</v>
      </c>
      <c r="X1356" s="227">
        <f t="shared" ca="1" si="192"/>
        <v>0</v>
      </c>
      <c r="AB1356" s="228" t="str">
        <f t="shared" si="193"/>
        <v/>
      </c>
    </row>
    <row r="1357" spans="1:28" s="227" customFormat="1" ht="20.25">
      <c r="A1357" s="181"/>
      <c r="B1357" s="182" t="str">
        <f>IF(LEN(A1357)=0,"",INDEX('Smelter Look-up'!$A:$A,MATCH($A1357,'Smelter Look-up'!$E:$E,0)))</f>
        <v/>
      </c>
      <c r="C1357" s="186" t="str">
        <f>IF(LEN(A1357)=0,"",INDEX('Smelter Look-up'!$C:$C,MATCH($A1357,'Smelter Look-up'!$E:$E,0)))</f>
        <v/>
      </c>
      <c r="D1357" s="230"/>
      <c r="E1357" s="182" t="str">
        <f ca="1">IF(ISERROR($V1357),"",OFFSET('Smelter Look-up'!$D$4,$V1357-4,0)&amp;"")</f>
        <v/>
      </c>
      <c r="F1357" s="182" t="str">
        <f ca="1">IF(ISERROR($V1357),"",OFFSET('Smelter Look-up'!$E$4,$V1357-4,0))</f>
        <v/>
      </c>
      <c r="G1357" s="182" t="str">
        <f ca="1">IF(C1357=$X$4,IF(ISERROR($V1357),"Enter smelter details","RMI"),IF(ISERROR($V1357),"",OFFSET('Smelter Look-up'!$F$4,$V1357-4,0)))</f>
        <v/>
      </c>
      <c r="H1357" s="183" t="str">
        <f ca="1">IF(ISERROR($V1357),"",OFFSET('Smelter Look-up'!$G$4,$V1357-4,0))</f>
        <v/>
      </c>
      <c r="I1357" s="184" t="str">
        <f ca="1">IF(ISERROR($V1357),"",OFFSET('Smelter Look-up'!$H$4,$V1357-4,0))</f>
        <v/>
      </c>
      <c r="J1357" s="184" t="str">
        <f ca="1">IF(ISERROR($V1357),"",OFFSET('Smelter Look-up'!$I$4,$V1357-4,0))</f>
        <v/>
      </c>
      <c r="K1357" s="224"/>
      <c r="L1357" s="224"/>
      <c r="M1357" s="224"/>
      <c r="N1357" s="224"/>
      <c r="O1357" s="224"/>
      <c r="P1357" s="185"/>
      <c r="Q1357" s="225"/>
      <c r="R1357" s="182" t="str">
        <f ca="1">IF(ISERROR($V1357),"",OFFSET('Smelter Look-up'!$C$4,$V1357-4,0)&amp;"")</f>
        <v/>
      </c>
      <c r="S1357" s="181" t="str">
        <f t="shared" ca="1" si="191"/>
        <v/>
      </c>
      <c r="T1357" s="181" t="str">
        <f ca="1">IF(B1357="","",IF(ISERROR(MATCH($J1357,SorP!$B$1:$B$6226,0)),"",INDIRECT("'SorP'!$A$"&amp;MATCH($S1357&amp;$J1357,SorP!C:C,0))))</f>
        <v/>
      </c>
      <c r="U1357" s="201"/>
      <c r="V1357" s="226" t="e">
        <f>IF(C1357="",NA(),IF(OR(C1357="Smelter not listed",C1357="Smelter not yet identified"),MATCH($B1357&amp;$D1357,'Smelter Look-up'!$J:$J,0),MATCH($B1357&amp;$C1357,'Smelter Look-up'!$J:$J,0)))</f>
        <v>#N/A</v>
      </c>
      <c r="X1357" s="227">
        <f t="shared" ca="1" si="192"/>
        <v>0</v>
      </c>
      <c r="AB1357" s="228" t="str">
        <f t="shared" si="193"/>
        <v/>
      </c>
    </row>
    <row r="1358" spans="1:28" s="227" customFormat="1" ht="20.25">
      <c r="A1358" s="181"/>
      <c r="B1358" s="182" t="str">
        <f>IF(LEN(A1358)=0,"",INDEX('Smelter Look-up'!$A:$A,MATCH($A1358,'Smelter Look-up'!$E:$E,0)))</f>
        <v/>
      </c>
      <c r="C1358" s="186" t="str">
        <f>IF(LEN(A1358)=0,"",INDEX('Smelter Look-up'!$C:$C,MATCH($A1358,'Smelter Look-up'!$E:$E,0)))</f>
        <v/>
      </c>
      <c r="D1358" s="230"/>
      <c r="E1358" s="182" t="str">
        <f ca="1">IF(ISERROR($V1358),"",OFFSET('Smelter Look-up'!$D$4,$V1358-4,0)&amp;"")</f>
        <v/>
      </c>
      <c r="F1358" s="182" t="str">
        <f ca="1">IF(ISERROR($V1358),"",OFFSET('Smelter Look-up'!$E$4,$V1358-4,0))</f>
        <v/>
      </c>
      <c r="G1358" s="182" t="str">
        <f ca="1">IF(C1358=$X$4,IF(ISERROR($V1358),"Enter smelter details","RMI"),IF(ISERROR($V1358),"",OFFSET('Smelter Look-up'!$F$4,$V1358-4,0)))</f>
        <v/>
      </c>
      <c r="H1358" s="183" t="str">
        <f ca="1">IF(ISERROR($V1358),"",OFFSET('Smelter Look-up'!$G$4,$V1358-4,0))</f>
        <v/>
      </c>
      <c r="I1358" s="184" t="str">
        <f ca="1">IF(ISERROR($V1358),"",OFFSET('Smelter Look-up'!$H$4,$V1358-4,0))</f>
        <v/>
      </c>
      <c r="J1358" s="184" t="str">
        <f ca="1">IF(ISERROR($V1358),"",OFFSET('Smelter Look-up'!$I$4,$V1358-4,0))</f>
        <v/>
      </c>
      <c r="K1358" s="224"/>
      <c r="L1358" s="224"/>
      <c r="M1358" s="224"/>
      <c r="N1358" s="224"/>
      <c r="O1358" s="224"/>
      <c r="P1358" s="185"/>
      <c r="Q1358" s="225"/>
      <c r="R1358" s="182" t="str">
        <f ca="1">IF(ISERROR($V1358),"",OFFSET('Smelter Look-up'!$C$4,$V1358-4,0)&amp;"")</f>
        <v/>
      </c>
      <c r="S1358" s="181" t="str">
        <f t="shared" ca="1" si="191"/>
        <v/>
      </c>
      <c r="T1358" s="181" t="str">
        <f ca="1">IF(B1358="","",IF(ISERROR(MATCH($J1358,SorP!$B$1:$B$6226,0)),"",INDIRECT("'SorP'!$A$"&amp;MATCH($S1358&amp;$J1358,SorP!C:C,0))))</f>
        <v/>
      </c>
      <c r="U1358" s="201"/>
      <c r="V1358" s="226" t="e">
        <f>IF(C1358="",NA(),IF(OR(C1358="Smelter not listed",C1358="Smelter not yet identified"),MATCH($B1358&amp;$D1358,'Smelter Look-up'!$J:$J,0),MATCH($B1358&amp;$C1358,'Smelter Look-up'!$J:$J,0)))</f>
        <v>#N/A</v>
      </c>
      <c r="X1358" s="227">
        <f t="shared" ca="1" si="192"/>
        <v>0</v>
      </c>
      <c r="AB1358" s="228" t="str">
        <f t="shared" si="193"/>
        <v/>
      </c>
    </row>
    <row r="1359" spans="1:28" s="227" customFormat="1" ht="20.25">
      <c r="A1359" s="181"/>
      <c r="B1359" s="182" t="str">
        <f>IF(LEN(A1359)=0,"",INDEX('Smelter Look-up'!$A:$A,MATCH($A1359,'Smelter Look-up'!$E:$E,0)))</f>
        <v/>
      </c>
      <c r="C1359" s="186" t="str">
        <f>IF(LEN(A1359)=0,"",INDEX('Smelter Look-up'!$C:$C,MATCH($A1359,'Smelter Look-up'!$E:$E,0)))</f>
        <v/>
      </c>
      <c r="D1359" s="230"/>
      <c r="E1359" s="182" t="str">
        <f ca="1">IF(ISERROR($V1359),"",OFFSET('Smelter Look-up'!$D$4,$V1359-4,0)&amp;"")</f>
        <v/>
      </c>
      <c r="F1359" s="182" t="str">
        <f ca="1">IF(ISERROR($V1359),"",OFFSET('Smelter Look-up'!$E$4,$V1359-4,0))</f>
        <v/>
      </c>
      <c r="G1359" s="182" t="str">
        <f ca="1">IF(C1359=$X$4,IF(ISERROR($V1359),"Enter smelter details","RMI"),IF(ISERROR($V1359),"",OFFSET('Smelter Look-up'!$F$4,$V1359-4,0)))</f>
        <v/>
      </c>
      <c r="H1359" s="183" t="str">
        <f ca="1">IF(ISERROR($V1359),"",OFFSET('Smelter Look-up'!$G$4,$V1359-4,0))</f>
        <v/>
      </c>
      <c r="I1359" s="184" t="str">
        <f ca="1">IF(ISERROR($V1359),"",OFFSET('Smelter Look-up'!$H$4,$V1359-4,0))</f>
        <v/>
      </c>
      <c r="J1359" s="184" t="str">
        <f ca="1">IF(ISERROR($V1359),"",OFFSET('Smelter Look-up'!$I$4,$V1359-4,0))</f>
        <v/>
      </c>
      <c r="K1359" s="224"/>
      <c r="L1359" s="224"/>
      <c r="M1359" s="224"/>
      <c r="N1359" s="224"/>
      <c r="O1359" s="224"/>
      <c r="P1359" s="185"/>
      <c r="Q1359" s="225"/>
      <c r="R1359" s="182" t="str">
        <f ca="1">IF(ISERROR($V1359),"",OFFSET('Smelter Look-up'!$C$4,$V1359-4,0)&amp;"")</f>
        <v/>
      </c>
      <c r="S1359" s="181" t="str">
        <f t="shared" ca="1" si="191"/>
        <v/>
      </c>
      <c r="T1359" s="181" t="str">
        <f ca="1">IF(B1359="","",IF(ISERROR(MATCH($J1359,SorP!$B$1:$B$6226,0)),"",INDIRECT("'SorP'!$A$"&amp;MATCH($S1359&amp;$J1359,SorP!C:C,0))))</f>
        <v/>
      </c>
      <c r="U1359" s="201"/>
      <c r="V1359" s="226" t="e">
        <f>IF(C1359="",NA(),IF(OR(C1359="Smelter not listed",C1359="Smelter not yet identified"),MATCH($B1359&amp;$D1359,'Smelter Look-up'!$J:$J,0),MATCH($B1359&amp;$C1359,'Smelter Look-up'!$J:$J,0)))</f>
        <v>#N/A</v>
      </c>
      <c r="X1359" s="227">
        <f t="shared" ca="1" si="192"/>
        <v>0</v>
      </c>
      <c r="AB1359" s="228" t="str">
        <f t="shared" si="193"/>
        <v/>
      </c>
    </row>
    <row r="1360" spans="1:28" s="227" customFormat="1" ht="20.25">
      <c r="A1360" s="181"/>
      <c r="B1360" s="182" t="str">
        <f>IF(LEN(A1360)=0,"",INDEX('Smelter Look-up'!$A:$A,MATCH($A1360,'Smelter Look-up'!$E:$E,0)))</f>
        <v/>
      </c>
      <c r="C1360" s="186" t="str">
        <f>IF(LEN(A1360)=0,"",INDEX('Smelter Look-up'!$C:$C,MATCH($A1360,'Smelter Look-up'!$E:$E,0)))</f>
        <v/>
      </c>
      <c r="D1360" s="230"/>
      <c r="E1360" s="182" t="str">
        <f ca="1">IF(ISERROR($V1360),"",OFFSET('Smelter Look-up'!$D$4,$V1360-4,0)&amp;"")</f>
        <v/>
      </c>
      <c r="F1360" s="182" t="str">
        <f ca="1">IF(ISERROR($V1360),"",OFFSET('Smelter Look-up'!$E$4,$V1360-4,0))</f>
        <v/>
      </c>
      <c r="G1360" s="182" t="str">
        <f ca="1">IF(C1360=$X$4,IF(ISERROR($V1360),"Enter smelter details","RMI"),IF(ISERROR($V1360),"",OFFSET('Smelter Look-up'!$F$4,$V1360-4,0)))</f>
        <v/>
      </c>
      <c r="H1360" s="183" t="str">
        <f ca="1">IF(ISERROR($V1360),"",OFFSET('Smelter Look-up'!$G$4,$V1360-4,0))</f>
        <v/>
      </c>
      <c r="I1360" s="184" t="str">
        <f ca="1">IF(ISERROR($V1360),"",OFFSET('Smelter Look-up'!$H$4,$V1360-4,0))</f>
        <v/>
      </c>
      <c r="J1360" s="184" t="str">
        <f ca="1">IF(ISERROR($V1360),"",OFFSET('Smelter Look-up'!$I$4,$V1360-4,0))</f>
        <v/>
      </c>
      <c r="K1360" s="224"/>
      <c r="L1360" s="224"/>
      <c r="M1360" s="224"/>
      <c r="N1360" s="224"/>
      <c r="O1360" s="224"/>
      <c r="P1360" s="185"/>
      <c r="Q1360" s="225"/>
      <c r="R1360" s="182" t="str">
        <f ca="1">IF(ISERROR($V1360),"",OFFSET('Smelter Look-up'!$C$4,$V1360-4,0)&amp;"")</f>
        <v/>
      </c>
      <c r="S1360" s="181" t="str">
        <f t="shared" ca="1" si="191"/>
        <v/>
      </c>
      <c r="T1360" s="181" t="str">
        <f ca="1">IF(B1360="","",IF(ISERROR(MATCH($J1360,SorP!$B$1:$B$6226,0)),"",INDIRECT("'SorP'!$A$"&amp;MATCH($S1360&amp;$J1360,SorP!C:C,0))))</f>
        <v/>
      </c>
      <c r="U1360" s="201"/>
      <c r="V1360" s="226" t="e">
        <f>IF(C1360="",NA(),IF(OR(C1360="Smelter not listed",C1360="Smelter not yet identified"),MATCH($B1360&amp;$D1360,'Smelter Look-up'!$J:$J,0),MATCH($B1360&amp;$C1360,'Smelter Look-up'!$J:$J,0)))</f>
        <v>#N/A</v>
      </c>
      <c r="X1360" s="227">
        <f t="shared" ca="1" si="192"/>
        <v>0</v>
      </c>
      <c r="AB1360" s="228" t="str">
        <f t="shared" si="193"/>
        <v/>
      </c>
    </row>
    <row r="1361" spans="1:28" s="227" customFormat="1" ht="20.25">
      <c r="A1361" s="181"/>
      <c r="B1361" s="182" t="str">
        <f>IF(LEN(A1361)=0,"",INDEX('Smelter Look-up'!$A:$A,MATCH($A1361,'Smelter Look-up'!$E:$E,0)))</f>
        <v/>
      </c>
      <c r="C1361" s="186" t="str">
        <f>IF(LEN(A1361)=0,"",INDEX('Smelter Look-up'!$C:$C,MATCH($A1361,'Smelter Look-up'!$E:$E,0)))</f>
        <v/>
      </c>
      <c r="D1361" s="230"/>
      <c r="E1361" s="182" t="str">
        <f ca="1">IF(ISERROR($V1361),"",OFFSET('Smelter Look-up'!$D$4,$V1361-4,0)&amp;"")</f>
        <v/>
      </c>
      <c r="F1361" s="182" t="str">
        <f ca="1">IF(ISERROR($V1361),"",OFFSET('Smelter Look-up'!$E$4,$V1361-4,0))</f>
        <v/>
      </c>
      <c r="G1361" s="182" t="str">
        <f ca="1">IF(C1361=$X$4,IF(ISERROR($V1361),"Enter smelter details","RMI"),IF(ISERROR($V1361),"",OFFSET('Smelter Look-up'!$F$4,$V1361-4,0)))</f>
        <v/>
      </c>
      <c r="H1361" s="183" t="str">
        <f ca="1">IF(ISERROR($V1361),"",OFFSET('Smelter Look-up'!$G$4,$V1361-4,0))</f>
        <v/>
      </c>
      <c r="I1361" s="184" t="str">
        <f ca="1">IF(ISERROR($V1361),"",OFFSET('Smelter Look-up'!$H$4,$V1361-4,0))</f>
        <v/>
      </c>
      <c r="J1361" s="184" t="str">
        <f ca="1">IF(ISERROR($V1361),"",OFFSET('Smelter Look-up'!$I$4,$V1361-4,0))</f>
        <v/>
      </c>
      <c r="K1361" s="224"/>
      <c r="L1361" s="224"/>
      <c r="M1361" s="224"/>
      <c r="N1361" s="224"/>
      <c r="O1361" s="224"/>
      <c r="P1361" s="185"/>
      <c r="Q1361" s="225"/>
      <c r="R1361" s="182" t="str">
        <f ca="1">IF(ISERROR($V1361),"",OFFSET('Smelter Look-up'!$C$4,$V1361-4,0)&amp;"")</f>
        <v/>
      </c>
      <c r="S1361" s="181" t="str">
        <f t="shared" ca="1" si="191"/>
        <v/>
      </c>
      <c r="T1361" s="181" t="str">
        <f ca="1">IF(B1361="","",IF(ISERROR(MATCH($J1361,SorP!$B$1:$B$6226,0)),"",INDIRECT("'SorP'!$A$"&amp;MATCH($S1361&amp;$J1361,SorP!C:C,0))))</f>
        <v/>
      </c>
      <c r="U1361" s="201"/>
      <c r="V1361" s="226" t="e">
        <f>IF(C1361="",NA(),IF(OR(C1361="Smelter not listed",C1361="Smelter not yet identified"),MATCH($B1361&amp;$D1361,'Smelter Look-up'!$J:$J,0),MATCH($B1361&amp;$C1361,'Smelter Look-up'!$J:$J,0)))</f>
        <v>#N/A</v>
      </c>
      <c r="X1361" s="227">
        <f t="shared" ca="1" si="192"/>
        <v>0</v>
      </c>
      <c r="AB1361" s="228" t="str">
        <f t="shared" si="193"/>
        <v/>
      </c>
    </row>
    <row r="1362" spans="1:28" s="227" customFormat="1" ht="20.25">
      <c r="A1362" s="181"/>
      <c r="B1362" s="182" t="str">
        <f>IF(LEN(A1362)=0,"",INDEX('Smelter Look-up'!$A:$A,MATCH($A1362,'Smelter Look-up'!$E:$E,0)))</f>
        <v/>
      </c>
      <c r="C1362" s="186" t="str">
        <f>IF(LEN(A1362)=0,"",INDEX('Smelter Look-up'!$C:$C,MATCH($A1362,'Smelter Look-up'!$E:$E,0)))</f>
        <v/>
      </c>
      <c r="D1362" s="230"/>
      <c r="E1362" s="182" t="str">
        <f ca="1">IF(ISERROR($V1362),"",OFFSET('Smelter Look-up'!$D$4,$V1362-4,0)&amp;"")</f>
        <v/>
      </c>
      <c r="F1362" s="182" t="str">
        <f ca="1">IF(ISERROR($V1362),"",OFFSET('Smelter Look-up'!$E$4,$V1362-4,0))</f>
        <v/>
      </c>
      <c r="G1362" s="182" t="str">
        <f ca="1">IF(C1362=$X$4,IF(ISERROR($V1362),"Enter smelter details","RMI"),IF(ISERROR($V1362),"",OFFSET('Smelter Look-up'!$F$4,$V1362-4,0)))</f>
        <v/>
      </c>
      <c r="H1362" s="183" t="str">
        <f ca="1">IF(ISERROR($V1362),"",OFFSET('Smelter Look-up'!$G$4,$V1362-4,0))</f>
        <v/>
      </c>
      <c r="I1362" s="184" t="str">
        <f ca="1">IF(ISERROR($V1362),"",OFFSET('Smelter Look-up'!$H$4,$V1362-4,0))</f>
        <v/>
      </c>
      <c r="J1362" s="184" t="str">
        <f ca="1">IF(ISERROR($V1362),"",OFFSET('Smelter Look-up'!$I$4,$V1362-4,0))</f>
        <v/>
      </c>
      <c r="K1362" s="224"/>
      <c r="L1362" s="224"/>
      <c r="M1362" s="224"/>
      <c r="N1362" s="224"/>
      <c r="O1362" s="224"/>
      <c r="P1362" s="185"/>
      <c r="Q1362" s="225"/>
      <c r="R1362" s="182" t="str">
        <f ca="1">IF(ISERROR($V1362),"",OFFSET('Smelter Look-up'!$C$4,$V1362-4,0)&amp;"")</f>
        <v/>
      </c>
      <c r="S1362" s="181" t="str">
        <f t="shared" ca="1" si="191"/>
        <v/>
      </c>
      <c r="T1362" s="181" t="str">
        <f ca="1">IF(B1362="","",IF(ISERROR(MATCH($J1362,SorP!$B$1:$B$6226,0)),"",INDIRECT("'SorP'!$A$"&amp;MATCH($S1362&amp;$J1362,SorP!C:C,0))))</f>
        <v/>
      </c>
      <c r="U1362" s="201"/>
      <c r="V1362" s="226" t="e">
        <f>IF(C1362="",NA(),IF(OR(C1362="Smelter not listed",C1362="Smelter not yet identified"),MATCH($B1362&amp;$D1362,'Smelter Look-up'!$J:$J,0),MATCH($B1362&amp;$C1362,'Smelter Look-up'!$J:$J,0)))</f>
        <v>#N/A</v>
      </c>
      <c r="X1362" s="227">
        <f t="shared" ca="1" si="192"/>
        <v>0</v>
      </c>
      <c r="AB1362" s="228" t="str">
        <f t="shared" si="193"/>
        <v/>
      </c>
    </row>
    <row r="1363" spans="1:28" s="227" customFormat="1" ht="20.25">
      <c r="A1363" s="181"/>
      <c r="B1363" s="182" t="str">
        <f>IF(LEN(A1363)=0,"",INDEX('Smelter Look-up'!$A:$A,MATCH($A1363,'Smelter Look-up'!$E:$E,0)))</f>
        <v/>
      </c>
      <c r="C1363" s="186" t="str">
        <f>IF(LEN(A1363)=0,"",INDEX('Smelter Look-up'!$C:$C,MATCH($A1363,'Smelter Look-up'!$E:$E,0)))</f>
        <v/>
      </c>
      <c r="D1363" s="230"/>
      <c r="E1363" s="182" t="str">
        <f ca="1">IF(ISERROR($V1363),"",OFFSET('Smelter Look-up'!$D$4,$V1363-4,0)&amp;"")</f>
        <v/>
      </c>
      <c r="F1363" s="182" t="str">
        <f ca="1">IF(ISERROR($V1363),"",OFFSET('Smelter Look-up'!$E$4,$V1363-4,0))</f>
        <v/>
      </c>
      <c r="G1363" s="182" t="str">
        <f ca="1">IF(C1363=$X$4,IF(ISERROR($V1363),"Enter smelter details","RMI"),IF(ISERROR($V1363),"",OFFSET('Smelter Look-up'!$F$4,$V1363-4,0)))</f>
        <v/>
      </c>
      <c r="H1363" s="183" t="str">
        <f ca="1">IF(ISERROR($V1363),"",OFFSET('Smelter Look-up'!$G$4,$V1363-4,0))</f>
        <v/>
      </c>
      <c r="I1363" s="184" t="str">
        <f ca="1">IF(ISERROR($V1363),"",OFFSET('Smelter Look-up'!$H$4,$V1363-4,0))</f>
        <v/>
      </c>
      <c r="J1363" s="184" t="str">
        <f ca="1">IF(ISERROR($V1363),"",OFFSET('Smelter Look-up'!$I$4,$V1363-4,0))</f>
        <v/>
      </c>
      <c r="K1363" s="224"/>
      <c r="L1363" s="224"/>
      <c r="M1363" s="224"/>
      <c r="N1363" s="224"/>
      <c r="O1363" s="224"/>
      <c r="P1363" s="185"/>
      <c r="Q1363" s="225"/>
      <c r="R1363" s="182" t="str">
        <f ca="1">IF(ISERROR($V1363),"",OFFSET('Smelter Look-up'!$C$4,$V1363-4,0)&amp;"")</f>
        <v/>
      </c>
      <c r="S1363" s="181" t="str">
        <f t="shared" ca="1" si="191"/>
        <v/>
      </c>
      <c r="T1363" s="181" t="str">
        <f ca="1">IF(B1363="","",IF(ISERROR(MATCH($J1363,SorP!$B$1:$B$6226,0)),"",INDIRECT("'SorP'!$A$"&amp;MATCH($S1363&amp;$J1363,SorP!C:C,0))))</f>
        <v/>
      </c>
      <c r="U1363" s="201"/>
      <c r="V1363" s="226" t="e">
        <f>IF(C1363="",NA(),IF(OR(C1363="Smelter not listed",C1363="Smelter not yet identified"),MATCH($B1363&amp;$D1363,'Smelter Look-up'!$J:$J,0),MATCH($B1363&amp;$C1363,'Smelter Look-up'!$J:$J,0)))</f>
        <v>#N/A</v>
      </c>
      <c r="X1363" s="227">
        <f t="shared" ca="1" si="192"/>
        <v>0</v>
      </c>
      <c r="AB1363" s="228" t="str">
        <f t="shared" si="193"/>
        <v/>
      </c>
    </row>
    <row r="1364" spans="1:28" s="227" customFormat="1" ht="20.25">
      <c r="A1364" s="181"/>
      <c r="B1364" s="182" t="str">
        <f>IF(LEN(A1364)=0,"",INDEX('Smelter Look-up'!$A:$A,MATCH($A1364,'Smelter Look-up'!$E:$E,0)))</f>
        <v/>
      </c>
      <c r="C1364" s="186" t="str">
        <f>IF(LEN(A1364)=0,"",INDEX('Smelter Look-up'!$C:$C,MATCH($A1364,'Smelter Look-up'!$E:$E,0)))</f>
        <v/>
      </c>
      <c r="D1364" s="230"/>
      <c r="E1364" s="182" t="str">
        <f ca="1">IF(ISERROR($V1364),"",OFFSET('Smelter Look-up'!$D$4,$V1364-4,0)&amp;"")</f>
        <v/>
      </c>
      <c r="F1364" s="182" t="str">
        <f ca="1">IF(ISERROR($V1364),"",OFFSET('Smelter Look-up'!$E$4,$V1364-4,0))</f>
        <v/>
      </c>
      <c r="G1364" s="182" t="str">
        <f ca="1">IF(C1364=$X$4,IF(ISERROR($V1364),"Enter smelter details","RMI"),IF(ISERROR($V1364),"",OFFSET('Smelter Look-up'!$F$4,$V1364-4,0)))</f>
        <v/>
      </c>
      <c r="H1364" s="183" t="str">
        <f ca="1">IF(ISERROR($V1364),"",OFFSET('Smelter Look-up'!$G$4,$V1364-4,0))</f>
        <v/>
      </c>
      <c r="I1364" s="184" t="str">
        <f ca="1">IF(ISERROR($V1364),"",OFFSET('Smelter Look-up'!$H$4,$V1364-4,0))</f>
        <v/>
      </c>
      <c r="J1364" s="184" t="str">
        <f ca="1">IF(ISERROR($V1364),"",OFFSET('Smelter Look-up'!$I$4,$V1364-4,0))</f>
        <v/>
      </c>
      <c r="K1364" s="224"/>
      <c r="L1364" s="224"/>
      <c r="M1364" s="224"/>
      <c r="N1364" s="224"/>
      <c r="O1364" s="224"/>
      <c r="P1364" s="185"/>
      <c r="Q1364" s="225"/>
      <c r="R1364" s="182" t="str">
        <f ca="1">IF(ISERROR($V1364),"",OFFSET('Smelter Look-up'!$C$4,$V1364-4,0)&amp;"")</f>
        <v/>
      </c>
      <c r="S1364" s="181" t="str">
        <f t="shared" ca="1" si="191"/>
        <v/>
      </c>
      <c r="T1364" s="181" t="str">
        <f ca="1">IF(B1364="","",IF(ISERROR(MATCH($J1364,SorP!$B$1:$B$6226,0)),"",INDIRECT("'SorP'!$A$"&amp;MATCH($S1364&amp;$J1364,SorP!C:C,0))))</f>
        <v/>
      </c>
      <c r="U1364" s="201"/>
      <c r="V1364" s="226" t="e">
        <f>IF(C1364="",NA(),IF(OR(C1364="Smelter not listed",C1364="Smelter not yet identified"),MATCH($B1364&amp;$D1364,'Smelter Look-up'!$J:$J,0),MATCH($B1364&amp;$C1364,'Smelter Look-up'!$J:$J,0)))</f>
        <v>#N/A</v>
      </c>
      <c r="X1364" s="227">
        <f t="shared" ca="1" si="192"/>
        <v>0</v>
      </c>
      <c r="AB1364" s="228" t="str">
        <f t="shared" si="193"/>
        <v/>
      </c>
    </row>
    <row r="1365" spans="1:28" s="227" customFormat="1" ht="20.25">
      <c r="A1365" s="181"/>
      <c r="B1365" s="182" t="str">
        <f>IF(LEN(A1365)=0,"",INDEX('Smelter Look-up'!$A:$A,MATCH($A1365,'Smelter Look-up'!$E:$E,0)))</f>
        <v/>
      </c>
      <c r="C1365" s="186" t="str">
        <f>IF(LEN(A1365)=0,"",INDEX('Smelter Look-up'!$C:$C,MATCH($A1365,'Smelter Look-up'!$E:$E,0)))</f>
        <v/>
      </c>
      <c r="D1365" s="230"/>
      <c r="E1365" s="182" t="str">
        <f ca="1">IF(ISERROR($V1365),"",OFFSET('Smelter Look-up'!$D$4,$V1365-4,0)&amp;"")</f>
        <v/>
      </c>
      <c r="F1365" s="182" t="str">
        <f ca="1">IF(ISERROR($V1365),"",OFFSET('Smelter Look-up'!$E$4,$V1365-4,0))</f>
        <v/>
      </c>
      <c r="G1365" s="182" t="str">
        <f ca="1">IF(C1365=$X$4,IF(ISERROR($V1365),"Enter smelter details","RMI"),IF(ISERROR($V1365),"",OFFSET('Smelter Look-up'!$F$4,$V1365-4,0)))</f>
        <v/>
      </c>
      <c r="H1365" s="183" t="str">
        <f ca="1">IF(ISERROR($V1365),"",OFFSET('Smelter Look-up'!$G$4,$V1365-4,0))</f>
        <v/>
      </c>
      <c r="I1365" s="184" t="str">
        <f ca="1">IF(ISERROR($V1365),"",OFFSET('Smelter Look-up'!$H$4,$V1365-4,0))</f>
        <v/>
      </c>
      <c r="J1365" s="184" t="str">
        <f ca="1">IF(ISERROR($V1365),"",OFFSET('Smelter Look-up'!$I$4,$V1365-4,0))</f>
        <v/>
      </c>
      <c r="K1365" s="224"/>
      <c r="L1365" s="224"/>
      <c r="M1365" s="224"/>
      <c r="N1365" s="224"/>
      <c r="O1365" s="224"/>
      <c r="P1365" s="185"/>
      <c r="Q1365" s="225"/>
      <c r="R1365" s="182" t="str">
        <f ca="1">IF(ISERROR($V1365),"",OFFSET('Smelter Look-up'!$C$4,$V1365-4,0)&amp;"")</f>
        <v/>
      </c>
      <c r="S1365" s="181" t="str">
        <f t="shared" ca="1" si="191"/>
        <v/>
      </c>
      <c r="T1365" s="181" t="str">
        <f ca="1">IF(B1365="","",IF(ISERROR(MATCH($J1365,SorP!$B$1:$B$6226,0)),"",INDIRECT("'SorP'!$A$"&amp;MATCH($S1365&amp;$J1365,SorP!C:C,0))))</f>
        <v/>
      </c>
      <c r="U1365" s="201"/>
      <c r="V1365" s="226" t="e">
        <f>IF(C1365="",NA(),IF(OR(C1365="Smelter not listed",C1365="Smelter not yet identified"),MATCH($B1365&amp;$D1365,'Smelter Look-up'!$J:$J,0),MATCH($B1365&amp;$C1365,'Smelter Look-up'!$J:$J,0)))</f>
        <v>#N/A</v>
      </c>
      <c r="X1365" s="227">
        <f t="shared" ca="1" si="192"/>
        <v>0</v>
      </c>
      <c r="AB1365" s="228" t="str">
        <f t="shared" si="193"/>
        <v/>
      </c>
    </row>
    <row r="1366" spans="1:28" s="227" customFormat="1" ht="20.25">
      <c r="A1366" s="181"/>
      <c r="B1366" s="182" t="str">
        <f>IF(LEN(A1366)=0,"",INDEX('Smelter Look-up'!$A:$A,MATCH($A1366,'Smelter Look-up'!$E:$E,0)))</f>
        <v/>
      </c>
      <c r="C1366" s="186" t="str">
        <f>IF(LEN(A1366)=0,"",INDEX('Smelter Look-up'!$C:$C,MATCH($A1366,'Smelter Look-up'!$E:$E,0)))</f>
        <v/>
      </c>
      <c r="D1366" s="230"/>
      <c r="E1366" s="182" t="str">
        <f ca="1">IF(ISERROR($V1366),"",OFFSET('Smelter Look-up'!$D$4,$V1366-4,0)&amp;"")</f>
        <v/>
      </c>
      <c r="F1366" s="182" t="str">
        <f ca="1">IF(ISERROR($V1366),"",OFFSET('Smelter Look-up'!$E$4,$V1366-4,0))</f>
        <v/>
      </c>
      <c r="G1366" s="182" t="str">
        <f ca="1">IF(C1366=$X$4,IF(ISERROR($V1366),"Enter smelter details","RMI"),IF(ISERROR($V1366),"",OFFSET('Smelter Look-up'!$F$4,$V1366-4,0)))</f>
        <v/>
      </c>
      <c r="H1366" s="183" t="str">
        <f ca="1">IF(ISERROR($V1366),"",OFFSET('Smelter Look-up'!$G$4,$V1366-4,0))</f>
        <v/>
      </c>
      <c r="I1366" s="184" t="str">
        <f ca="1">IF(ISERROR($V1366),"",OFFSET('Smelter Look-up'!$H$4,$V1366-4,0))</f>
        <v/>
      </c>
      <c r="J1366" s="184" t="str">
        <f ca="1">IF(ISERROR($V1366),"",OFFSET('Smelter Look-up'!$I$4,$V1366-4,0))</f>
        <v/>
      </c>
      <c r="K1366" s="224"/>
      <c r="L1366" s="224"/>
      <c r="M1366" s="224"/>
      <c r="N1366" s="224"/>
      <c r="O1366" s="224"/>
      <c r="P1366" s="185"/>
      <c r="Q1366" s="225"/>
      <c r="R1366" s="182" t="str">
        <f ca="1">IF(ISERROR($V1366),"",OFFSET('Smelter Look-up'!$C$4,$V1366-4,0)&amp;"")</f>
        <v/>
      </c>
      <c r="S1366" s="181" t="str">
        <f t="shared" ca="1" si="191"/>
        <v/>
      </c>
      <c r="T1366" s="181" t="str">
        <f ca="1">IF(B1366="","",IF(ISERROR(MATCH($J1366,SorP!$B$1:$B$6226,0)),"",INDIRECT("'SorP'!$A$"&amp;MATCH($S1366&amp;$J1366,SorP!C:C,0))))</f>
        <v/>
      </c>
      <c r="U1366" s="201"/>
      <c r="V1366" s="226" t="e">
        <f>IF(C1366="",NA(),IF(OR(C1366="Smelter not listed",C1366="Smelter not yet identified"),MATCH($B1366&amp;$D1366,'Smelter Look-up'!$J:$J,0),MATCH($B1366&amp;$C1366,'Smelter Look-up'!$J:$J,0)))</f>
        <v>#N/A</v>
      </c>
      <c r="X1366" s="227">
        <f t="shared" ca="1" si="192"/>
        <v>0</v>
      </c>
      <c r="AB1366" s="228" t="str">
        <f t="shared" si="193"/>
        <v/>
      </c>
    </row>
    <row r="1367" spans="1:28" s="227" customFormat="1" ht="20.25">
      <c r="A1367" s="181"/>
      <c r="B1367" s="182" t="str">
        <f>IF(LEN(A1367)=0,"",INDEX('Smelter Look-up'!$A:$A,MATCH($A1367,'Smelter Look-up'!$E:$E,0)))</f>
        <v/>
      </c>
      <c r="C1367" s="186" t="str">
        <f>IF(LEN(A1367)=0,"",INDEX('Smelter Look-up'!$C:$C,MATCH($A1367,'Smelter Look-up'!$E:$E,0)))</f>
        <v/>
      </c>
      <c r="D1367" s="230"/>
      <c r="E1367" s="182" t="str">
        <f ca="1">IF(ISERROR($V1367),"",OFFSET('Smelter Look-up'!$D$4,$V1367-4,0)&amp;"")</f>
        <v/>
      </c>
      <c r="F1367" s="182" t="str">
        <f ca="1">IF(ISERROR($V1367),"",OFFSET('Smelter Look-up'!$E$4,$V1367-4,0))</f>
        <v/>
      </c>
      <c r="G1367" s="182" t="str">
        <f ca="1">IF(C1367=$X$4,IF(ISERROR($V1367),"Enter smelter details","RMI"),IF(ISERROR($V1367),"",OFFSET('Smelter Look-up'!$F$4,$V1367-4,0)))</f>
        <v/>
      </c>
      <c r="H1367" s="183" t="str">
        <f ca="1">IF(ISERROR($V1367),"",OFFSET('Smelter Look-up'!$G$4,$V1367-4,0))</f>
        <v/>
      </c>
      <c r="I1367" s="184" t="str">
        <f ca="1">IF(ISERROR($V1367),"",OFFSET('Smelter Look-up'!$H$4,$V1367-4,0))</f>
        <v/>
      </c>
      <c r="J1367" s="184" t="str">
        <f ca="1">IF(ISERROR($V1367),"",OFFSET('Smelter Look-up'!$I$4,$V1367-4,0))</f>
        <v/>
      </c>
      <c r="K1367" s="224"/>
      <c r="L1367" s="224"/>
      <c r="M1367" s="224"/>
      <c r="N1367" s="224"/>
      <c r="O1367" s="224"/>
      <c r="P1367" s="185"/>
      <c r="Q1367" s="225"/>
      <c r="R1367" s="182" t="str">
        <f ca="1">IF(ISERROR($V1367),"",OFFSET('Smelter Look-up'!$C$4,$V1367-4,0)&amp;"")</f>
        <v/>
      </c>
      <c r="S1367" s="181" t="str">
        <f t="shared" ca="1" si="191"/>
        <v/>
      </c>
      <c r="T1367" s="181" t="str">
        <f ca="1">IF(B1367="","",IF(ISERROR(MATCH($J1367,SorP!$B$1:$B$6226,0)),"",INDIRECT("'SorP'!$A$"&amp;MATCH($S1367&amp;$J1367,SorP!C:C,0))))</f>
        <v/>
      </c>
      <c r="U1367" s="201"/>
      <c r="V1367" s="226" t="e">
        <f>IF(C1367="",NA(),IF(OR(C1367="Smelter not listed",C1367="Smelter not yet identified"),MATCH($B1367&amp;$D1367,'Smelter Look-up'!$J:$J,0),MATCH($B1367&amp;$C1367,'Smelter Look-up'!$J:$J,0)))</f>
        <v>#N/A</v>
      </c>
      <c r="X1367" s="227">
        <f t="shared" ca="1" si="192"/>
        <v>0</v>
      </c>
      <c r="AB1367" s="228" t="str">
        <f t="shared" si="193"/>
        <v/>
      </c>
    </row>
    <row r="1368" spans="1:28" s="227" customFormat="1" ht="20.25">
      <c r="A1368" s="181"/>
      <c r="B1368" s="182" t="str">
        <f>IF(LEN(A1368)=0,"",INDEX('Smelter Look-up'!$A:$A,MATCH($A1368,'Smelter Look-up'!$E:$E,0)))</f>
        <v/>
      </c>
      <c r="C1368" s="186" t="str">
        <f>IF(LEN(A1368)=0,"",INDEX('Smelter Look-up'!$C:$C,MATCH($A1368,'Smelter Look-up'!$E:$E,0)))</f>
        <v/>
      </c>
      <c r="D1368" s="230"/>
      <c r="E1368" s="182" t="str">
        <f ca="1">IF(ISERROR($V1368),"",OFFSET('Smelter Look-up'!$D$4,$V1368-4,0)&amp;"")</f>
        <v/>
      </c>
      <c r="F1368" s="182" t="str">
        <f ca="1">IF(ISERROR($V1368),"",OFFSET('Smelter Look-up'!$E$4,$V1368-4,0))</f>
        <v/>
      </c>
      <c r="G1368" s="182" t="str">
        <f ca="1">IF(C1368=$X$4,IF(ISERROR($V1368),"Enter smelter details","RMI"),IF(ISERROR($V1368),"",OFFSET('Smelter Look-up'!$F$4,$V1368-4,0)))</f>
        <v/>
      </c>
      <c r="H1368" s="183" t="str">
        <f ca="1">IF(ISERROR($V1368),"",OFFSET('Smelter Look-up'!$G$4,$V1368-4,0))</f>
        <v/>
      </c>
      <c r="I1368" s="184" t="str">
        <f ca="1">IF(ISERROR($V1368),"",OFFSET('Smelter Look-up'!$H$4,$V1368-4,0))</f>
        <v/>
      </c>
      <c r="J1368" s="184" t="str">
        <f ca="1">IF(ISERROR($V1368),"",OFFSET('Smelter Look-up'!$I$4,$V1368-4,0))</f>
        <v/>
      </c>
      <c r="K1368" s="224"/>
      <c r="L1368" s="224"/>
      <c r="M1368" s="224"/>
      <c r="N1368" s="224"/>
      <c r="O1368" s="224"/>
      <c r="P1368" s="185"/>
      <c r="Q1368" s="225"/>
      <c r="R1368" s="182" t="str">
        <f ca="1">IF(ISERROR($V1368),"",OFFSET('Smelter Look-up'!$C$4,$V1368-4,0)&amp;"")</f>
        <v/>
      </c>
      <c r="S1368" s="181" t="str">
        <f t="shared" ca="1" si="191"/>
        <v/>
      </c>
      <c r="T1368" s="181" t="str">
        <f ca="1">IF(B1368="","",IF(ISERROR(MATCH($J1368,SorP!$B$1:$B$6226,0)),"",INDIRECT("'SorP'!$A$"&amp;MATCH($S1368&amp;$J1368,SorP!C:C,0))))</f>
        <v/>
      </c>
      <c r="U1368" s="201"/>
      <c r="V1368" s="226" t="e">
        <f>IF(C1368="",NA(),IF(OR(C1368="Smelter not listed",C1368="Smelter not yet identified"),MATCH($B1368&amp;$D1368,'Smelter Look-up'!$J:$J,0),MATCH($B1368&amp;$C1368,'Smelter Look-up'!$J:$J,0)))</f>
        <v>#N/A</v>
      </c>
      <c r="X1368" s="227">
        <f t="shared" ca="1" si="192"/>
        <v>0</v>
      </c>
      <c r="AB1368" s="228" t="str">
        <f t="shared" si="193"/>
        <v/>
      </c>
    </row>
    <row r="1369" spans="1:28" s="227" customFormat="1" ht="20.25">
      <c r="A1369" s="181"/>
      <c r="B1369" s="182" t="str">
        <f>IF(LEN(A1369)=0,"",INDEX('Smelter Look-up'!$A:$A,MATCH($A1369,'Smelter Look-up'!$E:$E,0)))</f>
        <v/>
      </c>
      <c r="C1369" s="186" t="str">
        <f>IF(LEN(A1369)=0,"",INDEX('Smelter Look-up'!$C:$C,MATCH($A1369,'Smelter Look-up'!$E:$E,0)))</f>
        <v/>
      </c>
      <c r="D1369" s="230"/>
      <c r="E1369" s="182" t="str">
        <f ca="1">IF(ISERROR($V1369),"",OFFSET('Smelter Look-up'!$D$4,$V1369-4,0)&amp;"")</f>
        <v/>
      </c>
      <c r="F1369" s="182" t="str">
        <f ca="1">IF(ISERROR($V1369),"",OFFSET('Smelter Look-up'!$E$4,$V1369-4,0))</f>
        <v/>
      </c>
      <c r="G1369" s="182" t="str">
        <f ca="1">IF(C1369=$X$4,IF(ISERROR($V1369),"Enter smelter details","RMI"),IF(ISERROR($V1369),"",OFFSET('Smelter Look-up'!$F$4,$V1369-4,0)))</f>
        <v/>
      </c>
      <c r="H1369" s="183" t="str">
        <f ca="1">IF(ISERROR($V1369),"",OFFSET('Smelter Look-up'!$G$4,$V1369-4,0))</f>
        <v/>
      </c>
      <c r="I1369" s="184" t="str">
        <f ca="1">IF(ISERROR($V1369),"",OFFSET('Smelter Look-up'!$H$4,$V1369-4,0))</f>
        <v/>
      </c>
      <c r="J1369" s="184" t="str">
        <f ca="1">IF(ISERROR($V1369),"",OFFSET('Smelter Look-up'!$I$4,$V1369-4,0))</f>
        <v/>
      </c>
      <c r="K1369" s="224"/>
      <c r="L1369" s="224"/>
      <c r="M1369" s="224"/>
      <c r="N1369" s="224"/>
      <c r="O1369" s="224"/>
      <c r="P1369" s="185"/>
      <c r="Q1369" s="225"/>
      <c r="R1369" s="182" t="str">
        <f ca="1">IF(ISERROR($V1369),"",OFFSET('Smelter Look-up'!$C$4,$V1369-4,0)&amp;"")</f>
        <v/>
      </c>
      <c r="S1369" s="181" t="str">
        <f t="shared" ca="1" si="191"/>
        <v/>
      </c>
      <c r="T1369" s="181" t="str">
        <f ca="1">IF(B1369="","",IF(ISERROR(MATCH($J1369,SorP!$B$1:$B$6226,0)),"",INDIRECT("'SorP'!$A$"&amp;MATCH($S1369&amp;$J1369,SorP!C:C,0))))</f>
        <v/>
      </c>
      <c r="U1369" s="201"/>
      <c r="V1369" s="226" t="e">
        <f>IF(C1369="",NA(),IF(OR(C1369="Smelter not listed",C1369="Smelter not yet identified"),MATCH($B1369&amp;$D1369,'Smelter Look-up'!$J:$J,0),MATCH($B1369&amp;$C1369,'Smelter Look-up'!$J:$J,0)))</f>
        <v>#N/A</v>
      </c>
      <c r="X1369" s="227">
        <f t="shared" ca="1" si="192"/>
        <v>0</v>
      </c>
      <c r="AB1369" s="228" t="str">
        <f t="shared" si="193"/>
        <v/>
      </c>
    </row>
    <row r="1370" spans="1:28" s="227" customFormat="1" ht="20.25">
      <c r="A1370" s="181"/>
      <c r="B1370" s="182" t="str">
        <f>IF(LEN(A1370)=0,"",INDEX('Smelter Look-up'!$A:$A,MATCH($A1370,'Smelter Look-up'!$E:$E,0)))</f>
        <v/>
      </c>
      <c r="C1370" s="186" t="str">
        <f>IF(LEN(A1370)=0,"",INDEX('Smelter Look-up'!$C:$C,MATCH($A1370,'Smelter Look-up'!$E:$E,0)))</f>
        <v/>
      </c>
      <c r="D1370" s="230"/>
      <c r="E1370" s="182" t="str">
        <f ca="1">IF(ISERROR($V1370),"",OFFSET('Smelter Look-up'!$D$4,$V1370-4,0)&amp;"")</f>
        <v/>
      </c>
      <c r="F1370" s="182" t="str">
        <f ca="1">IF(ISERROR($V1370),"",OFFSET('Smelter Look-up'!$E$4,$V1370-4,0))</f>
        <v/>
      </c>
      <c r="G1370" s="182" t="str">
        <f ca="1">IF(C1370=$X$4,IF(ISERROR($V1370),"Enter smelter details","RMI"),IF(ISERROR($V1370),"",OFFSET('Smelter Look-up'!$F$4,$V1370-4,0)))</f>
        <v/>
      </c>
      <c r="H1370" s="183" t="str">
        <f ca="1">IF(ISERROR($V1370),"",OFFSET('Smelter Look-up'!$G$4,$V1370-4,0))</f>
        <v/>
      </c>
      <c r="I1370" s="184" t="str">
        <f ca="1">IF(ISERROR($V1370),"",OFFSET('Smelter Look-up'!$H$4,$V1370-4,0))</f>
        <v/>
      </c>
      <c r="J1370" s="184" t="str">
        <f ca="1">IF(ISERROR($V1370),"",OFFSET('Smelter Look-up'!$I$4,$V1370-4,0))</f>
        <v/>
      </c>
      <c r="K1370" s="224"/>
      <c r="L1370" s="224"/>
      <c r="M1370" s="224"/>
      <c r="N1370" s="224"/>
      <c r="O1370" s="224"/>
      <c r="P1370" s="185"/>
      <c r="Q1370" s="225"/>
      <c r="R1370" s="182" t="str">
        <f ca="1">IF(ISERROR($V1370),"",OFFSET('Smelter Look-up'!$C$4,$V1370-4,0)&amp;"")</f>
        <v/>
      </c>
      <c r="S1370" s="181" t="str">
        <f t="shared" ca="1" si="191"/>
        <v/>
      </c>
      <c r="T1370" s="181" t="str">
        <f ca="1">IF(B1370="","",IF(ISERROR(MATCH($J1370,SorP!$B$1:$B$6226,0)),"",INDIRECT("'SorP'!$A$"&amp;MATCH($S1370&amp;$J1370,SorP!C:C,0))))</f>
        <v/>
      </c>
      <c r="U1370" s="201"/>
      <c r="V1370" s="226" t="e">
        <f>IF(C1370="",NA(),IF(OR(C1370="Smelter not listed",C1370="Smelter not yet identified"),MATCH($B1370&amp;$D1370,'Smelter Look-up'!$J:$J,0),MATCH($B1370&amp;$C1370,'Smelter Look-up'!$J:$J,0)))</f>
        <v>#N/A</v>
      </c>
      <c r="X1370" s="227">
        <f t="shared" ca="1" si="192"/>
        <v>0</v>
      </c>
      <c r="AB1370" s="228" t="str">
        <f t="shared" si="193"/>
        <v/>
      </c>
    </row>
    <row r="1371" spans="1:28" s="227" customFormat="1" ht="20.25">
      <c r="A1371" s="181"/>
      <c r="B1371" s="182" t="str">
        <f>IF(LEN(A1371)=0,"",INDEX('Smelter Look-up'!$A:$A,MATCH($A1371,'Smelter Look-up'!$E:$E,0)))</f>
        <v/>
      </c>
      <c r="C1371" s="186" t="str">
        <f>IF(LEN(A1371)=0,"",INDEX('Smelter Look-up'!$C:$C,MATCH($A1371,'Smelter Look-up'!$E:$E,0)))</f>
        <v/>
      </c>
      <c r="D1371" s="230"/>
      <c r="E1371" s="182" t="str">
        <f ca="1">IF(ISERROR($V1371),"",OFFSET('Smelter Look-up'!$D$4,$V1371-4,0)&amp;"")</f>
        <v/>
      </c>
      <c r="F1371" s="182" t="str">
        <f ca="1">IF(ISERROR($V1371),"",OFFSET('Smelter Look-up'!$E$4,$V1371-4,0))</f>
        <v/>
      </c>
      <c r="G1371" s="182" t="str">
        <f ca="1">IF(C1371=$X$4,IF(ISERROR($V1371),"Enter smelter details","RMI"),IF(ISERROR($V1371),"",OFFSET('Smelter Look-up'!$F$4,$V1371-4,0)))</f>
        <v/>
      </c>
      <c r="H1371" s="183" t="str">
        <f ca="1">IF(ISERROR($V1371),"",OFFSET('Smelter Look-up'!$G$4,$V1371-4,0))</f>
        <v/>
      </c>
      <c r="I1371" s="184" t="str">
        <f ca="1">IF(ISERROR($V1371),"",OFFSET('Smelter Look-up'!$H$4,$V1371-4,0))</f>
        <v/>
      </c>
      <c r="J1371" s="184" t="str">
        <f ca="1">IF(ISERROR($V1371),"",OFFSET('Smelter Look-up'!$I$4,$V1371-4,0))</f>
        <v/>
      </c>
      <c r="K1371" s="224"/>
      <c r="L1371" s="224"/>
      <c r="M1371" s="224"/>
      <c r="N1371" s="224"/>
      <c r="O1371" s="224"/>
      <c r="P1371" s="185"/>
      <c r="Q1371" s="225"/>
      <c r="R1371" s="182" t="str">
        <f ca="1">IF(ISERROR($V1371),"",OFFSET('Smelter Look-up'!$C$4,$V1371-4,0)&amp;"")</f>
        <v/>
      </c>
      <c r="S1371" s="181" t="str">
        <f t="shared" ca="1" si="191"/>
        <v/>
      </c>
      <c r="T1371" s="181" t="str">
        <f ca="1">IF(B1371="","",IF(ISERROR(MATCH($J1371,SorP!$B$1:$B$6226,0)),"",INDIRECT("'SorP'!$A$"&amp;MATCH($S1371&amp;$J1371,SorP!C:C,0))))</f>
        <v/>
      </c>
      <c r="U1371" s="201"/>
      <c r="V1371" s="226" t="e">
        <f>IF(C1371="",NA(),IF(OR(C1371="Smelter not listed",C1371="Smelter not yet identified"),MATCH($B1371&amp;$D1371,'Smelter Look-up'!$J:$J,0),MATCH($B1371&amp;$C1371,'Smelter Look-up'!$J:$J,0)))</f>
        <v>#N/A</v>
      </c>
      <c r="X1371" s="227">
        <f t="shared" ca="1" si="192"/>
        <v>0</v>
      </c>
      <c r="AB1371" s="228" t="str">
        <f t="shared" si="193"/>
        <v/>
      </c>
    </row>
    <row r="1372" spans="1:28" s="227" customFormat="1" ht="20.25">
      <c r="A1372" s="181"/>
      <c r="B1372" s="182" t="str">
        <f>IF(LEN(A1372)=0,"",INDEX('Smelter Look-up'!$A:$A,MATCH($A1372,'Smelter Look-up'!$E:$E,0)))</f>
        <v/>
      </c>
      <c r="C1372" s="186" t="str">
        <f>IF(LEN(A1372)=0,"",INDEX('Smelter Look-up'!$C:$C,MATCH($A1372,'Smelter Look-up'!$E:$E,0)))</f>
        <v/>
      </c>
      <c r="D1372" s="230"/>
      <c r="E1372" s="182" t="str">
        <f ca="1">IF(ISERROR($V1372),"",OFFSET('Smelter Look-up'!$D$4,$V1372-4,0)&amp;"")</f>
        <v/>
      </c>
      <c r="F1372" s="182" t="str">
        <f ca="1">IF(ISERROR($V1372),"",OFFSET('Smelter Look-up'!$E$4,$V1372-4,0))</f>
        <v/>
      </c>
      <c r="G1372" s="182" t="str">
        <f ca="1">IF(C1372=$X$4,IF(ISERROR($V1372),"Enter smelter details","RMI"),IF(ISERROR($V1372),"",OFFSET('Smelter Look-up'!$F$4,$V1372-4,0)))</f>
        <v/>
      </c>
      <c r="H1372" s="183" t="str">
        <f ca="1">IF(ISERROR($V1372),"",OFFSET('Smelter Look-up'!$G$4,$V1372-4,0))</f>
        <v/>
      </c>
      <c r="I1372" s="184" t="str">
        <f ca="1">IF(ISERROR($V1372),"",OFFSET('Smelter Look-up'!$H$4,$V1372-4,0))</f>
        <v/>
      </c>
      <c r="J1372" s="184" t="str">
        <f ca="1">IF(ISERROR($V1372),"",OFFSET('Smelter Look-up'!$I$4,$V1372-4,0))</f>
        <v/>
      </c>
      <c r="K1372" s="224"/>
      <c r="L1372" s="224"/>
      <c r="M1372" s="224"/>
      <c r="N1372" s="224"/>
      <c r="O1372" s="224"/>
      <c r="P1372" s="185"/>
      <c r="Q1372" s="225"/>
      <c r="R1372" s="182" t="str">
        <f ca="1">IF(ISERROR($V1372),"",OFFSET('Smelter Look-up'!$C$4,$V1372-4,0)&amp;"")</f>
        <v/>
      </c>
      <c r="S1372" s="181" t="str">
        <f t="shared" ref="S1372:S1402" ca="1" si="194">IF(B1372="","",IF(ISERROR(MATCH($E1372,CL,0)),"Unknown",INDIRECT("'C'!$A$"&amp;MATCH($E1372,CL,0)+1)))</f>
        <v/>
      </c>
      <c r="T1372" s="181" t="str">
        <f ca="1">IF(B1372="","",IF(ISERROR(MATCH($J1372,SorP!$B$1:$B$6226,0)),"",INDIRECT("'SorP'!$A$"&amp;MATCH($S1372&amp;$J1372,SorP!C:C,0))))</f>
        <v/>
      </c>
      <c r="U1372" s="201"/>
      <c r="V1372" s="226" t="e">
        <f>IF(C1372="",NA(),IF(OR(C1372="Smelter not listed",C1372="Smelter not yet identified"),MATCH($B1372&amp;$D1372,'Smelter Look-up'!$J:$J,0),MATCH($B1372&amp;$C1372,'Smelter Look-up'!$J:$J,0)))</f>
        <v>#N/A</v>
      </c>
      <c r="X1372" s="227">
        <f t="shared" ref="X1372:X1402" ca="1" si="195">IF(AND(C1372="Smelter not listed",OR(LEN(D1372)=0,LEN(E1372)=0)),1,0)</f>
        <v>0</v>
      </c>
      <c r="AB1372" s="228" t="str">
        <f t="shared" ref="AB1372:AB1402" si="196">B1372&amp;C1372</f>
        <v/>
      </c>
    </row>
    <row r="1373" spans="1:28" s="227" customFormat="1" ht="20.25">
      <c r="A1373" s="181"/>
      <c r="B1373" s="182" t="str">
        <f>IF(LEN(A1373)=0,"",INDEX('Smelter Look-up'!$A:$A,MATCH($A1373,'Smelter Look-up'!$E:$E,0)))</f>
        <v/>
      </c>
      <c r="C1373" s="186" t="str">
        <f>IF(LEN(A1373)=0,"",INDEX('Smelter Look-up'!$C:$C,MATCH($A1373,'Smelter Look-up'!$E:$E,0)))</f>
        <v/>
      </c>
      <c r="D1373" s="230"/>
      <c r="E1373" s="182" t="str">
        <f ca="1">IF(ISERROR($V1373),"",OFFSET('Smelter Look-up'!$D$4,$V1373-4,0)&amp;"")</f>
        <v/>
      </c>
      <c r="F1373" s="182" t="str">
        <f ca="1">IF(ISERROR($V1373),"",OFFSET('Smelter Look-up'!$E$4,$V1373-4,0))</f>
        <v/>
      </c>
      <c r="G1373" s="182" t="str">
        <f ca="1">IF(C1373=$X$4,IF(ISERROR($V1373),"Enter smelter details","RMI"),IF(ISERROR($V1373),"",OFFSET('Smelter Look-up'!$F$4,$V1373-4,0)))</f>
        <v/>
      </c>
      <c r="H1373" s="183" t="str">
        <f ca="1">IF(ISERROR($V1373),"",OFFSET('Smelter Look-up'!$G$4,$V1373-4,0))</f>
        <v/>
      </c>
      <c r="I1373" s="184" t="str">
        <f ca="1">IF(ISERROR($V1373),"",OFFSET('Smelter Look-up'!$H$4,$V1373-4,0))</f>
        <v/>
      </c>
      <c r="J1373" s="184" t="str">
        <f ca="1">IF(ISERROR($V1373),"",OFFSET('Smelter Look-up'!$I$4,$V1373-4,0))</f>
        <v/>
      </c>
      <c r="K1373" s="224"/>
      <c r="L1373" s="224"/>
      <c r="M1373" s="224"/>
      <c r="N1373" s="224"/>
      <c r="O1373" s="224"/>
      <c r="P1373" s="185"/>
      <c r="Q1373" s="225"/>
      <c r="R1373" s="182" t="str">
        <f ca="1">IF(ISERROR($V1373),"",OFFSET('Smelter Look-up'!$C$4,$V1373-4,0)&amp;"")</f>
        <v/>
      </c>
      <c r="S1373" s="181" t="str">
        <f t="shared" ca="1" si="194"/>
        <v/>
      </c>
      <c r="T1373" s="181" t="str">
        <f ca="1">IF(B1373="","",IF(ISERROR(MATCH($J1373,SorP!$B$1:$B$6226,0)),"",INDIRECT("'SorP'!$A$"&amp;MATCH($S1373&amp;$J1373,SorP!C:C,0))))</f>
        <v/>
      </c>
      <c r="U1373" s="201"/>
      <c r="V1373" s="226" t="e">
        <f>IF(C1373="",NA(),IF(OR(C1373="Smelter not listed",C1373="Smelter not yet identified"),MATCH($B1373&amp;$D1373,'Smelter Look-up'!$J:$J,0),MATCH($B1373&amp;$C1373,'Smelter Look-up'!$J:$J,0)))</f>
        <v>#N/A</v>
      </c>
      <c r="X1373" s="227">
        <f t="shared" ca="1" si="195"/>
        <v>0</v>
      </c>
      <c r="AB1373" s="228" t="str">
        <f t="shared" si="196"/>
        <v/>
      </c>
    </row>
    <row r="1374" spans="1:28" s="227" customFormat="1" ht="20.25">
      <c r="A1374" s="181"/>
      <c r="B1374" s="182" t="str">
        <f>IF(LEN(A1374)=0,"",INDEX('Smelter Look-up'!$A:$A,MATCH($A1374,'Smelter Look-up'!$E:$E,0)))</f>
        <v/>
      </c>
      <c r="C1374" s="186" t="str">
        <f>IF(LEN(A1374)=0,"",INDEX('Smelter Look-up'!$C:$C,MATCH($A1374,'Smelter Look-up'!$E:$E,0)))</f>
        <v/>
      </c>
      <c r="D1374" s="230"/>
      <c r="E1374" s="182" t="str">
        <f ca="1">IF(ISERROR($V1374),"",OFFSET('Smelter Look-up'!$D$4,$V1374-4,0)&amp;"")</f>
        <v/>
      </c>
      <c r="F1374" s="182" t="str">
        <f ca="1">IF(ISERROR($V1374),"",OFFSET('Smelter Look-up'!$E$4,$V1374-4,0))</f>
        <v/>
      </c>
      <c r="G1374" s="182" t="str">
        <f ca="1">IF(C1374=$X$4,IF(ISERROR($V1374),"Enter smelter details","RMI"),IF(ISERROR($V1374),"",OFFSET('Smelter Look-up'!$F$4,$V1374-4,0)))</f>
        <v/>
      </c>
      <c r="H1374" s="183" t="str">
        <f ca="1">IF(ISERROR($V1374),"",OFFSET('Smelter Look-up'!$G$4,$V1374-4,0))</f>
        <v/>
      </c>
      <c r="I1374" s="184" t="str">
        <f ca="1">IF(ISERROR($V1374),"",OFFSET('Smelter Look-up'!$H$4,$V1374-4,0))</f>
        <v/>
      </c>
      <c r="J1374" s="184" t="str">
        <f ca="1">IF(ISERROR($V1374),"",OFFSET('Smelter Look-up'!$I$4,$V1374-4,0))</f>
        <v/>
      </c>
      <c r="K1374" s="224"/>
      <c r="L1374" s="224"/>
      <c r="M1374" s="224"/>
      <c r="N1374" s="224"/>
      <c r="O1374" s="224"/>
      <c r="P1374" s="185"/>
      <c r="Q1374" s="225"/>
      <c r="R1374" s="182" t="str">
        <f ca="1">IF(ISERROR($V1374),"",OFFSET('Smelter Look-up'!$C$4,$V1374-4,0)&amp;"")</f>
        <v/>
      </c>
      <c r="S1374" s="181" t="str">
        <f t="shared" ca="1" si="194"/>
        <v/>
      </c>
      <c r="T1374" s="181" t="str">
        <f ca="1">IF(B1374="","",IF(ISERROR(MATCH($J1374,SorP!$B$1:$B$6226,0)),"",INDIRECT("'SorP'!$A$"&amp;MATCH($S1374&amp;$J1374,SorP!C:C,0))))</f>
        <v/>
      </c>
      <c r="U1374" s="201"/>
      <c r="V1374" s="226" t="e">
        <f>IF(C1374="",NA(),IF(OR(C1374="Smelter not listed",C1374="Smelter not yet identified"),MATCH($B1374&amp;$D1374,'Smelter Look-up'!$J:$J,0),MATCH($B1374&amp;$C1374,'Smelter Look-up'!$J:$J,0)))</f>
        <v>#N/A</v>
      </c>
      <c r="X1374" s="227">
        <f t="shared" ca="1" si="195"/>
        <v>0</v>
      </c>
      <c r="AB1374" s="228" t="str">
        <f t="shared" si="196"/>
        <v/>
      </c>
    </row>
    <row r="1375" spans="1:28" s="227" customFormat="1" ht="20.25">
      <c r="A1375" s="181"/>
      <c r="B1375" s="182" t="str">
        <f>IF(LEN(A1375)=0,"",INDEX('Smelter Look-up'!$A:$A,MATCH($A1375,'Smelter Look-up'!$E:$E,0)))</f>
        <v/>
      </c>
      <c r="C1375" s="186" t="str">
        <f>IF(LEN(A1375)=0,"",INDEX('Smelter Look-up'!$C:$C,MATCH($A1375,'Smelter Look-up'!$E:$E,0)))</f>
        <v/>
      </c>
      <c r="D1375" s="230"/>
      <c r="E1375" s="182" t="str">
        <f ca="1">IF(ISERROR($V1375),"",OFFSET('Smelter Look-up'!$D$4,$V1375-4,0)&amp;"")</f>
        <v/>
      </c>
      <c r="F1375" s="182" t="str">
        <f ca="1">IF(ISERROR($V1375),"",OFFSET('Smelter Look-up'!$E$4,$V1375-4,0))</f>
        <v/>
      </c>
      <c r="G1375" s="182" t="str">
        <f ca="1">IF(C1375=$X$4,IF(ISERROR($V1375),"Enter smelter details","RMI"),IF(ISERROR($V1375),"",OFFSET('Smelter Look-up'!$F$4,$V1375-4,0)))</f>
        <v/>
      </c>
      <c r="H1375" s="183" t="str">
        <f ca="1">IF(ISERROR($V1375),"",OFFSET('Smelter Look-up'!$G$4,$V1375-4,0))</f>
        <v/>
      </c>
      <c r="I1375" s="184" t="str">
        <f ca="1">IF(ISERROR($V1375),"",OFFSET('Smelter Look-up'!$H$4,$V1375-4,0))</f>
        <v/>
      </c>
      <c r="J1375" s="184" t="str">
        <f ca="1">IF(ISERROR($V1375),"",OFFSET('Smelter Look-up'!$I$4,$V1375-4,0))</f>
        <v/>
      </c>
      <c r="K1375" s="224"/>
      <c r="L1375" s="224"/>
      <c r="M1375" s="224"/>
      <c r="N1375" s="224"/>
      <c r="O1375" s="224"/>
      <c r="P1375" s="185"/>
      <c r="Q1375" s="225"/>
      <c r="R1375" s="182" t="str">
        <f ca="1">IF(ISERROR($V1375),"",OFFSET('Smelter Look-up'!$C$4,$V1375-4,0)&amp;"")</f>
        <v/>
      </c>
      <c r="S1375" s="181" t="str">
        <f t="shared" ca="1" si="194"/>
        <v/>
      </c>
      <c r="T1375" s="181" t="str">
        <f ca="1">IF(B1375="","",IF(ISERROR(MATCH($J1375,SorP!$B$1:$B$6226,0)),"",INDIRECT("'SorP'!$A$"&amp;MATCH($S1375&amp;$J1375,SorP!C:C,0))))</f>
        <v/>
      </c>
      <c r="U1375" s="201"/>
      <c r="V1375" s="226" t="e">
        <f>IF(C1375="",NA(),IF(OR(C1375="Smelter not listed",C1375="Smelter not yet identified"),MATCH($B1375&amp;$D1375,'Smelter Look-up'!$J:$J,0),MATCH($B1375&amp;$C1375,'Smelter Look-up'!$J:$J,0)))</f>
        <v>#N/A</v>
      </c>
      <c r="X1375" s="227">
        <f t="shared" ca="1" si="195"/>
        <v>0</v>
      </c>
      <c r="AB1375" s="228" t="str">
        <f t="shared" si="196"/>
        <v/>
      </c>
    </row>
    <row r="1376" spans="1:28" s="227" customFormat="1" ht="20.25">
      <c r="A1376" s="181"/>
      <c r="B1376" s="182" t="str">
        <f>IF(LEN(A1376)=0,"",INDEX('Smelter Look-up'!$A:$A,MATCH($A1376,'Smelter Look-up'!$E:$E,0)))</f>
        <v/>
      </c>
      <c r="C1376" s="186" t="str">
        <f>IF(LEN(A1376)=0,"",INDEX('Smelter Look-up'!$C:$C,MATCH($A1376,'Smelter Look-up'!$E:$E,0)))</f>
        <v/>
      </c>
      <c r="D1376" s="230"/>
      <c r="E1376" s="182" t="str">
        <f ca="1">IF(ISERROR($V1376),"",OFFSET('Smelter Look-up'!$D$4,$V1376-4,0)&amp;"")</f>
        <v/>
      </c>
      <c r="F1376" s="182" t="str">
        <f ca="1">IF(ISERROR($V1376),"",OFFSET('Smelter Look-up'!$E$4,$V1376-4,0))</f>
        <v/>
      </c>
      <c r="G1376" s="182" t="str">
        <f ca="1">IF(C1376=$X$4,IF(ISERROR($V1376),"Enter smelter details","RMI"),IF(ISERROR($V1376),"",OFFSET('Smelter Look-up'!$F$4,$V1376-4,0)))</f>
        <v/>
      </c>
      <c r="H1376" s="183" t="str">
        <f ca="1">IF(ISERROR($V1376),"",OFFSET('Smelter Look-up'!$G$4,$V1376-4,0))</f>
        <v/>
      </c>
      <c r="I1376" s="184" t="str">
        <f ca="1">IF(ISERROR($V1376),"",OFFSET('Smelter Look-up'!$H$4,$V1376-4,0))</f>
        <v/>
      </c>
      <c r="J1376" s="184" t="str">
        <f ca="1">IF(ISERROR($V1376),"",OFFSET('Smelter Look-up'!$I$4,$V1376-4,0))</f>
        <v/>
      </c>
      <c r="K1376" s="224"/>
      <c r="L1376" s="224"/>
      <c r="M1376" s="224"/>
      <c r="N1376" s="224"/>
      <c r="O1376" s="224"/>
      <c r="P1376" s="185"/>
      <c r="Q1376" s="225"/>
      <c r="R1376" s="182" t="str">
        <f ca="1">IF(ISERROR($V1376),"",OFFSET('Smelter Look-up'!$C$4,$V1376-4,0)&amp;"")</f>
        <v/>
      </c>
      <c r="S1376" s="181" t="str">
        <f t="shared" ca="1" si="194"/>
        <v/>
      </c>
      <c r="T1376" s="181" t="str">
        <f ca="1">IF(B1376="","",IF(ISERROR(MATCH($J1376,SorP!$B$1:$B$6226,0)),"",INDIRECT("'SorP'!$A$"&amp;MATCH($S1376&amp;$J1376,SorP!C:C,0))))</f>
        <v/>
      </c>
      <c r="U1376" s="201"/>
      <c r="V1376" s="226" t="e">
        <f>IF(C1376="",NA(),IF(OR(C1376="Smelter not listed",C1376="Smelter not yet identified"),MATCH($B1376&amp;$D1376,'Smelter Look-up'!$J:$J,0),MATCH($B1376&amp;$C1376,'Smelter Look-up'!$J:$J,0)))</f>
        <v>#N/A</v>
      </c>
      <c r="X1376" s="227">
        <f t="shared" ca="1" si="195"/>
        <v>0</v>
      </c>
      <c r="AB1376" s="228" t="str">
        <f t="shared" si="196"/>
        <v/>
      </c>
    </row>
    <row r="1377" spans="1:28" s="227" customFormat="1" ht="20.25">
      <c r="A1377" s="181"/>
      <c r="B1377" s="182" t="str">
        <f>IF(LEN(A1377)=0,"",INDEX('Smelter Look-up'!$A:$A,MATCH($A1377,'Smelter Look-up'!$E:$E,0)))</f>
        <v/>
      </c>
      <c r="C1377" s="186" t="str">
        <f>IF(LEN(A1377)=0,"",INDEX('Smelter Look-up'!$C:$C,MATCH($A1377,'Smelter Look-up'!$E:$E,0)))</f>
        <v/>
      </c>
      <c r="D1377" s="230"/>
      <c r="E1377" s="182" t="str">
        <f ca="1">IF(ISERROR($V1377),"",OFFSET('Smelter Look-up'!$D$4,$V1377-4,0)&amp;"")</f>
        <v/>
      </c>
      <c r="F1377" s="182" t="str">
        <f ca="1">IF(ISERROR($V1377),"",OFFSET('Smelter Look-up'!$E$4,$V1377-4,0))</f>
        <v/>
      </c>
      <c r="G1377" s="182" t="str">
        <f ca="1">IF(C1377=$X$4,IF(ISERROR($V1377),"Enter smelter details","RMI"),IF(ISERROR($V1377),"",OFFSET('Smelter Look-up'!$F$4,$V1377-4,0)))</f>
        <v/>
      </c>
      <c r="H1377" s="183" t="str">
        <f ca="1">IF(ISERROR($V1377),"",OFFSET('Smelter Look-up'!$G$4,$V1377-4,0))</f>
        <v/>
      </c>
      <c r="I1377" s="184" t="str">
        <f ca="1">IF(ISERROR($V1377),"",OFFSET('Smelter Look-up'!$H$4,$V1377-4,0))</f>
        <v/>
      </c>
      <c r="J1377" s="184" t="str">
        <f ca="1">IF(ISERROR($V1377),"",OFFSET('Smelter Look-up'!$I$4,$V1377-4,0))</f>
        <v/>
      </c>
      <c r="K1377" s="224"/>
      <c r="L1377" s="224"/>
      <c r="M1377" s="224"/>
      <c r="N1377" s="224"/>
      <c r="O1377" s="224"/>
      <c r="P1377" s="185"/>
      <c r="Q1377" s="225"/>
      <c r="R1377" s="182" t="str">
        <f ca="1">IF(ISERROR($V1377),"",OFFSET('Smelter Look-up'!$C$4,$V1377-4,0)&amp;"")</f>
        <v/>
      </c>
      <c r="S1377" s="181" t="str">
        <f t="shared" ca="1" si="194"/>
        <v/>
      </c>
      <c r="T1377" s="181" t="str">
        <f ca="1">IF(B1377="","",IF(ISERROR(MATCH($J1377,SorP!$B$1:$B$6226,0)),"",INDIRECT("'SorP'!$A$"&amp;MATCH($S1377&amp;$J1377,SorP!C:C,0))))</f>
        <v/>
      </c>
      <c r="U1377" s="201"/>
      <c r="V1377" s="226" t="e">
        <f>IF(C1377="",NA(),IF(OR(C1377="Smelter not listed",C1377="Smelter not yet identified"),MATCH($B1377&amp;$D1377,'Smelter Look-up'!$J:$J,0),MATCH($B1377&amp;$C1377,'Smelter Look-up'!$J:$J,0)))</f>
        <v>#N/A</v>
      </c>
      <c r="X1377" s="227">
        <f t="shared" ca="1" si="195"/>
        <v>0</v>
      </c>
      <c r="AB1377" s="228" t="str">
        <f t="shared" si="196"/>
        <v/>
      </c>
    </row>
    <row r="1378" spans="1:28" s="227" customFormat="1" ht="20.25">
      <c r="A1378" s="181"/>
      <c r="B1378" s="182" t="str">
        <f>IF(LEN(A1378)=0,"",INDEX('Smelter Look-up'!$A:$A,MATCH($A1378,'Smelter Look-up'!$E:$E,0)))</f>
        <v/>
      </c>
      <c r="C1378" s="186" t="str">
        <f>IF(LEN(A1378)=0,"",INDEX('Smelter Look-up'!$C:$C,MATCH($A1378,'Smelter Look-up'!$E:$E,0)))</f>
        <v/>
      </c>
      <c r="D1378" s="230"/>
      <c r="E1378" s="182" t="str">
        <f ca="1">IF(ISERROR($V1378),"",OFFSET('Smelter Look-up'!$D$4,$V1378-4,0)&amp;"")</f>
        <v/>
      </c>
      <c r="F1378" s="182" t="str">
        <f ca="1">IF(ISERROR($V1378),"",OFFSET('Smelter Look-up'!$E$4,$V1378-4,0))</f>
        <v/>
      </c>
      <c r="G1378" s="182" t="str">
        <f ca="1">IF(C1378=$X$4,IF(ISERROR($V1378),"Enter smelter details","RMI"),IF(ISERROR($V1378),"",OFFSET('Smelter Look-up'!$F$4,$V1378-4,0)))</f>
        <v/>
      </c>
      <c r="H1378" s="183" t="str">
        <f ca="1">IF(ISERROR($V1378),"",OFFSET('Smelter Look-up'!$G$4,$V1378-4,0))</f>
        <v/>
      </c>
      <c r="I1378" s="184" t="str">
        <f ca="1">IF(ISERROR($V1378),"",OFFSET('Smelter Look-up'!$H$4,$V1378-4,0))</f>
        <v/>
      </c>
      <c r="J1378" s="184" t="str">
        <f ca="1">IF(ISERROR($V1378),"",OFFSET('Smelter Look-up'!$I$4,$V1378-4,0))</f>
        <v/>
      </c>
      <c r="K1378" s="224"/>
      <c r="L1378" s="224"/>
      <c r="M1378" s="224"/>
      <c r="N1378" s="224"/>
      <c r="O1378" s="224"/>
      <c r="P1378" s="185"/>
      <c r="Q1378" s="225"/>
      <c r="R1378" s="182" t="str">
        <f ca="1">IF(ISERROR($V1378),"",OFFSET('Smelter Look-up'!$C$4,$V1378-4,0)&amp;"")</f>
        <v/>
      </c>
      <c r="S1378" s="181" t="str">
        <f t="shared" ca="1" si="194"/>
        <v/>
      </c>
      <c r="T1378" s="181" t="str">
        <f ca="1">IF(B1378="","",IF(ISERROR(MATCH($J1378,SorP!$B$1:$B$6226,0)),"",INDIRECT("'SorP'!$A$"&amp;MATCH($S1378&amp;$J1378,SorP!C:C,0))))</f>
        <v/>
      </c>
      <c r="U1378" s="201"/>
      <c r="V1378" s="226" t="e">
        <f>IF(C1378="",NA(),IF(OR(C1378="Smelter not listed",C1378="Smelter not yet identified"),MATCH($B1378&amp;$D1378,'Smelter Look-up'!$J:$J,0),MATCH($B1378&amp;$C1378,'Smelter Look-up'!$J:$J,0)))</f>
        <v>#N/A</v>
      </c>
      <c r="X1378" s="227">
        <f t="shared" ca="1" si="195"/>
        <v>0</v>
      </c>
      <c r="AB1378" s="228" t="str">
        <f t="shared" si="196"/>
        <v/>
      </c>
    </row>
    <row r="1379" spans="1:28" s="227" customFormat="1" ht="20.25">
      <c r="A1379" s="181"/>
      <c r="B1379" s="182" t="str">
        <f>IF(LEN(A1379)=0,"",INDEX('Smelter Look-up'!$A:$A,MATCH($A1379,'Smelter Look-up'!$E:$E,0)))</f>
        <v/>
      </c>
      <c r="C1379" s="186" t="str">
        <f>IF(LEN(A1379)=0,"",INDEX('Smelter Look-up'!$C:$C,MATCH($A1379,'Smelter Look-up'!$E:$E,0)))</f>
        <v/>
      </c>
      <c r="D1379" s="230"/>
      <c r="E1379" s="182" t="str">
        <f ca="1">IF(ISERROR($V1379),"",OFFSET('Smelter Look-up'!$D$4,$V1379-4,0)&amp;"")</f>
        <v/>
      </c>
      <c r="F1379" s="182" t="str">
        <f ca="1">IF(ISERROR($V1379),"",OFFSET('Smelter Look-up'!$E$4,$V1379-4,0))</f>
        <v/>
      </c>
      <c r="G1379" s="182" t="str">
        <f ca="1">IF(C1379=$X$4,IF(ISERROR($V1379),"Enter smelter details","RMI"),IF(ISERROR($V1379),"",OFFSET('Smelter Look-up'!$F$4,$V1379-4,0)))</f>
        <v/>
      </c>
      <c r="H1379" s="183" t="str">
        <f ca="1">IF(ISERROR($V1379),"",OFFSET('Smelter Look-up'!$G$4,$V1379-4,0))</f>
        <v/>
      </c>
      <c r="I1379" s="184" t="str">
        <f ca="1">IF(ISERROR($V1379),"",OFFSET('Smelter Look-up'!$H$4,$V1379-4,0))</f>
        <v/>
      </c>
      <c r="J1379" s="184" t="str">
        <f ca="1">IF(ISERROR($V1379),"",OFFSET('Smelter Look-up'!$I$4,$V1379-4,0))</f>
        <v/>
      </c>
      <c r="K1379" s="224"/>
      <c r="L1379" s="224"/>
      <c r="M1379" s="224"/>
      <c r="N1379" s="224"/>
      <c r="O1379" s="224"/>
      <c r="P1379" s="185"/>
      <c r="Q1379" s="225"/>
      <c r="R1379" s="182" t="str">
        <f ca="1">IF(ISERROR($V1379),"",OFFSET('Smelter Look-up'!$C$4,$V1379-4,0)&amp;"")</f>
        <v/>
      </c>
      <c r="S1379" s="181" t="str">
        <f t="shared" ca="1" si="194"/>
        <v/>
      </c>
      <c r="T1379" s="181" t="str">
        <f ca="1">IF(B1379="","",IF(ISERROR(MATCH($J1379,SorP!$B$1:$B$6226,0)),"",INDIRECT("'SorP'!$A$"&amp;MATCH($S1379&amp;$J1379,SorP!C:C,0))))</f>
        <v/>
      </c>
      <c r="U1379" s="201"/>
      <c r="V1379" s="226" t="e">
        <f>IF(C1379="",NA(),IF(OR(C1379="Smelter not listed",C1379="Smelter not yet identified"),MATCH($B1379&amp;$D1379,'Smelter Look-up'!$J:$J,0),MATCH($B1379&amp;$C1379,'Smelter Look-up'!$J:$J,0)))</f>
        <v>#N/A</v>
      </c>
      <c r="X1379" s="227">
        <f t="shared" ca="1" si="195"/>
        <v>0</v>
      </c>
      <c r="AB1379" s="228" t="str">
        <f t="shared" si="196"/>
        <v/>
      </c>
    </row>
    <row r="1380" spans="1:28" s="227" customFormat="1" ht="20.25">
      <c r="A1380" s="181"/>
      <c r="B1380" s="182" t="str">
        <f>IF(LEN(A1380)=0,"",INDEX('Smelter Look-up'!$A:$A,MATCH($A1380,'Smelter Look-up'!$E:$E,0)))</f>
        <v/>
      </c>
      <c r="C1380" s="186" t="str">
        <f>IF(LEN(A1380)=0,"",INDEX('Smelter Look-up'!$C:$C,MATCH($A1380,'Smelter Look-up'!$E:$E,0)))</f>
        <v/>
      </c>
      <c r="D1380" s="230"/>
      <c r="E1380" s="182" t="str">
        <f ca="1">IF(ISERROR($V1380),"",OFFSET('Smelter Look-up'!$D$4,$V1380-4,0)&amp;"")</f>
        <v/>
      </c>
      <c r="F1380" s="182" t="str">
        <f ca="1">IF(ISERROR($V1380),"",OFFSET('Smelter Look-up'!$E$4,$V1380-4,0))</f>
        <v/>
      </c>
      <c r="G1380" s="182" t="str">
        <f ca="1">IF(C1380=$X$4,IF(ISERROR($V1380),"Enter smelter details","RMI"),IF(ISERROR($V1380),"",OFFSET('Smelter Look-up'!$F$4,$V1380-4,0)))</f>
        <v/>
      </c>
      <c r="H1380" s="183" t="str">
        <f ca="1">IF(ISERROR($V1380),"",OFFSET('Smelter Look-up'!$G$4,$V1380-4,0))</f>
        <v/>
      </c>
      <c r="I1380" s="184" t="str">
        <f ca="1">IF(ISERROR($V1380),"",OFFSET('Smelter Look-up'!$H$4,$V1380-4,0))</f>
        <v/>
      </c>
      <c r="J1380" s="184" t="str">
        <f ca="1">IF(ISERROR($V1380),"",OFFSET('Smelter Look-up'!$I$4,$V1380-4,0))</f>
        <v/>
      </c>
      <c r="K1380" s="224"/>
      <c r="L1380" s="224"/>
      <c r="M1380" s="224"/>
      <c r="N1380" s="224"/>
      <c r="O1380" s="224"/>
      <c r="P1380" s="185"/>
      <c r="Q1380" s="225"/>
      <c r="R1380" s="182" t="str">
        <f ca="1">IF(ISERROR($V1380),"",OFFSET('Smelter Look-up'!$C$4,$V1380-4,0)&amp;"")</f>
        <v/>
      </c>
      <c r="S1380" s="181" t="str">
        <f t="shared" ca="1" si="194"/>
        <v/>
      </c>
      <c r="T1380" s="181" t="str">
        <f ca="1">IF(B1380="","",IF(ISERROR(MATCH($J1380,SorP!$B$1:$B$6226,0)),"",INDIRECT("'SorP'!$A$"&amp;MATCH($S1380&amp;$J1380,SorP!C:C,0))))</f>
        <v/>
      </c>
      <c r="U1380" s="201"/>
      <c r="V1380" s="226" t="e">
        <f>IF(C1380="",NA(),IF(OR(C1380="Smelter not listed",C1380="Smelter not yet identified"),MATCH($B1380&amp;$D1380,'Smelter Look-up'!$J:$J,0),MATCH($B1380&amp;$C1380,'Smelter Look-up'!$J:$J,0)))</f>
        <v>#N/A</v>
      </c>
      <c r="X1380" s="227">
        <f t="shared" ca="1" si="195"/>
        <v>0</v>
      </c>
      <c r="AB1380" s="228" t="str">
        <f t="shared" si="196"/>
        <v/>
      </c>
    </row>
    <row r="1381" spans="1:28" s="227" customFormat="1" ht="20.25">
      <c r="A1381" s="181"/>
      <c r="B1381" s="182" t="str">
        <f>IF(LEN(A1381)=0,"",INDEX('Smelter Look-up'!$A:$A,MATCH($A1381,'Smelter Look-up'!$E:$E,0)))</f>
        <v/>
      </c>
      <c r="C1381" s="186" t="str">
        <f>IF(LEN(A1381)=0,"",INDEX('Smelter Look-up'!$C:$C,MATCH($A1381,'Smelter Look-up'!$E:$E,0)))</f>
        <v/>
      </c>
      <c r="D1381" s="230"/>
      <c r="E1381" s="182" t="str">
        <f ca="1">IF(ISERROR($V1381),"",OFFSET('Smelter Look-up'!$D$4,$V1381-4,0)&amp;"")</f>
        <v/>
      </c>
      <c r="F1381" s="182" t="str">
        <f ca="1">IF(ISERROR($V1381),"",OFFSET('Smelter Look-up'!$E$4,$V1381-4,0))</f>
        <v/>
      </c>
      <c r="G1381" s="182" t="str">
        <f ca="1">IF(C1381=$X$4,IF(ISERROR($V1381),"Enter smelter details","RMI"),IF(ISERROR($V1381),"",OFFSET('Smelter Look-up'!$F$4,$V1381-4,0)))</f>
        <v/>
      </c>
      <c r="H1381" s="183" t="str">
        <f ca="1">IF(ISERROR($V1381),"",OFFSET('Smelter Look-up'!$G$4,$V1381-4,0))</f>
        <v/>
      </c>
      <c r="I1381" s="184" t="str">
        <f ca="1">IF(ISERROR($V1381),"",OFFSET('Smelter Look-up'!$H$4,$V1381-4,0))</f>
        <v/>
      </c>
      <c r="J1381" s="184" t="str">
        <f ca="1">IF(ISERROR($V1381),"",OFFSET('Smelter Look-up'!$I$4,$V1381-4,0))</f>
        <v/>
      </c>
      <c r="K1381" s="224"/>
      <c r="L1381" s="224"/>
      <c r="M1381" s="224"/>
      <c r="N1381" s="224"/>
      <c r="O1381" s="224"/>
      <c r="P1381" s="185"/>
      <c r="Q1381" s="225"/>
      <c r="R1381" s="182" t="str">
        <f ca="1">IF(ISERROR($V1381),"",OFFSET('Smelter Look-up'!$C$4,$V1381-4,0)&amp;"")</f>
        <v/>
      </c>
      <c r="S1381" s="181" t="str">
        <f t="shared" ca="1" si="194"/>
        <v/>
      </c>
      <c r="T1381" s="181" t="str">
        <f ca="1">IF(B1381="","",IF(ISERROR(MATCH($J1381,SorP!$B$1:$B$6226,0)),"",INDIRECT("'SorP'!$A$"&amp;MATCH($S1381&amp;$J1381,SorP!C:C,0))))</f>
        <v/>
      </c>
      <c r="U1381" s="201"/>
      <c r="V1381" s="226" t="e">
        <f>IF(C1381="",NA(),IF(OR(C1381="Smelter not listed",C1381="Smelter not yet identified"),MATCH($B1381&amp;$D1381,'Smelter Look-up'!$J:$J,0),MATCH($B1381&amp;$C1381,'Smelter Look-up'!$J:$J,0)))</f>
        <v>#N/A</v>
      </c>
      <c r="X1381" s="227">
        <f t="shared" ca="1" si="195"/>
        <v>0</v>
      </c>
      <c r="AB1381" s="228" t="str">
        <f t="shared" si="196"/>
        <v/>
      </c>
    </row>
    <row r="1382" spans="1:28" s="227" customFormat="1" ht="20.25">
      <c r="A1382" s="181"/>
      <c r="B1382" s="182" t="str">
        <f>IF(LEN(A1382)=0,"",INDEX('Smelter Look-up'!$A:$A,MATCH($A1382,'Smelter Look-up'!$E:$E,0)))</f>
        <v/>
      </c>
      <c r="C1382" s="186" t="str">
        <f>IF(LEN(A1382)=0,"",INDEX('Smelter Look-up'!$C:$C,MATCH($A1382,'Smelter Look-up'!$E:$E,0)))</f>
        <v/>
      </c>
      <c r="D1382" s="230"/>
      <c r="E1382" s="182" t="str">
        <f ca="1">IF(ISERROR($V1382),"",OFFSET('Smelter Look-up'!$D$4,$V1382-4,0)&amp;"")</f>
        <v/>
      </c>
      <c r="F1382" s="182" t="str">
        <f ca="1">IF(ISERROR($V1382),"",OFFSET('Smelter Look-up'!$E$4,$V1382-4,0))</f>
        <v/>
      </c>
      <c r="G1382" s="182" t="str">
        <f ca="1">IF(C1382=$X$4,IF(ISERROR($V1382),"Enter smelter details","RMI"),IF(ISERROR($V1382),"",OFFSET('Smelter Look-up'!$F$4,$V1382-4,0)))</f>
        <v/>
      </c>
      <c r="H1382" s="183" t="str">
        <f ca="1">IF(ISERROR($V1382),"",OFFSET('Smelter Look-up'!$G$4,$V1382-4,0))</f>
        <v/>
      </c>
      <c r="I1382" s="184" t="str">
        <f ca="1">IF(ISERROR($V1382),"",OFFSET('Smelter Look-up'!$H$4,$V1382-4,0))</f>
        <v/>
      </c>
      <c r="J1382" s="184" t="str">
        <f ca="1">IF(ISERROR($V1382),"",OFFSET('Smelter Look-up'!$I$4,$V1382-4,0))</f>
        <v/>
      </c>
      <c r="K1382" s="224"/>
      <c r="L1382" s="224"/>
      <c r="M1382" s="224"/>
      <c r="N1382" s="224"/>
      <c r="O1382" s="224"/>
      <c r="P1382" s="185"/>
      <c r="Q1382" s="225"/>
      <c r="R1382" s="182" t="str">
        <f ca="1">IF(ISERROR($V1382),"",OFFSET('Smelter Look-up'!$C$4,$V1382-4,0)&amp;"")</f>
        <v/>
      </c>
      <c r="S1382" s="181" t="str">
        <f t="shared" ca="1" si="194"/>
        <v/>
      </c>
      <c r="T1382" s="181" t="str">
        <f ca="1">IF(B1382="","",IF(ISERROR(MATCH($J1382,SorP!$B$1:$B$6226,0)),"",INDIRECT("'SorP'!$A$"&amp;MATCH($S1382&amp;$J1382,SorP!C:C,0))))</f>
        <v/>
      </c>
      <c r="U1382" s="201"/>
      <c r="V1382" s="226" t="e">
        <f>IF(C1382="",NA(),IF(OR(C1382="Smelter not listed",C1382="Smelter not yet identified"),MATCH($B1382&amp;$D1382,'Smelter Look-up'!$J:$J,0),MATCH($B1382&amp;$C1382,'Smelter Look-up'!$J:$J,0)))</f>
        <v>#N/A</v>
      </c>
      <c r="X1382" s="227">
        <f t="shared" ca="1" si="195"/>
        <v>0</v>
      </c>
      <c r="AB1382" s="228" t="str">
        <f t="shared" si="196"/>
        <v/>
      </c>
    </row>
    <row r="1383" spans="1:28" s="227" customFormat="1" ht="20.25">
      <c r="A1383" s="181"/>
      <c r="B1383" s="182" t="str">
        <f>IF(LEN(A1383)=0,"",INDEX('Smelter Look-up'!$A:$A,MATCH($A1383,'Smelter Look-up'!$E:$E,0)))</f>
        <v/>
      </c>
      <c r="C1383" s="186" t="str">
        <f>IF(LEN(A1383)=0,"",INDEX('Smelter Look-up'!$C:$C,MATCH($A1383,'Smelter Look-up'!$E:$E,0)))</f>
        <v/>
      </c>
      <c r="D1383" s="230"/>
      <c r="E1383" s="182" t="str">
        <f ca="1">IF(ISERROR($V1383),"",OFFSET('Smelter Look-up'!$D$4,$V1383-4,0)&amp;"")</f>
        <v/>
      </c>
      <c r="F1383" s="182" t="str">
        <f ca="1">IF(ISERROR($V1383),"",OFFSET('Smelter Look-up'!$E$4,$V1383-4,0))</f>
        <v/>
      </c>
      <c r="G1383" s="182" t="str">
        <f ca="1">IF(C1383=$X$4,IF(ISERROR($V1383),"Enter smelter details","RMI"),IF(ISERROR($V1383),"",OFFSET('Smelter Look-up'!$F$4,$V1383-4,0)))</f>
        <v/>
      </c>
      <c r="H1383" s="183" t="str">
        <f ca="1">IF(ISERROR($V1383),"",OFFSET('Smelter Look-up'!$G$4,$V1383-4,0))</f>
        <v/>
      </c>
      <c r="I1383" s="184" t="str">
        <f ca="1">IF(ISERROR($V1383),"",OFFSET('Smelter Look-up'!$H$4,$V1383-4,0))</f>
        <v/>
      </c>
      <c r="J1383" s="184" t="str">
        <f ca="1">IF(ISERROR($V1383),"",OFFSET('Smelter Look-up'!$I$4,$V1383-4,0))</f>
        <v/>
      </c>
      <c r="K1383" s="224"/>
      <c r="L1383" s="224"/>
      <c r="M1383" s="224"/>
      <c r="N1383" s="224"/>
      <c r="O1383" s="224"/>
      <c r="P1383" s="185"/>
      <c r="Q1383" s="225"/>
      <c r="R1383" s="182" t="str">
        <f ca="1">IF(ISERROR($V1383),"",OFFSET('Smelter Look-up'!$C$4,$V1383-4,0)&amp;"")</f>
        <v/>
      </c>
      <c r="S1383" s="181" t="str">
        <f t="shared" ca="1" si="194"/>
        <v/>
      </c>
      <c r="T1383" s="181" t="str">
        <f ca="1">IF(B1383="","",IF(ISERROR(MATCH($J1383,SorP!$B$1:$B$6226,0)),"",INDIRECT("'SorP'!$A$"&amp;MATCH($S1383&amp;$J1383,SorP!C:C,0))))</f>
        <v/>
      </c>
      <c r="U1383" s="201"/>
      <c r="V1383" s="226" t="e">
        <f>IF(C1383="",NA(),IF(OR(C1383="Smelter not listed",C1383="Smelter not yet identified"),MATCH($B1383&amp;$D1383,'Smelter Look-up'!$J:$J,0),MATCH($B1383&amp;$C1383,'Smelter Look-up'!$J:$J,0)))</f>
        <v>#N/A</v>
      </c>
      <c r="X1383" s="227">
        <f t="shared" ca="1" si="195"/>
        <v>0</v>
      </c>
      <c r="AB1383" s="228" t="str">
        <f t="shared" si="196"/>
        <v/>
      </c>
    </row>
    <row r="1384" spans="1:28" s="227" customFormat="1" ht="20.25">
      <c r="A1384" s="181"/>
      <c r="B1384" s="182" t="str">
        <f>IF(LEN(A1384)=0,"",INDEX('Smelter Look-up'!$A:$A,MATCH($A1384,'Smelter Look-up'!$E:$E,0)))</f>
        <v/>
      </c>
      <c r="C1384" s="186" t="str">
        <f>IF(LEN(A1384)=0,"",INDEX('Smelter Look-up'!$C:$C,MATCH($A1384,'Smelter Look-up'!$E:$E,0)))</f>
        <v/>
      </c>
      <c r="D1384" s="230"/>
      <c r="E1384" s="182" t="str">
        <f ca="1">IF(ISERROR($V1384),"",OFFSET('Smelter Look-up'!$D$4,$V1384-4,0)&amp;"")</f>
        <v/>
      </c>
      <c r="F1384" s="182" t="str">
        <f ca="1">IF(ISERROR($V1384),"",OFFSET('Smelter Look-up'!$E$4,$V1384-4,0))</f>
        <v/>
      </c>
      <c r="G1384" s="182" t="str">
        <f ca="1">IF(C1384=$X$4,IF(ISERROR($V1384),"Enter smelter details","RMI"),IF(ISERROR($V1384),"",OFFSET('Smelter Look-up'!$F$4,$V1384-4,0)))</f>
        <v/>
      </c>
      <c r="H1384" s="183" t="str">
        <f ca="1">IF(ISERROR($V1384),"",OFFSET('Smelter Look-up'!$G$4,$V1384-4,0))</f>
        <v/>
      </c>
      <c r="I1384" s="184" t="str">
        <f ca="1">IF(ISERROR($V1384),"",OFFSET('Smelter Look-up'!$H$4,$V1384-4,0))</f>
        <v/>
      </c>
      <c r="J1384" s="184" t="str">
        <f ca="1">IF(ISERROR($V1384),"",OFFSET('Smelter Look-up'!$I$4,$V1384-4,0))</f>
        <v/>
      </c>
      <c r="K1384" s="224"/>
      <c r="L1384" s="224"/>
      <c r="M1384" s="224"/>
      <c r="N1384" s="224"/>
      <c r="O1384" s="224"/>
      <c r="P1384" s="185"/>
      <c r="Q1384" s="225"/>
      <c r="R1384" s="182" t="str">
        <f ca="1">IF(ISERROR($V1384),"",OFFSET('Smelter Look-up'!$C$4,$V1384-4,0)&amp;"")</f>
        <v/>
      </c>
      <c r="S1384" s="181" t="str">
        <f t="shared" ca="1" si="194"/>
        <v/>
      </c>
      <c r="T1384" s="181" t="str">
        <f ca="1">IF(B1384="","",IF(ISERROR(MATCH($J1384,SorP!$B$1:$B$6226,0)),"",INDIRECT("'SorP'!$A$"&amp;MATCH($S1384&amp;$J1384,SorP!C:C,0))))</f>
        <v/>
      </c>
      <c r="U1384" s="201"/>
      <c r="V1384" s="226" t="e">
        <f>IF(C1384="",NA(),IF(OR(C1384="Smelter not listed",C1384="Smelter not yet identified"),MATCH($B1384&amp;$D1384,'Smelter Look-up'!$J:$J,0),MATCH($B1384&amp;$C1384,'Smelter Look-up'!$J:$J,0)))</f>
        <v>#N/A</v>
      </c>
      <c r="X1384" s="227">
        <f t="shared" ca="1" si="195"/>
        <v>0</v>
      </c>
      <c r="AB1384" s="228" t="str">
        <f t="shared" si="196"/>
        <v/>
      </c>
    </row>
    <row r="1385" spans="1:28" s="227" customFormat="1" ht="20.25">
      <c r="A1385" s="181"/>
      <c r="B1385" s="182" t="str">
        <f>IF(LEN(A1385)=0,"",INDEX('Smelter Look-up'!$A:$A,MATCH($A1385,'Smelter Look-up'!$E:$E,0)))</f>
        <v/>
      </c>
      <c r="C1385" s="186" t="str">
        <f>IF(LEN(A1385)=0,"",INDEX('Smelter Look-up'!$C:$C,MATCH($A1385,'Smelter Look-up'!$E:$E,0)))</f>
        <v/>
      </c>
      <c r="D1385" s="230"/>
      <c r="E1385" s="182" t="str">
        <f ca="1">IF(ISERROR($V1385),"",OFFSET('Smelter Look-up'!$D$4,$V1385-4,0)&amp;"")</f>
        <v/>
      </c>
      <c r="F1385" s="182" t="str">
        <f ca="1">IF(ISERROR($V1385),"",OFFSET('Smelter Look-up'!$E$4,$V1385-4,0))</f>
        <v/>
      </c>
      <c r="G1385" s="182" t="str">
        <f ca="1">IF(C1385=$X$4,IF(ISERROR($V1385),"Enter smelter details","RMI"),IF(ISERROR($V1385),"",OFFSET('Smelter Look-up'!$F$4,$V1385-4,0)))</f>
        <v/>
      </c>
      <c r="H1385" s="183" t="str">
        <f ca="1">IF(ISERROR($V1385),"",OFFSET('Smelter Look-up'!$G$4,$V1385-4,0))</f>
        <v/>
      </c>
      <c r="I1385" s="184" t="str">
        <f ca="1">IF(ISERROR($V1385),"",OFFSET('Smelter Look-up'!$H$4,$V1385-4,0))</f>
        <v/>
      </c>
      <c r="J1385" s="184" t="str">
        <f ca="1">IF(ISERROR($V1385),"",OFFSET('Smelter Look-up'!$I$4,$V1385-4,0))</f>
        <v/>
      </c>
      <c r="K1385" s="224"/>
      <c r="L1385" s="224"/>
      <c r="M1385" s="224"/>
      <c r="N1385" s="224"/>
      <c r="O1385" s="224"/>
      <c r="P1385" s="185"/>
      <c r="Q1385" s="225"/>
      <c r="R1385" s="182" t="str">
        <f ca="1">IF(ISERROR($V1385),"",OFFSET('Smelter Look-up'!$C$4,$V1385-4,0)&amp;"")</f>
        <v/>
      </c>
      <c r="S1385" s="181" t="str">
        <f t="shared" ca="1" si="194"/>
        <v/>
      </c>
      <c r="T1385" s="181" t="str">
        <f ca="1">IF(B1385="","",IF(ISERROR(MATCH($J1385,SorP!$B$1:$B$6226,0)),"",INDIRECT("'SorP'!$A$"&amp;MATCH($S1385&amp;$J1385,SorP!C:C,0))))</f>
        <v/>
      </c>
      <c r="U1385" s="201"/>
      <c r="V1385" s="226" t="e">
        <f>IF(C1385="",NA(),IF(OR(C1385="Smelter not listed",C1385="Smelter not yet identified"),MATCH($B1385&amp;$D1385,'Smelter Look-up'!$J:$J,0),MATCH($B1385&amp;$C1385,'Smelter Look-up'!$J:$J,0)))</f>
        <v>#N/A</v>
      </c>
      <c r="X1385" s="227">
        <f t="shared" ca="1" si="195"/>
        <v>0</v>
      </c>
      <c r="AB1385" s="228" t="str">
        <f t="shared" si="196"/>
        <v/>
      </c>
    </row>
    <row r="1386" spans="1:28" s="227" customFormat="1" ht="20.25">
      <c r="A1386" s="181"/>
      <c r="B1386" s="182" t="str">
        <f>IF(LEN(A1386)=0,"",INDEX('Smelter Look-up'!$A:$A,MATCH($A1386,'Smelter Look-up'!$E:$E,0)))</f>
        <v/>
      </c>
      <c r="C1386" s="186" t="str">
        <f>IF(LEN(A1386)=0,"",INDEX('Smelter Look-up'!$C:$C,MATCH($A1386,'Smelter Look-up'!$E:$E,0)))</f>
        <v/>
      </c>
      <c r="D1386" s="230"/>
      <c r="E1386" s="182" t="str">
        <f ca="1">IF(ISERROR($V1386),"",OFFSET('Smelter Look-up'!$D$4,$V1386-4,0)&amp;"")</f>
        <v/>
      </c>
      <c r="F1386" s="182" t="str">
        <f ca="1">IF(ISERROR($V1386),"",OFFSET('Smelter Look-up'!$E$4,$V1386-4,0))</f>
        <v/>
      </c>
      <c r="G1386" s="182" t="str">
        <f ca="1">IF(C1386=$X$4,IF(ISERROR($V1386),"Enter smelter details","RMI"),IF(ISERROR($V1386),"",OFFSET('Smelter Look-up'!$F$4,$V1386-4,0)))</f>
        <v/>
      </c>
      <c r="H1386" s="183" t="str">
        <f ca="1">IF(ISERROR($V1386),"",OFFSET('Smelter Look-up'!$G$4,$V1386-4,0))</f>
        <v/>
      </c>
      <c r="I1386" s="184" t="str">
        <f ca="1">IF(ISERROR($V1386),"",OFFSET('Smelter Look-up'!$H$4,$V1386-4,0))</f>
        <v/>
      </c>
      <c r="J1386" s="184" t="str">
        <f ca="1">IF(ISERROR($V1386),"",OFFSET('Smelter Look-up'!$I$4,$V1386-4,0))</f>
        <v/>
      </c>
      <c r="K1386" s="224"/>
      <c r="L1386" s="224"/>
      <c r="M1386" s="224"/>
      <c r="N1386" s="224"/>
      <c r="O1386" s="224"/>
      <c r="P1386" s="185"/>
      <c r="Q1386" s="225"/>
      <c r="R1386" s="182" t="str">
        <f ca="1">IF(ISERROR($V1386),"",OFFSET('Smelter Look-up'!$C$4,$V1386-4,0)&amp;"")</f>
        <v/>
      </c>
      <c r="S1386" s="181" t="str">
        <f t="shared" ca="1" si="194"/>
        <v/>
      </c>
      <c r="T1386" s="181" t="str">
        <f ca="1">IF(B1386="","",IF(ISERROR(MATCH($J1386,SorP!$B$1:$B$6226,0)),"",INDIRECT("'SorP'!$A$"&amp;MATCH($S1386&amp;$J1386,SorP!C:C,0))))</f>
        <v/>
      </c>
      <c r="U1386" s="201"/>
      <c r="V1386" s="226" t="e">
        <f>IF(C1386="",NA(),IF(OR(C1386="Smelter not listed",C1386="Smelter not yet identified"),MATCH($B1386&amp;$D1386,'Smelter Look-up'!$J:$J,0),MATCH($B1386&amp;$C1386,'Smelter Look-up'!$J:$J,0)))</f>
        <v>#N/A</v>
      </c>
      <c r="X1386" s="227">
        <f t="shared" ca="1" si="195"/>
        <v>0</v>
      </c>
      <c r="AB1386" s="228" t="str">
        <f t="shared" si="196"/>
        <v/>
      </c>
    </row>
    <row r="1387" spans="1:28" s="227" customFormat="1" ht="20.25">
      <c r="A1387" s="181"/>
      <c r="B1387" s="182" t="str">
        <f>IF(LEN(A1387)=0,"",INDEX('Smelter Look-up'!$A:$A,MATCH($A1387,'Smelter Look-up'!$E:$E,0)))</f>
        <v/>
      </c>
      <c r="C1387" s="186" t="str">
        <f>IF(LEN(A1387)=0,"",INDEX('Smelter Look-up'!$C:$C,MATCH($A1387,'Smelter Look-up'!$E:$E,0)))</f>
        <v/>
      </c>
      <c r="D1387" s="230"/>
      <c r="E1387" s="182" t="str">
        <f ca="1">IF(ISERROR($V1387),"",OFFSET('Smelter Look-up'!$D$4,$V1387-4,0)&amp;"")</f>
        <v/>
      </c>
      <c r="F1387" s="182" t="str">
        <f ca="1">IF(ISERROR($V1387),"",OFFSET('Smelter Look-up'!$E$4,$V1387-4,0))</f>
        <v/>
      </c>
      <c r="G1387" s="182" t="str">
        <f ca="1">IF(C1387=$X$4,IF(ISERROR($V1387),"Enter smelter details","RMI"),IF(ISERROR($V1387),"",OFFSET('Smelter Look-up'!$F$4,$V1387-4,0)))</f>
        <v/>
      </c>
      <c r="H1387" s="183" t="str">
        <f ca="1">IF(ISERROR($V1387),"",OFFSET('Smelter Look-up'!$G$4,$V1387-4,0))</f>
        <v/>
      </c>
      <c r="I1387" s="184" t="str">
        <f ca="1">IF(ISERROR($V1387),"",OFFSET('Smelter Look-up'!$H$4,$V1387-4,0))</f>
        <v/>
      </c>
      <c r="J1387" s="184" t="str">
        <f ca="1">IF(ISERROR($V1387),"",OFFSET('Smelter Look-up'!$I$4,$V1387-4,0))</f>
        <v/>
      </c>
      <c r="K1387" s="224"/>
      <c r="L1387" s="224"/>
      <c r="M1387" s="224"/>
      <c r="N1387" s="224"/>
      <c r="O1387" s="224"/>
      <c r="P1387" s="185"/>
      <c r="Q1387" s="225"/>
      <c r="R1387" s="182" t="str">
        <f ca="1">IF(ISERROR($V1387),"",OFFSET('Smelter Look-up'!$C$4,$V1387-4,0)&amp;"")</f>
        <v/>
      </c>
      <c r="S1387" s="181" t="str">
        <f t="shared" ca="1" si="194"/>
        <v/>
      </c>
      <c r="T1387" s="181" t="str">
        <f ca="1">IF(B1387="","",IF(ISERROR(MATCH($J1387,SorP!$B$1:$B$6226,0)),"",INDIRECT("'SorP'!$A$"&amp;MATCH($S1387&amp;$J1387,SorP!C:C,0))))</f>
        <v/>
      </c>
      <c r="U1387" s="201"/>
      <c r="V1387" s="226" t="e">
        <f>IF(C1387="",NA(),IF(OR(C1387="Smelter not listed",C1387="Smelter not yet identified"),MATCH($B1387&amp;$D1387,'Smelter Look-up'!$J:$J,0),MATCH($B1387&amp;$C1387,'Smelter Look-up'!$J:$J,0)))</f>
        <v>#N/A</v>
      </c>
      <c r="X1387" s="227">
        <f t="shared" ca="1" si="195"/>
        <v>0</v>
      </c>
      <c r="AB1387" s="228" t="str">
        <f t="shared" si="196"/>
        <v/>
      </c>
    </row>
    <row r="1388" spans="1:28" s="227" customFormat="1" ht="20.25">
      <c r="A1388" s="181"/>
      <c r="B1388" s="182" t="str">
        <f>IF(LEN(A1388)=0,"",INDEX('Smelter Look-up'!$A:$A,MATCH($A1388,'Smelter Look-up'!$E:$E,0)))</f>
        <v/>
      </c>
      <c r="C1388" s="186" t="str">
        <f>IF(LEN(A1388)=0,"",INDEX('Smelter Look-up'!$C:$C,MATCH($A1388,'Smelter Look-up'!$E:$E,0)))</f>
        <v/>
      </c>
      <c r="D1388" s="230"/>
      <c r="E1388" s="182" t="str">
        <f ca="1">IF(ISERROR($V1388),"",OFFSET('Smelter Look-up'!$D$4,$V1388-4,0)&amp;"")</f>
        <v/>
      </c>
      <c r="F1388" s="182" t="str">
        <f ca="1">IF(ISERROR($V1388),"",OFFSET('Smelter Look-up'!$E$4,$V1388-4,0))</f>
        <v/>
      </c>
      <c r="G1388" s="182" t="str">
        <f ca="1">IF(C1388=$X$4,IF(ISERROR($V1388),"Enter smelter details","RMI"),IF(ISERROR($V1388),"",OFFSET('Smelter Look-up'!$F$4,$V1388-4,0)))</f>
        <v/>
      </c>
      <c r="H1388" s="183" t="str">
        <f ca="1">IF(ISERROR($V1388),"",OFFSET('Smelter Look-up'!$G$4,$V1388-4,0))</f>
        <v/>
      </c>
      <c r="I1388" s="184" t="str">
        <f ca="1">IF(ISERROR($V1388),"",OFFSET('Smelter Look-up'!$H$4,$V1388-4,0))</f>
        <v/>
      </c>
      <c r="J1388" s="184" t="str">
        <f ca="1">IF(ISERROR($V1388),"",OFFSET('Smelter Look-up'!$I$4,$V1388-4,0))</f>
        <v/>
      </c>
      <c r="K1388" s="224"/>
      <c r="L1388" s="224"/>
      <c r="M1388" s="224"/>
      <c r="N1388" s="224"/>
      <c r="O1388" s="224"/>
      <c r="P1388" s="185"/>
      <c r="Q1388" s="225"/>
      <c r="R1388" s="182" t="str">
        <f ca="1">IF(ISERROR($V1388),"",OFFSET('Smelter Look-up'!$C$4,$V1388-4,0)&amp;"")</f>
        <v/>
      </c>
      <c r="S1388" s="181" t="str">
        <f t="shared" ca="1" si="194"/>
        <v/>
      </c>
      <c r="T1388" s="181" t="str">
        <f ca="1">IF(B1388="","",IF(ISERROR(MATCH($J1388,SorP!$B$1:$B$6226,0)),"",INDIRECT("'SorP'!$A$"&amp;MATCH($S1388&amp;$J1388,SorP!C:C,0))))</f>
        <v/>
      </c>
      <c r="U1388" s="201"/>
      <c r="V1388" s="226" t="e">
        <f>IF(C1388="",NA(),IF(OR(C1388="Smelter not listed",C1388="Smelter not yet identified"),MATCH($B1388&amp;$D1388,'Smelter Look-up'!$J:$J,0),MATCH($B1388&amp;$C1388,'Smelter Look-up'!$J:$J,0)))</f>
        <v>#N/A</v>
      </c>
      <c r="X1388" s="227">
        <f t="shared" ca="1" si="195"/>
        <v>0</v>
      </c>
      <c r="AB1388" s="228" t="str">
        <f t="shared" si="196"/>
        <v/>
      </c>
    </row>
    <row r="1389" spans="1:28" s="227" customFormat="1" ht="20.25">
      <c r="A1389" s="181"/>
      <c r="B1389" s="182" t="str">
        <f>IF(LEN(A1389)=0,"",INDEX('Smelter Look-up'!$A:$A,MATCH($A1389,'Smelter Look-up'!$E:$E,0)))</f>
        <v/>
      </c>
      <c r="C1389" s="186" t="str">
        <f>IF(LEN(A1389)=0,"",INDEX('Smelter Look-up'!$C:$C,MATCH($A1389,'Smelter Look-up'!$E:$E,0)))</f>
        <v/>
      </c>
      <c r="D1389" s="230"/>
      <c r="E1389" s="182" t="str">
        <f ca="1">IF(ISERROR($V1389),"",OFFSET('Smelter Look-up'!$D$4,$V1389-4,0)&amp;"")</f>
        <v/>
      </c>
      <c r="F1389" s="182" t="str">
        <f ca="1">IF(ISERROR($V1389),"",OFFSET('Smelter Look-up'!$E$4,$V1389-4,0))</f>
        <v/>
      </c>
      <c r="G1389" s="182" t="str">
        <f ca="1">IF(C1389=$X$4,IF(ISERROR($V1389),"Enter smelter details","RMI"),IF(ISERROR($V1389),"",OFFSET('Smelter Look-up'!$F$4,$V1389-4,0)))</f>
        <v/>
      </c>
      <c r="H1389" s="183" t="str">
        <f ca="1">IF(ISERROR($V1389),"",OFFSET('Smelter Look-up'!$G$4,$V1389-4,0))</f>
        <v/>
      </c>
      <c r="I1389" s="184" t="str">
        <f ca="1">IF(ISERROR($V1389),"",OFFSET('Smelter Look-up'!$H$4,$V1389-4,0))</f>
        <v/>
      </c>
      <c r="J1389" s="184" t="str">
        <f ca="1">IF(ISERROR($V1389),"",OFFSET('Smelter Look-up'!$I$4,$V1389-4,0))</f>
        <v/>
      </c>
      <c r="K1389" s="224"/>
      <c r="L1389" s="224"/>
      <c r="M1389" s="224"/>
      <c r="N1389" s="224"/>
      <c r="O1389" s="224"/>
      <c r="P1389" s="185"/>
      <c r="Q1389" s="225"/>
      <c r="R1389" s="182" t="str">
        <f ca="1">IF(ISERROR($V1389),"",OFFSET('Smelter Look-up'!$C$4,$V1389-4,0)&amp;"")</f>
        <v/>
      </c>
      <c r="S1389" s="181" t="str">
        <f t="shared" ca="1" si="194"/>
        <v/>
      </c>
      <c r="T1389" s="181" t="str">
        <f ca="1">IF(B1389="","",IF(ISERROR(MATCH($J1389,SorP!$B$1:$B$6226,0)),"",INDIRECT("'SorP'!$A$"&amp;MATCH($S1389&amp;$J1389,SorP!C:C,0))))</f>
        <v/>
      </c>
      <c r="U1389" s="201"/>
      <c r="V1389" s="226" t="e">
        <f>IF(C1389="",NA(),IF(OR(C1389="Smelter not listed",C1389="Smelter not yet identified"),MATCH($B1389&amp;$D1389,'Smelter Look-up'!$J:$J,0),MATCH($B1389&amp;$C1389,'Smelter Look-up'!$J:$J,0)))</f>
        <v>#N/A</v>
      </c>
      <c r="X1389" s="227">
        <f t="shared" ca="1" si="195"/>
        <v>0</v>
      </c>
      <c r="AB1389" s="228" t="str">
        <f t="shared" si="196"/>
        <v/>
      </c>
    </row>
    <row r="1390" spans="1:28" s="227" customFormat="1" ht="20.25">
      <c r="A1390" s="181"/>
      <c r="B1390" s="182" t="str">
        <f>IF(LEN(A1390)=0,"",INDEX('Smelter Look-up'!$A:$A,MATCH($A1390,'Smelter Look-up'!$E:$E,0)))</f>
        <v/>
      </c>
      <c r="C1390" s="186" t="str">
        <f>IF(LEN(A1390)=0,"",INDEX('Smelter Look-up'!$C:$C,MATCH($A1390,'Smelter Look-up'!$E:$E,0)))</f>
        <v/>
      </c>
      <c r="D1390" s="230"/>
      <c r="E1390" s="182" t="str">
        <f ca="1">IF(ISERROR($V1390),"",OFFSET('Smelter Look-up'!$D$4,$V1390-4,0)&amp;"")</f>
        <v/>
      </c>
      <c r="F1390" s="182" t="str">
        <f ca="1">IF(ISERROR($V1390),"",OFFSET('Smelter Look-up'!$E$4,$V1390-4,0))</f>
        <v/>
      </c>
      <c r="G1390" s="182" t="str">
        <f ca="1">IF(C1390=$X$4,IF(ISERROR($V1390),"Enter smelter details","RMI"),IF(ISERROR($V1390),"",OFFSET('Smelter Look-up'!$F$4,$V1390-4,0)))</f>
        <v/>
      </c>
      <c r="H1390" s="183" t="str">
        <f ca="1">IF(ISERROR($V1390),"",OFFSET('Smelter Look-up'!$G$4,$V1390-4,0))</f>
        <v/>
      </c>
      <c r="I1390" s="184" t="str">
        <f ca="1">IF(ISERROR($V1390),"",OFFSET('Smelter Look-up'!$H$4,$V1390-4,0))</f>
        <v/>
      </c>
      <c r="J1390" s="184" t="str">
        <f ca="1">IF(ISERROR($V1390),"",OFFSET('Smelter Look-up'!$I$4,$V1390-4,0))</f>
        <v/>
      </c>
      <c r="K1390" s="224"/>
      <c r="L1390" s="224"/>
      <c r="M1390" s="224"/>
      <c r="N1390" s="224"/>
      <c r="O1390" s="224"/>
      <c r="P1390" s="185"/>
      <c r="Q1390" s="225"/>
      <c r="R1390" s="182" t="str">
        <f ca="1">IF(ISERROR($V1390),"",OFFSET('Smelter Look-up'!$C$4,$V1390-4,0)&amp;"")</f>
        <v/>
      </c>
      <c r="S1390" s="181" t="str">
        <f t="shared" ca="1" si="194"/>
        <v/>
      </c>
      <c r="T1390" s="181" t="str">
        <f ca="1">IF(B1390="","",IF(ISERROR(MATCH($J1390,SorP!$B$1:$B$6226,0)),"",INDIRECT("'SorP'!$A$"&amp;MATCH($S1390&amp;$J1390,SorP!C:C,0))))</f>
        <v/>
      </c>
      <c r="U1390" s="201"/>
      <c r="V1390" s="226" t="e">
        <f>IF(C1390="",NA(),IF(OR(C1390="Smelter not listed",C1390="Smelter not yet identified"),MATCH($B1390&amp;$D1390,'Smelter Look-up'!$J:$J,0),MATCH($B1390&amp;$C1390,'Smelter Look-up'!$J:$J,0)))</f>
        <v>#N/A</v>
      </c>
      <c r="X1390" s="227">
        <f t="shared" ca="1" si="195"/>
        <v>0</v>
      </c>
      <c r="AB1390" s="228" t="str">
        <f t="shared" si="196"/>
        <v/>
      </c>
    </row>
    <row r="1391" spans="1:28" s="227" customFormat="1" ht="20.25">
      <c r="A1391" s="181"/>
      <c r="B1391" s="182" t="str">
        <f>IF(LEN(A1391)=0,"",INDEX('Smelter Look-up'!$A:$A,MATCH($A1391,'Smelter Look-up'!$E:$E,0)))</f>
        <v/>
      </c>
      <c r="C1391" s="186" t="str">
        <f>IF(LEN(A1391)=0,"",INDEX('Smelter Look-up'!$C:$C,MATCH($A1391,'Smelter Look-up'!$E:$E,0)))</f>
        <v/>
      </c>
      <c r="D1391" s="230"/>
      <c r="E1391" s="182" t="str">
        <f ca="1">IF(ISERROR($V1391),"",OFFSET('Smelter Look-up'!$D$4,$V1391-4,0)&amp;"")</f>
        <v/>
      </c>
      <c r="F1391" s="182" t="str">
        <f ca="1">IF(ISERROR($V1391),"",OFFSET('Smelter Look-up'!$E$4,$V1391-4,0))</f>
        <v/>
      </c>
      <c r="G1391" s="182" t="str">
        <f ca="1">IF(C1391=$X$4,IF(ISERROR($V1391),"Enter smelter details","RMI"),IF(ISERROR($V1391),"",OFFSET('Smelter Look-up'!$F$4,$V1391-4,0)))</f>
        <v/>
      </c>
      <c r="H1391" s="183" t="str">
        <f ca="1">IF(ISERROR($V1391),"",OFFSET('Smelter Look-up'!$G$4,$V1391-4,0))</f>
        <v/>
      </c>
      <c r="I1391" s="184" t="str">
        <f ca="1">IF(ISERROR($V1391),"",OFFSET('Smelter Look-up'!$H$4,$V1391-4,0))</f>
        <v/>
      </c>
      <c r="J1391" s="184" t="str">
        <f ca="1">IF(ISERROR($V1391),"",OFFSET('Smelter Look-up'!$I$4,$V1391-4,0))</f>
        <v/>
      </c>
      <c r="K1391" s="224"/>
      <c r="L1391" s="224"/>
      <c r="M1391" s="224"/>
      <c r="N1391" s="224"/>
      <c r="O1391" s="224"/>
      <c r="P1391" s="185"/>
      <c r="Q1391" s="225"/>
      <c r="R1391" s="182" t="str">
        <f ca="1">IF(ISERROR($V1391),"",OFFSET('Smelter Look-up'!$C$4,$V1391-4,0)&amp;"")</f>
        <v/>
      </c>
      <c r="S1391" s="181" t="str">
        <f t="shared" ca="1" si="194"/>
        <v/>
      </c>
      <c r="T1391" s="181" t="str">
        <f ca="1">IF(B1391="","",IF(ISERROR(MATCH($J1391,SorP!$B$1:$B$6226,0)),"",INDIRECT("'SorP'!$A$"&amp;MATCH($S1391&amp;$J1391,SorP!C:C,0))))</f>
        <v/>
      </c>
      <c r="U1391" s="201"/>
      <c r="V1391" s="226" t="e">
        <f>IF(C1391="",NA(),IF(OR(C1391="Smelter not listed",C1391="Smelter not yet identified"),MATCH($B1391&amp;$D1391,'Smelter Look-up'!$J:$J,0),MATCH($B1391&amp;$C1391,'Smelter Look-up'!$J:$J,0)))</f>
        <v>#N/A</v>
      </c>
      <c r="X1391" s="227">
        <f t="shared" ca="1" si="195"/>
        <v>0</v>
      </c>
      <c r="AB1391" s="228" t="str">
        <f t="shared" si="196"/>
        <v/>
      </c>
    </row>
    <row r="1392" spans="1:28" s="227" customFormat="1" ht="20.25">
      <c r="A1392" s="181"/>
      <c r="B1392" s="182" t="str">
        <f>IF(LEN(A1392)=0,"",INDEX('Smelter Look-up'!$A:$A,MATCH($A1392,'Smelter Look-up'!$E:$E,0)))</f>
        <v/>
      </c>
      <c r="C1392" s="186" t="str">
        <f>IF(LEN(A1392)=0,"",INDEX('Smelter Look-up'!$C:$C,MATCH($A1392,'Smelter Look-up'!$E:$E,0)))</f>
        <v/>
      </c>
      <c r="D1392" s="230"/>
      <c r="E1392" s="182" t="str">
        <f ca="1">IF(ISERROR($V1392),"",OFFSET('Smelter Look-up'!$D$4,$V1392-4,0)&amp;"")</f>
        <v/>
      </c>
      <c r="F1392" s="182" t="str">
        <f ca="1">IF(ISERROR($V1392),"",OFFSET('Smelter Look-up'!$E$4,$V1392-4,0))</f>
        <v/>
      </c>
      <c r="G1392" s="182" t="str">
        <f ca="1">IF(C1392=$X$4,IF(ISERROR($V1392),"Enter smelter details","RMI"),IF(ISERROR($V1392),"",OFFSET('Smelter Look-up'!$F$4,$V1392-4,0)))</f>
        <v/>
      </c>
      <c r="H1392" s="183" t="str">
        <f ca="1">IF(ISERROR($V1392),"",OFFSET('Smelter Look-up'!$G$4,$V1392-4,0))</f>
        <v/>
      </c>
      <c r="I1392" s="184" t="str">
        <f ca="1">IF(ISERROR($V1392),"",OFFSET('Smelter Look-up'!$H$4,$V1392-4,0))</f>
        <v/>
      </c>
      <c r="J1392" s="184" t="str">
        <f ca="1">IF(ISERROR($V1392),"",OFFSET('Smelter Look-up'!$I$4,$V1392-4,0))</f>
        <v/>
      </c>
      <c r="K1392" s="224"/>
      <c r="L1392" s="224"/>
      <c r="M1392" s="224"/>
      <c r="N1392" s="224"/>
      <c r="O1392" s="224"/>
      <c r="P1392" s="185"/>
      <c r="Q1392" s="225"/>
      <c r="R1392" s="182" t="str">
        <f ca="1">IF(ISERROR($V1392),"",OFFSET('Smelter Look-up'!$C$4,$V1392-4,0)&amp;"")</f>
        <v/>
      </c>
      <c r="S1392" s="181" t="str">
        <f t="shared" ca="1" si="194"/>
        <v/>
      </c>
      <c r="T1392" s="181" t="str">
        <f ca="1">IF(B1392="","",IF(ISERROR(MATCH($J1392,SorP!$B$1:$B$6226,0)),"",INDIRECT("'SorP'!$A$"&amp;MATCH($S1392&amp;$J1392,SorP!C:C,0))))</f>
        <v/>
      </c>
      <c r="U1392" s="201"/>
      <c r="V1392" s="226" t="e">
        <f>IF(C1392="",NA(),IF(OR(C1392="Smelter not listed",C1392="Smelter not yet identified"),MATCH($B1392&amp;$D1392,'Smelter Look-up'!$J:$J,0),MATCH($B1392&amp;$C1392,'Smelter Look-up'!$J:$J,0)))</f>
        <v>#N/A</v>
      </c>
      <c r="X1392" s="227">
        <f t="shared" ca="1" si="195"/>
        <v>0</v>
      </c>
      <c r="AB1392" s="228" t="str">
        <f t="shared" si="196"/>
        <v/>
      </c>
    </row>
    <row r="1393" spans="1:28" s="227" customFormat="1" ht="20.25">
      <c r="A1393" s="181"/>
      <c r="B1393" s="182" t="str">
        <f>IF(LEN(A1393)=0,"",INDEX('Smelter Look-up'!$A:$A,MATCH($A1393,'Smelter Look-up'!$E:$E,0)))</f>
        <v/>
      </c>
      <c r="C1393" s="186" t="str">
        <f>IF(LEN(A1393)=0,"",INDEX('Smelter Look-up'!$C:$C,MATCH($A1393,'Smelter Look-up'!$E:$E,0)))</f>
        <v/>
      </c>
      <c r="D1393" s="230"/>
      <c r="E1393" s="182" t="str">
        <f ca="1">IF(ISERROR($V1393),"",OFFSET('Smelter Look-up'!$D$4,$V1393-4,0)&amp;"")</f>
        <v/>
      </c>
      <c r="F1393" s="182" t="str">
        <f ca="1">IF(ISERROR($V1393),"",OFFSET('Smelter Look-up'!$E$4,$V1393-4,0))</f>
        <v/>
      </c>
      <c r="G1393" s="182" t="str">
        <f ca="1">IF(C1393=$X$4,IF(ISERROR($V1393),"Enter smelter details","RMI"),IF(ISERROR($V1393),"",OFFSET('Smelter Look-up'!$F$4,$V1393-4,0)))</f>
        <v/>
      </c>
      <c r="H1393" s="183" t="str">
        <f ca="1">IF(ISERROR($V1393),"",OFFSET('Smelter Look-up'!$G$4,$V1393-4,0))</f>
        <v/>
      </c>
      <c r="I1393" s="184" t="str">
        <f ca="1">IF(ISERROR($V1393),"",OFFSET('Smelter Look-up'!$H$4,$V1393-4,0))</f>
        <v/>
      </c>
      <c r="J1393" s="184" t="str">
        <f ca="1">IF(ISERROR($V1393),"",OFFSET('Smelter Look-up'!$I$4,$V1393-4,0))</f>
        <v/>
      </c>
      <c r="K1393" s="224"/>
      <c r="L1393" s="224"/>
      <c r="M1393" s="224"/>
      <c r="N1393" s="224"/>
      <c r="O1393" s="224"/>
      <c r="P1393" s="185"/>
      <c r="Q1393" s="225"/>
      <c r="R1393" s="182" t="str">
        <f ca="1">IF(ISERROR($V1393),"",OFFSET('Smelter Look-up'!$C$4,$V1393-4,0)&amp;"")</f>
        <v/>
      </c>
      <c r="S1393" s="181" t="str">
        <f t="shared" ca="1" si="194"/>
        <v/>
      </c>
      <c r="T1393" s="181" t="str">
        <f ca="1">IF(B1393="","",IF(ISERROR(MATCH($J1393,SorP!$B$1:$B$6226,0)),"",INDIRECT("'SorP'!$A$"&amp;MATCH($S1393&amp;$J1393,SorP!C:C,0))))</f>
        <v/>
      </c>
      <c r="U1393" s="201"/>
      <c r="V1393" s="226" t="e">
        <f>IF(C1393="",NA(),IF(OR(C1393="Smelter not listed",C1393="Smelter not yet identified"),MATCH($B1393&amp;$D1393,'Smelter Look-up'!$J:$J,0),MATCH($B1393&amp;$C1393,'Smelter Look-up'!$J:$J,0)))</f>
        <v>#N/A</v>
      </c>
      <c r="X1393" s="227">
        <f t="shared" ca="1" si="195"/>
        <v>0</v>
      </c>
      <c r="AB1393" s="228" t="str">
        <f t="shared" si="196"/>
        <v/>
      </c>
    </row>
    <row r="1394" spans="1:28" s="227" customFormat="1" ht="20.25">
      <c r="A1394" s="181"/>
      <c r="B1394" s="182" t="str">
        <f>IF(LEN(A1394)=0,"",INDEX('Smelter Look-up'!$A:$A,MATCH($A1394,'Smelter Look-up'!$E:$E,0)))</f>
        <v/>
      </c>
      <c r="C1394" s="186" t="str">
        <f>IF(LEN(A1394)=0,"",INDEX('Smelter Look-up'!$C:$C,MATCH($A1394,'Smelter Look-up'!$E:$E,0)))</f>
        <v/>
      </c>
      <c r="D1394" s="230"/>
      <c r="E1394" s="182" t="str">
        <f ca="1">IF(ISERROR($V1394),"",OFFSET('Smelter Look-up'!$D$4,$V1394-4,0)&amp;"")</f>
        <v/>
      </c>
      <c r="F1394" s="182" t="str">
        <f ca="1">IF(ISERROR($V1394),"",OFFSET('Smelter Look-up'!$E$4,$V1394-4,0))</f>
        <v/>
      </c>
      <c r="G1394" s="182" t="str">
        <f ca="1">IF(C1394=$X$4,IF(ISERROR($V1394),"Enter smelter details","RMI"),IF(ISERROR($V1394),"",OFFSET('Smelter Look-up'!$F$4,$V1394-4,0)))</f>
        <v/>
      </c>
      <c r="H1394" s="183" t="str">
        <f ca="1">IF(ISERROR($V1394),"",OFFSET('Smelter Look-up'!$G$4,$V1394-4,0))</f>
        <v/>
      </c>
      <c r="I1394" s="184" t="str">
        <f ca="1">IF(ISERROR($V1394),"",OFFSET('Smelter Look-up'!$H$4,$V1394-4,0))</f>
        <v/>
      </c>
      <c r="J1394" s="184" t="str">
        <f ca="1">IF(ISERROR($V1394),"",OFFSET('Smelter Look-up'!$I$4,$V1394-4,0))</f>
        <v/>
      </c>
      <c r="K1394" s="224"/>
      <c r="L1394" s="224"/>
      <c r="M1394" s="224"/>
      <c r="N1394" s="224"/>
      <c r="O1394" s="224"/>
      <c r="P1394" s="185"/>
      <c r="Q1394" s="225"/>
      <c r="R1394" s="182" t="str">
        <f ca="1">IF(ISERROR($V1394),"",OFFSET('Smelter Look-up'!$C$4,$V1394-4,0)&amp;"")</f>
        <v/>
      </c>
      <c r="S1394" s="181" t="str">
        <f t="shared" ca="1" si="194"/>
        <v/>
      </c>
      <c r="T1394" s="181" t="str">
        <f ca="1">IF(B1394="","",IF(ISERROR(MATCH($J1394,SorP!$B$1:$B$6226,0)),"",INDIRECT("'SorP'!$A$"&amp;MATCH($S1394&amp;$J1394,SorP!C:C,0))))</f>
        <v/>
      </c>
      <c r="U1394" s="201"/>
      <c r="V1394" s="226" t="e">
        <f>IF(C1394="",NA(),IF(OR(C1394="Smelter not listed",C1394="Smelter not yet identified"),MATCH($B1394&amp;$D1394,'Smelter Look-up'!$J:$J,0),MATCH($B1394&amp;$C1394,'Smelter Look-up'!$J:$J,0)))</f>
        <v>#N/A</v>
      </c>
      <c r="X1394" s="227">
        <f t="shared" ca="1" si="195"/>
        <v>0</v>
      </c>
      <c r="AB1394" s="228" t="str">
        <f t="shared" si="196"/>
        <v/>
      </c>
    </row>
    <row r="1395" spans="1:28" s="227" customFormat="1" ht="20.25">
      <c r="A1395" s="181"/>
      <c r="B1395" s="182" t="str">
        <f>IF(LEN(A1395)=0,"",INDEX('Smelter Look-up'!$A:$A,MATCH($A1395,'Smelter Look-up'!$E:$E,0)))</f>
        <v/>
      </c>
      <c r="C1395" s="186" t="str">
        <f>IF(LEN(A1395)=0,"",INDEX('Smelter Look-up'!$C:$C,MATCH($A1395,'Smelter Look-up'!$E:$E,0)))</f>
        <v/>
      </c>
      <c r="D1395" s="230"/>
      <c r="E1395" s="182" t="str">
        <f ca="1">IF(ISERROR($V1395),"",OFFSET('Smelter Look-up'!$D$4,$V1395-4,0)&amp;"")</f>
        <v/>
      </c>
      <c r="F1395" s="182" t="str">
        <f ca="1">IF(ISERROR($V1395),"",OFFSET('Smelter Look-up'!$E$4,$V1395-4,0))</f>
        <v/>
      </c>
      <c r="G1395" s="182" t="str">
        <f ca="1">IF(C1395=$X$4,IF(ISERROR($V1395),"Enter smelter details","RMI"),IF(ISERROR($V1395),"",OFFSET('Smelter Look-up'!$F$4,$V1395-4,0)))</f>
        <v/>
      </c>
      <c r="H1395" s="183" t="str">
        <f ca="1">IF(ISERROR($V1395),"",OFFSET('Smelter Look-up'!$G$4,$V1395-4,0))</f>
        <v/>
      </c>
      <c r="I1395" s="184" t="str">
        <f ca="1">IF(ISERROR($V1395),"",OFFSET('Smelter Look-up'!$H$4,$V1395-4,0))</f>
        <v/>
      </c>
      <c r="J1395" s="184" t="str">
        <f ca="1">IF(ISERROR($V1395),"",OFFSET('Smelter Look-up'!$I$4,$V1395-4,0))</f>
        <v/>
      </c>
      <c r="K1395" s="224"/>
      <c r="L1395" s="224"/>
      <c r="M1395" s="224"/>
      <c r="N1395" s="224"/>
      <c r="O1395" s="224"/>
      <c r="P1395" s="185"/>
      <c r="Q1395" s="225"/>
      <c r="R1395" s="182" t="str">
        <f ca="1">IF(ISERROR($V1395),"",OFFSET('Smelter Look-up'!$C$4,$V1395-4,0)&amp;"")</f>
        <v/>
      </c>
      <c r="S1395" s="181" t="str">
        <f t="shared" ca="1" si="194"/>
        <v/>
      </c>
      <c r="T1395" s="181" t="str">
        <f ca="1">IF(B1395="","",IF(ISERROR(MATCH($J1395,SorP!$B$1:$B$6226,0)),"",INDIRECT("'SorP'!$A$"&amp;MATCH($S1395&amp;$J1395,SorP!C:C,0))))</f>
        <v/>
      </c>
      <c r="U1395" s="201"/>
      <c r="V1395" s="226" t="e">
        <f>IF(C1395="",NA(),IF(OR(C1395="Smelter not listed",C1395="Smelter not yet identified"),MATCH($B1395&amp;$D1395,'Smelter Look-up'!$J:$J,0),MATCH($B1395&amp;$C1395,'Smelter Look-up'!$J:$J,0)))</f>
        <v>#N/A</v>
      </c>
      <c r="X1395" s="227">
        <f t="shared" ca="1" si="195"/>
        <v>0</v>
      </c>
      <c r="AB1395" s="228" t="str">
        <f t="shared" si="196"/>
        <v/>
      </c>
    </row>
    <row r="1396" spans="1:28" s="227" customFormat="1" ht="20.25">
      <c r="A1396" s="181"/>
      <c r="B1396" s="182" t="str">
        <f>IF(LEN(A1396)=0,"",INDEX('Smelter Look-up'!$A:$A,MATCH($A1396,'Smelter Look-up'!$E:$E,0)))</f>
        <v/>
      </c>
      <c r="C1396" s="186" t="str">
        <f>IF(LEN(A1396)=0,"",INDEX('Smelter Look-up'!$C:$C,MATCH($A1396,'Smelter Look-up'!$E:$E,0)))</f>
        <v/>
      </c>
      <c r="D1396" s="230"/>
      <c r="E1396" s="182" t="str">
        <f ca="1">IF(ISERROR($V1396),"",OFFSET('Smelter Look-up'!$D$4,$V1396-4,0)&amp;"")</f>
        <v/>
      </c>
      <c r="F1396" s="182" t="str">
        <f ca="1">IF(ISERROR($V1396),"",OFFSET('Smelter Look-up'!$E$4,$V1396-4,0))</f>
        <v/>
      </c>
      <c r="G1396" s="182" t="str">
        <f ca="1">IF(C1396=$X$4,IF(ISERROR($V1396),"Enter smelter details","RMI"),IF(ISERROR($V1396),"",OFFSET('Smelter Look-up'!$F$4,$V1396-4,0)))</f>
        <v/>
      </c>
      <c r="H1396" s="183" t="str">
        <f ca="1">IF(ISERROR($V1396),"",OFFSET('Smelter Look-up'!$G$4,$V1396-4,0))</f>
        <v/>
      </c>
      <c r="I1396" s="184" t="str">
        <f ca="1">IF(ISERROR($V1396),"",OFFSET('Smelter Look-up'!$H$4,$V1396-4,0))</f>
        <v/>
      </c>
      <c r="J1396" s="184" t="str">
        <f ca="1">IF(ISERROR($V1396),"",OFFSET('Smelter Look-up'!$I$4,$V1396-4,0))</f>
        <v/>
      </c>
      <c r="K1396" s="224"/>
      <c r="L1396" s="224"/>
      <c r="M1396" s="224"/>
      <c r="N1396" s="224"/>
      <c r="O1396" s="224"/>
      <c r="P1396" s="185"/>
      <c r="Q1396" s="225"/>
      <c r="R1396" s="182" t="str">
        <f ca="1">IF(ISERROR($V1396),"",OFFSET('Smelter Look-up'!$C$4,$V1396-4,0)&amp;"")</f>
        <v/>
      </c>
      <c r="S1396" s="181" t="str">
        <f t="shared" ca="1" si="194"/>
        <v/>
      </c>
      <c r="T1396" s="181" t="str">
        <f ca="1">IF(B1396="","",IF(ISERROR(MATCH($J1396,SorP!$B$1:$B$6226,0)),"",INDIRECT("'SorP'!$A$"&amp;MATCH($S1396&amp;$J1396,SorP!C:C,0))))</f>
        <v/>
      </c>
      <c r="U1396" s="201"/>
      <c r="V1396" s="226" t="e">
        <f>IF(C1396="",NA(),IF(OR(C1396="Smelter not listed",C1396="Smelter not yet identified"),MATCH($B1396&amp;$D1396,'Smelter Look-up'!$J:$J,0),MATCH($B1396&amp;$C1396,'Smelter Look-up'!$J:$J,0)))</f>
        <v>#N/A</v>
      </c>
      <c r="X1396" s="227">
        <f t="shared" ca="1" si="195"/>
        <v>0</v>
      </c>
      <c r="AB1396" s="228" t="str">
        <f t="shared" si="196"/>
        <v/>
      </c>
    </row>
    <row r="1397" spans="1:28" s="227" customFormat="1" ht="20.25">
      <c r="A1397" s="181"/>
      <c r="B1397" s="182" t="str">
        <f>IF(LEN(A1397)=0,"",INDEX('Smelter Look-up'!$A:$A,MATCH($A1397,'Smelter Look-up'!$E:$E,0)))</f>
        <v/>
      </c>
      <c r="C1397" s="186" t="str">
        <f>IF(LEN(A1397)=0,"",INDEX('Smelter Look-up'!$C:$C,MATCH($A1397,'Smelter Look-up'!$E:$E,0)))</f>
        <v/>
      </c>
      <c r="D1397" s="230"/>
      <c r="E1397" s="182" t="str">
        <f ca="1">IF(ISERROR($V1397),"",OFFSET('Smelter Look-up'!$D$4,$V1397-4,0)&amp;"")</f>
        <v/>
      </c>
      <c r="F1397" s="182" t="str">
        <f ca="1">IF(ISERROR($V1397),"",OFFSET('Smelter Look-up'!$E$4,$V1397-4,0))</f>
        <v/>
      </c>
      <c r="G1397" s="182" t="str">
        <f ca="1">IF(C1397=$X$4,IF(ISERROR($V1397),"Enter smelter details","RMI"),IF(ISERROR($V1397),"",OFFSET('Smelter Look-up'!$F$4,$V1397-4,0)))</f>
        <v/>
      </c>
      <c r="H1397" s="183" t="str">
        <f ca="1">IF(ISERROR($V1397),"",OFFSET('Smelter Look-up'!$G$4,$V1397-4,0))</f>
        <v/>
      </c>
      <c r="I1397" s="184" t="str">
        <f ca="1">IF(ISERROR($V1397),"",OFFSET('Smelter Look-up'!$H$4,$V1397-4,0))</f>
        <v/>
      </c>
      <c r="J1397" s="184" t="str">
        <f ca="1">IF(ISERROR($V1397),"",OFFSET('Smelter Look-up'!$I$4,$V1397-4,0))</f>
        <v/>
      </c>
      <c r="K1397" s="224"/>
      <c r="L1397" s="224"/>
      <c r="M1397" s="224"/>
      <c r="N1397" s="224"/>
      <c r="O1397" s="224"/>
      <c r="P1397" s="185"/>
      <c r="Q1397" s="225"/>
      <c r="R1397" s="182" t="str">
        <f ca="1">IF(ISERROR($V1397),"",OFFSET('Smelter Look-up'!$C$4,$V1397-4,0)&amp;"")</f>
        <v/>
      </c>
      <c r="S1397" s="181" t="str">
        <f t="shared" ca="1" si="194"/>
        <v/>
      </c>
      <c r="T1397" s="181" t="str">
        <f ca="1">IF(B1397="","",IF(ISERROR(MATCH($J1397,SorP!$B$1:$B$6226,0)),"",INDIRECT("'SorP'!$A$"&amp;MATCH($S1397&amp;$J1397,SorP!C:C,0))))</f>
        <v/>
      </c>
      <c r="U1397" s="201"/>
      <c r="V1397" s="226" t="e">
        <f>IF(C1397="",NA(),IF(OR(C1397="Smelter not listed",C1397="Smelter not yet identified"),MATCH($B1397&amp;$D1397,'Smelter Look-up'!$J:$J,0),MATCH($B1397&amp;$C1397,'Smelter Look-up'!$J:$J,0)))</f>
        <v>#N/A</v>
      </c>
      <c r="X1397" s="227">
        <f t="shared" ca="1" si="195"/>
        <v>0</v>
      </c>
      <c r="AB1397" s="228" t="str">
        <f t="shared" si="196"/>
        <v/>
      </c>
    </row>
    <row r="1398" spans="1:28" s="227" customFormat="1" ht="20.25">
      <c r="A1398" s="181"/>
      <c r="B1398" s="182" t="str">
        <f>IF(LEN(A1398)=0,"",INDEX('Smelter Look-up'!$A:$A,MATCH($A1398,'Smelter Look-up'!$E:$E,0)))</f>
        <v/>
      </c>
      <c r="C1398" s="186" t="str">
        <f>IF(LEN(A1398)=0,"",INDEX('Smelter Look-up'!$C:$C,MATCH($A1398,'Smelter Look-up'!$E:$E,0)))</f>
        <v/>
      </c>
      <c r="D1398" s="230"/>
      <c r="E1398" s="182" t="str">
        <f ca="1">IF(ISERROR($V1398),"",OFFSET('Smelter Look-up'!$D$4,$V1398-4,0)&amp;"")</f>
        <v/>
      </c>
      <c r="F1398" s="182" t="str">
        <f ca="1">IF(ISERROR($V1398),"",OFFSET('Smelter Look-up'!$E$4,$V1398-4,0))</f>
        <v/>
      </c>
      <c r="G1398" s="182" t="str">
        <f ca="1">IF(C1398=$X$4,IF(ISERROR($V1398),"Enter smelter details","RMI"),IF(ISERROR($V1398),"",OFFSET('Smelter Look-up'!$F$4,$V1398-4,0)))</f>
        <v/>
      </c>
      <c r="H1398" s="183" t="str">
        <f ca="1">IF(ISERROR($V1398),"",OFFSET('Smelter Look-up'!$G$4,$V1398-4,0))</f>
        <v/>
      </c>
      <c r="I1398" s="184" t="str">
        <f ca="1">IF(ISERROR($V1398),"",OFFSET('Smelter Look-up'!$H$4,$V1398-4,0))</f>
        <v/>
      </c>
      <c r="J1398" s="184" t="str">
        <f ca="1">IF(ISERROR($V1398),"",OFFSET('Smelter Look-up'!$I$4,$V1398-4,0))</f>
        <v/>
      </c>
      <c r="K1398" s="224"/>
      <c r="L1398" s="224"/>
      <c r="M1398" s="224"/>
      <c r="N1398" s="224"/>
      <c r="O1398" s="224"/>
      <c r="P1398" s="185"/>
      <c r="Q1398" s="225"/>
      <c r="R1398" s="182" t="str">
        <f ca="1">IF(ISERROR($V1398),"",OFFSET('Smelter Look-up'!$C$4,$V1398-4,0)&amp;"")</f>
        <v/>
      </c>
      <c r="S1398" s="181" t="str">
        <f t="shared" ca="1" si="194"/>
        <v/>
      </c>
      <c r="T1398" s="181" t="str">
        <f ca="1">IF(B1398="","",IF(ISERROR(MATCH($J1398,SorP!$B$1:$B$6226,0)),"",INDIRECT("'SorP'!$A$"&amp;MATCH($S1398&amp;$J1398,SorP!C:C,0))))</f>
        <v/>
      </c>
      <c r="U1398" s="201"/>
      <c r="V1398" s="226" t="e">
        <f>IF(C1398="",NA(),IF(OR(C1398="Smelter not listed",C1398="Smelter not yet identified"),MATCH($B1398&amp;$D1398,'Smelter Look-up'!$J:$J,0),MATCH($B1398&amp;$C1398,'Smelter Look-up'!$J:$J,0)))</f>
        <v>#N/A</v>
      </c>
      <c r="X1398" s="227">
        <f t="shared" ca="1" si="195"/>
        <v>0</v>
      </c>
      <c r="AB1398" s="228" t="str">
        <f t="shared" si="196"/>
        <v/>
      </c>
    </row>
    <row r="1399" spans="1:28" s="227" customFormat="1" ht="20.25">
      <c r="A1399" s="181"/>
      <c r="B1399" s="182" t="str">
        <f>IF(LEN(A1399)=0,"",INDEX('Smelter Look-up'!$A:$A,MATCH($A1399,'Smelter Look-up'!$E:$E,0)))</f>
        <v/>
      </c>
      <c r="C1399" s="186" t="str">
        <f>IF(LEN(A1399)=0,"",INDEX('Smelter Look-up'!$C:$C,MATCH($A1399,'Smelter Look-up'!$E:$E,0)))</f>
        <v/>
      </c>
      <c r="D1399" s="230"/>
      <c r="E1399" s="182" t="str">
        <f ca="1">IF(ISERROR($V1399),"",OFFSET('Smelter Look-up'!$D$4,$V1399-4,0)&amp;"")</f>
        <v/>
      </c>
      <c r="F1399" s="182" t="str">
        <f ca="1">IF(ISERROR($V1399),"",OFFSET('Smelter Look-up'!$E$4,$V1399-4,0))</f>
        <v/>
      </c>
      <c r="G1399" s="182" t="str">
        <f ca="1">IF(C1399=$X$4,IF(ISERROR($V1399),"Enter smelter details","RMI"),IF(ISERROR($V1399),"",OFFSET('Smelter Look-up'!$F$4,$V1399-4,0)))</f>
        <v/>
      </c>
      <c r="H1399" s="183" t="str">
        <f ca="1">IF(ISERROR($V1399),"",OFFSET('Smelter Look-up'!$G$4,$V1399-4,0))</f>
        <v/>
      </c>
      <c r="I1399" s="184" t="str">
        <f ca="1">IF(ISERROR($V1399),"",OFFSET('Smelter Look-up'!$H$4,$V1399-4,0))</f>
        <v/>
      </c>
      <c r="J1399" s="184" t="str">
        <f ca="1">IF(ISERROR($V1399),"",OFFSET('Smelter Look-up'!$I$4,$V1399-4,0))</f>
        <v/>
      </c>
      <c r="K1399" s="224"/>
      <c r="L1399" s="224"/>
      <c r="M1399" s="224"/>
      <c r="N1399" s="224"/>
      <c r="O1399" s="224"/>
      <c r="P1399" s="185"/>
      <c r="Q1399" s="225"/>
      <c r="R1399" s="182" t="str">
        <f ca="1">IF(ISERROR($V1399),"",OFFSET('Smelter Look-up'!$C$4,$V1399-4,0)&amp;"")</f>
        <v/>
      </c>
      <c r="S1399" s="181" t="str">
        <f t="shared" ca="1" si="194"/>
        <v/>
      </c>
      <c r="T1399" s="181" t="str">
        <f ca="1">IF(B1399="","",IF(ISERROR(MATCH($J1399,SorP!$B$1:$B$6226,0)),"",INDIRECT("'SorP'!$A$"&amp;MATCH($S1399&amp;$J1399,SorP!C:C,0))))</f>
        <v/>
      </c>
      <c r="U1399" s="201"/>
      <c r="V1399" s="226" t="e">
        <f>IF(C1399="",NA(),IF(OR(C1399="Smelter not listed",C1399="Smelter not yet identified"),MATCH($B1399&amp;$D1399,'Smelter Look-up'!$J:$J,0),MATCH($B1399&amp;$C1399,'Smelter Look-up'!$J:$J,0)))</f>
        <v>#N/A</v>
      </c>
      <c r="X1399" s="227">
        <f t="shared" ca="1" si="195"/>
        <v>0</v>
      </c>
      <c r="AB1399" s="228" t="str">
        <f t="shared" si="196"/>
        <v/>
      </c>
    </row>
    <row r="1400" spans="1:28" s="227" customFormat="1" ht="20.25">
      <c r="A1400" s="181"/>
      <c r="B1400" s="182" t="str">
        <f>IF(LEN(A1400)=0,"",INDEX('Smelter Look-up'!$A:$A,MATCH($A1400,'Smelter Look-up'!$E:$E,0)))</f>
        <v/>
      </c>
      <c r="C1400" s="186" t="str">
        <f>IF(LEN(A1400)=0,"",INDEX('Smelter Look-up'!$C:$C,MATCH($A1400,'Smelter Look-up'!$E:$E,0)))</f>
        <v/>
      </c>
      <c r="D1400" s="230"/>
      <c r="E1400" s="182" t="str">
        <f ca="1">IF(ISERROR($V1400),"",OFFSET('Smelter Look-up'!$D$4,$V1400-4,0)&amp;"")</f>
        <v/>
      </c>
      <c r="F1400" s="182" t="str">
        <f ca="1">IF(ISERROR($V1400),"",OFFSET('Smelter Look-up'!$E$4,$V1400-4,0))</f>
        <v/>
      </c>
      <c r="G1400" s="182" t="str">
        <f ca="1">IF(C1400=$X$4,IF(ISERROR($V1400),"Enter smelter details","RMI"),IF(ISERROR($V1400),"",OFFSET('Smelter Look-up'!$F$4,$V1400-4,0)))</f>
        <v/>
      </c>
      <c r="H1400" s="183" t="str">
        <f ca="1">IF(ISERROR($V1400),"",OFFSET('Smelter Look-up'!$G$4,$V1400-4,0))</f>
        <v/>
      </c>
      <c r="I1400" s="184" t="str">
        <f ca="1">IF(ISERROR($V1400),"",OFFSET('Smelter Look-up'!$H$4,$V1400-4,0))</f>
        <v/>
      </c>
      <c r="J1400" s="184" t="str">
        <f ca="1">IF(ISERROR($V1400),"",OFFSET('Smelter Look-up'!$I$4,$V1400-4,0))</f>
        <v/>
      </c>
      <c r="K1400" s="224"/>
      <c r="L1400" s="224"/>
      <c r="M1400" s="224"/>
      <c r="N1400" s="224"/>
      <c r="O1400" s="224"/>
      <c r="P1400" s="185"/>
      <c r="Q1400" s="225"/>
      <c r="R1400" s="182" t="str">
        <f ca="1">IF(ISERROR($V1400),"",OFFSET('Smelter Look-up'!$C$4,$V1400-4,0)&amp;"")</f>
        <v/>
      </c>
      <c r="S1400" s="181" t="str">
        <f t="shared" ca="1" si="194"/>
        <v/>
      </c>
      <c r="T1400" s="181" t="str">
        <f ca="1">IF(B1400="","",IF(ISERROR(MATCH($J1400,SorP!$B$1:$B$6226,0)),"",INDIRECT("'SorP'!$A$"&amp;MATCH($S1400&amp;$J1400,SorP!C:C,0))))</f>
        <v/>
      </c>
      <c r="U1400" s="201"/>
      <c r="V1400" s="226" t="e">
        <f>IF(C1400="",NA(),IF(OR(C1400="Smelter not listed",C1400="Smelter not yet identified"),MATCH($B1400&amp;$D1400,'Smelter Look-up'!$J:$J,0),MATCH($B1400&amp;$C1400,'Smelter Look-up'!$J:$J,0)))</f>
        <v>#N/A</v>
      </c>
      <c r="X1400" s="227">
        <f t="shared" ca="1" si="195"/>
        <v>0</v>
      </c>
      <c r="AB1400" s="228" t="str">
        <f t="shared" si="196"/>
        <v/>
      </c>
    </row>
    <row r="1401" spans="1:28" s="227" customFormat="1" ht="20.25">
      <c r="A1401" s="181"/>
      <c r="B1401" s="182" t="str">
        <f>IF(LEN(A1401)=0,"",INDEX('Smelter Look-up'!$A:$A,MATCH($A1401,'Smelter Look-up'!$E:$E,0)))</f>
        <v/>
      </c>
      <c r="C1401" s="186" t="str">
        <f>IF(LEN(A1401)=0,"",INDEX('Smelter Look-up'!$C:$C,MATCH($A1401,'Smelter Look-up'!$E:$E,0)))</f>
        <v/>
      </c>
      <c r="D1401" s="230"/>
      <c r="E1401" s="182" t="str">
        <f ca="1">IF(ISERROR($V1401),"",OFFSET('Smelter Look-up'!$D$4,$V1401-4,0)&amp;"")</f>
        <v/>
      </c>
      <c r="F1401" s="182" t="str">
        <f ca="1">IF(ISERROR($V1401),"",OFFSET('Smelter Look-up'!$E$4,$V1401-4,0))</f>
        <v/>
      </c>
      <c r="G1401" s="182" t="str">
        <f ca="1">IF(C1401=$X$4,IF(ISERROR($V1401),"Enter smelter details","RMI"),IF(ISERROR($V1401),"",OFFSET('Smelter Look-up'!$F$4,$V1401-4,0)))</f>
        <v/>
      </c>
      <c r="H1401" s="183" t="str">
        <f ca="1">IF(ISERROR($V1401),"",OFFSET('Smelter Look-up'!$G$4,$V1401-4,0))</f>
        <v/>
      </c>
      <c r="I1401" s="184" t="str">
        <f ca="1">IF(ISERROR($V1401),"",OFFSET('Smelter Look-up'!$H$4,$V1401-4,0))</f>
        <v/>
      </c>
      <c r="J1401" s="184" t="str">
        <f ca="1">IF(ISERROR($V1401),"",OFFSET('Smelter Look-up'!$I$4,$V1401-4,0))</f>
        <v/>
      </c>
      <c r="K1401" s="224"/>
      <c r="L1401" s="224"/>
      <c r="M1401" s="224"/>
      <c r="N1401" s="224"/>
      <c r="O1401" s="224"/>
      <c r="P1401" s="185"/>
      <c r="Q1401" s="225"/>
      <c r="R1401" s="182" t="str">
        <f ca="1">IF(ISERROR($V1401),"",OFFSET('Smelter Look-up'!$C$4,$V1401-4,0)&amp;"")</f>
        <v/>
      </c>
      <c r="S1401" s="181" t="str">
        <f t="shared" ca="1" si="194"/>
        <v/>
      </c>
      <c r="T1401" s="181" t="str">
        <f ca="1">IF(B1401="","",IF(ISERROR(MATCH($J1401,SorP!$B$1:$B$6226,0)),"",INDIRECT("'SorP'!$A$"&amp;MATCH($S1401&amp;$J1401,SorP!C:C,0))))</f>
        <v/>
      </c>
      <c r="U1401" s="201"/>
      <c r="V1401" s="226" t="e">
        <f>IF(C1401="",NA(),IF(OR(C1401="Smelter not listed",C1401="Smelter not yet identified"),MATCH($B1401&amp;$D1401,'Smelter Look-up'!$J:$J,0),MATCH($B1401&amp;$C1401,'Smelter Look-up'!$J:$J,0)))</f>
        <v>#N/A</v>
      </c>
      <c r="X1401" s="227">
        <f t="shared" ca="1" si="195"/>
        <v>0</v>
      </c>
      <c r="AB1401" s="228" t="str">
        <f t="shared" si="196"/>
        <v/>
      </c>
    </row>
    <row r="1402" spans="1:28" s="227" customFormat="1" ht="20.25">
      <c r="A1402" s="181"/>
      <c r="B1402" s="182" t="str">
        <f>IF(LEN(A1402)=0,"",INDEX('Smelter Look-up'!$A:$A,MATCH($A1402,'Smelter Look-up'!$E:$E,0)))</f>
        <v/>
      </c>
      <c r="C1402" s="186" t="str">
        <f>IF(LEN(A1402)=0,"",INDEX('Smelter Look-up'!$C:$C,MATCH($A1402,'Smelter Look-up'!$E:$E,0)))</f>
        <v/>
      </c>
      <c r="D1402" s="230"/>
      <c r="E1402" s="182" t="str">
        <f ca="1">IF(ISERROR($V1402),"",OFFSET('Smelter Look-up'!$D$4,$V1402-4,0)&amp;"")</f>
        <v/>
      </c>
      <c r="F1402" s="182" t="str">
        <f ca="1">IF(ISERROR($V1402),"",OFFSET('Smelter Look-up'!$E$4,$V1402-4,0))</f>
        <v/>
      </c>
      <c r="G1402" s="182" t="str">
        <f ca="1">IF(C1402=$X$4,IF(ISERROR($V1402),"Enter smelter details","RMI"),IF(ISERROR($V1402),"",OFFSET('Smelter Look-up'!$F$4,$V1402-4,0)))</f>
        <v/>
      </c>
      <c r="H1402" s="183" t="str">
        <f ca="1">IF(ISERROR($V1402),"",OFFSET('Smelter Look-up'!$G$4,$V1402-4,0))</f>
        <v/>
      </c>
      <c r="I1402" s="184" t="str">
        <f ca="1">IF(ISERROR($V1402),"",OFFSET('Smelter Look-up'!$H$4,$V1402-4,0))</f>
        <v/>
      </c>
      <c r="J1402" s="184" t="str">
        <f ca="1">IF(ISERROR($V1402),"",OFFSET('Smelter Look-up'!$I$4,$V1402-4,0))</f>
        <v/>
      </c>
      <c r="K1402" s="224"/>
      <c r="L1402" s="224"/>
      <c r="M1402" s="224"/>
      <c r="N1402" s="224"/>
      <c r="O1402" s="224"/>
      <c r="P1402" s="185"/>
      <c r="Q1402" s="225"/>
      <c r="R1402" s="182" t="str">
        <f ca="1">IF(ISERROR($V1402),"",OFFSET('Smelter Look-up'!$C$4,$V1402-4,0)&amp;"")</f>
        <v/>
      </c>
      <c r="S1402" s="181" t="str">
        <f t="shared" ca="1" si="194"/>
        <v/>
      </c>
      <c r="T1402" s="181" t="str">
        <f ca="1">IF(B1402="","",IF(ISERROR(MATCH($J1402,SorP!$B$1:$B$6226,0)),"",INDIRECT("'SorP'!$A$"&amp;MATCH($S1402&amp;$J1402,SorP!C:C,0))))</f>
        <v/>
      </c>
      <c r="U1402" s="201"/>
      <c r="V1402" s="226" t="e">
        <f>IF(C1402="",NA(),IF(OR(C1402="Smelter not listed",C1402="Smelter not yet identified"),MATCH($B1402&amp;$D1402,'Smelter Look-up'!$J:$J,0),MATCH($B1402&amp;$C1402,'Smelter Look-up'!$J:$J,0)))</f>
        <v>#N/A</v>
      </c>
      <c r="X1402" s="227">
        <f t="shared" ca="1" si="195"/>
        <v>0</v>
      </c>
      <c r="AB1402" s="228" t="str">
        <f t="shared" si="196"/>
        <v/>
      </c>
    </row>
    <row r="1403" spans="1:28" s="227" customFormat="1" ht="20.25">
      <c r="A1403" s="181"/>
      <c r="B1403" s="182" t="str">
        <f>IF(LEN(A1403)=0,"",INDEX('Smelter Look-up'!$A:$A,MATCH($A1403,'Smelter Look-up'!$E:$E,0)))</f>
        <v/>
      </c>
      <c r="C1403" s="186" t="str">
        <f>IF(LEN(A1403)=0,"",INDEX('Smelter Look-up'!$C:$C,MATCH($A1403,'Smelter Look-up'!$E:$E,0)))</f>
        <v/>
      </c>
      <c r="D1403" s="230"/>
      <c r="E1403" s="182" t="str">
        <f ca="1">IF(ISERROR($V1403),"",OFFSET('Smelter Look-up'!$D$4,$V1403-4,0)&amp;"")</f>
        <v/>
      </c>
      <c r="F1403" s="182" t="str">
        <f ca="1">IF(ISERROR($V1403),"",OFFSET('Smelter Look-up'!$E$4,$V1403-4,0))</f>
        <v/>
      </c>
      <c r="G1403" s="182" t="str">
        <f ca="1">IF(C1403=$X$4,IF(ISERROR($V1403),"Enter smelter details","RMI"),IF(ISERROR($V1403),"",OFFSET('Smelter Look-up'!$F$4,$V1403-4,0)))</f>
        <v/>
      </c>
      <c r="H1403" s="183" t="str">
        <f ca="1">IF(ISERROR($V1403),"",OFFSET('Smelter Look-up'!$G$4,$V1403-4,0))</f>
        <v/>
      </c>
      <c r="I1403" s="184" t="str">
        <f ca="1">IF(ISERROR($V1403),"",OFFSET('Smelter Look-up'!$H$4,$V1403-4,0))</f>
        <v/>
      </c>
      <c r="J1403" s="184" t="str">
        <f ca="1">IF(ISERROR($V1403),"",OFFSET('Smelter Look-up'!$I$4,$V1403-4,0))</f>
        <v/>
      </c>
      <c r="K1403" s="224"/>
      <c r="L1403" s="224"/>
      <c r="M1403" s="224"/>
      <c r="N1403" s="224"/>
      <c r="O1403" s="224"/>
      <c r="P1403" s="185"/>
      <c r="Q1403" s="225"/>
      <c r="R1403" s="182" t="str">
        <f ca="1">IF(ISERROR($V1403),"",OFFSET('Smelter Look-up'!$C$4,$V1403-4,0)&amp;"")</f>
        <v/>
      </c>
      <c r="S1403" s="181" t="str">
        <f t="shared" ref="S1403" ca="1" si="197">IF(B1403="","",IF(ISERROR(MATCH($E1403,CL,0)),"Unknown",INDIRECT("'C'!$A$"&amp;MATCH($E1403,CL,0)+1)))</f>
        <v/>
      </c>
      <c r="T1403" s="181" t="str">
        <f ca="1">IF(B1403="","",IF(ISERROR(MATCH($J1403,SorP!$B$1:$B$6226,0)),"",INDIRECT("'SorP'!$A$"&amp;MATCH($S1403&amp;$J1403,SorP!C:C,0))))</f>
        <v/>
      </c>
      <c r="U1403" s="201"/>
      <c r="V1403" s="226" t="e">
        <f>IF(C1403="",NA(),IF(OR(C1403="Smelter not listed",C1403="Smelter not yet identified"),MATCH($B1403&amp;$D1403,'Smelter Look-up'!$J:$J,0),MATCH($B1403&amp;$C1403,'Smelter Look-up'!$J:$J,0)))</f>
        <v>#N/A</v>
      </c>
      <c r="X1403" s="227">
        <f t="shared" ref="X1403" ca="1" si="198">IF(AND(C1403="Smelter not listed",OR(LEN(D1403)=0,LEN(E1403)=0)),1,0)</f>
        <v>0</v>
      </c>
      <c r="AB1403" s="228" t="str">
        <f t="shared" ref="AB1403" si="199">B1403&amp;C1403</f>
        <v/>
      </c>
    </row>
    <row r="1404" spans="1:28" s="227" customFormat="1" ht="20.25">
      <c r="A1404" s="181"/>
      <c r="B1404" s="182" t="str">
        <f>IF(LEN(A1404)=0,"",INDEX('Smelter Look-up'!$A:$A,MATCH($A1404,'Smelter Look-up'!$E:$E,0)))</f>
        <v/>
      </c>
      <c r="C1404" s="186" t="str">
        <f>IF(LEN(A1404)=0,"",INDEX('Smelter Look-up'!$C:$C,MATCH($A1404,'Smelter Look-up'!$E:$E,0)))</f>
        <v/>
      </c>
      <c r="D1404" s="230"/>
      <c r="E1404" s="182" t="str">
        <f ca="1">IF(ISERROR($V1404),"",OFFSET('Smelter Look-up'!$D$4,$V1404-4,0)&amp;"")</f>
        <v/>
      </c>
      <c r="F1404" s="182" t="str">
        <f ca="1">IF(ISERROR($V1404),"",OFFSET('Smelter Look-up'!$E$4,$V1404-4,0))</f>
        <v/>
      </c>
      <c r="G1404" s="182" t="str">
        <f ca="1">IF(C1404=$X$4,IF(ISERROR($V1404),"Enter smelter details","RMI"),IF(ISERROR($V1404),"",OFFSET('Smelter Look-up'!$F$4,$V1404-4,0)))</f>
        <v/>
      </c>
      <c r="H1404" s="183" t="str">
        <f ca="1">IF(ISERROR($V1404),"",OFFSET('Smelter Look-up'!$G$4,$V1404-4,0))</f>
        <v/>
      </c>
      <c r="I1404" s="184" t="str">
        <f ca="1">IF(ISERROR($V1404),"",OFFSET('Smelter Look-up'!$H$4,$V1404-4,0))</f>
        <v/>
      </c>
      <c r="J1404" s="184" t="str">
        <f ca="1">IF(ISERROR($V1404),"",OFFSET('Smelter Look-up'!$I$4,$V1404-4,0))</f>
        <v/>
      </c>
      <c r="K1404" s="224"/>
      <c r="L1404" s="224"/>
      <c r="M1404" s="224"/>
      <c r="N1404" s="224"/>
      <c r="O1404" s="224"/>
      <c r="P1404" s="185"/>
      <c r="Q1404" s="225"/>
      <c r="R1404" s="182" t="str">
        <f ca="1">IF(ISERROR($V1404),"",OFFSET('Smelter Look-up'!$C$4,$V1404-4,0)&amp;"")</f>
        <v/>
      </c>
      <c r="S1404" s="181" t="str">
        <f t="shared" ref="S1404:S1435" ca="1" si="200">IF(B1404="","",IF(ISERROR(MATCH($E1404,CL,0)),"Unknown",INDIRECT("'C'!$A$"&amp;MATCH($E1404,CL,0)+1)))</f>
        <v/>
      </c>
      <c r="T1404" s="181" t="str">
        <f ca="1">IF(B1404="","",IF(ISERROR(MATCH($J1404,SorP!$B$1:$B$6226,0)),"",INDIRECT("'SorP'!$A$"&amp;MATCH($S1404&amp;$J1404,SorP!C:C,0))))</f>
        <v/>
      </c>
      <c r="U1404" s="201"/>
      <c r="V1404" s="226" t="e">
        <f>IF(C1404="",NA(),IF(OR(C1404="Smelter not listed",C1404="Smelter not yet identified"),MATCH($B1404&amp;$D1404,'Smelter Look-up'!$J:$J,0),MATCH($B1404&amp;$C1404,'Smelter Look-up'!$J:$J,0)))</f>
        <v>#N/A</v>
      </c>
      <c r="X1404" s="227">
        <f t="shared" ref="X1404:X1435" ca="1" si="201">IF(AND(C1404="Smelter not listed",OR(LEN(D1404)=0,LEN(E1404)=0)),1,0)</f>
        <v>0</v>
      </c>
      <c r="AB1404" s="228" t="str">
        <f t="shared" ref="AB1404:AB1435" si="202">B1404&amp;C1404</f>
        <v/>
      </c>
    </row>
    <row r="1405" spans="1:28" s="227" customFormat="1" ht="20.25">
      <c r="A1405" s="181"/>
      <c r="B1405" s="182" t="str">
        <f>IF(LEN(A1405)=0,"",INDEX('Smelter Look-up'!$A:$A,MATCH($A1405,'Smelter Look-up'!$E:$E,0)))</f>
        <v/>
      </c>
      <c r="C1405" s="186" t="str">
        <f>IF(LEN(A1405)=0,"",INDEX('Smelter Look-up'!$C:$C,MATCH($A1405,'Smelter Look-up'!$E:$E,0)))</f>
        <v/>
      </c>
      <c r="D1405" s="230"/>
      <c r="E1405" s="182" t="str">
        <f ca="1">IF(ISERROR($V1405),"",OFFSET('Smelter Look-up'!$D$4,$V1405-4,0)&amp;"")</f>
        <v/>
      </c>
      <c r="F1405" s="182" t="str">
        <f ca="1">IF(ISERROR($V1405),"",OFFSET('Smelter Look-up'!$E$4,$V1405-4,0))</f>
        <v/>
      </c>
      <c r="G1405" s="182" t="str">
        <f ca="1">IF(C1405=$X$4,IF(ISERROR($V1405),"Enter smelter details","RMI"),IF(ISERROR($V1405),"",OFFSET('Smelter Look-up'!$F$4,$V1405-4,0)))</f>
        <v/>
      </c>
      <c r="H1405" s="183" t="str">
        <f ca="1">IF(ISERROR($V1405),"",OFFSET('Smelter Look-up'!$G$4,$V1405-4,0))</f>
        <v/>
      </c>
      <c r="I1405" s="184" t="str">
        <f ca="1">IF(ISERROR($V1405),"",OFFSET('Smelter Look-up'!$H$4,$V1405-4,0))</f>
        <v/>
      </c>
      <c r="J1405" s="184" t="str">
        <f ca="1">IF(ISERROR($V1405),"",OFFSET('Smelter Look-up'!$I$4,$V1405-4,0))</f>
        <v/>
      </c>
      <c r="K1405" s="224"/>
      <c r="L1405" s="224"/>
      <c r="M1405" s="224"/>
      <c r="N1405" s="224"/>
      <c r="O1405" s="224"/>
      <c r="P1405" s="185"/>
      <c r="Q1405" s="225"/>
      <c r="R1405" s="182" t="str">
        <f ca="1">IF(ISERROR($V1405),"",OFFSET('Smelter Look-up'!$C$4,$V1405-4,0)&amp;"")</f>
        <v/>
      </c>
      <c r="S1405" s="181" t="str">
        <f t="shared" ca="1" si="200"/>
        <v/>
      </c>
      <c r="T1405" s="181" t="str">
        <f ca="1">IF(B1405="","",IF(ISERROR(MATCH($J1405,SorP!$B$1:$B$6226,0)),"",INDIRECT("'SorP'!$A$"&amp;MATCH($S1405&amp;$J1405,SorP!C:C,0))))</f>
        <v/>
      </c>
      <c r="U1405" s="201"/>
      <c r="V1405" s="226" t="e">
        <f>IF(C1405="",NA(),IF(OR(C1405="Smelter not listed",C1405="Smelter not yet identified"),MATCH($B1405&amp;$D1405,'Smelter Look-up'!$J:$J,0),MATCH($B1405&amp;$C1405,'Smelter Look-up'!$J:$J,0)))</f>
        <v>#N/A</v>
      </c>
      <c r="X1405" s="227">
        <f t="shared" ca="1" si="201"/>
        <v>0</v>
      </c>
      <c r="AB1405" s="228" t="str">
        <f t="shared" si="202"/>
        <v/>
      </c>
    </row>
    <row r="1406" spans="1:28" s="227" customFormat="1" ht="20.25">
      <c r="A1406" s="181"/>
      <c r="B1406" s="182" t="str">
        <f>IF(LEN(A1406)=0,"",INDEX('Smelter Look-up'!$A:$A,MATCH($A1406,'Smelter Look-up'!$E:$E,0)))</f>
        <v/>
      </c>
      <c r="C1406" s="186" t="str">
        <f>IF(LEN(A1406)=0,"",INDEX('Smelter Look-up'!$C:$C,MATCH($A1406,'Smelter Look-up'!$E:$E,0)))</f>
        <v/>
      </c>
      <c r="D1406" s="230"/>
      <c r="E1406" s="182" t="str">
        <f ca="1">IF(ISERROR($V1406),"",OFFSET('Smelter Look-up'!$D$4,$V1406-4,0)&amp;"")</f>
        <v/>
      </c>
      <c r="F1406" s="182" t="str">
        <f ca="1">IF(ISERROR($V1406),"",OFFSET('Smelter Look-up'!$E$4,$V1406-4,0))</f>
        <v/>
      </c>
      <c r="G1406" s="182" t="str">
        <f ca="1">IF(C1406=$X$4,IF(ISERROR($V1406),"Enter smelter details","RMI"),IF(ISERROR($V1406),"",OFFSET('Smelter Look-up'!$F$4,$V1406-4,0)))</f>
        <v/>
      </c>
      <c r="H1406" s="183" t="str">
        <f ca="1">IF(ISERROR($V1406),"",OFFSET('Smelter Look-up'!$G$4,$V1406-4,0))</f>
        <v/>
      </c>
      <c r="I1406" s="184" t="str">
        <f ca="1">IF(ISERROR($V1406),"",OFFSET('Smelter Look-up'!$H$4,$V1406-4,0))</f>
        <v/>
      </c>
      <c r="J1406" s="184" t="str">
        <f ca="1">IF(ISERROR($V1406),"",OFFSET('Smelter Look-up'!$I$4,$V1406-4,0))</f>
        <v/>
      </c>
      <c r="K1406" s="224"/>
      <c r="L1406" s="224"/>
      <c r="M1406" s="224"/>
      <c r="N1406" s="224"/>
      <c r="O1406" s="224"/>
      <c r="P1406" s="185"/>
      <c r="Q1406" s="225"/>
      <c r="R1406" s="182" t="str">
        <f ca="1">IF(ISERROR($V1406),"",OFFSET('Smelter Look-up'!$C$4,$V1406-4,0)&amp;"")</f>
        <v/>
      </c>
      <c r="S1406" s="181" t="str">
        <f t="shared" ca="1" si="200"/>
        <v/>
      </c>
      <c r="T1406" s="181" t="str">
        <f ca="1">IF(B1406="","",IF(ISERROR(MATCH($J1406,SorP!$B$1:$B$6226,0)),"",INDIRECT("'SorP'!$A$"&amp;MATCH($S1406&amp;$J1406,SorP!C:C,0))))</f>
        <v/>
      </c>
      <c r="U1406" s="201"/>
      <c r="V1406" s="226" t="e">
        <f>IF(C1406="",NA(),IF(OR(C1406="Smelter not listed",C1406="Smelter not yet identified"),MATCH($B1406&amp;$D1406,'Smelter Look-up'!$J:$J,0),MATCH($B1406&amp;$C1406,'Smelter Look-up'!$J:$J,0)))</f>
        <v>#N/A</v>
      </c>
      <c r="X1406" s="227">
        <f t="shared" ca="1" si="201"/>
        <v>0</v>
      </c>
      <c r="AB1406" s="228" t="str">
        <f t="shared" si="202"/>
        <v/>
      </c>
    </row>
    <row r="1407" spans="1:28" s="227" customFormat="1" ht="20.25">
      <c r="A1407" s="181"/>
      <c r="B1407" s="182" t="str">
        <f>IF(LEN(A1407)=0,"",INDEX('Smelter Look-up'!$A:$A,MATCH($A1407,'Smelter Look-up'!$E:$E,0)))</f>
        <v/>
      </c>
      <c r="C1407" s="186" t="str">
        <f>IF(LEN(A1407)=0,"",INDEX('Smelter Look-up'!$C:$C,MATCH($A1407,'Smelter Look-up'!$E:$E,0)))</f>
        <v/>
      </c>
      <c r="D1407" s="230"/>
      <c r="E1407" s="182" t="str">
        <f ca="1">IF(ISERROR($V1407),"",OFFSET('Smelter Look-up'!$D$4,$V1407-4,0)&amp;"")</f>
        <v/>
      </c>
      <c r="F1407" s="182" t="str">
        <f ca="1">IF(ISERROR($V1407),"",OFFSET('Smelter Look-up'!$E$4,$V1407-4,0))</f>
        <v/>
      </c>
      <c r="G1407" s="182" t="str">
        <f ca="1">IF(C1407=$X$4,IF(ISERROR($V1407),"Enter smelter details","RMI"),IF(ISERROR($V1407),"",OFFSET('Smelter Look-up'!$F$4,$V1407-4,0)))</f>
        <v/>
      </c>
      <c r="H1407" s="183" t="str">
        <f ca="1">IF(ISERROR($V1407),"",OFFSET('Smelter Look-up'!$G$4,$V1407-4,0))</f>
        <v/>
      </c>
      <c r="I1407" s="184" t="str">
        <f ca="1">IF(ISERROR($V1407),"",OFFSET('Smelter Look-up'!$H$4,$V1407-4,0))</f>
        <v/>
      </c>
      <c r="J1407" s="184" t="str">
        <f ca="1">IF(ISERROR($V1407),"",OFFSET('Smelter Look-up'!$I$4,$V1407-4,0))</f>
        <v/>
      </c>
      <c r="K1407" s="224"/>
      <c r="L1407" s="224"/>
      <c r="M1407" s="224"/>
      <c r="N1407" s="224"/>
      <c r="O1407" s="224"/>
      <c r="P1407" s="185"/>
      <c r="Q1407" s="225"/>
      <c r="R1407" s="182" t="str">
        <f ca="1">IF(ISERROR($V1407),"",OFFSET('Smelter Look-up'!$C$4,$V1407-4,0)&amp;"")</f>
        <v/>
      </c>
      <c r="S1407" s="181" t="str">
        <f t="shared" ca="1" si="200"/>
        <v/>
      </c>
      <c r="T1407" s="181" t="str">
        <f ca="1">IF(B1407="","",IF(ISERROR(MATCH($J1407,SorP!$B$1:$B$6226,0)),"",INDIRECT("'SorP'!$A$"&amp;MATCH($S1407&amp;$J1407,SorP!C:C,0))))</f>
        <v/>
      </c>
      <c r="U1407" s="201"/>
      <c r="V1407" s="226" t="e">
        <f>IF(C1407="",NA(),IF(OR(C1407="Smelter not listed",C1407="Smelter not yet identified"),MATCH($B1407&amp;$D1407,'Smelter Look-up'!$J:$J,0),MATCH($B1407&amp;$C1407,'Smelter Look-up'!$J:$J,0)))</f>
        <v>#N/A</v>
      </c>
      <c r="X1407" s="227">
        <f t="shared" ca="1" si="201"/>
        <v>0</v>
      </c>
      <c r="AB1407" s="228" t="str">
        <f t="shared" si="202"/>
        <v/>
      </c>
    </row>
    <row r="1408" spans="1:28" s="227" customFormat="1" ht="20.25">
      <c r="A1408" s="181"/>
      <c r="B1408" s="182" t="str">
        <f>IF(LEN(A1408)=0,"",INDEX('Smelter Look-up'!$A:$A,MATCH($A1408,'Smelter Look-up'!$E:$E,0)))</f>
        <v/>
      </c>
      <c r="C1408" s="186" t="str">
        <f>IF(LEN(A1408)=0,"",INDEX('Smelter Look-up'!$C:$C,MATCH($A1408,'Smelter Look-up'!$E:$E,0)))</f>
        <v/>
      </c>
      <c r="D1408" s="230"/>
      <c r="E1408" s="182" t="str">
        <f ca="1">IF(ISERROR($V1408),"",OFFSET('Smelter Look-up'!$D$4,$V1408-4,0)&amp;"")</f>
        <v/>
      </c>
      <c r="F1408" s="182" t="str">
        <f ca="1">IF(ISERROR($V1408),"",OFFSET('Smelter Look-up'!$E$4,$V1408-4,0))</f>
        <v/>
      </c>
      <c r="G1408" s="182" t="str">
        <f ca="1">IF(C1408=$X$4,IF(ISERROR($V1408),"Enter smelter details","RMI"),IF(ISERROR($V1408),"",OFFSET('Smelter Look-up'!$F$4,$V1408-4,0)))</f>
        <v/>
      </c>
      <c r="H1408" s="183" t="str">
        <f ca="1">IF(ISERROR($V1408),"",OFFSET('Smelter Look-up'!$G$4,$V1408-4,0))</f>
        <v/>
      </c>
      <c r="I1408" s="184" t="str">
        <f ca="1">IF(ISERROR($V1408),"",OFFSET('Smelter Look-up'!$H$4,$V1408-4,0))</f>
        <v/>
      </c>
      <c r="J1408" s="184" t="str">
        <f ca="1">IF(ISERROR($V1408),"",OFFSET('Smelter Look-up'!$I$4,$V1408-4,0))</f>
        <v/>
      </c>
      <c r="K1408" s="224"/>
      <c r="L1408" s="224"/>
      <c r="M1408" s="224"/>
      <c r="N1408" s="224"/>
      <c r="O1408" s="224"/>
      <c r="P1408" s="185"/>
      <c r="Q1408" s="225"/>
      <c r="R1408" s="182" t="str">
        <f ca="1">IF(ISERROR($V1408),"",OFFSET('Smelter Look-up'!$C$4,$V1408-4,0)&amp;"")</f>
        <v/>
      </c>
      <c r="S1408" s="181" t="str">
        <f t="shared" ca="1" si="200"/>
        <v/>
      </c>
      <c r="T1408" s="181" t="str">
        <f ca="1">IF(B1408="","",IF(ISERROR(MATCH($J1408,SorP!$B$1:$B$6226,0)),"",INDIRECT("'SorP'!$A$"&amp;MATCH($S1408&amp;$J1408,SorP!C:C,0))))</f>
        <v/>
      </c>
      <c r="U1408" s="201"/>
      <c r="V1408" s="226" t="e">
        <f>IF(C1408="",NA(),IF(OR(C1408="Smelter not listed",C1408="Smelter not yet identified"),MATCH($B1408&amp;$D1408,'Smelter Look-up'!$J:$J,0),MATCH($B1408&amp;$C1408,'Smelter Look-up'!$J:$J,0)))</f>
        <v>#N/A</v>
      </c>
      <c r="X1408" s="227">
        <f t="shared" ca="1" si="201"/>
        <v>0</v>
      </c>
      <c r="AB1408" s="228" t="str">
        <f t="shared" si="202"/>
        <v/>
      </c>
    </row>
    <row r="1409" spans="1:28" s="227" customFormat="1" ht="20.25">
      <c r="A1409" s="181"/>
      <c r="B1409" s="182" t="str">
        <f>IF(LEN(A1409)=0,"",INDEX('Smelter Look-up'!$A:$A,MATCH($A1409,'Smelter Look-up'!$E:$E,0)))</f>
        <v/>
      </c>
      <c r="C1409" s="186" t="str">
        <f>IF(LEN(A1409)=0,"",INDEX('Smelter Look-up'!$C:$C,MATCH($A1409,'Smelter Look-up'!$E:$E,0)))</f>
        <v/>
      </c>
      <c r="D1409" s="230"/>
      <c r="E1409" s="182" t="str">
        <f ca="1">IF(ISERROR($V1409),"",OFFSET('Smelter Look-up'!$D$4,$V1409-4,0)&amp;"")</f>
        <v/>
      </c>
      <c r="F1409" s="182" t="str">
        <f ca="1">IF(ISERROR($V1409),"",OFFSET('Smelter Look-up'!$E$4,$V1409-4,0))</f>
        <v/>
      </c>
      <c r="G1409" s="182" t="str">
        <f ca="1">IF(C1409=$X$4,IF(ISERROR($V1409),"Enter smelter details","RMI"),IF(ISERROR($V1409),"",OFFSET('Smelter Look-up'!$F$4,$V1409-4,0)))</f>
        <v/>
      </c>
      <c r="H1409" s="183" t="str">
        <f ca="1">IF(ISERROR($V1409),"",OFFSET('Smelter Look-up'!$G$4,$V1409-4,0))</f>
        <v/>
      </c>
      <c r="I1409" s="184" t="str">
        <f ca="1">IF(ISERROR($V1409),"",OFFSET('Smelter Look-up'!$H$4,$V1409-4,0))</f>
        <v/>
      </c>
      <c r="J1409" s="184" t="str">
        <f ca="1">IF(ISERROR($V1409),"",OFFSET('Smelter Look-up'!$I$4,$V1409-4,0))</f>
        <v/>
      </c>
      <c r="K1409" s="224"/>
      <c r="L1409" s="224"/>
      <c r="M1409" s="224"/>
      <c r="N1409" s="224"/>
      <c r="O1409" s="224"/>
      <c r="P1409" s="185"/>
      <c r="Q1409" s="225"/>
      <c r="R1409" s="182" t="str">
        <f ca="1">IF(ISERROR($V1409),"",OFFSET('Smelter Look-up'!$C$4,$V1409-4,0)&amp;"")</f>
        <v/>
      </c>
      <c r="S1409" s="181" t="str">
        <f t="shared" ca="1" si="200"/>
        <v/>
      </c>
      <c r="T1409" s="181" t="str">
        <f ca="1">IF(B1409="","",IF(ISERROR(MATCH($J1409,SorP!$B$1:$B$6226,0)),"",INDIRECT("'SorP'!$A$"&amp;MATCH($S1409&amp;$J1409,SorP!C:C,0))))</f>
        <v/>
      </c>
      <c r="U1409" s="201"/>
      <c r="V1409" s="226" t="e">
        <f>IF(C1409="",NA(),IF(OR(C1409="Smelter not listed",C1409="Smelter not yet identified"),MATCH($B1409&amp;$D1409,'Smelter Look-up'!$J:$J,0),MATCH($B1409&amp;$C1409,'Smelter Look-up'!$J:$J,0)))</f>
        <v>#N/A</v>
      </c>
      <c r="X1409" s="227">
        <f t="shared" ca="1" si="201"/>
        <v>0</v>
      </c>
      <c r="AB1409" s="228" t="str">
        <f t="shared" si="202"/>
        <v/>
      </c>
    </row>
    <row r="1410" spans="1:28" s="227" customFormat="1" ht="20.25">
      <c r="A1410" s="181"/>
      <c r="B1410" s="182" t="str">
        <f>IF(LEN(A1410)=0,"",INDEX('Smelter Look-up'!$A:$A,MATCH($A1410,'Smelter Look-up'!$E:$E,0)))</f>
        <v/>
      </c>
      <c r="C1410" s="186" t="str">
        <f>IF(LEN(A1410)=0,"",INDEX('Smelter Look-up'!$C:$C,MATCH($A1410,'Smelter Look-up'!$E:$E,0)))</f>
        <v/>
      </c>
      <c r="D1410" s="230"/>
      <c r="E1410" s="182" t="str">
        <f ca="1">IF(ISERROR($V1410),"",OFFSET('Smelter Look-up'!$D$4,$V1410-4,0)&amp;"")</f>
        <v/>
      </c>
      <c r="F1410" s="182" t="str">
        <f ca="1">IF(ISERROR($V1410),"",OFFSET('Smelter Look-up'!$E$4,$V1410-4,0))</f>
        <v/>
      </c>
      <c r="G1410" s="182" t="str">
        <f ca="1">IF(C1410=$X$4,IF(ISERROR($V1410),"Enter smelter details","RMI"),IF(ISERROR($V1410),"",OFFSET('Smelter Look-up'!$F$4,$V1410-4,0)))</f>
        <v/>
      </c>
      <c r="H1410" s="183" t="str">
        <f ca="1">IF(ISERROR($V1410),"",OFFSET('Smelter Look-up'!$G$4,$V1410-4,0))</f>
        <v/>
      </c>
      <c r="I1410" s="184" t="str">
        <f ca="1">IF(ISERROR($V1410),"",OFFSET('Smelter Look-up'!$H$4,$V1410-4,0))</f>
        <v/>
      </c>
      <c r="J1410" s="184" t="str">
        <f ca="1">IF(ISERROR($V1410),"",OFFSET('Smelter Look-up'!$I$4,$V1410-4,0))</f>
        <v/>
      </c>
      <c r="K1410" s="224"/>
      <c r="L1410" s="224"/>
      <c r="M1410" s="224"/>
      <c r="N1410" s="224"/>
      <c r="O1410" s="224"/>
      <c r="P1410" s="185"/>
      <c r="Q1410" s="225"/>
      <c r="R1410" s="182" t="str">
        <f ca="1">IF(ISERROR($V1410),"",OFFSET('Smelter Look-up'!$C$4,$V1410-4,0)&amp;"")</f>
        <v/>
      </c>
      <c r="S1410" s="181" t="str">
        <f t="shared" ca="1" si="200"/>
        <v/>
      </c>
      <c r="T1410" s="181" t="str">
        <f ca="1">IF(B1410="","",IF(ISERROR(MATCH($J1410,SorP!$B$1:$B$6226,0)),"",INDIRECT("'SorP'!$A$"&amp;MATCH($S1410&amp;$J1410,SorP!C:C,0))))</f>
        <v/>
      </c>
      <c r="U1410" s="201"/>
      <c r="V1410" s="226" t="e">
        <f>IF(C1410="",NA(),IF(OR(C1410="Smelter not listed",C1410="Smelter not yet identified"),MATCH($B1410&amp;$D1410,'Smelter Look-up'!$J:$J,0),MATCH($B1410&amp;$C1410,'Smelter Look-up'!$J:$J,0)))</f>
        <v>#N/A</v>
      </c>
      <c r="X1410" s="227">
        <f t="shared" ca="1" si="201"/>
        <v>0</v>
      </c>
      <c r="AB1410" s="228" t="str">
        <f t="shared" si="202"/>
        <v/>
      </c>
    </row>
    <row r="1411" spans="1:28" s="227" customFormat="1" ht="20.25">
      <c r="A1411" s="181"/>
      <c r="B1411" s="182" t="str">
        <f>IF(LEN(A1411)=0,"",INDEX('Smelter Look-up'!$A:$A,MATCH($A1411,'Smelter Look-up'!$E:$E,0)))</f>
        <v/>
      </c>
      <c r="C1411" s="186" t="str">
        <f>IF(LEN(A1411)=0,"",INDEX('Smelter Look-up'!$C:$C,MATCH($A1411,'Smelter Look-up'!$E:$E,0)))</f>
        <v/>
      </c>
      <c r="D1411" s="230"/>
      <c r="E1411" s="182" t="str">
        <f ca="1">IF(ISERROR($V1411),"",OFFSET('Smelter Look-up'!$D$4,$V1411-4,0)&amp;"")</f>
        <v/>
      </c>
      <c r="F1411" s="182" t="str">
        <f ca="1">IF(ISERROR($V1411),"",OFFSET('Smelter Look-up'!$E$4,$V1411-4,0))</f>
        <v/>
      </c>
      <c r="G1411" s="182" t="str">
        <f ca="1">IF(C1411=$X$4,IF(ISERROR($V1411),"Enter smelter details","RMI"),IF(ISERROR($V1411),"",OFFSET('Smelter Look-up'!$F$4,$V1411-4,0)))</f>
        <v/>
      </c>
      <c r="H1411" s="183" t="str">
        <f ca="1">IF(ISERROR($V1411),"",OFFSET('Smelter Look-up'!$G$4,$V1411-4,0))</f>
        <v/>
      </c>
      <c r="I1411" s="184" t="str">
        <f ca="1">IF(ISERROR($V1411),"",OFFSET('Smelter Look-up'!$H$4,$V1411-4,0))</f>
        <v/>
      </c>
      <c r="J1411" s="184" t="str">
        <f ca="1">IF(ISERROR($V1411),"",OFFSET('Smelter Look-up'!$I$4,$V1411-4,0))</f>
        <v/>
      </c>
      <c r="K1411" s="224"/>
      <c r="L1411" s="224"/>
      <c r="M1411" s="224"/>
      <c r="N1411" s="224"/>
      <c r="O1411" s="224"/>
      <c r="P1411" s="185"/>
      <c r="Q1411" s="225"/>
      <c r="R1411" s="182" t="str">
        <f ca="1">IF(ISERROR($V1411),"",OFFSET('Smelter Look-up'!$C$4,$V1411-4,0)&amp;"")</f>
        <v/>
      </c>
      <c r="S1411" s="181" t="str">
        <f t="shared" ca="1" si="200"/>
        <v/>
      </c>
      <c r="T1411" s="181" t="str">
        <f ca="1">IF(B1411="","",IF(ISERROR(MATCH($J1411,SorP!$B$1:$B$6226,0)),"",INDIRECT("'SorP'!$A$"&amp;MATCH($S1411&amp;$J1411,SorP!C:C,0))))</f>
        <v/>
      </c>
      <c r="U1411" s="201"/>
      <c r="V1411" s="226" t="e">
        <f>IF(C1411="",NA(),IF(OR(C1411="Smelter not listed",C1411="Smelter not yet identified"),MATCH($B1411&amp;$D1411,'Smelter Look-up'!$J:$J,0),MATCH($B1411&amp;$C1411,'Smelter Look-up'!$J:$J,0)))</f>
        <v>#N/A</v>
      </c>
      <c r="X1411" s="227">
        <f t="shared" ca="1" si="201"/>
        <v>0</v>
      </c>
      <c r="AB1411" s="228" t="str">
        <f t="shared" si="202"/>
        <v/>
      </c>
    </row>
    <row r="1412" spans="1:28" s="227" customFormat="1" ht="20.25">
      <c r="A1412" s="181"/>
      <c r="B1412" s="182" t="str">
        <f>IF(LEN(A1412)=0,"",INDEX('Smelter Look-up'!$A:$A,MATCH($A1412,'Smelter Look-up'!$E:$E,0)))</f>
        <v/>
      </c>
      <c r="C1412" s="186" t="str">
        <f>IF(LEN(A1412)=0,"",INDEX('Smelter Look-up'!$C:$C,MATCH($A1412,'Smelter Look-up'!$E:$E,0)))</f>
        <v/>
      </c>
      <c r="D1412" s="230"/>
      <c r="E1412" s="182" t="str">
        <f ca="1">IF(ISERROR($V1412),"",OFFSET('Smelter Look-up'!$D$4,$V1412-4,0)&amp;"")</f>
        <v/>
      </c>
      <c r="F1412" s="182" t="str">
        <f ca="1">IF(ISERROR($V1412),"",OFFSET('Smelter Look-up'!$E$4,$V1412-4,0))</f>
        <v/>
      </c>
      <c r="G1412" s="182" t="str">
        <f ca="1">IF(C1412=$X$4,IF(ISERROR($V1412),"Enter smelter details","RMI"),IF(ISERROR($V1412),"",OFFSET('Smelter Look-up'!$F$4,$V1412-4,0)))</f>
        <v/>
      </c>
      <c r="H1412" s="183" t="str">
        <f ca="1">IF(ISERROR($V1412),"",OFFSET('Smelter Look-up'!$G$4,$V1412-4,0))</f>
        <v/>
      </c>
      <c r="I1412" s="184" t="str">
        <f ca="1">IF(ISERROR($V1412),"",OFFSET('Smelter Look-up'!$H$4,$V1412-4,0))</f>
        <v/>
      </c>
      <c r="J1412" s="184" t="str">
        <f ca="1">IF(ISERROR($V1412),"",OFFSET('Smelter Look-up'!$I$4,$V1412-4,0))</f>
        <v/>
      </c>
      <c r="K1412" s="224"/>
      <c r="L1412" s="224"/>
      <c r="M1412" s="224"/>
      <c r="N1412" s="224"/>
      <c r="O1412" s="224"/>
      <c r="P1412" s="185"/>
      <c r="Q1412" s="225"/>
      <c r="R1412" s="182" t="str">
        <f ca="1">IF(ISERROR($V1412),"",OFFSET('Smelter Look-up'!$C$4,$V1412-4,0)&amp;"")</f>
        <v/>
      </c>
      <c r="S1412" s="181" t="str">
        <f t="shared" ca="1" si="200"/>
        <v/>
      </c>
      <c r="T1412" s="181" t="str">
        <f ca="1">IF(B1412="","",IF(ISERROR(MATCH($J1412,SorP!$B$1:$B$6226,0)),"",INDIRECT("'SorP'!$A$"&amp;MATCH($S1412&amp;$J1412,SorP!C:C,0))))</f>
        <v/>
      </c>
      <c r="U1412" s="201"/>
      <c r="V1412" s="226" t="e">
        <f>IF(C1412="",NA(),IF(OR(C1412="Smelter not listed",C1412="Smelter not yet identified"),MATCH($B1412&amp;$D1412,'Smelter Look-up'!$J:$J,0),MATCH($B1412&amp;$C1412,'Smelter Look-up'!$J:$J,0)))</f>
        <v>#N/A</v>
      </c>
      <c r="X1412" s="227">
        <f t="shared" ca="1" si="201"/>
        <v>0</v>
      </c>
      <c r="AB1412" s="228" t="str">
        <f t="shared" si="202"/>
        <v/>
      </c>
    </row>
    <row r="1413" spans="1:28" s="227" customFormat="1" ht="20.25">
      <c r="A1413" s="181"/>
      <c r="B1413" s="182" t="str">
        <f>IF(LEN(A1413)=0,"",INDEX('Smelter Look-up'!$A:$A,MATCH($A1413,'Smelter Look-up'!$E:$E,0)))</f>
        <v/>
      </c>
      <c r="C1413" s="186" t="str">
        <f>IF(LEN(A1413)=0,"",INDEX('Smelter Look-up'!$C:$C,MATCH($A1413,'Smelter Look-up'!$E:$E,0)))</f>
        <v/>
      </c>
      <c r="D1413" s="230"/>
      <c r="E1413" s="182" t="str">
        <f ca="1">IF(ISERROR($V1413),"",OFFSET('Smelter Look-up'!$D$4,$V1413-4,0)&amp;"")</f>
        <v/>
      </c>
      <c r="F1413" s="182" t="str">
        <f ca="1">IF(ISERROR($V1413),"",OFFSET('Smelter Look-up'!$E$4,$V1413-4,0))</f>
        <v/>
      </c>
      <c r="G1413" s="182" t="str">
        <f ca="1">IF(C1413=$X$4,IF(ISERROR($V1413),"Enter smelter details","RMI"),IF(ISERROR($V1413),"",OFFSET('Smelter Look-up'!$F$4,$V1413-4,0)))</f>
        <v/>
      </c>
      <c r="H1413" s="183" t="str">
        <f ca="1">IF(ISERROR($V1413),"",OFFSET('Smelter Look-up'!$G$4,$V1413-4,0))</f>
        <v/>
      </c>
      <c r="I1413" s="184" t="str">
        <f ca="1">IF(ISERROR($V1413),"",OFFSET('Smelter Look-up'!$H$4,$V1413-4,0))</f>
        <v/>
      </c>
      <c r="J1413" s="184" t="str">
        <f ca="1">IF(ISERROR($V1413),"",OFFSET('Smelter Look-up'!$I$4,$V1413-4,0))</f>
        <v/>
      </c>
      <c r="K1413" s="224"/>
      <c r="L1413" s="224"/>
      <c r="M1413" s="224"/>
      <c r="N1413" s="224"/>
      <c r="O1413" s="224"/>
      <c r="P1413" s="185"/>
      <c r="Q1413" s="225"/>
      <c r="R1413" s="182" t="str">
        <f ca="1">IF(ISERROR($V1413),"",OFFSET('Smelter Look-up'!$C$4,$V1413-4,0)&amp;"")</f>
        <v/>
      </c>
      <c r="S1413" s="181" t="str">
        <f t="shared" ca="1" si="200"/>
        <v/>
      </c>
      <c r="T1413" s="181" t="str">
        <f ca="1">IF(B1413="","",IF(ISERROR(MATCH($J1413,SorP!$B$1:$B$6226,0)),"",INDIRECT("'SorP'!$A$"&amp;MATCH($S1413&amp;$J1413,SorP!C:C,0))))</f>
        <v/>
      </c>
      <c r="U1413" s="201"/>
      <c r="V1413" s="226" t="e">
        <f>IF(C1413="",NA(),IF(OR(C1413="Smelter not listed",C1413="Smelter not yet identified"),MATCH($B1413&amp;$D1413,'Smelter Look-up'!$J:$J,0),MATCH($B1413&amp;$C1413,'Smelter Look-up'!$J:$J,0)))</f>
        <v>#N/A</v>
      </c>
      <c r="X1413" s="227">
        <f t="shared" ca="1" si="201"/>
        <v>0</v>
      </c>
      <c r="AB1413" s="228" t="str">
        <f t="shared" si="202"/>
        <v/>
      </c>
    </row>
    <row r="1414" spans="1:28" s="227" customFormat="1" ht="20.25">
      <c r="A1414" s="181"/>
      <c r="B1414" s="182" t="str">
        <f>IF(LEN(A1414)=0,"",INDEX('Smelter Look-up'!$A:$A,MATCH($A1414,'Smelter Look-up'!$E:$E,0)))</f>
        <v/>
      </c>
      <c r="C1414" s="186" t="str">
        <f>IF(LEN(A1414)=0,"",INDEX('Smelter Look-up'!$C:$C,MATCH($A1414,'Smelter Look-up'!$E:$E,0)))</f>
        <v/>
      </c>
      <c r="D1414" s="230"/>
      <c r="E1414" s="182" t="str">
        <f ca="1">IF(ISERROR($V1414),"",OFFSET('Smelter Look-up'!$D$4,$V1414-4,0)&amp;"")</f>
        <v/>
      </c>
      <c r="F1414" s="182" t="str">
        <f ca="1">IF(ISERROR($V1414),"",OFFSET('Smelter Look-up'!$E$4,$V1414-4,0))</f>
        <v/>
      </c>
      <c r="G1414" s="182" t="str">
        <f ca="1">IF(C1414=$X$4,IF(ISERROR($V1414),"Enter smelter details","RMI"),IF(ISERROR($V1414),"",OFFSET('Smelter Look-up'!$F$4,$V1414-4,0)))</f>
        <v/>
      </c>
      <c r="H1414" s="183" t="str">
        <f ca="1">IF(ISERROR($V1414),"",OFFSET('Smelter Look-up'!$G$4,$V1414-4,0))</f>
        <v/>
      </c>
      <c r="I1414" s="184" t="str">
        <f ca="1">IF(ISERROR($V1414),"",OFFSET('Smelter Look-up'!$H$4,$V1414-4,0))</f>
        <v/>
      </c>
      <c r="J1414" s="184" t="str">
        <f ca="1">IF(ISERROR($V1414),"",OFFSET('Smelter Look-up'!$I$4,$V1414-4,0))</f>
        <v/>
      </c>
      <c r="K1414" s="224"/>
      <c r="L1414" s="224"/>
      <c r="M1414" s="224"/>
      <c r="N1414" s="224"/>
      <c r="O1414" s="224"/>
      <c r="P1414" s="185"/>
      <c r="Q1414" s="225"/>
      <c r="R1414" s="182" t="str">
        <f ca="1">IF(ISERROR($V1414),"",OFFSET('Smelter Look-up'!$C$4,$V1414-4,0)&amp;"")</f>
        <v/>
      </c>
      <c r="S1414" s="181" t="str">
        <f t="shared" ca="1" si="200"/>
        <v/>
      </c>
      <c r="T1414" s="181" t="str">
        <f ca="1">IF(B1414="","",IF(ISERROR(MATCH($J1414,SorP!$B$1:$B$6226,0)),"",INDIRECT("'SorP'!$A$"&amp;MATCH($S1414&amp;$J1414,SorP!C:C,0))))</f>
        <v/>
      </c>
      <c r="U1414" s="201"/>
      <c r="V1414" s="226" t="e">
        <f>IF(C1414="",NA(),IF(OR(C1414="Smelter not listed",C1414="Smelter not yet identified"),MATCH($B1414&amp;$D1414,'Smelter Look-up'!$J:$J,0),MATCH($B1414&amp;$C1414,'Smelter Look-up'!$J:$J,0)))</f>
        <v>#N/A</v>
      </c>
      <c r="X1414" s="227">
        <f t="shared" ca="1" si="201"/>
        <v>0</v>
      </c>
      <c r="AB1414" s="228" t="str">
        <f t="shared" si="202"/>
        <v/>
      </c>
    </row>
    <row r="1415" spans="1:28" s="227" customFormat="1" ht="20.25">
      <c r="A1415" s="181"/>
      <c r="B1415" s="182" t="str">
        <f>IF(LEN(A1415)=0,"",INDEX('Smelter Look-up'!$A:$A,MATCH($A1415,'Smelter Look-up'!$E:$E,0)))</f>
        <v/>
      </c>
      <c r="C1415" s="186" t="str">
        <f>IF(LEN(A1415)=0,"",INDEX('Smelter Look-up'!$C:$C,MATCH($A1415,'Smelter Look-up'!$E:$E,0)))</f>
        <v/>
      </c>
      <c r="D1415" s="230"/>
      <c r="E1415" s="182" t="str">
        <f ca="1">IF(ISERROR($V1415),"",OFFSET('Smelter Look-up'!$D$4,$V1415-4,0)&amp;"")</f>
        <v/>
      </c>
      <c r="F1415" s="182" t="str">
        <f ca="1">IF(ISERROR($V1415),"",OFFSET('Smelter Look-up'!$E$4,$V1415-4,0))</f>
        <v/>
      </c>
      <c r="G1415" s="182" t="str">
        <f ca="1">IF(C1415=$X$4,IF(ISERROR($V1415),"Enter smelter details","RMI"),IF(ISERROR($V1415),"",OFFSET('Smelter Look-up'!$F$4,$V1415-4,0)))</f>
        <v/>
      </c>
      <c r="H1415" s="183" t="str">
        <f ca="1">IF(ISERROR($V1415),"",OFFSET('Smelter Look-up'!$G$4,$V1415-4,0))</f>
        <v/>
      </c>
      <c r="I1415" s="184" t="str">
        <f ca="1">IF(ISERROR($V1415),"",OFFSET('Smelter Look-up'!$H$4,$V1415-4,0))</f>
        <v/>
      </c>
      <c r="J1415" s="184" t="str">
        <f ca="1">IF(ISERROR($V1415),"",OFFSET('Smelter Look-up'!$I$4,$V1415-4,0))</f>
        <v/>
      </c>
      <c r="K1415" s="224"/>
      <c r="L1415" s="224"/>
      <c r="M1415" s="224"/>
      <c r="N1415" s="224"/>
      <c r="O1415" s="224"/>
      <c r="P1415" s="185"/>
      <c r="Q1415" s="225"/>
      <c r="R1415" s="182" t="str">
        <f ca="1">IF(ISERROR($V1415),"",OFFSET('Smelter Look-up'!$C$4,$V1415-4,0)&amp;"")</f>
        <v/>
      </c>
      <c r="S1415" s="181" t="str">
        <f t="shared" ca="1" si="200"/>
        <v/>
      </c>
      <c r="T1415" s="181" t="str">
        <f ca="1">IF(B1415="","",IF(ISERROR(MATCH($J1415,SorP!$B$1:$B$6226,0)),"",INDIRECT("'SorP'!$A$"&amp;MATCH($S1415&amp;$J1415,SorP!C:C,0))))</f>
        <v/>
      </c>
      <c r="U1415" s="201"/>
      <c r="V1415" s="226" t="e">
        <f>IF(C1415="",NA(),IF(OR(C1415="Smelter not listed",C1415="Smelter not yet identified"),MATCH($B1415&amp;$D1415,'Smelter Look-up'!$J:$J,0),MATCH($B1415&amp;$C1415,'Smelter Look-up'!$J:$J,0)))</f>
        <v>#N/A</v>
      </c>
      <c r="X1415" s="227">
        <f t="shared" ca="1" si="201"/>
        <v>0</v>
      </c>
      <c r="AB1415" s="228" t="str">
        <f t="shared" si="202"/>
        <v/>
      </c>
    </row>
    <row r="1416" spans="1:28" s="227" customFormat="1" ht="20.25">
      <c r="A1416" s="181"/>
      <c r="B1416" s="182" t="str">
        <f>IF(LEN(A1416)=0,"",INDEX('Smelter Look-up'!$A:$A,MATCH($A1416,'Smelter Look-up'!$E:$E,0)))</f>
        <v/>
      </c>
      <c r="C1416" s="186" t="str">
        <f>IF(LEN(A1416)=0,"",INDEX('Smelter Look-up'!$C:$C,MATCH($A1416,'Smelter Look-up'!$E:$E,0)))</f>
        <v/>
      </c>
      <c r="D1416" s="230"/>
      <c r="E1416" s="182" t="str">
        <f ca="1">IF(ISERROR($V1416),"",OFFSET('Smelter Look-up'!$D$4,$V1416-4,0)&amp;"")</f>
        <v/>
      </c>
      <c r="F1416" s="182" t="str">
        <f ca="1">IF(ISERROR($V1416),"",OFFSET('Smelter Look-up'!$E$4,$V1416-4,0))</f>
        <v/>
      </c>
      <c r="G1416" s="182" t="str">
        <f ca="1">IF(C1416=$X$4,IF(ISERROR($V1416),"Enter smelter details","RMI"),IF(ISERROR($V1416),"",OFFSET('Smelter Look-up'!$F$4,$V1416-4,0)))</f>
        <v/>
      </c>
      <c r="H1416" s="183" t="str">
        <f ca="1">IF(ISERROR($V1416),"",OFFSET('Smelter Look-up'!$G$4,$V1416-4,0))</f>
        <v/>
      </c>
      <c r="I1416" s="184" t="str">
        <f ca="1">IF(ISERROR($V1416),"",OFFSET('Smelter Look-up'!$H$4,$V1416-4,0))</f>
        <v/>
      </c>
      <c r="J1416" s="184" t="str">
        <f ca="1">IF(ISERROR($V1416),"",OFFSET('Smelter Look-up'!$I$4,$V1416-4,0))</f>
        <v/>
      </c>
      <c r="K1416" s="224"/>
      <c r="L1416" s="224"/>
      <c r="M1416" s="224"/>
      <c r="N1416" s="224"/>
      <c r="O1416" s="224"/>
      <c r="P1416" s="185"/>
      <c r="Q1416" s="225"/>
      <c r="R1416" s="182" t="str">
        <f ca="1">IF(ISERROR($V1416),"",OFFSET('Smelter Look-up'!$C$4,$V1416-4,0)&amp;"")</f>
        <v/>
      </c>
      <c r="S1416" s="181" t="str">
        <f t="shared" ca="1" si="200"/>
        <v/>
      </c>
      <c r="T1416" s="181" t="str">
        <f ca="1">IF(B1416="","",IF(ISERROR(MATCH($J1416,SorP!$B$1:$B$6226,0)),"",INDIRECT("'SorP'!$A$"&amp;MATCH($S1416&amp;$J1416,SorP!C:C,0))))</f>
        <v/>
      </c>
      <c r="U1416" s="201"/>
      <c r="V1416" s="226" t="e">
        <f>IF(C1416="",NA(),IF(OR(C1416="Smelter not listed",C1416="Smelter not yet identified"),MATCH($B1416&amp;$D1416,'Smelter Look-up'!$J:$J,0),MATCH($B1416&amp;$C1416,'Smelter Look-up'!$J:$J,0)))</f>
        <v>#N/A</v>
      </c>
      <c r="X1416" s="227">
        <f t="shared" ca="1" si="201"/>
        <v>0</v>
      </c>
      <c r="AB1416" s="228" t="str">
        <f t="shared" si="202"/>
        <v/>
      </c>
    </row>
    <row r="1417" spans="1:28" s="227" customFormat="1" ht="20.25">
      <c r="A1417" s="181"/>
      <c r="B1417" s="182" t="str">
        <f>IF(LEN(A1417)=0,"",INDEX('Smelter Look-up'!$A:$A,MATCH($A1417,'Smelter Look-up'!$E:$E,0)))</f>
        <v/>
      </c>
      <c r="C1417" s="186" t="str">
        <f>IF(LEN(A1417)=0,"",INDEX('Smelter Look-up'!$C:$C,MATCH($A1417,'Smelter Look-up'!$E:$E,0)))</f>
        <v/>
      </c>
      <c r="D1417" s="230"/>
      <c r="E1417" s="182" t="str">
        <f ca="1">IF(ISERROR($V1417),"",OFFSET('Smelter Look-up'!$D$4,$V1417-4,0)&amp;"")</f>
        <v/>
      </c>
      <c r="F1417" s="182" t="str">
        <f ca="1">IF(ISERROR($V1417),"",OFFSET('Smelter Look-up'!$E$4,$V1417-4,0))</f>
        <v/>
      </c>
      <c r="G1417" s="182" t="str">
        <f ca="1">IF(C1417=$X$4,IF(ISERROR($V1417),"Enter smelter details","RMI"),IF(ISERROR($V1417),"",OFFSET('Smelter Look-up'!$F$4,$V1417-4,0)))</f>
        <v/>
      </c>
      <c r="H1417" s="183" t="str">
        <f ca="1">IF(ISERROR($V1417),"",OFFSET('Smelter Look-up'!$G$4,$V1417-4,0))</f>
        <v/>
      </c>
      <c r="I1417" s="184" t="str">
        <f ca="1">IF(ISERROR($V1417),"",OFFSET('Smelter Look-up'!$H$4,$V1417-4,0))</f>
        <v/>
      </c>
      <c r="J1417" s="184" t="str">
        <f ca="1">IF(ISERROR($V1417),"",OFFSET('Smelter Look-up'!$I$4,$V1417-4,0))</f>
        <v/>
      </c>
      <c r="K1417" s="224"/>
      <c r="L1417" s="224"/>
      <c r="M1417" s="224"/>
      <c r="N1417" s="224"/>
      <c r="O1417" s="224"/>
      <c r="P1417" s="185"/>
      <c r="Q1417" s="225"/>
      <c r="R1417" s="182" t="str">
        <f ca="1">IF(ISERROR($V1417),"",OFFSET('Smelter Look-up'!$C$4,$V1417-4,0)&amp;"")</f>
        <v/>
      </c>
      <c r="S1417" s="181" t="str">
        <f t="shared" ca="1" si="200"/>
        <v/>
      </c>
      <c r="T1417" s="181" t="str">
        <f ca="1">IF(B1417="","",IF(ISERROR(MATCH($J1417,SorP!$B$1:$B$6226,0)),"",INDIRECT("'SorP'!$A$"&amp;MATCH($S1417&amp;$J1417,SorP!C:C,0))))</f>
        <v/>
      </c>
      <c r="U1417" s="201"/>
      <c r="V1417" s="226" t="e">
        <f>IF(C1417="",NA(),IF(OR(C1417="Smelter not listed",C1417="Smelter not yet identified"),MATCH($B1417&amp;$D1417,'Smelter Look-up'!$J:$J,0),MATCH($B1417&amp;$C1417,'Smelter Look-up'!$J:$J,0)))</f>
        <v>#N/A</v>
      </c>
      <c r="X1417" s="227">
        <f t="shared" ca="1" si="201"/>
        <v>0</v>
      </c>
      <c r="AB1417" s="228" t="str">
        <f t="shared" si="202"/>
        <v/>
      </c>
    </row>
    <row r="1418" spans="1:28" s="227" customFormat="1" ht="20.25">
      <c r="A1418" s="181"/>
      <c r="B1418" s="182" t="str">
        <f>IF(LEN(A1418)=0,"",INDEX('Smelter Look-up'!$A:$A,MATCH($A1418,'Smelter Look-up'!$E:$E,0)))</f>
        <v/>
      </c>
      <c r="C1418" s="186" t="str">
        <f>IF(LEN(A1418)=0,"",INDEX('Smelter Look-up'!$C:$C,MATCH($A1418,'Smelter Look-up'!$E:$E,0)))</f>
        <v/>
      </c>
      <c r="D1418" s="230"/>
      <c r="E1418" s="182" t="str">
        <f ca="1">IF(ISERROR($V1418),"",OFFSET('Smelter Look-up'!$D$4,$V1418-4,0)&amp;"")</f>
        <v/>
      </c>
      <c r="F1418" s="182" t="str">
        <f ca="1">IF(ISERROR($V1418),"",OFFSET('Smelter Look-up'!$E$4,$V1418-4,0))</f>
        <v/>
      </c>
      <c r="G1418" s="182" t="str">
        <f ca="1">IF(C1418=$X$4,IF(ISERROR($V1418),"Enter smelter details","RMI"),IF(ISERROR($V1418),"",OFFSET('Smelter Look-up'!$F$4,$V1418-4,0)))</f>
        <v/>
      </c>
      <c r="H1418" s="183" t="str">
        <f ca="1">IF(ISERROR($V1418),"",OFFSET('Smelter Look-up'!$G$4,$V1418-4,0))</f>
        <v/>
      </c>
      <c r="I1418" s="184" t="str">
        <f ca="1">IF(ISERROR($V1418),"",OFFSET('Smelter Look-up'!$H$4,$V1418-4,0))</f>
        <v/>
      </c>
      <c r="J1418" s="184" t="str">
        <f ca="1">IF(ISERROR($V1418),"",OFFSET('Smelter Look-up'!$I$4,$V1418-4,0))</f>
        <v/>
      </c>
      <c r="K1418" s="224"/>
      <c r="L1418" s="224"/>
      <c r="M1418" s="224"/>
      <c r="N1418" s="224"/>
      <c r="O1418" s="224"/>
      <c r="P1418" s="185"/>
      <c r="Q1418" s="225"/>
      <c r="R1418" s="182" t="str">
        <f ca="1">IF(ISERROR($V1418),"",OFFSET('Smelter Look-up'!$C$4,$V1418-4,0)&amp;"")</f>
        <v/>
      </c>
      <c r="S1418" s="181" t="str">
        <f t="shared" ca="1" si="200"/>
        <v/>
      </c>
      <c r="T1418" s="181" t="str">
        <f ca="1">IF(B1418="","",IF(ISERROR(MATCH($J1418,SorP!$B$1:$B$6226,0)),"",INDIRECT("'SorP'!$A$"&amp;MATCH($S1418&amp;$J1418,SorP!C:C,0))))</f>
        <v/>
      </c>
      <c r="U1418" s="201"/>
      <c r="V1418" s="226" t="e">
        <f>IF(C1418="",NA(),IF(OR(C1418="Smelter not listed",C1418="Smelter not yet identified"),MATCH($B1418&amp;$D1418,'Smelter Look-up'!$J:$J,0),MATCH($B1418&amp;$C1418,'Smelter Look-up'!$J:$J,0)))</f>
        <v>#N/A</v>
      </c>
      <c r="X1418" s="227">
        <f t="shared" ca="1" si="201"/>
        <v>0</v>
      </c>
      <c r="AB1418" s="228" t="str">
        <f t="shared" si="202"/>
        <v/>
      </c>
    </row>
    <row r="1419" spans="1:28" s="227" customFormat="1" ht="20.25">
      <c r="A1419" s="181"/>
      <c r="B1419" s="182" t="str">
        <f>IF(LEN(A1419)=0,"",INDEX('Smelter Look-up'!$A:$A,MATCH($A1419,'Smelter Look-up'!$E:$E,0)))</f>
        <v/>
      </c>
      <c r="C1419" s="186" t="str">
        <f>IF(LEN(A1419)=0,"",INDEX('Smelter Look-up'!$C:$C,MATCH($A1419,'Smelter Look-up'!$E:$E,0)))</f>
        <v/>
      </c>
      <c r="D1419" s="230"/>
      <c r="E1419" s="182" t="str">
        <f ca="1">IF(ISERROR($V1419),"",OFFSET('Smelter Look-up'!$D$4,$V1419-4,0)&amp;"")</f>
        <v/>
      </c>
      <c r="F1419" s="182" t="str">
        <f ca="1">IF(ISERROR($V1419),"",OFFSET('Smelter Look-up'!$E$4,$V1419-4,0))</f>
        <v/>
      </c>
      <c r="G1419" s="182" t="str">
        <f ca="1">IF(C1419=$X$4,IF(ISERROR($V1419),"Enter smelter details","RMI"),IF(ISERROR($V1419),"",OFFSET('Smelter Look-up'!$F$4,$V1419-4,0)))</f>
        <v/>
      </c>
      <c r="H1419" s="183" t="str">
        <f ca="1">IF(ISERROR($V1419),"",OFFSET('Smelter Look-up'!$G$4,$V1419-4,0))</f>
        <v/>
      </c>
      <c r="I1419" s="184" t="str">
        <f ca="1">IF(ISERROR($V1419),"",OFFSET('Smelter Look-up'!$H$4,$V1419-4,0))</f>
        <v/>
      </c>
      <c r="J1419" s="184" t="str">
        <f ca="1">IF(ISERROR($V1419),"",OFFSET('Smelter Look-up'!$I$4,$V1419-4,0))</f>
        <v/>
      </c>
      <c r="K1419" s="224"/>
      <c r="L1419" s="224"/>
      <c r="M1419" s="224"/>
      <c r="N1419" s="224"/>
      <c r="O1419" s="224"/>
      <c r="P1419" s="185"/>
      <c r="Q1419" s="225"/>
      <c r="R1419" s="182" t="str">
        <f ca="1">IF(ISERROR($V1419),"",OFFSET('Smelter Look-up'!$C$4,$V1419-4,0)&amp;"")</f>
        <v/>
      </c>
      <c r="S1419" s="181" t="str">
        <f t="shared" ca="1" si="200"/>
        <v/>
      </c>
      <c r="T1419" s="181" t="str">
        <f ca="1">IF(B1419="","",IF(ISERROR(MATCH($J1419,SorP!$B$1:$B$6226,0)),"",INDIRECT("'SorP'!$A$"&amp;MATCH($S1419&amp;$J1419,SorP!C:C,0))))</f>
        <v/>
      </c>
      <c r="U1419" s="201"/>
      <c r="V1419" s="226" t="e">
        <f>IF(C1419="",NA(),IF(OR(C1419="Smelter not listed",C1419="Smelter not yet identified"),MATCH($B1419&amp;$D1419,'Smelter Look-up'!$J:$J,0),MATCH($B1419&amp;$C1419,'Smelter Look-up'!$J:$J,0)))</f>
        <v>#N/A</v>
      </c>
      <c r="X1419" s="227">
        <f t="shared" ca="1" si="201"/>
        <v>0</v>
      </c>
      <c r="AB1419" s="228" t="str">
        <f t="shared" si="202"/>
        <v/>
      </c>
    </row>
    <row r="1420" spans="1:28" s="227" customFormat="1" ht="20.25">
      <c r="A1420" s="181"/>
      <c r="B1420" s="182" t="str">
        <f>IF(LEN(A1420)=0,"",INDEX('Smelter Look-up'!$A:$A,MATCH($A1420,'Smelter Look-up'!$E:$E,0)))</f>
        <v/>
      </c>
      <c r="C1420" s="186" t="str">
        <f>IF(LEN(A1420)=0,"",INDEX('Smelter Look-up'!$C:$C,MATCH($A1420,'Smelter Look-up'!$E:$E,0)))</f>
        <v/>
      </c>
      <c r="D1420" s="230"/>
      <c r="E1420" s="182" t="str">
        <f ca="1">IF(ISERROR($V1420),"",OFFSET('Smelter Look-up'!$D$4,$V1420-4,0)&amp;"")</f>
        <v/>
      </c>
      <c r="F1420" s="182" t="str">
        <f ca="1">IF(ISERROR($V1420),"",OFFSET('Smelter Look-up'!$E$4,$V1420-4,0))</f>
        <v/>
      </c>
      <c r="G1420" s="182" t="str">
        <f ca="1">IF(C1420=$X$4,IF(ISERROR($V1420),"Enter smelter details","RMI"),IF(ISERROR($V1420),"",OFFSET('Smelter Look-up'!$F$4,$V1420-4,0)))</f>
        <v/>
      </c>
      <c r="H1420" s="183" t="str">
        <f ca="1">IF(ISERROR($V1420),"",OFFSET('Smelter Look-up'!$G$4,$V1420-4,0))</f>
        <v/>
      </c>
      <c r="I1420" s="184" t="str">
        <f ca="1">IF(ISERROR($V1420),"",OFFSET('Smelter Look-up'!$H$4,$V1420-4,0))</f>
        <v/>
      </c>
      <c r="J1420" s="184" t="str">
        <f ca="1">IF(ISERROR($V1420),"",OFFSET('Smelter Look-up'!$I$4,$V1420-4,0))</f>
        <v/>
      </c>
      <c r="K1420" s="224"/>
      <c r="L1420" s="224"/>
      <c r="M1420" s="224"/>
      <c r="N1420" s="224"/>
      <c r="O1420" s="224"/>
      <c r="P1420" s="185"/>
      <c r="Q1420" s="225"/>
      <c r="R1420" s="182" t="str">
        <f ca="1">IF(ISERROR($V1420),"",OFFSET('Smelter Look-up'!$C$4,$V1420-4,0)&amp;"")</f>
        <v/>
      </c>
      <c r="S1420" s="181" t="str">
        <f t="shared" ca="1" si="200"/>
        <v/>
      </c>
      <c r="T1420" s="181" t="str">
        <f ca="1">IF(B1420="","",IF(ISERROR(MATCH($J1420,SorP!$B$1:$B$6226,0)),"",INDIRECT("'SorP'!$A$"&amp;MATCH($S1420&amp;$J1420,SorP!C:C,0))))</f>
        <v/>
      </c>
      <c r="U1420" s="201"/>
      <c r="V1420" s="226" t="e">
        <f>IF(C1420="",NA(),IF(OR(C1420="Smelter not listed",C1420="Smelter not yet identified"),MATCH($B1420&amp;$D1420,'Smelter Look-up'!$J:$J,0),MATCH($B1420&amp;$C1420,'Smelter Look-up'!$J:$J,0)))</f>
        <v>#N/A</v>
      </c>
      <c r="X1420" s="227">
        <f t="shared" ca="1" si="201"/>
        <v>0</v>
      </c>
      <c r="AB1420" s="228" t="str">
        <f t="shared" si="202"/>
        <v/>
      </c>
    </row>
    <row r="1421" spans="1:28" s="227" customFormat="1" ht="20.25">
      <c r="A1421" s="181"/>
      <c r="B1421" s="182" t="str">
        <f>IF(LEN(A1421)=0,"",INDEX('Smelter Look-up'!$A:$A,MATCH($A1421,'Smelter Look-up'!$E:$E,0)))</f>
        <v/>
      </c>
      <c r="C1421" s="186" t="str">
        <f>IF(LEN(A1421)=0,"",INDEX('Smelter Look-up'!$C:$C,MATCH($A1421,'Smelter Look-up'!$E:$E,0)))</f>
        <v/>
      </c>
      <c r="D1421" s="230"/>
      <c r="E1421" s="182" t="str">
        <f ca="1">IF(ISERROR($V1421),"",OFFSET('Smelter Look-up'!$D$4,$V1421-4,0)&amp;"")</f>
        <v/>
      </c>
      <c r="F1421" s="182" t="str">
        <f ca="1">IF(ISERROR($V1421),"",OFFSET('Smelter Look-up'!$E$4,$V1421-4,0))</f>
        <v/>
      </c>
      <c r="G1421" s="182" t="str">
        <f ca="1">IF(C1421=$X$4,IF(ISERROR($V1421),"Enter smelter details","RMI"),IF(ISERROR($V1421),"",OFFSET('Smelter Look-up'!$F$4,$V1421-4,0)))</f>
        <v/>
      </c>
      <c r="H1421" s="183" t="str">
        <f ca="1">IF(ISERROR($V1421),"",OFFSET('Smelter Look-up'!$G$4,$V1421-4,0))</f>
        <v/>
      </c>
      <c r="I1421" s="184" t="str">
        <f ca="1">IF(ISERROR($V1421),"",OFFSET('Smelter Look-up'!$H$4,$V1421-4,0))</f>
        <v/>
      </c>
      <c r="J1421" s="184" t="str">
        <f ca="1">IF(ISERROR($V1421),"",OFFSET('Smelter Look-up'!$I$4,$V1421-4,0))</f>
        <v/>
      </c>
      <c r="K1421" s="224"/>
      <c r="L1421" s="224"/>
      <c r="M1421" s="224"/>
      <c r="N1421" s="224"/>
      <c r="O1421" s="224"/>
      <c r="P1421" s="185"/>
      <c r="Q1421" s="225"/>
      <c r="R1421" s="182" t="str">
        <f ca="1">IF(ISERROR($V1421),"",OFFSET('Smelter Look-up'!$C$4,$V1421-4,0)&amp;"")</f>
        <v/>
      </c>
      <c r="S1421" s="181" t="str">
        <f t="shared" ca="1" si="200"/>
        <v/>
      </c>
      <c r="T1421" s="181" t="str">
        <f ca="1">IF(B1421="","",IF(ISERROR(MATCH($J1421,SorP!$B$1:$B$6226,0)),"",INDIRECT("'SorP'!$A$"&amp;MATCH($S1421&amp;$J1421,SorP!C:C,0))))</f>
        <v/>
      </c>
      <c r="U1421" s="201"/>
      <c r="V1421" s="226" t="e">
        <f>IF(C1421="",NA(),IF(OR(C1421="Smelter not listed",C1421="Smelter not yet identified"),MATCH($B1421&amp;$D1421,'Smelter Look-up'!$J:$J,0),MATCH($B1421&amp;$C1421,'Smelter Look-up'!$J:$J,0)))</f>
        <v>#N/A</v>
      </c>
      <c r="X1421" s="227">
        <f t="shared" ca="1" si="201"/>
        <v>0</v>
      </c>
      <c r="AB1421" s="228" t="str">
        <f t="shared" si="202"/>
        <v/>
      </c>
    </row>
    <row r="1422" spans="1:28" s="227" customFormat="1" ht="20.25">
      <c r="A1422" s="181"/>
      <c r="B1422" s="182" t="str">
        <f>IF(LEN(A1422)=0,"",INDEX('Smelter Look-up'!$A:$A,MATCH($A1422,'Smelter Look-up'!$E:$E,0)))</f>
        <v/>
      </c>
      <c r="C1422" s="186" t="str">
        <f>IF(LEN(A1422)=0,"",INDEX('Smelter Look-up'!$C:$C,MATCH($A1422,'Smelter Look-up'!$E:$E,0)))</f>
        <v/>
      </c>
      <c r="D1422" s="230"/>
      <c r="E1422" s="182" t="str">
        <f ca="1">IF(ISERROR($V1422),"",OFFSET('Smelter Look-up'!$D$4,$V1422-4,0)&amp;"")</f>
        <v/>
      </c>
      <c r="F1422" s="182" t="str">
        <f ca="1">IF(ISERROR($V1422),"",OFFSET('Smelter Look-up'!$E$4,$V1422-4,0))</f>
        <v/>
      </c>
      <c r="G1422" s="182" t="str">
        <f ca="1">IF(C1422=$X$4,IF(ISERROR($V1422),"Enter smelter details","RMI"),IF(ISERROR($V1422),"",OFFSET('Smelter Look-up'!$F$4,$V1422-4,0)))</f>
        <v/>
      </c>
      <c r="H1422" s="183" t="str">
        <f ca="1">IF(ISERROR($V1422),"",OFFSET('Smelter Look-up'!$G$4,$V1422-4,0))</f>
        <v/>
      </c>
      <c r="I1422" s="184" t="str">
        <f ca="1">IF(ISERROR($V1422),"",OFFSET('Smelter Look-up'!$H$4,$V1422-4,0))</f>
        <v/>
      </c>
      <c r="J1422" s="184" t="str">
        <f ca="1">IF(ISERROR($V1422),"",OFFSET('Smelter Look-up'!$I$4,$V1422-4,0))</f>
        <v/>
      </c>
      <c r="K1422" s="224"/>
      <c r="L1422" s="224"/>
      <c r="M1422" s="224"/>
      <c r="N1422" s="224"/>
      <c r="O1422" s="224"/>
      <c r="P1422" s="185"/>
      <c r="Q1422" s="225"/>
      <c r="R1422" s="182" t="str">
        <f ca="1">IF(ISERROR($V1422),"",OFFSET('Smelter Look-up'!$C$4,$V1422-4,0)&amp;"")</f>
        <v/>
      </c>
      <c r="S1422" s="181" t="str">
        <f t="shared" ca="1" si="200"/>
        <v/>
      </c>
      <c r="T1422" s="181" t="str">
        <f ca="1">IF(B1422="","",IF(ISERROR(MATCH($J1422,SorP!$B$1:$B$6226,0)),"",INDIRECT("'SorP'!$A$"&amp;MATCH($S1422&amp;$J1422,SorP!C:C,0))))</f>
        <v/>
      </c>
      <c r="U1422" s="201"/>
      <c r="V1422" s="226" t="e">
        <f>IF(C1422="",NA(),IF(OR(C1422="Smelter not listed",C1422="Smelter not yet identified"),MATCH($B1422&amp;$D1422,'Smelter Look-up'!$J:$J,0),MATCH($B1422&amp;$C1422,'Smelter Look-up'!$J:$J,0)))</f>
        <v>#N/A</v>
      </c>
      <c r="X1422" s="227">
        <f t="shared" ca="1" si="201"/>
        <v>0</v>
      </c>
      <c r="AB1422" s="228" t="str">
        <f t="shared" si="202"/>
        <v/>
      </c>
    </row>
    <row r="1423" spans="1:28" s="227" customFormat="1" ht="20.25">
      <c r="A1423" s="181"/>
      <c r="B1423" s="182" t="str">
        <f>IF(LEN(A1423)=0,"",INDEX('Smelter Look-up'!$A:$A,MATCH($A1423,'Smelter Look-up'!$E:$E,0)))</f>
        <v/>
      </c>
      <c r="C1423" s="186" t="str">
        <f>IF(LEN(A1423)=0,"",INDEX('Smelter Look-up'!$C:$C,MATCH($A1423,'Smelter Look-up'!$E:$E,0)))</f>
        <v/>
      </c>
      <c r="D1423" s="230"/>
      <c r="E1423" s="182" t="str">
        <f ca="1">IF(ISERROR($V1423),"",OFFSET('Smelter Look-up'!$D$4,$V1423-4,0)&amp;"")</f>
        <v/>
      </c>
      <c r="F1423" s="182" t="str">
        <f ca="1">IF(ISERROR($V1423),"",OFFSET('Smelter Look-up'!$E$4,$V1423-4,0))</f>
        <v/>
      </c>
      <c r="G1423" s="182" t="str">
        <f ca="1">IF(C1423=$X$4,IF(ISERROR($V1423),"Enter smelter details","RMI"),IF(ISERROR($V1423),"",OFFSET('Smelter Look-up'!$F$4,$V1423-4,0)))</f>
        <v/>
      </c>
      <c r="H1423" s="183" t="str">
        <f ca="1">IF(ISERROR($V1423),"",OFFSET('Smelter Look-up'!$G$4,$V1423-4,0))</f>
        <v/>
      </c>
      <c r="I1423" s="184" t="str">
        <f ca="1">IF(ISERROR($V1423),"",OFFSET('Smelter Look-up'!$H$4,$V1423-4,0))</f>
        <v/>
      </c>
      <c r="J1423" s="184" t="str">
        <f ca="1">IF(ISERROR($V1423),"",OFFSET('Smelter Look-up'!$I$4,$V1423-4,0))</f>
        <v/>
      </c>
      <c r="K1423" s="224"/>
      <c r="L1423" s="224"/>
      <c r="M1423" s="224"/>
      <c r="N1423" s="224"/>
      <c r="O1423" s="224"/>
      <c r="P1423" s="185"/>
      <c r="Q1423" s="225"/>
      <c r="R1423" s="182" t="str">
        <f ca="1">IF(ISERROR($V1423),"",OFFSET('Smelter Look-up'!$C$4,$V1423-4,0)&amp;"")</f>
        <v/>
      </c>
      <c r="S1423" s="181" t="str">
        <f t="shared" ca="1" si="200"/>
        <v/>
      </c>
      <c r="T1423" s="181" t="str">
        <f ca="1">IF(B1423="","",IF(ISERROR(MATCH($J1423,SorP!$B$1:$B$6226,0)),"",INDIRECT("'SorP'!$A$"&amp;MATCH($S1423&amp;$J1423,SorP!C:C,0))))</f>
        <v/>
      </c>
      <c r="U1423" s="201"/>
      <c r="V1423" s="226" t="e">
        <f>IF(C1423="",NA(),IF(OR(C1423="Smelter not listed",C1423="Smelter not yet identified"),MATCH($B1423&amp;$D1423,'Smelter Look-up'!$J:$J,0),MATCH($B1423&amp;$C1423,'Smelter Look-up'!$J:$J,0)))</f>
        <v>#N/A</v>
      </c>
      <c r="X1423" s="227">
        <f t="shared" ca="1" si="201"/>
        <v>0</v>
      </c>
      <c r="AB1423" s="228" t="str">
        <f t="shared" si="202"/>
        <v/>
      </c>
    </row>
    <row r="1424" spans="1:28" s="227" customFormat="1" ht="20.25">
      <c r="A1424" s="181"/>
      <c r="B1424" s="182" t="str">
        <f>IF(LEN(A1424)=0,"",INDEX('Smelter Look-up'!$A:$A,MATCH($A1424,'Smelter Look-up'!$E:$E,0)))</f>
        <v/>
      </c>
      <c r="C1424" s="186" t="str">
        <f>IF(LEN(A1424)=0,"",INDEX('Smelter Look-up'!$C:$C,MATCH($A1424,'Smelter Look-up'!$E:$E,0)))</f>
        <v/>
      </c>
      <c r="D1424" s="230"/>
      <c r="E1424" s="182" t="str">
        <f ca="1">IF(ISERROR($V1424),"",OFFSET('Smelter Look-up'!$D$4,$V1424-4,0)&amp;"")</f>
        <v/>
      </c>
      <c r="F1424" s="182" t="str">
        <f ca="1">IF(ISERROR($V1424),"",OFFSET('Smelter Look-up'!$E$4,$V1424-4,0))</f>
        <v/>
      </c>
      <c r="G1424" s="182" t="str">
        <f ca="1">IF(C1424=$X$4,IF(ISERROR($V1424),"Enter smelter details","RMI"),IF(ISERROR($V1424),"",OFFSET('Smelter Look-up'!$F$4,$V1424-4,0)))</f>
        <v/>
      </c>
      <c r="H1424" s="183" t="str">
        <f ca="1">IF(ISERROR($V1424),"",OFFSET('Smelter Look-up'!$G$4,$V1424-4,0))</f>
        <v/>
      </c>
      <c r="I1424" s="184" t="str">
        <f ca="1">IF(ISERROR($V1424),"",OFFSET('Smelter Look-up'!$H$4,$V1424-4,0))</f>
        <v/>
      </c>
      <c r="J1424" s="184" t="str">
        <f ca="1">IF(ISERROR($V1424),"",OFFSET('Smelter Look-up'!$I$4,$V1424-4,0))</f>
        <v/>
      </c>
      <c r="K1424" s="224"/>
      <c r="L1424" s="224"/>
      <c r="M1424" s="224"/>
      <c r="N1424" s="224"/>
      <c r="O1424" s="224"/>
      <c r="P1424" s="185"/>
      <c r="Q1424" s="225"/>
      <c r="R1424" s="182" t="str">
        <f ca="1">IF(ISERROR($V1424),"",OFFSET('Smelter Look-up'!$C$4,$V1424-4,0)&amp;"")</f>
        <v/>
      </c>
      <c r="S1424" s="181" t="str">
        <f t="shared" ca="1" si="200"/>
        <v/>
      </c>
      <c r="T1424" s="181" t="str">
        <f ca="1">IF(B1424="","",IF(ISERROR(MATCH($J1424,SorP!$B$1:$B$6226,0)),"",INDIRECT("'SorP'!$A$"&amp;MATCH($S1424&amp;$J1424,SorP!C:C,0))))</f>
        <v/>
      </c>
      <c r="U1424" s="201"/>
      <c r="V1424" s="226" t="e">
        <f>IF(C1424="",NA(),IF(OR(C1424="Smelter not listed",C1424="Smelter not yet identified"),MATCH($B1424&amp;$D1424,'Smelter Look-up'!$J:$J,0),MATCH($B1424&amp;$C1424,'Smelter Look-up'!$J:$J,0)))</f>
        <v>#N/A</v>
      </c>
      <c r="X1424" s="227">
        <f t="shared" ca="1" si="201"/>
        <v>0</v>
      </c>
      <c r="AB1424" s="228" t="str">
        <f t="shared" si="202"/>
        <v/>
      </c>
    </row>
    <row r="1425" spans="1:28" s="227" customFormat="1" ht="20.25">
      <c r="A1425" s="181"/>
      <c r="B1425" s="182" t="str">
        <f>IF(LEN(A1425)=0,"",INDEX('Smelter Look-up'!$A:$A,MATCH($A1425,'Smelter Look-up'!$E:$E,0)))</f>
        <v/>
      </c>
      <c r="C1425" s="186" t="str">
        <f>IF(LEN(A1425)=0,"",INDEX('Smelter Look-up'!$C:$C,MATCH($A1425,'Smelter Look-up'!$E:$E,0)))</f>
        <v/>
      </c>
      <c r="D1425" s="230"/>
      <c r="E1425" s="182" t="str">
        <f ca="1">IF(ISERROR($V1425),"",OFFSET('Smelter Look-up'!$D$4,$V1425-4,0)&amp;"")</f>
        <v/>
      </c>
      <c r="F1425" s="182" t="str">
        <f ca="1">IF(ISERROR($V1425),"",OFFSET('Smelter Look-up'!$E$4,$V1425-4,0))</f>
        <v/>
      </c>
      <c r="G1425" s="182" t="str">
        <f ca="1">IF(C1425=$X$4,IF(ISERROR($V1425),"Enter smelter details","RMI"),IF(ISERROR($V1425),"",OFFSET('Smelter Look-up'!$F$4,$V1425-4,0)))</f>
        <v/>
      </c>
      <c r="H1425" s="183" t="str">
        <f ca="1">IF(ISERROR($V1425),"",OFFSET('Smelter Look-up'!$G$4,$V1425-4,0))</f>
        <v/>
      </c>
      <c r="I1425" s="184" t="str">
        <f ca="1">IF(ISERROR($V1425),"",OFFSET('Smelter Look-up'!$H$4,$V1425-4,0))</f>
        <v/>
      </c>
      <c r="J1425" s="184" t="str">
        <f ca="1">IF(ISERROR($V1425),"",OFFSET('Smelter Look-up'!$I$4,$V1425-4,0))</f>
        <v/>
      </c>
      <c r="K1425" s="224"/>
      <c r="L1425" s="224"/>
      <c r="M1425" s="224"/>
      <c r="N1425" s="224"/>
      <c r="O1425" s="224"/>
      <c r="P1425" s="185"/>
      <c r="Q1425" s="225"/>
      <c r="R1425" s="182" t="str">
        <f ca="1">IF(ISERROR($V1425),"",OFFSET('Smelter Look-up'!$C$4,$V1425-4,0)&amp;"")</f>
        <v/>
      </c>
      <c r="S1425" s="181" t="str">
        <f t="shared" ca="1" si="200"/>
        <v/>
      </c>
      <c r="T1425" s="181" t="str">
        <f ca="1">IF(B1425="","",IF(ISERROR(MATCH($J1425,SorP!$B$1:$B$6226,0)),"",INDIRECT("'SorP'!$A$"&amp;MATCH($S1425&amp;$J1425,SorP!C:C,0))))</f>
        <v/>
      </c>
      <c r="U1425" s="201"/>
      <c r="V1425" s="226" t="e">
        <f>IF(C1425="",NA(),IF(OR(C1425="Smelter not listed",C1425="Smelter not yet identified"),MATCH($B1425&amp;$D1425,'Smelter Look-up'!$J:$J,0),MATCH($B1425&amp;$C1425,'Smelter Look-up'!$J:$J,0)))</f>
        <v>#N/A</v>
      </c>
      <c r="X1425" s="227">
        <f t="shared" ca="1" si="201"/>
        <v>0</v>
      </c>
      <c r="AB1425" s="228" t="str">
        <f t="shared" si="202"/>
        <v/>
      </c>
    </row>
    <row r="1426" spans="1:28" s="227" customFormat="1" ht="20.25">
      <c r="A1426" s="181"/>
      <c r="B1426" s="182" t="str">
        <f>IF(LEN(A1426)=0,"",INDEX('Smelter Look-up'!$A:$A,MATCH($A1426,'Smelter Look-up'!$E:$E,0)))</f>
        <v/>
      </c>
      <c r="C1426" s="186" t="str">
        <f>IF(LEN(A1426)=0,"",INDEX('Smelter Look-up'!$C:$C,MATCH($A1426,'Smelter Look-up'!$E:$E,0)))</f>
        <v/>
      </c>
      <c r="D1426" s="230"/>
      <c r="E1426" s="182" t="str">
        <f ca="1">IF(ISERROR($V1426),"",OFFSET('Smelter Look-up'!$D$4,$V1426-4,0)&amp;"")</f>
        <v/>
      </c>
      <c r="F1426" s="182" t="str">
        <f ca="1">IF(ISERROR($V1426),"",OFFSET('Smelter Look-up'!$E$4,$V1426-4,0))</f>
        <v/>
      </c>
      <c r="G1426" s="182" t="str">
        <f ca="1">IF(C1426=$X$4,IF(ISERROR($V1426),"Enter smelter details","RMI"),IF(ISERROR($V1426),"",OFFSET('Smelter Look-up'!$F$4,$V1426-4,0)))</f>
        <v/>
      </c>
      <c r="H1426" s="183" t="str">
        <f ca="1">IF(ISERROR($V1426),"",OFFSET('Smelter Look-up'!$G$4,$V1426-4,0))</f>
        <v/>
      </c>
      <c r="I1426" s="184" t="str">
        <f ca="1">IF(ISERROR($V1426),"",OFFSET('Smelter Look-up'!$H$4,$V1426-4,0))</f>
        <v/>
      </c>
      <c r="J1426" s="184" t="str">
        <f ca="1">IF(ISERROR($V1426),"",OFFSET('Smelter Look-up'!$I$4,$V1426-4,0))</f>
        <v/>
      </c>
      <c r="K1426" s="224"/>
      <c r="L1426" s="224"/>
      <c r="M1426" s="224"/>
      <c r="N1426" s="224"/>
      <c r="O1426" s="224"/>
      <c r="P1426" s="185"/>
      <c r="Q1426" s="225"/>
      <c r="R1426" s="182" t="str">
        <f ca="1">IF(ISERROR($V1426),"",OFFSET('Smelter Look-up'!$C$4,$V1426-4,0)&amp;"")</f>
        <v/>
      </c>
      <c r="S1426" s="181" t="str">
        <f t="shared" ca="1" si="200"/>
        <v/>
      </c>
      <c r="T1426" s="181" t="str">
        <f ca="1">IF(B1426="","",IF(ISERROR(MATCH($J1426,SorP!$B$1:$B$6226,0)),"",INDIRECT("'SorP'!$A$"&amp;MATCH($S1426&amp;$J1426,SorP!C:C,0))))</f>
        <v/>
      </c>
      <c r="U1426" s="201"/>
      <c r="V1426" s="226" t="e">
        <f>IF(C1426="",NA(),IF(OR(C1426="Smelter not listed",C1426="Smelter not yet identified"),MATCH($B1426&amp;$D1426,'Smelter Look-up'!$J:$J,0),MATCH($B1426&amp;$C1426,'Smelter Look-up'!$J:$J,0)))</f>
        <v>#N/A</v>
      </c>
      <c r="X1426" s="227">
        <f t="shared" ca="1" si="201"/>
        <v>0</v>
      </c>
      <c r="AB1426" s="228" t="str">
        <f t="shared" si="202"/>
        <v/>
      </c>
    </row>
    <row r="1427" spans="1:28" s="227" customFormat="1" ht="20.25">
      <c r="A1427" s="181"/>
      <c r="B1427" s="182" t="str">
        <f>IF(LEN(A1427)=0,"",INDEX('Smelter Look-up'!$A:$A,MATCH($A1427,'Smelter Look-up'!$E:$E,0)))</f>
        <v/>
      </c>
      <c r="C1427" s="186" t="str">
        <f>IF(LEN(A1427)=0,"",INDEX('Smelter Look-up'!$C:$C,MATCH($A1427,'Smelter Look-up'!$E:$E,0)))</f>
        <v/>
      </c>
      <c r="D1427" s="230"/>
      <c r="E1427" s="182" t="str">
        <f ca="1">IF(ISERROR($V1427),"",OFFSET('Smelter Look-up'!$D$4,$V1427-4,0)&amp;"")</f>
        <v/>
      </c>
      <c r="F1427" s="182" t="str">
        <f ca="1">IF(ISERROR($V1427),"",OFFSET('Smelter Look-up'!$E$4,$V1427-4,0))</f>
        <v/>
      </c>
      <c r="G1427" s="182" t="str">
        <f ca="1">IF(C1427=$X$4,IF(ISERROR($V1427),"Enter smelter details","RMI"),IF(ISERROR($V1427),"",OFFSET('Smelter Look-up'!$F$4,$V1427-4,0)))</f>
        <v/>
      </c>
      <c r="H1427" s="183" t="str">
        <f ca="1">IF(ISERROR($V1427),"",OFFSET('Smelter Look-up'!$G$4,$V1427-4,0))</f>
        <v/>
      </c>
      <c r="I1427" s="184" t="str">
        <f ca="1">IF(ISERROR($V1427),"",OFFSET('Smelter Look-up'!$H$4,$V1427-4,0))</f>
        <v/>
      </c>
      <c r="J1427" s="184" t="str">
        <f ca="1">IF(ISERROR($V1427),"",OFFSET('Smelter Look-up'!$I$4,$V1427-4,0))</f>
        <v/>
      </c>
      <c r="K1427" s="224"/>
      <c r="L1427" s="224"/>
      <c r="M1427" s="224"/>
      <c r="N1427" s="224"/>
      <c r="O1427" s="224"/>
      <c r="P1427" s="185"/>
      <c r="Q1427" s="225"/>
      <c r="R1427" s="182" t="str">
        <f ca="1">IF(ISERROR($V1427),"",OFFSET('Smelter Look-up'!$C$4,$V1427-4,0)&amp;"")</f>
        <v/>
      </c>
      <c r="S1427" s="181" t="str">
        <f t="shared" ca="1" si="200"/>
        <v/>
      </c>
      <c r="T1427" s="181" t="str">
        <f ca="1">IF(B1427="","",IF(ISERROR(MATCH($J1427,SorP!$B$1:$B$6226,0)),"",INDIRECT("'SorP'!$A$"&amp;MATCH($S1427&amp;$J1427,SorP!C:C,0))))</f>
        <v/>
      </c>
      <c r="U1427" s="201"/>
      <c r="V1427" s="226" t="e">
        <f>IF(C1427="",NA(),IF(OR(C1427="Smelter not listed",C1427="Smelter not yet identified"),MATCH($B1427&amp;$D1427,'Smelter Look-up'!$J:$J,0),MATCH($B1427&amp;$C1427,'Smelter Look-up'!$J:$J,0)))</f>
        <v>#N/A</v>
      </c>
      <c r="X1427" s="227">
        <f t="shared" ca="1" si="201"/>
        <v>0</v>
      </c>
      <c r="AB1427" s="228" t="str">
        <f t="shared" si="202"/>
        <v/>
      </c>
    </row>
    <row r="1428" spans="1:28" s="227" customFormat="1" ht="20.25">
      <c r="A1428" s="181"/>
      <c r="B1428" s="182" t="str">
        <f>IF(LEN(A1428)=0,"",INDEX('Smelter Look-up'!$A:$A,MATCH($A1428,'Smelter Look-up'!$E:$E,0)))</f>
        <v/>
      </c>
      <c r="C1428" s="186" t="str">
        <f>IF(LEN(A1428)=0,"",INDEX('Smelter Look-up'!$C:$C,MATCH($A1428,'Smelter Look-up'!$E:$E,0)))</f>
        <v/>
      </c>
      <c r="D1428" s="230"/>
      <c r="E1428" s="182" t="str">
        <f ca="1">IF(ISERROR($V1428),"",OFFSET('Smelter Look-up'!$D$4,$V1428-4,0)&amp;"")</f>
        <v/>
      </c>
      <c r="F1428" s="182" t="str">
        <f ca="1">IF(ISERROR($V1428),"",OFFSET('Smelter Look-up'!$E$4,$V1428-4,0))</f>
        <v/>
      </c>
      <c r="G1428" s="182" t="str">
        <f ca="1">IF(C1428=$X$4,IF(ISERROR($V1428),"Enter smelter details","RMI"),IF(ISERROR($V1428),"",OFFSET('Smelter Look-up'!$F$4,$V1428-4,0)))</f>
        <v/>
      </c>
      <c r="H1428" s="183" t="str">
        <f ca="1">IF(ISERROR($V1428),"",OFFSET('Smelter Look-up'!$G$4,$V1428-4,0))</f>
        <v/>
      </c>
      <c r="I1428" s="184" t="str">
        <f ca="1">IF(ISERROR($V1428),"",OFFSET('Smelter Look-up'!$H$4,$V1428-4,0))</f>
        <v/>
      </c>
      <c r="J1428" s="184" t="str">
        <f ca="1">IF(ISERROR($V1428),"",OFFSET('Smelter Look-up'!$I$4,$V1428-4,0))</f>
        <v/>
      </c>
      <c r="K1428" s="224"/>
      <c r="L1428" s="224"/>
      <c r="M1428" s="224"/>
      <c r="N1428" s="224"/>
      <c r="O1428" s="224"/>
      <c r="P1428" s="185"/>
      <c r="Q1428" s="225"/>
      <c r="R1428" s="182" t="str">
        <f ca="1">IF(ISERROR($V1428),"",OFFSET('Smelter Look-up'!$C$4,$V1428-4,0)&amp;"")</f>
        <v/>
      </c>
      <c r="S1428" s="181" t="str">
        <f t="shared" ca="1" si="200"/>
        <v/>
      </c>
      <c r="T1428" s="181" t="str">
        <f ca="1">IF(B1428="","",IF(ISERROR(MATCH($J1428,SorP!$B$1:$B$6226,0)),"",INDIRECT("'SorP'!$A$"&amp;MATCH($S1428&amp;$J1428,SorP!C:C,0))))</f>
        <v/>
      </c>
      <c r="U1428" s="201"/>
      <c r="V1428" s="226" t="e">
        <f>IF(C1428="",NA(),IF(OR(C1428="Smelter not listed",C1428="Smelter not yet identified"),MATCH($B1428&amp;$D1428,'Smelter Look-up'!$J:$J,0),MATCH($B1428&amp;$C1428,'Smelter Look-up'!$J:$J,0)))</f>
        <v>#N/A</v>
      </c>
      <c r="X1428" s="227">
        <f t="shared" ca="1" si="201"/>
        <v>0</v>
      </c>
      <c r="AB1428" s="228" t="str">
        <f t="shared" si="202"/>
        <v/>
      </c>
    </row>
    <row r="1429" spans="1:28" s="227" customFormat="1" ht="20.25">
      <c r="A1429" s="181"/>
      <c r="B1429" s="182" t="str">
        <f>IF(LEN(A1429)=0,"",INDEX('Smelter Look-up'!$A:$A,MATCH($A1429,'Smelter Look-up'!$E:$E,0)))</f>
        <v/>
      </c>
      <c r="C1429" s="186" t="str">
        <f>IF(LEN(A1429)=0,"",INDEX('Smelter Look-up'!$C:$C,MATCH($A1429,'Smelter Look-up'!$E:$E,0)))</f>
        <v/>
      </c>
      <c r="D1429" s="230"/>
      <c r="E1429" s="182" t="str">
        <f ca="1">IF(ISERROR($V1429),"",OFFSET('Smelter Look-up'!$D$4,$V1429-4,0)&amp;"")</f>
        <v/>
      </c>
      <c r="F1429" s="182" t="str">
        <f ca="1">IF(ISERROR($V1429),"",OFFSET('Smelter Look-up'!$E$4,$V1429-4,0))</f>
        <v/>
      </c>
      <c r="G1429" s="182" t="str">
        <f ca="1">IF(C1429=$X$4,IF(ISERROR($V1429),"Enter smelter details","RMI"),IF(ISERROR($V1429),"",OFFSET('Smelter Look-up'!$F$4,$V1429-4,0)))</f>
        <v/>
      </c>
      <c r="H1429" s="183" t="str">
        <f ca="1">IF(ISERROR($V1429),"",OFFSET('Smelter Look-up'!$G$4,$V1429-4,0))</f>
        <v/>
      </c>
      <c r="I1429" s="184" t="str">
        <f ca="1">IF(ISERROR($V1429),"",OFFSET('Smelter Look-up'!$H$4,$V1429-4,0))</f>
        <v/>
      </c>
      <c r="J1429" s="184" t="str">
        <f ca="1">IF(ISERROR($V1429),"",OFFSET('Smelter Look-up'!$I$4,$V1429-4,0))</f>
        <v/>
      </c>
      <c r="K1429" s="224"/>
      <c r="L1429" s="224"/>
      <c r="M1429" s="224"/>
      <c r="N1429" s="224"/>
      <c r="O1429" s="224"/>
      <c r="P1429" s="185"/>
      <c r="Q1429" s="225"/>
      <c r="R1429" s="182" t="str">
        <f ca="1">IF(ISERROR($V1429),"",OFFSET('Smelter Look-up'!$C$4,$V1429-4,0)&amp;"")</f>
        <v/>
      </c>
      <c r="S1429" s="181" t="str">
        <f t="shared" ca="1" si="200"/>
        <v/>
      </c>
      <c r="T1429" s="181" t="str">
        <f ca="1">IF(B1429="","",IF(ISERROR(MATCH($J1429,SorP!$B$1:$B$6226,0)),"",INDIRECT("'SorP'!$A$"&amp;MATCH($S1429&amp;$J1429,SorP!C:C,0))))</f>
        <v/>
      </c>
      <c r="U1429" s="201"/>
      <c r="V1429" s="226" t="e">
        <f>IF(C1429="",NA(),IF(OR(C1429="Smelter not listed",C1429="Smelter not yet identified"),MATCH($B1429&amp;$D1429,'Smelter Look-up'!$J:$J,0),MATCH($B1429&amp;$C1429,'Smelter Look-up'!$J:$J,0)))</f>
        <v>#N/A</v>
      </c>
      <c r="X1429" s="227">
        <f t="shared" ca="1" si="201"/>
        <v>0</v>
      </c>
      <c r="AB1429" s="228" t="str">
        <f t="shared" si="202"/>
        <v/>
      </c>
    </row>
    <row r="1430" spans="1:28" s="227" customFormat="1" ht="20.25">
      <c r="A1430" s="181"/>
      <c r="B1430" s="182" t="str">
        <f>IF(LEN(A1430)=0,"",INDEX('Smelter Look-up'!$A:$A,MATCH($A1430,'Smelter Look-up'!$E:$E,0)))</f>
        <v/>
      </c>
      <c r="C1430" s="186" t="str">
        <f>IF(LEN(A1430)=0,"",INDEX('Smelter Look-up'!$C:$C,MATCH($A1430,'Smelter Look-up'!$E:$E,0)))</f>
        <v/>
      </c>
      <c r="D1430" s="230"/>
      <c r="E1430" s="182" t="str">
        <f ca="1">IF(ISERROR($V1430),"",OFFSET('Smelter Look-up'!$D$4,$V1430-4,0)&amp;"")</f>
        <v/>
      </c>
      <c r="F1430" s="182" t="str">
        <f ca="1">IF(ISERROR($V1430),"",OFFSET('Smelter Look-up'!$E$4,$V1430-4,0))</f>
        <v/>
      </c>
      <c r="G1430" s="182" t="str">
        <f ca="1">IF(C1430=$X$4,IF(ISERROR($V1430),"Enter smelter details","RMI"),IF(ISERROR($V1430),"",OFFSET('Smelter Look-up'!$F$4,$V1430-4,0)))</f>
        <v/>
      </c>
      <c r="H1430" s="183" t="str">
        <f ca="1">IF(ISERROR($V1430),"",OFFSET('Smelter Look-up'!$G$4,$V1430-4,0))</f>
        <v/>
      </c>
      <c r="I1430" s="184" t="str">
        <f ca="1">IF(ISERROR($V1430),"",OFFSET('Smelter Look-up'!$H$4,$V1430-4,0))</f>
        <v/>
      </c>
      <c r="J1430" s="184" t="str">
        <f ca="1">IF(ISERROR($V1430),"",OFFSET('Smelter Look-up'!$I$4,$V1430-4,0))</f>
        <v/>
      </c>
      <c r="K1430" s="224"/>
      <c r="L1430" s="224"/>
      <c r="M1430" s="224"/>
      <c r="N1430" s="224"/>
      <c r="O1430" s="224"/>
      <c r="P1430" s="185"/>
      <c r="Q1430" s="225"/>
      <c r="R1430" s="182" t="str">
        <f ca="1">IF(ISERROR($V1430),"",OFFSET('Smelter Look-up'!$C$4,$V1430-4,0)&amp;"")</f>
        <v/>
      </c>
      <c r="S1430" s="181" t="str">
        <f t="shared" ca="1" si="200"/>
        <v/>
      </c>
      <c r="T1430" s="181" t="str">
        <f ca="1">IF(B1430="","",IF(ISERROR(MATCH($J1430,SorP!$B$1:$B$6226,0)),"",INDIRECT("'SorP'!$A$"&amp;MATCH($S1430&amp;$J1430,SorP!C:C,0))))</f>
        <v/>
      </c>
      <c r="U1430" s="201"/>
      <c r="V1430" s="226" t="e">
        <f>IF(C1430="",NA(),IF(OR(C1430="Smelter not listed",C1430="Smelter not yet identified"),MATCH($B1430&amp;$D1430,'Smelter Look-up'!$J:$J,0),MATCH($B1430&amp;$C1430,'Smelter Look-up'!$J:$J,0)))</f>
        <v>#N/A</v>
      </c>
      <c r="X1430" s="227">
        <f t="shared" ca="1" si="201"/>
        <v>0</v>
      </c>
      <c r="AB1430" s="228" t="str">
        <f t="shared" si="202"/>
        <v/>
      </c>
    </row>
    <row r="1431" spans="1:28" s="227" customFormat="1" ht="20.25">
      <c r="A1431" s="181"/>
      <c r="B1431" s="182" t="str">
        <f>IF(LEN(A1431)=0,"",INDEX('Smelter Look-up'!$A:$A,MATCH($A1431,'Smelter Look-up'!$E:$E,0)))</f>
        <v/>
      </c>
      <c r="C1431" s="186" t="str">
        <f>IF(LEN(A1431)=0,"",INDEX('Smelter Look-up'!$C:$C,MATCH($A1431,'Smelter Look-up'!$E:$E,0)))</f>
        <v/>
      </c>
      <c r="D1431" s="230"/>
      <c r="E1431" s="182" t="str">
        <f ca="1">IF(ISERROR($V1431),"",OFFSET('Smelter Look-up'!$D$4,$V1431-4,0)&amp;"")</f>
        <v/>
      </c>
      <c r="F1431" s="182" t="str">
        <f ca="1">IF(ISERROR($V1431),"",OFFSET('Smelter Look-up'!$E$4,$V1431-4,0))</f>
        <v/>
      </c>
      <c r="G1431" s="182" t="str">
        <f ca="1">IF(C1431=$X$4,IF(ISERROR($V1431),"Enter smelter details","RMI"),IF(ISERROR($V1431),"",OFFSET('Smelter Look-up'!$F$4,$V1431-4,0)))</f>
        <v/>
      </c>
      <c r="H1431" s="183" t="str">
        <f ca="1">IF(ISERROR($V1431),"",OFFSET('Smelter Look-up'!$G$4,$V1431-4,0))</f>
        <v/>
      </c>
      <c r="I1431" s="184" t="str">
        <f ca="1">IF(ISERROR($V1431),"",OFFSET('Smelter Look-up'!$H$4,$V1431-4,0))</f>
        <v/>
      </c>
      <c r="J1431" s="184" t="str">
        <f ca="1">IF(ISERROR($V1431),"",OFFSET('Smelter Look-up'!$I$4,$V1431-4,0))</f>
        <v/>
      </c>
      <c r="K1431" s="224"/>
      <c r="L1431" s="224"/>
      <c r="M1431" s="224"/>
      <c r="N1431" s="224"/>
      <c r="O1431" s="224"/>
      <c r="P1431" s="185"/>
      <c r="Q1431" s="225"/>
      <c r="R1431" s="182" t="str">
        <f ca="1">IF(ISERROR($V1431),"",OFFSET('Smelter Look-up'!$C$4,$V1431-4,0)&amp;"")</f>
        <v/>
      </c>
      <c r="S1431" s="181" t="str">
        <f t="shared" ca="1" si="200"/>
        <v/>
      </c>
      <c r="T1431" s="181" t="str">
        <f ca="1">IF(B1431="","",IF(ISERROR(MATCH($J1431,SorP!$B$1:$B$6226,0)),"",INDIRECT("'SorP'!$A$"&amp;MATCH($S1431&amp;$J1431,SorP!C:C,0))))</f>
        <v/>
      </c>
      <c r="U1431" s="201"/>
      <c r="V1431" s="226" t="e">
        <f>IF(C1431="",NA(),IF(OR(C1431="Smelter not listed",C1431="Smelter not yet identified"),MATCH($B1431&amp;$D1431,'Smelter Look-up'!$J:$J,0),MATCH($B1431&amp;$C1431,'Smelter Look-up'!$J:$J,0)))</f>
        <v>#N/A</v>
      </c>
      <c r="X1431" s="227">
        <f t="shared" ca="1" si="201"/>
        <v>0</v>
      </c>
      <c r="AB1431" s="228" t="str">
        <f t="shared" si="202"/>
        <v/>
      </c>
    </row>
    <row r="1432" spans="1:28" s="227" customFormat="1" ht="20.25">
      <c r="A1432" s="181"/>
      <c r="B1432" s="182" t="str">
        <f>IF(LEN(A1432)=0,"",INDEX('Smelter Look-up'!$A:$A,MATCH($A1432,'Smelter Look-up'!$E:$E,0)))</f>
        <v/>
      </c>
      <c r="C1432" s="186" t="str">
        <f>IF(LEN(A1432)=0,"",INDEX('Smelter Look-up'!$C:$C,MATCH($A1432,'Smelter Look-up'!$E:$E,0)))</f>
        <v/>
      </c>
      <c r="D1432" s="230"/>
      <c r="E1432" s="182" t="str">
        <f ca="1">IF(ISERROR($V1432),"",OFFSET('Smelter Look-up'!$D$4,$V1432-4,0)&amp;"")</f>
        <v/>
      </c>
      <c r="F1432" s="182" t="str">
        <f ca="1">IF(ISERROR($V1432),"",OFFSET('Smelter Look-up'!$E$4,$V1432-4,0))</f>
        <v/>
      </c>
      <c r="G1432" s="182" t="str">
        <f ca="1">IF(C1432=$X$4,IF(ISERROR($V1432),"Enter smelter details","RMI"),IF(ISERROR($V1432),"",OFFSET('Smelter Look-up'!$F$4,$V1432-4,0)))</f>
        <v/>
      </c>
      <c r="H1432" s="183" t="str">
        <f ca="1">IF(ISERROR($V1432),"",OFFSET('Smelter Look-up'!$G$4,$V1432-4,0))</f>
        <v/>
      </c>
      <c r="I1432" s="184" t="str">
        <f ca="1">IF(ISERROR($V1432),"",OFFSET('Smelter Look-up'!$H$4,$V1432-4,0))</f>
        <v/>
      </c>
      <c r="J1432" s="184" t="str">
        <f ca="1">IF(ISERROR($V1432),"",OFFSET('Smelter Look-up'!$I$4,$V1432-4,0))</f>
        <v/>
      </c>
      <c r="K1432" s="224"/>
      <c r="L1432" s="224"/>
      <c r="M1432" s="224"/>
      <c r="N1432" s="224"/>
      <c r="O1432" s="224"/>
      <c r="P1432" s="185"/>
      <c r="Q1432" s="225"/>
      <c r="R1432" s="182" t="str">
        <f ca="1">IF(ISERROR($V1432),"",OFFSET('Smelter Look-up'!$C$4,$V1432-4,0)&amp;"")</f>
        <v/>
      </c>
      <c r="S1432" s="181" t="str">
        <f t="shared" ca="1" si="200"/>
        <v/>
      </c>
      <c r="T1432" s="181" t="str">
        <f ca="1">IF(B1432="","",IF(ISERROR(MATCH($J1432,SorP!$B$1:$B$6226,0)),"",INDIRECT("'SorP'!$A$"&amp;MATCH($S1432&amp;$J1432,SorP!C:C,0))))</f>
        <v/>
      </c>
      <c r="U1432" s="201"/>
      <c r="V1432" s="226" t="e">
        <f>IF(C1432="",NA(),IF(OR(C1432="Smelter not listed",C1432="Smelter not yet identified"),MATCH($B1432&amp;$D1432,'Smelter Look-up'!$J:$J,0),MATCH($B1432&amp;$C1432,'Smelter Look-up'!$J:$J,0)))</f>
        <v>#N/A</v>
      </c>
      <c r="X1432" s="227">
        <f t="shared" ca="1" si="201"/>
        <v>0</v>
      </c>
      <c r="AB1432" s="228" t="str">
        <f t="shared" si="202"/>
        <v/>
      </c>
    </row>
    <row r="1433" spans="1:28" s="227" customFormat="1" ht="20.25">
      <c r="A1433" s="181"/>
      <c r="B1433" s="182" t="str">
        <f>IF(LEN(A1433)=0,"",INDEX('Smelter Look-up'!$A:$A,MATCH($A1433,'Smelter Look-up'!$E:$E,0)))</f>
        <v/>
      </c>
      <c r="C1433" s="186" t="str">
        <f>IF(LEN(A1433)=0,"",INDEX('Smelter Look-up'!$C:$C,MATCH($A1433,'Smelter Look-up'!$E:$E,0)))</f>
        <v/>
      </c>
      <c r="D1433" s="230"/>
      <c r="E1433" s="182" t="str">
        <f ca="1">IF(ISERROR($V1433),"",OFFSET('Smelter Look-up'!$D$4,$V1433-4,0)&amp;"")</f>
        <v/>
      </c>
      <c r="F1433" s="182" t="str">
        <f ca="1">IF(ISERROR($V1433),"",OFFSET('Smelter Look-up'!$E$4,$V1433-4,0))</f>
        <v/>
      </c>
      <c r="G1433" s="182" t="str">
        <f ca="1">IF(C1433=$X$4,IF(ISERROR($V1433),"Enter smelter details","RMI"),IF(ISERROR($V1433),"",OFFSET('Smelter Look-up'!$F$4,$V1433-4,0)))</f>
        <v/>
      </c>
      <c r="H1433" s="183" t="str">
        <f ca="1">IF(ISERROR($V1433),"",OFFSET('Smelter Look-up'!$G$4,$V1433-4,0))</f>
        <v/>
      </c>
      <c r="I1433" s="184" t="str">
        <f ca="1">IF(ISERROR($V1433),"",OFFSET('Smelter Look-up'!$H$4,$V1433-4,0))</f>
        <v/>
      </c>
      <c r="J1433" s="184" t="str">
        <f ca="1">IF(ISERROR($V1433),"",OFFSET('Smelter Look-up'!$I$4,$V1433-4,0))</f>
        <v/>
      </c>
      <c r="K1433" s="224"/>
      <c r="L1433" s="224"/>
      <c r="M1433" s="224"/>
      <c r="N1433" s="224"/>
      <c r="O1433" s="224"/>
      <c r="P1433" s="185"/>
      <c r="Q1433" s="225"/>
      <c r="R1433" s="182" t="str">
        <f ca="1">IF(ISERROR($V1433),"",OFFSET('Smelter Look-up'!$C$4,$V1433-4,0)&amp;"")</f>
        <v/>
      </c>
      <c r="S1433" s="181" t="str">
        <f t="shared" ca="1" si="200"/>
        <v/>
      </c>
      <c r="T1433" s="181" t="str">
        <f ca="1">IF(B1433="","",IF(ISERROR(MATCH($J1433,SorP!$B$1:$B$6226,0)),"",INDIRECT("'SorP'!$A$"&amp;MATCH($S1433&amp;$J1433,SorP!C:C,0))))</f>
        <v/>
      </c>
      <c r="U1433" s="201"/>
      <c r="V1433" s="226" t="e">
        <f>IF(C1433="",NA(),IF(OR(C1433="Smelter not listed",C1433="Smelter not yet identified"),MATCH($B1433&amp;$D1433,'Smelter Look-up'!$J:$J,0),MATCH($B1433&amp;$C1433,'Smelter Look-up'!$J:$J,0)))</f>
        <v>#N/A</v>
      </c>
      <c r="X1433" s="227">
        <f t="shared" ca="1" si="201"/>
        <v>0</v>
      </c>
      <c r="AB1433" s="228" t="str">
        <f t="shared" si="202"/>
        <v/>
      </c>
    </row>
    <row r="1434" spans="1:28" s="227" customFormat="1" ht="20.25">
      <c r="A1434" s="181"/>
      <c r="B1434" s="182" t="str">
        <f>IF(LEN(A1434)=0,"",INDEX('Smelter Look-up'!$A:$A,MATCH($A1434,'Smelter Look-up'!$E:$E,0)))</f>
        <v/>
      </c>
      <c r="C1434" s="186" t="str">
        <f>IF(LEN(A1434)=0,"",INDEX('Smelter Look-up'!$C:$C,MATCH($A1434,'Smelter Look-up'!$E:$E,0)))</f>
        <v/>
      </c>
      <c r="D1434" s="230"/>
      <c r="E1434" s="182" t="str">
        <f ca="1">IF(ISERROR($V1434),"",OFFSET('Smelter Look-up'!$D$4,$V1434-4,0)&amp;"")</f>
        <v/>
      </c>
      <c r="F1434" s="182" t="str">
        <f ca="1">IF(ISERROR($V1434),"",OFFSET('Smelter Look-up'!$E$4,$V1434-4,0))</f>
        <v/>
      </c>
      <c r="G1434" s="182" t="str">
        <f ca="1">IF(C1434=$X$4,IF(ISERROR($V1434),"Enter smelter details","RMI"),IF(ISERROR($V1434),"",OFFSET('Smelter Look-up'!$F$4,$V1434-4,0)))</f>
        <v/>
      </c>
      <c r="H1434" s="183" t="str">
        <f ca="1">IF(ISERROR($V1434),"",OFFSET('Smelter Look-up'!$G$4,$V1434-4,0))</f>
        <v/>
      </c>
      <c r="I1434" s="184" t="str">
        <f ca="1">IF(ISERROR($V1434),"",OFFSET('Smelter Look-up'!$H$4,$V1434-4,0))</f>
        <v/>
      </c>
      <c r="J1434" s="184" t="str">
        <f ca="1">IF(ISERROR($V1434),"",OFFSET('Smelter Look-up'!$I$4,$V1434-4,0))</f>
        <v/>
      </c>
      <c r="K1434" s="224"/>
      <c r="L1434" s="224"/>
      <c r="M1434" s="224"/>
      <c r="N1434" s="224"/>
      <c r="O1434" s="224"/>
      <c r="P1434" s="185"/>
      <c r="Q1434" s="225"/>
      <c r="R1434" s="182" t="str">
        <f ca="1">IF(ISERROR($V1434),"",OFFSET('Smelter Look-up'!$C$4,$V1434-4,0)&amp;"")</f>
        <v/>
      </c>
      <c r="S1434" s="181" t="str">
        <f t="shared" ca="1" si="200"/>
        <v/>
      </c>
      <c r="T1434" s="181" t="str">
        <f ca="1">IF(B1434="","",IF(ISERROR(MATCH($J1434,SorP!$B$1:$B$6226,0)),"",INDIRECT("'SorP'!$A$"&amp;MATCH($S1434&amp;$J1434,SorP!C:C,0))))</f>
        <v/>
      </c>
      <c r="U1434" s="201"/>
      <c r="V1434" s="226" t="e">
        <f>IF(C1434="",NA(),IF(OR(C1434="Smelter not listed",C1434="Smelter not yet identified"),MATCH($B1434&amp;$D1434,'Smelter Look-up'!$J:$J,0),MATCH($B1434&amp;$C1434,'Smelter Look-up'!$J:$J,0)))</f>
        <v>#N/A</v>
      </c>
      <c r="X1434" s="227">
        <f t="shared" ca="1" si="201"/>
        <v>0</v>
      </c>
      <c r="AB1434" s="228" t="str">
        <f t="shared" si="202"/>
        <v/>
      </c>
    </row>
    <row r="1435" spans="1:28" s="227" customFormat="1" ht="20.25">
      <c r="A1435" s="181"/>
      <c r="B1435" s="182" t="str">
        <f>IF(LEN(A1435)=0,"",INDEX('Smelter Look-up'!$A:$A,MATCH($A1435,'Smelter Look-up'!$E:$E,0)))</f>
        <v/>
      </c>
      <c r="C1435" s="186" t="str">
        <f>IF(LEN(A1435)=0,"",INDEX('Smelter Look-up'!$C:$C,MATCH($A1435,'Smelter Look-up'!$E:$E,0)))</f>
        <v/>
      </c>
      <c r="D1435" s="230"/>
      <c r="E1435" s="182" t="str">
        <f ca="1">IF(ISERROR($V1435),"",OFFSET('Smelter Look-up'!$D$4,$V1435-4,0)&amp;"")</f>
        <v/>
      </c>
      <c r="F1435" s="182" t="str">
        <f ca="1">IF(ISERROR($V1435),"",OFFSET('Smelter Look-up'!$E$4,$V1435-4,0))</f>
        <v/>
      </c>
      <c r="G1435" s="182" t="str">
        <f ca="1">IF(C1435=$X$4,IF(ISERROR($V1435),"Enter smelter details","RMI"),IF(ISERROR($V1435),"",OFFSET('Smelter Look-up'!$F$4,$V1435-4,0)))</f>
        <v/>
      </c>
      <c r="H1435" s="183" t="str">
        <f ca="1">IF(ISERROR($V1435),"",OFFSET('Smelter Look-up'!$G$4,$V1435-4,0))</f>
        <v/>
      </c>
      <c r="I1435" s="184" t="str">
        <f ca="1">IF(ISERROR($V1435),"",OFFSET('Smelter Look-up'!$H$4,$V1435-4,0))</f>
        <v/>
      </c>
      <c r="J1435" s="184" t="str">
        <f ca="1">IF(ISERROR($V1435),"",OFFSET('Smelter Look-up'!$I$4,$V1435-4,0))</f>
        <v/>
      </c>
      <c r="K1435" s="224"/>
      <c r="L1435" s="224"/>
      <c r="M1435" s="224"/>
      <c r="N1435" s="224"/>
      <c r="O1435" s="224"/>
      <c r="P1435" s="185"/>
      <c r="Q1435" s="225"/>
      <c r="R1435" s="182" t="str">
        <f ca="1">IF(ISERROR($V1435),"",OFFSET('Smelter Look-up'!$C$4,$V1435-4,0)&amp;"")</f>
        <v/>
      </c>
      <c r="S1435" s="181" t="str">
        <f t="shared" ca="1" si="200"/>
        <v/>
      </c>
      <c r="T1435" s="181" t="str">
        <f ca="1">IF(B1435="","",IF(ISERROR(MATCH($J1435,SorP!$B$1:$B$6226,0)),"",INDIRECT("'SorP'!$A$"&amp;MATCH($S1435&amp;$J1435,SorP!C:C,0))))</f>
        <v/>
      </c>
      <c r="U1435" s="201"/>
      <c r="V1435" s="226" t="e">
        <f>IF(C1435="",NA(),IF(OR(C1435="Smelter not listed",C1435="Smelter not yet identified"),MATCH($B1435&amp;$D1435,'Smelter Look-up'!$J:$J,0),MATCH($B1435&amp;$C1435,'Smelter Look-up'!$J:$J,0)))</f>
        <v>#N/A</v>
      </c>
      <c r="X1435" s="227">
        <f t="shared" ca="1" si="201"/>
        <v>0</v>
      </c>
      <c r="AB1435" s="228" t="str">
        <f t="shared" si="202"/>
        <v/>
      </c>
    </row>
    <row r="1436" spans="1:28" s="227" customFormat="1" ht="20.25">
      <c r="A1436" s="181"/>
      <c r="B1436" s="182" t="str">
        <f>IF(LEN(A1436)=0,"",INDEX('Smelter Look-up'!$A:$A,MATCH($A1436,'Smelter Look-up'!$E:$E,0)))</f>
        <v/>
      </c>
      <c r="C1436" s="186" t="str">
        <f>IF(LEN(A1436)=0,"",INDEX('Smelter Look-up'!$C:$C,MATCH($A1436,'Smelter Look-up'!$E:$E,0)))</f>
        <v/>
      </c>
      <c r="D1436" s="230"/>
      <c r="E1436" s="182" t="str">
        <f ca="1">IF(ISERROR($V1436),"",OFFSET('Smelter Look-up'!$D$4,$V1436-4,0)&amp;"")</f>
        <v/>
      </c>
      <c r="F1436" s="182" t="str">
        <f ca="1">IF(ISERROR($V1436),"",OFFSET('Smelter Look-up'!$E$4,$V1436-4,0))</f>
        <v/>
      </c>
      <c r="G1436" s="182" t="str">
        <f ca="1">IF(C1436=$X$4,IF(ISERROR($V1436),"Enter smelter details","RMI"),IF(ISERROR($V1436),"",OFFSET('Smelter Look-up'!$F$4,$V1436-4,0)))</f>
        <v/>
      </c>
      <c r="H1436" s="183" t="str">
        <f ca="1">IF(ISERROR($V1436),"",OFFSET('Smelter Look-up'!$G$4,$V1436-4,0))</f>
        <v/>
      </c>
      <c r="I1436" s="184" t="str">
        <f ca="1">IF(ISERROR($V1436),"",OFFSET('Smelter Look-up'!$H$4,$V1436-4,0))</f>
        <v/>
      </c>
      <c r="J1436" s="184" t="str">
        <f ca="1">IF(ISERROR($V1436),"",OFFSET('Smelter Look-up'!$I$4,$V1436-4,0))</f>
        <v/>
      </c>
      <c r="K1436" s="224"/>
      <c r="L1436" s="224"/>
      <c r="M1436" s="224"/>
      <c r="N1436" s="224"/>
      <c r="O1436" s="224"/>
      <c r="P1436" s="185"/>
      <c r="Q1436" s="225"/>
      <c r="R1436" s="182" t="str">
        <f ca="1">IF(ISERROR($V1436),"",OFFSET('Smelter Look-up'!$C$4,$V1436-4,0)&amp;"")</f>
        <v/>
      </c>
      <c r="S1436" s="181" t="str">
        <f t="shared" ref="S1436:S1466" ca="1" si="203">IF(B1436="","",IF(ISERROR(MATCH($E1436,CL,0)),"Unknown",INDIRECT("'C'!$A$"&amp;MATCH($E1436,CL,0)+1)))</f>
        <v/>
      </c>
      <c r="T1436" s="181" t="str">
        <f ca="1">IF(B1436="","",IF(ISERROR(MATCH($J1436,SorP!$B$1:$B$6226,0)),"",INDIRECT("'SorP'!$A$"&amp;MATCH($S1436&amp;$J1436,SorP!C:C,0))))</f>
        <v/>
      </c>
      <c r="U1436" s="201"/>
      <c r="V1436" s="226" t="e">
        <f>IF(C1436="",NA(),IF(OR(C1436="Smelter not listed",C1436="Smelter not yet identified"),MATCH($B1436&amp;$D1436,'Smelter Look-up'!$J:$J,0),MATCH($B1436&amp;$C1436,'Smelter Look-up'!$J:$J,0)))</f>
        <v>#N/A</v>
      </c>
      <c r="X1436" s="227">
        <f t="shared" ref="X1436:X1466" ca="1" si="204">IF(AND(C1436="Smelter not listed",OR(LEN(D1436)=0,LEN(E1436)=0)),1,0)</f>
        <v>0</v>
      </c>
      <c r="AB1436" s="228" t="str">
        <f t="shared" ref="AB1436:AB1466" si="205">B1436&amp;C1436</f>
        <v/>
      </c>
    </row>
    <row r="1437" spans="1:28" s="227" customFormat="1" ht="20.25">
      <c r="A1437" s="181"/>
      <c r="B1437" s="182" t="str">
        <f>IF(LEN(A1437)=0,"",INDEX('Smelter Look-up'!$A:$A,MATCH($A1437,'Smelter Look-up'!$E:$E,0)))</f>
        <v/>
      </c>
      <c r="C1437" s="186" t="str">
        <f>IF(LEN(A1437)=0,"",INDEX('Smelter Look-up'!$C:$C,MATCH($A1437,'Smelter Look-up'!$E:$E,0)))</f>
        <v/>
      </c>
      <c r="D1437" s="230"/>
      <c r="E1437" s="182" t="str">
        <f ca="1">IF(ISERROR($V1437),"",OFFSET('Smelter Look-up'!$D$4,$V1437-4,0)&amp;"")</f>
        <v/>
      </c>
      <c r="F1437" s="182" t="str">
        <f ca="1">IF(ISERROR($V1437),"",OFFSET('Smelter Look-up'!$E$4,$V1437-4,0))</f>
        <v/>
      </c>
      <c r="G1437" s="182" t="str">
        <f ca="1">IF(C1437=$X$4,IF(ISERROR($V1437),"Enter smelter details","RMI"),IF(ISERROR($V1437),"",OFFSET('Smelter Look-up'!$F$4,$V1437-4,0)))</f>
        <v/>
      </c>
      <c r="H1437" s="183" t="str">
        <f ca="1">IF(ISERROR($V1437),"",OFFSET('Smelter Look-up'!$G$4,$V1437-4,0))</f>
        <v/>
      </c>
      <c r="I1437" s="184" t="str">
        <f ca="1">IF(ISERROR($V1437),"",OFFSET('Smelter Look-up'!$H$4,$V1437-4,0))</f>
        <v/>
      </c>
      <c r="J1437" s="184" t="str">
        <f ca="1">IF(ISERROR($V1437),"",OFFSET('Smelter Look-up'!$I$4,$V1437-4,0))</f>
        <v/>
      </c>
      <c r="K1437" s="224"/>
      <c r="L1437" s="224"/>
      <c r="M1437" s="224"/>
      <c r="N1437" s="224"/>
      <c r="O1437" s="224"/>
      <c r="P1437" s="185"/>
      <c r="Q1437" s="225"/>
      <c r="R1437" s="182" t="str">
        <f ca="1">IF(ISERROR($V1437),"",OFFSET('Smelter Look-up'!$C$4,$V1437-4,0)&amp;"")</f>
        <v/>
      </c>
      <c r="S1437" s="181" t="str">
        <f t="shared" ca="1" si="203"/>
        <v/>
      </c>
      <c r="T1437" s="181" t="str">
        <f ca="1">IF(B1437="","",IF(ISERROR(MATCH($J1437,SorP!$B$1:$B$6226,0)),"",INDIRECT("'SorP'!$A$"&amp;MATCH($S1437&amp;$J1437,SorP!C:C,0))))</f>
        <v/>
      </c>
      <c r="U1437" s="201"/>
      <c r="V1437" s="226" t="e">
        <f>IF(C1437="",NA(),IF(OR(C1437="Smelter not listed",C1437="Smelter not yet identified"),MATCH($B1437&amp;$D1437,'Smelter Look-up'!$J:$J,0),MATCH($B1437&amp;$C1437,'Smelter Look-up'!$J:$J,0)))</f>
        <v>#N/A</v>
      </c>
      <c r="X1437" s="227">
        <f t="shared" ca="1" si="204"/>
        <v>0</v>
      </c>
      <c r="AB1437" s="228" t="str">
        <f t="shared" si="205"/>
        <v/>
      </c>
    </row>
    <row r="1438" spans="1:28" s="227" customFormat="1" ht="20.25">
      <c r="A1438" s="181"/>
      <c r="B1438" s="182" t="str">
        <f>IF(LEN(A1438)=0,"",INDEX('Smelter Look-up'!$A:$A,MATCH($A1438,'Smelter Look-up'!$E:$E,0)))</f>
        <v/>
      </c>
      <c r="C1438" s="186" t="str">
        <f>IF(LEN(A1438)=0,"",INDEX('Smelter Look-up'!$C:$C,MATCH($A1438,'Smelter Look-up'!$E:$E,0)))</f>
        <v/>
      </c>
      <c r="D1438" s="230"/>
      <c r="E1438" s="182" t="str">
        <f ca="1">IF(ISERROR($V1438),"",OFFSET('Smelter Look-up'!$D$4,$V1438-4,0)&amp;"")</f>
        <v/>
      </c>
      <c r="F1438" s="182" t="str">
        <f ca="1">IF(ISERROR($V1438),"",OFFSET('Smelter Look-up'!$E$4,$V1438-4,0))</f>
        <v/>
      </c>
      <c r="G1438" s="182" t="str">
        <f ca="1">IF(C1438=$X$4,IF(ISERROR($V1438),"Enter smelter details","RMI"),IF(ISERROR($V1438),"",OFFSET('Smelter Look-up'!$F$4,$V1438-4,0)))</f>
        <v/>
      </c>
      <c r="H1438" s="183" t="str">
        <f ca="1">IF(ISERROR($V1438),"",OFFSET('Smelter Look-up'!$G$4,$V1438-4,0))</f>
        <v/>
      </c>
      <c r="I1438" s="184" t="str">
        <f ca="1">IF(ISERROR($V1438),"",OFFSET('Smelter Look-up'!$H$4,$V1438-4,0))</f>
        <v/>
      </c>
      <c r="J1438" s="184" t="str">
        <f ca="1">IF(ISERROR($V1438),"",OFFSET('Smelter Look-up'!$I$4,$V1438-4,0))</f>
        <v/>
      </c>
      <c r="K1438" s="224"/>
      <c r="L1438" s="224"/>
      <c r="M1438" s="224"/>
      <c r="N1438" s="224"/>
      <c r="O1438" s="224"/>
      <c r="P1438" s="185"/>
      <c r="Q1438" s="225"/>
      <c r="R1438" s="182" t="str">
        <f ca="1">IF(ISERROR($V1438),"",OFFSET('Smelter Look-up'!$C$4,$V1438-4,0)&amp;"")</f>
        <v/>
      </c>
      <c r="S1438" s="181" t="str">
        <f t="shared" ca="1" si="203"/>
        <v/>
      </c>
      <c r="T1438" s="181" t="str">
        <f ca="1">IF(B1438="","",IF(ISERROR(MATCH($J1438,SorP!$B$1:$B$6226,0)),"",INDIRECT("'SorP'!$A$"&amp;MATCH($S1438&amp;$J1438,SorP!C:C,0))))</f>
        <v/>
      </c>
      <c r="U1438" s="201"/>
      <c r="V1438" s="226" t="e">
        <f>IF(C1438="",NA(),IF(OR(C1438="Smelter not listed",C1438="Smelter not yet identified"),MATCH($B1438&amp;$D1438,'Smelter Look-up'!$J:$J,0),MATCH($B1438&amp;$C1438,'Smelter Look-up'!$J:$J,0)))</f>
        <v>#N/A</v>
      </c>
      <c r="X1438" s="227">
        <f t="shared" ca="1" si="204"/>
        <v>0</v>
      </c>
      <c r="AB1438" s="228" t="str">
        <f t="shared" si="205"/>
        <v/>
      </c>
    </row>
    <row r="1439" spans="1:28" s="227" customFormat="1" ht="20.25">
      <c r="A1439" s="181"/>
      <c r="B1439" s="182" t="str">
        <f>IF(LEN(A1439)=0,"",INDEX('Smelter Look-up'!$A:$A,MATCH($A1439,'Smelter Look-up'!$E:$E,0)))</f>
        <v/>
      </c>
      <c r="C1439" s="186" t="str">
        <f>IF(LEN(A1439)=0,"",INDEX('Smelter Look-up'!$C:$C,MATCH($A1439,'Smelter Look-up'!$E:$E,0)))</f>
        <v/>
      </c>
      <c r="D1439" s="230"/>
      <c r="E1439" s="182" t="str">
        <f ca="1">IF(ISERROR($V1439),"",OFFSET('Smelter Look-up'!$D$4,$V1439-4,0)&amp;"")</f>
        <v/>
      </c>
      <c r="F1439" s="182" t="str">
        <f ca="1">IF(ISERROR($V1439),"",OFFSET('Smelter Look-up'!$E$4,$V1439-4,0))</f>
        <v/>
      </c>
      <c r="G1439" s="182" t="str">
        <f ca="1">IF(C1439=$X$4,IF(ISERROR($V1439),"Enter smelter details","RMI"),IF(ISERROR($V1439),"",OFFSET('Smelter Look-up'!$F$4,$V1439-4,0)))</f>
        <v/>
      </c>
      <c r="H1439" s="183" t="str">
        <f ca="1">IF(ISERROR($V1439),"",OFFSET('Smelter Look-up'!$G$4,$V1439-4,0))</f>
        <v/>
      </c>
      <c r="I1439" s="184" t="str">
        <f ca="1">IF(ISERROR($V1439),"",OFFSET('Smelter Look-up'!$H$4,$V1439-4,0))</f>
        <v/>
      </c>
      <c r="J1439" s="184" t="str">
        <f ca="1">IF(ISERROR($V1439),"",OFFSET('Smelter Look-up'!$I$4,$V1439-4,0))</f>
        <v/>
      </c>
      <c r="K1439" s="224"/>
      <c r="L1439" s="224"/>
      <c r="M1439" s="224"/>
      <c r="N1439" s="224"/>
      <c r="O1439" s="224"/>
      <c r="P1439" s="185"/>
      <c r="Q1439" s="225"/>
      <c r="R1439" s="182" t="str">
        <f ca="1">IF(ISERROR($V1439),"",OFFSET('Smelter Look-up'!$C$4,$V1439-4,0)&amp;"")</f>
        <v/>
      </c>
      <c r="S1439" s="181" t="str">
        <f t="shared" ca="1" si="203"/>
        <v/>
      </c>
      <c r="T1439" s="181" t="str">
        <f ca="1">IF(B1439="","",IF(ISERROR(MATCH($J1439,SorP!$B$1:$B$6226,0)),"",INDIRECT("'SorP'!$A$"&amp;MATCH($S1439&amp;$J1439,SorP!C:C,0))))</f>
        <v/>
      </c>
      <c r="U1439" s="201"/>
      <c r="V1439" s="226" t="e">
        <f>IF(C1439="",NA(),IF(OR(C1439="Smelter not listed",C1439="Smelter not yet identified"),MATCH($B1439&amp;$D1439,'Smelter Look-up'!$J:$J,0),MATCH($B1439&amp;$C1439,'Smelter Look-up'!$J:$J,0)))</f>
        <v>#N/A</v>
      </c>
      <c r="X1439" s="227">
        <f t="shared" ca="1" si="204"/>
        <v>0</v>
      </c>
      <c r="AB1439" s="228" t="str">
        <f t="shared" si="205"/>
        <v/>
      </c>
    </row>
    <row r="1440" spans="1:28" s="227" customFormat="1" ht="20.25">
      <c r="A1440" s="181"/>
      <c r="B1440" s="182" t="str">
        <f>IF(LEN(A1440)=0,"",INDEX('Smelter Look-up'!$A:$A,MATCH($A1440,'Smelter Look-up'!$E:$E,0)))</f>
        <v/>
      </c>
      <c r="C1440" s="186" t="str">
        <f>IF(LEN(A1440)=0,"",INDEX('Smelter Look-up'!$C:$C,MATCH($A1440,'Smelter Look-up'!$E:$E,0)))</f>
        <v/>
      </c>
      <c r="D1440" s="230"/>
      <c r="E1440" s="182" t="str">
        <f ca="1">IF(ISERROR($V1440),"",OFFSET('Smelter Look-up'!$D$4,$V1440-4,0)&amp;"")</f>
        <v/>
      </c>
      <c r="F1440" s="182" t="str">
        <f ca="1">IF(ISERROR($V1440),"",OFFSET('Smelter Look-up'!$E$4,$V1440-4,0))</f>
        <v/>
      </c>
      <c r="G1440" s="182" t="str">
        <f ca="1">IF(C1440=$X$4,IF(ISERROR($V1440),"Enter smelter details","RMI"),IF(ISERROR($V1440),"",OFFSET('Smelter Look-up'!$F$4,$V1440-4,0)))</f>
        <v/>
      </c>
      <c r="H1440" s="183" t="str">
        <f ca="1">IF(ISERROR($V1440),"",OFFSET('Smelter Look-up'!$G$4,$V1440-4,0))</f>
        <v/>
      </c>
      <c r="I1440" s="184" t="str">
        <f ca="1">IF(ISERROR($V1440),"",OFFSET('Smelter Look-up'!$H$4,$V1440-4,0))</f>
        <v/>
      </c>
      <c r="J1440" s="184" t="str">
        <f ca="1">IF(ISERROR($V1440),"",OFFSET('Smelter Look-up'!$I$4,$V1440-4,0))</f>
        <v/>
      </c>
      <c r="K1440" s="224"/>
      <c r="L1440" s="224"/>
      <c r="M1440" s="224"/>
      <c r="N1440" s="224"/>
      <c r="O1440" s="224"/>
      <c r="P1440" s="185"/>
      <c r="Q1440" s="225"/>
      <c r="R1440" s="182" t="str">
        <f ca="1">IF(ISERROR($V1440),"",OFFSET('Smelter Look-up'!$C$4,$V1440-4,0)&amp;"")</f>
        <v/>
      </c>
      <c r="S1440" s="181" t="str">
        <f t="shared" ca="1" si="203"/>
        <v/>
      </c>
      <c r="T1440" s="181" t="str">
        <f ca="1">IF(B1440="","",IF(ISERROR(MATCH($J1440,SorP!$B$1:$B$6226,0)),"",INDIRECT("'SorP'!$A$"&amp;MATCH($S1440&amp;$J1440,SorP!C:C,0))))</f>
        <v/>
      </c>
      <c r="U1440" s="201"/>
      <c r="V1440" s="226" t="e">
        <f>IF(C1440="",NA(),IF(OR(C1440="Smelter not listed",C1440="Smelter not yet identified"),MATCH($B1440&amp;$D1440,'Smelter Look-up'!$J:$J,0),MATCH($B1440&amp;$C1440,'Smelter Look-up'!$J:$J,0)))</f>
        <v>#N/A</v>
      </c>
      <c r="X1440" s="227">
        <f t="shared" ca="1" si="204"/>
        <v>0</v>
      </c>
      <c r="AB1440" s="228" t="str">
        <f t="shared" si="205"/>
        <v/>
      </c>
    </row>
    <row r="1441" spans="1:28" s="227" customFormat="1" ht="20.25">
      <c r="A1441" s="181"/>
      <c r="B1441" s="182" t="str">
        <f>IF(LEN(A1441)=0,"",INDEX('Smelter Look-up'!$A:$A,MATCH($A1441,'Smelter Look-up'!$E:$E,0)))</f>
        <v/>
      </c>
      <c r="C1441" s="186" t="str">
        <f>IF(LEN(A1441)=0,"",INDEX('Smelter Look-up'!$C:$C,MATCH($A1441,'Smelter Look-up'!$E:$E,0)))</f>
        <v/>
      </c>
      <c r="D1441" s="230"/>
      <c r="E1441" s="182" t="str">
        <f ca="1">IF(ISERROR($V1441),"",OFFSET('Smelter Look-up'!$D$4,$V1441-4,0)&amp;"")</f>
        <v/>
      </c>
      <c r="F1441" s="182" t="str">
        <f ca="1">IF(ISERROR($V1441),"",OFFSET('Smelter Look-up'!$E$4,$V1441-4,0))</f>
        <v/>
      </c>
      <c r="G1441" s="182" t="str">
        <f ca="1">IF(C1441=$X$4,IF(ISERROR($V1441),"Enter smelter details","RMI"),IF(ISERROR($V1441),"",OFFSET('Smelter Look-up'!$F$4,$V1441-4,0)))</f>
        <v/>
      </c>
      <c r="H1441" s="183" t="str">
        <f ca="1">IF(ISERROR($V1441),"",OFFSET('Smelter Look-up'!$G$4,$V1441-4,0))</f>
        <v/>
      </c>
      <c r="I1441" s="184" t="str">
        <f ca="1">IF(ISERROR($V1441),"",OFFSET('Smelter Look-up'!$H$4,$V1441-4,0))</f>
        <v/>
      </c>
      <c r="J1441" s="184" t="str">
        <f ca="1">IF(ISERROR($V1441),"",OFFSET('Smelter Look-up'!$I$4,$V1441-4,0))</f>
        <v/>
      </c>
      <c r="K1441" s="224"/>
      <c r="L1441" s="224"/>
      <c r="M1441" s="224"/>
      <c r="N1441" s="224"/>
      <c r="O1441" s="224"/>
      <c r="P1441" s="185"/>
      <c r="Q1441" s="225"/>
      <c r="R1441" s="182" t="str">
        <f ca="1">IF(ISERROR($V1441),"",OFFSET('Smelter Look-up'!$C$4,$V1441-4,0)&amp;"")</f>
        <v/>
      </c>
      <c r="S1441" s="181" t="str">
        <f t="shared" ca="1" si="203"/>
        <v/>
      </c>
      <c r="T1441" s="181" t="str">
        <f ca="1">IF(B1441="","",IF(ISERROR(MATCH($J1441,SorP!$B$1:$B$6226,0)),"",INDIRECT("'SorP'!$A$"&amp;MATCH($S1441&amp;$J1441,SorP!C:C,0))))</f>
        <v/>
      </c>
      <c r="U1441" s="201"/>
      <c r="V1441" s="226" t="e">
        <f>IF(C1441="",NA(),IF(OR(C1441="Smelter not listed",C1441="Smelter not yet identified"),MATCH($B1441&amp;$D1441,'Smelter Look-up'!$J:$J,0),MATCH($B1441&amp;$C1441,'Smelter Look-up'!$J:$J,0)))</f>
        <v>#N/A</v>
      </c>
      <c r="X1441" s="227">
        <f t="shared" ca="1" si="204"/>
        <v>0</v>
      </c>
      <c r="AB1441" s="228" t="str">
        <f t="shared" si="205"/>
        <v/>
      </c>
    </row>
    <row r="1442" spans="1:28" s="227" customFormat="1" ht="20.25">
      <c r="A1442" s="181"/>
      <c r="B1442" s="182" t="str">
        <f>IF(LEN(A1442)=0,"",INDEX('Smelter Look-up'!$A:$A,MATCH($A1442,'Smelter Look-up'!$E:$E,0)))</f>
        <v/>
      </c>
      <c r="C1442" s="186" t="str">
        <f>IF(LEN(A1442)=0,"",INDEX('Smelter Look-up'!$C:$C,MATCH($A1442,'Smelter Look-up'!$E:$E,0)))</f>
        <v/>
      </c>
      <c r="D1442" s="230"/>
      <c r="E1442" s="182" t="str">
        <f ca="1">IF(ISERROR($V1442),"",OFFSET('Smelter Look-up'!$D$4,$V1442-4,0)&amp;"")</f>
        <v/>
      </c>
      <c r="F1442" s="182" t="str">
        <f ca="1">IF(ISERROR($V1442),"",OFFSET('Smelter Look-up'!$E$4,$V1442-4,0))</f>
        <v/>
      </c>
      <c r="G1442" s="182" t="str">
        <f ca="1">IF(C1442=$X$4,IF(ISERROR($V1442),"Enter smelter details","RMI"),IF(ISERROR($V1442),"",OFFSET('Smelter Look-up'!$F$4,$V1442-4,0)))</f>
        <v/>
      </c>
      <c r="H1442" s="183" t="str">
        <f ca="1">IF(ISERROR($V1442),"",OFFSET('Smelter Look-up'!$G$4,$V1442-4,0))</f>
        <v/>
      </c>
      <c r="I1442" s="184" t="str">
        <f ca="1">IF(ISERROR($V1442),"",OFFSET('Smelter Look-up'!$H$4,$V1442-4,0))</f>
        <v/>
      </c>
      <c r="J1442" s="184" t="str">
        <f ca="1">IF(ISERROR($V1442),"",OFFSET('Smelter Look-up'!$I$4,$V1442-4,0))</f>
        <v/>
      </c>
      <c r="K1442" s="224"/>
      <c r="L1442" s="224"/>
      <c r="M1442" s="224"/>
      <c r="N1442" s="224"/>
      <c r="O1442" s="224"/>
      <c r="P1442" s="185"/>
      <c r="Q1442" s="225"/>
      <c r="R1442" s="182" t="str">
        <f ca="1">IF(ISERROR($V1442),"",OFFSET('Smelter Look-up'!$C$4,$V1442-4,0)&amp;"")</f>
        <v/>
      </c>
      <c r="S1442" s="181" t="str">
        <f t="shared" ca="1" si="203"/>
        <v/>
      </c>
      <c r="T1442" s="181" t="str">
        <f ca="1">IF(B1442="","",IF(ISERROR(MATCH($J1442,SorP!$B$1:$B$6226,0)),"",INDIRECT("'SorP'!$A$"&amp;MATCH($S1442&amp;$J1442,SorP!C:C,0))))</f>
        <v/>
      </c>
      <c r="U1442" s="201"/>
      <c r="V1442" s="226" t="e">
        <f>IF(C1442="",NA(),IF(OR(C1442="Smelter not listed",C1442="Smelter not yet identified"),MATCH($B1442&amp;$D1442,'Smelter Look-up'!$J:$J,0),MATCH($B1442&amp;$C1442,'Smelter Look-up'!$J:$J,0)))</f>
        <v>#N/A</v>
      </c>
      <c r="X1442" s="227">
        <f t="shared" ca="1" si="204"/>
        <v>0</v>
      </c>
      <c r="AB1442" s="228" t="str">
        <f t="shared" si="205"/>
        <v/>
      </c>
    </row>
    <row r="1443" spans="1:28" s="227" customFormat="1" ht="20.25">
      <c r="A1443" s="181"/>
      <c r="B1443" s="182" t="str">
        <f>IF(LEN(A1443)=0,"",INDEX('Smelter Look-up'!$A:$A,MATCH($A1443,'Smelter Look-up'!$E:$E,0)))</f>
        <v/>
      </c>
      <c r="C1443" s="186" t="str">
        <f>IF(LEN(A1443)=0,"",INDEX('Smelter Look-up'!$C:$C,MATCH($A1443,'Smelter Look-up'!$E:$E,0)))</f>
        <v/>
      </c>
      <c r="D1443" s="230"/>
      <c r="E1443" s="182" t="str">
        <f ca="1">IF(ISERROR($V1443),"",OFFSET('Smelter Look-up'!$D$4,$V1443-4,0)&amp;"")</f>
        <v/>
      </c>
      <c r="F1443" s="182" t="str">
        <f ca="1">IF(ISERROR($V1443),"",OFFSET('Smelter Look-up'!$E$4,$V1443-4,0))</f>
        <v/>
      </c>
      <c r="G1443" s="182" t="str">
        <f ca="1">IF(C1443=$X$4,IF(ISERROR($V1443),"Enter smelter details","RMI"),IF(ISERROR($V1443),"",OFFSET('Smelter Look-up'!$F$4,$V1443-4,0)))</f>
        <v/>
      </c>
      <c r="H1443" s="183" t="str">
        <f ca="1">IF(ISERROR($V1443),"",OFFSET('Smelter Look-up'!$G$4,$V1443-4,0))</f>
        <v/>
      </c>
      <c r="I1443" s="184" t="str">
        <f ca="1">IF(ISERROR($V1443),"",OFFSET('Smelter Look-up'!$H$4,$V1443-4,0))</f>
        <v/>
      </c>
      <c r="J1443" s="184" t="str">
        <f ca="1">IF(ISERROR($V1443),"",OFFSET('Smelter Look-up'!$I$4,$V1443-4,0))</f>
        <v/>
      </c>
      <c r="K1443" s="224"/>
      <c r="L1443" s="224"/>
      <c r="M1443" s="224"/>
      <c r="N1443" s="224"/>
      <c r="O1443" s="224"/>
      <c r="P1443" s="185"/>
      <c r="Q1443" s="225"/>
      <c r="R1443" s="182" t="str">
        <f ca="1">IF(ISERROR($V1443),"",OFFSET('Smelter Look-up'!$C$4,$V1443-4,0)&amp;"")</f>
        <v/>
      </c>
      <c r="S1443" s="181" t="str">
        <f t="shared" ca="1" si="203"/>
        <v/>
      </c>
      <c r="T1443" s="181" t="str">
        <f ca="1">IF(B1443="","",IF(ISERROR(MATCH($J1443,SorP!$B$1:$B$6226,0)),"",INDIRECT("'SorP'!$A$"&amp;MATCH($S1443&amp;$J1443,SorP!C:C,0))))</f>
        <v/>
      </c>
      <c r="U1443" s="201"/>
      <c r="V1443" s="226" t="e">
        <f>IF(C1443="",NA(),IF(OR(C1443="Smelter not listed",C1443="Smelter not yet identified"),MATCH($B1443&amp;$D1443,'Smelter Look-up'!$J:$J,0),MATCH($B1443&amp;$C1443,'Smelter Look-up'!$J:$J,0)))</f>
        <v>#N/A</v>
      </c>
      <c r="X1443" s="227">
        <f t="shared" ca="1" si="204"/>
        <v>0</v>
      </c>
      <c r="AB1443" s="228" t="str">
        <f t="shared" si="205"/>
        <v/>
      </c>
    </row>
    <row r="1444" spans="1:28" s="227" customFormat="1" ht="20.25">
      <c r="A1444" s="181"/>
      <c r="B1444" s="182" t="str">
        <f>IF(LEN(A1444)=0,"",INDEX('Smelter Look-up'!$A:$A,MATCH($A1444,'Smelter Look-up'!$E:$E,0)))</f>
        <v/>
      </c>
      <c r="C1444" s="186" t="str">
        <f>IF(LEN(A1444)=0,"",INDEX('Smelter Look-up'!$C:$C,MATCH($A1444,'Smelter Look-up'!$E:$E,0)))</f>
        <v/>
      </c>
      <c r="D1444" s="230"/>
      <c r="E1444" s="182" t="str">
        <f ca="1">IF(ISERROR($V1444),"",OFFSET('Smelter Look-up'!$D$4,$V1444-4,0)&amp;"")</f>
        <v/>
      </c>
      <c r="F1444" s="182" t="str">
        <f ca="1">IF(ISERROR($V1444),"",OFFSET('Smelter Look-up'!$E$4,$V1444-4,0))</f>
        <v/>
      </c>
      <c r="G1444" s="182" t="str">
        <f ca="1">IF(C1444=$X$4,IF(ISERROR($V1444),"Enter smelter details","RMI"),IF(ISERROR($V1444),"",OFFSET('Smelter Look-up'!$F$4,$V1444-4,0)))</f>
        <v/>
      </c>
      <c r="H1444" s="183" t="str">
        <f ca="1">IF(ISERROR($V1444),"",OFFSET('Smelter Look-up'!$G$4,$V1444-4,0))</f>
        <v/>
      </c>
      <c r="I1444" s="184" t="str">
        <f ca="1">IF(ISERROR($V1444),"",OFFSET('Smelter Look-up'!$H$4,$V1444-4,0))</f>
        <v/>
      </c>
      <c r="J1444" s="184" t="str">
        <f ca="1">IF(ISERROR($V1444),"",OFFSET('Smelter Look-up'!$I$4,$V1444-4,0))</f>
        <v/>
      </c>
      <c r="K1444" s="224"/>
      <c r="L1444" s="224"/>
      <c r="M1444" s="224"/>
      <c r="N1444" s="224"/>
      <c r="O1444" s="224"/>
      <c r="P1444" s="185"/>
      <c r="Q1444" s="225"/>
      <c r="R1444" s="182" t="str">
        <f ca="1">IF(ISERROR($V1444),"",OFFSET('Smelter Look-up'!$C$4,$V1444-4,0)&amp;"")</f>
        <v/>
      </c>
      <c r="S1444" s="181" t="str">
        <f t="shared" ca="1" si="203"/>
        <v/>
      </c>
      <c r="T1444" s="181" t="str">
        <f ca="1">IF(B1444="","",IF(ISERROR(MATCH($J1444,SorP!$B$1:$B$6226,0)),"",INDIRECT("'SorP'!$A$"&amp;MATCH($S1444&amp;$J1444,SorP!C:C,0))))</f>
        <v/>
      </c>
      <c r="U1444" s="201"/>
      <c r="V1444" s="226" t="e">
        <f>IF(C1444="",NA(),IF(OR(C1444="Smelter not listed",C1444="Smelter not yet identified"),MATCH($B1444&amp;$D1444,'Smelter Look-up'!$J:$J,0),MATCH($B1444&amp;$C1444,'Smelter Look-up'!$J:$J,0)))</f>
        <v>#N/A</v>
      </c>
      <c r="X1444" s="227">
        <f t="shared" ca="1" si="204"/>
        <v>0</v>
      </c>
      <c r="AB1444" s="228" t="str">
        <f t="shared" si="205"/>
        <v/>
      </c>
    </row>
    <row r="1445" spans="1:28" s="227" customFormat="1" ht="20.25">
      <c r="A1445" s="181"/>
      <c r="B1445" s="182" t="str">
        <f>IF(LEN(A1445)=0,"",INDEX('Smelter Look-up'!$A:$A,MATCH($A1445,'Smelter Look-up'!$E:$E,0)))</f>
        <v/>
      </c>
      <c r="C1445" s="186" t="str">
        <f>IF(LEN(A1445)=0,"",INDEX('Smelter Look-up'!$C:$C,MATCH($A1445,'Smelter Look-up'!$E:$E,0)))</f>
        <v/>
      </c>
      <c r="D1445" s="230"/>
      <c r="E1445" s="182" t="str">
        <f ca="1">IF(ISERROR($V1445),"",OFFSET('Smelter Look-up'!$D$4,$V1445-4,0)&amp;"")</f>
        <v/>
      </c>
      <c r="F1445" s="182" t="str">
        <f ca="1">IF(ISERROR($V1445),"",OFFSET('Smelter Look-up'!$E$4,$V1445-4,0))</f>
        <v/>
      </c>
      <c r="G1445" s="182" t="str">
        <f ca="1">IF(C1445=$X$4,IF(ISERROR($V1445),"Enter smelter details","RMI"),IF(ISERROR($V1445),"",OFFSET('Smelter Look-up'!$F$4,$V1445-4,0)))</f>
        <v/>
      </c>
      <c r="H1445" s="183" t="str">
        <f ca="1">IF(ISERROR($V1445),"",OFFSET('Smelter Look-up'!$G$4,$V1445-4,0))</f>
        <v/>
      </c>
      <c r="I1445" s="184" t="str">
        <f ca="1">IF(ISERROR($V1445),"",OFFSET('Smelter Look-up'!$H$4,$V1445-4,0))</f>
        <v/>
      </c>
      <c r="J1445" s="184" t="str">
        <f ca="1">IF(ISERROR($V1445),"",OFFSET('Smelter Look-up'!$I$4,$V1445-4,0))</f>
        <v/>
      </c>
      <c r="K1445" s="224"/>
      <c r="L1445" s="224"/>
      <c r="M1445" s="224"/>
      <c r="N1445" s="224"/>
      <c r="O1445" s="224"/>
      <c r="P1445" s="185"/>
      <c r="Q1445" s="225"/>
      <c r="R1445" s="182" t="str">
        <f ca="1">IF(ISERROR($V1445),"",OFFSET('Smelter Look-up'!$C$4,$V1445-4,0)&amp;"")</f>
        <v/>
      </c>
      <c r="S1445" s="181" t="str">
        <f t="shared" ca="1" si="203"/>
        <v/>
      </c>
      <c r="T1445" s="181" t="str">
        <f ca="1">IF(B1445="","",IF(ISERROR(MATCH($J1445,SorP!$B$1:$B$6226,0)),"",INDIRECT("'SorP'!$A$"&amp;MATCH($S1445&amp;$J1445,SorP!C:C,0))))</f>
        <v/>
      </c>
      <c r="U1445" s="201"/>
      <c r="V1445" s="226" t="e">
        <f>IF(C1445="",NA(),IF(OR(C1445="Smelter not listed",C1445="Smelter not yet identified"),MATCH($B1445&amp;$D1445,'Smelter Look-up'!$J:$J,0),MATCH($B1445&amp;$C1445,'Smelter Look-up'!$J:$J,0)))</f>
        <v>#N/A</v>
      </c>
      <c r="X1445" s="227">
        <f t="shared" ca="1" si="204"/>
        <v>0</v>
      </c>
      <c r="AB1445" s="228" t="str">
        <f t="shared" si="205"/>
        <v/>
      </c>
    </row>
    <row r="1446" spans="1:28" s="227" customFormat="1" ht="20.25">
      <c r="A1446" s="181"/>
      <c r="B1446" s="182" t="str">
        <f>IF(LEN(A1446)=0,"",INDEX('Smelter Look-up'!$A:$A,MATCH($A1446,'Smelter Look-up'!$E:$E,0)))</f>
        <v/>
      </c>
      <c r="C1446" s="186" t="str">
        <f>IF(LEN(A1446)=0,"",INDEX('Smelter Look-up'!$C:$C,MATCH($A1446,'Smelter Look-up'!$E:$E,0)))</f>
        <v/>
      </c>
      <c r="D1446" s="230"/>
      <c r="E1446" s="182" t="str">
        <f ca="1">IF(ISERROR($V1446),"",OFFSET('Smelter Look-up'!$D$4,$V1446-4,0)&amp;"")</f>
        <v/>
      </c>
      <c r="F1446" s="182" t="str">
        <f ca="1">IF(ISERROR($V1446),"",OFFSET('Smelter Look-up'!$E$4,$V1446-4,0))</f>
        <v/>
      </c>
      <c r="G1446" s="182" t="str">
        <f ca="1">IF(C1446=$X$4,IF(ISERROR($V1446),"Enter smelter details","RMI"),IF(ISERROR($V1446),"",OFFSET('Smelter Look-up'!$F$4,$V1446-4,0)))</f>
        <v/>
      </c>
      <c r="H1446" s="183" t="str">
        <f ca="1">IF(ISERROR($V1446),"",OFFSET('Smelter Look-up'!$G$4,$V1446-4,0))</f>
        <v/>
      </c>
      <c r="I1446" s="184" t="str">
        <f ca="1">IF(ISERROR($V1446),"",OFFSET('Smelter Look-up'!$H$4,$V1446-4,0))</f>
        <v/>
      </c>
      <c r="J1446" s="184" t="str">
        <f ca="1">IF(ISERROR($V1446),"",OFFSET('Smelter Look-up'!$I$4,$V1446-4,0))</f>
        <v/>
      </c>
      <c r="K1446" s="224"/>
      <c r="L1446" s="224"/>
      <c r="M1446" s="224"/>
      <c r="N1446" s="224"/>
      <c r="O1446" s="224"/>
      <c r="P1446" s="185"/>
      <c r="Q1446" s="225"/>
      <c r="R1446" s="182" t="str">
        <f ca="1">IF(ISERROR($V1446),"",OFFSET('Smelter Look-up'!$C$4,$V1446-4,0)&amp;"")</f>
        <v/>
      </c>
      <c r="S1446" s="181" t="str">
        <f t="shared" ca="1" si="203"/>
        <v/>
      </c>
      <c r="T1446" s="181" t="str">
        <f ca="1">IF(B1446="","",IF(ISERROR(MATCH($J1446,SorP!$B$1:$B$6226,0)),"",INDIRECT("'SorP'!$A$"&amp;MATCH($S1446&amp;$J1446,SorP!C:C,0))))</f>
        <v/>
      </c>
      <c r="U1446" s="201"/>
      <c r="V1446" s="226" t="e">
        <f>IF(C1446="",NA(),IF(OR(C1446="Smelter not listed",C1446="Smelter not yet identified"),MATCH($B1446&amp;$D1446,'Smelter Look-up'!$J:$J,0),MATCH($B1446&amp;$C1446,'Smelter Look-up'!$J:$J,0)))</f>
        <v>#N/A</v>
      </c>
      <c r="X1446" s="227">
        <f t="shared" ca="1" si="204"/>
        <v>0</v>
      </c>
      <c r="AB1446" s="228" t="str">
        <f t="shared" si="205"/>
        <v/>
      </c>
    </row>
    <row r="1447" spans="1:28" s="227" customFormat="1" ht="20.25">
      <c r="A1447" s="181"/>
      <c r="B1447" s="182" t="str">
        <f>IF(LEN(A1447)=0,"",INDEX('Smelter Look-up'!$A:$A,MATCH($A1447,'Smelter Look-up'!$E:$E,0)))</f>
        <v/>
      </c>
      <c r="C1447" s="186" t="str">
        <f>IF(LEN(A1447)=0,"",INDEX('Smelter Look-up'!$C:$C,MATCH($A1447,'Smelter Look-up'!$E:$E,0)))</f>
        <v/>
      </c>
      <c r="D1447" s="230"/>
      <c r="E1447" s="182" t="str">
        <f ca="1">IF(ISERROR($V1447),"",OFFSET('Smelter Look-up'!$D$4,$V1447-4,0)&amp;"")</f>
        <v/>
      </c>
      <c r="F1447" s="182" t="str">
        <f ca="1">IF(ISERROR($V1447),"",OFFSET('Smelter Look-up'!$E$4,$V1447-4,0))</f>
        <v/>
      </c>
      <c r="G1447" s="182" t="str">
        <f ca="1">IF(C1447=$X$4,IF(ISERROR($V1447),"Enter smelter details","RMI"),IF(ISERROR($V1447),"",OFFSET('Smelter Look-up'!$F$4,$V1447-4,0)))</f>
        <v/>
      </c>
      <c r="H1447" s="183" t="str">
        <f ca="1">IF(ISERROR($V1447),"",OFFSET('Smelter Look-up'!$G$4,$V1447-4,0))</f>
        <v/>
      </c>
      <c r="I1447" s="184" t="str">
        <f ca="1">IF(ISERROR($V1447),"",OFFSET('Smelter Look-up'!$H$4,$V1447-4,0))</f>
        <v/>
      </c>
      <c r="J1447" s="184" t="str">
        <f ca="1">IF(ISERROR($V1447),"",OFFSET('Smelter Look-up'!$I$4,$V1447-4,0))</f>
        <v/>
      </c>
      <c r="K1447" s="224"/>
      <c r="L1447" s="224"/>
      <c r="M1447" s="224"/>
      <c r="N1447" s="224"/>
      <c r="O1447" s="224"/>
      <c r="P1447" s="185"/>
      <c r="Q1447" s="225"/>
      <c r="R1447" s="182" t="str">
        <f ca="1">IF(ISERROR($V1447),"",OFFSET('Smelter Look-up'!$C$4,$V1447-4,0)&amp;"")</f>
        <v/>
      </c>
      <c r="S1447" s="181" t="str">
        <f t="shared" ca="1" si="203"/>
        <v/>
      </c>
      <c r="T1447" s="181" t="str">
        <f ca="1">IF(B1447="","",IF(ISERROR(MATCH($J1447,SorP!$B$1:$B$6226,0)),"",INDIRECT("'SorP'!$A$"&amp;MATCH($S1447&amp;$J1447,SorP!C:C,0))))</f>
        <v/>
      </c>
      <c r="U1447" s="201"/>
      <c r="V1447" s="226" t="e">
        <f>IF(C1447="",NA(),IF(OR(C1447="Smelter not listed",C1447="Smelter not yet identified"),MATCH($B1447&amp;$D1447,'Smelter Look-up'!$J:$J,0),MATCH($B1447&amp;$C1447,'Smelter Look-up'!$J:$J,0)))</f>
        <v>#N/A</v>
      </c>
      <c r="X1447" s="227">
        <f t="shared" ca="1" si="204"/>
        <v>0</v>
      </c>
      <c r="AB1447" s="228" t="str">
        <f t="shared" si="205"/>
        <v/>
      </c>
    </row>
    <row r="1448" spans="1:28" s="227" customFormat="1" ht="20.25">
      <c r="A1448" s="181"/>
      <c r="B1448" s="182" t="str">
        <f>IF(LEN(A1448)=0,"",INDEX('Smelter Look-up'!$A:$A,MATCH($A1448,'Smelter Look-up'!$E:$E,0)))</f>
        <v/>
      </c>
      <c r="C1448" s="186" t="str">
        <f>IF(LEN(A1448)=0,"",INDEX('Smelter Look-up'!$C:$C,MATCH($A1448,'Smelter Look-up'!$E:$E,0)))</f>
        <v/>
      </c>
      <c r="D1448" s="230"/>
      <c r="E1448" s="182" t="str">
        <f ca="1">IF(ISERROR($V1448),"",OFFSET('Smelter Look-up'!$D$4,$V1448-4,0)&amp;"")</f>
        <v/>
      </c>
      <c r="F1448" s="182" t="str">
        <f ca="1">IF(ISERROR($V1448),"",OFFSET('Smelter Look-up'!$E$4,$V1448-4,0))</f>
        <v/>
      </c>
      <c r="G1448" s="182" t="str">
        <f ca="1">IF(C1448=$X$4,IF(ISERROR($V1448),"Enter smelter details","RMI"),IF(ISERROR($V1448),"",OFFSET('Smelter Look-up'!$F$4,$V1448-4,0)))</f>
        <v/>
      </c>
      <c r="H1448" s="183" t="str">
        <f ca="1">IF(ISERROR($V1448),"",OFFSET('Smelter Look-up'!$G$4,$V1448-4,0))</f>
        <v/>
      </c>
      <c r="I1448" s="184" t="str">
        <f ca="1">IF(ISERROR($V1448),"",OFFSET('Smelter Look-up'!$H$4,$V1448-4,0))</f>
        <v/>
      </c>
      <c r="J1448" s="184" t="str">
        <f ca="1">IF(ISERROR($V1448),"",OFFSET('Smelter Look-up'!$I$4,$V1448-4,0))</f>
        <v/>
      </c>
      <c r="K1448" s="224"/>
      <c r="L1448" s="224"/>
      <c r="M1448" s="224"/>
      <c r="N1448" s="224"/>
      <c r="O1448" s="224"/>
      <c r="P1448" s="185"/>
      <c r="Q1448" s="225"/>
      <c r="R1448" s="182" t="str">
        <f ca="1">IF(ISERROR($V1448),"",OFFSET('Smelter Look-up'!$C$4,$V1448-4,0)&amp;"")</f>
        <v/>
      </c>
      <c r="S1448" s="181" t="str">
        <f t="shared" ca="1" si="203"/>
        <v/>
      </c>
      <c r="T1448" s="181" t="str">
        <f ca="1">IF(B1448="","",IF(ISERROR(MATCH($J1448,SorP!$B$1:$B$6226,0)),"",INDIRECT("'SorP'!$A$"&amp;MATCH($S1448&amp;$J1448,SorP!C:C,0))))</f>
        <v/>
      </c>
      <c r="U1448" s="201"/>
      <c r="V1448" s="226" t="e">
        <f>IF(C1448="",NA(),IF(OR(C1448="Smelter not listed",C1448="Smelter not yet identified"),MATCH($B1448&amp;$D1448,'Smelter Look-up'!$J:$J,0),MATCH($B1448&amp;$C1448,'Smelter Look-up'!$J:$J,0)))</f>
        <v>#N/A</v>
      </c>
      <c r="X1448" s="227">
        <f t="shared" ca="1" si="204"/>
        <v>0</v>
      </c>
      <c r="AB1448" s="228" t="str">
        <f t="shared" si="205"/>
        <v/>
      </c>
    </row>
    <row r="1449" spans="1:28" s="227" customFormat="1" ht="20.25">
      <c r="A1449" s="181"/>
      <c r="B1449" s="182" t="str">
        <f>IF(LEN(A1449)=0,"",INDEX('Smelter Look-up'!$A:$A,MATCH($A1449,'Smelter Look-up'!$E:$E,0)))</f>
        <v/>
      </c>
      <c r="C1449" s="186" t="str">
        <f>IF(LEN(A1449)=0,"",INDEX('Smelter Look-up'!$C:$C,MATCH($A1449,'Smelter Look-up'!$E:$E,0)))</f>
        <v/>
      </c>
      <c r="D1449" s="230"/>
      <c r="E1449" s="182" t="str">
        <f ca="1">IF(ISERROR($V1449),"",OFFSET('Smelter Look-up'!$D$4,$V1449-4,0)&amp;"")</f>
        <v/>
      </c>
      <c r="F1449" s="182" t="str">
        <f ca="1">IF(ISERROR($V1449),"",OFFSET('Smelter Look-up'!$E$4,$V1449-4,0))</f>
        <v/>
      </c>
      <c r="G1449" s="182" t="str">
        <f ca="1">IF(C1449=$X$4,IF(ISERROR($V1449),"Enter smelter details","RMI"),IF(ISERROR($V1449),"",OFFSET('Smelter Look-up'!$F$4,$V1449-4,0)))</f>
        <v/>
      </c>
      <c r="H1449" s="183" t="str">
        <f ca="1">IF(ISERROR($V1449),"",OFFSET('Smelter Look-up'!$G$4,$V1449-4,0))</f>
        <v/>
      </c>
      <c r="I1449" s="184" t="str">
        <f ca="1">IF(ISERROR($V1449),"",OFFSET('Smelter Look-up'!$H$4,$V1449-4,0))</f>
        <v/>
      </c>
      <c r="J1449" s="184" t="str">
        <f ca="1">IF(ISERROR($V1449),"",OFFSET('Smelter Look-up'!$I$4,$V1449-4,0))</f>
        <v/>
      </c>
      <c r="K1449" s="224"/>
      <c r="L1449" s="224"/>
      <c r="M1449" s="224"/>
      <c r="N1449" s="224"/>
      <c r="O1449" s="224"/>
      <c r="P1449" s="185"/>
      <c r="Q1449" s="225"/>
      <c r="R1449" s="182" t="str">
        <f ca="1">IF(ISERROR($V1449),"",OFFSET('Smelter Look-up'!$C$4,$V1449-4,0)&amp;"")</f>
        <v/>
      </c>
      <c r="S1449" s="181" t="str">
        <f t="shared" ca="1" si="203"/>
        <v/>
      </c>
      <c r="T1449" s="181" t="str">
        <f ca="1">IF(B1449="","",IF(ISERROR(MATCH($J1449,SorP!$B$1:$B$6226,0)),"",INDIRECT("'SorP'!$A$"&amp;MATCH($S1449&amp;$J1449,SorP!C:C,0))))</f>
        <v/>
      </c>
      <c r="U1449" s="201"/>
      <c r="V1449" s="226" t="e">
        <f>IF(C1449="",NA(),IF(OR(C1449="Smelter not listed",C1449="Smelter not yet identified"),MATCH($B1449&amp;$D1449,'Smelter Look-up'!$J:$J,0),MATCH($B1449&amp;$C1449,'Smelter Look-up'!$J:$J,0)))</f>
        <v>#N/A</v>
      </c>
      <c r="X1449" s="227">
        <f t="shared" ca="1" si="204"/>
        <v>0</v>
      </c>
      <c r="AB1449" s="228" t="str">
        <f t="shared" si="205"/>
        <v/>
      </c>
    </row>
    <row r="1450" spans="1:28" s="227" customFormat="1" ht="20.25">
      <c r="A1450" s="181"/>
      <c r="B1450" s="182" t="str">
        <f>IF(LEN(A1450)=0,"",INDEX('Smelter Look-up'!$A:$A,MATCH($A1450,'Smelter Look-up'!$E:$E,0)))</f>
        <v/>
      </c>
      <c r="C1450" s="186" t="str">
        <f>IF(LEN(A1450)=0,"",INDEX('Smelter Look-up'!$C:$C,MATCH($A1450,'Smelter Look-up'!$E:$E,0)))</f>
        <v/>
      </c>
      <c r="D1450" s="230"/>
      <c r="E1450" s="182" t="str">
        <f ca="1">IF(ISERROR($V1450),"",OFFSET('Smelter Look-up'!$D$4,$V1450-4,0)&amp;"")</f>
        <v/>
      </c>
      <c r="F1450" s="182" t="str">
        <f ca="1">IF(ISERROR($V1450),"",OFFSET('Smelter Look-up'!$E$4,$V1450-4,0))</f>
        <v/>
      </c>
      <c r="G1450" s="182" t="str">
        <f ca="1">IF(C1450=$X$4,IF(ISERROR($V1450),"Enter smelter details","RMI"),IF(ISERROR($V1450),"",OFFSET('Smelter Look-up'!$F$4,$V1450-4,0)))</f>
        <v/>
      </c>
      <c r="H1450" s="183" t="str">
        <f ca="1">IF(ISERROR($V1450),"",OFFSET('Smelter Look-up'!$G$4,$V1450-4,0))</f>
        <v/>
      </c>
      <c r="I1450" s="184" t="str">
        <f ca="1">IF(ISERROR($V1450),"",OFFSET('Smelter Look-up'!$H$4,$V1450-4,0))</f>
        <v/>
      </c>
      <c r="J1450" s="184" t="str">
        <f ca="1">IF(ISERROR($V1450),"",OFFSET('Smelter Look-up'!$I$4,$V1450-4,0))</f>
        <v/>
      </c>
      <c r="K1450" s="224"/>
      <c r="L1450" s="224"/>
      <c r="M1450" s="224"/>
      <c r="N1450" s="224"/>
      <c r="O1450" s="224"/>
      <c r="P1450" s="185"/>
      <c r="Q1450" s="225"/>
      <c r="R1450" s="182" t="str">
        <f ca="1">IF(ISERROR($V1450),"",OFFSET('Smelter Look-up'!$C$4,$V1450-4,0)&amp;"")</f>
        <v/>
      </c>
      <c r="S1450" s="181" t="str">
        <f t="shared" ca="1" si="203"/>
        <v/>
      </c>
      <c r="T1450" s="181" t="str">
        <f ca="1">IF(B1450="","",IF(ISERROR(MATCH($J1450,SorP!$B$1:$B$6226,0)),"",INDIRECT("'SorP'!$A$"&amp;MATCH($S1450&amp;$J1450,SorP!C:C,0))))</f>
        <v/>
      </c>
      <c r="U1450" s="201"/>
      <c r="V1450" s="226" t="e">
        <f>IF(C1450="",NA(),IF(OR(C1450="Smelter not listed",C1450="Smelter not yet identified"),MATCH($B1450&amp;$D1450,'Smelter Look-up'!$J:$J,0),MATCH($B1450&amp;$C1450,'Smelter Look-up'!$J:$J,0)))</f>
        <v>#N/A</v>
      </c>
      <c r="X1450" s="227">
        <f t="shared" ca="1" si="204"/>
        <v>0</v>
      </c>
      <c r="AB1450" s="228" t="str">
        <f t="shared" si="205"/>
        <v/>
      </c>
    </row>
    <row r="1451" spans="1:28" s="227" customFormat="1" ht="20.25">
      <c r="A1451" s="181"/>
      <c r="B1451" s="182" t="str">
        <f>IF(LEN(A1451)=0,"",INDEX('Smelter Look-up'!$A:$A,MATCH($A1451,'Smelter Look-up'!$E:$E,0)))</f>
        <v/>
      </c>
      <c r="C1451" s="186" t="str">
        <f>IF(LEN(A1451)=0,"",INDEX('Smelter Look-up'!$C:$C,MATCH($A1451,'Smelter Look-up'!$E:$E,0)))</f>
        <v/>
      </c>
      <c r="D1451" s="230"/>
      <c r="E1451" s="182" t="str">
        <f ca="1">IF(ISERROR($V1451),"",OFFSET('Smelter Look-up'!$D$4,$V1451-4,0)&amp;"")</f>
        <v/>
      </c>
      <c r="F1451" s="182" t="str">
        <f ca="1">IF(ISERROR($V1451),"",OFFSET('Smelter Look-up'!$E$4,$V1451-4,0))</f>
        <v/>
      </c>
      <c r="G1451" s="182" t="str">
        <f ca="1">IF(C1451=$X$4,IF(ISERROR($V1451),"Enter smelter details","RMI"),IF(ISERROR($V1451),"",OFFSET('Smelter Look-up'!$F$4,$V1451-4,0)))</f>
        <v/>
      </c>
      <c r="H1451" s="183" t="str">
        <f ca="1">IF(ISERROR($V1451),"",OFFSET('Smelter Look-up'!$G$4,$V1451-4,0))</f>
        <v/>
      </c>
      <c r="I1451" s="184" t="str">
        <f ca="1">IF(ISERROR($V1451),"",OFFSET('Smelter Look-up'!$H$4,$V1451-4,0))</f>
        <v/>
      </c>
      <c r="J1451" s="184" t="str">
        <f ca="1">IF(ISERROR($V1451),"",OFFSET('Smelter Look-up'!$I$4,$V1451-4,0))</f>
        <v/>
      </c>
      <c r="K1451" s="224"/>
      <c r="L1451" s="224"/>
      <c r="M1451" s="224"/>
      <c r="N1451" s="224"/>
      <c r="O1451" s="224"/>
      <c r="P1451" s="185"/>
      <c r="Q1451" s="225"/>
      <c r="R1451" s="182" t="str">
        <f ca="1">IF(ISERROR($V1451),"",OFFSET('Smelter Look-up'!$C$4,$V1451-4,0)&amp;"")</f>
        <v/>
      </c>
      <c r="S1451" s="181" t="str">
        <f t="shared" ca="1" si="203"/>
        <v/>
      </c>
      <c r="T1451" s="181" t="str">
        <f ca="1">IF(B1451="","",IF(ISERROR(MATCH($J1451,SorP!$B$1:$B$6226,0)),"",INDIRECT("'SorP'!$A$"&amp;MATCH($S1451&amp;$J1451,SorP!C:C,0))))</f>
        <v/>
      </c>
      <c r="U1451" s="201"/>
      <c r="V1451" s="226" t="e">
        <f>IF(C1451="",NA(),IF(OR(C1451="Smelter not listed",C1451="Smelter not yet identified"),MATCH($B1451&amp;$D1451,'Smelter Look-up'!$J:$J,0),MATCH($B1451&amp;$C1451,'Smelter Look-up'!$J:$J,0)))</f>
        <v>#N/A</v>
      </c>
      <c r="X1451" s="227">
        <f t="shared" ca="1" si="204"/>
        <v>0</v>
      </c>
      <c r="AB1451" s="228" t="str">
        <f t="shared" si="205"/>
        <v/>
      </c>
    </row>
    <row r="1452" spans="1:28" s="227" customFormat="1" ht="20.25">
      <c r="A1452" s="181"/>
      <c r="B1452" s="182" t="str">
        <f>IF(LEN(A1452)=0,"",INDEX('Smelter Look-up'!$A:$A,MATCH($A1452,'Smelter Look-up'!$E:$E,0)))</f>
        <v/>
      </c>
      <c r="C1452" s="186" t="str">
        <f>IF(LEN(A1452)=0,"",INDEX('Smelter Look-up'!$C:$C,MATCH($A1452,'Smelter Look-up'!$E:$E,0)))</f>
        <v/>
      </c>
      <c r="D1452" s="230"/>
      <c r="E1452" s="182" t="str">
        <f ca="1">IF(ISERROR($V1452),"",OFFSET('Smelter Look-up'!$D$4,$V1452-4,0)&amp;"")</f>
        <v/>
      </c>
      <c r="F1452" s="182" t="str">
        <f ca="1">IF(ISERROR($V1452),"",OFFSET('Smelter Look-up'!$E$4,$V1452-4,0))</f>
        <v/>
      </c>
      <c r="G1452" s="182" t="str">
        <f ca="1">IF(C1452=$X$4,IF(ISERROR($V1452),"Enter smelter details","RMI"),IF(ISERROR($V1452),"",OFFSET('Smelter Look-up'!$F$4,$V1452-4,0)))</f>
        <v/>
      </c>
      <c r="H1452" s="183" t="str">
        <f ca="1">IF(ISERROR($V1452),"",OFFSET('Smelter Look-up'!$G$4,$V1452-4,0))</f>
        <v/>
      </c>
      <c r="I1452" s="184" t="str">
        <f ca="1">IF(ISERROR($V1452),"",OFFSET('Smelter Look-up'!$H$4,$V1452-4,0))</f>
        <v/>
      </c>
      <c r="J1452" s="184" t="str">
        <f ca="1">IF(ISERROR($V1452),"",OFFSET('Smelter Look-up'!$I$4,$V1452-4,0))</f>
        <v/>
      </c>
      <c r="K1452" s="224"/>
      <c r="L1452" s="224"/>
      <c r="M1452" s="224"/>
      <c r="N1452" s="224"/>
      <c r="O1452" s="224"/>
      <c r="P1452" s="185"/>
      <c r="Q1452" s="225"/>
      <c r="R1452" s="182" t="str">
        <f ca="1">IF(ISERROR($V1452),"",OFFSET('Smelter Look-up'!$C$4,$V1452-4,0)&amp;"")</f>
        <v/>
      </c>
      <c r="S1452" s="181" t="str">
        <f t="shared" ca="1" si="203"/>
        <v/>
      </c>
      <c r="T1452" s="181" t="str">
        <f ca="1">IF(B1452="","",IF(ISERROR(MATCH($J1452,SorP!$B$1:$B$6226,0)),"",INDIRECT("'SorP'!$A$"&amp;MATCH($S1452&amp;$J1452,SorP!C:C,0))))</f>
        <v/>
      </c>
      <c r="U1452" s="201"/>
      <c r="V1452" s="226" t="e">
        <f>IF(C1452="",NA(),IF(OR(C1452="Smelter not listed",C1452="Smelter not yet identified"),MATCH($B1452&amp;$D1452,'Smelter Look-up'!$J:$J,0),MATCH($B1452&amp;$C1452,'Smelter Look-up'!$J:$J,0)))</f>
        <v>#N/A</v>
      </c>
      <c r="X1452" s="227">
        <f t="shared" ca="1" si="204"/>
        <v>0</v>
      </c>
      <c r="AB1452" s="228" t="str">
        <f t="shared" si="205"/>
        <v/>
      </c>
    </row>
    <row r="1453" spans="1:28" s="227" customFormat="1" ht="20.25">
      <c r="A1453" s="181"/>
      <c r="B1453" s="182" t="str">
        <f>IF(LEN(A1453)=0,"",INDEX('Smelter Look-up'!$A:$A,MATCH($A1453,'Smelter Look-up'!$E:$E,0)))</f>
        <v/>
      </c>
      <c r="C1453" s="186" t="str">
        <f>IF(LEN(A1453)=0,"",INDEX('Smelter Look-up'!$C:$C,MATCH($A1453,'Smelter Look-up'!$E:$E,0)))</f>
        <v/>
      </c>
      <c r="D1453" s="230"/>
      <c r="E1453" s="182" t="str">
        <f ca="1">IF(ISERROR($V1453),"",OFFSET('Smelter Look-up'!$D$4,$V1453-4,0)&amp;"")</f>
        <v/>
      </c>
      <c r="F1453" s="182" t="str">
        <f ca="1">IF(ISERROR($V1453),"",OFFSET('Smelter Look-up'!$E$4,$V1453-4,0))</f>
        <v/>
      </c>
      <c r="G1453" s="182" t="str">
        <f ca="1">IF(C1453=$X$4,IF(ISERROR($V1453),"Enter smelter details","RMI"),IF(ISERROR($V1453),"",OFFSET('Smelter Look-up'!$F$4,$V1453-4,0)))</f>
        <v/>
      </c>
      <c r="H1453" s="183" t="str">
        <f ca="1">IF(ISERROR($V1453),"",OFFSET('Smelter Look-up'!$G$4,$V1453-4,0))</f>
        <v/>
      </c>
      <c r="I1453" s="184" t="str">
        <f ca="1">IF(ISERROR($V1453),"",OFFSET('Smelter Look-up'!$H$4,$V1453-4,0))</f>
        <v/>
      </c>
      <c r="J1453" s="184" t="str">
        <f ca="1">IF(ISERROR($V1453),"",OFFSET('Smelter Look-up'!$I$4,$V1453-4,0))</f>
        <v/>
      </c>
      <c r="K1453" s="224"/>
      <c r="L1453" s="224"/>
      <c r="M1453" s="224"/>
      <c r="N1453" s="224"/>
      <c r="O1453" s="224"/>
      <c r="P1453" s="185"/>
      <c r="Q1453" s="225"/>
      <c r="R1453" s="182" t="str">
        <f ca="1">IF(ISERROR($V1453),"",OFFSET('Smelter Look-up'!$C$4,$V1453-4,0)&amp;"")</f>
        <v/>
      </c>
      <c r="S1453" s="181" t="str">
        <f t="shared" ca="1" si="203"/>
        <v/>
      </c>
      <c r="T1453" s="181" t="str">
        <f ca="1">IF(B1453="","",IF(ISERROR(MATCH($J1453,SorP!$B$1:$B$6226,0)),"",INDIRECT("'SorP'!$A$"&amp;MATCH($S1453&amp;$J1453,SorP!C:C,0))))</f>
        <v/>
      </c>
      <c r="U1453" s="201"/>
      <c r="V1453" s="226" t="e">
        <f>IF(C1453="",NA(),IF(OR(C1453="Smelter not listed",C1453="Smelter not yet identified"),MATCH($B1453&amp;$D1453,'Smelter Look-up'!$J:$J,0),MATCH($B1453&amp;$C1453,'Smelter Look-up'!$J:$J,0)))</f>
        <v>#N/A</v>
      </c>
      <c r="X1453" s="227">
        <f t="shared" ca="1" si="204"/>
        <v>0</v>
      </c>
      <c r="AB1453" s="228" t="str">
        <f t="shared" si="205"/>
        <v/>
      </c>
    </row>
    <row r="1454" spans="1:28" s="227" customFormat="1" ht="20.25">
      <c r="A1454" s="181"/>
      <c r="B1454" s="182" t="str">
        <f>IF(LEN(A1454)=0,"",INDEX('Smelter Look-up'!$A:$A,MATCH($A1454,'Smelter Look-up'!$E:$E,0)))</f>
        <v/>
      </c>
      <c r="C1454" s="186" t="str">
        <f>IF(LEN(A1454)=0,"",INDEX('Smelter Look-up'!$C:$C,MATCH($A1454,'Smelter Look-up'!$E:$E,0)))</f>
        <v/>
      </c>
      <c r="D1454" s="230"/>
      <c r="E1454" s="182" t="str">
        <f ca="1">IF(ISERROR($V1454),"",OFFSET('Smelter Look-up'!$D$4,$V1454-4,0)&amp;"")</f>
        <v/>
      </c>
      <c r="F1454" s="182" t="str">
        <f ca="1">IF(ISERROR($V1454),"",OFFSET('Smelter Look-up'!$E$4,$V1454-4,0))</f>
        <v/>
      </c>
      <c r="G1454" s="182" t="str">
        <f ca="1">IF(C1454=$X$4,IF(ISERROR($V1454),"Enter smelter details","RMI"),IF(ISERROR($V1454),"",OFFSET('Smelter Look-up'!$F$4,$V1454-4,0)))</f>
        <v/>
      </c>
      <c r="H1454" s="183" t="str">
        <f ca="1">IF(ISERROR($V1454),"",OFFSET('Smelter Look-up'!$G$4,$V1454-4,0))</f>
        <v/>
      </c>
      <c r="I1454" s="184" t="str">
        <f ca="1">IF(ISERROR($V1454),"",OFFSET('Smelter Look-up'!$H$4,$V1454-4,0))</f>
        <v/>
      </c>
      <c r="J1454" s="184" t="str">
        <f ca="1">IF(ISERROR($V1454),"",OFFSET('Smelter Look-up'!$I$4,$V1454-4,0))</f>
        <v/>
      </c>
      <c r="K1454" s="224"/>
      <c r="L1454" s="224"/>
      <c r="M1454" s="224"/>
      <c r="N1454" s="224"/>
      <c r="O1454" s="224"/>
      <c r="P1454" s="185"/>
      <c r="Q1454" s="225"/>
      <c r="R1454" s="182" t="str">
        <f ca="1">IF(ISERROR($V1454),"",OFFSET('Smelter Look-up'!$C$4,$V1454-4,0)&amp;"")</f>
        <v/>
      </c>
      <c r="S1454" s="181" t="str">
        <f t="shared" ca="1" si="203"/>
        <v/>
      </c>
      <c r="T1454" s="181" t="str">
        <f ca="1">IF(B1454="","",IF(ISERROR(MATCH($J1454,SorP!$B$1:$B$6226,0)),"",INDIRECT("'SorP'!$A$"&amp;MATCH($S1454&amp;$J1454,SorP!C:C,0))))</f>
        <v/>
      </c>
      <c r="U1454" s="201"/>
      <c r="V1454" s="226" t="e">
        <f>IF(C1454="",NA(),IF(OR(C1454="Smelter not listed",C1454="Smelter not yet identified"),MATCH($B1454&amp;$D1454,'Smelter Look-up'!$J:$J,0),MATCH($B1454&amp;$C1454,'Smelter Look-up'!$J:$J,0)))</f>
        <v>#N/A</v>
      </c>
      <c r="X1454" s="227">
        <f t="shared" ca="1" si="204"/>
        <v>0</v>
      </c>
      <c r="AB1454" s="228" t="str">
        <f t="shared" si="205"/>
        <v/>
      </c>
    </row>
    <row r="1455" spans="1:28" s="227" customFormat="1" ht="20.25">
      <c r="A1455" s="181"/>
      <c r="B1455" s="182" t="str">
        <f>IF(LEN(A1455)=0,"",INDEX('Smelter Look-up'!$A:$A,MATCH($A1455,'Smelter Look-up'!$E:$E,0)))</f>
        <v/>
      </c>
      <c r="C1455" s="186" t="str">
        <f>IF(LEN(A1455)=0,"",INDEX('Smelter Look-up'!$C:$C,MATCH($A1455,'Smelter Look-up'!$E:$E,0)))</f>
        <v/>
      </c>
      <c r="D1455" s="230"/>
      <c r="E1455" s="182" t="str">
        <f ca="1">IF(ISERROR($V1455),"",OFFSET('Smelter Look-up'!$D$4,$V1455-4,0)&amp;"")</f>
        <v/>
      </c>
      <c r="F1455" s="182" t="str">
        <f ca="1">IF(ISERROR($V1455),"",OFFSET('Smelter Look-up'!$E$4,$V1455-4,0))</f>
        <v/>
      </c>
      <c r="G1455" s="182" t="str">
        <f ca="1">IF(C1455=$X$4,IF(ISERROR($V1455),"Enter smelter details","RMI"),IF(ISERROR($V1455),"",OFFSET('Smelter Look-up'!$F$4,$V1455-4,0)))</f>
        <v/>
      </c>
      <c r="H1455" s="183" t="str">
        <f ca="1">IF(ISERROR($V1455),"",OFFSET('Smelter Look-up'!$G$4,$V1455-4,0))</f>
        <v/>
      </c>
      <c r="I1455" s="184" t="str">
        <f ca="1">IF(ISERROR($V1455),"",OFFSET('Smelter Look-up'!$H$4,$V1455-4,0))</f>
        <v/>
      </c>
      <c r="J1455" s="184" t="str">
        <f ca="1">IF(ISERROR($V1455),"",OFFSET('Smelter Look-up'!$I$4,$V1455-4,0))</f>
        <v/>
      </c>
      <c r="K1455" s="224"/>
      <c r="L1455" s="224"/>
      <c r="M1455" s="224"/>
      <c r="N1455" s="224"/>
      <c r="O1455" s="224"/>
      <c r="P1455" s="185"/>
      <c r="Q1455" s="225"/>
      <c r="R1455" s="182" t="str">
        <f ca="1">IF(ISERROR($V1455),"",OFFSET('Smelter Look-up'!$C$4,$V1455-4,0)&amp;"")</f>
        <v/>
      </c>
      <c r="S1455" s="181" t="str">
        <f t="shared" ca="1" si="203"/>
        <v/>
      </c>
      <c r="T1455" s="181" t="str">
        <f ca="1">IF(B1455="","",IF(ISERROR(MATCH($J1455,SorP!$B$1:$B$6226,0)),"",INDIRECT("'SorP'!$A$"&amp;MATCH($S1455&amp;$J1455,SorP!C:C,0))))</f>
        <v/>
      </c>
      <c r="U1455" s="201"/>
      <c r="V1455" s="226" t="e">
        <f>IF(C1455="",NA(),IF(OR(C1455="Smelter not listed",C1455="Smelter not yet identified"),MATCH($B1455&amp;$D1455,'Smelter Look-up'!$J:$J,0),MATCH($B1455&amp;$C1455,'Smelter Look-up'!$J:$J,0)))</f>
        <v>#N/A</v>
      </c>
      <c r="X1455" s="227">
        <f t="shared" ca="1" si="204"/>
        <v>0</v>
      </c>
      <c r="AB1455" s="228" t="str">
        <f t="shared" si="205"/>
        <v/>
      </c>
    </row>
    <row r="1456" spans="1:28" s="227" customFormat="1" ht="20.25">
      <c r="A1456" s="181"/>
      <c r="B1456" s="182" t="str">
        <f>IF(LEN(A1456)=0,"",INDEX('Smelter Look-up'!$A:$A,MATCH($A1456,'Smelter Look-up'!$E:$E,0)))</f>
        <v/>
      </c>
      <c r="C1456" s="186" t="str">
        <f>IF(LEN(A1456)=0,"",INDEX('Smelter Look-up'!$C:$C,MATCH($A1456,'Smelter Look-up'!$E:$E,0)))</f>
        <v/>
      </c>
      <c r="D1456" s="230"/>
      <c r="E1456" s="182" t="str">
        <f ca="1">IF(ISERROR($V1456),"",OFFSET('Smelter Look-up'!$D$4,$V1456-4,0)&amp;"")</f>
        <v/>
      </c>
      <c r="F1456" s="182" t="str">
        <f ca="1">IF(ISERROR($V1456),"",OFFSET('Smelter Look-up'!$E$4,$V1456-4,0))</f>
        <v/>
      </c>
      <c r="G1456" s="182" t="str">
        <f ca="1">IF(C1456=$X$4,IF(ISERROR($V1456),"Enter smelter details","RMI"),IF(ISERROR($V1456),"",OFFSET('Smelter Look-up'!$F$4,$V1456-4,0)))</f>
        <v/>
      </c>
      <c r="H1456" s="183" t="str">
        <f ca="1">IF(ISERROR($V1456),"",OFFSET('Smelter Look-up'!$G$4,$V1456-4,0))</f>
        <v/>
      </c>
      <c r="I1456" s="184" t="str">
        <f ca="1">IF(ISERROR($V1456),"",OFFSET('Smelter Look-up'!$H$4,$V1456-4,0))</f>
        <v/>
      </c>
      <c r="J1456" s="184" t="str">
        <f ca="1">IF(ISERROR($V1456),"",OFFSET('Smelter Look-up'!$I$4,$V1456-4,0))</f>
        <v/>
      </c>
      <c r="K1456" s="224"/>
      <c r="L1456" s="224"/>
      <c r="M1456" s="224"/>
      <c r="N1456" s="224"/>
      <c r="O1456" s="224"/>
      <c r="P1456" s="185"/>
      <c r="Q1456" s="225"/>
      <c r="R1456" s="182" t="str">
        <f ca="1">IF(ISERROR($V1456),"",OFFSET('Smelter Look-up'!$C$4,$V1456-4,0)&amp;"")</f>
        <v/>
      </c>
      <c r="S1456" s="181" t="str">
        <f t="shared" ca="1" si="203"/>
        <v/>
      </c>
      <c r="T1456" s="181" t="str">
        <f ca="1">IF(B1456="","",IF(ISERROR(MATCH($J1456,SorP!$B$1:$B$6226,0)),"",INDIRECT("'SorP'!$A$"&amp;MATCH($S1456&amp;$J1456,SorP!C:C,0))))</f>
        <v/>
      </c>
      <c r="U1456" s="201"/>
      <c r="V1456" s="226" t="e">
        <f>IF(C1456="",NA(),IF(OR(C1456="Smelter not listed",C1456="Smelter not yet identified"),MATCH($B1456&amp;$D1456,'Smelter Look-up'!$J:$J,0),MATCH($B1456&amp;$C1456,'Smelter Look-up'!$J:$J,0)))</f>
        <v>#N/A</v>
      </c>
      <c r="X1456" s="227">
        <f t="shared" ca="1" si="204"/>
        <v>0</v>
      </c>
      <c r="AB1456" s="228" t="str">
        <f t="shared" si="205"/>
        <v/>
      </c>
    </row>
    <row r="1457" spans="1:28" s="227" customFormat="1" ht="20.25">
      <c r="A1457" s="181"/>
      <c r="B1457" s="182" t="str">
        <f>IF(LEN(A1457)=0,"",INDEX('Smelter Look-up'!$A:$A,MATCH($A1457,'Smelter Look-up'!$E:$E,0)))</f>
        <v/>
      </c>
      <c r="C1457" s="186" t="str">
        <f>IF(LEN(A1457)=0,"",INDEX('Smelter Look-up'!$C:$C,MATCH($A1457,'Smelter Look-up'!$E:$E,0)))</f>
        <v/>
      </c>
      <c r="D1457" s="230"/>
      <c r="E1457" s="182" t="str">
        <f ca="1">IF(ISERROR($V1457),"",OFFSET('Smelter Look-up'!$D$4,$V1457-4,0)&amp;"")</f>
        <v/>
      </c>
      <c r="F1457" s="182" t="str">
        <f ca="1">IF(ISERROR($V1457),"",OFFSET('Smelter Look-up'!$E$4,$V1457-4,0))</f>
        <v/>
      </c>
      <c r="G1457" s="182" t="str">
        <f ca="1">IF(C1457=$X$4,IF(ISERROR($V1457),"Enter smelter details","RMI"),IF(ISERROR($V1457),"",OFFSET('Smelter Look-up'!$F$4,$V1457-4,0)))</f>
        <v/>
      </c>
      <c r="H1457" s="183" t="str">
        <f ca="1">IF(ISERROR($V1457),"",OFFSET('Smelter Look-up'!$G$4,$V1457-4,0))</f>
        <v/>
      </c>
      <c r="I1457" s="184" t="str">
        <f ca="1">IF(ISERROR($V1457),"",OFFSET('Smelter Look-up'!$H$4,$V1457-4,0))</f>
        <v/>
      </c>
      <c r="J1457" s="184" t="str">
        <f ca="1">IF(ISERROR($V1457),"",OFFSET('Smelter Look-up'!$I$4,$V1457-4,0))</f>
        <v/>
      </c>
      <c r="K1457" s="224"/>
      <c r="L1457" s="224"/>
      <c r="M1457" s="224"/>
      <c r="N1457" s="224"/>
      <c r="O1457" s="224"/>
      <c r="P1457" s="185"/>
      <c r="Q1457" s="225"/>
      <c r="R1457" s="182" t="str">
        <f ca="1">IF(ISERROR($V1457),"",OFFSET('Smelter Look-up'!$C$4,$V1457-4,0)&amp;"")</f>
        <v/>
      </c>
      <c r="S1457" s="181" t="str">
        <f t="shared" ca="1" si="203"/>
        <v/>
      </c>
      <c r="T1457" s="181" t="str">
        <f ca="1">IF(B1457="","",IF(ISERROR(MATCH($J1457,SorP!$B$1:$B$6226,0)),"",INDIRECT("'SorP'!$A$"&amp;MATCH($S1457&amp;$J1457,SorP!C:C,0))))</f>
        <v/>
      </c>
      <c r="U1457" s="201"/>
      <c r="V1457" s="226" t="e">
        <f>IF(C1457="",NA(),IF(OR(C1457="Smelter not listed",C1457="Smelter not yet identified"),MATCH($B1457&amp;$D1457,'Smelter Look-up'!$J:$J,0),MATCH($B1457&amp;$C1457,'Smelter Look-up'!$J:$J,0)))</f>
        <v>#N/A</v>
      </c>
      <c r="X1457" s="227">
        <f t="shared" ca="1" si="204"/>
        <v>0</v>
      </c>
      <c r="AB1457" s="228" t="str">
        <f t="shared" si="205"/>
        <v/>
      </c>
    </row>
    <row r="1458" spans="1:28" s="227" customFormat="1" ht="20.25">
      <c r="A1458" s="181"/>
      <c r="B1458" s="182" t="str">
        <f>IF(LEN(A1458)=0,"",INDEX('Smelter Look-up'!$A:$A,MATCH($A1458,'Smelter Look-up'!$E:$E,0)))</f>
        <v/>
      </c>
      <c r="C1458" s="186" t="str">
        <f>IF(LEN(A1458)=0,"",INDEX('Smelter Look-up'!$C:$C,MATCH($A1458,'Smelter Look-up'!$E:$E,0)))</f>
        <v/>
      </c>
      <c r="D1458" s="230"/>
      <c r="E1458" s="182" t="str">
        <f ca="1">IF(ISERROR($V1458),"",OFFSET('Smelter Look-up'!$D$4,$V1458-4,0)&amp;"")</f>
        <v/>
      </c>
      <c r="F1458" s="182" t="str">
        <f ca="1">IF(ISERROR($V1458),"",OFFSET('Smelter Look-up'!$E$4,$V1458-4,0))</f>
        <v/>
      </c>
      <c r="G1458" s="182" t="str">
        <f ca="1">IF(C1458=$X$4,IF(ISERROR($V1458),"Enter smelter details","RMI"),IF(ISERROR($V1458),"",OFFSET('Smelter Look-up'!$F$4,$V1458-4,0)))</f>
        <v/>
      </c>
      <c r="H1458" s="183" t="str">
        <f ca="1">IF(ISERROR($V1458),"",OFFSET('Smelter Look-up'!$G$4,$V1458-4,0))</f>
        <v/>
      </c>
      <c r="I1458" s="184" t="str">
        <f ca="1">IF(ISERROR($V1458),"",OFFSET('Smelter Look-up'!$H$4,$V1458-4,0))</f>
        <v/>
      </c>
      <c r="J1458" s="184" t="str">
        <f ca="1">IF(ISERROR($V1458),"",OFFSET('Smelter Look-up'!$I$4,$V1458-4,0))</f>
        <v/>
      </c>
      <c r="K1458" s="224"/>
      <c r="L1458" s="224"/>
      <c r="M1458" s="224"/>
      <c r="N1458" s="224"/>
      <c r="O1458" s="224"/>
      <c r="P1458" s="185"/>
      <c r="Q1458" s="225"/>
      <c r="R1458" s="182" t="str">
        <f ca="1">IF(ISERROR($V1458),"",OFFSET('Smelter Look-up'!$C$4,$V1458-4,0)&amp;"")</f>
        <v/>
      </c>
      <c r="S1458" s="181" t="str">
        <f t="shared" ca="1" si="203"/>
        <v/>
      </c>
      <c r="T1458" s="181" t="str">
        <f ca="1">IF(B1458="","",IF(ISERROR(MATCH($J1458,SorP!$B$1:$B$6226,0)),"",INDIRECT("'SorP'!$A$"&amp;MATCH($S1458&amp;$J1458,SorP!C:C,0))))</f>
        <v/>
      </c>
      <c r="U1458" s="201"/>
      <c r="V1458" s="226" t="e">
        <f>IF(C1458="",NA(),IF(OR(C1458="Smelter not listed",C1458="Smelter not yet identified"),MATCH($B1458&amp;$D1458,'Smelter Look-up'!$J:$J,0),MATCH($B1458&amp;$C1458,'Smelter Look-up'!$J:$J,0)))</f>
        <v>#N/A</v>
      </c>
      <c r="X1458" s="227">
        <f t="shared" ca="1" si="204"/>
        <v>0</v>
      </c>
      <c r="AB1458" s="228" t="str">
        <f t="shared" si="205"/>
        <v/>
      </c>
    </row>
    <row r="1459" spans="1:28" s="227" customFormat="1" ht="20.25">
      <c r="A1459" s="181"/>
      <c r="B1459" s="182" t="str">
        <f>IF(LEN(A1459)=0,"",INDEX('Smelter Look-up'!$A:$A,MATCH($A1459,'Smelter Look-up'!$E:$E,0)))</f>
        <v/>
      </c>
      <c r="C1459" s="186" t="str">
        <f>IF(LEN(A1459)=0,"",INDEX('Smelter Look-up'!$C:$C,MATCH($A1459,'Smelter Look-up'!$E:$E,0)))</f>
        <v/>
      </c>
      <c r="D1459" s="230"/>
      <c r="E1459" s="182" t="str">
        <f ca="1">IF(ISERROR($V1459),"",OFFSET('Smelter Look-up'!$D$4,$V1459-4,0)&amp;"")</f>
        <v/>
      </c>
      <c r="F1459" s="182" t="str">
        <f ca="1">IF(ISERROR($V1459),"",OFFSET('Smelter Look-up'!$E$4,$V1459-4,0))</f>
        <v/>
      </c>
      <c r="G1459" s="182" t="str">
        <f ca="1">IF(C1459=$X$4,IF(ISERROR($V1459),"Enter smelter details","RMI"),IF(ISERROR($V1459),"",OFFSET('Smelter Look-up'!$F$4,$V1459-4,0)))</f>
        <v/>
      </c>
      <c r="H1459" s="183" t="str">
        <f ca="1">IF(ISERROR($V1459),"",OFFSET('Smelter Look-up'!$G$4,$V1459-4,0))</f>
        <v/>
      </c>
      <c r="I1459" s="184" t="str">
        <f ca="1">IF(ISERROR($V1459),"",OFFSET('Smelter Look-up'!$H$4,$V1459-4,0))</f>
        <v/>
      </c>
      <c r="J1459" s="184" t="str">
        <f ca="1">IF(ISERROR($V1459),"",OFFSET('Smelter Look-up'!$I$4,$V1459-4,0))</f>
        <v/>
      </c>
      <c r="K1459" s="224"/>
      <c r="L1459" s="224"/>
      <c r="M1459" s="224"/>
      <c r="N1459" s="224"/>
      <c r="O1459" s="224"/>
      <c r="P1459" s="185"/>
      <c r="Q1459" s="225"/>
      <c r="R1459" s="182" t="str">
        <f ca="1">IF(ISERROR($V1459),"",OFFSET('Smelter Look-up'!$C$4,$V1459-4,0)&amp;"")</f>
        <v/>
      </c>
      <c r="S1459" s="181" t="str">
        <f t="shared" ca="1" si="203"/>
        <v/>
      </c>
      <c r="T1459" s="181" t="str">
        <f ca="1">IF(B1459="","",IF(ISERROR(MATCH($J1459,SorP!$B$1:$B$6226,0)),"",INDIRECT("'SorP'!$A$"&amp;MATCH($S1459&amp;$J1459,SorP!C:C,0))))</f>
        <v/>
      </c>
      <c r="U1459" s="201"/>
      <c r="V1459" s="226" t="e">
        <f>IF(C1459="",NA(),IF(OR(C1459="Smelter not listed",C1459="Smelter not yet identified"),MATCH($B1459&amp;$D1459,'Smelter Look-up'!$J:$J,0),MATCH($B1459&amp;$C1459,'Smelter Look-up'!$J:$J,0)))</f>
        <v>#N/A</v>
      </c>
      <c r="X1459" s="227">
        <f t="shared" ca="1" si="204"/>
        <v>0</v>
      </c>
      <c r="AB1459" s="228" t="str">
        <f t="shared" si="205"/>
        <v/>
      </c>
    </row>
    <row r="1460" spans="1:28" s="227" customFormat="1" ht="20.25">
      <c r="A1460" s="181"/>
      <c r="B1460" s="182" t="str">
        <f>IF(LEN(A1460)=0,"",INDEX('Smelter Look-up'!$A:$A,MATCH($A1460,'Smelter Look-up'!$E:$E,0)))</f>
        <v/>
      </c>
      <c r="C1460" s="186" t="str">
        <f>IF(LEN(A1460)=0,"",INDEX('Smelter Look-up'!$C:$C,MATCH($A1460,'Smelter Look-up'!$E:$E,0)))</f>
        <v/>
      </c>
      <c r="D1460" s="230"/>
      <c r="E1460" s="182" t="str">
        <f ca="1">IF(ISERROR($V1460),"",OFFSET('Smelter Look-up'!$D$4,$V1460-4,0)&amp;"")</f>
        <v/>
      </c>
      <c r="F1460" s="182" t="str">
        <f ca="1">IF(ISERROR($V1460),"",OFFSET('Smelter Look-up'!$E$4,$V1460-4,0))</f>
        <v/>
      </c>
      <c r="G1460" s="182" t="str">
        <f ca="1">IF(C1460=$X$4,IF(ISERROR($V1460),"Enter smelter details","RMI"),IF(ISERROR($V1460),"",OFFSET('Smelter Look-up'!$F$4,$V1460-4,0)))</f>
        <v/>
      </c>
      <c r="H1460" s="183" t="str">
        <f ca="1">IF(ISERROR($V1460),"",OFFSET('Smelter Look-up'!$G$4,$V1460-4,0))</f>
        <v/>
      </c>
      <c r="I1460" s="184" t="str">
        <f ca="1">IF(ISERROR($V1460),"",OFFSET('Smelter Look-up'!$H$4,$V1460-4,0))</f>
        <v/>
      </c>
      <c r="J1460" s="184" t="str">
        <f ca="1">IF(ISERROR($V1460),"",OFFSET('Smelter Look-up'!$I$4,$V1460-4,0))</f>
        <v/>
      </c>
      <c r="K1460" s="224"/>
      <c r="L1460" s="224"/>
      <c r="M1460" s="224"/>
      <c r="N1460" s="224"/>
      <c r="O1460" s="224"/>
      <c r="P1460" s="185"/>
      <c r="Q1460" s="225"/>
      <c r="R1460" s="182" t="str">
        <f ca="1">IF(ISERROR($V1460),"",OFFSET('Smelter Look-up'!$C$4,$V1460-4,0)&amp;"")</f>
        <v/>
      </c>
      <c r="S1460" s="181" t="str">
        <f t="shared" ca="1" si="203"/>
        <v/>
      </c>
      <c r="T1460" s="181" t="str">
        <f ca="1">IF(B1460="","",IF(ISERROR(MATCH($J1460,SorP!$B$1:$B$6226,0)),"",INDIRECT("'SorP'!$A$"&amp;MATCH($S1460&amp;$J1460,SorP!C:C,0))))</f>
        <v/>
      </c>
      <c r="U1460" s="201"/>
      <c r="V1460" s="226" t="e">
        <f>IF(C1460="",NA(),IF(OR(C1460="Smelter not listed",C1460="Smelter not yet identified"),MATCH($B1460&amp;$D1460,'Smelter Look-up'!$J:$J,0),MATCH($B1460&amp;$C1460,'Smelter Look-up'!$J:$J,0)))</f>
        <v>#N/A</v>
      </c>
      <c r="X1460" s="227">
        <f t="shared" ca="1" si="204"/>
        <v>0</v>
      </c>
      <c r="AB1460" s="228" t="str">
        <f t="shared" si="205"/>
        <v/>
      </c>
    </row>
    <row r="1461" spans="1:28" s="227" customFormat="1" ht="20.25">
      <c r="A1461" s="181"/>
      <c r="B1461" s="182" t="str">
        <f>IF(LEN(A1461)=0,"",INDEX('Smelter Look-up'!$A:$A,MATCH($A1461,'Smelter Look-up'!$E:$E,0)))</f>
        <v/>
      </c>
      <c r="C1461" s="186" t="str">
        <f>IF(LEN(A1461)=0,"",INDEX('Smelter Look-up'!$C:$C,MATCH($A1461,'Smelter Look-up'!$E:$E,0)))</f>
        <v/>
      </c>
      <c r="D1461" s="230"/>
      <c r="E1461" s="182" t="str">
        <f ca="1">IF(ISERROR($V1461),"",OFFSET('Smelter Look-up'!$D$4,$V1461-4,0)&amp;"")</f>
        <v/>
      </c>
      <c r="F1461" s="182" t="str">
        <f ca="1">IF(ISERROR($V1461),"",OFFSET('Smelter Look-up'!$E$4,$V1461-4,0))</f>
        <v/>
      </c>
      <c r="G1461" s="182" t="str">
        <f ca="1">IF(C1461=$X$4,IF(ISERROR($V1461),"Enter smelter details","RMI"),IF(ISERROR($V1461),"",OFFSET('Smelter Look-up'!$F$4,$V1461-4,0)))</f>
        <v/>
      </c>
      <c r="H1461" s="183" t="str">
        <f ca="1">IF(ISERROR($V1461),"",OFFSET('Smelter Look-up'!$G$4,$V1461-4,0))</f>
        <v/>
      </c>
      <c r="I1461" s="184" t="str">
        <f ca="1">IF(ISERROR($V1461),"",OFFSET('Smelter Look-up'!$H$4,$V1461-4,0))</f>
        <v/>
      </c>
      <c r="J1461" s="184" t="str">
        <f ca="1">IF(ISERROR($V1461),"",OFFSET('Smelter Look-up'!$I$4,$V1461-4,0))</f>
        <v/>
      </c>
      <c r="K1461" s="224"/>
      <c r="L1461" s="224"/>
      <c r="M1461" s="224"/>
      <c r="N1461" s="224"/>
      <c r="O1461" s="224"/>
      <c r="P1461" s="185"/>
      <c r="Q1461" s="225"/>
      <c r="R1461" s="182" t="str">
        <f ca="1">IF(ISERROR($V1461),"",OFFSET('Smelter Look-up'!$C$4,$V1461-4,0)&amp;"")</f>
        <v/>
      </c>
      <c r="S1461" s="181" t="str">
        <f t="shared" ca="1" si="203"/>
        <v/>
      </c>
      <c r="T1461" s="181" t="str">
        <f ca="1">IF(B1461="","",IF(ISERROR(MATCH($J1461,SorP!$B$1:$B$6226,0)),"",INDIRECT("'SorP'!$A$"&amp;MATCH($S1461&amp;$J1461,SorP!C:C,0))))</f>
        <v/>
      </c>
      <c r="U1461" s="201"/>
      <c r="V1461" s="226" t="e">
        <f>IF(C1461="",NA(),IF(OR(C1461="Smelter not listed",C1461="Smelter not yet identified"),MATCH($B1461&amp;$D1461,'Smelter Look-up'!$J:$J,0),MATCH($B1461&amp;$C1461,'Smelter Look-up'!$J:$J,0)))</f>
        <v>#N/A</v>
      </c>
      <c r="X1461" s="227">
        <f t="shared" ca="1" si="204"/>
        <v>0</v>
      </c>
      <c r="AB1461" s="228" t="str">
        <f t="shared" si="205"/>
        <v/>
      </c>
    </row>
    <row r="1462" spans="1:28" s="227" customFormat="1" ht="20.25">
      <c r="A1462" s="181"/>
      <c r="B1462" s="182" t="str">
        <f>IF(LEN(A1462)=0,"",INDEX('Smelter Look-up'!$A:$A,MATCH($A1462,'Smelter Look-up'!$E:$E,0)))</f>
        <v/>
      </c>
      <c r="C1462" s="186" t="str">
        <f>IF(LEN(A1462)=0,"",INDEX('Smelter Look-up'!$C:$C,MATCH($A1462,'Smelter Look-up'!$E:$E,0)))</f>
        <v/>
      </c>
      <c r="D1462" s="230"/>
      <c r="E1462" s="182" t="str">
        <f ca="1">IF(ISERROR($V1462),"",OFFSET('Smelter Look-up'!$D$4,$V1462-4,0)&amp;"")</f>
        <v/>
      </c>
      <c r="F1462" s="182" t="str">
        <f ca="1">IF(ISERROR($V1462),"",OFFSET('Smelter Look-up'!$E$4,$V1462-4,0))</f>
        <v/>
      </c>
      <c r="G1462" s="182" t="str">
        <f ca="1">IF(C1462=$X$4,IF(ISERROR($V1462),"Enter smelter details","RMI"),IF(ISERROR($V1462),"",OFFSET('Smelter Look-up'!$F$4,$V1462-4,0)))</f>
        <v/>
      </c>
      <c r="H1462" s="183" t="str">
        <f ca="1">IF(ISERROR($V1462),"",OFFSET('Smelter Look-up'!$G$4,$V1462-4,0))</f>
        <v/>
      </c>
      <c r="I1462" s="184" t="str">
        <f ca="1">IF(ISERROR($V1462),"",OFFSET('Smelter Look-up'!$H$4,$V1462-4,0))</f>
        <v/>
      </c>
      <c r="J1462" s="184" t="str">
        <f ca="1">IF(ISERROR($V1462),"",OFFSET('Smelter Look-up'!$I$4,$V1462-4,0))</f>
        <v/>
      </c>
      <c r="K1462" s="224"/>
      <c r="L1462" s="224"/>
      <c r="M1462" s="224"/>
      <c r="N1462" s="224"/>
      <c r="O1462" s="224"/>
      <c r="P1462" s="185"/>
      <c r="Q1462" s="225"/>
      <c r="R1462" s="182" t="str">
        <f ca="1">IF(ISERROR($V1462),"",OFFSET('Smelter Look-up'!$C$4,$V1462-4,0)&amp;"")</f>
        <v/>
      </c>
      <c r="S1462" s="181" t="str">
        <f t="shared" ca="1" si="203"/>
        <v/>
      </c>
      <c r="T1462" s="181" t="str">
        <f ca="1">IF(B1462="","",IF(ISERROR(MATCH($J1462,SorP!$B$1:$B$6226,0)),"",INDIRECT("'SorP'!$A$"&amp;MATCH($S1462&amp;$J1462,SorP!C:C,0))))</f>
        <v/>
      </c>
      <c r="U1462" s="201"/>
      <c r="V1462" s="226" t="e">
        <f>IF(C1462="",NA(),IF(OR(C1462="Smelter not listed",C1462="Smelter not yet identified"),MATCH($B1462&amp;$D1462,'Smelter Look-up'!$J:$J,0),MATCH($B1462&amp;$C1462,'Smelter Look-up'!$J:$J,0)))</f>
        <v>#N/A</v>
      </c>
      <c r="X1462" s="227">
        <f t="shared" ca="1" si="204"/>
        <v>0</v>
      </c>
      <c r="AB1462" s="228" t="str">
        <f t="shared" si="205"/>
        <v/>
      </c>
    </row>
    <row r="1463" spans="1:28" s="227" customFormat="1" ht="20.25">
      <c r="A1463" s="181"/>
      <c r="B1463" s="182" t="str">
        <f>IF(LEN(A1463)=0,"",INDEX('Smelter Look-up'!$A:$A,MATCH($A1463,'Smelter Look-up'!$E:$E,0)))</f>
        <v/>
      </c>
      <c r="C1463" s="186" t="str">
        <f>IF(LEN(A1463)=0,"",INDEX('Smelter Look-up'!$C:$C,MATCH($A1463,'Smelter Look-up'!$E:$E,0)))</f>
        <v/>
      </c>
      <c r="D1463" s="230"/>
      <c r="E1463" s="182" t="str">
        <f ca="1">IF(ISERROR($V1463),"",OFFSET('Smelter Look-up'!$D$4,$V1463-4,0)&amp;"")</f>
        <v/>
      </c>
      <c r="F1463" s="182" t="str">
        <f ca="1">IF(ISERROR($V1463),"",OFFSET('Smelter Look-up'!$E$4,$V1463-4,0))</f>
        <v/>
      </c>
      <c r="G1463" s="182" t="str">
        <f ca="1">IF(C1463=$X$4,IF(ISERROR($V1463),"Enter smelter details","RMI"),IF(ISERROR($V1463),"",OFFSET('Smelter Look-up'!$F$4,$V1463-4,0)))</f>
        <v/>
      </c>
      <c r="H1463" s="183" t="str">
        <f ca="1">IF(ISERROR($V1463),"",OFFSET('Smelter Look-up'!$G$4,$V1463-4,0))</f>
        <v/>
      </c>
      <c r="I1463" s="184" t="str">
        <f ca="1">IF(ISERROR($V1463),"",OFFSET('Smelter Look-up'!$H$4,$V1463-4,0))</f>
        <v/>
      </c>
      <c r="J1463" s="184" t="str">
        <f ca="1">IF(ISERROR($V1463),"",OFFSET('Smelter Look-up'!$I$4,$V1463-4,0))</f>
        <v/>
      </c>
      <c r="K1463" s="224"/>
      <c r="L1463" s="224"/>
      <c r="M1463" s="224"/>
      <c r="N1463" s="224"/>
      <c r="O1463" s="224"/>
      <c r="P1463" s="185"/>
      <c r="Q1463" s="225"/>
      <c r="R1463" s="182" t="str">
        <f ca="1">IF(ISERROR($V1463),"",OFFSET('Smelter Look-up'!$C$4,$V1463-4,0)&amp;"")</f>
        <v/>
      </c>
      <c r="S1463" s="181" t="str">
        <f t="shared" ca="1" si="203"/>
        <v/>
      </c>
      <c r="T1463" s="181" t="str">
        <f ca="1">IF(B1463="","",IF(ISERROR(MATCH($J1463,SorP!$B$1:$B$6226,0)),"",INDIRECT("'SorP'!$A$"&amp;MATCH($S1463&amp;$J1463,SorP!C:C,0))))</f>
        <v/>
      </c>
      <c r="U1463" s="201"/>
      <c r="V1463" s="226" t="e">
        <f>IF(C1463="",NA(),IF(OR(C1463="Smelter not listed",C1463="Smelter not yet identified"),MATCH($B1463&amp;$D1463,'Smelter Look-up'!$J:$J,0),MATCH($B1463&amp;$C1463,'Smelter Look-up'!$J:$J,0)))</f>
        <v>#N/A</v>
      </c>
      <c r="X1463" s="227">
        <f t="shared" ca="1" si="204"/>
        <v>0</v>
      </c>
      <c r="AB1463" s="228" t="str">
        <f t="shared" si="205"/>
        <v/>
      </c>
    </row>
    <row r="1464" spans="1:28" s="227" customFormat="1" ht="20.25">
      <c r="A1464" s="181"/>
      <c r="B1464" s="182" t="str">
        <f>IF(LEN(A1464)=0,"",INDEX('Smelter Look-up'!$A:$A,MATCH($A1464,'Smelter Look-up'!$E:$E,0)))</f>
        <v/>
      </c>
      <c r="C1464" s="186" t="str">
        <f>IF(LEN(A1464)=0,"",INDEX('Smelter Look-up'!$C:$C,MATCH($A1464,'Smelter Look-up'!$E:$E,0)))</f>
        <v/>
      </c>
      <c r="D1464" s="230"/>
      <c r="E1464" s="182" t="str">
        <f ca="1">IF(ISERROR($V1464),"",OFFSET('Smelter Look-up'!$D$4,$V1464-4,0)&amp;"")</f>
        <v/>
      </c>
      <c r="F1464" s="182" t="str">
        <f ca="1">IF(ISERROR($V1464),"",OFFSET('Smelter Look-up'!$E$4,$V1464-4,0))</f>
        <v/>
      </c>
      <c r="G1464" s="182" t="str">
        <f ca="1">IF(C1464=$X$4,IF(ISERROR($V1464),"Enter smelter details","RMI"),IF(ISERROR($V1464),"",OFFSET('Smelter Look-up'!$F$4,$V1464-4,0)))</f>
        <v/>
      </c>
      <c r="H1464" s="183" t="str">
        <f ca="1">IF(ISERROR($V1464),"",OFFSET('Smelter Look-up'!$G$4,$V1464-4,0))</f>
        <v/>
      </c>
      <c r="I1464" s="184" t="str">
        <f ca="1">IF(ISERROR($V1464),"",OFFSET('Smelter Look-up'!$H$4,$V1464-4,0))</f>
        <v/>
      </c>
      <c r="J1464" s="184" t="str">
        <f ca="1">IF(ISERROR($V1464),"",OFFSET('Smelter Look-up'!$I$4,$V1464-4,0))</f>
        <v/>
      </c>
      <c r="K1464" s="224"/>
      <c r="L1464" s="224"/>
      <c r="M1464" s="224"/>
      <c r="N1464" s="224"/>
      <c r="O1464" s="224"/>
      <c r="P1464" s="185"/>
      <c r="Q1464" s="225"/>
      <c r="R1464" s="182" t="str">
        <f ca="1">IF(ISERROR($V1464),"",OFFSET('Smelter Look-up'!$C$4,$V1464-4,0)&amp;"")</f>
        <v/>
      </c>
      <c r="S1464" s="181" t="str">
        <f t="shared" ca="1" si="203"/>
        <v/>
      </c>
      <c r="T1464" s="181" t="str">
        <f ca="1">IF(B1464="","",IF(ISERROR(MATCH($J1464,SorP!$B$1:$B$6226,0)),"",INDIRECT("'SorP'!$A$"&amp;MATCH($S1464&amp;$J1464,SorP!C:C,0))))</f>
        <v/>
      </c>
      <c r="U1464" s="201"/>
      <c r="V1464" s="226" t="e">
        <f>IF(C1464="",NA(),IF(OR(C1464="Smelter not listed",C1464="Smelter not yet identified"),MATCH($B1464&amp;$D1464,'Smelter Look-up'!$J:$J,0),MATCH($B1464&amp;$C1464,'Smelter Look-up'!$J:$J,0)))</f>
        <v>#N/A</v>
      </c>
      <c r="X1464" s="227">
        <f t="shared" ca="1" si="204"/>
        <v>0</v>
      </c>
      <c r="AB1464" s="228" t="str">
        <f t="shared" si="205"/>
        <v/>
      </c>
    </row>
    <row r="1465" spans="1:28" s="227" customFormat="1" ht="20.25">
      <c r="A1465" s="181"/>
      <c r="B1465" s="182" t="str">
        <f>IF(LEN(A1465)=0,"",INDEX('Smelter Look-up'!$A:$A,MATCH($A1465,'Smelter Look-up'!$E:$E,0)))</f>
        <v/>
      </c>
      <c r="C1465" s="186" t="str">
        <f>IF(LEN(A1465)=0,"",INDEX('Smelter Look-up'!$C:$C,MATCH($A1465,'Smelter Look-up'!$E:$E,0)))</f>
        <v/>
      </c>
      <c r="D1465" s="230"/>
      <c r="E1465" s="182" t="str">
        <f ca="1">IF(ISERROR($V1465),"",OFFSET('Smelter Look-up'!$D$4,$V1465-4,0)&amp;"")</f>
        <v/>
      </c>
      <c r="F1465" s="182" t="str">
        <f ca="1">IF(ISERROR($V1465),"",OFFSET('Smelter Look-up'!$E$4,$V1465-4,0))</f>
        <v/>
      </c>
      <c r="G1465" s="182" t="str">
        <f ca="1">IF(C1465=$X$4,IF(ISERROR($V1465),"Enter smelter details","RMI"),IF(ISERROR($V1465),"",OFFSET('Smelter Look-up'!$F$4,$V1465-4,0)))</f>
        <v/>
      </c>
      <c r="H1465" s="183" t="str">
        <f ca="1">IF(ISERROR($V1465),"",OFFSET('Smelter Look-up'!$G$4,$V1465-4,0))</f>
        <v/>
      </c>
      <c r="I1465" s="184" t="str">
        <f ca="1">IF(ISERROR($V1465),"",OFFSET('Smelter Look-up'!$H$4,$V1465-4,0))</f>
        <v/>
      </c>
      <c r="J1465" s="184" t="str">
        <f ca="1">IF(ISERROR($V1465),"",OFFSET('Smelter Look-up'!$I$4,$V1465-4,0))</f>
        <v/>
      </c>
      <c r="K1465" s="224"/>
      <c r="L1465" s="224"/>
      <c r="M1465" s="224"/>
      <c r="N1465" s="224"/>
      <c r="O1465" s="224"/>
      <c r="P1465" s="185"/>
      <c r="Q1465" s="225"/>
      <c r="R1465" s="182" t="str">
        <f ca="1">IF(ISERROR($V1465),"",OFFSET('Smelter Look-up'!$C$4,$V1465-4,0)&amp;"")</f>
        <v/>
      </c>
      <c r="S1465" s="181" t="str">
        <f t="shared" ca="1" si="203"/>
        <v/>
      </c>
      <c r="T1465" s="181" t="str">
        <f ca="1">IF(B1465="","",IF(ISERROR(MATCH($J1465,SorP!$B$1:$B$6226,0)),"",INDIRECT("'SorP'!$A$"&amp;MATCH($S1465&amp;$J1465,SorP!C:C,0))))</f>
        <v/>
      </c>
      <c r="U1465" s="201"/>
      <c r="V1465" s="226" t="e">
        <f>IF(C1465="",NA(),IF(OR(C1465="Smelter not listed",C1465="Smelter not yet identified"),MATCH($B1465&amp;$D1465,'Smelter Look-up'!$J:$J,0),MATCH($B1465&amp;$C1465,'Smelter Look-up'!$J:$J,0)))</f>
        <v>#N/A</v>
      </c>
      <c r="X1465" s="227">
        <f t="shared" ca="1" si="204"/>
        <v>0</v>
      </c>
      <c r="AB1465" s="228" t="str">
        <f t="shared" si="205"/>
        <v/>
      </c>
    </row>
    <row r="1466" spans="1:28" s="227" customFormat="1" ht="20.25">
      <c r="A1466" s="181"/>
      <c r="B1466" s="182" t="str">
        <f>IF(LEN(A1466)=0,"",INDEX('Smelter Look-up'!$A:$A,MATCH($A1466,'Smelter Look-up'!$E:$E,0)))</f>
        <v/>
      </c>
      <c r="C1466" s="186" t="str">
        <f>IF(LEN(A1466)=0,"",INDEX('Smelter Look-up'!$C:$C,MATCH($A1466,'Smelter Look-up'!$E:$E,0)))</f>
        <v/>
      </c>
      <c r="D1466" s="230"/>
      <c r="E1466" s="182" t="str">
        <f ca="1">IF(ISERROR($V1466),"",OFFSET('Smelter Look-up'!$D$4,$V1466-4,0)&amp;"")</f>
        <v/>
      </c>
      <c r="F1466" s="182" t="str">
        <f ca="1">IF(ISERROR($V1466),"",OFFSET('Smelter Look-up'!$E$4,$V1466-4,0))</f>
        <v/>
      </c>
      <c r="G1466" s="182" t="str">
        <f ca="1">IF(C1466=$X$4,IF(ISERROR($V1466),"Enter smelter details","RMI"),IF(ISERROR($V1466),"",OFFSET('Smelter Look-up'!$F$4,$V1466-4,0)))</f>
        <v/>
      </c>
      <c r="H1466" s="183" t="str">
        <f ca="1">IF(ISERROR($V1466),"",OFFSET('Smelter Look-up'!$G$4,$V1466-4,0))</f>
        <v/>
      </c>
      <c r="I1466" s="184" t="str">
        <f ca="1">IF(ISERROR($V1466),"",OFFSET('Smelter Look-up'!$H$4,$V1466-4,0))</f>
        <v/>
      </c>
      <c r="J1466" s="184" t="str">
        <f ca="1">IF(ISERROR($V1466),"",OFFSET('Smelter Look-up'!$I$4,$V1466-4,0))</f>
        <v/>
      </c>
      <c r="K1466" s="224"/>
      <c r="L1466" s="224"/>
      <c r="M1466" s="224"/>
      <c r="N1466" s="224"/>
      <c r="O1466" s="224"/>
      <c r="P1466" s="185"/>
      <c r="Q1466" s="225"/>
      <c r="R1466" s="182" t="str">
        <f ca="1">IF(ISERROR($V1466),"",OFFSET('Smelter Look-up'!$C$4,$V1466-4,0)&amp;"")</f>
        <v/>
      </c>
      <c r="S1466" s="181" t="str">
        <f t="shared" ca="1" si="203"/>
        <v/>
      </c>
      <c r="T1466" s="181" t="str">
        <f ca="1">IF(B1466="","",IF(ISERROR(MATCH($J1466,SorP!$B$1:$B$6226,0)),"",INDIRECT("'SorP'!$A$"&amp;MATCH($S1466&amp;$J1466,SorP!C:C,0))))</f>
        <v/>
      </c>
      <c r="U1466" s="201"/>
      <c r="V1466" s="226" t="e">
        <f>IF(C1466="",NA(),IF(OR(C1466="Smelter not listed",C1466="Smelter not yet identified"),MATCH($B1466&amp;$D1466,'Smelter Look-up'!$J:$J,0),MATCH($B1466&amp;$C1466,'Smelter Look-up'!$J:$J,0)))</f>
        <v>#N/A</v>
      </c>
      <c r="X1466" s="227">
        <f t="shared" ca="1" si="204"/>
        <v>0</v>
      </c>
      <c r="AB1466" s="228" t="str">
        <f t="shared" si="205"/>
        <v/>
      </c>
    </row>
    <row r="1467" spans="1:28" s="227" customFormat="1" ht="20.25">
      <c r="A1467" s="181"/>
      <c r="B1467" s="182" t="str">
        <f>IF(LEN(A1467)=0,"",INDEX('Smelter Look-up'!$A:$A,MATCH($A1467,'Smelter Look-up'!$E:$E,0)))</f>
        <v/>
      </c>
      <c r="C1467" s="186" t="str">
        <f>IF(LEN(A1467)=0,"",INDEX('Smelter Look-up'!$C:$C,MATCH($A1467,'Smelter Look-up'!$E:$E,0)))</f>
        <v/>
      </c>
      <c r="D1467" s="230"/>
      <c r="E1467" s="182" t="str">
        <f ca="1">IF(ISERROR($V1467),"",OFFSET('Smelter Look-up'!$D$4,$V1467-4,0)&amp;"")</f>
        <v/>
      </c>
      <c r="F1467" s="182" t="str">
        <f ca="1">IF(ISERROR($V1467),"",OFFSET('Smelter Look-up'!$E$4,$V1467-4,0))</f>
        <v/>
      </c>
      <c r="G1467" s="182" t="str">
        <f ca="1">IF(C1467=$X$4,IF(ISERROR($V1467),"Enter smelter details","RMI"),IF(ISERROR($V1467),"",OFFSET('Smelter Look-up'!$F$4,$V1467-4,0)))</f>
        <v/>
      </c>
      <c r="H1467" s="183" t="str">
        <f ca="1">IF(ISERROR($V1467),"",OFFSET('Smelter Look-up'!$G$4,$V1467-4,0))</f>
        <v/>
      </c>
      <c r="I1467" s="184" t="str">
        <f ca="1">IF(ISERROR($V1467),"",OFFSET('Smelter Look-up'!$H$4,$V1467-4,0))</f>
        <v/>
      </c>
      <c r="J1467" s="184" t="str">
        <f ca="1">IF(ISERROR($V1467),"",OFFSET('Smelter Look-up'!$I$4,$V1467-4,0))</f>
        <v/>
      </c>
      <c r="K1467" s="224"/>
      <c r="L1467" s="224"/>
      <c r="M1467" s="224"/>
      <c r="N1467" s="224"/>
      <c r="O1467" s="224"/>
      <c r="P1467" s="185"/>
      <c r="Q1467" s="225"/>
      <c r="R1467" s="182" t="str">
        <f ca="1">IF(ISERROR($V1467),"",OFFSET('Smelter Look-up'!$C$4,$V1467-4,0)&amp;"")</f>
        <v/>
      </c>
      <c r="S1467" s="181" t="str">
        <f t="shared" ref="S1467" ca="1" si="206">IF(B1467="","",IF(ISERROR(MATCH($E1467,CL,0)),"Unknown",INDIRECT("'C'!$A$"&amp;MATCH($E1467,CL,0)+1)))</f>
        <v/>
      </c>
      <c r="T1467" s="181" t="str">
        <f ca="1">IF(B1467="","",IF(ISERROR(MATCH($J1467,SorP!$B$1:$B$6226,0)),"",INDIRECT("'SorP'!$A$"&amp;MATCH($S1467&amp;$J1467,SorP!C:C,0))))</f>
        <v/>
      </c>
      <c r="U1467" s="201"/>
      <c r="V1467" s="226" t="e">
        <f>IF(C1467="",NA(),IF(OR(C1467="Smelter not listed",C1467="Smelter not yet identified"),MATCH($B1467&amp;$D1467,'Smelter Look-up'!$J:$J,0),MATCH($B1467&amp;$C1467,'Smelter Look-up'!$J:$J,0)))</f>
        <v>#N/A</v>
      </c>
      <c r="X1467" s="227">
        <f t="shared" ref="X1467" ca="1" si="207">IF(AND(C1467="Smelter not listed",OR(LEN(D1467)=0,LEN(E1467)=0)),1,0)</f>
        <v>0</v>
      </c>
      <c r="AB1467" s="228" t="str">
        <f t="shared" ref="AB1467" si="208">B1467&amp;C1467</f>
        <v/>
      </c>
    </row>
    <row r="1468" spans="1:28" s="227" customFormat="1" ht="20.25">
      <c r="A1468" s="181"/>
      <c r="B1468" s="182" t="str">
        <f>IF(LEN(A1468)=0,"",INDEX('Smelter Look-up'!$A:$A,MATCH($A1468,'Smelter Look-up'!$E:$E,0)))</f>
        <v/>
      </c>
      <c r="C1468" s="186" t="str">
        <f>IF(LEN(A1468)=0,"",INDEX('Smelter Look-up'!$C:$C,MATCH($A1468,'Smelter Look-up'!$E:$E,0)))</f>
        <v/>
      </c>
      <c r="D1468" s="230"/>
      <c r="E1468" s="182" t="str">
        <f ca="1">IF(ISERROR($V1468),"",OFFSET('Smelter Look-up'!$D$4,$V1468-4,0)&amp;"")</f>
        <v/>
      </c>
      <c r="F1468" s="182" t="str">
        <f ca="1">IF(ISERROR($V1468),"",OFFSET('Smelter Look-up'!$E$4,$V1468-4,0))</f>
        <v/>
      </c>
      <c r="G1468" s="182" t="str">
        <f ca="1">IF(C1468=$X$4,IF(ISERROR($V1468),"Enter smelter details","RMI"),IF(ISERROR($V1468),"",OFFSET('Smelter Look-up'!$F$4,$V1468-4,0)))</f>
        <v/>
      </c>
      <c r="H1468" s="183" t="str">
        <f ca="1">IF(ISERROR($V1468),"",OFFSET('Smelter Look-up'!$G$4,$V1468-4,0))</f>
        <v/>
      </c>
      <c r="I1468" s="184" t="str">
        <f ca="1">IF(ISERROR($V1468),"",OFFSET('Smelter Look-up'!$H$4,$V1468-4,0))</f>
        <v/>
      </c>
      <c r="J1468" s="184" t="str">
        <f ca="1">IF(ISERROR($V1468),"",OFFSET('Smelter Look-up'!$I$4,$V1468-4,0))</f>
        <v/>
      </c>
      <c r="K1468" s="224"/>
      <c r="L1468" s="224"/>
      <c r="M1468" s="224"/>
      <c r="N1468" s="224"/>
      <c r="O1468" s="224"/>
      <c r="P1468" s="185"/>
      <c r="Q1468" s="225"/>
      <c r="R1468" s="182" t="str">
        <f ca="1">IF(ISERROR($V1468),"",OFFSET('Smelter Look-up'!$C$4,$V1468-4,0)&amp;"")</f>
        <v/>
      </c>
      <c r="S1468" s="181" t="str">
        <f t="shared" ref="S1468:S1499" ca="1" si="209">IF(B1468="","",IF(ISERROR(MATCH($E1468,CL,0)),"Unknown",INDIRECT("'C'!$A$"&amp;MATCH($E1468,CL,0)+1)))</f>
        <v/>
      </c>
      <c r="T1468" s="181" t="str">
        <f ca="1">IF(B1468="","",IF(ISERROR(MATCH($J1468,SorP!$B$1:$B$6226,0)),"",INDIRECT("'SorP'!$A$"&amp;MATCH($S1468&amp;$J1468,SorP!C:C,0))))</f>
        <v/>
      </c>
      <c r="U1468" s="201"/>
      <c r="V1468" s="226" t="e">
        <f>IF(C1468="",NA(),IF(OR(C1468="Smelter not listed",C1468="Smelter not yet identified"),MATCH($B1468&amp;$D1468,'Smelter Look-up'!$J:$J,0),MATCH($B1468&amp;$C1468,'Smelter Look-up'!$J:$J,0)))</f>
        <v>#N/A</v>
      </c>
      <c r="X1468" s="227">
        <f t="shared" ref="X1468:X1499" ca="1" si="210">IF(AND(C1468="Smelter not listed",OR(LEN(D1468)=0,LEN(E1468)=0)),1,0)</f>
        <v>0</v>
      </c>
      <c r="AB1468" s="228" t="str">
        <f t="shared" ref="AB1468:AB1499" si="211">B1468&amp;C1468</f>
        <v/>
      </c>
    </row>
    <row r="1469" spans="1:28" s="227" customFormat="1" ht="20.25">
      <c r="A1469" s="181"/>
      <c r="B1469" s="182" t="str">
        <f>IF(LEN(A1469)=0,"",INDEX('Smelter Look-up'!$A:$A,MATCH($A1469,'Smelter Look-up'!$E:$E,0)))</f>
        <v/>
      </c>
      <c r="C1469" s="186" t="str">
        <f>IF(LEN(A1469)=0,"",INDEX('Smelter Look-up'!$C:$C,MATCH($A1469,'Smelter Look-up'!$E:$E,0)))</f>
        <v/>
      </c>
      <c r="D1469" s="230"/>
      <c r="E1469" s="182" t="str">
        <f ca="1">IF(ISERROR($V1469),"",OFFSET('Smelter Look-up'!$D$4,$V1469-4,0)&amp;"")</f>
        <v/>
      </c>
      <c r="F1469" s="182" t="str">
        <f ca="1">IF(ISERROR($V1469),"",OFFSET('Smelter Look-up'!$E$4,$V1469-4,0))</f>
        <v/>
      </c>
      <c r="G1469" s="182" t="str">
        <f ca="1">IF(C1469=$X$4,IF(ISERROR($V1469),"Enter smelter details","RMI"),IF(ISERROR($V1469),"",OFFSET('Smelter Look-up'!$F$4,$V1469-4,0)))</f>
        <v/>
      </c>
      <c r="H1469" s="183" t="str">
        <f ca="1">IF(ISERROR($V1469),"",OFFSET('Smelter Look-up'!$G$4,$V1469-4,0))</f>
        <v/>
      </c>
      <c r="I1469" s="184" t="str">
        <f ca="1">IF(ISERROR($V1469),"",OFFSET('Smelter Look-up'!$H$4,$V1469-4,0))</f>
        <v/>
      </c>
      <c r="J1469" s="184" t="str">
        <f ca="1">IF(ISERROR($V1469),"",OFFSET('Smelter Look-up'!$I$4,$V1469-4,0))</f>
        <v/>
      </c>
      <c r="K1469" s="224"/>
      <c r="L1469" s="224"/>
      <c r="M1469" s="224"/>
      <c r="N1469" s="224"/>
      <c r="O1469" s="224"/>
      <c r="P1469" s="185"/>
      <c r="Q1469" s="225"/>
      <c r="R1469" s="182" t="str">
        <f ca="1">IF(ISERROR($V1469),"",OFFSET('Smelter Look-up'!$C$4,$V1469-4,0)&amp;"")</f>
        <v/>
      </c>
      <c r="S1469" s="181" t="str">
        <f t="shared" ca="1" si="209"/>
        <v/>
      </c>
      <c r="T1469" s="181" t="str">
        <f ca="1">IF(B1469="","",IF(ISERROR(MATCH($J1469,SorP!$B$1:$B$6226,0)),"",INDIRECT("'SorP'!$A$"&amp;MATCH($S1469&amp;$J1469,SorP!C:C,0))))</f>
        <v/>
      </c>
      <c r="U1469" s="201"/>
      <c r="V1469" s="226" t="e">
        <f>IF(C1469="",NA(),IF(OR(C1469="Smelter not listed",C1469="Smelter not yet identified"),MATCH($B1469&amp;$D1469,'Smelter Look-up'!$J:$J,0),MATCH($B1469&amp;$C1469,'Smelter Look-up'!$J:$J,0)))</f>
        <v>#N/A</v>
      </c>
      <c r="X1469" s="227">
        <f t="shared" ca="1" si="210"/>
        <v>0</v>
      </c>
      <c r="AB1469" s="228" t="str">
        <f t="shared" si="211"/>
        <v/>
      </c>
    </row>
    <row r="1470" spans="1:28" s="227" customFormat="1" ht="20.25">
      <c r="A1470" s="181"/>
      <c r="B1470" s="182" t="str">
        <f>IF(LEN(A1470)=0,"",INDEX('Smelter Look-up'!$A:$A,MATCH($A1470,'Smelter Look-up'!$E:$E,0)))</f>
        <v/>
      </c>
      <c r="C1470" s="186" t="str">
        <f>IF(LEN(A1470)=0,"",INDEX('Smelter Look-up'!$C:$C,MATCH($A1470,'Smelter Look-up'!$E:$E,0)))</f>
        <v/>
      </c>
      <c r="D1470" s="230"/>
      <c r="E1470" s="182" t="str">
        <f ca="1">IF(ISERROR($V1470),"",OFFSET('Smelter Look-up'!$D$4,$V1470-4,0)&amp;"")</f>
        <v/>
      </c>
      <c r="F1470" s="182" t="str">
        <f ca="1">IF(ISERROR($V1470),"",OFFSET('Smelter Look-up'!$E$4,$V1470-4,0))</f>
        <v/>
      </c>
      <c r="G1470" s="182" t="str">
        <f ca="1">IF(C1470=$X$4,IF(ISERROR($V1470),"Enter smelter details","RMI"),IF(ISERROR($V1470),"",OFFSET('Smelter Look-up'!$F$4,$V1470-4,0)))</f>
        <v/>
      </c>
      <c r="H1470" s="183" t="str">
        <f ca="1">IF(ISERROR($V1470),"",OFFSET('Smelter Look-up'!$G$4,$V1470-4,0))</f>
        <v/>
      </c>
      <c r="I1470" s="184" t="str">
        <f ca="1">IF(ISERROR($V1470),"",OFFSET('Smelter Look-up'!$H$4,$V1470-4,0))</f>
        <v/>
      </c>
      <c r="J1470" s="184" t="str">
        <f ca="1">IF(ISERROR($V1470),"",OFFSET('Smelter Look-up'!$I$4,$V1470-4,0))</f>
        <v/>
      </c>
      <c r="K1470" s="224"/>
      <c r="L1470" s="224"/>
      <c r="M1470" s="224"/>
      <c r="N1470" s="224"/>
      <c r="O1470" s="224"/>
      <c r="P1470" s="185"/>
      <c r="Q1470" s="225"/>
      <c r="R1470" s="182" t="str">
        <f ca="1">IF(ISERROR($V1470),"",OFFSET('Smelter Look-up'!$C$4,$V1470-4,0)&amp;"")</f>
        <v/>
      </c>
      <c r="S1470" s="181" t="str">
        <f t="shared" ca="1" si="209"/>
        <v/>
      </c>
      <c r="T1470" s="181" t="str">
        <f ca="1">IF(B1470="","",IF(ISERROR(MATCH($J1470,SorP!$B$1:$B$6226,0)),"",INDIRECT("'SorP'!$A$"&amp;MATCH($S1470&amp;$J1470,SorP!C:C,0))))</f>
        <v/>
      </c>
      <c r="U1470" s="201"/>
      <c r="V1470" s="226" t="e">
        <f>IF(C1470="",NA(),IF(OR(C1470="Smelter not listed",C1470="Smelter not yet identified"),MATCH($B1470&amp;$D1470,'Smelter Look-up'!$J:$J,0),MATCH($B1470&amp;$C1470,'Smelter Look-up'!$J:$J,0)))</f>
        <v>#N/A</v>
      </c>
      <c r="X1470" s="227">
        <f t="shared" ca="1" si="210"/>
        <v>0</v>
      </c>
      <c r="AB1470" s="228" t="str">
        <f t="shared" si="211"/>
        <v/>
      </c>
    </row>
    <row r="1471" spans="1:28" s="227" customFormat="1" ht="20.25">
      <c r="A1471" s="181"/>
      <c r="B1471" s="182" t="str">
        <f>IF(LEN(A1471)=0,"",INDEX('Smelter Look-up'!$A:$A,MATCH($A1471,'Smelter Look-up'!$E:$E,0)))</f>
        <v/>
      </c>
      <c r="C1471" s="186" t="str">
        <f>IF(LEN(A1471)=0,"",INDEX('Smelter Look-up'!$C:$C,MATCH($A1471,'Smelter Look-up'!$E:$E,0)))</f>
        <v/>
      </c>
      <c r="D1471" s="230"/>
      <c r="E1471" s="182" t="str">
        <f ca="1">IF(ISERROR($V1471),"",OFFSET('Smelter Look-up'!$D$4,$V1471-4,0)&amp;"")</f>
        <v/>
      </c>
      <c r="F1471" s="182" t="str">
        <f ca="1">IF(ISERROR($V1471),"",OFFSET('Smelter Look-up'!$E$4,$V1471-4,0))</f>
        <v/>
      </c>
      <c r="G1471" s="182" t="str">
        <f ca="1">IF(C1471=$X$4,IF(ISERROR($V1471),"Enter smelter details","RMI"),IF(ISERROR($V1471),"",OFFSET('Smelter Look-up'!$F$4,$V1471-4,0)))</f>
        <v/>
      </c>
      <c r="H1471" s="183" t="str">
        <f ca="1">IF(ISERROR($V1471),"",OFFSET('Smelter Look-up'!$G$4,$V1471-4,0))</f>
        <v/>
      </c>
      <c r="I1471" s="184" t="str">
        <f ca="1">IF(ISERROR($V1471),"",OFFSET('Smelter Look-up'!$H$4,$V1471-4,0))</f>
        <v/>
      </c>
      <c r="J1471" s="184" t="str">
        <f ca="1">IF(ISERROR($V1471),"",OFFSET('Smelter Look-up'!$I$4,$V1471-4,0))</f>
        <v/>
      </c>
      <c r="K1471" s="224"/>
      <c r="L1471" s="224"/>
      <c r="M1471" s="224"/>
      <c r="N1471" s="224"/>
      <c r="O1471" s="224"/>
      <c r="P1471" s="185"/>
      <c r="Q1471" s="225"/>
      <c r="R1471" s="182" t="str">
        <f ca="1">IF(ISERROR($V1471),"",OFFSET('Smelter Look-up'!$C$4,$V1471-4,0)&amp;"")</f>
        <v/>
      </c>
      <c r="S1471" s="181" t="str">
        <f t="shared" ca="1" si="209"/>
        <v/>
      </c>
      <c r="T1471" s="181" t="str">
        <f ca="1">IF(B1471="","",IF(ISERROR(MATCH($J1471,SorP!$B$1:$B$6226,0)),"",INDIRECT("'SorP'!$A$"&amp;MATCH($S1471&amp;$J1471,SorP!C:C,0))))</f>
        <v/>
      </c>
      <c r="U1471" s="201"/>
      <c r="V1471" s="226" t="e">
        <f>IF(C1471="",NA(),IF(OR(C1471="Smelter not listed",C1471="Smelter not yet identified"),MATCH($B1471&amp;$D1471,'Smelter Look-up'!$J:$J,0),MATCH($B1471&amp;$C1471,'Smelter Look-up'!$J:$J,0)))</f>
        <v>#N/A</v>
      </c>
      <c r="X1471" s="227">
        <f t="shared" ca="1" si="210"/>
        <v>0</v>
      </c>
      <c r="AB1471" s="228" t="str">
        <f t="shared" si="211"/>
        <v/>
      </c>
    </row>
    <row r="1472" spans="1:28" s="227" customFormat="1" ht="20.25">
      <c r="A1472" s="181"/>
      <c r="B1472" s="182" t="str">
        <f>IF(LEN(A1472)=0,"",INDEX('Smelter Look-up'!$A:$A,MATCH($A1472,'Smelter Look-up'!$E:$E,0)))</f>
        <v/>
      </c>
      <c r="C1472" s="186" t="str">
        <f>IF(LEN(A1472)=0,"",INDEX('Smelter Look-up'!$C:$C,MATCH($A1472,'Smelter Look-up'!$E:$E,0)))</f>
        <v/>
      </c>
      <c r="D1472" s="230"/>
      <c r="E1472" s="182" t="str">
        <f ca="1">IF(ISERROR($V1472),"",OFFSET('Smelter Look-up'!$D$4,$V1472-4,0)&amp;"")</f>
        <v/>
      </c>
      <c r="F1472" s="182" t="str">
        <f ca="1">IF(ISERROR($V1472),"",OFFSET('Smelter Look-up'!$E$4,$V1472-4,0))</f>
        <v/>
      </c>
      <c r="G1472" s="182" t="str">
        <f ca="1">IF(C1472=$X$4,IF(ISERROR($V1472),"Enter smelter details","RMI"),IF(ISERROR($V1472),"",OFFSET('Smelter Look-up'!$F$4,$V1472-4,0)))</f>
        <v/>
      </c>
      <c r="H1472" s="183" t="str">
        <f ca="1">IF(ISERROR($V1472),"",OFFSET('Smelter Look-up'!$G$4,$V1472-4,0))</f>
        <v/>
      </c>
      <c r="I1472" s="184" t="str">
        <f ca="1">IF(ISERROR($V1472),"",OFFSET('Smelter Look-up'!$H$4,$V1472-4,0))</f>
        <v/>
      </c>
      <c r="J1472" s="184" t="str">
        <f ca="1">IF(ISERROR($V1472),"",OFFSET('Smelter Look-up'!$I$4,$V1472-4,0))</f>
        <v/>
      </c>
      <c r="K1472" s="224"/>
      <c r="L1472" s="224"/>
      <c r="M1472" s="224"/>
      <c r="N1472" s="224"/>
      <c r="O1472" s="224"/>
      <c r="P1472" s="185"/>
      <c r="Q1472" s="225"/>
      <c r="R1472" s="182" t="str">
        <f ca="1">IF(ISERROR($V1472),"",OFFSET('Smelter Look-up'!$C$4,$V1472-4,0)&amp;"")</f>
        <v/>
      </c>
      <c r="S1472" s="181" t="str">
        <f t="shared" ca="1" si="209"/>
        <v/>
      </c>
      <c r="T1472" s="181" t="str">
        <f ca="1">IF(B1472="","",IF(ISERROR(MATCH($J1472,SorP!$B$1:$B$6226,0)),"",INDIRECT("'SorP'!$A$"&amp;MATCH($S1472&amp;$J1472,SorP!C:C,0))))</f>
        <v/>
      </c>
      <c r="U1472" s="201"/>
      <c r="V1472" s="226" t="e">
        <f>IF(C1472="",NA(),IF(OR(C1472="Smelter not listed",C1472="Smelter not yet identified"),MATCH($B1472&amp;$D1472,'Smelter Look-up'!$J:$J,0),MATCH($B1472&amp;$C1472,'Smelter Look-up'!$J:$J,0)))</f>
        <v>#N/A</v>
      </c>
      <c r="X1472" s="227">
        <f t="shared" ca="1" si="210"/>
        <v>0</v>
      </c>
      <c r="AB1472" s="228" t="str">
        <f t="shared" si="211"/>
        <v/>
      </c>
    </row>
    <row r="1473" spans="1:28" s="227" customFormat="1" ht="20.25">
      <c r="A1473" s="181"/>
      <c r="B1473" s="182" t="str">
        <f>IF(LEN(A1473)=0,"",INDEX('Smelter Look-up'!$A:$A,MATCH($A1473,'Smelter Look-up'!$E:$E,0)))</f>
        <v/>
      </c>
      <c r="C1473" s="186" t="str">
        <f>IF(LEN(A1473)=0,"",INDEX('Smelter Look-up'!$C:$C,MATCH($A1473,'Smelter Look-up'!$E:$E,0)))</f>
        <v/>
      </c>
      <c r="D1473" s="230"/>
      <c r="E1473" s="182" t="str">
        <f ca="1">IF(ISERROR($V1473),"",OFFSET('Smelter Look-up'!$D$4,$V1473-4,0)&amp;"")</f>
        <v/>
      </c>
      <c r="F1473" s="182" t="str">
        <f ca="1">IF(ISERROR($V1473),"",OFFSET('Smelter Look-up'!$E$4,$V1473-4,0))</f>
        <v/>
      </c>
      <c r="G1473" s="182" t="str">
        <f ca="1">IF(C1473=$X$4,IF(ISERROR($V1473),"Enter smelter details","RMI"),IF(ISERROR($V1473),"",OFFSET('Smelter Look-up'!$F$4,$V1473-4,0)))</f>
        <v/>
      </c>
      <c r="H1473" s="183" t="str">
        <f ca="1">IF(ISERROR($V1473),"",OFFSET('Smelter Look-up'!$G$4,$V1473-4,0))</f>
        <v/>
      </c>
      <c r="I1473" s="184" t="str">
        <f ca="1">IF(ISERROR($V1473),"",OFFSET('Smelter Look-up'!$H$4,$V1473-4,0))</f>
        <v/>
      </c>
      <c r="J1473" s="184" t="str">
        <f ca="1">IF(ISERROR($V1473),"",OFFSET('Smelter Look-up'!$I$4,$V1473-4,0))</f>
        <v/>
      </c>
      <c r="K1473" s="224"/>
      <c r="L1473" s="224"/>
      <c r="M1473" s="224"/>
      <c r="N1473" s="224"/>
      <c r="O1473" s="224"/>
      <c r="P1473" s="185"/>
      <c r="Q1473" s="225"/>
      <c r="R1473" s="182" t="str">
        <f ca="1">IF(ISERROR($V1473),"",OFFSET('Smelter Look-up'!$C$4,$V1473-4,0)&amp;"")</f>
        <v/>
      </c>
      <c r="S1473" s="181" t="str">
        <f t="shared" ca="1" si="209"/>
        <v/>
      </c>
      <c r="T1473" s="181" t="str">
        <f ca="1">IF(B1473="","",IF(ISERROR(MATCH($J1473,SorP!$B$1:$B$6226,0)),"",INDIRECT("'SorP'!$A$"&amp;MATCH($S1473&amp;$J1473,SorP!C:C,0))))</f>
        <v/>
      </c>
      <c r="U1473" s="201"/>
      <c r="V1473" s="226" t="e">
        <f>IF(C1473="",NA(),IF(OR(C1473="Smelter not listed",C1473="Smelter not yet identified"),MATCH($B1473&amp;$D1473,'Smelter Look-up'!$J:$J,0),MATCH($B1473&amp;$C1473,'Smelter Look-up'!$J:$J,0)))</f>
        <v>#N/A</v>
      </c>
      <c r="X1473" s="227">
        <f t="shared" ca="1" si="210"/>
        <v>0</v>
      </c>
      <c r="AB1473" s="228" t="str">
        <f t="shared" si="211"/>
        <v/>
      </c>
    </row>
    <row r="1474" spans="1:28" s="227" customFormat="1" ht="20.25">
      <c r="A1474" s="181"/>
      <c r="B1474" s="182" t="str">
        <f>IF(LEN(A1474)=0,"",INDEX('Smelter Look-up'!$A:$A,MATCH($A1474,'Smelter Look-up'!$E:$E,0)))</f>
        <v/>
      </c>
      <c r="C1474" s="186" t="str">
        <f>IF(LEN(A1474)=0,"",INDEX('Smelter Look-up'!$C:$C,MATCH($A1474,'Smelter Look-up'!$E:$E,0)))</f>
        <v/>
      </c>
      <c r="D1474" s="230"/>
      <c r="E1474" s="182" t="str">
        <f ca="1">IF(ISERROR($V1474),"",OFFSET('Smelter Look-up'!$D$4,$V1474-4,0)&amp;"")</f>
        <v/>
      </c>
      <c r="F1474" s="182" t="str">
        <f ca="1">IF(ISERROR($V1474),"",OFFSET('Smelter Look-up'!$E$4,$V1474-4,0))</f>
        <v/>
      </c>
      <c r="G1474" s="182" t="str">
        <f ca="1">IF(C1474=$X$4,IF(ISERROR($V1474),"Enter smelter details","RMI"),IF(ISERROR($V1474),"",OFFSET('Smelter Look-up'!$F$4,$V1474-4,0)))</f>
        <v/>
      </c>
      <c r="H1474" s="183" t="str">
        <f ca="1">IF(ISERROR($V1474),"",OFFSET('Smelter Look-up'!$G$4,$V1474-4,0))</f>
        <v/>
      </c>
      <c r="I1474" s="184" t="str">
        <f ca="1">IF(ISERROR($V1474),"",OFFSET('Smelter Look-up'!$H$4,$V1474-4,0))</f>
        <v/>
      </c>
      <c r="J1474" s="184" t="str">
        <f ca="1">IF(ISERROR($V1474),"",OFFSET('Smelter Look-up'!$I$4,$V1474-4,0))</f>
        <v/>
      </c>
      <c r="K1474" s="224"/>
      <c r="L1474" s="224"/>
      <c r="M1474" s="224"/>
      <c r="N1474" s="224"/>
      <c r="O1474" s="224"/>
      <c r="P1474" s="185"/>
      <c r="Q1474" s="225"/>
      <c r="R1474" s="182" t="str">
        <f ca="1">IF(ISERROR($V1474),"",OFFSET('Smelter Look-up'!$C$4,$V1474-4,0)&amp;"")</f>
        <v/>
      </c>
      <c r="S1474" s="181" t="str">
        <f t="shared" ca="1" si="209"/>
        <v/>
      </c>
      <c r="T1474" s="181" t="str">
        <f ca="1">IF(B1474="","",IF(ISERROR(MATCH($J1474,SorP!$B$1:$B$6226,0)),"",INDIRECT("'SorP'!$A$"&amp;MATCH($S1474&amp;$J1474,SorP!C:C,0))))</f>
        <v/>
      </c>
      <c r="U1474" s="201"/>
      <c r="V1474" s="226" t="e">
        <f>IF(C1474="",NA(),IF(OR(C1474="Smelter not listed",C1474="Smelter not yet identified"),MATCH($B1474&amp;$D1474,'Smelter Look-up'!$J:$J,0),MATCH($B1474&amp;$C1474,'Smelter Look-up'!$J:$J,0)))</f>
        <v>#N/A</v>
      </c>
      <c r="X1474" s="227">
        <f t="shared" ca="1" si="210"/>
        <v>0</v>
      </c>
      <c r="AB1474" s="228" t="str">
        <f t="shared" si="211"/>
        <v/>
      </c>
    </row>
    <row r="1475" spans="1:28" s="227" customFormat="1" ht="20.25">
      <c r="A1475" s="181"/>
      <c r="B1475" s="182" t="str">
        <f>IF(LEN(A1475)=0,"",INDEX('Smelter Look-up'!$A:$A,MATCH($A1475,'Smelter Look-up'!$E:$E,0)))</f>
        <v/>
      </c>
      <c r="C1475" s="186" t="str">
        <f>IF(LEN(A1475)=0,"",INDEX('Smelter Look-up'!$C:$C,MATCH($A1475,'Smelter Look-up'!$E:$E,0)))</f>
        <v/>
      </c>
      <c r="D1475" s="230"/>
      <c r="E1475" s="182" t="str">
        <f ca="1">IF(ISERROR($V1475),"",OFFSET('Smelter Look-up'!$D$4,$V1475-4,0)&amp;"")</f>
        <v/>
      </c>
      <c r="F1475" s="182" t="str">
        <f ca="1">IF(ISERROR($V1475),"",OFFSET('Smelter Look-up'!$E$4,$V1475-4,0))</f>
        <v/>
      </c>
      <c r="G1475" s="182" t="str">
        <f ca="1">IF(C1475=$X$4,IF(ISERROR($V1475),"Enter smelter details","RMI"),IF(ISERROR($V1475),"",OFFSET('Smelter Look-up'!$F$4,$V1475-4,0)))</f>
        <v/>
      </c>
      <c r="H1475" s="183" t="str">
        <f ca="1">IF(ISERROR($V1475),"",OFFSET('Smelter Look-up'!$G$4,$V1475-4,0))</f>
        <v/>
      </c>
      <c r="I1475" s="184" t="str">
        <f ca="1">IF(ISERROR($V1475),"",OFFSET('Smelter Look-up'!$H$4,$V1475-4,0))</f>
        <v/>
      </c>
      <c r="J1475" s="184" t="str">
        <f ca="1">IF(ISERROR($V1475),"",OFFSET('Smelter Look-up'!$I$4,$V1475-4,0))</f>
        <v/>
      </c>
      <c r="K1475" s="224"/>
      <c r="L1475" s="224"/>
      <c r="M1475" s="224"/>
      <c r="N1475" s="224"/>
      <c r="O1475" s="224"/>
      <c r="P1475" s="185"/>
      <c r="Q1475" s="225"/>
      <c r="R1475" s="182" t="str">
        <f ca="1">IF(ISERROR($V1475),"",OFFSET('Smelter Look-up'!$C$4,$V1475-4,0)&amp;"")</f>
        <v/>
      </c>
      <c r="S1475" s="181" t="str">
        <f t="shared" ca="1" si="209"/>
        <v/>
      </c>
      <c r="T1475" s="181" t="str">
        <f ca="1">IF(B1475="","",IF(ISERROR(MATCH($J1475,SorP!$B$1:$B$6226,0)),"",INDIRECT("'SorP'!$A$"&amp;MATCH($S1475&amp;$J1475,SorP!C:C,0))))</f>
        <v/>
      </c>
      <c r="U1475" s="201"/>
      <c r="V1475" s="226" t="e">
        <f>IF(C1475="",NA(),IF(OR(C1475="Smelter not listed",C1475="Smelter not yet identified"),MATCH($B1475&amp;$D1475,'Smelter Look-up'!$J:$J,0),MATCH($B1475&amp;$C1475,'Smelter Look-up'!$J:$J,0)))</f>
        <v>#N/A</v>
      </c>
      <c r="X1475" s="227">
        <f t="shared" ca="1" si="210"/>
        <v>0</v>
      </c>
      <c r="AB1475" s="228" t="str">
        <f t="shared" si="211"/>
        <v/>
      </c>
    </row>
    <row r="1476" spans="1:28" s="227" customFormat="1" ht="20.25">
      <c r="A1476" s="181"/>
      <c r="B1476" s="182" t="str">
        <f>IF(LEN(A1476)=0,"",INDEX('Smelter Look-up'!$A:$A,MATCH($A1476,'Smelter Look-up'!$E:$E,0)))</f>
        <v/>
      </c>
      <c r="C1476" s="186" t="str">
        <f>IF(LEN(A1476)=0,"",INDEX('Smelter Look-up'!$C:$C,MATCH($A1476,'Smelter Look-up'!$E:$E,0)))</f>
        <v/>
      </c>
      <c r="D1476" s="230"/>
      <c r="E1476" s="182" t="str">
        <f ca="1">IF(ISERROR($V1476),"",OFFSET('Smelter Look-up'!$D$4,$V1476-4,0)&amp;"")</f>
        <v/>
      </c>
      <c r="F1476" s="182" t="str">
        <f ca="1">IF(ISERROR($V1476),"",OFFSET('Smelter Look-up'!$E$4,$V1476-4,0))</f>
        <v/>
      </c>
      <c r="G1476" s="182" t="str">
        <f ca="1">IF(C1476=$X$4,IF(ISERROR($V1476),"Enter smelter details","RMI"),IF(ISERROR($V1476),"",OFFSET('Smelter Look-up'!$F$4,$V1476-4,0)))</f>
        <v/>
      </c>
      <c r="H1476" s="183" t="str">
        <f ca="1">IF(ISERROR($V1476),"",OFFSET('Smelter Look-up'!$G$4,$V1476-4,0))</f>
        <v/>
      </c>
      <c r="I1476" s="184" t="str">
        <f ca="1">IF(ISERROR($V1476),"",OFFSET('Smelter Look-up'!$H$4,$V1476-4,0))</f>
        <v/>
      </c>
      <c r="J1476" s="184" t="str">
        <f ca="1">IF(ISERROR($V1476),"",OFFSET('Smelter Look-up'!$I$4,$V1476-4,0))</f>
        <v/>
      </c>
      <c r="K1476" s="224"/>
      <c r="L1476" s="224"/>
      <c r="M1476" s="224"/>
      <c r="N1476" s="224"/>
      <c r="O1476" s="224"/>
      <c r="P1476" s="185"/>
      <c r="Q1476" s="225"/>
      <c r="R1476" s="182" t="str">
        <f ca="1">IF(ISERROR($V1476),"",OFFSET('Smelter Look-up'!$C$4,$V1476-4,0)&amp;"")</f>
        <v/>
      </c>
      <c r="S1476" s="181" t="str">
        <f t="shared" ca="1" si="209"/>
        <v/>
      </c>
      <c r="T1476" s="181" t="str">
        <f ca="1">IF(B1476="","",IF(ISERROR(MATCH($J1476,SorP!$B$1:$B$6226,0)),"",INDIRECT("'SorP'!$A$"&amp;MATCH($S1476&amp;$J1476,SorP!C:C,0))))</f>
        <v/>
      </c>
      <c r="U1476" s="201"/>
      <c r="V1476" s="226" t="e">
        <f>IF(C1476="",NA(),IF(OR(C1476="Smelter not listed",C1476="Smelter not yet identified"),MATCH($B1476&amp;$D1476,'Smelter Look-up'!$J:$J,0),MATCH($B1476&amp;$C1476,'Smelter Look-up'!$J:$J,0)))</f>
        <v>#N/A</v>
      </c>
      <c r="X1476" s="227">
        <f t="shared" ca="1" si="210"/>
        <v>0</v>
      </c>
      <c r="AB1476" s="228" t="str">
        <f t="shared" si="211"/>
        <v/>
      </c>
    </row>
    <row r="1477" spans="1:28" s="227" customFormat="1" ht="20.25">
      <c r="A1477" s="181"/>
      <c r="B1477" s="182" t="str">
        <f>IF(LEN(A1477)=0,"",INDEX('Smelter Look-up'!$A:$A,MATCH($A1477,'Smelter Look-up'!$E:$E,0)))</f>
        <v/>
      </c>
      <c r="C1477" s="186" t="str">
        <f>IF(LEN(A1477)=0,"",INDEX('Smelter Look-up'!$C:$C,MATCH($A1477,'Smelter Look-up'!$E:$E,0)))</f>
        <v/>
      </c>
      <c r="D1477" s="230"/>
      <c r="E1477" s="182" t="str">
        <f ca="1">IF(ISERROR($V1477),"",OFFSET('Smelter Look-up'!$D$4,$V1477-4,0)&amp;"")</f>
        <v/>
      </c>
      <c r="F1477" s="182" t="str">
        <f ca="1">IF(ISERROR($V1477),"",OFFSET('Smelter Look-up'!$E$4,$V1477-4,0))</f>
        <v/>
      </c>
      <c r="G1477" s="182" t="str">
        <f ca="1">IF(C1477=$X$4,IF(ISERROR($V1477),"Enter smelter details","RMI"),IF(ISERROR($V1477),"",OFFSET('Smelter Look-up'!$F$4,$V1477-4,0)))</f>
        <v/>
      </c>
      <c r="H1477" s="183" t="str">
        <f ca="1">IF(ISERROR($V1477),"",OFFSET('Smelter Look-up'!$G$4,$V1477-4,0))</f>
        <v/>
      </c>
      <c r="I1477" s="184" t="str">
        <f ca="1">IF(ISERROR($V1477),"",OFFSET('Smelter Look-up'!$H$4,$V1477-4,0))</f>
        <v/>
      </c>
      <c r="J1477" s="184" t="str">
        <f ca="1">IF(ISERROR($V1477),"",OFFSET('Smelter Look-up'!$I$4,$V1477-4,0))</f>
        <v/>
      </c>
      <c r="K1477" s="224"/>
      <c r="L1477" s="224"/>
      <c r="M1477" s="224"/>
      <c r="N1477" s="224"/>
      <c r="O1477" s="224"/>
      <c r="P1477" s="185"/>
      <c r="Q1477" s="225"/>
      <c r="R1477" s="182" t="str">
        <f ca="1">IF(ISERROR($V1477),"",OFFSET('Smelter Look-up'!$C$4,$V1477-4,0)&amp;"")</f>
        <v/>
      </c>
      <c r="S1477" s="181" t="str">
        <f t="shared" ca="1" si="209"/>
        <v/>
      </c>
      <c r="T1477" s="181" t="str">
        <f ca="1">IF(B1477="","",IF(ISERROR(MATCH($J1477,SorP!$B$1:$B$6226,0)),"",INDIRECT("'SorP'!$A$"&amp;MATCH($S1477&amp;$J1477,SorP!C:C,0))))</f>
        <v/>
      </c>
      <c r="U1477" s="201"/>
      <c r="V1477" s="226" t="e">
        <f>IF(C1477="",NA(),IF(OR(C1477="Smelter not listed",C1477="Smelter not yet identified"),MATCH($B1477&amp;$D1477,'Smelter Look-up'!$J:$J,0),MATCH($B1477&amp;$C1477,'Smelter Look-up'!$J:$J,0)))</f>
        <v>#N/A</v>
      </c>
      <c r="X1477" s="227">
        <f t="shared" ca="1" si="210"/>
        <v>0</v>
      </c>
      <c r="AB1477" s="228" t="str">
        <f t="shared" si="211"/>
        <v/>
      </c>
    </row>
    <row r="1478" spans="1:28" s="227" customFormat="1" ht="20.25">
      <c r="A1478" s="181"/>
      <c r="B1478" s="182" t="str">
        <f>IF(LEN(A1478)=0,"",INDEX('Smelter Look-up'!$A:$A,MATCH($A1478,'Smelter Look-up'!$E:$E,0)))</f>
        <v/>
      </c>
      <c r="C1478" s="186" t="str">
        <f>IF(LEN(A1478)=0,"",INDEX('Smelter Look-up'!$C:$C,MATCH($A1478,'Smelter Look-up'!$E:$E,0)))</f>
        <v/>
      </c>
      <c r="D1478" s="230"/>
      <c r="E1478" s="182" t="str">
        <f ca="1">IF(ISERROR($V1478),"",OFFSET('Smelter Look-up'!$D$4,$V1478-4,0)&amp;"")</f>
        <v/>
      </c>
      <c r="F1478" s="182" t="str">
        <f ca="1">IF(ISERROR($V1478),"",OFFSET('Smelter Look-up'!$E$4,$V1478-4,0))</f>
        <v/>
      </c>
      <c r="G1478" s="182" t="str">
        <f ca="1">IF(C1478=$X$4,IF(ISERROR($V1478),"Enter smelter details","RMI"),IF(ISERROR($V1478),"",OFFSET('Smelter Look-up'!$F$4,$V1478-4,0)))</f>
        <v/>
      </c>
      <c r="H1478" s="183" t="str">
        <f ca="1">IF(ISERROR($V1478),"",OFFSET('Smelter Look-up'!$G$4,$V1478-4,0))</f>
        <v/>
      </c>
      <c r="I1478" s="184" t="str">
        <f ca="1">IF(ISERROR($V1478),"",OFFSET('Smelter Look-up'!$H$4,$V1478-4,0))</f>
        <v/>
      </c>
      <c r="J1478" s="184" t="str">
        <f ca="1">IF(ISERROR($V1478),"",OFFSET('Smelter Look-up'!$I$4,$V1478-4,0))</f>
        <v/>
      </c>
      <c r="K1478" s="224"/>
      <c r="L1478" s="224"/>
      <c r="M1478" s="224"/>
      <c r="N1478" s="224"/>
      <c r="O1478" s="224"/>
      <c r="P1478" s="185"/>
      <c r="Q1478" s="225"/>
      <c r="R1478" s="182" t="str">
        <f ca="1">IF(ISERROR($V1478),"",OFFSET('Smelter Look-up'!$C$4,$V1478-4,0)&amp;"")</f>
        <v/>
      </c>
      <c r="S1478" s="181" t="str">
        <f t="shared" ca="1" si="209"/>
        <v/>
      </c>
      <c r="T1478" s="181" t="str">
        <f ca="1">IF(B1478="","",IF(ISERROR(MATCH($J1478,SorP!$B$1:$B$6226,0)),"",INDIRECT("'SorP'!$A$"&amp;MATCH($S1478&amp;$J1478,SorP!C:C,0))))</f>
        <v/>
      </c>
      <c r="U1478" s="201"/>
      <c r="V1478" s="226" t="e">
        <f>IF(C1478="",NA(),IF(OR(C1478="Smelter not listed",C1478="Smelter not yet identified"),MATCH($B1478&amp;$D1478,'Smelter Look-up'!$J:$J,0),MATCH($B1478&amp;$C1478,'Smelter Look-up'!$J:$J,0)))</f>
        <v>#N/A</v>
      </c>
      <c r="X1478" s="227">
        <f t="shared" ca="1" si="210"/>
        <v>0</v>
      </c>
      <c r="AB1478" s="228" t="str">
        <f t="shared" si="211"/>
        <v/>
      </c>
    </row>
    <row r="1479" spans="1:28" s="227" customFormat="1" ht="20.25">
      <c r="A1479" s="181"/>
      <c r="B1479" s="182" t="str">
        <f>IF(LEN(A1479)=0,"",INDEX('Smelter Look-up'!$A:$A,MATCH($A1479,'Smelter Look-up'!$E:$E,0)))</f>
        <v/>
      </c>
      <c r="C1479" s="186" t="str">
        <f>IF(LEN(A1479)=0,"",INDEX('Smelter Look-up'!$C:$C,MATCH($A1479,'Smelter Look-up'!$E:$E,0)))</f>
        <v/>
      </c>
      <c r="D1479" s="230"/>
      <c r="E1479" s="182" t="str">
        <f ca="1">IF(ISERROR($V1479),"",OFFSET('Smelter Look-up'!$D$4,$V1479-4,0)&amp;"")</f>
        <v/>
      </c>
      <c r="F1479" s="182" t="str">
        <f ca="1">IF(ISERROR($V1479),"",OFFSET('Smelter Look-up'!$E$4,$V1479-4,0))</f>
        <v/>
      </c>
      <c r="G1479" s="182" t="str">
        <f ca="1">IF(C1479=$X$4,IF(ISERROR($V1479),"Enter smelter details","RMI"),IF(ISERROR($V1479),"",OFFSET('Smelter Look-up'!$F$4,$V1479-4,0)))</f>
        <v/>
      </c>
      <c r="H1479" s="183" t="str">
        <f ca="1">IF(ISERROR($V1479),"",OFFSET('Smelter Look-up'!$G$4,$V1479-4,0))</f>
        <v/>
      </c>
      <c r="I1479" s="184" t="str">
        <f ca="1">IF(ISERROR($V1479),"",OFFSET('Smelter Look-up'!$H$4,$V1479-4,0))</f>
        <v/>
      </c>
      <c r="J1479" s="184" t="str">
        <f ca="1">IF(ISERROR($V1479),"",OFFSET('Smelter Look-up'!$I$4,$V1479-4,0))</f>
        <v/>
      </c>
      <c r="K1479" s="224"/>
      <c r="L1479" s="224"/>
      <c r="M1479" s="224"/>
      <c r="N1479" s="224"/>
      <c r="O1479" s="224"/>
      <c r="P1479" s="185"/>
      <c r="Q1479" s="225"/>
      <c r="R1479" s="182" t="str">
        <f ca="1">IF(ISERROR($V1479),"",OFFSET('Smelter Look-up'!$C$4,$V1479-4,0)&amp;"")</f>
        <v/>
      </c>
      <c r="S1479" s="181" t="str">
        <f t="shared" ca="1" si="209"/>
        <v/>
      </c>
      <c r="T1479" s="181" t="str">
        <f ca="1">IF(B1479="","",IF(ISERROR(MATCH($J1479,SorP!$B$1:$B$6226,0)),"",INDIRECT("'SorP'!$A$"&amp;MATCH($S1479&amp;$J1479,SorP!C:C,0))))</f>
        <v/>
      </c>
      <c r="U1479" s="201"/>
      <c r="V1479" s="226" t="e">
        <f>IF(C1479="",NA(),IF(OR(C1479="Smelter not listed",C1479="Smelter not yet identified"),MATCH($B1479&amp;$D1479,'Smelter Look-up'!$J:$J,0),MATCH($B1479&amp;$C1479,'Smelter Look-up'!$J:$J,0)))</f>
        <v>#N/A</v>
      </c>
      <c r="X1479" s="227">
        <f t="shared" ca="1" si="210"/>
        <v>0</v>
      </c>
      <c r="AB1479" s="228" t="str">
        <f t="shared" si="211"/>
        <v/>
      </c>
    </row>
    <row r="1480" spans="1:28" s="227" customFormat="1" ht="20.25">
      <c r="A1480" s="181"/>
      <c r="B1480" s="182" t="str">
        <f>IF(LEN(A1480)=0,"",INDEX('Smelter Look-up'!$A:$A,MATCH($A1480,'Smelter Look-up'!$E:$E,0)))</f>
        <v/>
      </c>
      <c r="C1480" s="186" t="str">
        <f>IF(LEN(A1480)=0,"",INDEX('Smelter Look-up'!$C:$C,MATCH($A1480,'Smelter Look-up'!$E:$E,0)))</f>
        <v/>
      </c>
      <c r="D1480" s="230"/>
      <c r="E1480" s="182" t="str">
        <f ca="1">IF(ISERROR($V1480),"",OFFSET('Smelter Look-up'!$D$4,$V1480-4,0)&amp;"")</f>
        <v/>
      </c>
      <c r="F1480" s="182" t="str">
        <f ca="1">IF(ISERROR($V1480),"",OFFSET('Smelter Look-up'!$E$4,$V1480-4,0))</f>
        <v/>
      </c>
      <c r="G1480" s="182" t="str">
        <f ca="1">IF(C1480=$X$4,IF(ISERROR($V1480),"Enter smelter details","RMI"),IF(ISERROR($V1480),"",OFFSET('Smelter Look-up'!$F$4,$V1480-4,0)))</f>
        <v/>
      </c>
      <c r="H1480" s="183" t="str">
        <f ca="1">IF(ISERROR($V1480),"",OFFSET('Smelter Look-up'!$G$4,$V1480-4,0))</f>
        <v/>
      </c>
      <c r="I1480" s="184" t="str">
        <f ca="1">IF(ISERROR($V1480),"",OFFSET('Smelter Look-up'!$H$4,$V1480-4,0))</f>
        <v/>
      </c>
      <c r="J1480" s="184" t="str">
        <f ca="1">IF(ISERROR($V1480),"",OFFSET('Smelter Look-up'!$I$4,$V1480-4,0))</f>
        <v/>
      </c>
      <c r="K1480" s="224"/>
      <c r="L1480" s="224"/>
      <c r="M1480" s="224"/>
      <c r="N1480" s="224"/>
      <c r="O1480" s="224"/>
      <c r="P1480" s="185"/>
      <c r="Q1480" s="225"/>
      <c r="R1480" s="182" t="str">
        <f ca="1">IF(ISERROR($V1480),"",OFFSET('Smelter Look-up'!$C$4,$V1480-4,0)&amp;"")</f>
        <v/>
      </c>
      <c r="S1480" s="181" t="str">
        <f t="shared" ca="1" si="209"/>
        <v/>
      </c>
      <c r="T1480" s="181" t="str">
        <f ca="1">IF(B1480="","",IF(ISERROR(MATCH($J1480,SorP!$B$1:$B$6226,0)),"",INDIRECT("'SorP'!$A$"&amp;MATCH($S1480&amp;$J1480,SorP!C:C,0))))</f>
        <v/>
      </c>
      <c r="U1480" s="201"/>
      <c r="V1480" s="226" t="e">
        <f>IF(C1480="",NA(),IF(OR(C1480="Smelter not listed",C1480="Smelter not yet identified"),MATCH($B1480&amp;$D1480,'Smelter Look-up'!$J:$J,0),MATCH($B1480&amp;$C1480,'Smelter Look-up'!$J:$J,0)))</f>
        <v>#N/A</v>
      </c>
      <c r="X1480" s="227">
        <f t="shared" ca="1" si="210"/>
        <v>0</v>
      </c>
      <c r="AB1480" s="228" t="str">
        <f t="shared" si="211"/>
        <v/>
      </c>
    </row>
    <row r="1481" spans="1:28" s="227" customFormat="1" ht="20.25">
      <c r="A1481" s="181"/>
      <c r="B1481" s="182" t="str">
        <f>IF(LEN(A1481)=0,"",INDEX('Smelter Look-up'!$A:$A,MATCH($A1481,'Smelter Look-up'!$E:$E,0)))</f>
        <v/>
      </c>
      <c r="C1481" s="186" t="str">
        <f>IF(LEN(A1481)=0,"",INDEX('Smelter Look-up'!$C:$C,MATCH($A1481,'Smelter Look-up'!$E:$E,0)))</f>
        <v/>
      </c>
      <c r="D1481" s="230"/>
      <c r="E1481" s="182" t="str">
        <f ca="1">IF(ISERROR($V1481),"",OFFSET('Smelter Look-up'!$D$4,$V1481-4,0)&amp;"")</f>
        <v/>
      </c>
      <c r="F1481" s="182" t="str">
        <f ca="1">IF(ISERROR($V1481),"",OFFSET('Smelter Look-up'!$E$4,$V1481-4,0))</f>
        <v/>
      </c>
      <c r="G1481" s="182" t="str">
        <f ca="1">IF(C1481=$X$4,IF(ISERROR($V1481),"Enter smelter details","RMI"),IF(ISERROR($V1481),"",OFFSET('Smelter Look-up'!$F$4,$V1481-4,0)))</f>
        <v/>
      </c>
      <c r="H1481" s="183" t="str">
        <f ca="1">IF(ISERROR($V1481),"",OFFSET('Smelter Look-up'!$G$4,$V1481-4,0))</f>
        <v/>
      </c>
      <c r="I1481" s="184" t="str">
        <f ca="1">IF(ISERROR($V1481),"",OFFSET('Smelter Look-up'!$H$4,$V1481-4,0))</f>
        <v/>
      </c>
      <c r="J1481" s="184" t="str">
        <f ca="1">IF(ISERROR($V1481),"",OFFSET('Smelter Look-up'!$I$4,$V1481-4,0))</f>
        <v/>
      </c>
      <c r="K1481" s="224"/>
      <c r="L1481" s="224"/>
      <c r="M1481" s="224"/>
      <c r="N1481" s="224"/>
      <c r="O1481" s="224"/>
      <c r="P1481" s="185"/>
      <c r="Q1481" s="225"/>
      <c r="R1481" s="182" t="str">
        <f ca="1">IF(ISERROR($V1481),"",OFFSET('Smelter Look-up'!$C$4,$V1481-4,0)&amp;"")</f>
        <v/>
      </c>
      <c r="S1481" s="181" t="str">
        <f t="shared" ca="1" si="209"/>
        <v/>
      </c>
      <c r="T1481" s="181" t="str">
        <f ca="1">IF(B1481="","",IF(ISERROR(MATCH($J1481,SorP!$B$1:$B$6226,0)),"",INDIRECT("'SorP'!$A$"&amp;MATCH($S1481&amp;$J1481,SorP!C:C,0))))</f>
        <v/>
      </c>
      <c r="U1481" s="201"/>
      <c r="V1481" s="226" t="e">
        <f>IF(C1481="",NA(),IF(OR(C1481="Smelter not listed",C1481="Smelter not yet identified"),MATCH($B1481&amp;$D1481,'Smelter Look-up'!$J:$J,0),MATCH($B1481&amp;$C1481,'Smelter Look-up'!$J:$J,0)))</f>
        <v>#N/A</v>
      </c>
      <c r="X1481" s="227">
        <f t="shared" ca="1" si="210"/>
        <v>0</v>
      </c>
      <c r="AB1481" s="228" t="str">
        <f t="shared" si="211"/>
        <v/>
      </c>
    </row>
    <row r="1482" spans="1:28" s="227" customFormat="1" ht="20.25">
      <c r="A1482" s="181"/>
      <c r="B1482" s="182" t="str">
        <f>IF(LEN(A1482)=0,"",INDEX('Smelter Look-up'!$A:$A,MATCH($A1482,'Smelter Look-up'!$E:$E,0)))</f>
        <v/>
      </c>
      <c r="C1482" s="186" t="str">
        <f>IF(LEN(A1482)=0,"",INDEX('Smelter Look-up'!$C:$C,MATCH($A1482,'Smelter Look-up'!$E:$E,0)))</f>
        <v/>
      </c>
      <c r="D1482" s="230"/>
      <c r="E1482" s="182" t="str">
        <f ca="1">IF(ISERROR($V1482),"",OFFSET('Smelter Look-up'!$D$4,$V1482-4,0)&amp;"")</f>
        <v/>
      </c>
      <c r="F1482" s="182" t="str">
        <f ca="1">IF(ISERROR($V1482),"",OFFSET('Smelter Look-up'!$E$4,$V1482-4,0))</f>
        <v/>
      </c>
      <c r="G1482" s="182" t="str">
        <f ca="1">IF(C1482=$X$4,IF(ISERROR($V1482),"Enter smelter details","RMI"),IF(ISERROR($V1482),"",OFFSET('Smelter Look-up'!$F$4,$V1482-4,0)))</f>
        <v/>
      </c>
      <c r="H1482" s="183" t="str">
        <f ca="1">IF(ISERROR($V1482),"",OFFSET('Smelter Look-up'!$G$4,$V1482-4,0))</f>
        <v/>
      </c>
      <c r="I1482" s="184" t="str">
        <f ca="1">IF(ISERROR($V1482),"",OFFSET('Smelter Look-up'!$H$4,$V1482-4,0))</f>
        <v/>
      </c>
      <c r="J1482" s="184" t="str">
        <f ca="1">IF(ISERROR($V1482),"",OFFSET('Smelter Look-up'!$I$4,$V1482-4,0))</f>
        <v/>
      </c>
      <c r="K1482" s="224"/>
      <c r="L1482" s="224"/>
      <c r="M1482" s="224"/>
      <c r="N1482" s="224"/>
      <c r="O1482" s="224"/>
      <c r="P1482" s="185"/>
      <c r="Q1482" s="225"/>
      <c r="R1482" s="182" t="str">
        <f ca="1">IF(ISERROR($V1482),"",OFFSET('Smelter Look-up'!$C$4,$V1482-4,0)&amp;"")</f>
        <v/>
      </c>
      <c r="S1482" s="181" t="str">
        <f t="shared" ca="1" si="209"/>
        <v/>
      </c>
      <c r="T1482" s="181" t="str">
        <f ca="1">IF(B1482="","",IF(ISERROR(MATCH($J1482,SorP!$B$1:$B$6226,0)),"",INDIRECT("'SorP'!$A$"&amp;MATCH($S1482&amp;$J1482,SorP!C:C,0))))</f>
        <v/>
      </c>
      <c r="U1482" s="201"/>
      <c r="V1482" s="226" t="e">
        <f>IF(C1482="",NA(),IF(OR(C1482="Smelter not listed",C1482="Smelter not yet identified"),MATCH($B1482&amp;$D1482,'Smelter Look-up'!$J:$J,0),MATCH($B1482&amp;$C1482,'Smelter Look-up'!$J:$J,0)))</f>
        <v>#N/A</v>
      </c>
      <c r="X1482" s="227">
        <f t="shared" ca="1" si="210"/>
        <v>0</v>
      </c>
      <c r="AB1482" s="228" t="str">
        <f t="shared" si="211"/>
        <v/>
      </c>
    </row>
    <row r="1483" spans="1:28" s="227" customFormat="1" ht="20.25">
      <c r="A1483" s="181"/>
      <c r="B1483" s="182" t="str">
        <f>IF(LEN(A1483)=0,"",INDEX('Smelter Look-up'!$A:$A,MATCH($A1483,'Smelter Look-up'!$E:$E,0)))</f>
        <v/>
      </c>
      <c r="C1483" s="186" t="str">
        <f>IF(LEN(A1483)=0,"",INDEX('Smelter Look-up'!$C:$C,MATCH($A1483,'Smelter Look-up'!$E:$E,0)))</f>
        <v/>
      </c>
      <c r="D1483" s="230"/>
      <c r="E1483" s="182" t="str">
        <f ca="1">IF(ISERROR($V1483),"",OFFSET('Smelter Look-up'!$D$4,$V1483-4,0)&amp;"")</f>
        <v/>
      </c>
      <c r="F1483" s="182" t="str">
        <f ca="1">IF(ISERROR($V1483),"",OFFSET('Smelter Look-up'!$E$4,$V1483-4,0))</f>
        <v/>
      </c>
      <c r="G1483" s="182" t="str">
        <f ca="1">IF(C1483=$X$4,IF(ISERROR($V1483),"Enter smelter details","RMI"),IF(ISERROR($V1483),"",OFFSET('Smelter Look-up'!$F$4,$V1483-4,0)))</f>
        <v/>
      </c>
      <c r="H1483" s="183" t="str">
        <f ca="1">IF(ISERROR($V1483),"",OFFSET('Smelter Look-up'!$G$4,$V1483-4,0))</f>
        <v/>
      </c>
      <c r="I1483" s="184" t="str">
        <f ca="1">IF(ISERROR($V1483),"",OFFSET('Smelter Look-up'!$H$4,$V1483-4,0))</f>
        <v/>
      </c>
      <c r="J1483" s="184" t="str">
        <f ca="1">IF(ISERROR($V1483),"",OFFSET('Smelter Look-up'!$I$4,$V1483-4,0))</f>
        <v/>
      </c>
      <c r="K1483" s="224"/>
      <c r="L1483" s="224"/>
      <c r="M1483" s="224"/>
      <c r="N1483" s="224"/>
      <c r="O1483" s="224"/>
      <c r="P1483" s="185"/>
      <c r="Q1483" s="225"/>
      <c r="R1483" s="182" t="str">
        <f ca="1">IF(ISERROR($V1483),"",OFFSET('Smelter Look-up'!$C$4,$V1483-4,0)&amp;"")</f>
        <v/>
      </c>
      <c r="S1483" s="181" t="str">
        <f t="shared" ca="1" si="209"/>
        <v/>
      </c>
      <c r="T1483" s="181" t="str">
        <f ca="1">IF(B1483="","",IF(ISERROR(MATCH($J1483,SorP!$B$1:$B$6226,0)),"",INDIRECT("'SorP'!$A$"&amp;MATCH($S1483&amp;$J1483,SorP!C:C,0))))</f>
        <v/>
      </c>
      <c r="U1483" s="201"/>
      <c r="V1483" s="226" t="e">
        <f>IF(C1483="",NA(),IF(OR(C1483="Smelter not listed",C1483="Smelter not yet identified"),MATCH($B1483&amp;$D1483,'Smelter Look-up'!$J:$J,0),MATCH($B1483&amp;$C1483,'Smelter Look-up'!$J:$J,0)))</f>
        <v>#N/A</v>
      </c>
      <c r="X1483" s="227">
        <f t="shared" ca="1" si="210"/>
        <v>0</v>
      </c>
      <c r="AB1483" s="228" t="str">
        <f t="shared" si="211"/>
        <v/>
      </c>
    </row>
    <row r="1484" spans="1:28" s="227" customFormat="1" ht="20.25">
      <c r="A1484" s="181"/>
      <c r="B1484" s="182" t="str">
        <f>IF(LEN(A1484)=0,"",INDEX('Smelter Look-up'!$A:$A,MATCH($A1484,'Smelter Look-up'!$E:$E,0)))</f>
        <v/>
      </c>
      <c r="C1484" s="186" t="str">
        <f>IF(LEN(A1484)=0,"",INDEX('Smelter Look-up'!$C:$C,MATCH($A1484,'Smelter Look-up'!$E:$E,0)))</f>
        <v/>
      </c>
      <c r="D1484" s="230"/>
      <c r="E1484" s="182" t="str">
        <f ca="1">IF(ISERROR($V1484),"",OFFSET('Smelter Look-up'!$D$4,$V1484-4,0)&amp;"")</f>
        <v/>
      </c>
      <c r="F1484" s="182" t="str">
        <f ca="1">IF(ISERROR($V1484),"",OFFSET('Smelter Look-up'!$E$4,$V1484-4,0))</f>
        <v/>
      </c>
      <c r="G1484" s="182" t="str">
        <f ca="1">IF(C1484=$X$4,IF(ISERROR($V1484),"Enter smelter details","RMI"),IF(ISERROR($V1484),"",OFFSET('Smelter Look-up'!$F$4,$V1484-4,0)))</f>
        <v/>
      </c>
      <c r="H1484" s="183" t="str">
        <f ca="1">IF(ISERROR($V1484),"",OFFSET('Smelter Look-up'!$G$4,$V1484-4,0))</f>
        <v/>
      </c>
      <c r="I1484" s="184" t="str">
        <f ca="1">IF(ISERROR($V1484),"",OFFSET('Smelter Look-up'!$H$4,$V1484-4,0))</f>
        <v/>
      </c>
      <c r="J1484" s="184" t="str">
        <f ca="1">IF(ISERROR($V1484),"",OFFSET('Smelter Look-up'!$I$4,$V1484-4,0))</f>
        <v/>
      </c>
      <c r="K1484" s="224"/>
      <c r="L1484" s="224"/>
      <c r="M1484" s="224"/>
      <c r="N1484" s="224"/>
      <c r="O1484" s="224"/>
      <c r="P1484" s="185"/>
      <c r="Q1484" s="225"/>
      <c r="R1484" s="182" t="str">
        <f ca="1">IF(ISERROR($V1484),"",OFFSET('Smelter Look-up'!$C$4,$V1484-4,0)&amp;"")</f>
        <v/>
      </c>
      <c r="S1484" s="181" t="str">
        <f t="shared" ca="1" si="209"/>
        <v/>
      </c>
      <c r="T1484" s="181" t="str">
        <f ca="1">IF(B1484="","",IF(ISERROR(MATCH($J1484,SorP!$B$1:$B$6226,0)),"",INDIRECT("'SorP'!$A$"&amp;MATCH($S1484&amp;$J1484,SorP!C:C,0))))</f>
        <v/>
      </c>
      <c r="U1484" s="201"/>
      <c r="V1484" s="226" t="e">
        <f>IF(C1484="",NA(),IF(OR(C1484="Smelter not listed",C1484="Smelter not yet identified"),MATCH($B1484&amp;$D1484,'Smelter Look-up'!$J:$J,0),MATCH($B1484&amp;$C1484,'Smelter Look-up'!$J:$J,0)))</f>
        <v>#N/A</v>
      </c>
      <c r="X1484" s="227">
        <f t="shared" ca="1" si="210"/>
        <v>0</v>
      </c>
      <c r="AB1484" s="228" t="str">
        <f t="shared" si="211"/>
        <v/>
      </c>
    </row>
    <row r="1485" spans="1:28" s="227" customFormat="1" ht="20.25">
      <c r="A1485" s="181"/>
      <c r="B1485" s="182" t="str">
        <f>IF(LEN(A1485)=0,"",INDEX('Smelter Look-up'!$A:$A,MATCH($A1485,'Smelter Look-up'!$E:$E,0)))</f>
        <v/>
      </c>
      <c r="C1485" s="186" t="str">
        <f>IF(LEN(A1485)=0,"",INDEX('Smelter Look-up'!$C:$C,MATCH($A1485,'Smelter Look-up'!$E:$E,0)))</f>
        <v/>
      </c>
      <c r="D1485" s="230"/>
      <c r="E1485" s="182" t="str">
        <f ca="1">IF(ISERROR($V1485),"",OFFSET('Smelter Look-up'!$D$4,$V1485-4,0)&amp;"")</f>
        <v/>
      </c>
      <c r="F1485" s="182" t="str">
        <f ca="1">IF(ISERROR($V1485),"",OFFSET('Smelter Look-up'!$E$4,$V1485-4,0))</f>
        <v/>
      </c>
      <c r="G1485" s="182" t="str">
        <f ca="1">IF(C1485=$X$4,IF(ISERROR($V1485),"Enter smelter details","RMI"),IF(ISERROR($V1485),"",OFFSET('Smelter Look-up'!$F$4,$V1485-4,0)))</f>
        <v/>
      </c>
      <c r="H1485" s="183" t="str">
        <f ca="1">IF(ISERROR($V1485),"",OFFSET('Smelter Look-up'!$G$4,$V1485-4,0))</f>
        <v/>
      </c>
      <c r="I1485" s="184" t="str">
        <f ca="1">IF(ISERROR($V1485),"",OFFSET('Smelter Look-up'!$H$4,$V1485-4,0))</f>
        <v/>
      </c>
      <c r="J1485" s="184" t="str">
        <f ca="1">IF(ISERROR($V1485),"",OFFSET('Smelter Look-up'!$I$4,$V1485-4,0))</f>
        <v/>
      </c>
      <c r="K1485" s="224"/>
      <c r="L1485" s="224"/>
      <c r="M1485" s="224"/>
      <c r="N1485" s="224"/>
      <c r="O1485" s="224"/>
      <c r="P1485" s="185"/>
      <c r="Q1485" s="225"/>
      <c r="R1485" s="182" t="str">
        <f ca="1">IF(ISERROR($V1485),"",OFFSET('Smelter Look-up'!$C$4,$V1485-4,0)&amp;"")</f>
        <v/>
      </c>
      <c r="S1485" s="181" t="str">
        <f t="shared" ca="1" si="209"/>
        <v/>
      </c>
      <c r="T1485" s="181" t="str">
        <f ca="1">IF(B1485="","",IF(ISERROR(MATCH($J1485,SorP!$B$1:$B$6226,0)),"",INDIRECT("'SorP'!$A$"&amp;MATCH($S1485&amp;$J1485,SorP!C:C,0))))</f>
        <v/>
      </c>
      <c r="U1485" s="201"/>
      <c r="V1485" s="226" t="e">
        <f>IF(C1485="",NA(),IF(OR(C1485="Smelter not listed",C1485="Smelter not yet identified"),MATCH($B1485&amp;$D1485,'Smelter Look-up'!$J:$J,0),MATCH($B1485&amp;$C1485,'Smelter Look-up'!$J:$J,0)))</f>
        <v>#N/A</v>
      </c>
      <c r="X1485" s="227">
        <f t="shared" ca="1" si="210"/>
        <v>0</v>
      </c>
      <c r="AB1485" s="228" t="str">
        <f t="shared" si="211"/>
        <v/>
      </c>
    </row>
    <row r="1486" spans="1:28" s="227" customFormat="1" ht="20.25">
      <c r="A1486" s="181"/>
      <c r="B1486" s="182" t="str">
        <f>IF(LEN(A1486)=0,"",INDEX('Smelter Look-up'!$A:$A,MATCH($A1486,'Smelter Look-up'!$E:$E,0)))</f>
        <v/>
      </c>
      <c r="C1486" s="186" t="str">
        <f>IF(LEN(A1486)=0,"",INDEX('Smelter Look-up'!$C:$C,MATCH($A1486,'Smelter Look-up'!$E:$E,0)))</f>
        <v/>
      </c>
      <c r="D1486" s="230"/>
      <c r="E1486" s="182" t="str">
        <f ca="1">IF(ISERROR($V1486),"",OFFSET('Smelter Look-up'!$D$4,$V1486-4,0)&amp;"")</f>
        <v/>
      </c>
      <c r="F1486" s="182" t="str">
        <f ca="1">IF(ISERROR($V1486),"",OFFSET('Smelter Look-up'!$E$4,$V1486-4,0))</f>
        <v/>
      </c>
      <c r="G1486" s="182" t="str">
        <f ca="1">IF(C1486=$X$4,IF(ISERROR($V1486),"Enter smelter details","RMI"),IF(ISERROR($V1486),"",OFFSET('Smelter Look-up'!$F$4,$V1486-4,0)))</f>
        <v/>
      </c>
      <c r="H1486" s="183" t="str">
        <f ca="1">IF(ISERROR($V1486),"",OFFSET('Smelter Look-up'!$G$4,$V1486-4,0))</f>
        <v/>
      </c>
      <c r="I1486" s="184" t="str">
        <f ca="1">IF(ISERROR($V1486),"",OFFSET('Smelter Look-up'!$H$4,$V1486-4,0))</f>
        <v/>
      </c>
      <c r="J1486" s="184" t="str">
        <f ca="1">IF(ISERROR($V1486),"",OFFSET('Smelter Look-up'!$I$4,$V1486-4,0))</f>
        <v/>
      </c>
      <c r="K1486" s="224"/>
      <c r="L1486" s="224"/>
      <c r="M1486" s="224"/>
      <c r="N1486" s="224"/>
      <c r="O1486" s="224"/>
      <c r="P1486" s="185"/>
      <c r="Q1486" s="225"/>
      <c r="R1486" s="182" t="str">
        <f ca="1">IF(ISERROR($V1486),"",OFFSET('Smelter Look-up'!$C$4,$V1486-4,0)&amp;"")</f>
        <v/>
      </c>
      <c r="S1486" s="181" t="str">
        <f t="shared" ca="1" si="209"/>
        <v/>
      </c>
      <c r="T1486" s="181" t="str">
        <f ca="1">IF(B1486="","",IF(ISERROR(MATCH($J1486,SorP!$B$1:$B$6226,0)),"",INDIRECT("'SorP'!$A$"&amp;MATCH($S1486&amp;$J1486,SorP!C:C,0))))</f>
        <v/>
      </c>
      <c r="U1486" s="201"/>
      <c r="V1486" s="226" t="e">
        <f>IF(C1486="",NA(),IF(OR(C1486="Smelter not listed",C1486="Smelter not yet identified"),MATCH($B1486&amp;$D1486,'Smelter Look-up'!$J:$J,0),MATCH($B1486&amp;$C1486,'Smelter Look-up'!$J:$J,0)))</f>
        <v>#N/A</v>
      </c>
      <c r="X1486" s="227">
        <f t="shared" ca="1" si="210"/>
        <v>0</v>
      </c>
      <c r="AB1486" s="228" t="str">
        <f t="shared" si="211"/>
        <v/>
      </c>
    </row>
    <row r="1487" spans="1:28" s="227" customFormat="1" ht="20.25">
      <c r="A1487" s="181"/>
      <c r="B1487" s="182" t="str">
        <f>IF(LEN(A1487)=0,"",INDEX('Smelter Look-up'!$A:$A,MATCH($A1487,'Smelter Look-up'!$E:$E,0)))</f>
        <v/>
      </c>
      <c r="C1487" s="186" t="str">
        <f>IF(LEN(A1487)=0,"",INDEX('Smelter Look-up'!$C:$C,MATCH($A1487,'Smelter Look-up'!$E:$E,0)))</f>
        <v/>
      </c>
      <c r="D1487" s="230"/>
      <c r="E1487" s="182" t="str">
        <f ca="1">IF(ISERROR($V1487),"",OFFSET('Smelter Look-up'!$D$4,$V1487-4,0)&amp;"")</f>
        <v/>
      </c>
      <c r="F1487" s="182" t="str">
        <f ca="1">IF(ISERROR($V1487),"",OFFSET('Smelter Look-up'!$E$4,$V1487-4,0))</f>
        <v/>
      </c>
      <c r="G1487" s="182" t="str">
        <f ca="1">IF(C1487=$X$4,IF(ISERROR($V1487),"Enter smelter details","RMI"),IF(ISERROR($V1487),"",OFFSET('Smelter Look-up'!$F$4,$V1487-4,0)))</f>
        <v/>
      </c>
      <c r="H1487" s="183" t="str">
        <f ca="1">IF(ISERROR($V1487),"",OFFSET('Smelter Look-up'!$G$4,$V1487-4,0))</f>
        <v/>
      </c>
      <c r="I1487" s="184" t="str">
        <f ca="1">IF(ISERROR($V1487),"",OFFSET('Smelter Look-up'!$H$4,$V1487-4,0))</f>
        <v/>
      </c>
      <c r="J1487" s="184" t="str">
        <f ca="1">IF(ISERROR($V1487),"",OFFSET('Smelter Look-up'!$I$4,$V1487-4,0))</f>
        <v/>
      </c>
      <c r="K1487" s="224"/>
      <c r="L1487" s="224"/>
      <c r="M1487" s="224"/>
      <c r="N1487" s="224"/>
      <c r="O1487" s="224"/>
      <c r="P1487" s="185"/>
      <c r="Q1487" s="225"/>
      <c r="R1487" s="182" t="str">
        <f ca="1">IF(ISERROR($V1487),"",OFFSET('Smelter Look-up'!$C$4,$V1487-4,0)&amp;"")</f>
        <v/>
      </c>
      <c r="S1487" s="181" t="str">
        <f t="shared" ca="1" si="209"/>
        <v/>
      </c>
      <c r="T1487" s="181" t="str">
        <f ca="1">IF(B1487="","",IF(ISERROR(MATCH($J1487,SorP!$B$1:$B$6226,0)),"",INDIRECT("'SorP'!$A$"&amp;MATCH($S1487&amp;$J1487,SorP!C:C,0))))</f>
        <v/>
      </c>
      <c r="U1487" s="201"/>
      <c r="V1487" s="226" t="e">
        <f>IF(C1487="",NA(),IF(OR(C1487="Smelter not listed",C1487="Smelter not yet identified"),MATCH($B1487&amp;$D1487,'Smelter Look-up'!$J:$J,0),MATCH($B1487&amp;$C1487,'Smelter Look-up'!$J:$J,0)))</f>
        <v>#N/A</v>
      </c>
      <c r="X1487" s="227">
        <f t="shared" ca="1" si="210"/>
        <v>0</v>
      </c>
      <c r="AB1487" s="228" t="str">
        <f t="shared" si="211"/>
        <v/>
      </c>
    </row>
    <row r="1488" spans="1:28" s="227" customFormat="1" ht="20.25">
      <c r="A1488" s="181"/>
      <c r="B1488" s="182" t="str">
        <f>IF(LEN(A1488)=0,"",INDEX('Smelter Look-up'!$A:$A,MATCH($A1488,'Smelter Look-up'!$E:$E,0)))</f>
        <v/>
      </c>
      <c r="C1488" s="186" t="str">
        <f>IF(LEN(A1488)=0,"",INDEX('Smelter Look-up'!$C:$C,MATCH($A1488,'Smelter Look-up'!$E:$E,0)))</f>
        <v/>
      </c>
      <c r="D1488" s="230"/>
      <c r="E1488" s="182" t="str">
        <f ca="1">IF(ISERROR($V1488),"",OFFSET('Smelter Look-up'!$D$4,$V1488-4,0)&amp;"")</f>
        <v/>
      </c>
      <c r="F1488" s="182" t="str">
        <f ca="1">IF(ISERROR($V1488),"",OFFSET('Smelter Look-up'!$E$4,$V1488-4,0))</f>
        <v/>
      </c>
      <c r="G1488" s="182" t="str">
        <f ca="1">IF(C1488=$X$4,IF(ISERROR($V1488),"Enter smelter details","RMI"),IF(ISERROR($V1488),"",OFFSET('Smelter Look-up'!$F$4,$V1488-4,0)))</f>
        <v/>
      </c>
      <c r="H1488" s="183" t="str">
        <f ca="1">IF(ISERROR($V1488),"",OFFSET('Smelter Look-up'!$G$4,$V1488-4,0))</f>
        <v/>
      </c>
      <c r="I1488" s="184" t="str">
        <f ca="1">IF(ISERROR($V1488),"",OFFSET('Smelter Look-up'!$H$4,$V1488-4,0))</f>
        <v/>
      </c>
      <c r="J1488" s="184" t="str">
        <f ca="1">IF(ISERROR($V1488),"",OFFSET('Smelter Look-up'!$I$4,$V1488-4,0))</f>
        <v/>
      </c>
      <c r="K1488" s="224"/>
      <c r="L1488" s="224"/>
      <c r="M1488" s="224"/>
      <c r="N1488" s="224"/>
      <c r="O1488" s="224"/>
      <c r="P1488" s="185"/>
      <c r="Q1488" s="225"/>
      <c r="R1488" s="182" t="str">
        <f ca="1">IF(ISERROR($V1488),"",OFFSET('Smelter Look-up'!$C$4,$V1488-4,0)&amp;"")</f>
        <v/>
      </c>
      <c r="S1488" s="181" t="str">
        <f t="shared" ca="1" si="209"/>
        <v/>
      </c>
      <c r="T1488" s="181" t="str">
        <f ca="1">IF(B1488="","",IF(ISERROR(MATCH($J1488,SorP!$B$1:$B$6226,0)),"",INDIRECT("'SorP'!$A$"&amp;MATCH($S1488&amp;$J1488,SorP!C:C,0))))</f>
        <v/>
      </c>
      <c r="U1488" s="201"/>
      <c r="V1488" s="226" t="e">
        <f>IF(C1488="",NA(),IF(OR(C1488="Smelter not listed",C1488="Smelter not yet identified"),MATCH($B1488&amp;$D1488,'Smelter Look-up'!$J:$J,0),MATCH($B1488&amp;$C1488,'Smelter Look-up'!$J:$J,0)))</f>
        <v>#N/A</v>
      </c>
      <c r="X1488" s="227">
        <f t="shared" ca="1" si="210"/>
        <v>0</v>
      </c>
      <c r="AB1488" s="228" t="str">
        <f t="shared" si="211"/>
        <v/>
      </c>
    </row>
    <row r="1489" spans="1:28" s="227" customFormat="1" ht="20.25">
      <c r="A1489" s="181"/>
      <c r="B1489" s="182" t="str">
        <f>IF(LEN(A1489)=0,"",INDEX('Smelter Look-up'!$A:$A,MATCH($A1489,'Smelter Look-up'!$E:$E,0)))</f>
        <v/>
      </c>
      <c r="C1489" s="186" t="str">
        <f>IF(LEN(A1489)=0,"",INDEX('Smelter Look-up'!$C:$C,MATCH($A1489,'Smelter Look-up'!$E:$E,0)))</f>
        <v/>
      </c>
      <c r="D1489" s="230"/>
      <c r="E1489" s="182" t="str">
        <f ca="1">IF(ISERROR($V1489),"",OFFSET('Smelter Look-up'!$D$4,$V1489-4,0)&amp;"")</f>
        <v/>
      </c>
      <c r="F1489" s="182" t="str">
        <f ca="1">IF(ISERROR($V1489),"",OFFSET('Smelter Look-up'!$E$4,$V1489-4,0))</f>
        <v/>
      </c>
      <c r="G1489" s="182" t="str">
        <f ca="1">IF(C1489=$X$4,IF(ISERROR($V1489),"Enter smelter details","RMI"),IF(ISERROR($V1489),"",OFFSET('Smelter Look-up'!$F$4,$V1489-4,0)))</f>
        <v/>
      </c>
      <c r="H1489" s="183" t="str">
        <f ca="1">IF(ISERROR($V1489),"",OFFSET('Smelter Look-up'!$G$4,$V1489-4,0))</f>
        <v/>
      </c>
      <c r="I1489" s="184" t="str">
        <f ca="1">IF(ISERROR($V1489),"",OFFSET('Smelter Look-up'!$H$4,$V1489-4,0))</f>
        <v/>
      </c>
      <c r="J1489" s="184" t="str">
        <f ca="1">IF(ISERROR($V1489),"",OFFSET('Smelter Look-up'!$I$4,$V1489-4,0))</f>
        <v/>
      </c>
      <c r="K1489" s="224"/>
      <c r="L1489" s="224"/>
      <c r="M1489" s="224"/>
      <c r="N1489" s="224"/>
      <c r="O1489" s="224"/>
      <c r="P1489" s="185"/>
      <c r="Q1489" s="225"/>
      <c r="R1489" s="182" t="str">
        <f ca="1">IF(ISERROR($V1489),"",OFFSET('Smelter Look-up'!$C$4,$V1489-4,0)&amp;"")</f>
        <v/>
      </c>
      <c r="S1489" s="181" t="str">
        <f t="shared" ca="1" si="209"/>
        <v/>
      </c>
      <c r="T1489" s="181" t="str">
        <f ca="1">IF(B1489="","",IF(ISERROR(MATCH($J1489,SorP!$B$1:$B$6226,0)),"",INDIRECT("'SorP'!$A$"&amp;MATCH($S1489&amp;$J1489,SorP!C:C,0))))</f>
        <v/>
      </c>
      <c r="U1489" s="201"/>
      <c r="V1489" s="226" t="e">
        <f>IF(C1489="",NA(),IF(OR(C1489="Smelter not listed",C1489="Smelter not yet identified"),MATCH($B1489&amp;$D1489,'Smelter Look-up'!$J:$J,0),MATCH($B1489&amp;$C1489,'Smelter Look-up'!$J:$J,0)))</f>
        <v>#N/A</v>
      </c>
      <c r="X1489" s="227">
        <f t="shared" ca="1" si="210"/>
        <v>0</v>
      </c>
      <c r="AB1489" s="228" t="str">
        <f t="shared" si="211"/>
        <v/>
      </c>
    </row>
    <row r="1490" spans="1:28" s="227" customFormat="1" ht="20.25">
      <c r="A1490" s="181"/>
      <c r="B1490" s="182" t="str">
        <f>IF(LEN(A1490)=0,"",INDEX('Smelter Look-up'!$A:$A,MATCH($A1490,'Smelter Look-up'!$E:$E,0)))</f>
        <v/>
      </c>
      <c r="C1490" s="186" t="str">
        <f>IF(LEN(A1490)=0,"",INDEX('Smelter Look-up'!$C:$C,MATCH($A1490,'Smelter Look-up'!$E:$E,0)))</f>
        <v/>
      </c>
      <c r="D1490" s="230"/>
      <c r="E1490" s="182" t="str">
        <f ca="1">IF(ISERROR($V1490),"",OFFSET('Smelter Look-up'!$D$4,$V1490-4,0)&amp;"")</f>
        <v/>
      </c>
      <c r="F1490" s="182" t="str">
        <f ca="1">IF(ISERROR($V1490),"",OFFSET('Smelter Look-up'!$E$4,$V1490-4,0))</f>
        <v/>
      </c>
      <c r="G1490" s="182" t="str">
        <f ca="1">IF(C1490=$X$4,IF(ISERROR($V1490),"Enter smelter details","RMI"),IF(ISERROR($V1490),"",OFFSET('Smelter Look-up'!$F$4,$V1490-4,0)))</f>
        <v/>
      </c>
      <c r="H1490" s="183" t="str">
        <f ca="1">IF(ISERROR($V1490),"",OFFSET('Smelter Look-up'!$G$4,$V1490-4,0))</f>
        <v/>
      </c>
      <c r="I1490" s="184" t="str">
        <f ca="1">IF(ISERROR($V1490),"",OFFSET('Smelter Look-up'!$H$4,$V1490-4,0))</f>
        <v/>
      </c>
      <c r="J1490" s="184" t="str">
        <f ca="1">IF(ISERROR($V1490),"",OFFSET('Smelter Look-up'!$I$4,$V1490-4,0))</f>
        <v/>
      </c>
      <c r="K1490" s="224"/>
      <c r="L1490" s="224"/>
      <c r="M1490" s="224"/>
      <c r="N1490" s="224"/>
      <c r="O1490" s="224"/>
      <c r="P1490" s="185"/>
      <c r="Q1490" s="225"/>
      <c r="R1490" s="182" t="str">
        <f ca="1">IF(ISERROR($V1490),"",OFFSET('Smelter Look-up'!$C$4,$V1490-4,0)&amp;"")</f>
        <v/>
      </c>
      <c r="S1490" s="181" t="str">
        <f t="shared" ca="1" si="209"/>
        <v/>
      </c>
      <c r="T1490" s="181" t="str">
        <f ca="1">IF(B1490="","",IF(ISERROR(MATCH($J1490,SorP!$B$1:$B$6226,0)),"",INDIRECT("'SorP'!$A$"&amp;MATCH($S1490&amp;$J1490,SorP!C:C,0))))</f>
        <v/>
      </c>
      <c r="U1490" s="201"/>
      <c r="V1490" s="226" t="e">
        <f>IF(C1490="",NA(),IF(OR(C1490="Smelter not listed",C1490="Smelter not yet identified"),MATCH($B1490&amp;$D1490,'Smelter Look-up'!$J:$J,0),MATCH($B1490&amp;$C1490,'Smelter Look-up'!$J:$J,0)))</f>
        <v>#N/A</v>
      </c>
      <c r="X1490" s="227">
        <f t="shared" ca="1" si="210"/>
        <v>0</v>
      </c>
      <c r="AB1490" s="228" t="str">
        <f t="shared" si="211"/>
        <v/>
      </c>
    </row>
    <row r="1491" spans="1:28" s="227" customFormat="1" ht="20.25">
      <c r="A1491" s="181"/>
      <c r="B1491" s="182" t="str">
        <f>IF(LEN(A1491)=0,"",INDEX('Smelter Look-up'!$A:$A,MATCH($A1491,'Smelter Look-up'!$E:$E,0)))</f>
        <v/>
      </c>
      <c r="C1491" s="186" t="str">
        <f>IF(LEN(A1491)=0,"",INDEX('Smelter Look-up'!$C:$C,MATCH($A1491,'Smelter Look-up'!$E:$E,0)))</f>
        <v/>
      </c>
      <c r="D1491" s="230"/>
      <c r="E1491" s="182" t="str">
        <f ca="1">IF(ISERROR($V1491),"",OFFSET('Smelter Look-up'!$D$4,$V1491-4,0)&amp;"")</f>
        <v/>
      </c>
      <c r="F1491" s="182" t="str">
        <f ca="1">IF(ISERROR($V1491),"",OFFSET('Smelter Look-up'!$E$4,$V1491-4,0))</f>
        <v/>
      </c>
      <c r="G1491" s="182" t="str">
        <f ca="1">IF(C1491=$X$4,IF(ISERROR($V1491),"Enter smelter details","RMI"),IF(ISERROR($V1491),"",OFFSET('Smelter Look-up'!$F$4,$V1491-4,0)))</f>
        <v/>
      </c>
      <c r="H1491" s="183" t="str">
        <f ca="1">IF(ISERROR($V1491),"",OFFSET('Smelter Look-up'!$G$4,$V1491-4,0))</f>
        <v/>
      </c>
      <c r="I1491" s="184" t="str">
        <f ca="1">IF(ISERROR($V1491),"",OFFSET('Smelter Look-up'!$H$4,$V1491-4,0))</f>
        <v/>
      </c>
      <c r="J1491" s="184" t="str">
        <f ca="1">IF(ISERROR($V1491),"",OFFSET('Smelter Look-up'!$I$4,$V1491-4,0))</f>
        <v/>
      </c>
      <c r="K1491" s="224"/>
      <c r="L1491" s="224"/>
      <c r="M1491" s="224"/>
      <c r="N1491" s="224"/>
      <c r="O1491" s="224"/>
      <c r="P1491" s="185"/>
      <c r="Q1491" s="225"/>
      <c r="R1491" s="182" t="str">
        <f ca="1">IF(ISERROR($V1491),"",OFFSET('Smelter Look-up'!$C$4,$V1491-4,0)&amp;"")</f>
        <v/>
      </c>
      <c r="S1491" s="181" t="str">
        <f t="shared" ca="1" si="209"/>
        <v/>
      </c>
      <c r="T1491" s="181" t="str">
        <f ca="1">IF(B1491="","",IF(ISERROR(MATCH($J1491,SorP!$B$1:$B$6226,0)),"",INDIRECT("'SorP'!$A$"&amp;MATCH($S1491&amp;$J1491,SorP!C:C,0))))</f>
        <v/>
      </c>
      <c r="U1491" s="201"/>
      <c r="V1491" s="226" t="e">
        <f>IF(C1491="",NA(),IF(OR(C1491="Smelter not listed",C1491="Smelter not yet identified"),MATCH($B1491&amp;$D1491,'Smelter Look-up'!$J:$J,0),MATCH($B1491&amp;$C1491,'Smelter Look-up'!$J:$J,0)))</f>
        <v>#N/A</v>
      </c>
      <c r="X1491" s="227">
        <f t="shared" ca="1" si="210"/>
        <v>0</v>
      </c>
      <c r="AB1491" s="228" t="str">
        <f t="shared" si="211"/>
        <v/>
      </c>
    </row>
    <row r="1492" spans="1:28" s="227" customFormat="1" ht="20.25">
      <c r="A1492" s="181"/>
      <c r="B1492" s="182" t="str">
        <f>IF(LEN(A1492)=0,"",INDEX('Smelter Look-up'!$A:$A,MATCH($A1492,'Smelter Look-up'!$E:$E,0)))</f>
        <v/>
      </c>
      <c r="C1492" s="186" t="str">
        <f>IF(LEN(A1492)=0,"",INDEX('Smelter Look-up'!$C:$C,MATCH($A1492,'Smelter Look-up'!$E:$E,0)))</f>
        <v/>
      </c>
      <c r="D1492" s="230"/>
      <c r="E1492" s="182" t="str">
        <f ca="1">IF(ISERROR($V1492),"",OFFSET('Smelter Look-up'!$D$4,$V1492-4,0)&amp;"")</f>
        <v/>
      </c>
      <c r="F1492" s="182" t="str">
        <f ca="1">IF(ISERROR($V1492),"",OFFSET('Smelter Look-up'!$E$4,$V1492-4,0))</f>
        <v/>
      </c>
      <c r="G1492" s="182" t="str">
        <f ca="1">IF(C1492=$X$4,IF(ISERROR($V1492),"Enter smelter details","RMI"),IF(ISERROR($V1492),"",OFFSET('Smelter Look-up'!$F$4,$V1492-4,0)))</f>
        <v/>
      </c>
      <c r="H1492" s="183" t="str">
        <f ca="1">IF(ISERROR($V1492),"",OFFSET('Smelter Look-up'!$G$4,$V1492-4,0))</f>
        <v/>
      </c>
      <c r="I1492" s="184" t="str">
        <f ca="1">IF(ISERROR($V1492),"",OFFSET('Smelter Look-up'!$H$4,$V1492-4,0))</f>
        <v/>
      </c>
      <c r="J1492" s="184" t="str">
        <f ca="1">IF(ISERROR($V1492),"",OFFSET('Smelter Look-up'!$I$4,$V1492-4,0))</f>
        <v/>
      </c>
      <c r="K1492" s="224"/>
      <c r="L1492" s="224"/>
      <c r="M1492" s="224"/>
      <c r="N1492" s="224"/>
      <c r="O1492" s="224"/>
      <c r="P1492" s="185"/>
      <c r="Q1492" s="225"/>
      <c r="R1492" s="182" t="str">
        <f ca="1">IF(ISERROR($V1492),"",OFFSET('Smelter Look-up'!$C$4,$V1492-4,0)&amp;"")</f>
        <v/>
      </c>
      <c r="S1492" s="181" t="str">
        <f t="shared" ca="1" si="209"/>
        <v/>
      </c>
      <c r="T1492" s="181" t="str">
        <f ca="1">IF(B1492="","",IF(ISERROR(MATCH($J1492,SorP!$B$1:$B$6226,0)),"",INDIRECT("'SorP'!$A$"&amp;MATCH($S1492&amp;$J1492,SorP!C:C,0))))</f>
        <v/>
      </c>
      <c r="U1492" s="201"/>
      <c r="V1492" s="226" t="e">
        <f>IF(C1492="",NA(),IF(OR(C1492="Smelter not listed",C1492="Smelter not yet identified"),MATCH($B1492&amp;$D1492,'Smelter Look-up'!$J:$J,0),MATCH($B1492&amp;$C1492,'Smelter Look-up'!$J:$J,0)))</f>
        <v>#N/A</v>
      </c>
      <c r="X1492" s="227">
        <f t="shared" ca="1" si="210"/>
        <v>0</v>
      </c>
      <c r="AB1492" s="228" t="str">
        <f t="shared" si="211"/>
        <v/>
      </c>
    </row>
    <row r="1493" spans="1:28" s="227" customFormat="1" ht="20.25">
      <c r="A1493" s="181"/>
      <c r="B1493" s="182" t="str">
        <f>IF(LEN(A1493)=0,"",INDEX('Smelter Look-up'!$A:$A,MATCH($A1493,'Smelter Look-up'!$E:$E,0)))</f>
        <v/>
      </c>
      <c r="C1493" s="186" t="str">
        <f>IF(LEN(A1493)=0,"",INDEX('Smelter Look-up'!$C:$C,MATCH($A1493,'Smelter Look-up'!$E:$E,0)))</f>
        <v/>
      </c>
      <c r="D1493" s="230"/>
      <c r="E1493" s="182" t="str">
        <f ca="1">IF(ISERROR($V1493),"",OFFSET('Smelter Look-up'!$D$4,$V1493-4,0)&amp;"")</f>
        <v/>
      </c>
      <c r="F1493" s="182" t="str">
        <f ca="1">IF(ISERROR($V1493),"",OFFSET('Smelter Look-up'!$E$4,$V1493-4,0))</f>
        <v/>
      </c>
      <c r="G1493" s="182" t="str">
        <f ca="1">IF(C1493=$X$4,IF(ISERROR($V1493),"Enter smelter details","RMI"),IF(ISERROR($V1493),"",OFFSET('Smelter Look-up'!$F$4,$V1493-4,0)))</f>
        <v/>
      </c>
      <c r="H1493" s="183" t="str">
        <f ca="1">IF(ISERROR($V1493),"",OFFSET('Smelter Look-up'!$G$4,$V1493-4,0))</f>
        <v/>
      </c>
      <c r="I1493" s="184" t="str">
        <f ca="1">IF(ISERROR($V1493),"",OFFSET('Smelter Look-up'!$H$4,$V1493-4,0))</f>
        <v/>
      </c>
      <c r="J1493" s="184" t="str">
        <f ca="1">IF(ISERROR($V1493),"",OFFSET('Smelter Look-up'!$I$4,$V1493-4,0))</f>
        <v/>
      </c>
      <c r="K1493" s="224"/>
      <c r="L1493" s="224"/>
      <c r="M1493" s="224"/>
      <c r="N1493" s="224"/>
      <c r="O1493" s="224"/>
      <c r="P1493" s="185"/>
      <c r="Q1493" s="225"/>
      <c r="R1493" s="182" t="str">
        <f ca="1">IF(ISERROR($V1493),"",OFFSET('Smelter Look-up'!$C$4,$V1493-4,0)&amp;"")</f>
        <v/>
      </c>
      <c r="S1493" s="181" t="str">
        <f t="shared" ca="1" si="209"/>
        <v/>
      </c>
      <c r="T1493" s="181" t="str">
        <f ca="1">IF(B1493="","",IF(ISERROR(MATCH($J1493,SorP!$B$1:$B$6226,0)),"",INDIRECT("'SorP'!$A$"&amp;MATCH($S1493&amp;$J1493,SorP!C:C,0))))</f>
        <v/>
      </c>
      <c r="U1493" s="201"/>
      <c r="V1493" s="226" t="e">
        <f>IF(C1493="",NA(),IF(OR(C1493="Smelter not listed",C1493="Smelter not yet identified"),MATCH($B1493&amp;$D1493,'Smelter Look-up'!$J:$J,0),MATCH($B1493&amp;$C1493,'Smelter Look-up'!$J:$J,0)))</f>
        <v>#N/A</v>
      </c>
      <c r="X1493" s="227">
        <f t="shared" ca="1" si="210"/>
        <v>0</v>
      </c>
      <c r="AB1493" s="228" t="str">
        <f t="shared" si="211"/>
        <v/>
      </c>
    </row>
    <row r="1494" spans="1:28" s="227" customFormat="1" ht="20.25">
      <c r="A1494" s="181"/>
      <c r="B1494" s="182" t="str">
        <f>IF(LEN(A1494)=0,"",INDEX('Smelter Look-up'!$A:$A,MATCH($A1494,'Smelter Look-up'!$E:$E,0)))</f>
        <v/>
      </c>
      <c r="C1494" s="186" t="str">
        <f>IF(LEN(A1494)=0,"",INDEX('Smelter Look-up'!$C:$C,MATCH($A1494,'Smelter Look-up'!$E:$E,0)))</f>
        <v/>
      </c>
      <c r="D1494" s="230"/>
      <c r="E1494" s="182" t="str">
        <f ca="1">IF(ISERROR($V1494),"",OFFSET('Smelter Look-up'!$D$4,$V1494-4,0)&amp;"")</f>
        <v/>
      </c>
      <c r="F1494" s="182" t="str">
        <f ca="1">IF(ISERROR($V1494),"",OFFSET('Smelter Look-up'!$E$4,$V1494-4,0))</f>
        <v/>
      </c>
      <c r="G1494" s="182" t="str">
        <f ca="1">IF(C1494=$X$4,IF(ISERROR($V1494),"Enter smelter details","RMI"),IF(ISERROR($V1494),"",OFFSET('Smelter Look-up'!$F$4,$V1494-4,0)))</f>
        <v/>
      </c>
      <c r="H1494" s="183" t="str">
        <f ca="1">IF(ISERROR($V1494),"",OFFSET('Smelter Look-up'!$G$4,$V1494-4,0))</f>
        <v/>
      </c>
      <c r="I1494" s="184" t="str">
        <f ca="1">IF(ISERROR($V1494),"",OFFSET('Smelter Look-up'!$H$4,$V1494-4,0))</f>
        <v/>
      </c>
      <c r="J1494" s="184" t="str">
        <f ca="1">IF(ISERROR($V1494),"",OFFSET('Smelter Look-up'!$I$4,$V1494-4,0))</f>
        <v/>
      </c>
      <c r="K1494" s="224"/>
      <c r="L1494" s="224"/>
      <c r="M1494" s="224"/>
      <c r="N1494" s="224"/>
      <c r="O1494" s="224"/>
      <c r="P1494" s="185"/>
      <c r="Q1494" s="225"/>
      <c r="R1494" s="182" t="str">
        <f ca="1">IF(ISERROR($V1494),"",OFFSET('Smelter Look-up'!$C$4,$V1494-4,0)&amp;"")</f>
        <v/>
      </c>
      <c r="S1494" s="181" t="str">
        <f t="shared" ca="1" si="209"/>
        <v/>
      </c>
      <c r="T1494" s="181" t="str">
        <f ca="1">IF(B1494="","",IF(ISERROR(MATCH($J1494,SorP!$B$1:$B$6226,0)),"",INDIRECT("'SorP'!$A$"&amp;MATCH($S1494&amp;$J1494,SorP!C:C,0))))</f>
        <v/>
      </c>
      <c r="U1494" s="201"/>
      <c r="V1494" s="226" t="e">
        <f>IF(C1494="",NA(),IF(OR(C1494="Smelter not listed",C1494="Smelter not yet identified"),MATCH($B1494&amp;$D1494,'Smelter Look-up'!$J:$J,0),MATCH($B1494&amp;$C1494,'Smelter Look-up'!$J:$J,0)))</f>
        <v>#N/A</v>
      </c>
      <c r="X1494" s="227">
        <f t="shared" ca="1" si="210"/>
        <v>0</v>
      </c>
      <c r="AB1494" s="228" t="str">
        <f t="shared" si="211"/>
        <v/>
      </c>
    </row>
    <row r="1495" spans="1:28" s="227" customFormat="1" ht="20.25">
      <c r="A1495" s="181"/>
      <c r="B1495" s="182" t="str">
        <f>IF(LEN(A1495)=0,"",INDEX('Smelter Look-up'!$A:$A,MATCH($A1495,'Smelter Look-up'!$E:$E,0)))</f>
        <v/>
      </c>
      <c r="C1495" s="186" t="str">
        <f>IF(LEN(A1495)=0,"",INDEX('Smelter Look-up'!$C:$C,MATCH($A1495,'Smelter Look-up'!$E:$E,0)))</f>
        <v/>
      </c>
      <c r="D1495" s="230"/>
      <c r="E1495" s="182" t="str">
        <f ca="1">IF(ISERROR($V1495),"",OFFSET('Smelter Look-up'!$D$4,$V1495-4,0)&amp;"")</f>
        <v/>
      </c>
      <c r="F1495" s="182" t="str">
        <f ca="1">IF(ISERROR($V1495),"",OFFSET('Smelter Look-up'!$E$4,$V1495-4,0))</f>
        <v/>
      </c>
      <c r="G1495" s="182" t="str">
        <f ca="1">IF(C1495=$X$4,IF(ISERROR($V1495),"Enter smelter details","RMI"),IF(ISERROR($V1495),"",OFFSET('Smelter Look-up'!$F$4,$V1495-4,0)))</f>
        <v/>
      </c>
      <c r="H1495" s="183" t="str">
        <f ca="1">IF(ISERROR($V1495),"",OFFSET('Smelter Look-up'!$G$4,$V1495-4,0))</f>
        <v/>
      </c>
      <c r="I1495" s="184" t="str">
        <f ca="1">IF(ISERROR($V1495),"",OFFSET('Smelter Look-up'!$H$4,$V1495-4,0))</f>
        <v/>
      </c>
      <c r="J1495" s="184" t="str">
        <f ca="1">IF(ISERROR($V1495),"",OFFSET('Smelter Look-up'!$I$4,$V1495-4,0))</f>
        <v/>
      </c>
      <c r="K1495" s="224"/>
      <c r="L1495" s="224"/>
      <c r="M1495" s="224"/>
      <c r="N1495" s="224"/>
      <c r="O1495" s="224"/>
      <c r="P1495" s="185"/>
      <c r="Q1495" s="225"/>
      <c r="R1495" s="182" t="str">
        <f ca="1">IF(ISERROR($V1495),"",OFFSET('Smelter Look-up'!$C$4,$V1495-4,0)&amp;"")</f>
        <v/>
      </c>
      <c r="S1495" s="181" t="str">
        <f t="shared" ca="1" si="209"/>
        <v/>
      </c>
      <c r="T1495" s="181" t="str">
        <f ca="1">IF(B1495="","",IF(ISERROR(MATCH($J1495,SorP!$B$1:$B$6226,0)),"",INDIRECT("'SorP'!$A$"&amp;MATCH($S1495&amp;$J1495,SorP!C:C,0))))</f>
        <v/>
      </c>
      <c r="U1495" s="201"/>
      <c r="V1495" s="226" t="e">
        <f>IF(C1495="",NA(),IF(OR(C1495="Smelter not listed",C1495="Smelter not yet identified"),MATCH($B1495&amp;$D1495,'Smelter Look-up'!$J:$J,0),MATCH($B1495&amp;$C1495,'Smelter Look-up'!$J:$J,0)))</f>
        <v>#N/A</v>
      </c>
      <c r="X1495" s="227">
        <f t="shared" ca="1" si="210"/>
        <v>0</v>
      </c>
      <c r="AB1495" s="228" t="str">
        <f t="shared" si="211"/>
        <v/>
      </c>
    </row>
    <row r="1496" spans="1:28" s="227" customFormat="1" ht="20.25">
      <c r="A1496" s="181"/>
      <c r="B1496" s="182" t="str">
        <f>IF(LEN(A1496)=0,"",INDEX('Smelter Look-up'!$A:$A,MATCH($A1496,'Smelter Look-up'!$E:$E,0)))</f>
        <v/>
      </c>
      <c r="C1496" s="186" t="str">
        <f>IF(LEN(A1496)=0,"",INDEX('Smelter Look-up'!$C:$C,MATCH($A1496,'Smelter Look-up'!$E:$E,0)))</f>
        <v/>
      </c>
      <c r="D1496" s="230"/>
      <c r="E1496" s="182" t="str">
        <f ca="1">IF(ISERROR($V1496),"",OFFSET('Smelter Look-up'!$D$4,$V1496-4,0)&amp;"")</f>
        <v/>
      </c>
      <c r="F1496" s="182" t="str">
        <f ca="1">IF(ISERROR($V1496),"",OFFSET('Smelter Look-up'!$E$4,$V1496-4,0))</f>
        <v/>
      </c>
      <c r="G1496" s="182" t="str">
        <f ca="1">IF(C1496=$X$4,IF(ISERROR($V1496),"Enter smelter details","RMI"),IF(ISERROR($V1496),"",OFFSET('Smelter Look-up'!$F$4,$V1496-4,0)))</f>
        <v/>
      </c>
      <c r="H1496" s="183" t="str">
        <f ca="1">IF(ISERROR($V1496),"",OFFSET('Smelter Look-up'!$G$4,$V1496-4,0))</f>
        <v/>
      </c>
      <c r="I1496" s="184" t="str">
        <f ca="1">IF(ISERROR($V1496),"",OFFSET('Smelter Look-up'!$H$4,$V1496-4,0))</f>
        <v/>
      </c>
      <c r="J1496" s="184" t="str">
        <f ca="1">IF(ISERROR($V1496),"",OFFSET('Smelter Look-up'!$I$4,$V1496-4,0))</f>
        <v/>
      </c>
      <c r="K1496" s="224"/>
      <c r="L1496" s="224"/>
      <c r="M1496" s="224"/>
      <c r="N1496" s="224"/>
      <c r="O1496" s="224"/>
      <c r="P1496" s="185"/>
      <c r="Q1496" s="225"/>
      <c r="R1496" s="182" t="str">
        <f ca="1">IF(ISERROR($V1496),"",OFFSET('Smelter Look-up'!$C$4,$V1496-4,0)&amp;"")</f>
        <v/>
      </c>
      <c r="S1496" s="181" t="str">
        <f t="shared" ca="1" si="209"/>
        <v/>
      </c>
      <c r="T1496" s="181" t="str">
        <f ca="1">IF(B1496="","",IF(ISERROR(MATCH($J1496,SorP!$B$1:$B$6226,0)),"",INDIRECT("'SorP'!$A$"&amp;MATCH($S1496&amp;$J1496,SorP!C:C,0))))</f>
        <v/>
      </c>
      <c r="U1496" s="201"/>
      <c r="V1496" s="226" t="e">
        <f>IF(C1496="",NA(),IF(OR(C1496="Smelter not listed",C1496="Smelter not yet identified"),MATCH($B1496&amp;$D1496,'Smelter Look-up'!$J:$J,0),MATCH($B1496&amp;$C1496,'Smelter Look-up'!$J:$J,0)))</f>
        <v>#N/A</v>
      </c>
      <c r="X1496" s="227">
        <f t="shared" ca="1" si="210"/>
        <v>0</v>
      </c>
      <c r="AB1496" s="228" t="str">
        <f t="shared" si="211"/>
        <v/>
      </c>
    </row>
    <row r="1497" spans="1:28" s="227" customFormat="1" ht="20.25">
      <c r="A1497" s="181"/>
      <c r="B1497" s="182" t="str">
        <f>IF(LEN(A1497)=0,"",INDEX('Smelter Look-up'!$A:$A,MATCH($A1497,'Smelter Look-up'!$E:$E,0)))</f>
        <v/>
      </c>
      <c r="C1497" s="186" t="str">
        <f>IF(LEN(A1497)=0,"",INDEX('Smelter Look-up'!$C:$C,MATCH($A1497,'Smelter Look-up'!$E:$E,0)))</f>
        <v/>
      </c>
      <c r="D1497" s="230"/>
      <c r="E1497" s="182" t="str">
        <f ca="1">IF(ISERROR($V1497),"",OFFSET('Smelter Look-up'!$D$4,$V1497-4,0)&amp;"")</f>
        <v/>
      </c>
      <c r="F1497" s="182" t="str">
        <f ca="1">IF(ISERROR($V1497),"",OFFSET('Smelter Look-up'!$E$4,$V1497-4,0))</f>
        <v/>
      </c>
      <c r="G1497" s="182" t="str">
        <f ca="1">IF(C1497=$X$4,IF(ISERROR($V1497),"Enter smelter details","RMI"),IF(ISERROR($V1497),"",OFFSET('Smelter Look-up'!$F$4,$V1497-4,0)))</f>
        <v/>
      </c>
      <c r="H1497" s="183" t="str">
        <f ca="1">IF(ISERROR($V1497),"",OFFSET('Smelter Look-up'!$G$4,$V1497-4,0))</f>
        <v/>
      </c>
      <c r="I1497" s="184" t="str">
        <f ca="1">IF(ISERROR($V1497),"",OFFSET('Smelter Look-up'!$H$4,$V1497-4,0))</f>
        <v/>
      </c>
      <c r="J1497" s="184" t="str">
        <f ca="1">IF(ISERROR($V1497),"",OFFSET('Smelter Look-up'!$I$4,$V1497-4,0))</f>
        <v/>
      </c>
      <c r="K1497" s="224"/>
      <c r="L1497" s="224"/>
      <c r="M1497" s="224"/>
      <c r="N1497" s="224"/>
      <c r="O1497" s="224"/>
      <c r="P1497" s="185"/>
      <c r="Q1497" s="225"/>
      <c r="R1497" s="182" t="str">
        <f ca="1">IF(ISERROR($V1497),"",OFFSET('Smelter Look-up'!$C$4,$V1497-4,0)&amp;"")</f>
        <v/>
      </c>
      <c r="S1497" s="181" t="str">
        <f t="shared" ca="1" si="209"/>
        <v/>
      </c>
      <c r="T1497" s="181" t="str">
        <f ca="1">IF(B1497="","",IF(ISERROR(MATCH($J1497,SorP!$B$1:$B$6226,0)),"",INDIRECT("'SorP'!$A$"&amp;MATCH($S1497&amp;$J1497,SorP!C:C,0))))</f>
        <v/>
      </c>
      <c r="U1497" s="201"/>
      <c r="V1497" s="226" t="e">
        <f>IF(C1497="",NA(),IF(OR(C1497="Smelter not listed",C1497="Smelter not yet identified"),MATCH($B1497&amp;$D1497,'Smelter Look-up'!$J:$J,0),MATCH($B1497&amp;$C1497,'Smelter Look-up'!$J:$J,0)))</f>
        <v>#N/A</v>
      </c>
      <c r="X1497" s="227">
        <f t="shared" ca="1" si="210"/>
        <v>0</v>
      </c>
      <c r="AB1497" s="228" t="str">
        <f t="shared" si="211"/>
        <v/>
      </c>
    </row>
    <row r="1498" spans="1:28" s="227" customFormat="1" ht="20.25">
      <c r="A1498" s="181"/>
      <c r="B1498" s="182" t="str">
        <f>IF(LEN(A1498)=0,"",INDEX('Smelter Look-up'!$A:$A,MATCH($A1498,'Smelter Look-up'!$E:$E,0)))</f>
        <v/>
      </c>
      <c r="C1498" s="186" t="str">
        <f>IF(LEN(A1498)=0,"",INDEX('Smelter Look-up'!$C:$C,MATCH($A1498,'Smelter Look-up'!$E:$E,0)))</f>
        <v/>
      </c>
      <c r="D1498" s="230"/>
      <c r="E1498" s="182" t="str">
        <f ca="1">IF(ISERROR($V1498),"",OFFSET('Smelter Look-up'!$D$4,$V1498-4,0)&amp;"")</f>
        <v/>
      </c>
      <c r="F1498" s="182" t="str">
        <f ca="1">IF(ISERROR($V1498),"",OFFSET('Smelter Look-up'!$E$4,$V1498-4,0))</f>
        <v/>
      </c>
      <c r="G1498" s="182" t="str">
        <f ca="1">IF(C1498=$X$4,IF(ISERROR($V1498),"Enter smelter details","RMI"),IF(ISERROR($V1498),"",OFFSET('Smelter Look-up'!$F$4,$V1498-4,0)))</f>
        <v/>
      </c>
      <c r="H1498" s="183" t="str">
        <f ca="1">IF(ISERROR($V1498),"",OFFSET('Smelter Look-up'!$G$4,$V1498-4,0))</f>
        <v/>
      </c>
      <c r="I1498" s="184" t="str">
        <f ca="1">IF(ISERROR($V1498),"",OFFSET('Smelter Look-up'!$H$4,$V1498-4,0))</f>
        <v/>
      </c>
      <c r="J1498" s="184" t="str">
        <f ca="1">IF(ISERROR($V1498),"",OFFSET('Smelter Look-up'!$I$4,$V1498-4,0))</f>
        <v/>
      </c>
      <c r="K1498" s="224"/>
      <c r="L1498" s="224"/>
      <c r="M1498" s="224"/>
      <c r="N1498" s="224"/>
      <c r="O1498" s="224"/>
      <c r="P1498" s="185"/>
      <c r="Q1498" s="225"/>
      <c r="R1498" s="182" t="str">
        <f ca="1">IF(ISERROR($V1498),"",OFFSET('Smelter Look-up'!$C$4,$V1498-4,0)&amp;"")</f>
        <v/>
      </c>
      <c r="S1498" s="181" t="str">
        <f t="shared" ca="1" si="209"/>
        <v/>
      </c>
      <c r="T1498" s="181" t="str">
        <f ca="1">IF(B1498="","",IF(ISERROR(MATCH($J1498,SorP!$B$1:$B$6226,0)),"",INDIRECT("'SorP'!$A$"&amp;MATCH($S1498&amp;$J1498,SorP!C:C,0))))</f>
        <v/>
      </c>
      <c r="U1498" s="201"/>
      <c r="V1498" s="226" t="e">
        <f>IF(C1498="",NA(),IF(OR(C1498="Smelter not listed",C1498="Smelter not yet identified"),MATCH($B1498&amp;$D1498,'Smelter Look-up'!$J:$J,0),MATCH($B1498&amp;$C1498,'Smelter Look-up'!$J:$J,0)))</f>
        <v>#N/A</v>
      </c>
      <c r="X1498" s="227">
        <f t="shared" ca="1" si="210"/>
        <v>0</v>
      </c>
      <c r="AB1498" s="228" t="str">
        <f t="shared" si="211"/>
        <v/>
      </c>
    </row>
    <row r="1499" spans="1:28" s="227" customFormat="1" ht="20.25">
      <c r="A1499" s="181"/>
      <c r="B1499" s="182" t="str">
        <f>IF(LEN(A1499)=0,"",INDEX('Smelter Look-up'!$A:$A,MATCH($A1499,'Smelter Look-up'!$E:$E,0)))</f>
        <v/>
      </c>
      <c r="C1499" s="186" t="str">
        <f>IF(LEN(A1499)=0,"",INDEX('Smelter Look-up'!$C:$C,MATCH($A1499,'Smelter Look-up'!$E:$E,0)))</f>
        <v/>
      </c>
      <c r="D1499" s="230"/>
      <c r="E1499" s="182" t="str">
        <f ca="1">IF(ISERROR($V1499),"",OFFSET('Smelter Look-up'!$D$4,$V1499-4,0)&amp;"")</f>
        <v/>
      </c>
      <c r="F1499" s="182" t="str">
        <f ca="1">IF(ISERROR($V1499),"",OFFSET('Smelter Look-up'!$E$4,$V1499-4,0))</f>
        <v/>
      </c>
      <c r="G1499" s="182" t="str">
        <f ca="1">IF(C1499=$X$4,IF(ISERROR($V1499),"Enter smelter details","RMI"),IF(ISERROR($V1499),"",OFFSET('Smelter Look-up'!$F$4,$V1499-4,0)))</f>
        <v/>
      </c>
      <c r="H1499" s="183" t="str">
        <f ca="1">IF(ISERROR($V1499),"",OFFSET('Smelter Look-up'!$G$4,$V1499-4,0))</f>
        <v/>
      </c>
      <c r="I1499" s="184" t="str">
        <f ca="1">IF(ISERROR($V1499),"",OFFSET('Smelter Look-up'!$H$4,$V1499-4,0))</f>
        <v/>
      </c>
      <c r="J1499" s="184" t="str">
        <f ca="1">IF(ISERROR($V1499),"",OFFSET('Smelter Look-up'!$I$4,$V1499-4,0))</f>
        <v/>
      </c>
      <c r="K1499" s="224"/>
      <c r="L1499" s="224"/>
      <c r="M1499" s="224"/>
      <c r="N1499" s="224"/>
      <c r="O1499" s="224"/>
      <c r="P1499" s="185"/>
      <c r="Q1499" s="225"/>
      <c r="R1499" s="182" t="str">
        <f ca="1">IF(ISERROR($V1499),"",OFFSET('Smelter Look-up'!$C$4,$V1499-4,0)&amp;"")</f>
        <v/>
      </c>
      <c r="S1499" s="181" t="str">
        <f t="shared" ca="1" si="209"/>
        <v/>
      </c>
      <c r="T1499" s="181" t="str">
        <f ca="1">IF(B1499="","",IF(ISERROR(MATCH($J1499,SorP!$B$1:$B$6226,0)),"",INDIRECT("'SorP'!$A$"&amp;MATCH($S1499&amp;$J1499,SorP!C:C,0))))</f>
        <v/>
      </c>
      <c r="U1499" s="201"/>
      <c r="V1499" s="226" t="e">
        <f>IF(C1499="",NA(),IF(OR(C1499="Smelter not listed",C1499="Smelter not yet identified"),MATCH($B1499&amp;$D1499,'Smelter Look-up'!$J:$J,0),MATCH($B1499&amp;$C1499,'Smelter Look-up'!$J:$J,0)))</f>
        <v>#N/A</v>
      </c>
      <c r="X1499" s="227">
        <f t="shared" ca="1" si="210"/>
        <v>0</v>
      </c>
      <c r="AB1499" s="228" t="str">
        <f t="shared" si="211"/>
        <v/>
      </c>
    </row>
    <row r="1500" spans="1:28" s="227" customFormat="1" ht="20.25">
      <c r="A1500" s="181"/>
      <c r="B1500" s="182" t="str">
        <f>IF(LEN(A1500)=0,"",INDEX('Smelter Look-up'!$A:$A,MATCH($A1500,'Smelter Look-up'!$E:$E,0)))</f>
        <v/>
      </c>
      <c r="C1500" s="186" t="str">
        <f>IF(LEN(A1500)=0,"",INDEX('Smelter Look-up'!$C:$C,MATCH($A1500,'Smelter Look-up'!$E:$E,0)))</f>
        <v/>
      </c>
      <c r="D1500" s="230"/>
      <c r="E1500" s="182" t="str">
        <f ca="1">IF(ISERROR($V1500),"",OFFSET('Smelter Look-up'!$D$4,$V1500-4,0)&amp;"")</f>
        <v/>
      </c>
      <c r="F1500" s="182" t="str">
        <f ca="1">IF(ISERROR($V1500),"",OFFSET('Smelter Look-up'!$E$4,$V1500-4,0))</f>
        <v/>
      </c>
      <c r="G1500" s="182" t="str">
        <f ca="1">IF(C1500=$X$4,IF(ISERROR($V1500),"Enter smelter details","RMI"),IF(ISERROR($V1500),"",OFFSET('Smelter Look-up'!$F$4,$V1500-4,0)))</f>
        <v/>
      </c>
      <c r="H1500" s="183" t="str">
        <f ca="1">IF(ISERROR($V1500),"",OFFSET('Smelter Look-up'!$G$4,$V1500-4,0))</f>
        <v/>
      </c>
      <c r="I1500" s="184" t="str">
        <f ca="1">IF(ISERROR($V1500),"",OFFSET('Smelter Look-up'!$H$4,$V1500-4,0))</f>
        <v/>
      </c>
      <c r="J1500" s="184" t="str">
        <f ca="1">IF(ISERROR($V1500),"",OFFSET('Smelter Look-up'!$I$4,$V1500-4,0))</f>
        <v/>
      </c>
      <c r="K1500" s="224"/>
      <c r="L1500" s="224"/>
      <c r="M1500" s="224"/>
      <c r="N1500" s="224"/>
      <c r="O1500" s="224"/>
      <c r="P1500" s="185"/>
      <c r="Q1500" s="225"/>
      <c r="R1500" s="182" t="str">
        <f ca="1">IF(ISERROR($V1500),"",OFFSET('Smelter Look-up'!$C$4,$V1500-4,0)&amp;"")</f>
        <v/>
      </c>
      <c r="S1500" s="181" t="str">
        <f t="shared" ref="S1500:S1530" ca="1" si="212">IF(B1500="","",IF(ISERROR(MATCH($E1500,CL,0)),"Unknown",INDIRECT("'C'!$A$"&amp;MATCH($E1500,CL,0)+1)))</f>
        <v/>
      </c>
      <c r="T1500" s="181" t="str">
        <f ca="1">IF(B1500="","",IF(ISERROR(MATCH($J1500,SorP!$B$1:$B$6226,0)),"",INDIRECT("'SorP'!$A$"&amp;MATCH($S1500&amp;$J1500,SorP!C:C,0))))</f>
        <v/>
      </c>
      <c r="U1500" s="201"/>
      <c r="V1500" s="226" t="e">
        <f>IF(C1500="",NA(),IF(OR(C1500="Smelter not listed",C1500="Smelter not yet identified"),MATCH($B1500&amp;$D1500,'Smelter Look-up'!$J:$J,0),MATCH($B1500&amp;$C1500,'Smelter Look-up'!$J:$J,0)))</f>
        <v>#N/A</v>
      </c>
      <c r="X1500" s="227">
        <f t="shared" ref="X1500:X1530" ca="1" si="213">IF(AND(C1500="Smelter not listed",OR(LEN(D1500)=0,LEN(E1500)=0)),1,0)</f>
        <v>0</v>
      </c>
      <c r="AB1500" s="228" t="str">
        <f t="shared" ref="AB1500:AB1530" si="214">B1500&amp;C1500</f>
        <v/>
      </c>
    </row>
    <row r="1501" spans="1:28" s="227" customFormat="1" ht="20.25">
      <c r="A1501" s="181"/>
      <c r="B1501" s="182" t="str">
        <f>IF(LEN(A1501)=0,"",INDEX('Smelter Look-up'!$A:$A,MATCH($A1501,'Smelter Look-up'!$E:$E,0)))</f>
        <v/>
      </c>
      <c r="C1501" s="186" t="str">
        <f>IF(LEN(A1501)=0,"",INDEX('Smelter Look-up'!$C:$C,MATCH($A1501,'Smelter Look-up'!$E:$E,0)))</f>
        <v/>
      </c>
      <c r="D1501" s="230"/>
      <c r="E1501" s="182" t="str">
        <f ca="1">IF(ISERROR($V1501),"",OFFSET('Smelter Look-up'!$D$4,$V1501-4,0)&amp;"")</f>
        <v/>
      </c>
      <c r="F1501" s="182" t="str">
        <f ca="1">IF(ISERROR($V1501),"",OFFSET('Smelter Look-up'!$E$4,$V1501-4,0))</f>
        <v/>
      </c>
      <c r="G1501" s="182" t="str">
        <f ca="1">IF(C1501=$X$4,IF(ISERROR($V1501),"Enter smelter details","RMI"),IF(ISERROR($V1501),"",OFFSET('Smelter Look-up'!$F$4,$V1501-4,0)))</f>
        <v/>
      </c>
      <c r="H1501" s="183" t="str">
        <f ca="1">IF(ISERROR($V1501),"",OFFSET('Smelter Look-up'!$G$4,$V1501-4,0))</f>
        <v/>
      </c>
      <c r="I1501" s="184" t="str">
        <f ca="1">IF(ISERROR($V1501),"",OFFSET('Smelter Look-up'!$H$4,$V1501-4,0))</f>
        <v/>
      </c>
      <c r="J1501" s="184" t="str">
        <f ca="1">IF(ISERROR($V1501),"",OFFSET('Smelter Look-up'!$I$4,$V1501-4,0))</f>
        <v/>
      </c>
      <c r="K1501" s="224"/>
      <c r="L1501" s="224"/>
      <c r="M1501" s="224"/>
      <c r="N1501" s="224"/>
      <c r="O1501" s="224"/>
      <c r="P1501" s="185"/>
      <c r="Q1501" s="225"/>
      <c r="R1501" s="182" t="str">
        <f ca="1">IF(ISERROR($V1501),"",OFFSET('Smelter Look-up'!$C$4,$V1501-4,0)&amp;"")</f>
        <v/>
      </c>
      <c r="S1501" s="181" t="str">
        <f t="shared" ca="1" si="212"/>
        <v/>
      </c>
      <c r="T1501" s="181" t="str">
        <f ca="1">IF(B1501="","",IF(ISERROR(MATCH($J1501,SorP!$B$1:$B$6226,0)),"",INDIRECT("'SorP'!$A$"&amp;MATCH($S1501&amp;$J1501,SorP!C:C,0))))</f>
        <v/>
      </c>
      <c r="U1501" s="201"/>
      <c r="V1501" s="226" t="e">
        <f>IF(C1501="",NA(),IF(OR(C1501="Smelter not listed",C1501="Smelter not yet identified"),MATCH($B1501&amp;$D1501,'Smelter Look-up'!$J:$J,0),MATCH($B1501&amp;$C1501,'Smelter Look-up'!$J:$J,0)))</f>
        <v>#N/A</v>
      </c>
      <c r="X1501" s="227">
        <f t="shared" ca="1" si="213"/>
        <v>0</v>
      </c>
      <c r="AB1501" s="228" t="str">
        <f t="shared" si="214"/>
        <v/>
      </c>
    </row>
    <row r="1502" spans="1:28" s="227" customFormat="1" ht="20.25">
      <c r="A1502" s="181"/>
      <c r="B1502" s="182" t="str">
        <f>IF(LEN(A1502)=0,"",INDEX('Smelter Look-up'!$A:$A,MATCH($A1502,'Smelter Look-up'!$E:$E,0)))</f>
        <v/>
      </c>
      <c r="C1502" s="186" t="str">
        <f>IF(LEN(A1502)=0,"",INDEX('Smelter Look-up'!$C:$C,MATCH($A1502,'Smelter Look-up'!$E:$E,0)))</f>
        <v/>
      </c>
      <c r="D1502" s="230"/>
      <c r="E1502" s="182" t="str">
        <f ca="1">IF(ISERROR($V1502),"",OFFSET('Smelter Look-up'!$D$4,$V1502-4,0)&amp;"")</f>
        <v/>
      </c>
      <c r="F1502" s="182" t="str">
        <f ca="1">IF(ISERROR($V1502),"",OFFSET('Smelter Look-up'!$E$4,$V1502-4,0))</f>
        <v/>
      </c>
      <c r="G1502" s="182" t="str">
        <f ca="1">IF(C1502=$X$4,IF(ISERROR($V1502),"Enter smelter details","RMI"),IF(ISERROR($V1502),"",OFFSET('Smelter Look-up'!$F$4,$V1502-4,0)))</f>
        <v/>
      </c>
      <c r="H1502" s="183" t="str">
        <f ca="1">IF(ISERROR($V1502),"",OFFSET('Smelter Look-up'!$G$4,$V1502-4,0))</f>
        <v/>
      </c>
      <c r="I1502" s="184" t="str">
        <f ca="1">IF(ISERROR($V1502),"",OFFSET('Smelter Look-up'!$H$4,$V1502-4,0))</f>
        <v/>
      </c>
      <c r="J1502" s="184" t="str">
        <f ca="1">IF(ISERROR($V1502),"",OFFSET('Smelter Look-up'!$I$4,$V1502-4,0))</f>
        <v/>
      </c>
      <c r="K1502" s="224"/>
      <c r="L1502" s="224"/>
      <c r="M1502" s="224"/>
      <c r="N1502" s="224"/>
      <c r="O1502" s="224"/>
      <c r="P1502" s="185"/>
      <c r="Q1502" s="225"/>
      <c r="R1502" s="182" t="str">
        <f ca="1">IF(ISERROR($V1502),"",OFFSET('Smelter Look-up'!$C$4,$V1502-4,0)&amp;"")</f>
        <v/>
      </c>
      <c r="S1502" s="181" t="str">
        <f t="shared" ca="1" si="212"/>
        <v/>
      </c>
      <c r="T1502" s="181" t="str">
        <f ca="1">IF(B1502="","",IF(ISERROR(MATCH($J1502,SorP!$B$1:$B$6226,0)),"",INDIRECT("'SorP'!$A$"&amp;MATCH($S1502&amp;$J1502,SorP!C:C,0))))</f>
        <v/>
      </c>
      <c r="U1502" s="201"/>
      <c r="V1502" s="226" t="e">
        <f>IF(C1502="",NA(),IF(OR(C1502="Smelter not listed",C1502="Smelter not yet identified"),MATCH($B1502&amp;$D1502,'Smelter Look-up'!$J:$J,0),MATCH($B1502&amp;$C1502,'Smelter Look-up'!$J:$J,0)))</f>
        <v>#N/A</v>
      </c>
      <c r="X1502" s="227">
        <f t="shared" ca="1" si="213"/>
        <v>0</v>
      </c>
      <c r="AB1502" s="228" t="str">
        <f t="shared" si="214"/>
        <v/>
      </c>
    </row>
    <row r="1503" spans="1:28" s="227" customFormat="1" ht="20.25">
      <c r="A1503" s="181"/>
      <c r="B1503" s="182" t="str">
        <f>IF(LEN(A1503)=0,"",INDEX('Smelter Look-up'!$A:$A,MATCH($A1503,'Smelter Look-up'!$E:$E,0)))</f>
        <v/>
      </c>
      <c r="C1503" s="186" t="str">
        <f>IF(LEN(A1503)=0,"",INDEX('Smelter Look-up'!$C:$C,MATCH($A1503,'Smelter Look-up'!$E:$E,0)))</f>
        <v/>
      </c>
      <c r="D1503" s="230"/>
      <c r="E1503" s="182" t="str">
        <f ca="1">IF(ISERROR($V1503),"",OFFSET('Smelter Look-up'!$D$4,$V1503-4,0)&amp;"")</f>
        <v/>
      </c>
      <c r="F1503" s="182" t="str">
        <f ca="1">IF(ISERROR($V1503),"",OFFSET('Smelter Look-up'!$E$4,$V1503-4,0))</f>
        <v/>
      </c>
      <c r="G1503" s="182" t="str">
        <f ca="1">IF(C1503=$X$4,IF(ISERROR($V1503),"Enter smelter details","RMI"),IF(ISERROR($V1503),"",OFFSET('Smelter Look-up'!$F$4,$V1503-4,0)))</f>
        <v/>
      </c>
      <c r="H1503" s="183" t="str">
        <f ca="1">IF(ISERROR($V1503),"",OFFSET('Smelter Look-up'!$G$4,$V1503-4,0))</f>
        <v/>
      </c>
      <c r="I1503" s="184" t="str">
        <f ca="1">IF(ISERROR($V1503),"",OFFSET('Smelter Look-up'!$H$4,$V1503-4,0))</f>
        <v/>
      </c>
      <c r="J1503" s="184" t="str">
        <f ca="1">IF(ISERROR($V1503),"",OFFSET('Smelter Look-up'!$I$4,$V1503-4,0))</f>
        <v/>
      </c>
      <c r="K1503" s="224"/>
      <c r="L1503" s="224"/>
      <c r="M1503" s="224"/>
      <c r="N1503" s="224"/>
      <c r="O1503" s="224"/>
      <c r="P1503" s="185"/>
      <c r="Q1503" s="225"/>
      <c r="R1503" s="182" t="str">
        <f ca="1">IF(ISERROR($V1503),"",OFFSET('Smelter Look-up'!$C$4,$V1503-4,0)&amp;"")</f>
        <v/>
      </c>
      <c r="S1503" s="181" t="str">
        <f t="shared" ca="1" si="212"/>
        <v/>
      </c>
      <c r="T1503" s="181" t="str">
        <f ca="1">IF(B1503="","",IF(ISERROR(MATCH($J1503,SorP!$B$1:$B$6226,0)),"",INDIRECT("'SorP'!$A$"&amp;MATCH($S1503&amp;$J1503,SorP!C:C,0))))</f>
        <v/>
      </c>
      <c r="U1503" s="201"/>
      <c r="V1503" s="226" t="e">
        <f>IF(C1503="",NA(),IF(OR(C1503="Smelter not listed",C1503="Smelter not yet identified"),MATCH($B1503&amp;$D1503,'Smelter Look-up'!$J:$J,0),MATCH($B1503&amp;$C1503,'Smelter Look-up'!$J:$J,0)))</f>
        <v>#N/A</v>
      </c>
      <c r="X1503" s="227">
        <f t="shared" ca="1" si="213"/>
        <v>0</v>
      </c>
      <c r="AB1503" s="228" t="str">
        <f t="shared" si="214"/>
        <v/>
      </c>
    </row>
    <row r="1504" spans="1:28" s="227" customFormat="1" ht="20.25">
      <c r="A1504" s="181"/>
      <c r="B1504" s="182" t="str">
        <f>IF(LEN(A1504)=0,"",INDEX('Smelter Look-up'!$A:$A,MATCH($A1504,'Smelter Look-up'!$E:$E,0)))</f>
        <v/>
      </c>
      <c r="C1504" s="186" t="str">
        <f>IF(LEN(A1504)=0,"",INDEX('Smelter Look-up'!$C:$C,MATCH($A1504,'Smelter Look-up'!$E:$E,0)))</f>
        <v/>
      </c>
      <c r="D1504" s="230"/>
      <c r="E1504" s="182" t="str">
        <f ca="1">IF(ISERROR($V1504),"",OFFSET('Smelter Look-up'!$D$4,$V1504-4,0)&amp;"")</f>
        <v/>
      </c>
      <c r="F1504" s="182" t="str">
        <f ca="1">IF(ISERROR($V1504),"",OFFSET('Smelter Look-up'!$E$4,$V1504-4,0))</f>
        <v/>
      </c>
      <c r="G1504" s="182" t="str">
        <f ca="1">IF(C1504=$X$4,IF(ISERROR($V1504),"Enter smelter details","RMI"),IF(ISERROR($V1504),"",OFFSET('Smelter Look-up'!$F$4,$V1504-4,0)))</f>
        <v/>
      </c>
      <c r="H1504" s="183" t="str">
        <f ca="1">IF(ISERROR($V1504),"",OFFSET('Smelter Look-up'!$G$4,$V1504-4,0))</f>
        <v/>
      </c>
      <c r="I1504" s="184" t="str">
        <f ca="1">IF(ISERROR($V1504),"",OFFSET('Smelter Look-up'!$H$4,$V1504-4,0))</f>
        <v/>
      </c>
      <c r="J1504" s="184" t="str">
        <f ca="1">IF(ISERROR($V1504),"",OFFSET('Smelter Look-up'!$I$4,$V1504-4,0))</f>
        <v/>
      </c>
      <c r="K1504" s="224"/>
      <c r="L1504" s="224"/>
      <c r="M1504" s="224"/>
      <c r="N1504" s="224"/>
      <c r="O1504" s="224"/>
      <c r="P1504" s="185"/>
      <c r="Q1504" s="225"/>
      <c r="R1504" s="182" t="str">
        <f ca="1">IF(ISERROR($V1504),"",OFFSET('Smelter Look-up'!$C$4,$V1504-4,0)&amp;"")</f>
        <v/>
      </c>
      <c r="S1504" s="181" t="str">
        <f t="shared" ca="1" si="212"/>
        <v/>
      </c>
      <c r="T1504" s="181" t="str">
        <f ca="1">IF(B1504="","",IF(ISERROR(MATCH($J1504,SorP!$B$1:$B$6226,0)),"",INDIRECT("'SorP'!$A$"&amp;MATCH($S1504&amp;$J1504,SorP!C:C,0))))</f>
        <v/>
      </c>
      <c r="U1504" s="201"/>
      <c r="V1504" s="226" t="e">
        <f>IF(C1504="",NA(),IF(OR(C1504="Smelter not listed",C1504="Smelter not yet identified"),MATCH($B1504&amp;$D1504,'Smelter Look-up'!$J:$J,0),MATCH($B1504&amp;$C1504,'Smelter Look-up'!$J:$J,0)))</f>
        <v>#N/A</v>
      </c>
      <c r="X1504" s="227">
        <f t="shared" ca="1" si="213"/>
        <v>0</v>
      </c>
      <c r="AB1504" s="228" t="str">
        <f t="shared" si="214"/>
        <v/>
      </c>
    </row>
    <row r="1505" spans="1:28" s="227" customFormat="1" ht="20.25">
      <c r="A1505" s="181"/>
      <c r="B1505" s="182" t="str">
        <f>IF(LEN(A1505)=0,"",INDEX('Smelter Look-up'!$A:$A,MATCH($A1505,'Smelter Look-up'!$E:$E,0)))</f>
        <v/>
      </c>
      <c r="C1505" s="186" t="str">
        <f>IF(LEN(A1505)=0,"",INDEX('Smelter Look-up'!$C:$C,MATCH($A1505,'Smelter Look-up'!$E:$E,0)))</f>
        <v/>
      </c>
      <c r="D1505" s="230"/>
      <c r="E1505" s="182" t="str">
        <f ca="1">IF(ISERROR($V1505),"",OFFSET('Smelter Look-up'!$D$4,$V1505-4,0)&amp;"")</f>
        <v/>
      </c>
      <c r="F1505" s="182" t="str">
        <f ca="1">IF(ISERROR($V1505),"",OFFSET('Smelter Look-up'!$E$4,$V1505-4,0))</f>
        <v/>
      </c>
      <c r="G1505" s="182" t="str">
        <f ca="1">IF(C1505=$X$4,IF(ISERROR($V1505),"Enter smelter details","RMI"),IF(ISERROR($V1505),"",OFFSET('Smelter Look-up'!$F$4,$V1505-4,0)))</f>
        <v/>
      </c>
      <c r="H1505" s="183" t="str">
        <f ca="1">IF(ISERROR($V1505),"",OFFSET('Smelter Look-up'!$G$4,$V1505-4,0))</f>
        <v/>
      </c>
      <c r="I1505" s="184" t="str">
        <f ca="1">IF(ISERROR($V1505),"",OFFSET('Smelter Look-up'!$H$4,$V1505-4,0))</f>
        <v/>
      </c>
      <c r="J1505" s="184" t="str">
        <f ca="1">IF(ISERROR($V1505),"",OFFSET('Smelter Look-up'!$I$4,$V1505-4,0))</f>
        <v/>
      </c>
      <c r="K1505" s="224"/>
      <c r="L1505" s="224"/>
      <c r="M1505" s="224"/>
      <c r="N1505" s="224"/>
      <c r="O1505" s="224"/>
      <c r="P1505" s="185"/>
      <c r="Q1505" s="225"/>
      <c r="R1505" s="182" t="str">
        <f ca="1">IF(ISERROR($V1505),"",OFFSET('Smelter Look-up'!$C$4,$V1505-4,0)&amp;"")</f>
        <v/>
      </c>
      <c r="S1505" s="181" t="str">
        <f t="shared" ca="1" si="212"/>
        <v/>
      </c>
      <c r="T1505" s="181" t="str">
        <f ca="1">IF(B1505="","",IF(ISERROR(MATCH($J1505,SorP!$B$1:$B$6226,0)),"",INDIRECT("'SorP'!$A$"&amp;MATCH($S1505&amp;$J1505,SorP!C:C,0))))</f>
        <v/>
      </c>
      <c r="U1505" s="201"/>
      <c r="V1505" s="226" t="e">
        <f>IF(C1505="",NA(),IF(OR(C1505="Smelter not listed",C1505="Smelter not yet identified"),MATCH($B1505&amp;$D1505,'Smelter Look-up'!$J:$J,0),MATCH($B1505&amp;$C1505,'Smelter Look-up'!$J:$J,0)))</f>
        <v>#N/A</v>
      </c>
      <c r="X1505" s="227">
        <f t="shared" ca="1" si="213"/>
        <v>0</v>
      </c>
      <c r="AB1505" s="228" t="str">
        <f t="shared" si="214"/>
        <v/>
      </c>
    </row>
    <row r="1506" spans="1:28" s="227" customFormat="1" ht="20.25">
      <c r="A1506" s="181"/>
      <c r="B1506" s="182" t="str">
        <f>IF(LEN(A1506)=0,"",INDEX('Smelter Look-up'!$A:$A,MATCH($A1506,'Smelter Look-up'!$E:$E,0)))</f>
        <v/>
      </c>
      <c r="C1506" s="186" t="str">
        <f>IF(LEN(A1506)=0,"",INDEX('Smelter Look-up'!$C:$C,MATCH($A1506,'Smelter Look-up'!$E:$E,0)))</f>
        <v/>
      </c>
      <c r="D1506" s="230"/>
      <c r="E1506" s="182" t="str">
        <f ca="1">IF(ISERROR($V1506),"",OFFSET('Smelter Look-up'!$D$4,$V1506-4,0)&amp;"")</f>
        <v/>
      </c>
      <c r="F1506" s="182" t="str">
        <f ca="1">IF(ISERROR($V1506),"",OFFSET('Smelter Look-up'!$E$4,$V1506-4,0))</f>
        <v/>
      </c>
      <c r="G1506" s="182" t="str">
        <f ca="1">IF(C1506=$X$4,IF(ISERROR($V1506),"Enter smelter details","RMI"),IF(ISERROR($V1506),"",OFFSET('Smelter Look-up'!$F$4,$V1506-4,0)))</f>
        <v/>
      </c>
      <c r="H1506" s="183" t="str">
        <f ca="1">IF(ISERROR($V1506),"",OFFSET('Smelter Look-up'!$G$4,$V1506-4,0))</f>
        <v/>
      </c>
      <c r="I1506" s="184" t="str">
        <f ca="1">IF(ISERROR($V1506),"",OFFSET('Smelter Look-up'!$H$4,$V1506-4,0))</f>
        <v/>
      </c>
      <c r="J1506" s="184" t="str">
        <f ca="1">IF(ISERROR($V1506),"",OFFSET('Smelter Look-up'!$I$4,$V1506-4,0))</f>
        <v/>
      </c>
      <c r="K1506" s="224"/>
      <c r="L1506" s="224"/>
      <c r="M1506" s="224"/>
      <c r="N1506" s="224"/>
      <c r="O1506" s="224"/>
      <c r="P1506" s="185"/>
      <c r="Q1506" s="225"/>
      <c r="R1506" s="182" t="str">
        <f ca="1">IF(ISERROR($V1506),"",OFFSET('Smelter Look-up'!$C$4,$V1506-4,0)&amp;"")</f>
        <v/>
      </c>
      <c r="S1506" s="181" t="str">
        <f t="shared" ca="1" si="212"/>
        <v/>
      </c>
      <c r="T1506" s="181" t="str">
        <f ca="1">IF(B1506="","",IF(ISERROR(MATCH($J1506,SorP!$B$1:$B$6226,0)),"",INDIRECT("'SorP'!$A$"&amp;MATCH($S1506&amp;$J1506,SorP!C:C,0))))</f>
        <v/>
      </c>
      <c r="U1506" s="201"/>
      <c r="V1506" s="226" t="e">
        <f>IF(C1506="",NA(),IF(OR(C1506="Smelter not listed",C1506="Smelter not yet identified"),MATCH($B1506&amp;$D1506,'Smelter Look-up'!$J:$J,0),MATCH($B1506&amp;$C1506,'Smelter Look-up'!$J:$J,0)))</f>
        <v>#N/A</v>
      </c>
      <c r="X1506" s="227">
        <f t="shared" ca="1" si="213"/>
        <v>0</v>
      </c>
      <c r="AB1506" s="228" t="str">
        <f t="shared" si="214"/>
        <v/>
      </c>
    </row>
    <row r="1507" spans="1:28" s="227" customFormat="1" ht="20.25">
      <c r="A1507" s="181"/>
      <c r="B1507" s="182" t="str">
        <f>IF(LEN(A1507)=0,"",INDEX('Smelter Look-up'!$A:$A,MATCH($A1507,'Smelter Look-up'!$E:$E,0)))</f>
        <v/>
      </c>
      <c r="C1507" s="186" t="str">
        <f>IF(LEN(A1507)=0,"",INDEX('Smelter Look-up'!$C:$C,MATCH($A1507,'Smelter Look-up'!$E:$E,0)))</f>
        <v/>
      </c>
      <c r="D1507" s="230"/>
      <c r="E1507" s="182" t="str">
        <f ca="1">IF(ISERROR($V1507),"",OFFSET('Smelter Look-up'!$D$4,$V1507-4,0)&amp;"")</f>
        <v/>
      </c>
      <c r="F1507" s="182" t="str">
        <f ca="1">IF(ISERROR($V1507),"",OFFSET('Smelter Look-up'!$E$4,$V1507-4,0))</f>
        <v/>
      </c>
      <c r="G1507" s="182" t="str">
        <f ca="1">IF(C1507=$X$4,IF(ISERROR($V1507),"Enter smelter details","RMI"),IF(ISERROR($V1507),"",OFFSET('Smelter Look-up'!$F$4,$V1507-4,0)))</f>
        <v/>
      </c>
      <c r="H1507" s="183" t="str">
        <f ca="1">IF(ISERROR($V1507),"",OFFSET('Smelter Look-up'!$G$4,$V1507-4,0))</f>
        <v/>
      </c>
      <c r="I1507" s="184" t="str">
        <f ca="1">IF(ISERROR($V1507),"",OFFSET('Smelter Look-up'!$H$4,$V1507-4,0))</f>
        <v/>
      </c>
      <c r="J1507" s="184" t="str">
        <f ca="1">IF(ISERROR($V1507),"",OFFSET('Smelter Look-up'!$I$4,$V1507-4,0))</f>
        <v/>
      </c>
      <c r="K1507" s="224"/>
      <c r="L1507" s="224"/>
      <c r="M1507" s="224"/>
      <c r="N1507" s="224"/>
      <c r="O1507" s="224"/>
      <c r="P1507" s="185"/>
      <c r="Q1507" s="225"/>
      <c r="R1507" s="182" t="str">
        <f ca="1">IF(ISERROR($V1507),"",OFFSET('Smelter Look-up'!$C$4,$V1507-4,0)&amp;"")</f>
        <v/>
      </c>
      <c r="S1507" s="181" t="str">
        <f t="shared" ca="1" si="212"/>
        <v/>
      </c>
      <c r="T1507" s="181" t="str">
        <f ca="1">IF(B1507="","",IF(ISERROR(MATCH($J1507,SorP!$B$1:$B$6226,0)),"",INDIRECT("'SorP'!$A$"&amp;MATCH($S1507&amp;$J1507,SorP!C:C,0))))</f>
        <v/>
      </c>
      <c r="U1507" s="201"/>
      <c r="V1507" s="226" t="e">
        <f>IF(C1507="",NA(),IF(OR(C1507="Smelter not listed",C1507="Smelter not yet identified"),MATCH($B1507&amp;$D1507,'Smelter Look-up'!$J:$J,0),MATCH($B1507&amp;$C1507,'Smelter Look-up'!$J:$J,0)))</f>
        <v>#N/A</v>
      </c>
      <c r="X1507" s="227">
        <f t="shared" ca="1" si="213"/>
        <v>0</v>
      </c>
      <c r="AB1507" s="228" t="str">
        <f t="shared" si="214"/>
        <v/>
      </c>
    </row>
    <row r="1508" spans="1:28" s="227" customFormat="1" ht="20.25">
      <c r="A1508" s="181"/>
      <c r="B1508" s="182" t="str">
        <f>IF(LEN(A1508)=0,"",INDEX('Smelter Look-up'!$A:$A,MATCH($A1508,'Smelter Look-up'!$E:$E,0)))</f>
        <v/>
      </c>
      <c r="C1508" s="186" t="str">
        <f>IF(LEN(A1508)=0,"",INDEX('Smelter Look-up'!$C:$C,MATCH($A1508,'Smelter Look-up'!$E:$E,0)))</f>
        <v/>
      </c>
      <c r="D1508" s="230"/>
      <c r="E1508" s="182" t="str">
        <f ca="1">IF(ISERROR($V1508),"",OFFSET('Smelter Look-up'!$D$4,$V1508-4,0)&amp;"")</f>
        <v/>
      </c>
      <c r="F1508" s="182" t="str">
        <f ca="1">IF(ISERROR($V1508),"",OFFSET('Smelter Look-up'!$E$4,$V1508-4,0))</f>
        <v/>
      </c>
      <c r="G1508" s="182" t="str">
        <f ca="1">IF(C1508=$X$4,IF(ISERROR($V1508),"Enter smelter details","RMI"),IF(ISERROR($V1508),"",OFFSET('Smelter Look-up'!$F$4,$V1508-4,0)))</f>
        <v/>
      </c>
      <c r="H1508" s="183" t="str">
        <f ca="1">IF(ISERROR($V1508),"",OFFSET('Smelter Look-up'!$G$4,$V1508-4,0))</f>
        <v/>
      </c>
      <c r="I1508" s="184" t="str">
        <f ca="1">IF(ISERROR($V1508),"",OFFSET('Smelter Look-up'!$H$4,$V1508-4,0))</f>
        <v/>
      </c>
      <c r="J1508" s="184" t="str">
        <f ca="1">IF(ISERROR($V1508),"",OFFSET('Smelter Look-up'!$I$4,$V1508-4,0))</f>
        <v/>
      </c>
      <c r="K1508" s="224"/>
      <c r="L1508" s="224"/>
      <c r="M1508" s="224"/>
      <c r="N1508" s="224"/>
      <c r="O1508" s="224"/>
      <c r="P1508" s="185"/>
      <c r="Q1508" s="225"/>
      <c r="R1508" s="182" t="str">
        <f ca="1">IF(ISERROR($V1508),"",OFFSET('Smelter Look-up'!$C$4,$V1508-4,0)&amp;"")</f>
        <v/>
      </c>
      <c r="S1508" s="181" t="str">
        <f t="shared" ca="1" si="212"/>
        <v/>
      </c>
      <c r="T1508" s="181" t="str">
        <f ca="1">IF(B1508="","",IF(ISERROR(MATCH($J1508,SorP!$B$1:$B$6226,0)),"",INDIRECT("'SorP'!$A$"&amp;MATCH($S1508&amp;$J1508,SorP!C:C,0))))</f>
        <v/>
      </c>
      <c r="U1508" s="201"/>
      <c r="V1508" s="226" t="e">
        <f>IF(C1508="",NA(),IF(OR(C1508="Smelter not listed",C1508="Smelter not yet identified"),MATCH($B1508&amp;$D1508,'Smelter Look-up'!$J:$J,0),MATCH($B1508&amp;$C1508,'Smelter Look-up'!$J:$J,0)))</f>
        <v>#N/A</v>
      </c>
      <c r="X1508" s="227">
        <f t="shared" ca="1" si="213"/>
        <v>0</v>
      </c>
      <c r="AB1508" s="228" t="str">
        <f t="shared" si="214"/>
        <v/>
      </c>
    </row>
    <row r="1509" spans="1:28" s="227" customFormat="1" ht="20.25">
      <c r="A1509" s="181"/>
      <c r="B1509" s="182" t="str">
        <f>IF(LEN(A1509)=0,"",INDEX('Smelter Look-up'!$A:$A,MATCH($A1509,'Smelter Look-up'!$E:$E,0)))</f>
        <v/>
      </c>
      <c r="C1509" s="186" t="str">
        <f>IF(LEN(A1509)=0,"",INDEX('Smelter Look-up'!$C:$C,MATCH($A1509,'Smelter Look-up'!$E:$E,0)))</f>
        <v/>
      </c>
      <c r="D1509" s="230"/>
      <c r="E1509" s="182" t="str">
        <f ca="1">IF(ISERROR($V1509),"",OFFSET('Smelter Look-up'!$D$4,$V1509-4,0)&amp;"")</f>
        <v/>
      </c>
      <c r="F1509" s="182" t="str">
        <f ca="1">IF(ISERROR($V1509),"",OFFSET('Smelter Look-up'!$E$4,$V1509-4,0))</f>
        <v/>
      </c>
      <c r="G1509" s="182" t="str">
        <f ca="1">IF(C1509=$X$4,IF(ISERROR($V1509),"Enter smelter details","RMI"),IF(ISERROR($V1509),"",OFFSET('Smelter Look-up'!$F$4,$V1509-4,0)))</f>
        <v/>
      </c>
      <c r="H1509" s="183" t="str">
        <f ca="1">IF(ISERROR($V1509),"",OFFSET('Smelter Look-up'!$G$4,$V1509-4,0))</f>
        <v/>
      </c>
      <c r="I1509" s="184" t="str">
        <f ca="1">IF(ISERROR($V1509),"",OFFSET('Smelter Look-up'!$H$4,$V1509-4,0))</f>
        <v/>
      </c>
      <c r="J1509" s="184" t="str">
        <f ca="1">IF(ISERROR($V1509),"",OFFSET('Smelter Look-up'!$I$4,$V1509-4,0))</f>
        <v/>
      </c>
      <c r="K1509" s="224"/>
      <c r="L1509" s="224"/>
      <c r="M1509" s="224"/>
      <c r="N1509" s="224"/>
      <c r="O1509" s="224"/>
      <c r="P1509" s="185"/>
      <c r="Q1509" s="225"/>
      <c r="R1509" s="182" t="str">
        <f ca="1">IF(ISERROR($V1509),"",OFFSET('Smelter Look-up'!$C$4,$V1509-4,0)&amp;"")</f>
        <v/>
      </c>
      <c r="S1509" s="181" t="str">
        <f t="shared" ca="1" si="212"/>
        <v/>
      </c>
      <c r="T1509" s="181" t="str">
        <f ca="1">IF(B1509="","",IF(ISERROR(MATCH($J1509,SorP!$B$1:$B$6226,0)),"",INDIRECT("'SorP'!$A$"&amp;MATCH($S1509&amp;$J1509,SorP!C:C,0))))</f>
        <v/>
      </c>
      <c r="U1509" s="201"/>
      <c r="V1509" s="226" t="e">
        <f>IF(C1509="",NA(),IF(OR(C1509="Smelter not listed",C1509="Smelter not yet identified"),MATCH($B1509&amp;$D1509,'Smelter Look-up'!$J:$J,0),MATCH($B1509&amp;$C1509,'Smelter Look-up'!$J:$J,0)))</f>
        <v>#N/A</v>
      </c>
      <c r="X1509" s="227">
        <f t="shared" ca="1" si="213"/>
        <v>0</v>
      </c>
      <c r="AB1509" s="228" t="str">
        <f t="shared" si="214"/>
        <v/>
      </c>
    </row>
    <row r="1510" spans="1:28" s="227" customFormat="1" ht="20.25">
      <c r="A1510" s="181"/>
      <c r="B1510" s="182" t="str">
        <f>IF(LEN(A1510)=0,"",INDEX('Smelter Look-up'!$A:$A,MATCH($A1510,'Smelter Look-up'!$E:$E,0)))</f>
        <v/>
      </c>
      <c r="C1510" s="186" t="str">
        <f>IF(LEN(A1510)=0,"",INDEX('Smelter Look-up'!$C:$C,MATCH($A1510,'Smelter Look-up'!$E:$E,0)))</f>
        <v/>
      </c>
      <c r="D1510" s="230"/>
      <c r="E1510" s="182" t="str">
        <f ca="1">IF(ISERROR($V1510),"",OFFSET('Smelter Look-up'!$D$4,$V1510-4,0)&amp;"")</f>
        <v/>
      </c>
      <c r="F1510" s="182" t="str">
        <f ca="1">IF(ISERROR($V1510),"",OFFSET('Smelter Look-up'!$E$4,$V1510-4,0))</f>
        <v/>
      </c>
      <c r="G1510" s="182" t="str">
        <f ca="1">IF(C1510=$X$4,IF(ISERROR($V1510),"Enter smelter details","RMI"),IF(ISERROR($V1510),"",OFFSET('Smelter Look-up'!$F$4,$V1510-4,0)))</f>
        <v/>
      </c>
      <c r="H1510" s="183" t="str">
        <f ca="1">IF(ISERROR($V1510),"",OFFSET('Smelter Look-up'!$G$4,$V1510-4,0))</f>
        <v/>
      </c>
      <c r="I1510" s="184" t="str">
        <f ca="1">IF(ISERROR($V1510),"",OFFSET('Smelter Look-up'!$H$4,$V1510-4,0))</f>
        <v/>
      </c>
      <c r="J1510" s="184" t="str">
        <f ca="1">IF(ISERROR($V1510),"",OFFSET('Smelter Look-up'!$I$4,$V1510-4,0))</f>
        <v/>
      </c>
      <c r="K1510" s="224"/>
      <c r="L1510" s="224"/>
      <c r="M1510" s="224"/>
      <c r="N1510" s="224"/>
      <c r="O1510" s="224"/>
      <c r="P1510" s="185"/>
      <c r="Q1510" s="225"/>
      <c r="R1510" s="182" t="str">
        <f ca="1">IF(ISERROR($V1510),"",OFFSET('Smelter Look-up'!$C$4,$V1510-4,0)&amp;"")</f>
        <v/>
      </c>
      <c r="S1510" s="181" t="str">
        <f t="shared" ca="1" si="212"/>
        <v/>
      </c>
      <c r="T1510" s="181" t="str">
        <f ca="1">IF(B1510="","",IF(ISERROR(MATCH($J1510,SorP!$B$1:$B$6226,0)),"",INDIRECT("'SorP'!$A$"&amp;MATCH($S1510&amp;$J1510,SorP!C:C,0))))</f>
        <v/>
      </c>
      <c r="U1510" s="201"/>
      <c r="V1510" s="226" t="e">
        <f>IF(C1510="",NA(),IF(OR(C1510="Smelter not listed",C1510="Smelter not yet identified"),MATCH($B1510&amp;$D1510,'Smelter Look-up'!$J:$J,0),MATCH($B1510&amp;$C1510,'Smelter Look-up'!$J:$J,0)))</f>
        <v>#N/A</v>
      </c>
      <c r="X1510" s="227">
        <f t="shared" ca="1" si="213"/>
        <v>0</v>
      </c>
      <c r="AB1510" s="228" t="str">
        <f t="shared" si="214"/>
        <v/>
      </c>
    </row>
    <row r="1511" spans="1:28" s="227" customFormat="1" ht="20.25">
      <c r="A1511" s="181"/>
      <c r="B1511" s="182" t="str">
        <f>IF(LEN(A1511)=0,"",INDEX('Smelter Look-up'!$A:$A,MATCH($A1511,'Smelter Look-up'!$E:$E,0)))</f>
        <v/>
      </c>
      <c r="C1511" s="186" t="str">
        <f>IF(LEN(A1511)=0,"",INDEX('Smelter Look-up'!$C:$C,MATCH($A1511,'Smelter Look-up'!$E:$E,0)))</f>
        <v/>
      </c>
      <c r="D1511" s="230"/>
      <c r="E1511" s="182" t="str">
        <f ca="1">IF(ISERROR($V1511),"",OFFSET('Smelter Look-up'!$D$4,$V1511-4,0)&amp;"")</f>
        <v/>
      </c>
      <c r="F1511" s="182" t="str">
        <f ca="1">IF(ISERROR($V1511),"",OFFSET('Smelter Look-up'!$E$4,$V1511-4,0))</f>
        <v/>
      </c>
      <c r="G1511" s="182" t="str">
        <f ca="1">IF(C1511=$X$4,IF(ISERROR($V1511),"Enter smelter details","RMI"),IF(ISERROR($V1511),"",OFFSET('Smelter Look-up'!$F$4,$V1511-4,0)))</f>
        <v/>
      </c>
      <c r="H1511" s="183" t="str">
        <f ca="1">IF(ISERROR($V1511),"",OFFSET('Smelter Look-up'!$G$4,$V1511-4,0))</f>
        <v/>
      </c>
      <c r="I1511" s="184" t="str">
        <f ca="1">IF(ISERROR($V1511),"",OFFSET('Smelter Look-up'!$H$4,$V1511-4,0))</f>
        <v/>
      </c>
      <c r="J1511" s="184" t="str">
        <f ca="1">IF(ISERROR($V1511),"",OFFSET('Smelter Look-up'!$I$4,$V1511-4,0))</f>
        <v/>
      </c>
      <c r="K1511" s="224"/>
      <c r="L1511" s="224"/>
      <c r="M1511" s="224"/>
      <c r="N1511" s="224"/>
      <c r="O1511" s="224"/>
      <c r="P1511" s="185"/>
      <c r="Q1511" s="225"/>
      <c r="R1511" s="182" t="str">
        <f ca="1">IF(ISERROR($V1511),"",OFFSET('Smelter Look-up'!$C$4,$V1511-4,0)&amp;"")</f>
        <v/>
      </c>
      <c r="S1511" s="181" t="str">
        <f t="shared" ca="1" si="212"/>
        <v/>
      </c>
      <c r="T1511" s="181" t="str">
        <f ca="1">IF(B1511="","",IF(ISERROR(MATCH($J1511,SorP!$B$1:$B$6226,0)),"",INDIRECT("'SorP'!$A$"&amp;MATCH($S1511&amp;$J1511,SorP!C:C,0))))</f>
        <v/>
      </c>
      <c r="U1511" s="201"/>
      <c r="V1511" s="226" t="e">
        <f>IF(C1511="",NA(),IF(OR(C1511="Smelter not listed",C1511="Smelter not yet identified"),MATCH($B1511&amp;$D1511,'Smelter Look-up'!$J:$J,0),MATCH($B1511&amp;$C1511,'Smelter Look-up'!$J:$J,0)))</f>
        <v>#N/A</v>
      </c>
      <c r="X1511" s="227">
        <f t="shared" ca="1" si="213"/>
        <v>0</v>
      </c>
      <c r="AB1511" s="228" t="str">
        <f t="shared" si="214"/>
        <v/>
      </c>
    </row>
    <row r="1512" spans="1:28" s="227" customFormat="1" ht="20.25">
      <c r="A1512" s="181"/>
      <c r="B1512" s="182" t="str">
        <f>IF(LEN(A1512)=0,"",INDEX('Smelter Look-up'!$A:$A,MATCH($A1512,'Smelter Look-up'!$E:$E,0)))</f>
        <v/>
      </c>
      <c r="C1512" s="186" t="str">
        <f>IF(LEN(A1512)=0,"",INDEX('Smelter Look-up'!$C:$C,MATCH($A1512,'Smelter Look-up'!$E:$E,0)))</f>
        <v/>
      </c>
      <c r="D1512" s="230"/>
      <c r="E1512" s="182" t="str">
        <f ca="1">IF(ISERROR($V1512),"",OFFSET('Smelter Look-up'!$D$4,$V1512-4,0)&amp;"")</f>
        <v/>
      </c>
      <c r="F1512" s="182" t="str">
        <f ca="1">IF(ISERROR($V1512),"",OFFSET('Smelter Look-up'!$E$4,$V1512-4,0))</f>
        <v/>
      </c>
      <c r="G1512" s="182" t="str">
        <f ca="1">IF(C1512=$X$4,IF(ISERROR($V1512),"Enter smelter details","RMI"),IF(ISERROR($V1512),"",OFFSET('Smelter Look-up'!$F$4,$V1512-4,0)))</f>
        <v/>
      </c>
      <c r="H1512" s="183" t="str">
        <f ca="1">IF(ISERROR($V1512),"",OFFSET('Smelter Look-up'!$G$4,$V1512-4,0))</f>
        <v/>
      </c>
      <c r="I1512" s="184" t="str">
        <f ca="1">IF(ISERROR($V1512),"",OFFSET('Smelter Look-up'!$H$4,$V1512-4,0))</f>
        <v/>
      </c>
      <c r="J1512" s="184" t="str">
        <f ca="1">IF(ISERROR($V1512),"",OFFSET('Smelter Look-up'!$I$4,$V1512-4,0))</f>
        <v/>
      </c>
      <c r="K1512" s="224"/>
      <c r="L1512" s="224"/>
      <c r="M1512" s="224"/>
      <c r="N1512" s="224"/>
      <c r="O1512" s="224"/>
      <c r="P1512" s="185"/>
      <c r="Q1512" s="225"/>
      <c r="R1512" s="182" t="str">
        <f ca="1">IF(ISERROR($V1512),"",OFFSET('Smelter Look-up'!$C$4,$V1512-4,0)&amp;"")</f>
        <v/>
      </c>
      <c r="S1512" s="181" t="str">
        <f t="shared" ca="1" si="212"/>
        <v/>
      </c>
      <c r="T1512" s="181" t="str">
        <f ca="1">IF(B1512="","",IF(ISERROR(MATCH($J1512,SorP!$B$1:$B$6226,0)),"",INDIRECT("'SorP'!$A$"&amp;MATCH($S1512&amp;$J1512,SorP!C:C,0))))</f>
        <v/>
      </c>
      <c r="U1512" s="201"/>
      <c r="V1512" s="226" t="e">
        <f>IF(C1512="",NA(),IF(OR(C1512="Smelter not listed",C1512="Smelter not yet identified"),MATCH($B1512&amp;$D1512,'Smelter Look-up'!$J:$J,0),MATCH($B1512&amp;$C1512,'Smelter Look-up'!$J:$J,0)))</f>
        <v>#N/A</v>
      </c>
      <c r="X1512" s="227">
        <f t="shared" ca="1" si="213"/>
        <v>0</v>
      </c>
      <c r="AB1512" s="228" t="str">
        <f t="shared" si="214"/>
        <v/>
      </c>
    </row>
    <row r="1513" spans="1:28" s="227" customFormat="1" ht="20.25">
      <c r="A1513" s="181"/>
      <c r="B1513" s="182" t="str">
        <f>IF(LEN(A1513)=0,"",INDEX('Smelter Look-up'!$A:$A,MATCH($A1513,'Smelter Look-up'!$E:$E,0)))</f>
        <v/>
      </c>
      <c r="C1513" s="186" t="str">
        <f>IF(LEN(A1513)=0,"",INDEX('Smelter Look-up'!$C:$C,MATCH($A1513,'Smelter Look-up'!$E:$E,0)))</f>
        <v/>
      </c>
      <c r="D1513" s="230"/>
      <c r="E1513" s="182" t="str">
        <f ca="1">IF(ISERROR($V1513),"",OFFSET('Smelter Look-up'!$D$4,$V1513-4,0)&amp;"")</f>
        <v/>
      </c>
      <c r="F1513" s="182" t="str">
        <f ca="1">IF(ISERROR($V1513),"",OFFSET('Smelter Look-up'!$E$4,$V1513-4,0))</f>
        <v/>
      </c>
      <c r="G1513" s="182" t="str">
        <f ca="1">IF(C1513=$X$4,IF(ISERROR($V1513),"Enter smelter details","RMI"),IF(ISERROR($V1513),"",OFFSET('Smelter Look-up'!$F$4,$V1513-4,0)))</f>
        <v/>
      </c>
      <c r="H1513" s="183" t="str">
        <f ca="1">IF(ISERROR($V1513),"",OFFSET('Smelter Look-up'!$G$4,$V1513-4,0))</f>
        <v/>
      </c>
      <c r="I1513" s="184" t="str">
        <f ca="1">IF(ISERROR($V1513),"",OFFSET('Smelter Look-up'!$H$4,$V1513-4,0))</f>
        <v/>
      </c>
      <c r="J1513" s="184" t="str">
        <f ca="1">IF(ISERROR($V1513),"",OFFSET('Smelter Look-up'!$I$4,$V1513-4,0))</f>
        <v/>
      </c>
      <c r="K1513" s="224"/>
      <c r="L1513" s="224"/>
      <c r="M1513" s="224"/>
      <c r="N1513" s="224"/>
      <c r="O1513" s="224"/>
      <c r="P1513" s="185"/>
      <c r="Q1513" s="225"/>
      <c r="R1513" s="182" t="str">
        <f ca="1">IF(ISERROR($V1513),"",OFFSET('Smelter Look-up'!$C$4,$V1513-4,0)&amp;"")</f>
        <v/>
      </c>
      <c r="S1513" s="181" t="str">
        <f t="shared" ca="1" si="212"/>
        <v/>
      </c>
      <c r="T1513" s="181" t="str">
        <f ca="1">IF(B1513="","",IF(ISERROR(MATCH($J1513,SorP!$B$1:$B$6226,0)),"",INDIRECT("'SorP'!$A$"&amp;MATCH($S1513&amp;$J1513,SorP!C:C,0))))</f>
        <v/>
      </c>
      <c r="U1513" s="201"/>
      <c r="V1513" s="226" t="e">
        <f>IF(C1513="",NA(),IF(OR(C1513="Smelter not listed",C1513="Smelter not yet identified"),MATCH($B1513&amp;$D1513,'Smelter Look-up'!$J:$J,0),MATCH($B1513&amp;$C1513,'Smelter Look-up'!$J:$J,0)))</f>
        <v>#N/A</v>
      </c>
      <c r="X1513" s="227">
        <f t="shared" ca="1" si="213"/>
        <v>0</v>
      </c>
      <c r="AB1513" s="228" t="str">
        <f t="shared" si="214"/>
        <v/>
      </c>
    </row>
    <row r="1514" spans="1:28" s="227" customFormat="1" ht="20.25">
      <c r="A1514" s="181"/>
      <c r="B1514" s="182" t="str">
        <f>IF(LEN(A1514)=0,"",INDEX('Smelter Look-up'!$A:$A,MATCH($A1514,'Smelter Look-up'!$E:$E,0)))</f>
        <v/>
      </c>
      <c r="C1514" s="186" t="str">
        <f>IF(LEN(A1514)=0,"",INDEX('Smelter Look-up'!$C:$C,MATCH($A1514,'Smelter Look-up'!$E:$E,0)))</f>
        <v/>
      </c>
      <c r="D1514" s="230"/>
      <c r="E1514" s="182" t="str">
        <f ca="1">IF(ISERROR($V1514),"",OFFSET('Smelter Look-up'!$D$4,$V1514-4,0)&amp;"")</f>
        <v/>
      </c>
      <c r="F1514" s="182" t="str">
        <f ca="1">IF(ISERROR($V1514),"",OFFSET('Smelter Look-up'!$E$4,$V1514-4,0))</f>
        <v/>
      </c>
      <c r="G1514" s="182" t="str">
        <f ca="1">IF(C1514=$X$4,IF(ISERROR($V1514),"Enter smelter details","RMI"),IF(ISERROR($V1514),"",OFFSET('Smelter Look-up'!$F$4,$V1514-4,0)))</f>
        <v/>
      </c>
      <c r="H1514" s="183" t="str">
        <f ca="1">IF(ISERROR($V1514),"",OFFSET('Smelter Look-up'!$G$4,$V1514-4,0))</f>
        <v/>
      </c>
      <c r="I1514" s="184" t="str">
        <f ca="1">IF(ISERROR($V1514),"",OFFSET('Smelter Look-up'!$H$4,$V1514-4,0))</f>
        <v/>
      </c>
      <c r="J1514" s="184" t="str">
        <f ca="1">IF(ISERROR($V1514),"",OFFSET('Smelter Look-up'!$I$4,$V1514-4,0))</f>
        <v/>
      </c>
      <c r="K1514" s="224"/>
      <c r="L1514" s="224"/>
      <c r="M1514" s="224"/>
      <c r="N1514" s="224"/>
      <c r="O1514" s="224"/>
      <c r="P1514" s="185"/>
      <c r="Q1514" s="225"/>
      <c r="R1514" s="182" t="str">
        <f ca="1">IF(ISERROR($V1514),"",OFFSET('Smelter Look-up'!$C$4,$V1514-4,0)&amp;"")</f>
        <v/>
      </c>
      <c r="S1514" s="181" t="str">
        <f t="shared" ca="1" si="212"/>
        <v/>
      </c>
      <c r="T1514" s="181" t="str">
        <f ca="1">IF(B1514="","",IF(ISERROR(MATCH($J1514,SorP!$B$1:$B$6226,0)),"",INDIRECT("'SorP'!$A$"&amp;MATCH($S1514&amp;$J1514,SorP!C:C,0))))</f>
        <v/>
      </c>
      <c r="U1514" s="201"/>
      <c r="V1514" s="226" t="e">
        <f>IF(C1514="",NA(),IF(OR(C1514="Smelter not listed",C1514="Smelter not yet identified"),MATCH($B1514&amp;$D1514,'Smelter Look-up'!$J:$J,0),MATCH($B1514&amp;$C1514,'Smelter Look-up'!$J:$J,0)))</f>
        <v>#N/A</v>
      </c>
      <c r="X1514" s="227">
        <f t="shared" ca="1" si="213"/>
        <v>0</v>
      </c>
      <c r="AB1514" s="228" t="str">
        <f t="shared" si="214"/>
        <v/>
      </c>
    </row>
    <row r="1515" spans="1:28" s="227" customFormat="1" ht="20.25">
      <c r="A1515" s="181"/>
      <c r="B1515" s="182" t="str">
        <f>IF(LEN(A1515)=0,"",INDEX('Smelter Look-up'!$A:$A,MATCH($A1515,'Smelter Look-up'!$E:$E,0)))</f>
        <v/>
      </c>
      <c r="C1515" s="186" t="str">
        <f>IF(LEN(A1515)=0,"",INDEX('Smelter Look-up'!$C:$C,MATCH($A1515,'Smelter Look-up'!$E:$E,0)))</f>
        <v/>
      </c>
      <c r="D1515" s="230"/>
      <c r="E1515" s="182" t="str">
        <f ca="1">IF(ISERROR($V1515),"",OFFSET('Smelter Look-up'!$D$4,$V1515-4,0)&amp;"")</f>
        <v/>
      </c>
      <c r="F1515" s="182" t="str">
        <f ca="1">IF(ISERROR($V1515),"",OFFSET('Smelter Look-up'!$E$4,$V1515-4,0))</f>
        <v/>
      </c>
      <c r="G1515" s="182" t="str">
        <f ca="1">IF(C1515=$X$4,IF(ISERROR($V1515),"Enter smelter details","RMI"),IF(ISERROR($V1515),"",OFFSET('Smelter Look-up'!$F$4,$V1515-4,0)))</f>
        <v/>
      </c>
      <c r="H1515" s="183" t="str">
        <f ca="1">IF(ISERROR($V1515),"",OFFSET('Smelter Look-up'!$G$4,$V1515-4,0))</f>
        <v/>
      </c>
      <c r="I1515" s="184" t="str">
        <f ca="1">IF(ISERROR($V1515),"",OFFSET('Smelter Look-up'!$H$4,$V1515-4,0))</f>
        <v/>
      </c>
      <c r="J1515" s="184" t="str">
        <f ca="1">IF(ISERROR($V1515),"",OFFSET('Smelter Look-up'!$I$4,$V1515-4,0))</f>
        <v/>
      </c>
      <c r="K1515" s="224"/>
      <c r="L1515" s="224"/>
      <c r="M1515" s="224"/>
      <c r="N1515" s="224"/>
      <c r="O1515" s="224"/>
      <c r="P1515" s="185"/>
      <c r="Q1515" s="225"/>
      <c r="R1515" s="182" t="str">
        <f ca="1">IF(ISERROR($V1515),"",OFFSET('Smelter Look-up'!$C$4,$V1515-4,0)&amp;"")</f>
        <v/>
      </c>
      <c r="S1515" s="181" t="str">
        <f t="shared" ca="1" si="212"/>
        <v/>
      </c>
      <c r="T1515" s="181" t="str">
        <f ca="1">IF(B1515="","",IF(ISERROR(MATCH($J1515,SorP!$B$1:$B$6226,0)),"",INDIRECT("'SorP'!$A$"&amp;MATCH($S1515&amp;$J1515,SorP!C:C,0))))</f>
        <v/>
      </c>
      <c r="U1515" s="201"/>
      <c r="V1515" s="226" t="e">
        <f>IF(C1515="",NA(),IF(OR(C1515="Smelter not listed",C1515="Smelter not yet identified"),MATCH($B1515&amp;$D1515,'Smelter Look-up'!$J:$J,0),MATCH($B1515&amp;$C1515,'Smelter Look-up'!$J:$J,0)))</f>
        <v>#N/A</v>
      </c>
      <c r="X1515" s="227">
        <f t="shared" ca="1" si="213"/>
        <v>0</v>
      </c>
      <c r="AB1515" s="228" t="str">
        <f t="shared" si="214"/>
        <v/>
      </c>
    </row>
    <row r="1516" spans="1:28" s="227" customFormat="1" ht="20.25">
      <c r="A1516" s="181"/>
      <c r="B1516" s="182" t="str">
        <f>IF(LEN(A1516)=0,"",INDEX('Smelter Look-up'!$A:$A,MATCH($A1516,'Smelter Look-up'!$E:$E,0)))</f>
        <v/>
      </c>
      <c r="C1516" s="186" t="str">
        <f>IF(LEN(A1516)=0,"",INDEX('Smelter Look-up'!$C:$C,MATCH($A1516,'Smelter Look-up'!$E:$E,0)))</f>
        <v/>
      </c>
      <c r="D1516" s="230"/>
      <c r="E1516" s="182" t="str">
        <f ca="1">IF(ISERROR($V1516),"",OFFSET('Smelter Look-up'!$D$4,$V1516-4,0)&amp;"")</f>
        <v/>
      </c>
      <c r="F1516" s="182" t="str">
        <f ca="1">IF(ISERROR($V1516),"",OFFSET('Smelter Look-up'!$E$4,$V1516-4,0))</f>
        <v/>
      </c>
      <c r="G1516" s="182" t="str">
        <f ca="1">IF(C1516=$X$4,IF(ISERROR($V1516),"Enter smelter details","RMI"),IF(ISERROR($V1516),"",OFFSET('Smelter Look-up'!$F$4,$V1516-4,0)))</f>
        <v/>
      </c>
      <c r="H1516" s="183" t="str">
        <f ca="1">IF(ISERROR($V1516),"",OFFSET('Smelter Look-up'!$G$4,$V1516-4,0))</f>
        <v/>
      </c>
      <c r="I1516" s="184" t="str">
        <f ca="1">IF(ISERROR($V1516),"",OFFSET('Smelter Look-up'!$H$4,$V1516-4,0))</f>
        <v/>
      </c>
      <c r="J1516" s="184" t="str">
        <f ca="1">IF(ISERROR($V1516),"",OFFSET('Smelter Look-up'!$I$4,$V1516-4,0))</f>
        <v/>
      </c>
      <c r="K1516" s="224"/>
      <c r="L1516" s="224"/>
      <c r="M1516" s="224"/>
      <c r="N1516" s="224"/>
      <c r="O1516" s="224"/>
      <c r="P1516" s="185"/>
      <c r="Q1516" s="225"/>
      <c r="R1516" s="182" t="str">
        <f ca="1">IF(ISERROR($V1516),"",OFFSET('Smelter Look-up'!$C$4,$V1516-4,0)&amp;"")</f>
        <v/>
      </c>
      <c r="S1516" s="181" t="str">
        <f t="shared" ca="1" si="212"/>
        <v/>
      </c>
      <c r="T1516" s="181" t="str">
        <f ca="1">IF(B1516="","",IF(ISERROR(MATCH($J1516,SorP!$B$1:$B$6226,0)),"",INDIRECT("'SorP'!$A$"&amp;MATCH($S1516&amp;$J1516,SorP!C:C,0))))</f>
        <v/>
      </c>
      <c r="U1516" s="201"/>
      <c r="V1516" s="226" t="e">
        <f>IF(C1516="",NA(),IF(OR(C1516="Smelter not listed",C1516="Smelter not yet identified"),MATCH($B1516&amp;$D1516,'Smelter Look-up'!$J:$J,0),MATCH($B1516&amp;$C1516,'Smelter Look-up'!$J:$J,0)))</f>
        <v>#N/A</v>
      </c>
      <c r="X1516" s="227">
        <f t="shared" ca="1" si="213"/>
        <v>0</v>
      </c>
      <c r="AB1516" s="228" t="str">
        <f t="shared" si="214"/>
        <v/>
      </c>
    </row>
    <row r="1517" spans="1:28" s="227" customFormat="1" ht="20.25">
      <c r="A1517" s="181"/>
      <c r="B1517" s="182" t="str">
        <f>IF(LEN(A1517)=0,"",INDEX('Smelter Look-up'!$A:$A,MATCH($A1517,'Smelter Look-up'!$E:$E,0)))</f>
        <v/>
      </c>
      <c r="C1517" s="186" t="str">
        <f>IF(LEN(A1517)=0,"",INDEX('Smelter Look-up'!$C:$C,MATCH($A1517,'Smelter Look-up'!$E:$E,0)))</f>
        <v/>
      </c>
      <c r="D1517" s="230"/>
      <c r="E1517" s="182" t="str">
        <f ca="1">IF(ISERROR($V1517),"",OFFSET('Smelter Look-up'!$D$4,$V1517-4,0)&amp;"")</f>
        <v/>
      </c>
      <c r="F1517" s="182" t="str">
        <f ca="1">IF(ISERROR($V1517),"",OFFSET('Smelter Look-up'!$E$4,$V1517-4,0))</f>
        <v/>
      </c>
      <c r="G1517" s="182" t="str">
        <f ca="1">IF(C1517=$X$4,IF(ISERROR($V1517),"Enter smelter details","RMI"),IF(ISERROR($V1517),"",OFFSET('Smelter Look-up'!$F$4,$V1517-4,0)))</f>
        <v/>
      </c>
      <c r="H1517" s="183" t="str">
        <f ca="1">IF(ISERROR($V1517),"",OFFSET('Smelter Look-up'!$G$4,$V1517-4,0))</f>
        <v/>
      </c>
      <c r="I1517" s="184" t="str">
        <f ca="1">IF(ISERROR($V1517),"",OFFSET('Smelter Look-up'!$H$4,$V1517-4,0))</f>
        <v/>
      </c>
      <c r="J1517" s="184" t="str">
        <f ca="1">IF(ISERROR($V1517),"",OFFSET('Smelter Look-up'!$I$4,$V1517-4,0))</f>
        <v/>
      </c>
      <c r="K1517" s="224"/>
      <c r="L1517" s="224"/>
      <c r="M1517" s="224"/>
      <c r="N1517" s="224"/>
      <c r="O1517" s="224"/>
      <c r="P1517" s="185"/>
      <c r="Q1517" s="225"/>
      <c r="R1517" s="182" t="str">
        <f ca="1">IF(ISERROR($V1517),"",OFFSET('Smelter Look-up'!$C$4,$V1517-4,0)&amp;"")</f>
        <v/>
      </c>
      <c r="S1517" s="181" t="str">
        <f t="shared" ca="1" si="212"/>
        <v/>
      </c>
      <c r="T1517" s="181" t="str">
        <f ca="1">IF(B1517="","",IF(ISERROR(MATCH($J1517,SorP!$B$1:$B$6226,0)),"",INDIRECT("'SorP'!$A$"&amp;MATCH($S1517&amp;$J1517,SorP!C:C,0))))</f>
        <v/>
      </c>
      <c r="U1517" s="201"/>
      <c r="V1517" s="226" t="e">
        <f>IF(C1517="",NA(),IF(OR(C1517="Smelter not listed",C1517="Smelter not yet identified"),MATCH($B1517&amp;$D1517,'Smelter Look-up'!$J:$J,0),MATCH($B1517&amp;$C1517,'Smelter Look-up'!$J:$J,0)))</f>
        <v>#N/A</v>
      </c>
      <c r="X1517" s="227">
        <f t="shared" ca="1" si="213"/>
        <v>0</v>
      </c>
      <c r="AB1517" s="228" t="str">
        <f t="shared" si="214"/>
        <v/>
      </c>
    </row>
    <row r="1518" spans="1:28" s="227" customFormat="1" ht="20.25">
      <c r="A1518" s="181"/>
      <c r="B1518" s="182" t="str">
        <f>IF(LEN(A1518)=0,"",INDEX('Smelter Look-up'!$A:$A,MATCH($A1518,'Smelter Look-up'!$E:$E,0)))</f>
        <v/>
      </c>
      <c r="C1518" s="186" t="str">
        <f>IF(LEN(A1518)=0,"",INDEX('Smelter Look-up'!$C:$C,MATCH($A1518,'Smelter Look-up'!$E:$E,0)))</f>
        <v/>
      </c>
      <c r="D1518" s="230"/>
      <c r="E1518" s="182" t="str">
        <f ca="1">IF(ISERROR($V1518),"",OFFSET('Smelter Look-up'!$D$4,$V1518-4,0)&amp;"")</f>
        <v/>
      </c>
      <c r="F1518" s="182" t="str">
        <f ca="1">IF(ISERROR($V1518),"",OFFSET('Smelter Look-up'!$E$4,$V1518-4,0))</f>
        <v/>
      </c>
      <c r="G1518" s="182" t="str">
        <f ca="1">IF(C1518=$X$4,IF(ISERROR($V1518),"Enter smelter details","RMI"),IF(ISERROR($V1518),"",OFFSET('Smelter Look-up'!$F$4,$V1518-4,0)))</f>
        <v/>
      </c>
      <c r="H1518" s="183" t="str">
        <f ca="1">IF(ISERROR($V1518),"",OFFSET('Smelter Look-up'!$G$4,$V1518-4,0))</f>
        <v/>
      </c>
      <c r="I1518" s="184" t="str">
        <f ca="1">IF(ISERROR($V1518),"",OFFSET('Smelter Look-up'!$H$4,$V1518-4,0))</f>
        <v/>
      </c>
      <c r="J1518" s="184" t="str">
        <f ca="1">IF(ISERROR($V1518),"",OFFSET('Smelter Look-up'!$I$4,$V1518-4,0))</f>
        <v/>
      </c>
      <c r="K1518" s="224"/>
      <c r="L1518" s="224"/>
      <c r="M1518" s="224"/>
      <c r="N1518" s="224"/>
      <c r="O1518" s="224"/>
      <c r="P1518" s="185"/>
      <c r="Q1518" s="225"/>
      <c r="R1518" s="182" t="str">
        <f ca="1">IF(ISERROR($V1518),"",OFFSET('Smelter Look-up'!$C$4,$V1518-4,0)&amp;"")</f>
        <v/>
      </c>
      <c r="S1518" s="181" t="str">
        <f t="shared" ca="1" si="212"/>
        <v/>
      </c>
      <c r="T1518" s="181" t="str">
        <f ca="1">IF(B1518="","",IF(ISERROR(MATCH($J1518,SorP!$B$1:$B$6226,0)),"",INDIRECT("'SorP'!$A$"&amp;MATCH($S1518&amp;$J1518,SorP!C:C,0))))</f>
        <v/>
      </c>
      <c r="U1518" s="201"/>
      <c r="V1518" s="226" t="e">
        <f>IF(C1518="",NA(),IF(OR(C1518="Smelter not listed",C1518="Smelter not yet identified"),MATCH($B1518&amp;$D1518,'Smelter Look-up'!$J:$J,0),MATCH($B1518&amp;$C1518,'Smelter Look-up'!$J:$J,0)))</f>
        <v>#N/A</v>
      </c>
      <c r="X1518" s="227">
        <f t="shared" ca="1" si="213"/>
        <v>0</v>
      </c>
      <c r="AB1518" s="228" t="str">
        <f t="shared" si="214"/>
        <v/>
      </c>
    </row>
    <row r="1519" spans="1:28" s="227" customFormat="1" ht="20.25">
      <c r="A1519" s="181"/>
      <c r="B1519" s="182" t="str">
        <f>IF(LEN(A1519)=0,"",INDEX('Smelter Look-up'!$A:$A,MATCH($A1519,'Smelter Look-up'!$E:$E,0)))</f>
        <v/>
      </c>
      <c r="C1519" s="186" t="str">
        <f>IF(LEN(A1519)=0,"",INDEX('Smelter Look-up'!$C:$C,MATCH($A1519,'Smelter Look-up'!$E:$E,0)))</f>
        <v/>
      </c>
      <c r="D1519" s="230"/>
      <c r="E1519" s="182" t="str">
        <f ca="1">IF(ISERROR($V1519),"",OFFSET('Smelter Look-up'!$D$4,$V1519-4,0)&amp;"")</f>
        <v/>
      </c>
      <c r="F1519" s="182" t="str">
        <f ca="1">IF(ISERROR($V1519),"",OFFSET('Smelter Look-up'!$E$4,$V1519-4,0))</f>
        <v/>
      </c>
      <c r="G1519" s="182" t="str">
        <f ca="1">IF(C1519=$X$4,IF(ISERROR($V1519),"Enter smelter details","RMI"),IF(ISERROR($V1519),"",OFFSET('Smelter Look-up'!$F$4,$V1519-4,0)))</f>
        <v/>
      </c>
      <c r="H1519" s="183" t="str">
        <f ca="1">IF(ISERROR($V1519),"",OFFSET('Smelter Look-up'!$G$4,$V1519-4,0))</f>
        <v/>
      </c>
      <c r="I1519" s="184" t="str">
        <f ca="1">IF(ISERROR($V1519),"",OFFSET('Smelter Look-up'!$H$4,$V1519-4,0))</f>
        <v/>
      </c>
      <c r="J1519" s="184" t="str">
        <f ca="1">IF(ISERROR($V1519),"",OFFSET('Smelter Look-up'!$I$4,$V1519-4,0))</f>
        <v/>
      </c>
      <c r="K1519" s="224"/>
      <c r="L1519" s="224"/>
      <c r="M1519" s="224"/>
      <c r="N1519" s="224"/>
      <c r="O1519" s="224"/>
      <c r="P1519" s="185"/>
      <c r="Q1519" s="225"/>
      <c r="R1519" s="182" t="str">
        <f ca="1">IF(ISERROR($V1519),"",OFFSET('Smelter Look-up'!$C$4,$V1519-4,0)&amp;"")</f>
        <v/>
      </c>
      <c r="S1519" s="181" t="str">
        <f t="shared" ca="1" si="212"/>
        <v/>
      </c>
      <c r="T1519" s="181" t="str">
        <f ca="1">IF(B1519="","",IF(ISERROR(MATCH($J1519,SorP!$B$1:$B$6226,0)),"",INDIRECT("'SorP'!$A$"&amp;MATCH($S1519&amp;$J1519,SorP!C:C,0))))</f>
        <v/>
      </c>
      <c r="U1519" s="201"/>
      <c r="V1519" s="226" t="e">
        <f>IF(C1519="",NA(),IF(OR(C1519="Smelter not listed",C1519="Smelter not yet identified"),MATCH($B1519&amp;$D1519,'Smelter Look-up'!$J:$J,0),MATCH($B1519&amp;$C1519,'Smelter Look-up'!$J:$J,0)))</f>
        <v>#N/A</v>
      </c>
      <c r="X1519" s="227">
        <f t="shared" ca="1" si="213"/>
        <v>0</v>
      </c>
      <c r="AB1519" s="228" t="str">
        <f t="shared" si="214"/>
        <v/>
      </c>
    </row>
    <row r="1520" spans="1:28" s="227" customFormat="1" ht="20.25">
      <c r="A1520" s="181"/>
      <c r="B1520" s="182" t="str">
        <f>IF(LEN(A1520)=0,"",INDEX('Smelter Look-up'!$A:$A,MATCH($A1520,'Smelter Look-up'!$E:$E,0)))</f>
        <v/>
      </c>
      <c r="C1520" s="186" t="str">
        <f>IF(LEN(A1520)=0,"",INDEX('Smelter Look-up'!$C:$C,MATCH($A1520,'Smelter Look-up'!$E:$E,0)))</f>
        <v/>
      </c>
      <c r="D1520" s="230"/>
      <c r="E1520" s="182" t="str">
        <f ca="1">IF(ISERROR($V1520),"",OFFSET('Smelter Look-up'!$D$4,$V1520-4,0)&amp;"")</f>
        <v/>
      </c>
      <c r="F1520" s="182" t="str">
        <f ca="1">IF(ISERROR($V1520),"",OFFSET('Smelter Look-up'!$E$4,$V1520-4,0))</f>
        <v/>
      </c>
      <c r="G1520" s="182" t="str">
        <f ca="1">IF(C1520=$X$4,IF(ISERROR($V1520),"Enter smelter details","RMI"),IF(ISERROR($V1520),"",OFFSET('Smelter Look-up'!$F$4,$V1520-4,0)))</f>
        <v/>
      </c>
      <c r="H1520" s="183" t="str">
        <f ca="1">IF(ISERROR($V1520),"",OFFSET('Smelter Look-up'!$G$4,$V1520-4,0))</f>
        <v/>
      </c>
      <c r="I1520" s="184" t="str">
        <f ca="1">IF(ISERROR($V1520),"",OFFSET('Smelter Look-up'!$H$4,$V1520-4,0))</f>
        <v/>
      </c>
      <c r="J1520" s="184" t="str">
        <f ca="1">IF(ISERROR($V1520),"",OFFSET('Smelter Look-up'!$I$4,$V1520-4,0))</f>
        <v/>
      </c>
      <c r="K1520" s="224"/>
      <c r="L1520" s="224"/>
      <c r="M1520" s="224"/>
      <c r="N1520" s="224"/>
      <c r="O1520" s="224"/>
      <c r="P1520" s="185"/>
      <c r="Q1520" s="225"/>
      <c r="R1520" s="182" t="str">
        <f ca="1">IF(ISERROR($V1520),"",OFFSET('Smelter Look-up'!$C$4,$V1520-4,0)&amp;"")</f>
        <v/>
      </c>
      <c r="S1520" s="181" t="str">
        <f t="shared" ca="1" si="212"/>
        <v/>
      </c>
      <c r="T1520" s="181" t="str">
        <f ca="1">IF(B1520="","",IF(ISERROR(MATCH($J1520,SorP!$B$1:$B$6226,0)),"",INDIRECT("'SorP'!$A$"&amp;MATCH($S1520&amp;$J1520,SorP!C:C,0))))</f>
        <v/>
      </c>
      <c r="U1520" s="201"/>
      <c r="V1520" s="226" t="e">
        <f>IF(C1520="",NA(),IF(OR(C1520="Smelter not listed",C1520="Smelter not yet identified"),MATCH($B1520&amp;$D1520,'Smelter Look-up'!$J:$J,0),MATCH($B1520&amp;$C1520,'Smelter Look-up'!$J:$J,0)))</f>
        <v>#N/A</v>
      </c>
      <c r="X1520" s="227">
        <f t="shared" ca="1" si="213"/>
        <v>0</v>
      </c>
      <c r="AB1520" s="228" t="str">
        <f t="shared" si="214"/>
        <v/>
      </c>
    </row>
    <row r="1521" spans="1:28" s="227" customFormat="1" ht="20.25">
      <c r="A1521" s="181"/>
      <c r="B1521" s="182" t="str">
        <f>IF(LEN(A1521)=0,"",INDEX('Smelter Look-up'!$A:$A,MATCH($A1521,'Smelter Look-up'!$E:$E,0)))</f>
        <v/>
      </c>
      <c r="C1521" s="186" t="str">
        <f>IF(LEN(A1521)=0,"",INDEX('Smelter Look-up'!$C:$C,MATCH($A1521,'Smelter Look-up'!$E:$E,0)))</f>
        <v/>
      </c>
      <c r="D1521" s="230"/>
      <c r="E1521" s="182" t="str">
        <f ca="1">IF(ISERROR($V1521),"",OFFSET('Smelter Look-up'!$D$4,$V1521-4,0)&amp;"")</f>
        <v/>
      </c>
      <c r="F1521" s="182" t="str">
        <f ca="1">IF(ISERROR($V1521),"",OFFSET('Smelter Look-up'!$E$4,$V1521-4,0))</f>
        <v/>
      </c>
      <c r="G1521" s="182" t="str">
        <f ca="1">IF(C1521=$X$4,IF(ISERROR($V1521),"Enter smelter details","RMI"),IF(ISERROR($V1521),"",OFFSET('Smelter Look-up'!$F$4,$V1521-4,0)))</f>
        <v/>
      </c>
      <c r="H1521" s="183" t="str">
        <f ca="1">IF(ISERROR($V1521),"",OFFSET('Smelter Look-up'!$G$4,$V1521-4,0))</f>
        <v/>
      </c>
      <c r="I1521" s="184" t="str">
        <f ca="1">IF(ISERROR($V1521),"",OFFSET('Smelter Look-up'!$H$4,$V1521-4,0))</f>
        <v/>
      </c>
      <c r="J1521" s="184" t="str">
        <f ca="1">IF(ISERROR($V1521),"",OFFSET('Smelter Look-up'!$I$4,$V1521-4,0))</f>
        <v/>
      </c>
      <c r="K1521" s="224"/>
      <c r="L1521" s="224"/>
      <c r="M1521" s="224"/>
      <c r="N1521" s="224"/>
      <c r="O1521" s="224"/>
      <c r="P1521" s="185"/>
      <c r="Q1521" s="225"/>
      <c r="R1521" s="182" t="str">
        <f ca="1">IF(ISERROR($V1521),"",OFFSET('Smelter Look-up'!$C$4,$V1521-4,0)&amp;"")</f>
        <v/>
      </c>
      <c r="S1521" s="181" t="str">
        <f t="shared" ca="1" si="212"/>
        <v/>
      </c>
      <c r="T1521" s="181" t="str">
        <f ca="1">IF(B1521="","",IF(ISERROR(MATCH($J1521,SorP!$B$1:$B$6226,0)),"",INDIRECT("'SorP'!$A$"&amp;MATCH($S1521&amp;$J1521,SorP!C:C,0))))</f>
        <v/>
      </c>
      <c r="U1521" s="201"/>
      <c r="V1521" s="226" t="e">
        <f>IF(C1521="",NA(),IF(OR(C1521="Smelter not listed",C1521="Smelter not yet identified"),MATCH($B1521&amp;$D1521,'Smelter Look-up'!$J:$J,0),MATCH($B1521&amp;$C1521,'Smelter Look-up'!$J:$J,0)))</f>
        <v>#N/A</v>
      </c>
      <c r="X1521" s="227">
        <f t="shared" ca="1" si="213"/>
        <v>0</v>
      </c>
      <c r="AB1521" s="228" t="str">
        <f t="shared" si="214"/>
        <v/>
      </c>
    </row>
    <row r="1522" spans="1:28" s="227" customFormat="1" ht="20.25">
      <c r="A1522" s="181"/>
      <c r="B1522" s="182" t="str">
        <f>IF(LEN(A1522)=0,"",INDEX('Smelter Look-up'!$A:$A,MATCH($A1522,'Smelter Look-up'!$E:$E,0)))</f>
        <v/>
      </c>
      <c r="C1522" s="186" t="str">
        <f>IF(LEN(A1522)=0,"",INDEX('Smelter Look-up'!$C:$C,MATCH($A1522,'Smelter Look-up'!$E:$E,0)))</f>
        <v/>
      </c>
      <c r="D1522" s="230"/>
      <c r="E1522" s="182" t="str">
        <f ca="1">IF(ISERROR($V1522),"",OFFSET('Smelter Look-up'!$D$4,$V1522-4,0)&amp;"")</f>
        <v/>
      </c>
      <c r="F1522" s="182" t="str">
        <f ca="1">IF(ISERROR($V1522),"",OFFSET('Smelter Look-up'!$E$4,$V1522-4,0))</f>
        <v/>
      </c>
      <c r="G1522" s="182" t="str">
        <f ca="1">IF(C1522=$X$4,IF(ISERROR($V1522),"Enter smelter details","RMI"),IF(ISERROR($V1522),"",OFFSET('Smelter Look-up'!$F$4,$V1522-4,0)))</f>
        <v/>
      </c>
      <c r="H1522" s="183" t="str">
        <f ca="1">IF(ISERROR($V1522),"",OFFSET('Smelter Look-up'!$G$4,$V1522-4,0))</f>
        <v/>
      </c>
      <c r="I1522" s="184" t="str">
        <f ca="1">IF(ISERROR($V1522),"",OFFSET('Smelter Look-up'!$H$4,$V1522-4,0))</f>
        <v/>
      </c>
      <c r="J1522" s="184" t="str">
        <f ca="1">IF(ISERROR($V1522),"",OFFSET('Smelter Look-up'!$I$4,$V1522-4,0))</f>
        <v/>
      </c>
      <c r="K1522" s="224"/>
      <c r="L1522" s="224"/>
      <c r="M1522" s="224"/>
      <c r="N1522" s="224"/>
      <c r="O1522" s="224"/>
      <c r="P1522" s="185"/>
      <c r="Q1522" s="225"/>
      <c r="R1522" s="182" t="str">
        <f ca="1">IF(ISERROR($V1522),"",OFFSET('Smelter Look-up'!$C$4,$V1522-4,0)&amp;"")</f>
        <v/>
      </c>
      <c r="S1522" s="181" t="str">
        <f t="shared" ca="1" si="212"/>
        <v/>
      </c>
      <c r="T1522" s="181" t="str">
        <f ca="1">IF(B1522="","",IF(ISERROR(MATCH($J1522,SorP!$B$1:$B$6226,0)),"",INDIRECT("'SorP'!$A$"&amp;MATCH($S1522&amp;$J1522,SorP!C:C,0))))</f>
        <v/>
      </c>
      <c r="U1522" s="201"/>
      <c r="V1522" s="226" t="e">
        <f>IF(C1522="",NA(),IF(OR(C1522="Smelter not listed",C1522="Smelter not yet identified"),MATCH($B1522&amp;$D1522,'Smelter Look-up'!$J:$J,0),MATCH($B1522&amp;$C1522,'Smelter Look-up'!$J:$J,0)))</f>
        <v>#N/A</v>
      </c>
      <c r="X1522" s="227">
        <f t="shared" ca="1" si="213"/>
        <v>0</v>
      </c>
      <c r="AB1522" s="228" t="str">
        <f t="shared" si="214"/>
        <v/>
      </c>
    </row>
    <row r="1523" spans="1:28" s="227" customFormat="1" ht="20.25">
      <c r="A1523" s="181"/>
      <c r="B1523" s="182" t="str">
        <f>IF(LEN(A1523)=0,"",INDEX('Smelter Look-up'!$A:$A,MATCH($A1523,'Smelter Look-up'!$E:$E,0)))</f>
        <v/>
      </c>
      <c r="C1523" s="186" t="str">
        <f>IF(LEN(A1523)=0,"",INDEX('Smelter Look-up'!$C:$C,MATCH($A1523,'Smelter Look-up'!$E:$E,0)))</f>
        <v/>
      </c>
      <c r="D1523" s="230"/>
      <c r="E1523" s="182" t="str">
        <f ca="1">IF(ISERROR($V1523),"",OFFSET('Smelter Look-up'!$D$4,$V1523-4,0)&amp;"")</f>
        <v/>
      </c>
      <c r="F1523" s="182" t="str">
        <f ca="1">IF(ISERROR($V1523),"",OFFSET('Smelter Look-up'!$E$4,$V1523-4,0))</f>
        <v/>
      </c>
      <c r="G1523" s="182" t="str">
        <f ca="1">IF(C1523=$X$4,IF(ISERROR($V1523),"Enter smelter details","RMI"),IF(ISERROR($V1523),"",OFFSET('Smelter Look-up'!$F$4,$V1523-4,0)))</f>
        <v/>
      </c>
      <c r="H1523" s="183" t="str">
        <f ca="1">IF(ISERROR($V1523),"",OFFSET('Smelter Look-up'!$G$4,$V1523-4,0))</f>
        <v/>
      </c>
      <c r="I1523" s="184" t="str">
        <f ca="1">IF(ISERROR($V1523),"",OFFSET('Smelter Look-up'!$H$4,$V1523-4,0))</f>
        <v/>
      </c>
      <c r="J1523" s="184" t="str">
        <f ca="1">IF(ISERROR($V1523),"",OFFSET('Smelter Look-up'!$I$4,$V1523-4,0))</f>
        <v/>
      </c>
      <c r="K1523" s="224"/>
      <c r="L1523" s="224"/>
      <c r="M1523" s="224"/>
      <c r="N1523" s="224"/>
      <c r="O1523" s="224"/>
      <c r="P1523" s="185"/>
      <c r="Q1523" s="225"/>
      <c r="R1523" s="182" t="str">
        <f ca="1">IF(ISERROR($V1523),"",OFFSET('Smelter Look-up'!$C$4,$V1523-4,0)&amp;"")</f>
        <v/>
      </c>
      <c r="S1523" s="181" t="str">
        <f t="shared" ca="1" si="212"/>
        <v/>
      </c>
      <c r="T1523" s="181" t="str">
        <f ca="1">IF(B1523="","",IF(ISERROR(MATCH($J1523,SorP!$B$1:$B$6226,0)),"",INDIRECT("'SorP'!$A$"&amp;MATCH($S1523&amp;$J1523,SorP!C:C,0))))</f>
        <v/>
      </c>
      <c r="U1523" s="201"/>
      <c r="V1523" s="226" t="e">
        <f>IF(C1523="",NA(),IF(OR(C1523="Smelter not listed",C1523="Smelter not yet identified"),MATCH($B1523&amp;$D1523,'Smelter Look-up'!$J:$J,0),MATCH($B1523&amp;$C1523,'Smelter Look-up'!$J:$J,0)))</f>
        <v>#N/A</v>
      </c>
      <c r="X1523" s="227">
        <f t="shared" ca="1" si="213"/>
        <v>0</v>
      </c>
      <c r="AB1523" s="228" t="str">
        <f t="shared" si="214"/>
        <v/>
      </c>
    </row>
    <row r="1524" spans="1:28" s="227" customFormat="1" ht="20.25">
      <c r="A1524" s="181"/>
      <c r="B1524" s="182" t="str">
        <f>IF(LEN(A1524)=0,"",INDEX('Smelter Look-up'!$A:$A,MATCH($A1524,'Smelter Look-up'!$E:$E,0)))</f>
        <v/>
      </c>
      <c r="C1524" s="186" t="str">
        <f>IF(LEN(A1524)=0,"",INDEX('Smelter Look-up'!$C:$C,MATCH($A1524,'Smelter Look-up'!$E:$E,0)))</f>
        <v/>
      </c>
      <c r="D1524" s="230"/>
      <c r="E1524" s="182" t="str">
        <f ca="1">IF(ISERROR($V1524),"",OFFSET('Smelter Look-up'!$D$4,$V1524-4,0)&amp;"")</f>
        <v/>
      </c>
      <c r="F1524" s="182" t="str">
        <f ca="1">IF(ISERROR($V1524),"",OFFSET('Smelter Look-up'!$E$4,$V1524-4,0))</f>
        <v/>
      </c>
      <c r="G1524" s="182" t="str">
        <f ca="1">IF(C1524=$X$4,IF(ISERROR($V1524),"Enter smelter details","RMI"),IF(ISERROR($V1524),"",OFFSET('Smelter Look-up'!$F$4,$V1524-4,0)))</f>
        <v/>
      </c>
      <c r="H1524" s="183" t="str">
        <f ca="1">IF(ISERROR($V1524),"",OFFSET('Smelter Look-up'!$G$4,$V1524-4,0))</f>
        <v/>
      </c>
      <c r="I1524" s="184" t="str">
        <f ca="1">IF(ISERROR($V1524),"",OFFSET('Smelter Look-up'!$H$4,$V1524-4,0))</f>
        <v/>
      </c>
      <c r="J1524" s="184" t="str">
        <f ca="1">IF(ISERROR($V1524),"",OFFSET('Smelter Look-up'!$I$4,$V1524-4,0))</f>
        <v/>
      </c>
      <c r="K1524" s="224"/>
      <c r="L1524" s="224"/>
      <c r="M1524" s="224"/>
      <c r="N1524" s="224"/>
      <c r="O1524" s="224"/>
      <c r="P1524" s="185"/>
      <c r="Q1524" s="225"/>
      <c r="R1524" s="182" t="str">
        <f ca="1">IF(ISERROR($V1524),"",OFFSET('Smelter Look-up'!$C$4,$V1524-4,0)&amp;"")</f>
        <v/>
      </c>
      <c r="S1524" s="181" t="str">
        <f t="shared" ca="1" si="212"/>
        <v/>
      </c>
      <c r="T1524" s="181" t="str">
        <f ca="1">IF(B1524="","",IF(ISERROR(MATCH($J1524,SorP!$B$1:$B$6226,0)),"",INDIRECT("'SorP'!$A$"&amp;MATCH($S1524&amp;$J1524,SorP!C:C,0))))</f>
        <v/>
      </c>
      <c r="U1524" s="201"/>
      <c r="V1524" s="226" t="e">
        <f>IF(C1524="",NA(),IF(OR(C1524="Smelter not listed",C1524="Smelter not yet identified"),MATCH($B1524&amp;$D1524,'Smelter Look-up'!$J:$J,0),MATCH($B1524&amp;$C1524,'Smelter Look-up'!$J:$J,0)))</f>
        <v>#N/A</v>
      </c>
      <c r="X1524" s="227">
        <f t="shared" ca="1" si="213"/>
        <v>0</v>
      </c>
      <c r="AB1524" s="228" t="str">
        <f t="shared" si="214"/>
        <v/>
      </c>
    </row>
    <row r="1525" spans="1:28" s="227" customFormat="1" ht="20.25">
      <c r="A1525" s="181"/>
      <c r="B1525" s="182" t="str">
        <f>IF(LEN(A1525)=0,"",INDEX('Smelter Look-up'!$A:$A,MATCH($A1525,'Smelter Look-up'!$E:$E,0)))</f>
        <v/>
      </c>
      <c r="C1525" s="186" t="str">
        <f>IF(LEN(A1525)=0,"",INDEX('Smelter Look-up'!$C:$C,MATCH($A1525,'Smelter Look-up'!$E:$E,0)))</f>
        <v/>
      </c>
      <c r="D1525" s="230"/>
      <c r="E1525" s="182" t="str">
        <f ca="1">IF(ISERROR($V1525),"",OFFSET('Smelter Look-up'!$D$4,$V1525-4,0)&amp;"")</f>
        <v/>
      </c>
      <c r="F1525" s="182" t="str">
        <f ca="1">IF(ISERROR($V1525),"",OFFSET('Smelter Look-up'!$E$4,$V1525-4,0))</f>
        <v/>
      </c>
      <c r="G1525" s="182" t="str">
        <f ca="1">IF(C1525=$X$4,IF(ISERROR($V1525),"Enter smelter details","RMI"),IF(ISERROR($V1525),"",OFFSET('Smelter Look-up'!$F$4,$V1525-4,0)))</f>
        <v/>
      </c>
      <c r="H1525" s="183" t="str">
        <f ca="1">IF(ISERROR($V1525),"",OFFSET('Smelter Look-up'!$G$4,$V1525-4,0))</f>
        <v/>
      </c>
      <c r="I1525" s="184" t="str">
        <f ca="1">IF(ISERROR($V1525),"",OFFSET('Smelter Look-up'!$H$4,$V1525-4,0))</f>
        <v/>
      </c>
      <c r="J1525" s="184" t="str">
        <f ca="1">IF(ISERROR($V1525),"",OFFSET('Smelter Look-up'!$I$4,$V1525-4,0))</f>
        <v/>
      </c>
      <c r="K1525" s="224"/>
      <c r="L1525" s="224"/>
      <c r="M1525" s="224"/>
      <c r="N1525" s="224"/>
      <c r="O1525" s="224"/>
      <c r="P1525" s="185"/>
      <c r="Q1525" s="225"/>
      <c r="R1525" s="182" t="str">
        <f ca="1">IF(ISERROR($V1525),"",OFFSET('Smelter Look-up'!$C$4,$V1525-4,0)&amp;"")</f>
        <v/>
      </c>
      <c r="S1525" s="181" t="str">
        <f t="shared" ca="1" si="212"/>
        <v/>
      </c>
      <c r="T1525" s="181" t="str">
        <f ca="1">IF(B1525="","",IF(ISERROR(MATCH($J1525,SorP!$B$1:$B$6226,0)),"",INDIRECT("'SorP'!$A$"&amp;MATCH($S1525&amp;$J1525,SorP!C:C,0))))</f>
        <v/>
      </c>
      <c r="U1525" s="201"/>
      <c r="V1525" s="226" t="e">
        <f>IF(C1525="",NA(),IF(OR(C1525="Smelter not listed",C1525="Smelter not yet identified"),MATCH($B1525&amp;$D1525,'Smelter Look-up'!$J:$J,0),MATCH($B1525&amp;$C1525,'Smelter Look-up'!$J:$J,0)))</f>
        <v>#N/A</v>
      </c>
      <c r="X1525" s="227">
        <f t="shared" ca="1" si="213"/>
        <v>0</v>
      </c>
      <c r="AB1525" s="228" t="str">
        <f t="shared" si="214"/>
        <v/>
      </c>
    </row>
    <row r="1526" spans="1:28" s="227" customFormat="1" ht="20.25">
      <c r="A1526" s="181"/>
      <c r="B1526" s="182" t="str">
        <f>IF(LEN(A1526)=0,"",INDEX('Smelter Look-up'!$A:$A,MATCH($A1526,'Smelter Look-up'!$E:$E,0)))</f>
        <v/>
      </c>
      <c r="C1526" s="186" t="str">
        <f>IF(LEN(A1526)=0,"",INDEX('Smelter Look-up'!$C:$C,MATCH($A1526,'Smelter Look-up'!$E:$E,0)))</f>
        <v/>
      </c>
      <c r="D1526" s="230"/>
      <c r="E1526" s="182" t="str">
        <f ca="1">IF(ISERROR($V1526),"",OFFSET('Smelter Look-up'!$D$4,$V1526-4,0)&amp;"")</f>
        <v/>
      </c>
      <c r="F1526" s="182" t="str">
        <f ca="1">IF(ISERROR($V1526),"",OFFSET('Smelter Look-up'!$E$4,$V1526-4,0))</f>
        <v/>
      </c>
      <c r="G1526" s="182" t="str">
        <f ca="1">IF(C1526=$X$4,IF(ISERROR($V1526),"Enter smelter details","RMI"),IF(ISERROR($V1526),"",OFFSET('Smelter Look-up'!$F$4,$V1526-4,0)))</f>
        <v/>
      </c>
      <c r="H1526" s="183" t="str">
        <f ca="1">IF(ISERROR($V1526),"",OFFSET('Smelter Look-up'!$G$4,$V1526-4,0))</f>
        <v/>
      </c>
      <c r="I1526" s="184" t="str">
        <f ca="1">IF(ISERROR($V1526),"",OFFSET('Smelter Look-up'!$H$4,$V1526-4,0))</f>
        <v/>
      </c>
      <c r="J1526" s="184" t="str">
        <f ca="1">IF(ISERROR($V1526),"",OFFSET('Smelter Look-up'!$I$4,$V1526-4,0))</f>
        <v/>
      </c>
      <c r="K1526" s="224"/>
      <c r="L1526" s="224"/>
      <c r="M1526" s="224"/>
      <c r="N1526" s="224"/>
      <c r="O1526" s="224"/>
      <c r="P1526" s="185"/>
      <c r="Q1526" s="225"/>
      <c r="R1526" s="182" t="str">
        <f ca="1">IF(ISERROR($V1526),"",OFFSET('Smelter Look-up'!$C$4,$V1526-4,0)&amp;"")</f>
        <v/>
      </c>
      <c r="S1526" s="181" t="str">
        <f t="shared" ca="1" si="212"/>
        <v/>
      </c>
      <c r="T1526" s="181" t="str">
        <f ca="1">IF(B1526="","",IF(ISERROR(MATCH($J1526,SorP!$B$1:$B$6226,0)),"",INDIRECT("'SorP'!$A$"&amp;MATCH($S1526&amp;$J1526,SorP!C:C,0))))</f>
        <v/>
      </c>
      <c r="U1526" s="201"/>
      <c r="V1526" s="226" t="e">
        <f>IF(C1526="",NA(),IF(OR(C1526="Smelter not listed",C1526="Smelter not yet identified"),MATCH($B1526&amp;$D1526,'Smelter Look-up'!$J:$J,0),MATCH($B1526&amp;$C1526,'Smelter Look-up'!$J:$J,0)))</f>
        <v>#N/A</v>
      </c>
      <c r="X1526" s="227">
        <f t="shared" ca="1" si="213"/>
        <v>0</v>
      </c>
      <c r="AB1526" s="228" t="str">
        <f t="shared" si="214"/>
        <v/>
      </c>
    </row>
    <row r="1527" spans="1:28" s="227" customFormat="1" ht="20.25">
      <c r="A1527" s="181"/>
      <c r="B1527" s="182" t="str">
        <f>IF(LEN(A1527)=0,"",INDEX('Smelter Look-up'!$A:$A,MATCH($A1527,'Smelter Look-up'!$E:$E,0)))</f>
        <v/>
      </c>
      <c r="C1527" s="186" t="str">
        <f>IF(LEN(A1527)=0,"",INDEX('Smelter Look-up'!$C:$C,MATCH($A1527,'Smelter Look-up'!$E:$E,0)))</f>
        <v/>
      </c>
      <c r="D1527" s="230"/>
      <c r="E1527" s="182" t="str">
        <f ca="1">IF(ISERROR($V1527),"",OFFSET('Smelter Look-up'!$D$4,$V1527-4,0)&amp;"")</f>
        <v/>
      </c>
      <c r="F1527" s="182" t="str">
        <f ca="1">IF(ISERROR($V1527),"",OFFSET('Smelter Look-up'!$E$4,$V1527-4,0))</f>
        <v/>
      </c>
      <c r="G1527" s="182" t="str">
        <f ca="1">IF(C1527=$X$4,IF(ISERROR($V1527),"Enter smelter details","RMI"),IF(ISERROR($V1527),"",OFFSET('Smelter Look-up'!$F$4,$V1527-4,0)))</f>
        <v/>
      </c>
      <c r="H1527" s="183" t="str">
        <f ca="1">IF(ISERROR($V1527),"",OFFSET('Smelter Look-up'!$G$4,$V1527-4,0))</f>
        <v/>
      </c>
      <c r="I1527" s="184" t="str">
        <f ca="1">IF(ISERROR($V1527),"",OFFSET('Smelter Look-up'!$H$4,$V1527-4,0))</f>
        <v/>
      </c>
      <c r="J1527" s="184" t="str">
        <f ca="1">IF(ISERROR($V1527),"",OFFSET('Smelter Look-up'!$I$4,$V1527-4,0))</f>
        <v/>
      </c>
      <c r="K1527" s="224"/>
      <c r="L1527" s="224"/>
      <c r="M1527" s="224"/>
      <c r="N1527" s="224"/>
      <c r="O1527" s="224"/>
      <c r="P1527" s="185"/>
      <c r="Q1527" s="225"/>
      <c r="R1527" s="182" t="str">
        <f ca="1">IF(ISERROR($V1527),"",OFFSET('Smelter Look-up'!$C$4,$V1527-4,0)&amp;"")</f>
        <v/>
      </c>
      <c r="S1527" s="181" t="str">
        <f t="shared" ca="1" si="212"/>
        <v/>
      </c>
      <c r="T1527" s="181" t="str">
        <f ca="1">IF(B1527="","",IF(ISERROR(MATCH($J1527,SorP!$B$1:$B$6226,0)),"",INDIRECT("'SorP'!$A$"&amp;MATCH($S1527&amp;$J1527,SorP!C:C,0))))</f>
        <v/>
      </c>
      <c r="U1527" s="201"/>
      <c r="V1527" s="226" t="e">
        <f>IF(C1527="",NA(),IF(OR(C1527="Smelter not listed",C1527="Smelter not yet identified"),MATCH($B1527&amp;$D1527,'Smelter Look-up'!$J:$J,0),MATCH($B1527&amp;$C1527,'Smelter Look-up'!$J:$J,0)))</f>
        <v>#N/A</v>
      </c>
      <c r="X1527" s="227">
        <f t="shared" ca="1" si="213"/>
        <v>0</v>
      </c>
      <c r="AB1527" s="228" t="str">
        <f t="shared" si="214"/>
        <v/>
      </c>
    </row>
    <row r="1528" spans="1:28" s="227" customFormat="1" ht="20.25">
      <c r="A1528" s="181"/>
      <c r="B1528" s="182" t="str">
        <f>IF(LEN(A1528)=0,"",INDEX('Smelter Look-up'!$A:$A,MATCH($A1528,'Smelter Look-up'!$E:$E,0)))</f>
        <v/>
      </c>
      <c r="C1528" s="186" t="str">
        <f>IF(LEN(A1528)=0,"",INDEX('Smelter Look-up'!$C:$C,MATCH($A1528,'Smelter Look-up'!$E:$E,0)))</f>
        <v/>
      </c>
      <c r="D1528" s="230"/>
      <c r="E1528" s="182" t="str">
        <f ca="1">IF(ISERROR($V1528),"",OFFSET('Smelter Look-up'!$D$4,$V1528-4,0)&amp;"")</f>
        <v/>
      </c>
      <c r="F1528" s="182" t="str">
        <f ca="1">IF(ISERROR($V1528),"",OFFSET('Smelter Look-up'!$E$4,$V1528-4,0))</f>
        <v/>
      </c>
      <c r="G1528" s="182" t="str">
        <f ca="1">IF(C1528=$X$4,IF(ISERROR($V1528),"Enter smelter details","RMI"),IF(ISERROR($V1528),"",OFFSET('Smelter Look-up'!$F$4,$V1528-4,0)))</f>
        <v/>
      </c>
      <c r="H1528" s="183" t="str">
        <f ca="1">IF(ISERROR($V1528),"",OFFSET('Smelter Look-up'!$G$4,$V1528-4,0))</f>
        <v/>
      </c>
      <c r="I1528" s="184" t="str">
        <f ca="1">IF(ISERROR($V1528),"",OFFSET('Smelter Look-up'!$H$4,$V1528-4,0))</f>
        <v/>
      </c>
      <c r="J1528" s="184" t="str">
        <f ca="1">IF(ISERROR($V1528),"",OFFSET('Smelter Look-up'!$I$4,$V1528-4,0))</f>
        <v/>
      </c>
      <c r="K1528" s="224"/>
      <c r="L1528" s="224"/>
      <c r="M1528" s="224"/>
      <c r="N1528" s="224"/>
      <c r="O1528" s="224"/>
      <c r="P1528" s="185"/>
      <c r="Q1528" s="225"/>
      <c r="R1528" s="182" t="str">
        <f ca="1">IF(ISERROR($V1528),"",OFFSET('Smelter Look-up'!$C$4,$V1528-4,0)&amp;"")</f>
        <v/>
      </c>
      <c r="S1528" s="181" t="str">
        <f t="shared" ca="1" si="212"/>
        <v/>
      </c>
      <c r="T1528" s="181" t="str">
        <f ca="1">IF(B1528="","",IF(ISERROR(MATCH($J1528,SorP!$B$1:$B$6226,0)),"",INDIRECT("'SorP'!$A$"&amp;MATCH($S1528&amp;$J1528,SorP!C:C,0))))</f>
        <v/>
      </c>
      <c r="U1528" s="201"/>
      <c r="V1528" s="226" t="e">
        <f>IF(C1528="",NA(),IF(OR(C1528="Smelter not listed",C1528="Smelter not yet identified"),MATCH($B1528&amp;$D1528,'Smelter Look-up'!$J:$J,0),MATCH($B1528&amp;$C1528,'Smelter Look-up'!$J:$J,0)))</f>
        <v>#N/A</v>
      </c>
      <c r="X1528" s="227">
        <f t="shared" ca="1" si="213"/>
        <v>0</v>
      </c>
      <c r="AB1528" s="228" t="str">
        <f t="shared" si="214"/>
        <v/>
      </c>
    </row>
    <row r="1529" spans="1:28" s="227" customFormat="1" ht="20.25">
      <c r="A1529" s="181"/>
      <c r="B1529" s="182" t="str">
        <f>IF(LEN(A1529)=0,"",INDEX('Smelter Look-up'!$A:$A,MATCH($A1529,'Smelter Look-up'!$E:$E,0)))</f>
        <v/>
      </c>
      <c r="C1529" s="186" t="str">
        <f>IF(LEN(A1529)=0,"",INDEX('Smelter Look-up'!$C:$C,MATCH($A1529,'Smelter Look-up'!$E:$E,0)))</f>
        <v/>
      </c>
      <c r="D1529" s="230"/>
      <c r="E1529" s="182" t="str">
        <f ca="1">IF(ISERROR($V1529),"",OFFSET('Smelter Look-up'!$D$4,$V1529-4,0)&amp;"")</f>
        <v/>
      </c>
      <c r="F1529" s="182" t="str">
        <f ca="1">IF(ISERROR($V1529),"",OFFSET('Smelter Look-up'!$E$4,$V1529-4,0))</f>
        <v/>
      </c>
      <c r="G1529" s="182" t="str">
        <f ca="1">IF(C1529=$X$4,IF(ISERROR($V1529),"Enter smelter details","RMI"),IF(ISERROR($V1529),"",OFFSET('Smelter Look-up'!$F$4,$V1529-4,0)))</f>
        <v/>
      </c>
      <c r="H1529" s="183" t="str">
        <f ca="1">IF(ISERROR($V1529),"",OFFSET('Smelter Look-up'!$G$4,$V1529-4,0))</f>
        <v/>
      </c>
      <c r="I1529" s="184" t="str">
        <f ca="1">IF(ISERROR($V1529),"",OFFSET('Smelter Look-up'!$H$4,$V1529-4,0))</f>
        <v/>
      </c>
      <c r="J1529" s="184" t="str">
        <f ca="1">IF(ISERROR($V1529),"",OFFSET('Smelter Look-up'!$I$4,$V1529-4,0))</f>
        <v/>
      </c>
      <c r="K1529" s="224"/>
      <c r="L1529" s="224"/>
      <c r="M1529" s="224"/>
      <c r="N1529" s="224"/>
      <c r="O1529" s="224"/>
      <c r="P1529" s="185"/>
      <c r="Q1529" s="225"/>
      <c r="R1529" s="182" t="str">
        <f ca="1">IF(ISERROR($V1529),"",OFFSET('Smelter Look-up'!$C$4,$V1529-4,0)&amp;"")</f>
        <v/>
      </c>
      <c r="S1529" s="181" t="str">
        <f t="shared" ca="1" si="212"/>
        <v/>
      </c>
      <c r="T1529" s="181" t="str">
        <f ca="1">IF(B1529="","",IF(ISERROR(MATCH($J1529,SorP!$B$1:$B$6226,0)),"",INDIRECT("'SorP'!$A$"&amp;MATCH($S1529&amp;$J1529,SorP!C:C,0))))</f>
        <v/>
      </c>
      <c r="U1529" s="201"/>
      <c r="V1529" s="226" t="e">
        <f>IF(C1529="",NA(),IF(OR(C1529="Smelter not listed",C1529="Smelter not yet identified"),MATCH($B1529&amp;$D1529,'Smelter Look-up'!$J:$J,0),MATCH($B1529&amp;$C1529,'Smelter Look-up'!$J:$J,0)))</f>
        <v>#N/A</v>
      </c>
      <c r="X1529" s="227">
        <f t="shared" ca="1" si="213"/>
        <v>0</v>
      </c>
      <c r="AB1529" s="228" t="str">
        <f t="shared" si="214"/>
        <v/>
      </c>
    </row>
    <row r="1530" spans="1:28" s="227" customFormat="1" ht="20.25">
      <c r="A1530" s="181"/>
      <c r="B1530" s="182" t="str">
        <f>IF(LEN(A1530)=0,"",INDEX('Smelter Look-up'!$A:$A,MATCH($A1530,'Smelter Look-up'!$E:$E,0)))</f>
        <v/>
      </c>
      <c r="C1530" s="186" t="str">
        <f>IF(LEN(A1530)=0,"",INDEX('Smelter Look-up'!$C:$C,MATCH($A1530,'Smelter Look-up'!$E:$E,0)))</f>
        <v/>
      </c>
      <c r="D1530" s="230"/>
      <c r="E1530" s="182" t="str">
        <f ca="1">IF(ISERROR($V1530),"",OFFSET('Smelter Look-up'!$D$4,$V1530-4,0)&amp;"")</f>
        <v/>
      </c>
      <c r="F1530" s="182" t="str">
        <f ca="1">IF(ISERROR($V1530),"",OFFSET('Smelter Look-up'!$E$4,$V1530-4,0))</f>
        <v/>
      </c>
      <c r="G1530" s="182" t="str">
        <f ca="1">IF(C1530=$X$4,IF(ISERROR($V1530),"Enter smelter details","RMI"),IF(ISERROR($V1530),"",OFFSET('Smelter Look-up'!$F$4,$V1530-4,0)))</f>
        <v/>
      </c>
      <c r="H1530" s="183" t="str">
        <f ca="1">IF(ISERROR($V1530),"",OFFSET('Smelter Look-up'!$G$4,$V1530-4,0))</f>
        <v/>
      </c>
      <c r="I1530" s="184" t="str">
        <f ca="1">IF(ISERROR($V1530),"",OFFSET('Smelter Look-up'!$H$4,$V1530-4,0))</f>
        <v/>
      </c>
      <c r="J1530" s="184" t="str">
        <f ca="1">IF(ISERROR($V1530),"",OFFSET('Smelter Look-up'!$I$4,$V1530-4,0))</f>
        <v/>
      </c>
      <c r="K1530" s="224"/>
      <c r="L1530" s="224"/>
      <c r="M1530" s="224"/>
      <c r="N1530" s="224"/>
      <c r="O1530" s="224"/>
      <c r="P1530" s="185"/>
      <c r="Q1530" s="225"/>
      <c r="R1530" s="182" t="str">
        <f ca="1">IF(ISERROR($V1530),"",OFFSET('Smelter Look-up'!$C$4,$V1530-4,0)&amp;"")</f>
        <v/>
      </c>
      <c r="S1530" s="181" t="str">
        <f t="shared" ca="1" si="212"/>
        <v/>
      </c>
      <c r="T1530" s="181" t="str">
        <f ca="1">IF(B1530="","",IF(ISERROR(MATCH($J1530,SorP!$B$1:$B$6226,0)),"",INDIRECT("'SorP'!$A$"&amp;MATCH($S1530&amp;$J1530,SorP!C:C,0))))</f>
        <v/>
      </c>
      <c r="U1530" s="201"/>
      <c r="V1530" s="226" t="e">
        <f>IF(C1530="",NA(),IF(OR(C1530="Smelter not listed",C1530="Smelter not yet identified"),MATCH($B1530&amp;$D1530,'Smelter Look-up'!$J:$J,0),MATCH($B1530&amp;$C1530,'Smelter Look-up'!$J:$J,0)))</f>
        <v>#N/A</v>
      </c>
      <c r="X1530" s="227">
        <f t="shared" ca="1" si="213"/>
        <v>0</v>
      </c>
      <c r="AB1530" s="228" t="str">
        <f t="shared" si="214"/>
        <v/>
      </c>
    </row>
    <row r="1531" spans="1:28" s="227" customFormat="1" ht="20.25">
      <c r="A1531" s="181"/>
      <c r="B1531" s="182" t="str">
        <f>IF(LEN(A1531)=0,"",INDEX('Smelter Look-up'!$A:$A,MATCH($A1531,'Smelter Look-up'!$E:$E,0)))</f>
        <v/>
      </c>
      <c r="C1531" s="186" t="str">
        <f>IF(LEN(A1531)=0,"",INDEX('Smelter Look-up'!$C:$C,MATCH($A1531,'Smelter Look-up'!$E:$E,0)))</f>
        <v/>
      </c>
      <c r="D1531" s="230"/>
      <c r="E1531" s="182" t="str">
        <f ca="1">IF(ISERROR($V1531),"",OFFSET('Smelter Look-up'!$D$4,$V1531-4,0)&amp;"")</f>
        <v/>
      </c>
      <c r="F1531" s="182" t="str">
        <f ca="1">IF(ISERROR($V1531),"",OFFSET('Smelter Look-up'!$E$4,$V1531-4,0))</f>
        <v/>
      </c>
      <c r="G1531" s="182" t="str">
        <f ca="1">IF(C1531=$X$4,IF(ISERROR($V1531),"Enter smelter details","RMI"),IF(ISERROR($V1531),"",OFFSET('Smelter Look-up'!$F$4,$V1531-4,0)))</f>
        <v/>
      </c>
      <c r="H1531" s="183" t="str">
        <f ca="1">IF(ISERROR($V1531),"",OFFSET('Smelter Look-up'!$G$4,$V1531-4,0))</f>
        <v/>
      </c>
      <c r="I1531" s="184" t="str">
        <f ca="1">IF(ISERROR($V1531),"",OFFSET('Smelter Look-up'!$H$4,$V1531-4,0))</f>
        <v/>
      </c>
      <c r="J1531" s="184" t="str">
        <f ca="1">IF(ISERROR($V1531),"",OFFSET('Smelter Look-up'!$I$4,$V1531-4,0))</f>
        <v/>
      </c>
      <c r="K1531" s="224"/>
      <c r="L1531" s="224"/>
      <c r="M1531" s="224"/>
      <c r="N1531" s="224"/>
      <c r="O1531" s="224"/>
      <c r="P1531" s="185"/>
      <c r="Q1531" s="225"/>
      <c r="R1531" s="182" t="str">
        <f ca="1">IF(ISERROR($V1531),"",OFFSET('Smelter Look-up'!$C$4,$V1531-4,0)&amp;"")</f>
        <v/>
      </c>
      <c r="S1531" s="181" t="str">
        <f t="shared" ref="S1531" ca="1" si="215">IF(B1531="","",IF(ISERROR(MATCH($E1531,CL,0)),"Unknown",INDIRECT("'C'!$A$"&amp;MATCH($E1531,CL,0)+1)))</f>
        <v/>
      </c>
      <c r="T1531" s="181" t="str">
        <f ca="1">IF(B1531="","",IF(ISERROR(MATCH($J1531,SorP!$B$1:$B$6226,0)),"",INDIRECT("'SorP'!$A$"&amp;MATCH($S1531&amp;$J1531,SorP!C:C,0))))</f>
        <v/>
      </c>
      <c r="U1531" s="201"/>
      <c r="V1531" s="226" t="e">
        <f>IF(C1531="",NA(),IF(OR(C1531="Smelter not listed",C1531="Smelter not yet identified"),MATCH($B1531&amp;$D1531,'Smelter Look-up'!$J:$J,0),MATCH($B1531&amp;$C1531,'Smelter Look-up'!$J:$J,0)))</f>
        <v>#N/A</v>
      </c>
      <c r="X1531" s="227">
        <f t="shared" ref="X1531" ca="1" si="216">IF(AND(C1531="Smelter not listed",OR(LEN(D1531)=0,LEN(E1531)=0)),1,0)</f>
        <v>0</v>
      </c>
      <c r="AB1531" s="228" t="str">
        <f t="shared" ref="AB1531" si="217">B1531&amp;C1531</f>
        <v/>
      </c>
    </row>
    <row r="1532" spans="1:28" s="227" customFormat="1" ht="20.25">
      <c r="A1532" s="181"/>
      <c r="B1532" s="182" t="str">
        <f>IF(LEN(A1532)=0,"",INDEX('Smelter Look-up'!$A:$A,MATCH($A1532,'Smelter Look-up'!$E:$E,0)))</f>
        <v/>
      </c>
      <c r="C1532" s="186" t="str">
        <f>IF(LEN(A1532)=0,"",INDEX('Smelter Look-up'!$C:$C,MATCH($A1532,'Smelter Look-up'!$E:$E,0)))</f>
        <v/>
      </c>
      <c r="D1532" s="230"/>
      <c r="E1532" s="182" t="str">
        <f ca="1">IF(ISERROR($V1532),"",OFFSET('Smelter Look-up'!$D$4,$V1532-4,0)&amp;"")</f>
        <v/>
      </c>
      <c r="F1532" s="182" t="str">
        <f ca="1">IF(ISERROR($V1532),"",OFFSET('Smelter Look-up'!$E$4,$V1532-4,0))</f>
        <v/>
      </c>
      <c r="G1532" s="182" t="str">
        <f ca="1">IF(C1532=$X$4,IF(ISERROR($V1532),"Enter smelter details","RMI"),IF(ISERROR($V1532),"",OFFSET('Smelter Look-up'!$F$4,$V1532-4,0)))</f>
        <v/>
      </c>
      <c r="H1532" s="183" t="str">
        <f ca="1">IF(ISERROR($V1532),"",OFFSET('Smelter Look-up'!$G$4,$V1532-4,0))</f>
        <v/>
      </c>
      <c r="I1532" s="184" t="str">
        <f ca="1">IF(ISERROR($V1532),"",OFFSET('Smelter Look-up'!$H$4,$V1532-4,0))</f>
        <v/>
      </c>
      <c r="J1532" s="184" t="str">
        <f ca="1">IF(ISERROR($V1532),"",OFFSET('Smelter Look-up'!$I$4,$V1532-4,0))</f>
        <v/>
      </c>
      <c r="K1532" s="224"/>
      <c r="L1532" s="224"/>
      <c r="M1532" s="224"/>
      <c r="N1532" s="224"/>
      <c r="O1532" s="224"/>
      <c r="P1532" s="185"/>
      <c r="Q1532" s="225"/>
      <c r="R1532" s="182" t="str">
        <f ca="1">IF(ISERROR($V1532),"",OFFSET('Smelter Look-up'!$C$4,$V1532-4,0)&amp;"")</f>
        <v/>
      </c>
      <c r="S1532" s="181" t="str">
        <f t="shared" ref="S1532:S1563" ca="1" si="218">IF(B1532="","",IF(ISERROR(MATCH($E1532,CL,0)),"Unknown",INDIRECT("'C'!$A$"&amp;MATCH($E1532,CL,0)+1)))</f>
        <v/>
      </c>
      <c r="T1532" s="181" t="str">
        <f ca="1">IF(B1532="","",IF(ISERROR(MATCH($J1532,SorP!$B$1:$B$6226,0)),"",INDIRECT("'SorP'!$A$"&amp;MATCH($S1532&amp;$J1532,SorP!C:C,0))))</f>
        <v/>
      </c>
      <c r="U1532" s="201"/>
      <c r="V1532" s="226" t="e">
        <f>IF(C1532="",NA(),IF(OR(C1532="Smelter not listed",C1532="Smelter not yet identified"),MATCH($B1532&amp;$D1532,'Smelter Look-up'!$J:$J,0),MATCH($B1532&amp;$C1532,'Smelter Look-up'!$J:$J,0)))</f>
        <v>#N/A</v>
      </c>
      <c r="X1532" s="227">
        <f t="shared" ref="X1532:X1563" ca="1" si="219">IF(AND(C1532="Smelter not listed",OR(LEN(D1532)=0,LEN(E1532)=0)),1,0)</f>
        <v>0</v>
      </c>
      <c r="AB1532" s="228" t="str">
        <f t="shared" ref="AB1532:AB1563" si="220">B1532&amp;C1532</f>
        <v/>
      </c>
    </row>
    <row r="1533" spans="1:28" s="227" customFormat="1" ht="20.25">
      <c r="A1533" s="181"/>
      <c r="B1533" s="182" t="str">
        <f>IF(LEN(A1533)=0,"",INDEX('Smelter Look-up'!$A:$A,MATCH($A1533,'Smelter Look-up'!$E:$E,0)))</f>
        <v/>
      </c>
      <c r="C1533" s="186" t="str">
        <f>IF(LEN(A1533)=0,"",INDEX('Smelter Look-up'!$C:$C,MATCH($A1533,'Smelter Look-up'!$E:$E,0)))</f>
        <v/>
      </c>
      <c r="D1533" s="230"/>
      <c r="E1533" s="182" t="str">
        <f ca="1">IF(ISERROR($V1533),"",OFFSET('Smelter Look-up'!$D$4,$V1533-4,0)&amp;"")</f>
        <v/>
      </c>
      <c r="F1533" s="182" t="str">
        <f ca="1">IF(ISERROR($V1533),"",OFFSET('Smelter Look-up'!$E$4,$V1533-4,0))</f>
        <v/>
      </c>
      <c r="G1533" s="182" t="str">
        <f ca="1">IF(C1533=$X$4,IF(ISERROR($V1533),"Enter smelter details","RMI"),IF(ISERROR($V1533),"",OFFSET('Smelter Look-up'!$F$4,$V1533-4,0)))</f>
        <v/>
      </c>
      <c r="H1533" s="183" t="str">
        <f ca="1">IF(ISERROR($V1533),"",OFFSET('Smelter Look-up'!$G$4,$V1533-4,0))</f>
        <v/>
      </c>
      <c r="I1533" s="184" t="str">
        <f ca="1">IF(ISERROR($V1533),"",OFFSET('Smelter Look-up'!$H$4,$V1533-4,0))</f>
        <v/>
      </c>
      <c r="J1533" s="184" t="str">
        <f ca="1">IF(ISERROR($V1533),"",OFFSET('Smelter Look-up'!$I$4,$V1533-4,0))</f>
        <v/>
      </c>
      <c r="K1533" s="224"/>
      <c r="L1533" s="224"/>
      <c r="M1533" s="224"/>
      <c r="N1533" s="224"/>
      <c r="O1533" s="224"/>
      <c r="P1533" s="185"/>
      <c r="Q1533" s="225"/>
      <c r="R1533" s="182" t="str">
        <f ca="1">IF(ISERROR($V1533),"",OFFSET('Smelter Look-up'!$C$4,$V1533-4,0)&amp;"")</f>
        <v/>
      </c>
      <c r="S1533" s="181" t="str">
        <f t="shared" ca="1" si="218"/>
        <v/>
      </c>
      <c r="T1533" s="181" t="str">
        <f ca="1">IF(B1533="","",IF(ISERROR(MATCH($J1533,SorP!$B$1:$B$6226,0)),"",INDIRECT("'SorP'!$A$"&amp;MATCH($S1533&amp;$J1533,SorP!C:C,0))))</f>
        <v/>
      </c>
      <c r="U1533" s="201"/>
      <c r="V1533" s="226" t="e">
        <f>IF(C1533="",NA(),IF(OR(C1533="Smelter not listed",C1533="Smelter not yet identified"),MATCH($B1533&amp;$D1533,'Smelter Look-up'!$J:$J,0),MATCH($B1533&amp;$C1533,'Smelter Look-up'!$J:$J,0)))</f>
        <v>#N/A</v>
      </c>
      <c r="X1533" s="227">
        <f t="shared" ca="1" si="219"/>
        <v>0</v>
      </c>
      <c r="AB1533" s="228" t="str">
        <f t="shared" si="220"/>
        <v/>
      </c>
    </row>
    <row r="1534" spans="1:28" s="227" customFormat="1" ht="20.25">
      <c r="A1534" s="181"/>
      <c r="B1534" s="182" t="str">
        <f>IF(LEN(A1534)=0,"",INDEX('Smelter Look-up'!$A:$A,MATCH($A1534,'Smelter Look-up'!$E:$E,0)))</f>
        <v/>
      </c>
      <c r="C1534" s="186" t="str">
        <f>IF(LEN(A1534)=0,"",INDEX('Smelter Look-up'!$C:$C,MATCH($A1534,'Smelter Look-up'!$E:$E,0)))</f>
        <v/>
      </c>
      <c r="D1534" s="230"/>
      <c r="E1534" s="182" t="str">
        <f ca="1">IF(ISERROR($V1534),"",OFFSET('Smelter Look-up'!$D$4,$V1534-4,0)&amp;"")</f>
        <v/>
      </c>
      <c r="F1534" s="182" t="str">
        <f ca="1">IF(ISERROR($V1534),"",OFFSET('Smelter Look-up'!$E$4,$V1534-4,0))</f>
        <v/>
      </c>
      <c r="G1534" s="182" t="str">
        <f ca="1">IF(C1534=$X$4,IF(ISERROR($V1534),"Enter smelter details","RMI"),IF(ISERROR($V1534),"",OFFSET('Smelter Look-up'!$F$4,$V1534-4,0)))</f>
        <v/>
      </c>
      <c r="H1534" s="183" t="str">
        <f ca="1">IF(ISERROR($V1534),"",OFFSET('Smelter Look-up'!$G$4,$V1534-4,0))</f>
        <v/>
      </c>
      <c r="I1534" s="184" t="str">
        <f ca="1">IF(ISERROR($V1534),"",OFFSET('Smelter Look-up'!$H$4,$V1534-4,0))</f>
        <v/>
      </c>
      <c r="J1534" s="184" t="str">
        <f ca="1">IF(ISERROR($V1534),"",OFFSET('Smelter Look-up'!$I$4,$V1534-4,0))</f>
        <v/>
      </c>
      <c r="K1534" s="224"/>
      <c r="L1534" s="224"/>
      <c r="M1534" s="224"/>
      <c r="N1534" s="224"/>
      <c r="O1534" s="224"/>
      <c r="P1534" s="185"/>
      <c r="Q1534" s="225"/>
      <c r="R1534" s="182" t="str">
        <f ca="1">IF(ISERROR($V1534),"",OFFSET('Smelter Look-up'!$C$4,$V1534-4,0)&amp;"")</f>
        <v/>
      </c>
      <c r="S1534" s="181" t="str">
        <f t="shared" ca="1" si="218"/>
        <v/>
      </c>
      <c r="T1534" s="181" t="str">
        <f ca="1">IF(B1534="","",IF(ISERROR(MATCH($J1534,SorP!$B$1:$B$6226,0)),"",INDIRECT("'SorP'!$A$"&amp;MATCH($S1534&amp;$J1534,SorP!C:C,0))))</f>
        <v/>
      </c>
      <c r="U1534" s="201"/>
      <c r="V1534" s="226" t="e">
        <f>IF(C1534="",NA(),IF(OR(C1534="Smelter not listed",C1534="Smelter not yet identified"),MATCH($B1534&amp;$D1534,'Smelter Look-up'!$J:$J,0),MATCH($B1534&amp;$C1534,'Smelter Look-up'!$J:$J,0)))</f>
        <v>#N/A</v>
      </c>
      <c r="X1534" s="227">
        <f t="shared" ca="1" si="219"/>
        <v>0</v>
      </c>
      <c r="AB1534" s="228" t="str">
        <f t="shared" si="220"/>
        <v/>
      </c>
    </row>
    <row r="1535" spans="1:28" s="227" customFormat="1" ht="20.25">
      <c r="A1535" s="181"/>
      <c r="B1535" s="182" t="str">
        <f>IF(LEN(A1535)=0,"",INDEX('Smelter Look-up'!$A:$A,MATCH($A1535,'Smelter Look-up'!$E:$E,0)))</f>
        <v/>
      </c>
      <c r="C1535" s="186" t="str">
        <f>IF(LEN(A1535)=0,"",INDEX('Smelter Look-up'!$C:$C,MATCH($A1535,'Smelter Look-up'!$E:$E,0)))</f>
        <v/>
      </c>
      <c r="D1535" s="230"/>
      <c r="E1535" s="182" t="str">
        <f ca="1">IF(ISERROR($V1535),"",OFFSET('Smelter Look-up'!$D$4,$V1535-4,0)&amp;"")</f>
        <v/>
      </c>
      <c r="F1535" s="182" t="str">
        <f ca="1">IF(ISERROR($V1535),"",OFFSET('Smelter Look-up'!$E$4,$V1535-4,0))</f>
        <v/>
      </c>
      <c r="G1535" s="182" t="str">
        <f ca="1">IF(C1535=$X$4,IF(ISERROR($V1535),"Enter smelter details","RMI"),IF(ISERROR($V1535),"",OFFSET('Smelter Look-up'!$F$4,$V1535-4,0)))</f>
        <v/>
      </c>
      <c r="H1535" s="183" t="str">
        <f ca="1">IF(ISERROR($V1535),"",OFFSET('Smelter Look-up'!$G$4,$V1535-4,0))</f>
        <v/>
      </c>
      <c r="I1535" s="184" t="str">
        <f ca="1">IF(ISERROR($V1535),"",OFFSET('Smelter Look-up'!$H$4,$V1535-4,0))</f>
        <v/>
      </c>
      <c r="J1535" s="184" t="str">
        <f ca="1">IF(ISERROR($V1535),"",OFFSET('Smelter Look-up'!$I$4,$V1535-4,0))</f>
        <v/>
      </c>
      <c r="K1535" s="224"/>
      <c r="L1535" s="224"/>
      <c r="M1535" s="224"/>
      <c r="N1535" s="224"/>
      <c r="O1535" s="224"/>
      <c r="P1535" s="185"/>
      <c r="Q1535" s="225"/>
      <c r="R1535" s="182" t="str">
        <f ca="1">IF(ISERROR($V1535),"",OFFSET('Smelter Look-up'!$C$4,$V1535-4,0)&amp;"")</f>
        <v/>
      </c>
      <c r="S1535" s="181" t="str">
        <f t="shared" ca="1" si="218"/>
        <v/>
      </c>
      <c r="T1535" s="181" t="str">
        <f ca="1">IF(B1535="","",IF(ISERROR(MATCH($J1535,SorP!$B$1:$B$6226,0)),"",INDIRECT("'SorP'!$A$"&amp;MATCH($S1535&amp;$J1535,SorP!C:C,0))))</f>
        <v/>
      </c>
      <c r="U1535" s="201"/>
      <c r="V1535" s="226" t="e">
        <f>IF(C1535="",NA(),IF(OR(C1535="Smelter not listed",C1535="Smelter not yet identified"),MATCH($B1535&amp;$D1535,'Smelter Look-up'!$J:$J,0),MATCH($B1535&amp;$C1535,'Smelter Look-up'!$J:$J,0)))</f>
        <v>#N/A</v>
      </c>
      <c r="X1535" s="227">
        <f t="shared" ca="1" si="219"/>
        <v>0</v>
      </c>
      <c r="AB1535" s="228" t="str">
        <f t="shared" si="220"/>
        <v/>
      </c>
    </row>
    <row r="1536" spans="1:28" s="227" customFormat="1" ht="20.25">
      <c r="A1536" s="181"/>
      <c r="B1536" s="182" t="str">
        <f>IF(LEN(A1536)=0,"",INDEX('Smelter Look-up'!$A:$A,MATCH($A1536,'Smelter Look-up'!$E:$E,0)))</f>
        <v/>
      </c>
      <c r="C1536" s="186" t="str">
        <f>IF(LEN(A1536)=0,"",INDEX('Smelter Look-up'!$C:$C,MATCH($A1536,'Smelter Look-up'!$E:$E,0)))</f>
        <v/>
      </c>
      <c r="D1536" s="230"/>
      <c r="E1536" s="182" t="str">
        <f ca="1">IF(ISERROR($V1536),"",OFFSET('Smelter Look-up'!$D$4,$V1536-4,0)&amp;"")</f>
        <v/>
      </c>
      <c r="F1536" s="182" t="str">
        <f ca="1">IF(ISERROR($V1536),"",OFFSET('Smelter Look-up'!$E$4,$V1536-4,0))</f>
        <v/>
      </c>
      <c r="G1536" s="182" t="str">
        <f ca="1">IF(C1536=$X$4,IF(ISERROR($V1536),"Enter smelter details","RMI"),IF(ISERROR($V1536),"",OFFSET('Smelter Look-up'!$F$4,$V1536-4,0)))</f>
        <v/>
      </c>
      <c r="H1536" s="183" t="str">
        <f ca="1">IF(ISERROR($V1536),"",OFFSET('Smelter Look-up'!$G$4,$V1536-4,0))</f>
        <v/>
      </c>
      <c r="I1536" s="184" t="str">
        <f ca="1">IF(ISERROR($V1536),"",OFFSET('Smelter Look-up'!$H$4,$V1536-4,0))</f>
        <v/>
      </c>
      <c r="J1536" s="184" t="str">
        <f ca="1">IF(ISERROR($V1536),"",OFFSET('Smelter Look-up'!$I$4,$V1536-4,0))</f>
        <v/>
      </c>
      <c r="K1536" s="224"/>
      <c r="L1536" s="224"/>
      <c r="M1536" s="224"/>
      <c r="N1536" s="224"/>
      <c r="O1536" s="224"/>
      <c r="P1536" s="185"/>
      <c r="Q1536" s="225"/>
      <c r="R1536" s="182" t="str">
        <f ca="1">IF(ISERROR($V1536),"",OFFSET('Smelter Look-up'!$C$4,$V1536-4,0)&amp;"")</f>
        <v/>
      </c>
      <c r="S1536" s="181" t="str">
        <f t="shared" ca="1" si="218"/>
        <v/>
      </c>
      <c r="T1536" s="181" t="str">
        <f ca="1">IF(B1536="","",IF(ISERROR(MATCH($J1536,SorP!$B$1:$B$6226,0)),"",INDIRECT("'SorP'!$A$"&amp;MATCH($S1536&amp;$J1536,SorP!C:C,0))))</f>
        <v/>
      </c>
      <c r="U1536" s="201"/>
      <c r="V1536" s="226" t="e">
        <f>IF(C1536="",NA(),IF(OR(C1536="Smelter not listed",C1536="Smelter not yet identified"),MATCH($B1536&amp;$D1536,'Smelter Look-up'!$J:$J,0),MATCH($B1536&amp;$C1536,'Smelter Look-up'!$J:$J,0)))</f>
        <v>#N/A</v>
      </c>
      <c r="X1536" s="227">
        <f t="shared" ca="1" si="219"/>
        <v>0</v>
      </c>
      <c r="AB1536" s="228" t="str">
        <f t="shared" si="220"/>
        <v/>
      </c>
    </row>
    <row r="1537" spans="1:28" s="227" customFormat="1" ht="20.25">
      <c r="A1537" s="181"/>
      <c r="B1537" s="182" t="str">
        <f>IF(LEN(A1537)=0,"",INDEX('Smelter Look-up'!$A:$A,MATCH($A1537,'Smelter Look-up'!$E:$E,0)))</f>
        <v/>
      </c>
      <c r="C1537" s="186" t="str">
        <f>IF(LEN(A1537)=0,"",INDEX('Smelter Look-up'!$C:$C,MATCH($A1537,'Smelter Look-up'!$E:$E,0)))</f>
        <v/>
      </c>
      <c r="D1537" s="230"/>
      <c r="E1537" s="182" t="str">
        <f ca="1">IF(ISERROR($V1537),"",OFFSET('Smelter Look-up'!$D$4,$V1537-4,0)&amp;"")</f>
        <v/>
      </c>
      <c r="F1537" s="182" t="str">
        <f ca="1">IF(ISERROR($V1537),"",OFFSET('Smelter Look-up'!$E$4,$V1537-4,0))</f>
        <v/>
      </c>
      <c r="G1537" s="182" t="str">
        <f ca="1">IF(C1537=$X$4,IF(ISERROR($V1537),"Enter smelter details","RMI"),IF(ISERROR($V1537),"",OFFSET('Smelter Look-up'!$F$4,$V1537-4,0)))</f>
        <v/>
      </c>
      <c r="H1537" s="183" t="str">
        <f ca="1">IF(ISERROR($V1537),"",OFFSET('Smelter Look-up'!$G$4,$V1537-4,0))</f>
        <v/>
      </c>
      <c r="I1537" s="184" t="str">
        <f ca="1">IF(ISERROR($V1537),"",OFFSET('Smelter Look-up'!$H$4,$V1537-4,0))</f>
        <v/>
      </c>
      <c r="J1537" s="184" t="str">
        <f ca="1">IF(ISERROR($V1537),"",OFFSET('Smelter Look-up'!$I$4,$V1537-4,0))</f>
        <v/>
      </c>
      <c r="K1537" s="224"/>
      <c r="L1537" s="224"/>
      <c r="M1537" s="224"/>
      <c r="N1537" s="224"/>
      <c r="O1537" s="224"/>
      <c r="P1537" s="185"/>
      <c r="Q1537" s="225"/>
      <c r="R1537" s="182" t="str">
        <f ca="1">IF(ISERROR($V1537),"",OFFSET('Smelter Look-up'!$C$4,$V1537-4,0)&amp;"")</f>
        <v/>
      </c>
      <c r="S1537" s="181" t="str">
        <f t="shared" ca="1" si="218"/>
        <v/>
      </c>
      <c r="T1537" s="181" t="str">
        <f ca="1">IF(B1537="","",IF(ISERROR(MATCH($J1537,SorP!$B$1:$B$6226,0)),"",INDIRECT("'SorP'!$A$"&amp;MATCH($S1537&amp;$J1537,SorP!C:C,0))))</f>
        <v/>
      </c>
      <c r="U1537" s="201"/>
      <c r="V1537" s="226" t="e">
        <f>IF(C1537="",NA(),IF(OR(C1537="Smelter not listed",C1537="Smelter not yet identified"),MATCH($B1537&amp;$D1537,'Smelter Look-up'!$J:$J,0),MATCH($B1537&amp;$C1537,'Smelter Look-up'!$J:$J,0)))</f>
        <v>#N/A</v>
      </c>
      <c r="X1537" s="227">
        <f t="shared" ca="1" si="219"/>
        <v>0</v>
      </c>
      <c r="AB1537" s="228" t="str">
        <f t="shared" si="220"/>
        <v/>
      </c>
    </row>
    <row r="1538" spans="1:28" s="227" customFormat="1" ht="20.25">
      <c r="A1538" s="181"/>
      <c r="B1538" s="182" t="str">
        <f>IF(LEN(A1538)=0,"",INDEX('Smelter Look-up'!$A:$A,MATCH($A1538,'Smelter Look-up'!$E:$E,0)))</f>
        <v/>
      </c>
      <c r="C1538" s="186" t="str">
        <f>IF(LEN(A1538)=0,"",INDEX('Smelter Look-up'!$C:$C,MATCH($A1538,'Smelter Look-up'!$E:$E,0)))</f>
        <v/>
      </c>
      <c r="D1538" s="230"/>
      <c r="E1538" s="182" t="str">
        <f ca="1">IF(ISERROR($V1538),"",OFFSET('Smelter Look-up'!$D$4,$V1538-4,0)&amp;"")</f>
        <v/>
      </c>
      <c r="F1538" s="182" t="str">
        <f ca="1">IF(ISERROR($V1538),"",OFFSET('Smelter Look-up'!$E$4,$V1538-4,0))</f>
        <v/>
      </c>
      <c r="G1538" s="182" t="str">
        <f ca="1">IF(C1538=$X$4,IF(ISERROR($V1538),"Enter smelter details","RMI"),IF(ISERROR($V1538),"",OFFSET('Smelter Look-up'!$F$4,$V1538-4,0)))</f>
        <v/>
      </c>
      <c r="H1538" s="183" t="str">
        <f ca="1">IF(ISERROR($V1538),"",OFFSET('Smelter Look-up'!$G$4,$V1538-4,0))</f>
        <v/>
      </c>
      <c r="I1538" s="184" t="str">
        <f ca="1">IF(ISERROR($V1538),"",OFFSET('Smelter Look-up'!$H$4,$V1538-4,0))</f>
        <v/>
      </c>
      <c r="J1538" s="184" t="str">
        <f ca="1">IF(ISERROR($V1538),"",OFFSET('Smelter Look-up'!$I$4,$V1538-4,0))</f>
        <v/>
      </c>
      <c r="K1538" s="224"/>
      <c r="L1538" s="224"/>
      <c r="M1538" s="224"/>
      <c r="N1538" s="224"/>
      <c r="O1538" s="224"/>
      <c r="P1538" s="185"/>
      <c r="Q1538" s="225"/>
      <c r="R1538" s="182" t="str">
        <f ca="1">IF(ISERROR($V1538),"",OFFSET('Smelter Look-up'!$C$4,$V1538-4,0)&amp;"")</f>
        <v/>
      </c>
      <c r="S1538" s="181" t="str">
        <f t="shared" ca="1" si="218"/>
        <v/>
      </c>
      <c r="T1538" s="181" t="str">
        <f ca="1">IF(B1538="","",IF(ISERROR(MATCH($J1538,SorP!$B$1:$B$6226,0)),"",INDIRECT("'SorP'!$A$"&amp;MATCH($S1538&amp;$J1538,SorP!C:C,0))))</f>
        <v/>
      </c>
      <c r="U1538" s="201"/>
      <c r="V1538" s="226" t="e">
        <f>IF(C1538="",NA(),IF(OR(C1538="Smelter not listed",C1538="Smelter not yet identified"),MATCH($B1538&amp;$D1538,'Smelter Look-up'!$J:$J,0),MATCH($B1538&amp;$C1538,'Smelter Look-up'!$J:$J,0)))</f>
        <v>#N/A</v>
      </c>
      <c r="X1538" s="227">
        <f t="shared" ca="1" si="219"/>
        <v>0</v>
      </c>
      <c r="AB1538" s="228" t="str">
        <f t="shared" si="220"/>
        <v/>
      </c>
    </row>
    <row r="1539" spans="1:28" s="227" customFormat="1" ht="20.25">
      <c r="A1539" s="181"/>
      <c r="B1539" s="182" t="str">
        <f>IF(LEN(A1539)=0,"",INDEX('Smelter Look-up'!$A:$A,MATCH($A1539,'Smelter Look-up'!$E:$E,0)))</f>
        <v/>
      </c>
      <c r="C1539" s="186" t="str">
        <f>IF(LEN(A1539)=0,"",INDEX('Smelter Look-up'!$C:$C,MATCH($A1539,'Smelter Look-up'!$E:$E,0)))</f>
        <v/>
      </c>
      <c r="D1539" s="230"/>
      <c r="E1539" s="182" t="str">
        <f ca="1">IF(ISERROR($V1539),"",OFFSET('Smelter Look-up'!$D$4,$V1539-4,0)&amp;"")</f>
        <v/>
      </c>
      <c r="F1539" s="182" t="str">
        <f ca="1">IF(ISERROR($V1539),"",OFFSET('Smelter Look-up'!$E$4,$V1539-4,0))</f>
        <v/>
      </c>
      <c r="G1539" s="182" t="str">
        <f ca="1">IF(C1539=$X$4,IF(ISERROR($V1539),"Enter smelter details","RMI"),IF(ISERROR($V1539),"",OFFSET('Smelter Look-up'!$F$4,$V1539-4,0)))</f>
        <v/>
      </c>
      <c r="H1539" s="183" t="str">
        <f ca="1">IF(ISERROR($V1539),"",OFFSET('Smelter Look-up'!$G$4,$V1539-4,0))</f>
        <v/>
      </c>
      <c r="I1539" s="184" t="str">
        <f ca="1">IF(ISERROR($V1539),"",OFFSET('Smelter Look-up'!$H$4,$V1539-4,0))</f>
        <v/>
      </c>
      <c r="J1539" s="184" t="str">
        <f ca="1">IF(ISERROR($V1539),"",OFFSET('Smelter Look-up'!$I$4,$V1539-4,0))</f>
        <v/>
      </c>
      <c r="K1539" s="224"/>
      <c r="L1539" s="224"/>
      <c r="M1539" s="224"/>
      <c r="N1539" s="224"/>
      <c r="O1539" s="224"/>
      <c r="P1539" s="185"/>
      <c r="Q1539" s="225"/>
      <c r="R1539" s="182" t="str">
        <f ca="1">IF(ISERROR($V1539),"",OFFSET('Smelter Look-up'!$C$4,$V1539-4,0)&amp;"")</f>
        <v/>
      </c>
      <c r="S1539" s="181" t="str">
        <f t="shared" ca="1" si="218"/>
        <v/>
      </c>
      <c r="T1539" s="181" t="str">
        <f ca="1">IF(B1539="","",IF(ISERROR(MATCH($J1539,SorP!$B$1:$B$6226,0)),"",INDIRECT("'SorP'!$A$"&amp;MATCH($S1539&amp;$J1539,SorP!C:C,0))))</f>
        <v/>
      </c>
      <c r="U1539" s="201"/>
      <c r="V1539" s="226" t="e">
        <f>IF(C1539="",NA(),IF(OR(C1539="Smelter not listed",C1539="Smelter not yet identified"),MATCH($B1539&amp;$D1539,'Smelter Look-up'!$J:$J,0),MATCH($B1539&amp;$C1539,'Smelter Look-up'!$J:$J,0)))</f>
        <v>#N/A</v>
      </c>
      <c r="X1539" s="227">
        <f t="shared" ca="1" si="219"/>
        <v>0</v>
      </c>
      <c r="AB1539" s="228" t="str">
        <f t="shared" si="220"/>
        <v/>
      </c>
    </row>
    <row r="1540" spans="1:28" s="227" customFormat="1" ht="20.25">
      <c r="A1540" s="181"/>
      <c r="B1540" s="182" t="str">
        <f>IF(LEN(A1540)=0,"",INDEX('Smelter Look-up'!$A:$A,MATCH($A1540,'Smelter Look-up'!$E:$E,0)))</f>
        <v/>
      </c>
      <c r="C1540" s="186" t="str">
        <f>IF(LEN(A1540)=0,"",INDEX('Smelter Look-up'!$C:$C,MATCH($A1540,'Smelter Look-up'!$E:$E,0)))</f>
        <v/>
      </c>
      <c r="D1540" s="230"/>
      <c r="E1540" s="182" t="str">
        <f ca="1">IF(ISERROR($V1540),"",OFFSET('Smelter Look-up'!$D$4,$V1540-4,0)&amp;"")</f>
        <v/>
      </c>
      <c r="F1540" s="182" t="str">
        <f ca="1">IF(ISERROR($V1540),"",OFFSET('Smelter Look-up'!$E$4,$V1540-4,0))</f>
        <v/>
      </c>
      <c r="G1540" s="182" t="str">
        <f ca="1">IF(C1540=$X$4,IF(ISERROR($V1540),"Enter smelter details","RMI"),IF(ISERROR($V1540),"",OFFSET('Smelter Look-up'!$F$4,$V1540-4,0)))</f>
        <v/>
      </c>
      <c r="H1540" s="183" t="str">
        <f ca="1">IF(ISERROR($V1540),"",OFFSET('Smelter Look-up'!$G$4,$V1540-4,0))</f>
        <v/>
      </c>
      <c r="I1540" s="184" t="str">
        <f ca="1">IF(ISERROR($V1540),"",OFFSET('Smelter Look-up'!$H$4,$V1540-4,0))</f>
        <v/>
      </c>
      <c r="J1540" s="184" t="str">
        <f ca="1">IF(ISERROR($V1540),"",OFFSET('Smelter Look-up'!$I$4,$V1540-4,0))</f>
        <v/>
      </c>
      <c r="K1540" s="224"/>
      <c r="L1540" s="224"/>
      <c r="M1540" s="224"/>
      <c r="N1540" s="224"/>
      <c r="O1540" s="224"/>
      <c r="P1540" s="185"/>
      <c r="Q1540" s="225"/>
      <c r="R1540" s="182" t="str">
        <f ca="1">IF(ISERROR($V1540),"",OFFSET('Smelter Look-up'!$C$4,$V1540-4,0)&amp;"")</f>
        <v/>
      </c>
      <c r="S1540" s="181" t="str">
        <f t="shared" ca="1" si="218"/>
        <v/>
      </c>
      <c r="T1540" s="181" t="str">
        <f ca="1">IF(B1540="","",IF(ISERROR(MATCH($J1540,SorP!$B$1:$B$6226,0)),"",INDIRECT("'SorP'!$A$"&amp;MATCH($S1540&amp;$J1540,SorP!C:C,0))))</f>
        <v/>
      </c>
      <c r="U1540" s="201"/>
      <c r="V1540" s="226" t="e">
        <f>IF(C1540="",NA(),IF(OR(C1540="Smelter not listed",C1540="Smelter not yet identified"),MATCH($B1540&amp;$D1540,'Smelter Look-up'!$J:$J,0),MATCH($B1540&amp;$C1540,'Smelter Look-up'!$J:$J,0)))</f>
        <v>#N/A</v>
      </c>
      <c r="X1540" s="227">
        <f t="shared" ca="1" si="219"/>
        <v>0</v>
      </c>
      <c r="AB1540" s="228" t="str">
        <f t="shared" si="220"/>
        <v/>
      </c>
    </row>
    <row r="1541" spans="1:28" s="227" customFormat="1" ht="20.25">
      <c r="A1541" s="181"/>
      <c r="B1541" s="182" t="str">
        <f>IF(LEN(A1541)=0,"",INDEX('Smelter Look-up'!$A:$A,MATCH($A1541,'Smelter Look-up'!$E:$E,0)))</f>
        <v/>
      </c>
      <c r="C1541" s="186" t="str">
        <f>IF(LEN(A1541)=0,"",INDEX('Smelter Look-up'!$C:$C,MATCH($A1541,'Smelter Look-up'!$E:$E,0)))</f>
        <v/>
      </c>
      <c r="D1541" s="230"/>
      <c r="E1541" s="182" t="str">
        <f ca="1">IF(ISERROR($V1541),"",OFFSET('Smelter Look-up'!$D$4,$V1541-4,0)&amp;"")</f>
        <v/>
      </c>
      <c r="F1541" s="182" t="str">
        <f ca="1">IF(ISERROR($V1541),"",OFFSET('Smelter Look-up'!$E$4,$V1541-4,0))</f>
        <v/>
      </c>
      <c r="G1541" s="182" t="str">
        <f ca="1">IF(C1541=$X$4,IF(ISERROR($V1541),"Enter smelter details","RMI"),IF(ISERROR($V1541),"",OFFSET('Smelter Look-up'!$F$4,$V1541-4,0)))</f>
        <v/>
      </c>
      <c r="H1541" s="183" t="str">
        <f ca="1">IF(ISERROR($V1541),"",OFFSET('Smelter Look-up'!$G$4,$V1541-4,0))</f>
        <v/>
      </c>
      <c r="I1541" s="184" t="str">
        <f ca="1">IF(ISERROR($V1541),"",OFFSET('Smelter Look-up'!$H$4,$V1541-4,0))</f>
        <v/>
      </c>
      <c r="J1541" s="184" t="str">
        <f ca="1">IF(ISERROR($V1541),"",OFFSET('Smelter Look-up'!$I$4,$V1541-4,0))</f>
        <v/>
      </c>
      <c r="K1541" s="224"/>
      <c r="L1541" s="224"/>
      <c r="M1541" s="224"/>
      <c r="N1541" s="224"/>
      <c r="O1541" s="224"/>
      <c r="P1541" s="185"/>
      <c r="Q1541" s="225"/>
      <c r="R1541" s="182" t="str">
        <f ca="1">IF(ISERROR($V1541),"",OFFSET('Smelter Look-up'!$C$4,$V1541-4,0)&amp;"")</f>
        <v/>
      </c>
      <c r="S1541" s="181" t="str">
        <f t="shared" ca="1" si="218"/>
        <v/>
      </c>
      <c r="T1541" s="181" t="str">
        <f ca="1">IF(B1541="","",IF(ISERROR(MATCH($J1541,SorP!$B$1:$B$6226,0)),"",INDIRECT("'SorP'!$A$"&amp;MATCH($S1541&amp;$J1541,SorP!C:C,0))))</f>
        <v/>
      </c>
      <c r="U1541" s="201"/>
      <c r="V1541" s="226" t="e">
        <f>IF(C1541="",NA(),IF(OR(C1541="Smelter not listed",C1541="Smelter not yet identified"),MATCH($B1541&amp;$D1541,'Smelter Look-up'!$J:$J,0),MATCH($B1541&amp;$C1541,'Smelter Look-up'!$J:$J,0)))</f>
        <v>#N/A</v>
      </c>
      <c r="X1541" s="227">
        <f t="shared" ca="1" si="219"/>
        <v>0</v>
      </c>
      <c r="AB1541" s="228" t="str">
        <f t="shared" si="220"/>
        <v/>
      </c>
    </row>
    <row r="1542" spans="1:28" s="227" customFormat="1" ht="20.25">
      <c r="A1542" s="181"/>
      <c r="B1542" s="182" t="str">
        <f>IF(LEN(A1542)=0,"",INDEX('Smelter Look-up'!$A:$A,MATCH($A1542,'Smelter Look-up'!$E:$E,0)))</f>
        <v/>
      </c>
      <c r="C1542" s="186" t="str">
        <f>IF(LEN(A1542)=0,"",INDEX('Smelter Look-up'!$C:$C,MATCH($A1542,'Smelter Look-up'!$E:$E,0)))</f>
        <v/>
      </c>
      <c r="D1542" s="230"/>
      <c r="E1542" s="182" t="str">
        <f ca="1">IF(ISERROR($V1542),"",OFFSET('Smelter Look-up'!$D$4,$V1542-4,0)&amp;"")</f>
        <v/>
      </c>
      <c r="F1542" s="182" t="str">
        <f ca="1">IF(ISERROR($V1542),"",OFFSET('Smelter Look-up'!$E$4,$V1542-4,0))</f>
        <v/>
      </c>
      <c r="G1542" s="182" t="str">
        <f ca="1">IF(C1542=$X$4,IF(ISERROR($V1542),"Enter smelter details","RMI"),IF(ISERROR($V1542),"",OFFSET('Smelter Look-up'!$F$4,$V1542-4,0)))</f>
        <v/>
      </c>
      <c r="H1542" s="183" t="str">
        <f ca="1">IF(ISERROR($V1542),"",OFFSET('Smelter Look-up'!$G$4,$V1542-4,0))</f>
        <v/>
      </c>
      <c r="I1542" s="184" t="str">
        <f ca="1">IF(ISERROR($V1542),"",OFFSET('Smelter Look-up'!$H$4,$V1542-4,0))</f>
        <v/>
      </c>
      <c r="J1542" s="184" t="str">
        <f ca="1">IF(ISERROR($V1542),"",OFFSET('Smelter Look-up'!$I$4,$V1542-4,0))</f>
        <v/>
      </c>
      <c r="K1542" s="224"/>
      <c r="L1542" s="224"/>
      <c r="M1542" s="224"/>
      <c r="N1542" s="224"/>
      <c r="O1542" s="224"/>
      <c r="P1542" s="185"/>
      <c r="Q1542" s="225"/>
      <c r="R1542" s="182" t="str">
        <f ca="1">IF(ISERROR($V1542),"",OFFSET('Smelter Look-up'!$C$4,$V1542-4,0)&amp;"")</f>
        <v/>
      </c>
      <c r="S1542" s="181" t="str">
        <f t="shared" ca="1" si="218"/>
        <v/>
      </c>
      <c r="T1542" s="181" t="str">
        <f ca="1">IF(B1542="","",IF(ISERROR(MATCH($J1542,SorP!$B$1:$B$6226,0)),"",INDIRECT("'SorP'!$A$"&amp;MATCH($S1542&amp;$J1542,SorP!C:C,0))))</f>
        <v/>
      </c>
      <c r="U1542" s="201"/>
      <c r="V1542" s="226" t="e">
        <f>IF(C1542="",NA(),IF(OR(C1542="Smelter not listed",C1542="Smelter not yet identified"),MATCH($B1542&amp;$D1542,'Smelter Look-up'!$J:$J,0),MATCH($B1542&amp;$C1542,'Smelter Look-up'!$J:$J,0)))</f>
        <v>#N/A</v>
      </c>
      <c r="X1542" s="227">
        <f t="shared" ca="1" si="219"/>
        <v>0</v>
      </c>
      <c r="AB1542" s="228" t="str">
        <f t="shared" si="220"/>
        <v/>
      </c>
    </row>
    <row r="1543" spans="1:28" s="227" customFormat="1" ht="20.25">
      <c r="A1543" s="181"/>
      <c r="B1543" s="182" t="str">
        <f>IF(LEN(A1543)=0,"",INDEX('Smelter Look-up'!$A:$A,MATCH($A1543,'Smelter Look-up'!$E:$E,0)))</f>
        <v/>
      </c>
      <c r="C1543" s="186" t="str">
        <f>IF(LEN(A1543)=0,"",INDEX('Smelter Look-up'!$C:$C,MATCH($A1543,'Smelter Look-up'!$E:$E,0)))</f>
        <v/>
      </c>
      <c r="D1543" s="230"/>
      <c r="E1543" s="182" t="str">
        <f ca="1">IF(ISERROR($V1543),"",OFFSET('Smelter Look-up'!$D$4,$V1543-4,0)&amp;"")</f>
        <v/>
      </c>
      <c r="F1543" s="182" t="str">
        <f ca="1">IF(ISERROR($V1543),"",OFFSET('Smelter Look-up'!$E$4,$V1543-4,0))</f>
        <v/>
      </c>
      <c r="G1543" s="182" t="str">
        <f ca="1">IF(C1543=$X$4,IF(ISERROR($V1543),"Enter smelter details","RMI"),IF(ISERROR($V1543),"",OFFSET('Smelter Look-up'!$F$4,$V1543-4,0)))</f>
        <v/>
      </c>
      <c r="H1543" s="183" t="str">
        <f ca="1">IF(ISERROR($V1543),"",OFFSET('Smelter Look-up'!$G$4,$V1543-4,0))</f>
        <v/>
      </c>
      <c r="I1543" s="184" t="str">
        <f ca="1">IF(ISERROR($V1543),"",OFFSET('Smelter Look-up'!$H$4,$V1543-4,0))</f>
        <v/>
      </c>
      <c r="J1543" s="184" t="str">
        <f ca="1">IF(ISERROR($V1543),"",OFFSET('Smelter Look-up'!$I$4,$V1543-4,0))</f>
        <v/>
      </c>
      <c r="K1543" s="224"/>
      <c r="L1543" s="224"/>
      <c r="M1543" s="224"/>
      <c r="N1543" s="224"/>
      <c r="O1543" s="224"/>
      <c r="P1543" s="185"/>
      <c r="Q1543" s="225"/>
      <c r="R1543" s="182" t="str">
        <f ca="1">IF(ISERROR($V1543),"",OFFSET('Smelter Look-up'!$C$4,$V1543-4,0)&amp;"")</f>
        <v/>
      </c>
      <c r="S1543" s="181" t="str">
        <f t="shared" ca="1" si="218"/>
        <v/>
      </c>
      <c r="T1543" s="181" t="str">
        <f ca="1">IF(B1543="","",IF(ISERROR(MATCH($J1543,SorP!$B$1:$B$6226,0)),"",INDIRECT("'SorP'!$A$"&amp;MATCH($S1543&amp;$J1543,SorP!C:C,0))))</f>
        <v/>
      </c>
      <c r="U1543" s="201"/>
      <c r="V1543" s="226" t="e">
        <f>IF(C1543="",NA(),IF(OR(C1543="Smelter not listed",C1543="Smelter not yet identified"),MATCH($B1543&amp;$D1543,'Smelter Look-up'!$J:$J,0),MATCH($B1543&amp;$C1543,'Smelter Look-up'!$J:$J,0)))</f>
        <v>#N/A</v>
      </c>
      <c r="X1543" s="227">
        <f t="shared" ca="1" si="219"/>
        <v>0</v>
      </c>
      <c r="AB1543" s="228" t="str">
        <f t="shared" si="220"/>
        <v/>
      </c>
    </row>
    <row r="1544" spans="1:28" s="227" customFormat="1" ht="20.25">
      <c r="A1544" s="181"/>
      <c r="B1544" s="182" t="str">
        <f>IF(LEN(A1544)=0,"",INDEX('Smelter Look-up'!$A:$A,MATCH($A1544,'Smelter Look-up'!$E:$E,0)))</f>
        <v/>
      </c>
      <c r="C1544" s="186" t="str">
        <f>IF(LEN(A1544)=0,"",INDEX('Smelter Look-up'!$C:$C,MATCH($A1544,'Smelter Look-up'!$E:$E,0)))</f>
        <v/>
      </c>
      <c r="D1544" s="230"/>
      <c r="E1544" s="182" t="str">
        <f ca="1">IF(ISERROR($V1544),"",OFFSET('Smelter Look-up'!$D$4,$V1544-4,0)&amp;"")</f>
        <v/>
      </c>
      <c r="F1544" s="182" t="str">
        <f ca="1">IF(ISERROR($V1544),"",OFFSET('Smelter Look-up'!$E$4,$V1544-4,0))</f>
        <v/>
      </c>
      <c r="G1544" s="182" t="str">
        <f ca="1">IF(C1544=$X$4,IF(ISERROR($V1544),"Enter smelter details","RMI"),IF(ISERROR($V1544),"",OFFSET('Smelter Look-up'!$F$4,$V1544-4,0)))</f>
        <v/>
      </c>
      <c r="H1544" s="183" t="str">
        <f ca="1">IF(ISERROR($V1544),"",OFFSET('Smelter Look-up'!$G$4,$V1544-4,0))</f>
        <v/>
      </c>
      <c r="I1544" s="184" t="str">
        <f ca="1">IF(ISERROR($V1544),"",OFFSET('Smelter Look-up'!$H$4,$V1544-4,0))</f>
        <v/>
      </c>
      <c r="J1544" s="184" t="str">
        <f ca="1">IF(ISERROR($V1544),"",OFFSET('Smelter Look-up'!$I$4,$V1544-4,0))</f>
        <v/>
      </c>
      <c r="K1544" s="224"/>
      <c r="L1544" s="224"/>
      <c r="M1544" s="224"/>
      <c r="N1544" s="224"/>
      <c r="O1544" s="224"/>
      <c r="P1544" s="185"/>
      <c r="Q1544" s="225"/>
      <c r="R1544" s="182" t="str">
        <f ca="1">IF(ISERROR($V1544),"",OFFSET('Smelter Look-up'!$C$4,$V1544-4,0)&amp;"")</f>
        <v/>
      </c>
      <c r="S1544" s="181" t="str">
        <f t="shared" ca="1" si="218"/>
        <v/>
      </c>
      <c r="T1544" s="181" t="str">
        <f ca="1">IF(B1544="","",IF(ISERROR(MATCH($J1544,SorP!$B$1:$B$6226,0)),"",INDIRECT("'SorP'!$A$"&amp;MATCH($S1544&amp;$J1544,SorP!C:C,0))))</f>
        <v/>
      </c>
      <c r="U1544" s="201"/>
      <c r="V1544" s="226" t="e">
        <f>IF(C1544="",NA(),IF(OR(C1544="Smelter not listed",C1544="Smelter not yet identified"),MATCH($B1544&amp;$D1544,'Smelter Look-up'!$J:$J,0),MATCH($B1544&amp;$C1544,'Smelter Look-up'!$J:$J,0)))</f>
        <v>#N/A</v>
      </c>
      <c r="X1544" s="227">
        <f t="shared" ca="1" si="219"/>
        <v>0</v>
      </c>
      <c r="AB1544" s="228" t="str">
        <f t="shared" si="220"/>
        <v/>
      </c>
    </row>
    <row r="1545" spans="1:28" s="227" customFormat="1" ht="20.25">
      <c r="A1545" s="181"/>
      <c r="B1545" s="182" t="str">
        <f>IF(LEN(A1545)=0,"",INDEX('Smelter Look-up'!$A:$A,MATCH($A1545,'Smelter Look-up'!$E:$E,0)))</f>
        <v/>
      </c>
      <c r="C1545" s="186" t="str">
        <f>IF(LEN(A1545)=0,"",INDEX('Smelter Look-up'!$C:$C,MATCH($A1545,'Smelter Look-up'!$E:$E,0)))</f>
        <v/>
      </c>
      <c r="D1545" s="230"/>
      <c r="E1545" s="182" t="str">
        <f ca="1">IF(ISERROR($V1545),"",OFFSET('Smelter Look-up'!$D$4,$V1545-4,0)&amp;"")</f>
        <v/>
      </c>
      <c r="F1545" s="182" t="str">
        <f ca="1">IF(ISERROR($V1545),"",OFFSET('Smelter Look-up'!$E$4,$V1545-4,0))</f>
        <v/>
      </c>
      <c r="G1545" s="182" t="str">
        <f ca="1">IF(C1545=$X$4,IF(ISERROR($V1545),"Enter smelter details","RMI"),IF(ISERROR($V1545),"",OFFSET('Smelter Look-up'!$F$4,$V1545-4,0)))</f>
        <v/>
      </c>
      <c r="H1545" s="183" t="str">
        <f ca="1">IF(ISERROR($V1545),"",OFFSET('Smelter Look-up'!$G$4,$V1545-4,0))</f>
        <v/>
      </c>
      <c r="I1545" s="184" t="str">
        <f ca="1">IF(ISERROR($V1545),"",OFFSET('Smelter Look-up'!$H$4,$V1545-4,0))</f>
        <v/>
      </c>
      <c r="J1545" s="184" t="str">
        <f ca="1">IF(ISERROR($V1545),"",OFFSET('Smelter Look-up'!$I$4,$V1545-4,0))</f>
        <v/>
      </c>
      <c r="K1545" s="224"/>
      <c r="L1545" s="224"/>
      <c r="M1545" s="224"/>
      <c r="N1545" s="224"/>
      <c r="O1545" s="224"/>
      <c r="P1545" s="185"/>
      <c r="Q1545" s="225"/>
      <c r="R1545" s="182" t="str">
        <f ca="1">IF(ISERROR($V1545),"",OFFSET('Smelter Look-up'!$C$4,$V1545-4,0)&amp;"")</f>
        <v/>
      </c>
      <c r="S1545" s="181" t="str">
        <f t="shared" ca="1" si="218"/>
        <v/>
      </c>
      <c r="T1545" s="181" t="str">
        <f ca="1">IF(B1545="","",IF(ISERROR(MATCH($J1545,SorP!$B$1:$B$6226,0)),"",INDIRECT("'SorP'!$A$"&amp;MATCH($S1545&amp;$J1545,SorP!C:C,0))))</f>
        <v/>
      </c>
      <c r="U1545" s="201"/>
      <c r="V1545" s="226" t="e">
        <f>IF(C1545="",NA(),IF(OR(C1545="Smelter not listed",C1545="Smelter not yet identified"),MATCH($B1545&amp;$D1545,'Smelter Look-up'!$J:$J,0),MATCH($B1545&amp;$C1545,'Smelter Look-up'!$J:$J,0)))</f>
        <v>#N/A</v>
      </c>
      <c r="X1545" s="227">
        <f t="shared" ca="1" si="219"/>
        <v>0</v>
      </c>
      <c r="AB1545" s="228" t="str">
        <f t="shared" si="220"/>
        <v/>
      </c>
    </row>
    <row r="1546" spans="1:28" s="227" customFormat="1" ht="20.25">
      <c r="A1546" s="181"/>
      <c r="B1546" s="182" t="str">
        <f>IF(LEN(A1546)=0,"",INDEX('Smelter Look-up'!$A:$A,MATCH($A1546,'Smelter Look-up'!$E:$E,0)))</f>
        <v/>
      </c>
      <c r="C1546" s="186" t="str">
        <f>IF(LEN(A1546)=0,"",INDEX('Smelter Look-up'!$C:$C,MATCH($A1546,'Smelter Look-up'!$E:$E,0)))</f>
        <v/>
      </c>
      <c r="D1546" s="230"/>
      <c r="E1546" s="182" t="str">
        <f ca="1">IF(ISERROR($V1546),"",OFFSET('Smelter Look-up'!$D$4,$V1546-4,0)&amp;"")</f>
        <v/>
      </c>
      <c r="F1546" s="182" t="str">
        <f ca="1">IF(ISERROR($V1546),"",OFFSET('Smelter Look-up'!$E$4,$V1546-4,0))</f>
        <v/>
      </c>
      <c r="G1546" s="182" t="str">
        <f ca="1">IF(C1546=$X$4,IF(ISERROR($V1546),"Enter smelter details","RMI"),IF(ISERROR($V1546),"",OFFSET('Smelter Look-up'!$F$4,$V1546-4,0)))</f>
        <v/>
      </c>
      <c r="H1546" s="183" t="str">
        <f ca="1">IF(ISERROR($V1546),"",OFFSET('Smelter Look-up'!$G$4,$V1546-4,0))</f>
        <v/>
      </c>
      <c r="I1546" s="184" t="str">
        <f ca="1">IF(ISERROR($V1546),"",OFFSET('Smelter Look-up'!$H$4,$V1546-4,0))</f>
        <v/>
      </c>
      <c r="J1546" s="184" t="str">
        <f ca="1">IF(ISERROR($V1546),"",OFFSET('Smelter Look-up'!$I$4,$V1546-4,0))</f>
        <v/>
      </c>
      <c r="K1546" s="224"/>
      <c r="L1546" s="224"/>
      <c r="M1546" s="224"/>
      <c r="N1546" s="224"/>
      <c r="O1546" s="224"/>
      <c r="P1546" s="185"/>
      <c r="Q1546" s="225"/>
      <c r="R1546" s="182" t="str">
        <f ca="1">IF(ISERROR($V1546),"",OFFSET('Smelter Look-up'!$C$4,$V1546-4,0)&amp;"")</f>
        <v/>
      </c>
      <c r="S1546" s="181" t="str">
        <f t="shared" ca="1" si="218"/>
        <v/>
      </c>
      <c r="T1546" s="181" t="str">
        <f ca="1">IF(B1546="","",IF(ISERROR(MATCH($J1546,SorP!$B$1:$B$6226,0)),"",INDIRECT("'SorP'!$A$"&amp;MATCH($S1546&amp;$J1546,SorP!C:C,0))))</f>
        <v/>
      </c>
      <c r="U1546" s="201"/>
      <c r="V1546" s="226" t="e">
        <f>IF(C1546="",NA(),IF(OR(C1546="Smelter not listed",C1546="Smelter not yet identified"),MATCH($B1546&amp;$D1546,'Smelter Look-up'!$J:$J,0),MATCH($B1546&amp;$C1546,'Smelter Look-up'!$J:$J,0)))</f>
        <v>#N/A</v>
      </c>
      <c r="X1546" s="227">
        <f t="shared" ca="1" si="219"/>
        <v>0</v>
      </c>
      <c r="AB1546" s="228" t="str">
        <f t="shared" si="220"/>
        <v/>
      </c>
    </row>
    <row r="1547" spans="1:28" s="227" customFormat="1" ht="20.25">
      <c r="A1547" s="181"/>
      <c r="B1547" s="182" t="str">
        <f>IF(LEN(A1547)=0,"",INDEX('Smelter Look-up'!$A:$A,MATCH($A1547,'Smelter Look-up'!$E:$E,0)))</f>
        <v/>
      </c>
      <c r="C1547" s="186" t="str">
        <f>IF(LEN(A1547)=0,"",INDEX('Smelter Look-up'!$C:$C,MATCH($A1547,'Smelter Look-up'!$E:$E,0)))</f>
        <v/>
      </c>
      <c r="D1547" s="230"/>
      <c r="E1547" s="182" t="str">
        <f ca="1">IF(ISERROR($V1547),"",OFFSET('Smelter Look-up'!$D$4,$V1547-4,0)&amp;"")</f>
        <v/>
      </c>
      <c r="F1547" s="182" t="str">
        <f ca="1">IF(ISERROR($V1547),"",OFFSET('Smelter Look-up'!$E$4,$V1547-4,0))</f>
        <v/>
      </c>
      <c r="G1547" s="182" t="str">
        <f ca="1">IF(C1547=$X$4,IF(ISERROR($V1547),"Enter smelter details","RMI"),IF(ISERROR($V1547),"",OFFSET('Smelter Look-up'!$F$4,$V1547-4,0)))</f>
        <v/>
      </c>
      <c r="H1547" s="183" t="str">
        <f ca="1">IF(ISERROR($V1547),"",OFFSET('Smelter Look-up'!$G$4,$V1547-4,0))</f>
        <v/>
      </c>
      <c r="I1547" s="184" t="str">
        <f ca="1">IF(ISERROR($V1547),"",OFFSET('Smelter Look-up'!$H$4,$V1547-4,0))</f>
        <v/>
      </c>
      <c r="J1547" s="184" t="str">
        <f ca="1">IF(ISERROR($V1547),"",OFFSET('Smelter Look-up'!$I$4,$V1547-4,0))</f>
        <v/>
      </c>
      <c r="K1547" s="224"/>
      <c r="L1547" s="224"/>
      <c r="M1547" s="224"/>
      <c r="N1547" s="224"/>
      <c r="O1547" s="224"/>
      <c r="P1547" s="185"/>
      <c r="Q1547" s="225"/>
      <c r="R1547" s="182" t="str">
        <f ca="1">IF(ISERROR($V1547),"",OFFSET('Smelter Look-up'!$C$4,$V1547-4,0)&amp;"")</f>
        <v/>
      </c>
      <c r="S1547" s="181" t="str">
        <f t="shared" ca="1" si="218"/>
        <v/>
      </c>
      <c r="T1547" s="181" t="str">
        <f ca="1">IF(B1547="","",IF(ISERROR(MATCH($J1547,SorP!$B$1:$B$6226,0)),"",INDIRECT("'SorP'!$A$"&amp;MATCH($S1547&amp;$J1547,SorP!C:C,0))))</f>
        <v/>
      </c>
      <c r="U1547" s="201"/>
      <c r="V1547" s="226" t="e">
        <f>IF(C1547="",NA(),IF(OR(C1547="Smelter not listed",C1547="Smelter not yet identified"),MATCH($B1547&amp;$D1547,'Smelter Look-up'!$J:$J,0),MATCH($B1547&amp;$C1547,'Smelter Look-up'!$J:$J,0)))</f>
        <v>#N/A</v>
      </c>
      <c r="X1547" s="227">
        <f t="shared" ca="1" si="219"/>
        <v>0</v>
      </c>
      <c r="AB1547" s="228" t="str">
        <f t="shared" si="220"/>
        <v/>
      </c>
    </row>
    <row r="1548" spans="1:28" s="227" customFormat="1" ht="20.25">
      <c r="A1548" s="181"/>
      <c r="B1548" s="182" t="str">
        <f>IF(LEN(A1548)=0,"",INDEX('Smelter Look-up'!$A:$A,MATCH($A1548,'Smelter Look-up'!$E:$E,0)))</f>
        <v/>
      </c>
      <c r="C1548" s="186" t="str">
        <f>IF(LEN(A1548)=0,"",INDEX('Smelter Look-up'!$C:$C,MATCH($A1548,'Smelter Look-up'!$E:$E,0)))</f>
        <v/>
      </c>
      <c r="D1548" s="230"/>
      <c r="E1548" s="182" t="str">
        <f ca="1">IF(ISERROR($V1548),"",OFFSET('Smelter Look-up'!$D$4,$V1548-4,0)&amp;"")</f>
        <v/>
      </c>
      <c r="F1548" s="182" t="str">
        <f ca="1">IF(ISERROR($V1548),"",OFFSET('Smelter Look-up'!$E$4,$V1548-4,0))</f>
        <v/>
      </c>
      <c r="G1548" s="182" t="str">
        <f ca="1">IF(C1548=$X$4,IF(ISERROR($V1548),"Enter smelter details","RMI"),IF(ISERROR($V1548),"",OFFSET('Smelter Look-up'!$F$4,$V1548-4,0)))</f>
        <v/>
      </c>
      <c r="H1548" s="183" t="str">
        <f ca="1">IF(ISERROR($V1548),"",OFFSET('Smelter Look-up'!$G$4,$V1548-4,0))</f>
        <v/>
      </c>
      <c r="I1548" s="184" t="str">
        <f ca="1">IF(ISERROR($V1548),"",OFFSET('Smelter Look-up'!$H$4,$V1548-4,0))</f>
        <v/>
      </c>
      <c r="J1548" s="184" t="str">
        <f ca="1">IF(ISERROR($V1548),"",OFFSET('Smelter Look-up'!$I$4,$V1548-4,0))</f>
        <v/>
      </c>
      <c r="K1548" s="224"/>
      <c r="L1548" s="224"/>
      <c r="M1548" s="224"/>
      <c r="N1548" s="224"/>
      <c r="O1548" s="224"/>
      <c r="P1548" s="185"/>
      <c r="Q1548" s="225"/>
      <c r="R1548" s="182" t="str">
        <f ca="1">IF(ISERROR($V1548),"",OFFSET('Smelter Look-up'!$C$4,$V1548-4,0)&amp;"")</f>
        <v/>
      </c>
      <c r="S1548" s="181" t="str">
        <f t="shared" ca="1" si="218"/>
        <v/>
      </c>
      <c r="T1548" s="181" t="str">
        <f ca="1">IF(B1548="","",IF(ISERROR(MATCH($J1548,SorP!$B$1:$B$6226,0)),"",INDIRECT("'SorP'!$A$"&amp;MATCH($S1548&amp;$J1548,SorP!C:C,0))))</f>
        <v/>
      </c>
      <c r="U1548" s="201"/>
      <c r="V1548" s="226" t="e">
        <f>IF(C1548="",NA(),IF(OR(C1548="Smelter not listed",C1548="Smelter not yet identified"),MATCH($B1548&amp;$D1548,'Smelter Look-up'!$J:$J,0),MATCH($B1548&amp;$C1548,'Smelter Look-up'!$J:$J,0)))</f>
        <v>#N/A</v>
      </c>
      <c r="X1548" s="227">
        <f t="shared" ca="1" si="219"/>
        <v>0</v>
      </c>
      <c r="AB1548" s="228" t="str">
        <f t="shared" si="220"/>
        <v/>
      </c>
    </row>
    <row r="1549" spans="1:28" s="227" customFormat="1" ht="20.25">
      <c r="A1549" s="181"/>
      <c r="B1549" s="182" t="str">
        <f>IF(LEN(A1549)=0,"",INDEX('Smelter Look-up'!$A:$A,MATCH($A1549,'Smelter Look-up'!$E:$E,0)))</f>
        <v/>
      </c>
      <c r="C1549" s="186" t="str">
        <f>IF(LEN(A1549)=0,"",INDEX('Smelter Look-up'!$C:$C,MATCH($A1549,'Smelter Look-up'!$E:$E,0)))</f>
        <v/>
      </c>
      <c r="D1549" s="230"/>
      <c r="E1549" s="182" t="str">
        <f ca="1">IF(ISERROR($V1549),"",OFFSET('Smelter Look-up'!$D$4,$V1549-4,0)&amp;"")</f>
        <v/>
      </c>
      <c r="F1549" s="182" t="str">
        <f ca="1">IF(ISERROR($V1549),"",OFFSET('Smelter Look-up'!$E$4,$V1549-4,0))</f>
        <v/>
      </c>
      <c r="G1549" s="182" t="str">
        <f ca="1">IF(C1549=$X$4,IF(ISERROR($V1549),"Enter smelter details","RMI"),IF(ISERROR($V1549),"",OFFSET('Smelter Look-up'!$F$4,$V1549-4,0)))</f>
        <v/>
      </c>
      <c r="H1549" s="183" t="str">
        <f ca="1">IF(ISERROR($V1549),"",OFFSET('Smelter Look-up'!$G$4,$V1549-4,0))</f>
        <v/>
      </c>
      <c r="I1549" s="184" t="str">
        <f ca="1">IF(ISERROR($V1549),"",OFFSET('Smelter Look-up'!$H$4,$V1549-4,0))</f>
        <v/>
      </c>
      <c r="J1549" s="184" t="str">
        <f ca="1">IF(ISERROR($V1549),"",OFFSET('Smelter Look-up'!$I$4,$V1549-4,0))</f>
        <v/>
      </c>
      <c r="K1549" s="224"/>
      <c r="L1549" s="224"/>
      <c r="M1549" s="224"/>
      <c r="N1549" s="224"/>
      <c r="O1549" s="224"/>
      <c r="P1549" s="185"/>
      <c r="Q1549" s="225"/>
      <c r="R1549" s="182" t="str">
        <f ca="1">IF(ISERROR($V1549),"",OFFSET('Smelter Look-up'!$C$4,$V1549-4,0)&amp;"")</f>
        <v/>
      </c>
      <c r="S1549" s="181" t="str">
        <f t="shared" ca="1" si="218"/>
        <v/>
      </c>
      <c r="T1549" s="181" t="str">
        <f ca="1">IF(B1549="","",IF(ISERROR(MATCH($J1549,SorP!$B$1:$B$6226,0)),"",INDIRECT("'SorP'!$A$"&amp;MATCH($S1549&amp;$J1549,SorP!C:C,0))))</f>
        <v/>
      </c>
      <c r="U1549" s="201"/>
      <c r="V1549" s="226" t="e">
        <f>IF(C1549="",NA(),IF(OR(C1549="Smelter not listed",C1549="Smelter not yet identified"),MATCH($B1549&amp;$D1549,'Smelter Look-up'!$J:$J,0),MATCH($B1549&amp;$C1549,'Smelter Look-up'!$J:$J,0)))</f>
        <v>#N/A</v>
      </c>
      <c r="X1549" s="227">
        <f t="shared" ca="1" si="219"/>
        <v>0</v>
      </c>
      <c r="AB1549" s="228" t="str">
        <f t="shared" si="220"/>
        <v/>
      </c>
    </row>
    <row r="1550" spans="1:28" s="227" customFormat="1" ht="20.25">
      <c r="A1550" s="181"/>
      <c r="B1550" s="182" t="str">
        <f>IF(LEN(A1550)=0,"",INDEX('Smelter Look-up'!$A:$A,MATCH($A1550,'Smelter Look-up'!$E:$E,0)))</f>
        <v/>
      </c>
      <c r="C1550" s="186" t="str">
        <f>IF(LEN(A1550)=0,"",INDEX('Smelter Look-up'!$C:$C,MATCH($A1550,'Smelter Look-up'!$E:$E,0)))</f>
        <v/>
      </c>
      <c r="D1550" s="230"/>
      <c r="E1550" s="182" t="str">
        <f ca="1">IF(ISERROR($V1550),"",OFFSET('Smelter Look-up'!$D$4,$V1550-4,0)&amp;"")</f>
        <v/>
      </c>
      <c r="F1550" s="182" t="str">
        <f ca="1">IF(ISERROR($V1550),"",OFFSET('Smelter Look-up'!$E$4,$V1550-4,0))</f>
        <v/>
      </c>
      <c r="G1550" s="182" t="str">
        <f ca="1">IF(C1550=$X$4,IF(ISERROR($V1550),"Enter smelter details","RMI"),IF(ISERROR($V1550),"",OFFSET('Smelter Look-up'!$F$4,$V1550-4,0)))</f>
        <v/>
      </c>
      <c r="H1550" s="183" t="str">
        <f ca="1">IF(ISERROR($V1550),"",OFFSET('Smelter Look-up'!$G$4,$V1550-4,0))</f>
        <v/>
      </c>
      <c r="I1550" s="184" t="str">
        <f ca="1">IF(ISERROR($V1550),"",OFFSET('Smelter Look-up'!$H$4,$V1550-4,0))</f>
        <v/>
      </c>
      <c r="J1550" s="184" t="str">
        <f ca="1">IF(ISERROR($V1550),"",OFFSET('Smelter Look-up'!$I$4,$V1550-4,0))</f>
        <v/>
      </c>
      <c r="K1550" s="224"/>
      <c r="L1550" s="224"/>
      <c r="M1550" s="224"/>
      <c r="N1550" s="224"/>
      <c r="O1550" s="224"/>
      <c r="P1550" s="185"/>
      <c r="Q1550" s="225"/>
      <c r="R1550" s="182" t="str">
        <f ca="1">IF(ISERROR($V1550),"",OFFSET('Smelter Look-up'!$C$4,$V1550-4,0)&amp;"")</f>
        <v/>
      </c>
      <c r="S1550" s="181" t="str">
        <f t="shared" ca="1" si="218"/>
        <v/>
      </c>
      <c r="T1550" s="181" t="str">
        <f ca="1">IF(B1550="","",IF(ISERROR(MATCH($J1550,SorP!$B$1:$B$6226,0)),"",INDIRECT("'SorP'!$A$"&amp;MATCH($S1550&amp;$J1550,SorP!C:C,0))))</f>
        <v/>
      </c>
      <c r="U1550" s="201"/>
      <c r="V1550" s="226" t="e">
        <f>IF(C1550="",NA(),IF(OR(C1550="Smelter not listed",C1550="Smelter not yet identified"),MATCH($B1550&amp;$D1550,'Smelter Look-up'!$J:$J,0),MATCH($B1550&amp;$C1550,'Smelter Look-up'!$J:$J,0)))</f>
        <v>#N/A</v>
      </c>
      <c r="X1550" s="227">
        <f t="shared" ca="1" si="219"/>
        <v>0</v>
      </c>
      <c r="AB1550" s="228" t="str">
        <f t="shared" si="220"/>
        <v/>
      </c>
    </row>
    <row r="1551" spans="1:28" s="227" customFormat="1" ht="20.25">
      <c r="A1551" s="181"/>
      <c r="B1551" s="182" t="str">
        <f>IF(LEN(A1551)=0,"",INDEX('Smelter Look-up'!$A:$A,MATCH($A1551,'Smelter Look-up'!$E:$E,0)))</f>
        <v/>
      </c>
      <c r="C1551" s="186" t="str">
        <f>IF(LEN(A1551)=0,"",INDEX('Smelter Look-up'!$C:$C,MATCH($A1551,'Smelter Look-up'!$E:$E,0)))</f>
        <v/>
      </c>
      <c r="D1551" s="230"/>
      <c r="E1551" s="182" t="str">
        <f ca="1">IF(ISERROR($V1551),"",OFFSET('Smelter Look-up'!$D$4,$V1551-4,0)&amp;"")</f>
        <v/>
      </c>
      <c r="F1551" s="182" t="str">
        <f ca="1">IF(ISERROR($V1551),"",OFFSET('Smelter Look-up'!$E$4,$V1551-4,0))</f>
        <v/>
      </c>
      <c r="G1551" s="182" t="str">
        <f ca="1">IF(C1551=$X$4,IF(ISERROR($V1551),"Enter smelter details","RMI"),IF(ISERROR($V1551),"",OFFSET('Smelter Look-up'!$F$4,$V1551-4,0)))</f>
        <v/>
      </c>
      <c r="H1551" s="183" t="str">
        <f ca="1">IF(ISERROR($V1551),"",OFFSET('Smelter Look-up'!$G$4,$V1551-4,0))</f>
        <v/>
      </c>
      <c r="I1551" s="184" t="str">
        <f ca="1">IF(ISERROR($V1551),"",OFFSET('Smelter Look-up'!$H$4,$V1551-4,0))</f>
        <v/>
      </c>
      <c r="J1551" s="184" t="str">
        <f ca="1">IF(ISERROR($V1551),"",OFFSET('Smelter Look-up'!$I$4,$V1551-4,0))</f>
        <v/>
      </c>
      <c r="K1551" s="224"/>
      <c r="L1551" s="224"/>
      <c r="M1551" s="224"/>
      <c r="N1551" s="224"/>
      <c r="O1551" s="224"/>
      <c r="P1551" s="185"/>
      <c r="Q1551" s="225"/>
      <c r="R1551" s="182" t="str">
        <f ca="1">IF(ISERROR($V1551),"",OFFSET('Smelter Look-up'!$C$4,$V1551-4,0)&amp;"")</f>
        <v/>
      </c>
      <c r="S1551" s="181" t="str">
        <f t="shared" ca="1" si="218"/>
        <v/>
      </c>
      <c r="T1551" s="181" t="str">
        <f ca="1">IF(B1551="","",IF(ISERROR(MATCH($J1551,SorP!$B$1:$B$6226,0)),"",INDIRECT("'SorP'!$A$"&amp;MATCH($S1551&amp;$J1551,SorP!C:C,0))))</f>
        <v/>
      </c>
      <c r="U1551" s="201"/>
      <c r="V1551" s="226" t="e">
        <f>IF(C1551="",NA(),IF(OR(C1551="Smelter not listed",C1551="Smelter not yet identified"),MATCH($B1551&amp;$D1551,'Smelter Look-up'!$J:$J,0),MATCH($B1551&amp;$C1551,'Smelter Look-up'!$J:$J,0)))</f>
        <v>#N/A</v>
      </c>
      <c r="X1551" s="227">
        <f t="shared" ca="1" si="219"/>
        <v>0</v>
      </c>
      <c r="AB1551" s="228" t="str">
        <f t="shared" si="220"/>
        <v/>
      </c>
    </row>
    <row r="1552" spans="1:28" s="227" customFormat="1" ht="20.25">
      <c r="A1552" s="181"/>
      <c r="B1552" s="182" t="str">
        <f>IF(LEN(A1552)=0,"",INDEX('Smelter Look-up'!$A:$A,MATCH($A1552,'Smelter Look-up'!$E:$E,0)))</f>
        <v/>
      </c>
      <c r="C1552" s="186" t="str">
        <f>IF(LEN(A1552)=0,"",INDEX('Smelter Look-up'!$C:$C,MATCH($A1552,'Smelter Look-up'!$E:$E,0)))</f>
        <v/>
      </c>
      <c r="D1552" s="230"/>
      <c r="E1552" s="182" t="str">
        <f ca="1">IF(ISERROR($V1552),"",OFFSET('Smelter Look-up'!$D$4,$V1552-4,0)&amp;"")</f>
        <v/>
      </c>
      <c r="F1552" s="182" t="str">
        <f ca="1">IF(ISERROR($V1552),"",OFFSET('Smelter Look-up'!$E$4,$V1552-4,0))</f>
        <v/>
      </c>
      <c r="G1552" s="182" t="str">
        <f ca="1">IF(C1552=$X$4,IF(ISERROR($V1552),"Enter smelter details","RMI"),IF(ISERROR($V1552),"",OFFSET('Smelter Look-up'!$F$4,$V1552-4,0)))</f>
        <v/>
      </c>
      <c r="H1552" s="183" t="str">
        <f ca="1">IF(ISERROR($V1552),"",OFFSET('Smelter Look-up'!$G$4,$V1552-4,0))</f>
        <v/>
      </c>
      <c r="I1552" s="184" t="str">
        <f ca="1">IF(ISERROR($V1552),"",OFFSET('Smelter Look-up'!$H$4,$V1552-4,0))</f>
        <v/>
      </c>
      <c r="J1552" s="184" t="str">
        <f ca="1">IF(ISERROR($V1552),"",OFFSET('Smelter Look-up'!$I$4,$V1552-4,0))</f>
        <v/>
      </c>
      <c r="K1552" s="224"/>
      <c r="L1552" s="224"/>
      <c r="M1552" s="224"/>
      <c r="N1552" s="224"/>
      <c r="O1552" s="224"/>
      <c r="P1552" s="185"/>
      <c r="Q1552" s="225"/>
      <c r="R1552" s="182" t="str">
        <f ca="1">IF(ISERROR($V1552),"",OFFSET('Smelter Look-up'!$C$4,$V1552-4,0)&amp;"")</f>
        <v/>
      </c>
      <c r="S1552" s="181" t="str">
        <f t="shared" ca="1" si="218"/>
        <v/>
      </c>
      <c r="T1552" s="181" t="str">
        <f ca="1">IF(B1552="","",IF(ISERROR(MATCH($J1552,SorP!$B$1:$B$6226,0)),"",INDIRECT("'SorP'!$A$"&amp;MATCH($S1552&amp;$J1552,SorP!C:C,0))))</f>
        <v/>
      </c>
      <c r="U1552" s="201"/>
      <c r="V1552" s="226" t="e">
        <f>IF(C1552="",NA(),IF(OR(C1552="Smelter not listed",C1552="Smelter not yet identified"),MATCH($B1552&amp;$D1552,'Smelter Look-up'!$J:$J,0),MATCH($B1552&amp;$C1552,'Smelter Look-up'!$J:$J,0)))</f>
        <v>#N/A</v>
      </c>
      <c r="X1552" s="227">
        <f t="shared" ca="1" si="219"/>
        <v>0</v>
      </c>
      <c r="AB1552" s="228" t="str">
        <f t="shared" si="220"/>
        <v/>
      </c>
    </row>
    <row r="1553" spans="1:28" s="227" customFormat="1" ht="20.25">
      <c r="A1553" s="181"/>
      <c r="B1553" s="182" t="str">
        <f>IF(LEN(A1553)=0,"",INDEX('Smelter Look-up'!$A:$A,MATCH($A1553,'Smelter Look-up'!$E:$E,0)))</f>
        <v/>
      </c>
      <c r="C1553" s="186" t="str">
        <f>IF(LEN(A1553)=0,"",INDEX('Smelter Look-up'!$C:$C,MATCH($A1553,'Smelter Look-up'!$E:$E,0)))</f>
        <v/>
      </c>
      <c r="D1553" s="230"/>
      <c r="E1553" s="182" t="str">
        <f ca="1">IF(ISERROR($V1553),"",OFFSET('Smelter Look-up'!$D$4,$V1553-4,0)&amp;"")</f>
        <v/>
      </c>
      <c r="F1553" s="182" t="str">
        <f ca="1">IF(ISERROR($V1553),"",OFFSET('Smelter Look-up'!$E$4,$V1553-4,0))</f>
        <v/>
      </c>
      <c r="G1553" s="182" t="str">
        <f ca="1">IF(C1553=$X$4,IF(ISERROR($V1553),"Enter smelter details","RMI"),IF(ISERROR($V1553),"",OFFSET('Smelter Look-up'!$F$4,$V1553-4,0)))</f>
        <v/>
      </c>
      <c r="H1553" s="183" t="str">
        <f ca="1">IF(ISERROR($V1553),"",OFFSET('Smelter Look-up'!$G$4,$V1553-4,0))</f>
        <v/>
      </c>
      <c r="I1553" s="184" t="str">
        <f ca="1">IF(ISERROR($V1553),"",OFFSET('Smelter Look-up'!$H$4,$V1553-4,0))</f>
        <v/>
      </c>
      <c r="J1553" s="184" t="str">
        <f ca="1">IF(ISERROR($V1553),"",OFFSET('Smelter Look-up'!$I$4,$V1553-4,0))</f>
        <v/>
      </c>
      <c r="K1553" s="224"/>
      <c r="L1553" s="224"/>
      <c r="M1553" s="224"/>
      <c r="N1553" s="224"/>
      <c r="O1553" s="224"/>
      <c r="P1553" s="185"/>
      <c r="Q1553" s="225"/>
      <c r="R1553" s="182" t="str">
        <f ca="1">IF(ISERROR($V1553),"",OFFSET('Smelter Look-up'!$C$4,$V1553-4,0)&amp;"")</f>
        <v/>
      </c>
      <c r="S1553" s="181" t="str">
        <f t="shared" ca="1" si="218"/>
        <v/>
      </c>
      <c r="T1553" s="181" t="str">
        <f ca="1">IF(B1553="","",IF(ISERROR(MATCH($J1553,SorP!$B$1:$B$6226,0)),"",INDIRECT("'SorP'!$A$"&amp;MATCH($S1553&amp;$J1553,SorP!C:C,0))))</f>
        <v/>
      </c>
      <c r="U1553" s="201"/>
      <c r="V1553" s="226" t="e">
        <f>IF(C1553="",NA(),IF(OR(C1553="Smelter not listed",C1553="Smelter not yet identified"),MATCH($B1553&amp;$D1553,'Smelter Look-up'!$J:$J,0),MATCH($B1553&amp;$C1553,'Smelter Look-up'!$J:$J,0)))</f>
        <v>#N/A</v>
      </c>
      <c r="X1553" s="227">
        <f t="shared" ca="1" si="219"/>
        <v>0</v>
      </c>
      <c r="AB1553" s="228" t="str">
        <f t="shared" si="220"/>
        <v/>
      </c>
    </row>
    <row r="1554" spans="1:28" s="227" customFormat="1" ht="20.25">
      <c r="A1554" s="181"/>
      <c r="B1554" s="182" t="str">
        <f>IF(LEN(A1554)=0,"",INDEX('Smelter Look-up'!$A:$A,MATCH($A1554,'Smelter Look-up'!$E:$E,0)))</f>
        <v/>
      </c>
      <c r="C1554" s="186" t="str">
        <f>IF(LEN(A1554)=0,"",INDEX('Smelter Look-up'!$C:$C,MATCH($A1554,'Smelter Look-up'!$E:$E,0)))</f>
        <v/>
      </c>
      <c r="D1554" s="230"/>
      <c r="E1554" s="182" t="str">
        <f ca="1">IF(ISERROR($V1554),"",OFFSET('Smelter Look-up'!$D$4,$V1554-4,0)&amp;"")</f>
        <v/>
      </c>
      <c r="F1554" s="182" t="str">
        <f ca="1">IF(ISERROR($V1554),"",OFFSET('Smelter Look-up'!$E$4,$V1554-4,0))</f>
        <v/>
      </c>
      <c r="G1554" s="182" t="str">
        <f ca="1">IF(C1554=$X$4,IF(ISERROR($V1554),"Enter smelter details","RMI"),IF(ISERROR($V1554),"",OFFSET('Smelter Look-up'!$F$4,$V1554-4,0)))</f>
        <v/>
      </c>
      <c r="H1554" s="183" t="str">
        <f ca="1">IF(ISERROR($V1554),"",OFFSET('Smelter Look-up'!$G$4,$V1554-4,0))</f>
        <v/>
      </c>
      <c r="I1554" s="184" t="str">
        <f ca="1">IF(ISERROR($V1554),"",OFFSET('Smelter Look-up'!$H$4,$V1554-4,0))</f>
        <v/>
      </c>
      <c r="J1554" s="184" t="str">
        <f ca="1">IF(ISERROR($V1554),"",OFFSET('Smelter Look-up'!$I$4,$V1554-4,0))</f>
        <v/>
      </c>
      <c r="K1554" s="224"/>
      <c r="L1554" s="224"/>
      <c r="M1554" s="224"/>
      <c r="N1554" s="224"/>
      <c r="O1554" s="224"/>
      <c r="P1554" s="185"/>
      <c r="Q1554" s="225"/>
      <c r="R1554" s="182" t="str">
        <f ca="1">IF(ISERROR($V1554),"",OFFSET('Smelter Look-up'!$C$4,$V1554-4,0)&amp;"")</f>
        <v/>
      </c>
      <c r="S1554" s="181" t="str">
        <f t="shared" ca="1" si="218"/>
        <v/>
      </c>
      <c r="T1554" s="181" t="str">
        <f ca="1">IF(B1554="","",IF(ISERROR(MATCH($J1554,SorP!$B$1:$B$6226,0)),"",INDIRECT("'SorP'!$A$"&amp;MATCH($S1554&amp;$J1554,SorP!C:C,0))))</f>
        <v/>
      </c>
      <c r="U1554" s="201"/>
      <c r="V1554" s="226" t="e">
        <f>IF(C1554="",NA(),IF(OR(C1554="Smelter not listed",C1554="Smelter not yet identified"),MATCH($B1554&amp;$D1554,'Smelter Look-up'!$J:$J,0),MATCH($B1554&amp;$C1554,'Smelter Look-up'!$J:$J,0)))</f>
        <v>#N/A</v>
      </c>
      <c r="X1554" s="227">
        <f t="shared" ca="1" si="219"/>
        <v>0</v>
      </c>
      <c r="AB1554" s="228" t="str">
        <f t="shared" si="220"/>
        <v/>
      </c>
    </row>
    <row r="1555" spans="1:28" s="227" customFormat="1" ht="20.25">
      <c r="A1555" s="181"/>
      <c r="B1555" s="182" t="str">
        <f>IF(LEN(A1555)=0,"",INDEX('Smelter Look-up'!$A:$A,MATCH($A1555,'Smelter Look-up'!$E:$E,0)))</f>
        <v/>
      </c>
      <c r="C1555" s="186" t="str">
        <f>IF(LEN(A1555)=0,"",INDEX('Smelter Look-up'!$C:$C,MATCH($A1555,'Smelter Look-up'!$E:$E,0)))</f>
        <v/>
      </c>
      <c r="D1555" s="230"/>
      <c r="E1555" s="182" t="str">
        <f ca="1">IF(ISERROR($V1555),"",OFFSET('Smelter Look-up'!$D$4,$V1555-4,0)&amp;"")</f>
        <v/>
      </c>
      <c r="F1555" s="182" t="str">
        <f ca="1">IF(ISERROR($V1555),"",OFFSET('Smelter Look-up'!$E$4,$V1555-4,0))</f>
        <v/>
      </c>
      <c r="G1555" s="182" t="str">
        <f ca="1">IF(C1555=$X$4,IF(ISERROR($V1555),"Enter smelter details","RMI"),IF(ISERROR($V1555),"",OFFSET('Smelter Look-up'!$F$4,$V1555-4,0)))</f>
        <v/>
      </c>
      <c r="H1555" s="183" t="str">
        <f ca="1">IF(ISERROR($V1555),"",OFFSET('Smelter Look-up'!$G$4,$V1555-4,0))</f>
        <v/>
      </c>
      <c r="I1555" s="184" t="str">
        <f ca="1">IF(ISERROR($V1555),"",OFFSET('Smelter Look-up'!$H$4,$V1555-4,0))</f>
        <v/>
      </c>
      <c r="J1555" s="184" t="str">
        <f ca="1">IF(ISERROR($V1555),"",OFFSET('Smelter Look-up'!$I$4,$V1555-4,0))</f>
        <v/>
      </c>
      <c r="K1555" s="224"/>
      <c r="L1555" s="224"/>
      <c r="M1555" s="224"/>
      <c r="N1555" s="224"/>
      <c r="O1555" s="224"/>
      <c r="P1555" s="185"/>
      <c r="Q1555" s="225"/>
      <c r="R1555" s="182" t="str">
        <f ca="1">IF(ISERROR($V1555),"",OFFSET('Smelter Look-up'!$C$4,$V1555-4,0)&amp;"")</f>
        <v/>
      </c>
      <c r="S1555" s="181" t="str">
        <f t="shared" ca="1" si="218"/>
        <v/>
      </c>
      <c r="T1555" s="181" t="str">
        <f ca="1">IF(B1555="","",IF(ISERROR(MATCH($J1555,SorP!$B$1:$B$6226,0)),"",INDIRECT("'SorP'!$A$"&amp;MATCH($S1555&amp;$J1555,SorP!C:C,0))))</f>
        <v/>
      </c>
      <c r="U1555" s="201"/>
      <c r="V1555" s="226" t="e">
        <f>IF(C1555="",NA(),IF(OR(C1555="Smelter not listed",C1555="Smelter not yet identified"),MATCH($B1555&amp;$D1555,'Smelter Look-up'!$J:$J,0),MATCH($B1555&amp;$C1555,'Smelter Look-up'!$J:$J,0)))</f>
        <v>#N/A</v>
      </c>
      <c r="X1555" s="227">
        <f t="shared" ca="1" si="219"/>
        <v>0</v>
      </c>
      <c r="AB1555" s="228" t="str">
        <f t="shared" si="220"/>
        <v/>
      </c>
    </row>
    <row r="1556" spans="1:28" s="227" customFormat="1" ht="20.25">
      <c r="A1556" s="181"/>
      <c r="B1556" s="182" t="str">
        <f>IF(LEN(A1556)=0,"",INDEX('Smelter Look-up'!$A:$A,MATCH($A1556,'Smelter Look-up'!$E:$E,0)))</f>
        <v/>
      </c>
      <c r="C1556" s="186" t="str">
        <f>IF(LEN(A1556)=0,"",INDEX('Smelter Look-up'!$C:$C,MATCH($A1556,'Smelter Look-up'!$E:$E,0)))</f>
        <v/>
      </c>
      <c r="D1556" s="230"/>
      <c r="E1556" s="182" t="str">
        <f ca="1">IF(ISERROR($V1556),"",OFFSET('Smelter Look-up'!$D$4,$V1556-4,0)&amp;"")</f>
        <v/>
      </c>
      <c r="F1556" s="182" t="str">
        <f ca="1">IF(ISERROR($V1556),"",OFFSET('Smelter Look-up'!$E$4,$V1556-4,0))</f>
        <v/>
      </c>
      <c r="G1556" s="182" t="str">
        <f ca="1">IF(C1556=$X$4,IF(ISERROR($V1556),"Enter smelter details","RMI"),IF(ISERROR($V1556),"",OFFSET('Smelter Look-up'!$F$4,$V1556-4,0)))</f>
        <v/>
      </c>
      <c r="H1556" s="183" t="str">
        <f ca="1">IF(ISERROR($V1556),"",OFFSET('Smelter Look-up'!$G$4,$V1556-4,0))</f>
        <v/>
      </c>
      <c r="I1556" s="184" t="str">
        <f ca="1">IF(ISERROR($V1556),"",OFFSET('Smelter Look-up'!$H$4,$V1556-4,0))</f>
        <v/>
      </c>
      <c r="J1556" s="184" t="str">
        <f ca="1">IF(ISERROR($V1556),"",OFFSET('Smelter Look-up'!$I$4,$V1556-4,0))</f>
        <v/>
      </c>
      <c r="K1556" s="224"/>
      <c r="L1556" s="224"/>
      <c r="M1556" s="224"/>
      <c r="N1556" s="224"/>
      <c r="O1556" s="224"/>
      <c r="P1556" s="185"/>
      <c r="Q1556" s="225"/>
      <c r="R1556" s="182" t="str">
        <f ca="1">IF(ISERROR($V1556),"",OFFSET('Smelter Look-up'!$C$4,$V1556-4,0)&amp;"")</f>
        <v/>
      </c>
      <c r="S1556" s="181" t="str">
        <f t="shared" ca="1" si="218"/>
        <v/>
      </c>
      <c r="T1556" s="181" t="str">
        <f ca="1">IF(B1556="","",IF(ISERROR(MATCH($J1556,SorP!$B$1:$B$6226,0)),"",INDIRECT("'SorP'!$A$"&amp;MATCH($S1556&amp;$J1556,SorP!C:C,0))))</f>
        <v/>
      </c>
      <c r="U1556" s="201"/>
      <c r="V1556" s="226" t="e">
        <f>IF(C1556="",NA(),IF(OR(C1556="Smelter not listed",C1556="Smelter not yet identified"),MATCH($B1556&amp;$D1556,'Smelter Look-up'!$J:$J,0),MATCH($B1556&amp;$C1556,'Smelter Look-up'!$J:$J,0)))</f>
        <v>#N/A</v>
      </c>
      <c r="X1556" s="227">
        <f t="shared" ca="1" si="219"/>
        <v>0</v>
      </c>
      <c r="AB1556" s="228" t="str">
        <f t="shared" si="220"/>
        <v/>
      </c>
    </row>
    <row r="1557" spans="1:28" s="227" customFormat="1" ht="20.25">
      <c r="A1557" s="181"/>
      <c r="B1557" s="182" t="str">
        <f>IF(LEN(A1557)=0,"",INDEX('Smelter Look-up'!$A:$A,MATCH($A1557,'Smelter Look-up'!$E:$E,0)))</f>
        <v/>
      </c>
      <c r="C1557" s="186" t="str">
        <f>IF(LEN(A1557)=0,"",INDEX('Smelter Look-up'!$C:$C,MATCH($A1557,'Smelter Look-up'!$E:$E,0)))</f>
        <v/>
      </c>
      <c r="D1557" s="230"/>
      <c r="E1557" s="182" t="str">
        <f ca="1">IF(ISERROR($V1557),"",OFFSET('Smelter Look-up'!$D$4,$V1557-4,0)&amp;"")</f>
        <v/>
      </c>
      <c r="F1557" s="182" t="str">
        <f ca="1">IF(ISERROR($V1557),"",OFFSET('Smelter Look-up'!$E$4,$V1557-4,0))</f>
        <v/>
      </c>
      <c r="G1557" s="182" t="str">
        <f ca="1">IF(C1557=$X$4,IF(ISERROR($V1557),"Enter smelter details","RMI"),IF(ISERROR($V1557),"",OFFSET('Smelter Look-up'!$F$4,$V1557-4,0)))</f>
        <v/>
      </c>
      <c r="H1557" s="183" t="str">
        <f ca="1">IF(ISERROR($V1557),"",OFFSET('Smelter Look-up'!$G$4,$V1557-4,0))</f>
        <v/>
      </c>
      <c r="I1557" s="184" t="str">
        <f ca="1">IF(ISERROR($V1557),"",OFFSET('Smelter Look-up'!$H$4,$V1557-4,0))</f>
        <v/>
      </c>
      <c r="J1557" s="184" t="str">
        <f ca="1">IF(ISERROR($V1557),"",OFFSET('Smelter Look-up'!$I$4,$V1557-4,0))</f>
        <v/>
      </c>
      <c r="K1557" s="224"/>
      <c r="L1557" s="224"/>
      <c r="M1557" s="224"/>
      <c r="N1557" s="224"/>
      <c r="O1557" s="224"/>
      <c r="P1557" s="185"/>
      <c r="Q1557" s="225"/>
      <c r="R1557" s="182" t="str">
        <f ca="1">IF(ISERROR($V1557),"",OFFSET('Smelter Look-up'!$C$4,$V1557-4,0)&amp;"")</f>
        <v/>
      </c>
      <c r="S1557" s="181" t="str">
        <f t="shared" ca="1" si="218"/>
        <v/>
      </c>
      <c r="T1557" s="181" t="str">
        <f ca="1">IF(B1557="","",IF(ISERROR(MATCH($J1557,SorP!$B$1:$B$6226,0)),"",INDIRECT("'SorP'!$A$"&amp;MATCH($S1557&amp;$J1557,SorP!C:C,0))))</f>
        <v/>
      </c>
      <c r="U1557" s="201"/>
      <c r="V1557" s="226" t="e">
        <f>IF(C1557="",NA(),IF(OR(C1557="Smelter not listed",C1557="Smelter not yet identified"),MATCH($B1557&amp;$D1557,'Smelter Look-up'!$J:$J,0),MATCH($B1557&amp;$C1557,'Smelter Look-up'!$J:$J,0)))</f>
        <v>#N/A</v>
      </c>
      <c r="X1557" s="227">
        <f t="shared" ca="1" si="219"/>
        <v>0</v>
      </c>
      <c r="AB1557" s="228" t="str">
        <f t="shared" si="220"/>
        <v/>
      </c>
    </row>
    <row r="1558" spans="1:28" s="227" customFormat="1" ht="20.25">
      <c r="A1558" s="181"/>
      <c r="B1558" s="182" t="str">
        <f>IF(LEN(A1558)=0,"",INDEX('Smelter Look-up'!$A:$A,MATCH($A1558,'Smelter Look-up'!$E:$E,0)))</f>
        <v/>
      </c>
      <c r="C1558" s="186" t="str">
        <f>IF(LEN(A1558)=0,"",INDEX('Smelter Look-up'!$C:$C,MATCH($A1558,'Smelter Look-up'!$E:$E,0)))</f>
        <v/>
      </c>
      <c r="D1558" s="230"/>
      <c r="E1558" s="182" t="str">
        <f ca="1">IF(ISERROR($V1558),"",OFFSET('Smelter Look-up'!$D$4,$V1558-4,0)&amp;"")</f>
        <v/>
      </c>
      <c r="F1558" s="182" t="str">
        <f ca="1">IF(ISERROR($V1558),"",OFFSET('Smelter Look-up'!$E$4,$V1558-4,0))</f>
        <v/>
      </c>
      <c r="G1558" s="182" t="str">
        <f ca="1">IF(C1558=$X$4,IF(ISERROR($V1558),"Enter smelter details","RMI"),IF(ISERROR($V1558),"",OFFSET('Smelter Look-up'!$F$4,$V1558-4,0)))</f>
        <v/>
      </c>
      <c r="H1558" s="183" t="str">
        <f ca="1">IF(ISERROR($V1558),"",OFFSET('Smelter Look-up'!$G$4,$V1558-4,0))</f>
        <v/>
      </c>
      <c r="I1558" s="184" t="str">
        <f ca="1">IF(ISERROR($V1558),"",OFFSET('Smelter Look-up'!$H$4,$V1558-4,0))</f>
        <v/>
      </c>
      <c r="J1558" s="184" t="str">
        <f ca="1">IF(ISERROR($V1558),"",OFFSET('Smelter Look-up'!$I$4,$V1558-4,0))</f>
        <v/>
      </c>
      <c r="K1558" s="224"/>
      <c r="L1558" s="224"/>
      <c r="M1558" s="224"/>
      <c r="N1558" s="224"/>
      <c r="O1558" s="224"/>
      <c r="P1558" s="185"/>
      <c r="Q1558" s="225"/>
      <c r="R1558" s="182" t="str">
        <f ca="1">IF(ISERROR($V1558),"",OFFSET('Smelter Look-up'!$C$4,$V1558-4,0)&amp;"")</f>
        <v/>
      </c>
      <c r="S1558" s="181" t="str">
        <f t="shared" ca="1" si="218"/>
        <v/>
      </c>
      <c r="T1558" s="181" t="str">
        <f ca="1">IF(B1558="","",IF(ISERROR(MATCH($J1558,SorP!$B$1:$B$6226,0)),"",INDIRECT("'SorP'!$A$"&amp;MATCH($S1558&amp;$J1558,SorP!C:C,0))))</f>
        <v/>
      </c>
      <c r="U1558" s="201"/>
      <c r="V1558" s="226" t="e">
        <f>IF(C1558="",NA(),IF(OR(C1558="Smelter not listed",C1558="Smelter not yet identified"),MATCH($B1558&amp;$D1558,'Smelter Look-up'!$J:$J,0),MATCH($B1558&amp;$C1558,'Smelter Look-up'!$J:$J,0)))</f>
        <v>#N/A</v>
      </c>
      <c r="X1558" s="227">
        <f t="shared" ca="1" si="219"/>
        <v>0</v>
      </c>
      <c r="AB1558" s="228" t="str">
        <f t="shared" si="220"/>
        <v/>
      </c>
    </row>
    <row r="1559" spans="1:28" s="227" customFormat="1" ht="20.25">
      <c r="A1559" s="181"/>
      <c r="B1559" s="182" t="str">
        <f>IF(LEN(A1559)=0,"",INDEX('Smelter Look-up'!$A:$A,MATCH($A1559,'Smelter Look-up'!$E:$E,0)))</f>
        <v/>
      </c>
      <c r="C1559" s="186" t="str">
        <f>IF(LEN(A1559)=0,"",INDEX('Smelter Look-up'!$C:$C,MATCH($A1559,'Smelter Look-up'!$E:$E,0)))</f>
        <v/>
      </c>
      <c r="D1559" s="230"/>
      <c r="E1559" s="182" t="str">
        <f ca="1">IF(ISERROR($V1559),"",OFFSET('Smelter Look-up'!$D$4,$V1559-4,0)&amp;"")</f>
        <v/>
      </c>
      <c r="F1559" s="182" t="str">
        <f ca="1">IF(ISERROR($V1559),"",OFFSET('Smelter Look-up'!$E$4,$V1559-4,0))</f>
        <v/>
      </c>
      <c r="G1559" s="182" t="str">
        <f ca="1">IF(C1559=$X$4,IF(ISERROR($V1559),"Enter smelter details","RMI"),IF(ISERROR($V1559),"",OFFSET('Smelter Look-up'!$F$4,$V1559-4,0)))</f>
        <v/>
      </c>
      <c r="H1559" s="183" t="str">
        <f ca="1">IF(ISERROR($V1559),"",OFFSET('Smelter Look-up'!$G$4,$V1559-4,0))</f>
        <v/>
      </c>
      <c r="I1559" s="184" t="str">
        <f ca="1">IF(ISERROR($V1559),"",OFFSET('Smelter Look-up'!$H$4,$V1559-4,0))</f>
        <v/>
      </c>
      <c r="J1559" s="184" t="str">
        <f ca="1">IF(ISERROR($V1559),"",OFFSET('Smelter Look-up'!$I$4,$V1559-4,0))</f>
        <v/>
      </c>
      <c r="K1559" s="224"/>
      <c r="L1559" s="224"/>
      <c r="M1559" s="224"/>
      <c r="N1559" s="224"/>
      <c r="O1559" s="224"/>
      <c r="P1559" s="185"/>
      <c r="Q1559" s="225"/>
      <c r="R1559" s="182" t="str">
        <f ca="1">IF(ISERROR($V1559),"",OFFSET('Smelter Look-up'!$C$4,$V1559-4,0)&amp;"")</f>
        <v/>
      </c>
      <c r="S1559" s="181" t="str">
        <f t="shared" ca="1" si="218"/>
        <v/>
      </c>
      <c r="T1559" s="181" t="str">
        <f ca="1">IF(B1559="","",IF(ISERROR(MATCH($J1559,SorP!$B$1:$B$6226,0)),"",INDIRECT("'SorP'!$A$"&amp;MATCH($S1559&amp;$J1559,SorP!C:C,0))))</f>
        <v/>
      </c>
      <c r="U1559" s="201"/>
      <c r="V1559" s="226" t="e">
        <f>IF(C1559="",NA(),IF(OR(C1559="Smelter not listed",C1559="Smelter not yet identified"),MATCH($B1559&amp;$D1559,'Smelter Look-up'!$J:$J,0),MATCH($B1559&amp;$C1559,'Smelter Look-up'!$J:$J,0)))</f>
        <v>#N/A</v>
      </c>
      <c r="X1559" s="227">
        <f t="shared" ca="1" si="219"/>
        <v>0</v>
      </c>
      <c r="AB1559" s="228" t="str">
        <f t="shared" si="220"/>
        <v/>
      </c>
    </row>
    <row r="1560" spans="1:28" s="227" customFormat="1" ht="20.25">
      <c r="A1560" s="181"/>
      <c r="B1560" s="182" t="str">
        <f>IF(LEN(A1560)=0,"",INDEX('Smelter Look-up'!$A:$A,MATCH($A1560,'Smelter Look-up'!$E:$E,0)))</f>
        <v/>
      </c>
      <c r="C1560" s="186" t="str">
        <f>IF(LEN(A1560)=0,"",INDEX('Smelter Look-up'!$C:$C,MATCH($A1560,'Smelter Look-up'!$E:$E,0)))</f>
        <v/>
      </c>
      <c r="D1560" s="230"/>
      <c r="E1560" s="182" t="str">
        <f ca="1">IF(ISERROR($V1560),"",OFFSET('Smelter Look-up'!$D$4,$V1560-4,0)&amp;"")</f>
        <v/>
      </c>
      <c r="F1560" s="182" t="str">
        <f ca="1">IF(ISERROR($V1560),"",OFFSET('Smelter Look-up'!$E$4,$V1560-4,0))</f>
        <v/>
      </c>
      <c r="G1560" s="182" t="str">
        <f ca="1">IF(C1560=$X$4,IF(ISERROR($V1560),"Enter smelter details","RMI"),IF(ISERROR($V1560),"",OFFSET('Smelter Look-up'!$F$4,$V1560-4,0)))</f>
        <v/>
      </c>
      <c r="H1560" s="183" t="str">
        <f ca="1">IF(ISERROR($V1560),"",OFFSET('Smelter Look-up'!$G$4,$V1560-4,0))</f>
        <v/>
      </c>
      <c r="I1560" s="184" t="str">
        <f ca="1">IF(ISERROR($V1560),"",OFFSET('Smelter Look-up'!$H$4,$V1560-4,0))</f>
        <v/>
      </c>
      <c r="J1560" s="184" t="str">
        <f ca="1">IF(ISERROR($V1560),"",OFFSET('Smelter Look-up'!$I$4,$V1560-4,0))</f>
        <v/>
      </c>
      <c r="K1560" s="224"/>
      <c r="L1560" s="224"/>
      <c r="M1560" s="224"/>
      <c r="N1560" s="224"/>
      <c r="O1560" s="224"/>
      <c r="P1560" s="185"/>
      <c r="Q1560" s="225"/>
      <c r="R1560" s="182" t="str">
        <f ca="1">IF(ISERROR($V1560),"",OFFSET('Smelter Look-up'!$C$4,$V1560-4,0)&amp;"")</f>
        <v/>
      </c>
      <c r="S1560" s="181" t="str">
        <f t="shared" ca="1" si="218"/>
        <v/>
      </c>
      <c r="T1560" s="181" t="str">
        <f ca="1">IF(B1560="","",IF(ISERROR(MATCH($J1560,SorP!$B$1:$B$6226,0)),"",INDIRECT("'SorP'!$A$"&amp;MATCH($S1560&amp;$J1560,SorP!C:C,0))))</f>
        <v/>
      </c>
      <c r="U1560" s="201"/>
      <c r="V1560" s="226" t="e">
        <f>IF(C1560="",NA(),IF(OR(C1560="Smelter not listed",C1560="Smelter not yet identified"),MATCH($B1560&amp;$D1560,'Smelter Look-up'!$J:$J,0),MATCH($B1560&amp;$C1560,'Smelter Look-up'!$J:$J,0)))</f>
        <v>#N/A</v>
      </c>
      <c r="X1560" s="227">
        <f t="shared" ca="1" si="219"/>
        <v>0</v>
      </c>
      <c r="AB1560" s="228" t="str">
        <f t="shared" si="220"/>
        <v/>
      </c>
    </row>
    <row r="1561" spans="1:28" s="227" customFormat="1" ht="20.25">
      <c r="A1561" s="181"/>
      <c r="B1561" s="182" t="str">
        <f>IF(LEN(A1561)=0,"",INDEX('Smelter Look-up'!$A:$A,MATCH($A1561,'Smelter Look-up'!$E:$E,0)))</f>
        <v/>
      </c>
      <c r="C1561" s="186" t="str">
        <f>IF(LEN(A1561)=0,"",INDEX('Smelter Look-up'!$C:$C,MATCH($A1561,'Smelter Look-up'!$E:$E,0)))</f>
        <v/>
      </c>
      <c r="D1561" s="230"/>
      <c r="E1561" s="182" t="str">
        <f ca="1">IF(ISERROR($V1561),"",OFFSET('Smelter Look-up'!$D$4,$V1561-4,0)&amp;"")</f>
        <v/>
      </c>
      <c r="F1561" s="182" t="str">
        <f ca="1">IF(ISERROR($V1561),"",OFFSET('Smelter Look-up'!$E$4,$V1561-4,0))</f>
        <v/>
      </c>
      <c r="G1561" s="182" t="str">
        <f ca="1">IF(C1561=$X$4,IF(ISERROR($V1561),"Enter smelter details","RMI"),IF(ISERROR($V1561),"",OFFSET('Smelter Look-up'!$F$4,$V1561-4,0)))</f>
        <v/>
      </c>
      <c r="H1561" s="183" t="str">
        <f ca="1">IF(ISERROR($V1561),"",OFFSET('Smelter Look-up'!$G$4,$V1561-4,0))</f>
        <v/>
      </c>
      <c r="I1561" s="184" t="str">
        <f ca="1">IF(ISERROR($V1561),"",OFFSET('Smelter Look-up'!$H$4,$V1561-4,0))</f>
        <v/>
      </c>
      <c r="J1561" s="184" t="str">
        <f ca="1">IF(ISERROR($V1561),"",OFFSET('Smelter Look-up'!$I$4,$V1561-4,0))</f>
        <v/>
      </c>
      <c r="K1561" s="224"/>
      <c r="L1561" s="224"/>
      <c r="M1561" s="224"/>
      <c r="N1561" s="224"/>
      <c r="O1561" s="224"/>
      <c r="P1561" s="185"/>
      <c r="Q1561" s="225"/>
      <c r="R1561" s="182" t="str">
        <f ca="1">IF(ISERROR($V1561),"",OFFSET('Smelter Look-up'!$C$4,$V1561-4,0)&amp;"")</f>
        <v/>
      </c>
      <c r="S1561" s="181" t="str">
        <f t="shared" ca="1" si="218"/>
        <v/>
      </c>
      <c r="T1561" s="181" t="str">
        <f ca="1">IF(B1561="","",IF(ISERROR(MATCH($J1561,SorP!$B$1:$B$6226,0)),"",INDIRECT("'SorP'!$A$"&amp;MATCH($S1561&amp;$J1561,SorP!C:C,0))))</f>
        <v/>
      </c>
      <c r="U1561" s="201"/>
      <c r="V1561" s="226" t="e">
        <f>IF(C1561="",NA(),IF(OR(C1561="Smelter not listed",C1561="Smelter not yet identified"),MATCH($B1561&amp;$D1561,'Smelter Look-up'!$J:$J,0),MATCH($B1561&amp;$C1561,'Smelter Look-up'!$J:$J,0)))</f>
        <v>#N/A</v>
      </c>
      <c r="X1561" s="227">
        <f t="shared" ca="1" si="219"/>
        <v>0</v>
      </c>
      <c r="AB1561" s="228" t="str">
        <f t="shared" si="220"/>
        <v/>
      </c>
    </row>
    <row r="1562" spans="1:28" s="227" customFormat="1" ht="20.25">
      <c r="A1562" s="181"/>
      <c r="B1562" s="182" t="str">
        <f>IF(LEN(A1562)=0,"",INDEX('Smelter Look-up'!$A:$A,MATCH($A1562,'Smelter Look-up'!$E:$E,0)))</f>
        <v/>
      </c>
      <c r="C1562" s="186" t="str">
        <f>IF(LEN(A1562)=0,"",INDEX('Smelter Look-up'!$C:$C,MATCH($A1562,'Smelter Look-up'!$E:$E,0)))</f>
        <v/>
      </c>
      <c r="D1562" s="230"/>
      <c r="E1562" s="182" t="str">
        <f ca="1">IF(ISERROR($V1562),"",OFFSET('Smelter Look-up'!$D$4,$V1562-4,0)&amp;"")</f>
        <v/>
      </c>
      <c r="F1562" s="182" t="str">
        <f ca="1">IF(ISERROR($V1562),"",OFFSET('Smelter Look-up'!$E$4,$V1562-4,0))</f>
        <v/>
      </c>
      <c r="G1562" s="182" t="str">
        <f ca="1">IF(C1562=$X$4,IF(ISERROR($V1562),"Enter smelter details","RMI"),IF(ISERROR($V1562),"",OFFSET('Smelter Look-up'!$F$4,$V1562-4,0)))</f>
        <v/>
      </c>
      <c r="H1562" s="183" t="str">
        <f ca="1">IF(ISERROR($V1562),"",OFFSET('Smelter Look-up'!$G$4,$V1562-4,0))</f>
        <v/>
      </c>
      <c r="I1562" s="184" t="str">
        <f ca="1">IF(ISERROR($V1562),"",OFFSET('Smelter Look-up'!$H$4,$V1562-4,0))</f>
        <v/>
      </c>
      <c r="J1562" s="184" t="str">
        <f ca="1">IF(ISERROR($V1562),"",OFFSET('Smelter Look-up'!$I$4,$V1562-4,0))</f>
        <v/>
      </c>
      <c r="K1562" s="224"/>
      <c r="L1562" s="224"/>
      <c r="M1562" s="224"/>
      <c r="N1562" s="224"/>
      <c r="O1562" s="224"/>
      <c r="P1562" s="185"/>
      <c r="Q1562" s="225"/>
      <c r="R1562" s="182" t="str">
        <f ca="1">IF(ISERROR($V1562),"",OFFSET('Smelter Look-up'!$C$4,$V1562-4,0)&amp;"")</f>
        <v/>
      </c>
      <c r="S1562" s="181" t="str">
        <f t="shared" ca="1" si="218"/>
        <v/>
      </c>
      <c r="T1562" s="181" t="str">
        <f ca="1">IF(B1562="","",IF(ISERROR(MATCH($J1562,SorP!$B$1:$B$6226,0)),"",INDIRECT("'SorP'!$A$"&amp;MATCH($S1562&amp;$J1562,SorP!C:C,0))))</f>
        <v/>
      </c>
      <c r="U1562" s="201"/>
      <c r="V1562" s="226" t="e">
        <f>IF(C1562="",NA(),IF(OR(C1562="Smelter not listed",C1562="Smelter not yet identified"),MATCH($B1562&amp;$D1562,'Smelter Look-up'!$J:$J,0),MATCH($B1562&amp;$C1562,'Smelter Look-up'!$J:$J,0)))</f>
        <v>#N/A</v>
      </c>
      <c r="X1562" s="227">
        <f t="shared" ca="1" si="219"/>
        <v>0</v>
      </c>
      <c r="AB1562" s="228" t="str">
        <f t="shared" si="220"/>
        <v/>
      </c>
    </row>
    <row r="1563" spans="1:28" s="227" customFormat="1" ht="20.25">
      <c r="A1563" s="181"/>
      <c r="B1563" s="182" t="str">
        <f>IF(LEN(A1563)=0,"",INDEX('Smelter Look-up'!$A:$A,MATCH($A1563,'Smelter Look-up'!$E:$E,0)))</f>
        <v/>
      </c>
      <c r="C1563" s="186" t="str">
        <f>IF(LEN(A1563)=0,"",INDEX('Smelter Look-up'!$C:$C,MATCH($A1563,'Smelter Look-up'!$E:$E,0)))</f>
        <v/>
      </c>
      <c r="D1563" s="230"/>
      <c r="E1563" s="182" t="str">
        <f ca="1">IF(ISERROR($V1563),"",OFFSET('Smelter Look-up'!$D$4,$V1563-4,0)&amp;"")</f>
        <v/>
      </c>
      <c r="F1563" s="182" t="str">
        <f ca="1">IF(ISERROR($V1563),"",OFFSET('Smelter Look-up'!$E$4,$V1563-4,0))</f>
        <v/>
      </c>
      <c r="G1563" s="182" t="str">
        <f ca="1">IF(C1563=$X$4,IF(ISERROR($V1563),"Enter smelter details","RMI"),IF(ISERROR($V1563),"",OFFSET('Smelter Look-up'!$F$4,$V1563-4,0)))</f>
        <v/>
      </c>
      <c r="H1563" s="183" t="str">
        <f ca="1">IF(ISERROR($V1563),"",OFFSET('Smelter Look-up'!$G$4,$V1563-4,0))</f>
        <v/>
      </c>
      <c r="I1563" s="184" t="str">
        <f ca="1">IF(ISERROR($V1563),"",OFFSET('Smelter Look-up'!$H$4,$V1563-4,0))</f>
        <v/>
      </c>
      <c r="J1563" s="184" t="str">
        <f ca="1">IF(ISERROR($V1563),"",OFFSET('Smelter Look-up'!$I$4,$V1563-4,0))</f>
        <v/>
      </c>
      <c r="K1563" s="224"/>
      <c r="L1563" s="224"/>
      <c r="M1563" s="224"/>
      <c r="N1563" s="224"/>
      <c r="O1563" s="224"/>
      <c r="P1563" s="185"/>
      <c r="Q1563" s="225"/>
      <c r="R1563" s="182" t="str">
        <f ca="1">IF(ISERROR($V1563),"",OFFSET('Smelter Look-up'!$C$4,$V1563-4,0)&amp;"")</f>
        <v/>
      </c>
      <c r="S1563" s="181" t="str">
        <f t="shared" ca="1" si="218"/>
        <v/>
      </c>
      <c r="T1563" s="181" t="str">
        <f ca="1">IF(B1563="","",IF(ISERROR(MATCH($J1563,SorP!$B$1:$B$6226,0)),"",INDIRECT("'SorP'!$A$"&amp;MATCH($S1563&amp;$J1563,SorP!C:C,0))))</f>
        <v/>
      </c>
      <c r="U1563" s="201"/>
      <c r="V1563" s="226" t="e">
        <f>IF(C1563="",NA(),IF(OR(C1563="Smelter not listed",C1563="Smelter not yet identified"),MATCH($B1563&amp;$D1563,'Smelter Look-up'!$J:$J,0),MATCH($B1563&amp;$C1563,'Smelter Look-up'!$J:$J,0)))</f>
        <v>#N/A</v>
      </c>
      <c r="X1563" s="227">
        <f t="shared" ca="1" si="219"/>
        <v>0</v>
      </c>
      <c r="AB1563" s="228" t="str">
        <f t="shared" si="220"/>
        <v/>
      </c>
    </row>
    <row r="1564" spans="1:28" s="227" customFormat="1" ht="20.25">
      <c r="A1564" s="181"/>
      <c r="B1564" s="182" t="str">
        <f>IF(LEN(A1564)=0,"",INDEX('Smelter Look-up'!$A:$A,MATCH($A1564,'Smelter Look-up'!$E:$E,0)))</f>
        <v/>
      </c>
      <c r="C1564" s="186" t="str">
        <f>IF(LEN(A1564)=0,"",INDEX('Smelter Look-up'!$C:$C,MATCH($A1564,'Smelter Look-up'!$E:$E,0)))</f>
        <v/>
      </c>
      <c r="D1564" s="230"/>
      <c r="E1564" s="182" t="str">
        <f ca="1">IF(ISERROR($V1564),"",OFFSET('Smelter Look-up'!$D$4,$V1564-4,0)&amp;"")</f>
        <v/>
      </c>
      <c r="F1564" s="182" t="str">
        <f ca="1">IF(ISERROR($V1564),"",OFFSET('Smelter Look-up'!$E$4,$V1564-4,0))</f>
        <v/>
      </c>
      <c r="G1564" s="182" t="str">
        <f ca="1">IF(C1564=$X$4,IF(ISERROR($V1564),"Enter smelter details","RMI"),IF(ISERROR($V1564),"",OFFSET('Smelter Look-up'!$F$4,$V1564-4,0)))</f>
        <v/>
      </c>
      <c r="H1564" s="183" t="str">
        <f ca="1">IF(ISERROR($V1564),"",OFFSET('Smelter Look-up'!$G$4,$V1564-4,0))</f>
        <v/>
      </c>
      <c r="I1564" s="184" t="str">
        <f ca="1">IF(ISERROR($V1564),"",OFFSET('Smelter Look-up'!$H$4,$V1564-4,0))</f>
        <v/>
      </c>
      <c r="J1564" s="184" t="str">
        <f ca="1">IF(ISERROR($V1564),"",OFFSET('Smelter Look-up'!$I$4,$V1564-4,0))</f>
        <v/>
      </c>
      <c r="K1564" s="224"/>
      <c r="L1564" s="224"/>
      <c r="M1564" s="224"/>
      <c r="N1564" s="224"/>
      <c r="O1564" s="224"/>
      <c r="P1564" s="185"/>
      <c r="Q1564" s="225"/>
      <c r="R1564" s="182" t="str">
        <f ca="1">IF(ISERROR($V1564),"",OFFSET('Smelter Look-up'!$C$4,$V1564-4,0)&amp;"")</f>
        <v/>
      </c>
      <c r="S1564" s="181" t="str">
        <f t="shared" ref="S1564:S1594" ca="1" si="221">IF(B1564="","",IF(ISERROR(MATCH($E1564,CL,0)),"Unknown",INDIRECT("'C'!$A$"&amp;MATCH($E1564,CL,0)+1)))</f>
        <v/>
      </c>
      <c r="T1564" s="181" t="str">
        <f ca="1">IF(B1564="","",IF(ISERROR(MATCH($J1564,SorP!$B$1:$B$6226,0)),"",INDIRECT("'SorP'!$A$"&amp;MATCH($S1564&amp;$J1564,SorP!C:C,0))))</f>
        <v/>
      </c>
      <c r="U1564" s="201"/>
      <c r="V1564" s="226" t="e">
        <f>IF(C1564="",NA(),IF(OR(C1564="Smelter not listed",C1564="Smelter not yet identified"),MATCH($B1564&amp;$D1564,'Smelter Look-up'!$J:$J,0),MATCH($B1564&amp;$C1564,'Smelter Look-up'!$J:$J,0)))</f>
        <v>#N/A</v>
      </c>
      <c r="X1564" s="227">
        <f t="shared" ref="X1564:X1594" ca="1" si="222">IF(AND(C1564="Smelter not listed",OR(LEN(D1564)=0,LEN(E1564)=0)),1,0)</f>
        <v>0</v>
      </c>
      <c r="AB1564" s="228" t="str">
        <f t="shared" ref="AB1564:AB1594" si="223">B1564&amp;C1564</f>
        <v/>
      </c>
    </row>
    <row r="1565" spans="1:28" s="227" customFormat="1" ht="20.25">
      <c r="A1565" s="181"/>
      <c r="B1565" s="182" t="str">
        <f>IF(LEN(A1565)=0,"",INDEX('Smelter Look-up'!$A:$A,MATCH($A1565,'Smelter Look-up'!$E:$E,0)))</f>
        <v/>
      </c>
      <c r="C1565" s="186" t="str">
        <f>IF(LEN(A1565)=0,"",INDEX('Smelter Look-up'!$C:$C,MATCH($A1565,'Smelter Look-up'!$E:$E,0)))</f>
        <v/>
      </c>
      <c r="D1565" s="230"/>
      <c r="E1565" s="182" t="str">
        <f ca="1">IF(ISERROR($V1565),"",OFFSET('Smelter Look-up'!$D$4,$V1565-4,0)&amp;"")</f>
        <v/>
      </c>
      <c r="F1565" s="182" t="str">
        <f ca="1">IF(ISERROR($V1565),"",OFFSET('Smelter Look-up'!$E$4,$V1565-4,0))</f>
        <v/>
      </c>
      <c r="G1565" s="182" t="str">
        <f ca="1">IF(C1565=$X$4,IF(ISERROR($V1565),"Enter smelter details","RMI"),IF(ISERROR($V1565),"",OFFSET('Smelter Look-up'!$F$4,$V1565-4,0)))</f>
        <v/>
      </c>
      <c r="H1565" s="183" t="str">
        <f ca="1">IF(ISERROR($V1565),"",OFFSET('Smelter Look-up'!$G$4,$V1565-4,0))</f>
        <v/>
      </c>
      <c r="I1565" s="184" t="str">
        <f ca="1">IF(ISERROR($V1565),"",OFFSET('Smelter Look-up'!$H$4,$V1565-4,0))</f>
        <v/>
      </c>
      <c r="J1565" s="184" t="str">
        <f ca="1">IF(ISERROR($V1565),"",OFFSET('Smelter Look-up'!$I$4,$V1565-4,0))</f>
        <v/>
      </c>
      <c r="K1565" s="224"/>
      <c r="L1565" s="224"/>
      <c r="M1565" s="224"/>
      <c r="N1565" s="224"/>
      <c r="O1565" s="224"/>
      <c r="P1565" s="185"/>
      <c r="Q1565" s="225"/>
      <c r="R1565" s="182" t="str">
        <f ca="1">IF(ISERROR($V1565),"",OFFSET('Smelter Look-up'!$C$4,$V1565-4,0)&amp;"")</f>
        <v/>
      </c>
      <c r="S1565" s="181" t="str">
        <f t="shared" ca="1" si="221"/>
        <v/>
      </c>
      <c r="T1565" s="181" t="str">
        <f ca="1">IF(B1565="","",IF(ISERROR(MATCH($J1565,SorP!$B$1:$B$6226,0)),"",INDIRECT("'SorP'!$A$"&amp;MATCH($S1565&amp;$J1565,SorP!C:C,0))))</f>
        <v/>
      </c>
      <c r="U1565" s="201"/>
      <c r="V1565" s="226" t="e">
        <f>IF(C1565="",NA(),IF(OR(C1565="Smelter not listed",C1565="Smelter not yet identified"),MATCH($B1565&amp;$D1565,'Smelter Look-up'!$J:$J,0),MATCH($B1565&amp;$C1565,'Smelter Look-up'!$J:$J,0)))</f>
        <v>#N/A</v>
      </c>
      <c r="X1565" s="227">
        <f t="shared" ca="1" si="222"/>
        <v>0</v>
      </c>
      <c r="AB1565" s="228" t="str">
        <f t="shared" si="223"/>
        <v/>
      </c>
    </row>
    <row r="1566" spans="1:28" s="227" customFormat="1" ht="20.25">
      <c r="A1566" s="181"/>
      <c r="B1566" s="182" t="str">
        <f>IF(LEN(A1566)=0,"",INDEX('Smelter Look-up'!$A:$A,MATCH($A1566,'Smelter Look-up'!$E:$E,0)))</f>
        <v/>
      </c>
      <c r="C1566" s="186" t="str">
        <f>IF(LEN(A1566)=0,"",INDEX('Smelter Look-up'!$C:$C,MATCH($A1566,'Smelter Look-up'!$E:$E,0)))</f>
        <v/>
      </c>
      <c r="D1566" s="230"/>
      <c r="E1566" s="182" t="str">
        <f ca="1">IF(ISERROR($V1566),"",OFFSET('Smelter Look-up'!$D$4,$V1566-4,0)&amp;"")</f>
        <v/>
      </c>
      <c r="F1566" s="182" t="str">
        <f ca="1">IF(ISERROR($V1566),"",OFFSET('Smelter Look-up'!$E$4,$V1566-4,0))</f>
        <v/>
      </c>
      <c r="G1566" s="182" t="str">
        <f ca="1">IF(C1566=$X$4,IF(ISERROR($V1566),"Enter smelter details","RMI"),IF(ISERROR($V1566),"",OFFSET('Smelter Look-up'!$F$4,$V1566-4,0)))</f>
        <v/>
      </c>
      <c r="H1566" s="183" t="str">
        <f ca="1">IF(ISERROR($V1566),"",OFFSET('Smelter Look-up'!$G$4,$V1566-4,0))</f>
        <v/>
      </c>
      <c r="I1566" s="184" t="str">
        <f ca="1">IF(ISERROR($V1566),"",OFFSET('Smelter Look-up'!$H$4,$V1566-4,0))</f>
        <v/>
      </c>
      <c r="J1566" s="184" t="str">
        <f ca="1">IF(ISERROR($V1566),"",OFFSET('Smelter Look-up'!$I$4,$V1566-4,0))</f>
        <v/>
      </c>
      <c r="K1566" s="224"/>
      <c r="L1566" s="224"/>
      <c r="M1566" s="224"/>
      <c r="N1566" s="224"/>
      <c r="O1566" s="224"/>
      <c r="P1566" s="185"/>
      <c r="Q1566" s="225"/>
      <c r="R1566" s="182" t="str">
        <f ca="1">IF(ISERROR($V1566),"",OFFSET('Smelter Look-up'!$C$4,$V1566-4,0)&amp;"")</f>
        <v/>
      </c>
      <c r="S1566" s="181" t="str">
        <f t="shared" ca="1" si="221"/>
        <v/>
      </c>
      <c r="T1566" s="181" t="str">
        <f ca="1">IF(B1566="","",IF(ISERROR(MATCH($J1566,SorP!$B$1:$B$6226,0)),"",INDIRECT("'SorP'!$A$"&amp;MATCH($S1566&amp;$J1566,SorP!C:C,0))))</f>
        <v/>
      </c>
      <c r="U1566" s="201"/>
      <c r="V1566" s="226" t="e">
        <f>IF(C1566="",NA(),IF(OR(C1566="Smelter not listed",C1566="Smelter not yet identified"),MATCH($B1566&amp;$D1566,'Smelter Look-up'!$J:$J,0),MATCH($B1566&amp;$C1566,'Smelter Look-up'!$J:$J,0)))</f>
        <v>#N/A</v>
      </c>
      <c r="X1566" s="227">
        <f t="shared" ca="1" si="222"/>
        <v>0</v>
      </c>
      <c r="AB1566" s="228" t="str">
        <f t="shared" si="223"/>
        <v/>
      </c>
    </row>
    <row r="1567" spans="1:28" s="227" customFormat="1" ht="20.25">
      <c r="A1567" s="181"/>
      <c r="B1567" s="182" t="str">
        <f>IF(LEN(A1567)=0,"",INDEX('Smelter Look-up'!$A:$A,MATCH($A1567,'Smelter Look-up'!$E:$E,0)))</f>
        <v/>
      </c>
      <c r="C1567" s="186" t="str">
        <f>IF(LEN(A1567)=0,"",INDEX('Smelter Look-up'!$C:$C,MATCH($A1567,'Smelter Look-up'!$E:$E,0)))</f>
        <v/>
      </c>
      <c r="D1567" s="230"/>
      <c r="E1567" s="182" t="str">
        <f ca="1">IF(ISERROR($V1567),"",OFFSET('Smelter Look-up'!$D$4,$V1567-4,0)&amp;"")</f>
        <v/>
      </c>
      <c r="F1567" s="182" t="str">
        <f ca="1">IF(ISERROR($V1567),"",OFFSET('Smelter Look-up'!$E$4,$V1567-4,0))</f>
        <v/>
      </c>
      <c r="G1567" s="182" t="str">
        <f ca="1">IF(C1567=$X$4,IF(ISERROR($V1567),"Enter smelter details","RMI"),IF(ISERROR($V1567),"",OFFSET('Smelter Look-up'!$F$4,$V1567-4,0)))</f>
        <v/>
      </c>
      <c r="H1567" s="183" t="str">
        <f ca="1">IF(ISERROR($V1567),"",OFFSET('Smelter Look-up'!$G$4,$V1567-4,0))</f>
        <v/>
      </c>
      <c r="I1567" s="184" t="str">
        <f ca="1">IF(ISERROR($V1567),"",OFFSET('Smelter Look-up'!$H$4,$V1567-4,0))</f>
        <v/>
      </c>
      <c r="J1567" s="184" t="str">
        <f ca="1">IF(ISERROR($V1567),"",OFFSET('Smelter Look-up'!$I$4,$V1567-4,0))</f>
        <v/>
      </c>
      <c r="K1567" s="224"/>
      <c r="L1567" s="224"/>
      <c r="M1567" s="224"/>
      <c r="N1567" s="224"/>
      <c r="O1567" s="224"/>
      <c r="P1567" s="185"/>
      <c r="Q1567" s="225"/>
      <c r="R1567" s="182" t="str">
        <f ca="1">IF(ISERROR($V1567),"",OFFSET('Smelter Look-up'!$C$4,$V1567-4,0)&amp;"")</f>
        <v/>
      </c>
      <c r="S1567" s="181" t="str">
        <f t="shared" ca="1" si="221"/>
        <v/>
      </c>
      <c r="T1567" s="181" t="str">
        <f ca="1">IF(B1567="","",IF(ISERROR(MATCH($J1567,SorP!$B$1:$B$6226,0)),"",INDIRECT("'SorP'!$A$"&amp;MATCH($S1567&amp;$J1567,SorP!C:C,0))))</f>
        <v/>
      </c>
      <c r="U1567" s="201"/>
      <c r="V1567" s="226" t="e">
        <f>IF(C1567="",NA(),IF(OR(C1567="Smelter not listed",C1567="Smelter not yet identified"),MATCH($B1567&amp;$D1567,'Smelter Look-up'!$J:$J,0),MATCH($B1567&amp;$C1567,'Smelter Look-up'!$J:$J,0)))</f>
        <v>#N/A</v>
      </c>
      <c r="X1567" s="227">
        <f t="shared" ca="1" si="222"/>
        <v>0</v>
      </c>
      <c r="AB1567" s="228" t="str">
        <f t="shared" si="223"/>
        <v/>
      </c>
    </row>
    <row r="1568" spans="1:28" s="227" customFormat="1" ht="20.25">
      <c r="A1568" s="181"/>
      <c r="B1568" s="182" t="str">
        <f>IF(LEN(A1568)=0,"",INDEX('Smelter Look-up'!$A:$A,MATCH($A1568,'Smelter Look-up'!$E:$E,0)))</f>
        <v/>
      </c>
      <c r="C1568" s="186" t="str">
        <f>IF(LEN(A1568)=0,"",INDEX('Smelter Look-up'!$C:$C,MATCH($A1568,'Smelter Look-up'!$E:$E,0)))</f>
        <v/>
      </c>
      <c r="D1568" s="230"/>
      <c r="E1568" s="182" t="str">
        <f ca="1">IF(ISERROR($V1568),"",OFFSET('Smelter Look-up'!$D$4,$V1568-4,0)&amp;"")</f>
        <v/>
      </c>
      <c r="F1568" s="182" t="str">
        <f ca="1">IF(ISERROR($V1568),"",OFFSET('Smelter Look-up'!$E$4,$V1568-4,0))</f>
        <v/>
      </c>
      <c r="G1568" s="182" t="str">
        <f ca="1">IF(C1568=$X$4,IF(ISERROR($V1568),"Enter smelter details","RMI"),IF(ISERROR($V1568),"",OFFSET('Smelter Look-up'!$F$4,$V1568-4,0)))</f>
        <v/>
      </c>
      <c r="H1568" s="183" t="str">
        <f ca="1">IF(ISERROR($V1568),"",OFFSET('Smelter Look-up'!$G$4,$V1568-4,0))</f>
        <v/>
      </c>
      <c r="I1568" s="184" t="str">
        <f ca="1">IF(ISERROR($V1568),"",OFFSET('Smelter Look-up'!$H$4,$V1568-4,0))</f>
        <v/>
      </c>
      <c r="J1568" s="184" t="str">
        <f ca="1">IF(ISERROR($V1568),"",OFFSET('Smelter Look-up'!$I$4,$V1568-4,0))</f>
        <v/>
      </c>
      <c r="K1568" s="224"/>
      <c r="L1568" s="224"/>
      <c r="M1568" s="224"/>
      <c r="N1568" s="224"/>
      <c r="O1568" s="224"/>
      <c r="P1568" s="185"/>
      <c r="Q1568" s="225"/>
      <c r="R1568" s="182" t="str">
        <f ca="1">IF(ISERROR($V1568),"",OFFSET('Smelter Look-up'!$C$4,$V1568-4,0)&amp;"")</f>
        <v/>
      </c>
      <c r="S1568" s="181" t="str">
        <f t="shared" ca="1" si="221"/>
        <v/>
      </c>
      <c r="T1568" s="181" t="str">
        <f ca="1">IF(B1568="","",IF(ISERROR(MATCH($J1568,SorP!$B$1:$B$6226,0)),"",INDIRECT("'SorP'!$A$"&amp;MATCH($S1568&amp;$J1568,SorP!C:C,0))))</f>
        <v/>
      </c>
      <c r="U1568" s="201"/>
      <c r="V1568" s="226" t="e">
        <f>IF(C1568="",NA(),IF(OR(C1568="Smelter not listed",C1568="Smelter not yet identified"),MATCH($B1568&amp;$D1568,'Smelter Look-up'!$J:$J,0),MATCH($B1568&amp;$C1568,'Smelter Look-up'!$J:$J,0)))</f>
        <v>#N/A</v>
      </c>
      <c r="X1568" s="227">
        <f t="shared" ca="1" si="222"/>
        <v>0</v>
      </c>
      <c r="AB1568" s="228" t="str">
        <f t="shared" si="223"/>
        <v/>
      </c>
    </row>
    <row r="1569" spans="1:28" s="227" customFormat="1" ht="20.25">
      <c r="A1569" s="181"/>
      <c r="B1569" s="182" t="str">
        <f>IF(LEN(A1569)=0,"",INDEX('Smelter Look-up'!$A:$A,MATCH($A1569,'Smelter Look-up'!$E:$E,0)))</f>
        <v/>
      </c>
      <c r="C1569" s="186" t="str">
        <f>IF(LEN(A1569)=0,"",INDEX('Smelter Look-up'!$C:$C,MATCH($A1569,'Smelter Look-up'!$E:$E,0)))</f>
        <v/>
      </c>
      <c r="D1569" s="230"/>
      <c r="E1569" s="182" t="str">
        <f ca="1">IF(ISERROR($V1569),"",OFFSET('Smelter Look-up'!$D$4,$V1569-4,0)&amp;"")</f>
        <v/>
      </c>
      <c r="F1569" s="182" t="str">
        <f ca="1">IF(ISERROR($V1569),"",OFFSET('Smelter Look-up'!$E$4,$V1569-4,0))</f>
        <v/>
      </c>
      <c r="G1569" s="182" t="str">
        <f ca="1">IF(C1569=$X$4,IF(ISERROR($V1569),"Enter smelter details","RMI"),IF(ISERROR($V1569),"",OFFSET('Smelter Look-up'!$F$4,$V1569-4,0)))</f>
        <v/>
      </c>
      <c r="H1569" s="183" t="str">
        <f ca="1">IF(ISERROR($V1569),"",OFFSET('Smelter Look-up'!$G$4,$V1569-4,0))</f>
        <v/>
      </c>
      <c r="I1569" s="184" t="str">
        <f ca="1">IF(ISERROR($V1569),"",OFFSET('Smelter Look-up'!$H$4,$V1569-4,0))</f>
        <v/>
      </c>
      <c r="J1569" s="184" t="str">
        <f ca="1">IF(ISERROR($V1569),"",OFFSET('Smelter Look-up'!$I$4,$V1569-4,0))</f>
        <v/>
      </c>
      <c r="K1569" s="224"/>
      <c r="L1569" s="224"/>
      <c r="M1569" s="224"/>
      <c r="N1569" s="224"/>
      <c r="O1569" s="224"/>
      <c r="P1569" s="185"/>
      <c r="Q1569" s="225"/>
      <c r="R1569" s="182" t="str">
        <f ca="1">IF(ISERROR($V1569),"",OFFSET('Smelter Look-up'!$C$4,$V1569-4,0)&amp;"")</f>
        <v/>
      </c>
      <c r="S1569" s="181" t="str">
        <f t="shared" ca="1" si="221"/>
        <v/>
      </c>
      <c r="T1569" s="181" t="str">
        <f ca="1">IF(B1569="","",IF(ISERROR(MATCH($J1569,SorP!$B$1:$B$6226,0)),"",INDIRECT("'SorP'!$A$"&amp;MATCH($S1569&amp;$J1569,SorP!C:C,0))))</f>
        <v/>
      </c>
      <c r="U1569" s="201"/>
      <c r="V1569" s="226" t="e">
        <f>IF(C1569="",NA(),IF(OR(C1569="Smelter not listed",C1569="Smelter not yet identified"),MATCH($B1569&amp;$D1569,'Smelter Look-up'!$J:$J,0),MATCH($B1569&amp;$C1569,'Smelter Look-up'!$J:$J,0)))</f>
        <v>#N/A</v>
      </c>
      <c r="X1569" s="227">
        <f t="shared" ca="1" si="222"/>
        <v>0</v>
      </c>
      <c r="AB1569" s="228" t="str">
        <f t="shared" si="223"/>
        <v/>
      </c>
    </row>
    <row r="1570" spans="1:28" s="227" customFormat="1" ht="20.25">
      <c r="A1570" s="181"/>
      <c r="B1570" s="182" t="str">
        <f>IF(LEN(A1570)=0,"",INDEX('Smelter Look-up'!$A:$A,MATCH($A1570,'Smelter Look-up'!$E:$E,0)))</f>
        <v/>
      </c>
      <c r="C1570" s="186" t="str">
        <f>IF(LEN(A1570)=0,"",INDEX('Smelter Look-up'!$C:$C,MATCH($A1570,'Smelter Look-up'!$E:$E,0)))</f>
        <v/>
      </c>
      <c r="D1570" s="230"/>
      <c r="E1570" s="182" t="str">
        <f ca="1">IF(ISERROR($V1570),"",OFFSET('Smelter Look-up'!$D$4,$V1570-4,0)&amp;"")</f>
        <v/>
      </c>
      <c r="F1570" s="182" t="str">
        <f ca="1">IF(ISERROR($V1570),"",OFFSET('Smelter Look-up'!$E$4,$V1570-4,0))</f>
        <v/>
      </c>
      <c r="G1570" s="182" t="str">
        <f ca="1">IF(C1570=$X$4,IF(ISERROR($V1570),"Enter smelter details","RMI"),IF(ISERROR($V1570),"",OFFSET('Smelter Look-up'!$F$4,$V1570-4,0)))</f>
        <v/>
      </c>
      <c r="H1570" s="183" t="str">
        <f ca="1">IF(ISERROR($V1570),"",OFFSET('Smelter Look-up'!$G$4,$V1570-4,0))</f>
        <v/>
      </c>
      <c r="I1570" s="184" t="str">
        <f ca="1">IF(ISERROR($V1570),"",OFFSET('Smelter Look-up'!$H$4,$V1570-4,0))</f>
        <v/>
      </c>
      <c r="J1570" s="184" t="str">
        <f ca="1">IF(ISERROR($V1570),"",OFFSET('Smelter Look-up'!$I$4,$V1570-4,0))</f>
        <v/>
      </c>
      <c r="K1570" s="224"/>
      <c r="L1570" s="224"/>
      <c r="M1570" s="224"/>
      <c r="N1570" s="224"/>
      <c r="O1570" s="224"/>
      <c r="P1570" s="185"/>
      <c r="Q1570" s="225"/>
      <c r="R1570" s="182" t="str">
        <f ca="1">IF(ISERROR($V1570),"",OFFSET('Smelter Look-up'!$C$4,$V1570-4,0)&amp;"")</f>
        <v/>
      </c>
      <c r="S1570" s="181" t="str">
        <f t="shared" ca="1" si="221"/>
        <v/>
      </c>
      <c r="T1570" s="181" t="str">
        <f ca="1">IF(B1570="","",IF(ISERROR(MATCH($J1570,SorP!$B$1:$B$6226,0)),"",INDIRECT("'SorP'!$A$"&amp;MATCH($S1570&amp;$J1570,SorP!C:C,0))))</f>
        <v/>
      </c>
      <c r="U1570" s="201"/>
      <c r="V1570" s="226" t="e">
        <f>IF(C1570="",NA(),IF(OR(C1570="Smelter not listed",C1570="Smelter not yet identified"),MATCH($B1570&amp;$D1570,'Smelter Look-up'!$J:$J,0),MATCH($B1570&amp;$C1570,'Smelter Look-up'!$J:$J,0)))</f>
        <v>#N/A</v>
      </c>
      <c r="X1570" s="227">
        <f t="shared" ca="1" si="222"/>
        <v>0</v>
      </c>
      <c r="AB1570" s="228" t="str">
        <f t="shared" si="223"/>
        <v/>
      </c>
    </row>
    <row r="1571" spans="1:28" s="227" customFormat="1" ht="20.25">
      <c r="A1571" s="181"/>
      <c r="B1571" s="182" t="str">
        <f>IF(LEN(A1571)=0,"",INDEX('Smelter Look-up'!$A:$A,MATCH($A1571,'Smelter Look-up'!$E:$E,0)))</f>
        <v/>
      </c>
      <c r="C1571" s="186" t="str">
        <f>IF(LEN(A1571)=0,"",INDEX('Smelter Look-up'!$C:$C,MATCH($A1571,'Smelter Look-up'!$E:$E,0)))</f>
        <v/>
      </c>
      <c r="D1571" s="230"/>
      <c r="E1571" s="182" t="str">
        <f ca="1">IF(ISERROR($V1571),"",OFFSET('Smelter Look-up'!$D$4,$V1571-4,0)&amp;"")</f>
        <v/>
      </c>
      <c r="F1571" s="182" t="str">
        <f ca="1">IF(ISERROR($V1571),"",OFFSET('Smelter Look-up'!$E$4,$V1571-4,0))</f>
        <v/>
      </c>
      <c r="G1571" s="182" t="str">
        <f ca="1">IF(C1571=$X$4,IF(ISERROR($V1571),"Enter smelter details","RMI"),IF(ISERROR($V1571),"",OFFSET('Smelter Look-up'!$F$4,$V1571-4,0)))</f>
        <v/>
      </c>
      <c r="H1571" s="183" t="str">
        <f ca="1">IF(ISERROR($V1571),"",OFFSET('Smelter Look-up'!$G$4,$V1571-4,0))</f>
        <v/>
      </c>
      <c r="I1571" s="184" t="str">
        <f ca="1">IF(ISERROR($V1571),"",OFFSET('Smelter Look-up'!$H$4,$V1571-4,0))</f>
        <v/>
      </c>
      <c r="J1571" s="184" t="str">
        <f ca="1">IF(ISERROR($V1571),"",OFFSET('Smelter Look-up'!$I$4,$V1571-4,0))</f>
        <v/>
      </c>
      <c r="K1571" s="224"/>
      <c r="L1571" s="224"/>
      <c r="M1571" s="224"/>
      <c r="N1571" s="224"/>
      <c r="O1571" s="224"/>
      <c r="P1571" s="185"/>
      <c r="Q1571" s="225"/>
      <c r="R1571" s="182" t="str">
        <f ca="1">IF(ISERROR($V1571),"",OFFSET('Smelter Look-up'!$C$4,$V1571-4,0)&amp;"")</f>
        <v/>
      </c>
      <c r="S1571" s="181" t="str">
        <f t="shared" ca="1" si="221"/>
        <v/>
      </c>
      <c r="T1571" s="181" t="str">
        <f ca="1">IF(B1571="","",IF(ISERROR(MATCH($J1571,SorP!$B$1:$B$6226,0)),"",INDIRECT("'SorP'!$A$"&amp;MATCH($S1571&amp;$J1571,SorP!C:C,0))))</f>
        <v/>
      </c>
      <c r="U1571" s="201"/>
      <c r="V1571" s="226" t="e">
        <f>IF(C1571="",NA(),IF(OR(C1571="Smelter not listed",C1571="Smelter not yet identified"),MATCH($B1571&amp;$D1571,'Smelter Look-up'!$J:$J,0),MATCH($B1571&amp;$C1571,'Smelter Look-up'!$J:$J,0)))</f>
        <v>#N/A</v>
      </c>
      <c r="X1571" s="227">
        <f t="shared" ca="1" si="222"/>
        <v>0</v>
      </c>
      <c r="AB1571" s="228" t="str">
        <f t="shared" si="223"/>
        <v/>
      </c>
    </row>
    <row r="1572" spans="1:28" s="227" customFormat="1" ht="20.25">
      <c r="A1572" s="181"/>
      <c r="B1572" s="182" t="str">
        <f>IF(LEN(A1572)=0,"",INDEX('Smelter Look-up'!$A:$A,MATCH($A1572,'Smelter Look-up'!$E:$E,0)))</f>
        <v/>
      </c>
      <c r="C1572" s="186" t="str">
        <f>IF(LEN(A1572)=0,"",INDEX('Smelter Look-up'!$C:$C,MATCH($A1572,'Smelter Look-up'!$E:$E,0)))</f>
        <v/>
      </c>
      <c r="D1572" s="230"/>
      <c r="E1572" s="182" t="str">
        <f ca="1">IF(ISERROR($V1572),"",OFFSET('Smelter Look-up'!$D$4,$V1572-4,0)&amp;"")</f>
        <v/>
      </c>
      <c r="F1572" s="182" t="str">
        <f ca="1">IF(ISERROR($V1572),"",OFFSET('Smelter Look-up'!$E$4,$V1572-4,0))</f>
        <v/>
      </c>
      <c r="G1572" s="182" t="str">
        <f ca="1">IF(C1572=$X$4,IF(ISERROR($V1572),"Enter smelter details","RMI"),IF(ISERROR($V1572),"",OFFSET('Smelter Look-up'!$F$4,$V1572-4,0)))</f>
        <v/>
      </c>
      <c r="H1572" s="183" t="str">
        <f ca="1">IF(ISERROR($V1572),"",OFFSET('Smelter Look-up'!$G$4,$V1572-4,0))</f>
        <v/>
      </c>
      <c r="I1572" s="184" t="str">
        <f ca="1">IF(ISERROR($V1572),"",OFFSET('Smelter Look-up'!$H$4,$V1572-4,0))</f>
        <v/>
      </c>
      <c r="J1572" s="184" t="str">
        <f ca="1">IF(ISERROR($V1572),"",OFFSET('Smelter Look-up'!$I$4,$V1572-4,0))</f>
        <v/>
      </c>
      <c r="K1572" s="224"/>
      <c r="L1572" s="224"/>
      <c r="M1572" s="224"/>
      <c r="N1572" s="224"/>
      <c r="O1572" s="224"/>
      <c r="P1572" s="185"/>
      <c r="Q1572" s="225"/>
      <c r="R1572" s="182" t="str">
        <f ca="1">IF(ISERROR($V1572),"",OFFSET('Smelter Look-up'!$C$4,$V1572-4,0)&amp;"")</f>
        <v/>
      </c>
      <c r="S1572" s="181" t="str">
        <f t="shared" ca="1" si="221"/>
        <v/>
      </c>
      <c r="T1572" s="181" t="str">
        <f ca="1">IF(B1572="","",IF(ISERROR(MATCH($J1572,SorP!$B$1:$B$6226,0)),"",INDIRECT("'SorP'!$A$"&amp;MATCH($S1572&amp;$J1572,SorP!C:C,0))))</f>
        <v/>
      </c>
      <c r="U1572" s="201"/>
      <c r="V1572" s="226" t="e">
        <f>IF(C1572="",NA(),IF(OR(C1572="Smelter not listed",C1572="Smelter not yet identified"),MATCH($B1572&amp;$D1572,'Smelter Look-up'!$J:$J,0),MATCH($B1572&amp;$C1572,'Smelter Look-up'!$J:$J,0)))</f>
        <v>#N/A</v>
      </c>
      <c r="X1572" s="227">
        <f t="shared" ca="1" si="222"/>
        <v>0</v>
      </c>
      <c r="AB1572" s="228" t="str">
        <f t="shared" si="223"/>
        <v/>
      </c>
    </row>
    <row r="1573" spans="1:28" s="227" customFormat="1" ht="20.25">
      <c r="A1573" s="181"/>
      <c r="B1573" s="182" t="str">
        <f>IF(LEN(A1573)=0,"",INDEX('Smelter Look-up'!$A:$A,MATCH($A1573,'Smelter Look-up'!$E:$E,0)))</f>
        <v/>
      </c>
      <c r="C1573" s="186" t="str">
        <f>IF(LEN(A1573)=0,"",INDEX('Smelter Look-up'!$C:$C,MATCH($A1573,'Smelter Look-up'!$E:$E,0)))</f>
        <v/>
      </c>
      <c r="D1573" s="230"/>
      <c r="E1573" s="182" t="str">
        <f ca="1">IF(ISERROR($V1573),"",OFFSET('Smelter Look-up'!$D$4,$V1573-4,0)&amp;"")</f>
        <v/>
      </c>
      <c r="F1573" s="182" t="str">
        <f ca="1">IF(ISERROR($V1573),"",OFFSET('Smelter Look-up'!$E$4,$V1573-4,0))</f>
        <v/>
      </c>
      <c r="G1573" s="182" t="str">
        <f ca="1">IF(C1573=$X$4,IF(ISERROR($V1573),"Enter smelter details","RMI"),IF(ISERROR($V1573),"",OFFSET('Smelter Look-up'!$F$4,$V1573-4,0)))</f>
        <v/>
      </c>
      <c r="H1573" s="183" t="str">
        <f ca="1">IF(ISERROR($V1573),"",OFFSET('Smelter Look-up'!$G$4,$V1573-4,0))</f>
        <v/>
      </c>
      <c r="I1573" s="184" t="str">
        <f ca="1">IF(ISERROR($V1573),"",OFFSET('Smelter Look-up'!$H$4,$V1573-4,0))</f>
        <v/>
      </c>
      <c r="J1573" s="184" t="str">
        <f ca="1">IF(ISERROR($V1573),"",OFFSET('Smelter Look-up'!$I$4,$V1573-4,0))</f>
        <v/>
      </c>
      <c r="K1573" s="224"/>
      <c r="L1573" s="224"/>
      <c r="M1573" s="224"/>
      <c r="N1573" s="224"/>
      <c r="O1573" s="224"/>
      <c r="P1573" s="185"/>
      <c r="Q1573" s="225"/>
      <c r="R1573" s="182" t="str">
        <f ca="1">IF(ISERROR($V1573),"",OFFSET('Smelter Look-up'!$C$4,$V1573-4,0)&amp;"")</f>
        <v/>
      </c>
      <c r="S1573" s="181" t="str">
        <f t="shared" ca="1" si="221"/>
        <v/>
      </c>
      <c r="T1573" s="181" t="str">
        <f ca="1">IF(B1573="","",IF(ISERROR(MATCH($J1573,SorP!$B$1:$B$6226,0)),"",INDIRECT("'SorP'!$A$"&amp;MATCH($S1573&amp;$J1573,SorP!C:C,0))))</f>
        <v/>
      </c>
      <c r="U1573" s="201"/>
      <c r="V1573" s="226" t="e">
        <f>IF(C1573="",NA(),IF(OR(C1573="Smelter not listed",C1573="Smelter not yet identified"),MATCH($B1573&amp;$D1573,'Smelter Look-up'!$J:$J,0),MATCH($B1573&amp;$C1573,'Smelter Look-up'!$J:$J,0)))</f>
        <v>#N/A</v>
      </c>
      <c r="X1573" s="227">
        <f t="shared" ca="1" si="222"/>
        <v>0</v>
      </c>
      <c r="AB1573" s="228" t="str">
        <f t="shared" si="223"/>
        <v/>
      </c>
    </row>
    <row r="1574" spans="1:28" s="227" customFormat="1" ht="20.25">
      <c r="A1574" s="181"/>
      <c r="B1574" s="182" t="str">
        <f>IF(LEN(A1574)=0,"",INDEX('Smelter Look-up'!$A:$A,MATCH($A1574,'Smelter Look-up'!$E:$E,0)))</f>
        <v/>
      </c>
      <c r="C1574" s="186" t="str">
        <f>IF(LEN(A1574)=0,"",INDEX('Smelter Look-up'!$C:$C,MATCH($A1574,'Smelter Look-up'!$E:$E,0)))</f>
        <v/>
      </c>
      <c r="D1574" s="230"/>
      <c r="E1574" s="182" t="str">
        <f ca="1">IF(ISERROR($V1574),"",OFFSET('Smelter Look-up'!$D$4,$V1574-4,0)&amp;"")</f>
        <v/>
      </c>
      <c r="F1574" s="182" t="str">
        <f ca="1">IF(ISERROR($V1574),"",OFFSET('Smelter Look-up'!$E$4,$V1574-4,0))</f>
        <v/>
      </c>
      <c r="G1574" s="182" t="str">
        <f ca="1">IF(C1574=$X$4,IF(ISERROR($V1574),"Enter smelter details","RMI"),IF(ISERROR($V1574),"",OFFSET('Smelter Look-up'!$F$4,$V1574-4,0)))</f>
        <v/>
      </c>
      <c r="H1574" s="183" t="str">
        <f ca="1">IF(ISERROR($V1574),"",OFFSET('Smelter Look-up'!$G$4,$V1574-4,0))</f>
        <v/>
      </c>
      <c r="I1574" s="184" t="str">
        <f ca="1">IF(ISERROR($V1574),"",OFFSET('Smelter Look-up'!$H$4,$V1574-4,0))</f>
        <v/>
      </c>
      <c r="J1574" s="184" t="str">
        <f ca="1">IF(ISERROR($V1574),"",OFFSET('Smelter Look-up'!$I$4,$V1574-4,0))</f>
        <v/>
      </c>
      <c r="K1574" s="224"/>
      <c r="L1574" s="224"/>
      <c r="M1574" s="224"/>
      <c r="N1574" s="224"/>
      <c r="O1574" s="224"/>
      <c r="P1574" s="185"/>
      <c r="Q1574" s="225"/>
      <c r="R1574" s="182" t="str">
        <f ca="1">IF(ISERROR($V1574),"",OFFSET('Smelter Look-up'!$C$4,$V1574-4,0)&amp;"")</f>
        <v/>
      </c>
      <c r="S1574" s="181" t="str">
        <f t="shared" ca="1" si="221"/>
        <v/>
      </c>
      <c r="T1574" s="181" t="str">
        <f ca="1">IF(B1574="","",IF(ISERROR(MATCH($J1574,SorP!$B$1:$B$6226,0)),"",INDIRECT("'SorP'!$A$"&amp;MATCH($S1574&amp;$J1574,SorP!C:C,0))))</f>
        <v/>
      </c>
      <c r="U1574" s="201"/>
      <c r="V1574" s="226" t="e">
        <f>IF(C1574="",NA(),IF(OR(C1574="Smelter not listed",C1574="Smelter not yet identified"),MATCH($B1574&amp;$D1574,'Smelter Look-up'!$J:$J,0),MATCH($B1574&amp;$C1574,'Smelter Look-up'!$J:$J,0)))</f>
        <v>#N/A</v>
      </c>
      <c r="X1574" s="227">
        <f t="shared" ca="1" si="222"/>
        <v>0</v>
      </c>
      <c r="AB1574" s="228" t="str">
        <f t="shared" si="223"/>
        <v/>
      </c>
    </row>
    <row r="1575" spans="1:28" s="227" customFormat="1" ht="20.25">
      <c r="A1575" s="181"/>
      <c r="B1575" s="182" t="str">
        <f>IF(LEN(A1575)=0,"",INDEX('Smelter Look-up'!$A:$A,MATCH($A1575,'Smelter Look-up'!$E:$E,0)))</f>
        <v/>
      </c>
      <c r="C1575" s="186" t="str">
        <f>IF(LEN(A1575)=0,"",INDEX('Smelter Look-up'!$C:$C,MATCH($A1575,'Smelter Look-up'!$E:$E,0)))</f>
        <v/>
      </c>
      <c r="D1575" s="230"/>
      <c r="E1575" s="182" t="str">
        <f ca="1">IF(ISERROR($V1575),"",OFFSET('Smelter Look-up'!$D$4,$V1575-4,0)&amp;"")</f>
        <v/>
      </c>
      <c r="F1575" s="182" t="str">
        <f ca="1">IF(ISERROR($V1575),"",OFFSET('Smelter Look-up'!$E$4,$V1575-4,0))</f>
        <v/>
      </c>
      <c r="G1575" s="182" t="str">
        <f ca="1">IF(C1575=$X$4,IF(ISERROR($V1575),"Enter smelter details","RMI"),IF(ISERROR($V1575),"",OFFSET('Smelter Look-up'!$F$4,$V1575-4,0)))</f>
        <v/>
      </c>
      <c r="H1575" s="183" t="str">
        <f ca="1">IF(ISERROR($V1575),"",OFFSET('Smelter Look-up'!$G$4,$V1575-4,0))</f>
        <v/>
      </c>
      <c r="I1575" s="184" t="str">
        <f ca="1">IF(ISERROR($V1575),"",OFFSET('Smelter Look-up'!$H$4,$V1575-4,0))</f>
        <v/>
      </c>
      <c r="J1575" s="184" t="str">
        <f ca="1">IF(ISERROR($V1575),"",OFFSET('Smelter Look-up'!$I$4,$V1575-4,0))</f>
        <v/>
      </c>
      <c r="K1575" s="224"/>
      <c r="L1575" s="224"/>
      <c r="M1575" s="224"/>
      <c r="N1575" s="224"/>
      <c r="O1575" s="224"/>
      <c r="P1575" s="185"/>
      <c r="Q1575" s="225"/>
      <c r="R1575" s="182" t="str">
        <f ca="1">IF(ISERROR($V1575),"",OFFSET('Smelter Look-up'!$C$4,$V1575-4,0)&amp;"")</f>
        <v/>
      </c>
      <c r="S1575" s="181" t="str">
        <f t="shared" ca="1" si="221"/>
        <v/>
      </c>
      <c r="T1575" s="181" t="str">
        <f ca="1">IF(B1575="","",IF(ISERROR(MATCH($J1575,SorP!$B$1:$B$6226,0)),"",INDIRECT("'SorP'!$A$"&amp;MATCH($S1575&amp;$J1575,SorP!C:C,0))))</f>
        <v/>
      </c>
      <c r="U1575" s="201"/>
      <c r="V1575" s="226" t="e">
        <f>IF(C1575="",NA(),IF(OR(C1575="Smelter not listed",C1575="Smelter not yet identified"),MATCH($B1575&amp;$D1575,'Smelter Look-up'!$J:$J,0),MATCH($B1575&amp;$C1575,'Smelter Look-up'!$J:$J,0)))</f>
        <v>#N/A</v>
      </c>
      <c r="X1575" s="227">
        <f t="shared" ca="1" si="222"/>
        <v>0</v>
      </c>
      <c r="AB1575" s="228" t="str">
        <f t="shared" si="223"/>
        <v/>
      </c>
    </row>
    <row r="1576" spans="1:28" s="227" customFormat="1" ht="20.25">
      <c r="A1576" s="181"/>
      <c r="B1576" s="182" t="str">
        <f>IF(LEN(A1576)=0,"",INDEX('Smelter Look-up'!$A:$A,MATCH($A1576,'Smelter Look-up'!$E:$E,0)))</f>
        <v/>
      </c>
      <c r="C1576" s="186" t="str">
        <f>IF(LEN(A1576)=0,"",INDEX('Smelter Look-up'!$C:$C,MATCH($A1576,'Smelter Look-up'!$E:$E,0)))</f>
        <v/>
      </c>
      <c r="D1576" s="230"/>
      <c r="E1576" s="182" t="str">
        <f ca="1">IF(ISERROR($V1576),"",OFFSET('Smelter Look-up'!$D$4,$V1576-4,0)&amp;"")</f>
        <v/>
      </c>
      <c r="F1576" s="182" t="str">
        <f ca="1">IF(ISERROR($V1576),"",OFFSET('Smelter Look-up'!$E$4,$V1576-4,0))</f>
        <v/>
      </c>
      <c r="G1576" s="182" t="str">
        <f ca="1">IF(C1576=$X$4,IF(ISERROR($V1576),"Enter smelter details","RMI"),IF(ISERROR($V1576),"",OFFSET('Smelter Look-up'!$F$4,$V1576-4,0)))</f>
        <v/>
      </c>
      <c r="H1576" s="183" t="str">
        <f ca="1">IF(ISERROR($V1576),"",OFFSET('Smelter Look-up'!$G$4,$V1576-4,0))</f>
        <v/>
      </c>
      <c r="I1576" s="184" t="str">
        <f ca="1">IF(ISERROR($V1576),"",OFFSET('Smelter Look-up'!$H$4,$V1576-4,0))</f>
        <v/>
      </c>
      <c r="J1576" s="184" t="str">
        <f ca="1">IF(ISERROR($V1576),"",OFFSET('Smelter Look-up'!$I$4,$V1576-4,0))</f>
        <v/>
      </c>
      <c r="K1576" s="224"/>
      <c r="L1576" s="224"/>
      <c r="M1576" s="224"/>
      <c r="N1576" s="224"/>
      <c r="O1576" s="224"/>
      <c r="P1576" s="185"/>
      <c r="Q1576" s="225"/>
      <c r="R1576" s="182" t="str">
        <f ca="1">IF(ISERROR($V1576),"",OFFSET('Smelter Look-up'!$C$4,$V1576-4,0)&amp;"")</f>
        <v/>
      </c>
      <c r="S1576" s="181" t="str">
        <f t="shared" ca="1" si="221"/>
        <v/>
      </c>
      <c r="T1576" s="181" t="str">
        <f ca="1">IF(B1576="","",IF(ISERROR(MATCH($J1576,SorP!$B$1:$B$6226,0)),"",INDIRECT("'SorP'!$A$"&amp;MATCH($S1576&amp;$J1576,SorP!C:C,0))))</f>
        <v/>
      </c>
      <c r="U1576" s="201"/>
      <c r="V1576" s="226" t="e">
        <f>IF(C1576="",NA(),IF(OR(C1576="Smelter not listed",C1576="Smelter not yet identified"),MATCH($B1576&amp;$D1576,'Smelter Look-up'!$J:$J,0),MATCH($B1576&amp;$C1576,'Smelter Look-up'!$J:$J,0)))</f>
        <v>#N/A</v>
      </c>
      <c r="X1576" s="227">
        <f t="shared" ca="1" si="222"/>
        <v>0</v>
      </c>
      <c r="AB1576" s="228" t="str">
        <f t="shared" si="223"/>
        <v/>
      </c>
    </row>
    <row r="1577" spans="1:28" s="227" customFormat="1" ht="20.25">
      <c r="A1577" s="181"/>
      <c r="B1577" s="182" t="str">
        <f>IF(LEN(A1577)=0,"",INDEX('Smelter Look-up'!$A:$A,MATCH($A1577,'Smelter Look-up'!$E:$E,0)))</f>
        <v/>
      </c>
      <c r="C1577" s="186" t="str">
        <f>IF(LEN(A1577)=0,"",INDEX('Smelter Look-up'!$C:$C,MATCH($A1577,'Smelter Look-up'!$E:$E,0)))</f>
        <v/>
      </c>
      <c r="D1577" s="230"/>
      <c r="E1577" s="182" t="str">
        <f ca="1">IF(ISERROR($V1577),"",OFFSET('Smelter Look-up'!$D$4,$V1577-4,0)&amp;"")</f>
        <v/>
      </c>
      <c r="F1577" s="182" t="str">
        <f ca="1">IF(ISERROR($V1577),"",OFFSET('Smelter Look-up'!$E$4,$V1577-4,0))</f>
        <v/>
      </c>
      <c r="G1577" s="182" t="str">
        <f ca="1">IF(C1577=$X$4,IF(ISERROR($V1577),"Enter smelter details","RMI"),IF(ISERROR($V1577),"",OFFSET('Smelter Look-up'!$F$4,$V1577-4,0)))</f>
        <v/>
      </c>
      <c r="H1577" s="183" t="str">
        <f ca="1">IF(ISERROR($V1577),"",OFFSET('Smelter Look-up'!$G$4,$V1577-4,0))</f>
        <v/>
      </c>
      <c r="I1577" s="184" t="str">
        <f ca="1">IF(ISERROR($V1577),"",OFFSET('Smelter Look-up'!$H$4,$V1577-4,0))</f>
        <v/>
      </c>
      <c r="J1577" s="184" t="str">
        <f ca="1">IF(ISERROR($V1577),"",OFFSET('Smelter Look-up'!$I$4,$V1577-4,0))</f>
        <v/>
      </c>
      <c r="K1577" s="224"/>
      <c r="L1577" s="224"/>
      <c r="M1577" s="224"/>
      <c r="N1577" s="224"/>
      <c r="O1577" s="224"/>
      <c r="P1577" s="185"/>
      <c r="Q1577" s="225"/>
      <c r="R1577" s="182" t="str">
        <f ca="1">IF(ISERROR($V1577),"",OFFSET('Smelter Look-up'!$C$4,$V1577-4,0)&amp;"")</f>
        <v/>
      </c>
      <c r="S1577" s="181" t="str">
        <f t="shared" ca="1" si="221"/>
        <v/>
      </c>
      <c r="T1577" s="181" t="str">
        <f ca="1">IF(B1577="","",IF(ISERROR(MATCH($J1577,SorP!$B$1:$B$6226,0)),"",INDIRECT("'SorP'!$A$"&amp;MATCH($S1577&amp;$J1577,SorP!C:C,0))))</f>
        <v/>
      </c>
      <c r="U1577" s="201"/>
      <c r="V1577" s="226" t="e">
        <f>IF(C1577="",NA(),IF(OR(C1577="Smelter not listed",C1577="Smelter not yet identified"),MATCH($B1577&amp;$D1577,'Smelter Look-up'!$J:$J,0),MATCH($B1577&amp;$C1577,'Smelter Look-up'!$J:$J,0)))</f>
        <v>#N/A</v>
      </c>
      <c r="X1577" s="227">
        <f t="shared" ca="1" si="222"/>
        <v>0</v>
      </c>
      <c r="AB1577" s="228" t="str">
        <f t="shared" si="223"/>
        <v/>
      </c>
    </row>
    <row r="1578" spans="1:28" s="227" customFormat="1" ht="20.25">
      <c r="A1578" s="181"/>
      <c r="B1578" s="182" t="str">
        <f>IF(LEN(A1578)=0,"",INDEX('Smelter Look-up'!$A:$A,MATCH($A1578,'Smelter Look-up'!$E:$E,0)))</f>
        <v/>
      </c>
      <c r="C1578" s="186" t="str">
        <f>IF(LEN(A1578)=0,"",INDEX('Smelter Look-up'!$C:$C,MATCH($A1578,'Smelter Look-up'!$E:$E,0)))</f>
        <v/>
      </c>
      <c r="D1578" s="230"/>
      <c r="E1578" s="182" t="str">
        <f ca="1">IF(ISERROR($V1578),"",OFFSET('Smelter Look-up'!$D$4,$V1578-4,0)&amp;"")</f>
        <v/>
      </c>
      <c r="F1578" s="182" t="str">
        <f ca="1">IF(ISERROR($V1578),"",OFFSET('Smelter Look-up'!$E$4,$V1578-4,0))</f>
        <v/>
      </c>
      <c r="G1578" s="182" t="str">
        <f ca="1">IF(C1578=$X$4,IF(ISERROR($V1578),"Enter smelter details","RMI"),IF(ISERROR($V1578),"",OFFSET('Smelter Look-up'!$F$4,$V1578-4,0)))</f>
        <v/>
      </c>
      <c r="H1578" s="183" t="str">
        <f ca="1">IF(ISERROR($V1578),"",OFFSET('Smelter Look-up'!$G$4,$V1578-4,0))</f>
        <v/>
      </c>
      <c r="I1578" s="184" t="str">
        <f ca="1">IF(ISERROR($V1578),"",OFFSET('Smelter Look-up'!$H$4,$V1578-4,0))</f>
        <v/>
      </c>
      <c r="J1578" s="184" t="str">
        <f ca="1">IF(ISERROR($V1578),"",OFFSET('Smelter Look-up'!$I$4,$V1578-4,0))</f>
        <v/>
      </c>
      <c r="K1578" s="224"/>
      <c r="L1578" s="224"/>
      <c r="M1578" s="224"/>
      <c r="N1578" s="224"/>
      <c r="O1578" s="224"/>
      <c r="P1578" s="185"/>
      <c r="Q1578" s="225"/>
      <c r="R1578" s="182" t="str">
        <f ca="1">IF(ISERROR($V1578),"",OFFSET('Smelter Look-up'!$C$4,$V1578-4,0)&amp;"")</f>
        <v/>
      </c>
      <c r="S1578" s="181" t="str">
        <f t="shared" ca="1" si="221"/>
        <v/>
      </c>
      <c r="T1578" s="181" t="str">
        <f ca="1">IF(B1578="","",IF(ISERROR(MATCH($J1578,SorP!$B$1:$B$6226,0)),"",INDIRECT("'SorP'!$A$"&amp;MATCH($S1578&amp;$J1578,SorP!C:C,0))))</f>
        <v/>
      </c>
      <c r="U1578" s="201"/>
      <c r="V1578" s="226" t="e">
        <f>IF(C1578="",NA(),IF(OR(C1578="Smelter not listed",C1578="Smelter not yet identified"),MATCH($B1578&amp;$D1578,'Smelter Look-up'!$J:$J,0),MATCH($B1578&amp;$C1578,'Smelter Look-up'!$J:$J,0)))</f>
        <v>#N/A</v>
      </c>
      <c r="X1578" s="227">
        <f t="shared" ca="1" si="222"/>
        <v>0</v>
      </c>
      <c r="AB1578" s="228" t="str">
        <f t="shared" si="223"/>
        <v/>
      </c>
    </row>
    <row r="1579" spans="1:28" s="227" customFormat="1" ht="20.25">
      <c r="A1579" s="181"/>
      <c r="B1579" s="182" t="str">
        <f>IF(LEN(A1579)=0,"",INDEX('Smelter Look-up'!$A:$A,MATCH($A1579,'Smelter Look-up'!$E:$E,0)))</f>
        <v/>
      </c>
      <c r="C1579" s="186" t="str">
        <f>IF(LEN(A1579)=0,"",INDEX('Smelter Look-up'!$C:$C,MATCH($A1579,'Smelter Look-up'!$E:$E,0)))</f>
        <v/>
      </c>
      <c r="D1579" s="230"/>
      <c r="E1579" s="182" t="str">
        <f ca="1">IF(ISERROR($V1579),"",OFFSET('Smelter Look-up'!$D$4,$V1579-4,0)&amp;"")</f>
        <v/>
      </c>
      <c r="F1579" s="182" t="str">
        <f ca="1">IF(ISERROR($V1579),"",OFFSET('Smelter Look-up'!$E$4,$V1579-4,0))</f>
        <v/>
      </c>
      <c r="G1579" s="182" t="str">
        <f ca="1">IF(C1579=$X$4,IF(ISERROR($V1579),"Enter smelter details","RMI"),IF(ISERROR($V1579),"",OFFSET('Smelter Look-up'!$F$4,$V1579-4,0)))</f>
        <v/>
      </c>
      <c r="H1579" s="183" t="str">
        <f ca="1">IF(ISERROR($V1579),"",OFFSET('Smelter Look-up'!$G$4,$V1579-4,0))</f>
        <v/>
      </c>
      <c r="I1579" s="184" t="str">
        <f ca="1">IF(ISERROR($V1579),"",OFFSET('Smelter Look-up'!$H$4,$V1579-4,0))</f>
        <v/>
      </c>
      <c r="J1579" s="184" t="str">
        <f ca="1">IF(ISERROR($V1579),"",OFFSET('Smelter Look-up'!$I$4,$V1579-4,0))</f>
        <v/>
      </c>
      <c r="K1579" s="224"/>
      <c r="L1579" s="224"/>
      <c r="M1579" s="224"/>
      <c r="N1579" s="224"/>
      <c r="O1579" s="224"/>
      <c r="P1579" s="185"/>
      <c r="Q1579" s="225"/>
      <c r="R1579" s="182" t="str">
        <f ca="1">IF(ISERROR($V1579),"",OFFSET('Smelter Look-up'!$C$4,$V1579-4,0)&amp;"")</f>
        <v/>
      </c>
      <c r="S1579" s="181" t="str">
        <f t="shared" ca="1" si="221"/>
        <v/>
      </c>
      <c r="T1579" s="181" t="str">
        <f ca="1">IF(B1579="","",IF(ISERROR(MATCH($J1579,SorP!$B$1:$B$6226,0)),"",INDIRECT("'SorP'!$A$"&amp;MATCH($S1579&amp;$J1579,SorP!C:C,0))))</f>
        <v/>
      </c>
      <c r="U1579" s="201"/>
      <c r="V1579" s="226" t="e">
        <f>IF(C1579="",NA(),IF(OR(C1579="Smelter not listed",C1579="Smelter not yet identified"),MATCH($B1579&amp;$D1579,'Smelter Look-up'!$J:$J,0),MATCH($B1579&amp;$C1579,'Smelter Look-up'!$J:$J,0)))</f>
        <v>#N/A</v>
      </c>
      <c r="X1579" s="227">
        <f t="shared" ca="1" si="222"/>
        <v>0</v>
      </c>
      <c r="AB1579" s="228" t="str">
        <f t="shared" si="223"/>
        <v/>
      </c>
    </row>
    <row r="1580" spans="1:28" s="227" customFormat="1" ht="20.25">
      <c r="A1580" s="181"/>
      <c r="B1580" s="182" t="str">
        <f>IF(LEN(A1580)=0,"",INDEX('Smelter Look-up'!$A:$A,MATCH($A1580,'Smelter Look-up'!$E:$E,0)))</f>
        <v/>
      </c>
      <c r="C1580" s="186" t="str">
        <f>IF(LEN(A1580)=0,"",INDEX('Smelter Look-up'!$C:$C,MATCH($A1580,'Smelter Look-up'!$E:$E,0)))</f>
        <v/>
      </c>
      <c r="D1580" s="230"/>
      <c r="E1580" s="182" t="str">
        <f ca="1">IF(ISERROR($V1580),"",OFFSET('Smelter Look-up'!$D$4,$V1580-4,0)&amp;"")</f>
        <v/>
      </c>
      <c r="F1580" s="182" t="str">
        <f ca="1">IF(ISERROR($V1580),"",OFFSET('Smelter Look-up'!$E$4,$V1580-4,0))</f>
        <v/>
      </c>
      <c r="G1580" s="182" t="str">
        <f ca="1">IF(C1580=$X$4,IF(ISERROR($V1580),"Enter smelter details","RMI"),IF(ISERROR($V1580),"",OFFSET('Smelter Look-up'!$F$4,$V1580-4,0)))</f>
        <v/>
      </c>
      <c r="H1580" s="183" t="str">
        <f ca="1">IF(ISERROR($V1580),"",OFFSET('Smelter Look-up'!$G$4,$V1580-4,0))</f>
        <v/>
      </c>
      <c r="I1580" s="184" t="str">
        <f ca="1">IF(ISERROR($V1580),"",OFFSET('Smelter Look-up'!$H$4,$V1580-4,0))</f>
        <v/>
      </c>
      <c r="J1580" s="184" t="str">
        <f ca="1">IF(ISERROR($V1580),"",OFFSET('Smelter Look-up'!$I$4,$V1580-4,0))</f>
        <v/>
      </c>
      <c r="K1580" s="224"/>
      <c r="L1580" s="224"/>
      <c r="M1580" s="224"/>
      <c r="N1580" s="224"/>
      <c r="O1580" s="224"/>
      <c r="P1580" s="185"/>
      <c r="Q1580" s="225"/>
      <c r="R1580" s="182" t="str">
        <f ca="1">IF(ISERROR($V1580),"",OFFSET('Smelter Look-up'!$C$4,$V1580-4,0)&amp;"")</f>
        <v/>
      </c>
      <c r="S1580" s="181" t="str">
        <f t="shared" ca="1" si="221"/>
        <v/>
      </c>
      <c r="T1580" s="181" t="str">
        <f ca="1">IF(B1580="","",IF(ISERROR(MATCH($J1580,SorP!$B$1:$B$6226,0)),"",INDIRECT("'SorP'!$A$"&amp;MATCH($S1580&amp;$J1580,SorP!C:C,0))))</f>
        <v/>
      </c>
      <c r="U1580" s="201"/>
      <c r="V1580" s="226" t="e">
        <f>IF(C1580="",NA(),IF(OR(C1580="Smelter not listed",C1580="Smelter not yet identified"),MATCH($B1580&amp;$D1580,'Smelter Look-up'!$J:$J,0),MATCH($B1580&amp;$C1580,'Smelter Look-up'!$J:$J,0)))</f>
        <v>#N/A</v>
      </c>
      <c r="X1580" s="227">
        <f t="shared" ca="1" si="222"/>
        <v>0</v>
      </c>
      <c r="AB1580" s="228" t="str">
        <f t="shared" si="223"/>
        <v/>
      </c>
    </row>
    <row r="1581" spans="1:28" s="227" customFormat="1" ht="20.25">
      <c r="A1581" s="181"/>
      <c r="B1581" s="182" t="str">
        <f>IF(LEN(A1581)=0,"",INDEX('Smelter Look-up'!$A:$A,MATCH($A1581,'Smelter Look-up'!$E:$E,0)))</f>
        <v/>
      </c>
      <c r="C1581" s="186" t="str">
        <f>IF(LEN(A1581)=0,"",INDEX('Smelter Look-up'!$C:$C,MATCH($A1581,'Smelter Look-up'!$E:$E,0)))</f>
        <v/>
      </c>
      <c r="D1581" s="230"/>
      <c r="E1581" s="182" t="str">
        <f ca="1">IF(ISERROR($V1581),"",OFFSET('Smelter Look-up'!$D$4,$V1581-4,0)&amp;"")</f>
        <v/>
      </c>
      <c r="F1581" s="182" t="str">
        <f ca="1">IF(ISERROR($V1581),"",OFFSET('Smelter Look-up'!$E$4,$V1581-4,0))</f>
        <v/>
      </c>
      <c r="G1581" s="182" t="str">
        <f ca="1">IF(C1581=$X$4,IF(ISERROR($V1581),"Enter smelter details","RMI"),IF(ISERROR($V1581),"",OFFSET('Smelter Look-up'!$F$4,$V1581-4,0)))</f>
        <v/>
      </c>
      <c r="H1581" s="183" t="str">
        <f ca="1">IF(ISERROR($V1581),"",OFFSET('Smelter Look-up'!$G$4,$V1581-4,0))</f>
        <v/>
      </c>
      <c r="I1581" s="184" t="str">
        <f ca="1">IF(ISERROR($V1581),"",OFFSET('Smelter Look-up'!$H$4,$V1581-4,0))</f>
        <v/>
      </c>
      <c r="J1581" s="184" t="str">
        <f ca="1">IF(ISERROR($V1581),"",OFFSET('Smelter Look-up'!$I$4,$V1581-4,0))</f>
        <v/>
      </c>
      <c r="K1581" s="224"/>
      <c r="L1581" s="224"/>
      <c r="M1581" s="224"/>
      <c r="N1581" s="224"/>
      <c r="O1581" s="224"/>
      <c r="P1581" s="185"/>
      <c r="Q1581" s="225"/>
      <c r="R1581" s="182" t="str">
        <f ca="1">IF(ISERROR($V1581),"",OFFSET('Smelter Look-up'!$C$4,$V1581-4,0)&amp;"")</f>
        <v/>
      </c>
      <c r="S1581" s="181" t="str">
        <f t="shared" ca="1" si="221"/>
        <v/>
      </c>
      <c r="T1581" s="181" t="str">
        <f ca="1">IF(B1581="","",IF(ISERROR(MATCH($J1581,SorP!$B$1:$B$6226,0)),"",INDIRECT("'SorP'!$A$"&amp;MATCH($S1581&amp;$J1581,SorP!C:C,0))))</f>
        <v/>
      </c>
      <c r="U1581" s="201"/>
      <c r="V1581" s="226" t="e">
        <f>IF(C1581="",NA(),IF(OR(C1581="Smelter not listed",C1581="Smelter not yet identified"),MATCH($B1581&amp;$D1581,'Smelter Look-up'!$J:$J,0),MATCH($B1581&amp;$C1581,'Smelter Look-up'!$J:$J,0)))</f>
        <v>#N/A</v>
      </c>
      <c r="X1581" s="227">
        <f t="shared" ca="1" si="222"/>
        <v>0</v>
      </c>
      <c r="AB1581" s="228" t="str">
        <f t="shared" si="223"/>
        <v/>
      </c>
    </row>
    <row r="1582" spans="1:28" s="227" customFormat="1" ht="20.25">
      <c r="A1582" s="181"/>
      <c r="B1582" s="182" t="str">
        <f>IF(LEN(A1582)=0,"",INDEX('Smelter Look-up'!$A:$A,MATCH($A1582,'Smelter Look-up'!$E:$E,0)))</f>
        <v/>
      </c>
      <c r="C1582" s="186" t="str">
        <f>IF(LEN(A1582)=0,"",INDEX('Smelter Look-up'!$C:$C,MATCH($A1582,'Smelter Look-up'!$E:$E,0)))</f>
        <v/>
      </c>
      <c r="D1582" s="230"/>
      <c r="E1582" s="182" t="str">
        <f ca="1">IF(ISERROR($V1582),"",OFFSET('Smelter Look-up'!$D$4,$V1582-4,0)&amp;"")</f>
        <v/>
      </c>
      <c r="F1582" s="182" t="str">
        <f ca="1">IF(ISERROR($V1582),"",OFFSET('Smelter Look-up'!$E$4,$V1582-4,0))</f>
        <v/>
      </c>
      <c r="G1582" s="182" t="str">
        <f ca="1">IF(C1582=$X$4,IF(ISERROR($V1582),"Enter smelter details","RMI"),IF(ISERROR($V1582),"",OFFSET('Smelter Look-up'!$F$4,$V1582-4,0)))</f>
        <v/>
      </c>
      <c r="H1582" s="183" t="str">
        <f ca="1">IF(ISERROR($V1582),"",OFFSET('Smelter Look-up'!$G$4,$V1582-4,0))</f>
        <v/>
      </c>
      <c r="I1582" s="184" t="str">
        <f ca="1">IF(ISERROR($V1582),"",OFFSET('Smelter Look-up'!$H$4,$V1582-4,0))</f>
        <v/>
      </c>
      <c r="J1582" s="184" t="str">
        <f ca="1">IF(ISERROR($V1582),"",OFFSET('Smelter Look-up'!$I$4,$V1582-4,0))</f>
        <v/>
      </c>
      <c r="K1582" s="224"/>
      <c r="L1582" s="224"/>
      <c r="M1582" s="224"/>
      <c r="N1582" s="224"/>
      <c r="O1582" s="224"/>
      <c r="P1582" s="185"/>
      <c r="Q1582" s="225"/>
      <c r="R1582" s="182" t="str">
        <f ca="1">IF(ISERROR($V1582),"",OFFSET('Smelter Look-up'!$C$4,$V1582-4,0)&amp;"")</f>
        <v/>
      </c>
      <c r="S1582" s="181" t="str">
        <f t="shared" ca="1" si="221"/>
        <v/>
      </c>
      <c r="T1582" s="181" t="str">
        <f ca="1">IF(B1582="","",IF(ISERROR(MATCH($J1582,SorP!$B$1:$B$6226,0)),"",INDIRECT("'SorP'!$A$"&amp;MATCH($S1582&amp;$J1582,SorP!C:C,0))))</f>
        <v/>
      </c>
      <c r="U1582" s="201"/>
      <c r="V1582" s="226" t="e">
        <f>IF(C1582="",NA(),IF(OR(C1582="Smelter not listed",C1582="Smelter not yet identified"),MATCH($B1582&amp;$D1582,'Smelter Look-up'!$J:$J,0),MATCH($B1582&amp;$C1582,'Smelter Look-up'!$J:$J,0)))</f>
        <v>#N/A</v>
      </c>
      <c r="X1582" s="227">
        <f t="shared" ca="1" si="222"/>
        <v>0</v>
      </c>
      <c r="AB1582" s="228" t="str">
        <f t="shared" si="223"/>
        <v/>
      </c>
    </row>
    <row r="1583" spans="1:28" s="227" customFormat="1" ht="20.25">
      <c r="A1583" s="181"/>
      <c r="B1583" s="182" t="str">
        <f>IF(LEN(A1583)=0,"",INDEX('Smelter Look-up'!$A:$A,MATCH($A1583,'Smelter Look-up'!$E:$E,0)))</f>
        <v/>
      </c>
      <c r="C1583" s="186" t="str">
        <f>IF(LEN(A1583)=0,"",INDEX('Smelter Look-up'!$C:$C,MATCH($A1583,'Smelter Look-up'!$E:$E,0)))</f>
        <v/>
      </c>
      <c r="D1583" s="230"/>
      <c r="E1583" s="182" t="str">
        <f ca="1">IF(ISERROR($V1583),"",OFFSET('Smelter Look-up'!$D$4,$V1583-4,0)&amp;"")</f>
        <v/>
      </c>
      <c r="F1583" s="182" t="str">
        <f ca="1">IF(ISERROR($V1583),"",OFFSET('Smelter Look-up'!$E$4,$V1583-4,0))</f>
        <v/>
      </c>
      <c r="G1583" s="182" t="str">
        <f ca="1">IF(C1583=$X$4,IF(ISERROR($V1583),"Enter smelter details","RMI"),IF(ISERROR($V1583),"",OFFSET('Smelter Look-up'!$F$4,$V1583-4,0)))</f>
        <v/>
      </c>
      <c r="H1583" s="183" t="str">
        <f ca="1">IF(ISERROR($V1583),"",OFFSET('Smelter Look-up'!$G$4,$V1583-4,0))</f>
        <v/>
      </c>
      <c r="I1583" s="184" t="str">
        <f ca="1">IF(ISERROR($V1583),"",OFFSET('Smelter Look-up'!$H$4,$V1583-4,0))</f>
        <v/>
      </c>
      <c r="J1583" s="184" t="str">
        <f ca="1">IF(ISERROR($V1583),"",OFFSET('Smelter Look-up'!$I$4,$V1583-4,0))</f>
        <v/>
      </c>
      <c r="K1583" s="224"/>
      <c r="L1583" s="224"/>
      <c r="M1583" s="224"/>
      <c r="N1583" s="224"/>
      <c r="O1583" s="224"/>
      <c r="P1583" s="185"/>
      <c r="Q1583" s="225"/>
      <c r="R1583" s="182" t="str">
        <f ca="1">IF(ISERROR($V1583),"",OFFSET('Smelter Look-up'!$C$4,$V1583-4,0)&amp;"")</f>
        <v/>
      </c>
      <c r="S1583" s="181" t="str">
        <f t="shared" ca="1" si="221"/>
        <v/>
      </c>
      <c r="T1583" s="181" t="str">
        <f ca="1">IF(B1583="","",IF(ISERROR(MATCH($J1583,SorP!$B$1:$B$6226,0)),"",INDIRECT("'SorP'!$A$"&amp;MATCH($S1583&amp;$J1583,SorP!C:C,0))))</f>
        <v/>
      </c>
      <c r="U1583" s="201"/>
      <c r="V1583" s="226" t="e">
        <f>IF(C1583="",NA(),IF(OR(C1583="Smelter not listed",C1583="Smelter not yet identified"),MATCH($B1583&amp;$D1583,'Smelter Look-up'!$J:$J,0),MATCH($B1583&amp;$C1583,'Smelter Look-up'!$J:$J,0)))</f>
        <v>#N/A</v>
      </c>
      <c r="X1583" s="227">
        <f t="shared" ca="1" si="222"/>
        <v>0</v>
      </c>
      <c r="AB1583" s="228" t="str">
        <f t="shared" si="223"/>
        <v/>
      </c>
    </row>
    <row r="1584" spans="1:28" s="227" customFormat="1" ht="20.25">
      <c r="A1584" s="181"/>
      <c r="B1584" s="182" t="str">
        <f>IF(LEN(A1584)=0,"",INDEX('Smelter Look-up'!$A:$A,MATCH($A1584,'Smelter Look-up'!$E:$E,0)))</f>
        <v/>
      </c>
      <c r="C1584" s="186" t="str">
        <f>IF(LEN(A1584)=0,"",INDEX('Smelter Look-up'!$C:$C,MATCH($A1584,'Smelter Look-up'!$E:$E,0)))</f>
        <v/>
      </c>
      <c r="D1584" s="230"/>
      <c r="E1584" s="182" t="str">
        <f ca="1">IF(ISERROR($V1584),"",OFFSET('Smelter Look-up'!$D$4,$V1584-4,0)&amp;"")</f>
        <v/>
      </c>
      <c r="F1584" s="182" t="str">
        <f ca="1">IF(ISERROR($V1584),"",OFFSET('Smelter Look-up'!$E$4,$V1584-4,0))</f>
        <v/>
      </c>
      <c r="G1584" s="182" t="str">
        <f ca="1">IF(C1584=$X$4,IF(ISERROR($V1584),"Enter smelter details","RMI"),IF(ISERROR($V1584),"",OFFSET('Smelter Look-up'!$F$4,$V1584-4,0)))</f>
        <v/>
      </c>
      <c r="H1584" s="183" t="str">
        <f ca="1">IF(ISERROR($V1584),"",OFFSET('Smelter Look-up'!$G$4,$V1584-4,0))</f>
        <v/>
      </c>
      <c r="I1584" s="184" t="str">
        <f ca="1">IF(ISERROR($V1584),"",OFFSET('Smelter Look-up'!$H$4,$V1584-4,0))</f>
        <v/>
      </c>
      <c r="J1584" s="184" t="str">
        <f ca="1">IF(ISERROR($V1584),"",OFFSET('Smelter Look-up'!$I$4,$V1584-4,0))</f>
        <v/>
      </c>
      <c r="K1584" s="224"/>
      <c r="L1584" s="224"/>
      <c r="M1584" s="224"/>
      <c r="N1584" s="224"/>
      <c r="O1584" s="224"/>
      <c r="P1584" s="185"/>
      <c r="Q1584" s="225"/>
      <c r="R1584" s="182" t="str">
        <f ca="1">IF(ISERROR($V1584),"",OFFSET('Smelter Look-up'!$C$4,$V1584-4,0)&amp;"")</f>
        <v/>
      </c>
      <c r="S1584" s="181" t="str">
        <f t="shared" ca="1" si="221"/>
        <v/>
      </c>
      <c r="T1584" s="181" t="str">
        <f ca="1">IF(B1584="","",IF(ISERROR(MATCH($J1584,SorP!$B$1:$B$6226,0)),"",INDIRECT("'SorP'!$A$"&amp;MATCH($S1584&amp;$J1584,SorP!C:C,0))))</f>
        <v/>
      </c>
      <c r="U1584" s="201"/>
      <c r="V1584" s="226" t="e">
        <f>IF(C1584="",NA(),IF(OR(C1584="Smelter not listed",C1584="Smelter not yet identified"),MATCH($B1584&amp;$D1584,'Smelter Look-up'!$J:$J,0),MATCH($B1584&amp;$C1584,'Smelter Look-up'!$J:$J,0)))</f>
        <v>#N/A</v>
      </c>
      <c r="X1584" s="227">
        <f t="shared" ca="1" si="222"/>
        <v>0</v>
      </c>
      <c r="AB1584" s="228" t="str">
        <f t="shared" si="223"/>
        <v/>
      </c>
    </row>
    <row r="1585" spans="1:28" s="227" customFormat="1" ht="20.25">
      <c r="A1585" s="181"/>
      <c r="B1585" s="182" t="str">
        <f>IF(LEN(A1585)=0,"",INDEX('Smelter Look-up'!$A:$A,MATCH($A1585,'Smelter Look-up'!$E:$E,0)))</f>
        <v/>
      </c>
      <c r="C1585" s="186" t="str">
        <f>IF(LEN(A1585)=0,"",INDEX('Smelter Look-up'!$C:$C,MATCH($A1585,'Smelter Look-up'!$E:$E,0)))</f>
        <v/>
      </c>
      <c r="D1585" s="230"/>
      <c r="E1585" s="182" t="str">
        <f ca="1">IF(ISERROR($V1585),"",OFFSET('Smelter Look-up'!$D$4,$V1585-4,0)&amp;"")</f>
        <v/>
      </c>
      <c r="F1585" s="182" t="str">
        <f ca="1">IF(ISERROR($V1585),"",OFFSET('Smelter Look-up'!$E$4,$V1585-4,0))</f>
        <v/>
      </c>
      <c r="G1585" s="182" t="str">
        <f ca="1">IF(C1585=$X$4,IF(ISERROR($V1585),"Enter smelter details","RMI"),IF(ISERROR($V1585),"",OFFSET('Smelter Look-up'!$F$4,$V1585-4,0)))</f>
        <v/>
      </c>
      <c r="H1585" s="183" t="str">
        <f ca="1">IF(ISERROR($V1585),"",OFFSET('Smelter Look-up'!$G$4,$V1585-4,0))</f>
        <v/>
      </c>
      <c r="I1585" s="184" t="str">
        <f ca="1">IF(ISERROR($V1585),"",OFFSET('Smelter Look-up'!$H$4,$V1585-4,0))</f>
        <v/>
      </c>
      <c r="J1585" s="184" t="str">
        <f ca="1">IF(ISERROR($V1585),"",OFFSET('Smelter Look-up'!$I$4,$V1585-4,0))</f>
        <v/>
      </c>
      <c r="K1585" s="224"/>
      <c r="L1585" s="224"/>
      <c r="M1585" s="224"/>
      <c r="N1585" s="224"/>
      <c r="O1585" s="224"/>
      <c r="P1585" s="185"/>
      <c r="Q1585" s="225"/>
      <c r="R1585" s="182" t="str">
        <f ca="1">IF(ISERROR($V1585),"",OFFSET('Smelter Look-up'!$C$4,$V1585-4,0)&amp;"")</f>
        <v/>
      </c>
      <c r="S1585" s="181" t="str">
        <f t="shared" ca="1" si="221"/>
        <v/>
      </c>
      <c r="T1585" s="181" t="str">
        <f ca="1">IF(B1585="","",IF(ISERROR(MATCH($J1585,SorP!$B$1:$B$6226,0)),"",INDIRECT("'SorP'!$A$"&amp;MATCH($S1585&amp;$J1585,SorP!C:C,0))))</f>
        <v/>
      </c>
      <c r="U1585" s="201"/>
      <c r="V1585" s="226" t="e">
        <f>IF(C1585="",NA(),IF(OR(C1585="Smelter not listed",C1585="Smelter not yet identified"),MATCH($B1585&amp;$D1585,'Smelter Look-up'!$J:$J,0),MATCH($B1585&amp;$C1585,'Smelter Look-up'!$J:$J,0)))</f>
        <v>#N/A</v>
      </c>
      <c r="X1585" s="227">
        <f t="shared" ca="1" si="222"/>
        <v>0</v>
      </c>
      <c r="AB1585" s="228" t="str">
        <f t="shared" si="223"/>
        <v/>
      </c>
    </row>
    <row r="1586" spans="1:28" s="227" customFormat="1" ht="20.25">
      <c r="A1586" s="181"/>
      <c r="B1586" s="182" t="str">
        <f>IF(LEN(A1586)=0,"",INDEX('Smelter Look-up'!$A:$A,MATCH($A1586,'Smelter Look-up'!$E:$E,0)))</f>
        <v/>
      </c>
      <c r="C1586" s="186" t="str">
        <f>IF(LEN(A1586)=0,"",INDEX('Smelter Look-up'!$C:$C,MATCH($A1586,'Smelter Look-up'!$E:$E,0)))</f>
        <v/>
      </c>
      <c r="D1586" s="230"/>
      <c r="E1586" s="182" t="str">
        <f ca="1">IF(ISERROR($V1586),"",OFFSET('Smelter Look-up'!$D$4,$V1586-4,0)&amp;"")</f>
        <v/>
      </c>
      <c r="F1586" s="182" t="str">
        <f ca="1">IF(ISERROR($V1586),"",OFFSET('Smelter Look-up'!$E$4,$V1586-4,0))</f>
        <v/>
      </c>
      <c r="G1586" s="182" t="str">
        <f ca="1">IF(C1586=$X$4,IF(ISERROR($V1586),"Enter smelter details","RMI"),IF(ISERROR($V1586),"",OFFSET('Smelter Look-up'!$F$4,$V1586-4,0)))</f>
        <v/>
      </c>
      <c r="H1586" s="183" t="str">
        <f ca="1">IF(ISERROR($V1586),"",OFFSET('Smelter Look-up'!$G$4,$V1586-4,0))</f>
        <v/>
      </c>
      <c r="I1586" s="184" t="str">
        <f ca="1">IF(ISERROR($V1586),"",OFFSET('Smelter Look-up'!$H$4,$V1586-4,0))</f>
        <v/>
      </c>
      <c r="J1586" s="184" t="str">
        <f ca="1">IF(ISERROR($V1586),"",OFFSET('Smelter Look-up'!$I$4,$V1586-4,0))</f>
        <v/>
      </c>
      <c r="K1586" s="224"/>
      <c r="L1586" s="224"/>
      <c r="M1586" s="224"/>
      <c r="N1586" s="224"/>
      <c r="O1586" s="224"/>
      <c r="P1586" s="185"/>
      <c r="Q1586" s="225"/>
      <c r="R1586" s="182" t="str">
        <f ca="1">IF(ISERROR($V1586),"",OFFSET('Smelter Look-up'!$C$4,$V1586-4,0)&amp;"")</f>
        <v/>
      </c>
      <c r="S1586" s="181" t="str">
        <f t="shared" ca="1" si="221"/>
        <v/>
      </c>
      <c r="T1586" s="181" t="str">
        <f ca="1">IF(B1586="","",IF(ISERROR(MATCH($J1586,SorP!$B$1:$B$6226,0)),"",INDIRECT("'SorP'!$A$"&amp;MATCH($S1586&amp;$J1586,SorP!C:C,0))))</f>
        <v/>
      </c>
      <c r="U1586" s="201"/>
      <c r="V1586" s="226" t="e">
        <f>IF(C1586="",NA(),IF(OR(C1586="Smelter not listed",C1586="Smelter not yet identified"),MATCH($B1586&amp;$D1586,'Smelter Look-up'!$J:$J,0),MATCH($B1586&amp;$C1586,'Smelter Look-up'!$J:$J,0)))</f>
        <v>#N/A</v>
      </c>
      <c r="X1586" s="227">
        <f t="shared" ca="1" si="222"/>
        <v>0</v>
      </c>
      <c r="AB1586" s="228" t="str">
        <f t="shared" si="223"/>
        <v/>
      </c>
    </row>
    <row r="1587" spans="1:28" s="227" customFormat="1" ht="20.25">
      <c r="A1587" s="181"/>
      <c r="B1587" s="182" t="str">
        <f>IF(LEN(A1587)=0,"",INDEX('Smelter Look-up'!$A:$A,MATCH($A1587,'Smelter Look-up'!$E:$E,0)))</f>
        <v/>
      </c>
      <c r="C1587" s="186" t="str">
        <f>IF(LEN(A1587)=0,"",INDEX('Smelter Look-up'!$C:$C,MATCH($A1587,'Smelter Look-up'!$E:$E,0)))</f>
        <v/>
      </c>
      <c r="D1587" s="230"/>
      <c r="E1587" s="182" t="str">
        <f ca="1">IF(ISERROR($V1587),"",OFFSET('Smelter Look-up'!$D$4,$V1587-4,0)&amp;"")</f>
        <v/>
      </c>
      <c r="F1587" s="182" t="str">
        <f ca="1">IF(ISERROR($V1587),"",OFFSET('Smelter Look-up'!$E$4,$V1587-4,0))</f>
        <v/>
      </c>
      <c r="G1587" s="182" t="str">
        <f ca="1">IF(C1587=$X$4,IF(ISERROR($V1587),"Enter smelter details","RMI"),IF(ISERROR($V1587),"",OFFSET('Smelter Look-up'!$F$4,$V1587-4,0)))</f>
        <v/>
      </c>
      <c r="H1587" s="183" t="str">
        <f ca="1">IF(ISERROR($V1587),"",OFFSET('Smelter Look-up'!$G$4,$V1587-4,0))</f>
        <v/>
      </c>
      <c r="I1587" s="184" t="str">
        <f ca="1">IF(ISERROR($V1587),"",OFFSET('Smelter Look-up'!$H$4,$V1587-4,0))</f>
        <v/>
      </c>
      <c r="J1587" s="184" t="str">
        <f ca="1">IF(ISERROR($V1587),"",OFFSET('Smelter Look-up'!$I$4,$V1587-4,0))</f>
        <v/>
      </c>
      <c r="K1587" s="224"/>
      <c r="L1587" s="224"/>
      <c r="M1587" s="224"/>
      <c r="N1587" s="224"/>
      <c r="O1587" s="224"/>
      <c r="P1587" s="185"/>
      <c r="Q1587" s="225"/>
      <c r="R1587" s="182" t="str">
        <f ca="1">IF(ISERROR($V1587),"",OFFSET('Smelter Look-up'!$C$4,$V1587-4,0)&amp;"")</f>
        <v/>
      </c>
      <c r="S1587" s="181" t="str">
        <f t="shared" ca="1" si="221"/>
        <v/>
      </c>
      <c r="T1587" s="181" t="str">
        <f ca="1">IF(B1587="","",IF(ISERROR(MATCH($J1587,SorP!$B$1:$B$6226,0)),"",INDIRECT("'SorP'!$A$"&amp;MATCH($S1587&amp;$J1587,SorP!C:C,0))))</f>
        <v/>
      </c>
      <c r="U1587" s="201"/>
      <c r="V1587" s="226" t="e">
        <f>IF(C1587="",NA(),IF(OR(C1587="Smelter not listed",C1587="Smelter not yet identified"),MATCH($B1587&amp;$D1587,'Smelter Look-up'!$J:$J,0),MATCH($B1587&amp;$C1587,'Smelter Look-up'!$J:$J,0)))</f>
        <v>#N/A</v>
      </c>
      <c r="X1587" s="227">
        <f t="shared" ca="1" si="222"/>
        <v>0</v>
      </c>
      <c r="AB1587" s="228" t="str">
        <f t="shared" si="223"/>
        <v/>
      </c>
    </row>
    <row r="1588" spans="1:28" s="227" customFormat="1" ht="20.25">
      <c r="A1588" s="181"/>
      <c r="B1588" s="182" t="str">
        <f>IF(LEN(A1588)=0,"",INDEX('Smelter Look-up'!$A:$A,MATCH($A1588,'Smelter Look-up'!$E:$E,0)))</f>
        <v/>
      </c>
      <c r="C1588" s="186" t="str">
        <f>IF(LEN(A1588)=0,"",INDEX('Smelter Look-up'!$C:$C,MATCH($A1588,'Smelter Look-up'!$E:$E,0)))</f>
        <v/>
      </c>
      <c r="D1588" s="230"/>
      <c r="E1588" s="182" t="str">
        <f ca="1">IF(ISERROR($V1588),"",OFFSET('Smelter Look-up'!$D$4,$V1588-4,0)&amp;"")</f>
        <v/>
      </c>
      <c r="F1588" s="182" t="str">
        <f ca="1">IF(ISERROR($V1588),"",OFFSET('Smelter Look-up'!$E$4,$V1588-4,0))</f>
        <v/>
      </c>
      <c r="G1588" s="182" t="str">
        <f ca="1">IF(C1588=$X$4,IF(ISERROR($V1588),"Enter smelter details","RMI"),IF(ISERROR($V1588),"",OFFSET('Smelter Look-up'!$F$4,$V1588-4,0)))</f>
        <v/>
      </c>
      <c r="H1588" s="183" t="str">
        <f ca="1">IF(ISERROR($V1588),"",OFFSET('Smelter Look-up'!$G$4,$V1588-4,0))</f>
        <v/>
      </c>
      <c r="I1588" s="184" t="str">
        <f ca="1">IF(ISERROR($V1588),"",OFFSET('Smelter Look-up'!$H$4,$V1588-4,0))</f>
        <v/>
      </c>
      <c r="J1588" s="184" t="str">
        <f ca="1">IF(ISERROR($V1588),"",OFFSET('Smelter Look-up'!$I$4,$V1588-4,0))</f>
        <v/>
      </c>
      <c r="K1588" s="224"/>
      <c r="L1588" s="224"/>
      <c r="M1588" s="224"/>
      <c r="N1588" s="224"/>
      <c r="O1588" s="224"/>
      <c r="P1588" s="185"/>
      <c r="Q1588" s="225"/>
      <c r="R1588" s="182" t="str">
        <f ca="1">IF(ISERROR($V1588),"",OFFSET('Smelter Look-up'!$C$4,$V1588-4,0)&amp;"")</f>
        <v/>
      </c>
      <c r="S1588" s="181" t="str">
        <f t="shared" ca="1" si="221"/>
        <v/>
      </c>
      <c r="T1588" s="181" t="str">
        <f ca="1">IF(B1588="","",IF(ISERROR(MATCH($J1588,SorP!$B$1:$B$6226,0)),"",INDIRECT("'SorP'!$A$"&amp;MATCH($S1588&amp;$J1588,SorP!C:C,0))))</f>
        <v/>
      </c>
      <c r="U1588" s="201"/>
      <c r="V1588" s="226" t="e">
        <f>IF(C1588="",NA(),IF(OR(C1588="Smelter not listed",C1588="Smelter not yet identified"),MATCH($B1588&amp;$D1588,'Smelter Look-up'!$J:$J,0),MATCH($B1588&amp;$C1588,'Smelter Look-up'!$J:$J,0)))</f>
        <v>#N/A</v>
      </c>
      <c r="X1588" s="227">
        <f t="shared" ca="1" si="222"/>
        <v>0</v>
      </c>
      <c r="AB1588" s="228" t="str">
        <f t="shared" si="223"/>
        <v/>
      </c>
    </row>
    <row r="1589" spans="1:28" s="227" customFormat="1" ht="20.25">
      <c r="A1589" s="181"/>
      <c r="B1589" s="182" t="str">
        <f>IF(LEN(A1589)=0,"",INDEX('Smelter Look-up'!$A:$A,MATCH($A1589,'Smelter Look-up'!$E:$E,0)))</f>
        <v/>
      </c>
      <c r="C1589" s="186" t="str">
        <f>IF(LEN(A1589)=0,"",INDEX('Smelter Look-up'!$C:$C,MATCH($A1589,'Smelter Look-up'!$E:$E,0)))</f>
        <v/>
      </c>
      <c r="D1589" s="230"/>
      <c r="E1589" s="182" t="str">
        <f ca="1">IF(ISERROR($V1589),"",OFFSET('Smelter Look-up'!$D$4,$V1589-4,0)&amp;"")</f>
        <v/>
      </c>
      <c r="F1589" s="182" t="str">
        <f ca="1">IF(ISERROR($V1589),"",OFFSET('Smelter Look-up'!$E$4,$V1589-4,0))</f>
        <v/>
      </c>
      <c r="G1589" s="182" t="str">
        <f ca="1">IF(C1589=$X$4,IF(ISERROR($V1589),"Enter smelter details","RMI"),IF(ISERROR($V1589),"",OFFSET('Smelter Look-up'!$F$4,$V1589-4,0)))</f>
        <v/>
      </c>
      <c r="H1589" s="183" t="str">
        <f ca="1">IF(ISERROR($V1589),"",OFFSET('Smelter Look-up'!$G$4,$V1589-4,0))</f>
        <v/>
      </c>
      <c r="I1589" s="184" t="str">
        <f ca="1">IF(ISERROR($V1589),"",OFFSET('Smelter Look-up'!$H$4,$V1589-4,0))</f>
        <v/>
      </c>
      <c r="J1589" s="184" t="str">
        <f ca="1">IF(ISERROR($V1589),"",OFFSET('Smelter Look-up'!$I$4,$V1589-4,0))</f>
        <v/>
      </c>
      <c r="K1589" s="224"/>
      <c r="L1589" s="224"/>
      <c r="M1589" s="224"/>
      <c r="N1589" s="224"/>
      <c r="O1589" s="224"/>
      <c r="P1589" s="185"/>
      <c r="Q1589" s="225"/>
      <c r="R1589" s="182" t="str">
        <f ca="1">IF(ISERROR($V1589),"",OFFSET('Smelter Look-up'!$C$4,$V1589-4,0)&amp;"")</f>
        <v/>
      </c>
      <c r="S1589" s="181" t="str">
        <f t="shared" ca="1" si="221"/>
        <v/>
      </c>
      <c r="T1589" s="181" t="str">
        <f ca="1">IF(B1589="","",IF(ISERROR(MATCH($J1589,SorP!$B$1:$B$6226,0)),"",INDIRECT("'SorP'!$A$"&amp;MATCH($S1589&amp;$J1589,SorP!C:C,0))))</f>
        <v/>
      </c>
      <c r="U1589" s="201"/>
      <c r="V1589" s="226" t="e">
        <f>IF(C1589="",NA(),IF(OR(C1589="Smelter not listed",C1589="Smelter not yet identified"),MATCH($B1589&amp;$D1589,'Smelter Look-up'!$J:$J,0),MATCH($B1589&amp;$C1589,'Smelter Look-up'!$J:$J,0)))</f>
        <v>#N/A</v>
      </c>
      <c r="X1589" s="227">
        <f t="shared" ca="1" si="222"/>
        <v>0</v>
      </c>
      <c r="AB1589" s="228" t="str">
        <f t="shared" si="223"/>
        <v/>
      </c>
    </row>
    <row r="1590" spans="1:28" s="227" customFormat="1" ht="20.25">
      <c r="A1590" s="181"/>
      <c r="B1590" s="182" t="str">
        <f>IF(LEN(A1590)=0,"",INDEX('Smelter Look-up'!$A:$A,MATCH($A1590,'Smelter Look-up'!$E:$E,0)))</f>
        <v/>
      </c>
      <c r="C1590" s="186" t="str">
        <f>IF(LEN(A1590)=0,"",INDEX('Smelter Look-up'!$C:$C,MATCH($A1590,'Smelter Look-up'!$E:$E,0)))</f>
        <v/>
      </c>
      <c r="D1590" s="230"/>
      <c r="E1590" s="182" t="str">
        <f ca="1">IF(ISERROR($V1590),"",OFFSET('Smelter Look-up'!$D$4,$V1590-4,0)&amp;"")</f>
        <v/>
      </c>
      <c r="F1590" s="182" t="str">
        <f ca="1">IF(ISERROR($V1590),"",OFFSET('Smelter Look-up'!$E$4,$V1590-4,0))</f>
        <v/>
      </c>
      <c r="G1590" s="182" t="str">
        <f ca="1">IF(C1590=$X$4,IF(ISERROR($V1590),"Enter smelter details","RMI"),IF(ISERROR($V1590),"",OFFSET('Smelter Look-up'!$F$4,$V1590-4,0)))</f>
        <v/>
      </c>
      <c r="H1590" s="183" t="str">
        <f ca="1">IF(ISERROR($V1590),"",OFFSET('Smelter Look-up'!$G$4,$V1590-4,0))</f>
        <v/>
      </c>
      <c r="I1590" s="184" t="str">
        <f ca="1">IF(ISERROR($V1590),"",OFFSET('Smelter Look-up'!$H$4,$V1590-4,0))</f>
        <v/>
      </c>
      <c r="J1590" s="184" t="str">
        <f ca="1">IF(ISERROR($V1590),"",OFFSET('Smelter Look-up'!$I$4,$V1590-4,0))</f>
        <v/>
      </c>
      <c r="K1590" s="224"/>
      <c r="L1590" s="224"/>
      <c r="M1590" s="224"/>
      <c r="N1590" s="224"/>
      <c r="O1590" s="224"/>
      <c r="P1590" s="185"/>
      <c r="Q1590" s="225"/>
      <c r="R1590" s="182" t="str">
        <f ca="1">IF(ISERROR($V1590),"",OFFSET('Smelter Look-up'!$C$4,$V1590-4,0)&amp;"")</f>
        <v/>
      </c>
      <c r="S1590" s="181" t="str">
        <f t="shared" ca="1" si="221"/>
        <v/>
      </c>
      <c r="T1590" s="181" t="str">
        <f ca="1">IF(B1590="","",IF(ISERROR(MATCH($J1590,SorP!$B$1:$B$6226,0)),"",INDIRECT("'SorP'!$A$"&amp;MATCH($S1590&amp;$J1590,SorP!C:C,0))))</f>
        <v/>
      </c>
      <c r="U1590" s="201"/>
      <c r="V1590" s="226" t="e">
        <f>IF(C1590="",NA(),IF(OR(C1590="Smelter not listed",C1590="Smelter not yet identified"),MATCH($B1590&amp;$D1590,'Smelter Look-up'!$J:$J,0),MATCH($B1590&amp;$C1590,'Smelter Look-up'!$J:$J,0)))</f>
        <v>#N/A</v>
      </c>
      <c r="X1590" s="227">
        <f t="shared" ca="1" si="222"/>
        <v>0</v>
      </c>
      <c r="AB1590" s="228" t="str">
        <f t="shared" si="223"/>
        <v/>
      </c>
    </row>
    <row r="1591" spans="1:28" s="227" customFormat="1" ht="20.25">
      <c r="A1591" s="181"/>
      <c r="B1591" s="182" t="str">
        <f>IF(LEN(A1591)=0,"",INDEX('Smelter Look-up'!$A:$A,MATCH($A1591,'Smelter Look-up'!$E:$E,0)))</f>
        <v/>
      </c>
      <c r="C1591" s="186" t="str">
        <f>IF(LEN(A1591)=0,"",INDEX('Smelter Look-up'!$C:$C,MATCH($A1591,'Smelter Look-up'!$E:$E,0)))</f>
        <v/>
      </c>
      <c r="D1591" s="230"/>
      <c r="E1591" s="182" t="str">
        <f ca="1">IF(ISERROR($V1591),"",OFFSET('Smelter Look-up'!$D$4,$V1591-4,0)&amp;"")</f>
        <v/>
      </c>
      <c r="F1591" s="182" t="str">
        <f ca="1">IF(ISERROR($V1591),"",OFFSET('Smelter Look-up'!$E$4,$V1591-4,0))</f>
        <v/>
      </c>
      <c r="G1591" s="182" t="str">
        <f ca="1">IF(C1591=$X$4,IF(ISERROR($V1591),"Enter smelter details","RMI"),IF(ISERROR($V1591),"",OFFSET('Smelter Look-up'!$F$4,$V1591-4,0)))</f>
        <v/>
      </c>
      <c r="H1591" s="183" t="str">
        <f ca="1">IF(ISERROR($V1591),"",OFFSET('Smelter Look-up'!$G$4,$V1591-4,0))</f>
        <v/>
      </c>
      <c r="I1591" s="184" t="str">
        <f ca="1">IF(ISERROR($V1591),"",OFFSET('Smelter Look-up'!$H$4,$V1591-4,0))</f>
        <v/>
      </c>
      <c r="J1591" s="184" t="str">
        <f ca="1">IF(ISERROR($V1591),"",OFFSET('Smelter Look-up'!$I$4,$V1591-4,0))</f>
        <v/>
      </c>
      <c r="K1591" s="224"/>
      <c r="L1591" s="224"/>
      <c r="M1591" s="224"/>
      <c r="N1591" s="224"/>
      <c r="O1591" s="224"/>
      <c r="P1591" s="185"/>
      <c r="Q1591" s="225"/>
      <c r="R1591" s="182" t="str">
        <f ca="1">IF(ISERROR($V1591),"",OFFSET('Smelter Look-up'!$C$4,$V1591-4,0)&amp;"")</f>
        <v/>
      </c>
      <c r="S1591" s="181" t="str">
        <f t="shared" ca="1" si="221"/>
        <v/>
      </c>
      <c r="T1591" s="181" t="str">
        <f ca="1">IF(B1591="","",IF(ISERROR(MATCH($J1591,SorP!$B$1:$B$6226,0)),"",INDIRECT("'SorP'!$A$"&amp;MATCH($S1591&amp;$J1591,SorP!C:C,0))))</f>
        <v/>
      </c>
      <c r="U1591" s="201"/>
      <c r="V1591" s="226" t="e">
        <f>IF(C1591="",NA(),IF(OR(C1591="Smelter not listed",C1591="Smelter not yet identified"),MATCH($B1591&amp;$D1591,'Smelter Look-up'!$J:$J,0),MATCH($B1591&amp;$C1591,'Smelter Look-up'!$J:$J,0)))</f>
        <v>#N/A</v>
      </c>
      <c r="X1591" s="227">
        <f t="shared" ca="1" si="222"/>
        <v>0</v>
      </c>
      <c r="AB1591" s="228" t="str">
        <f t="shared" si="223"/>
        <v/>
      </c>
    </row>
    <row r="1592" spans="1:28" s="227" customFormat="1" ht="20.25">
      <c r="A1592" s="181"/>
      <c r="B1592" s="182" t="str">
        <f>IF(LEN(A1592)=0,"",INDEX('Smelter Look-up'!$A:$A,MATCH($A1592,'Smelter Look-up'!$E:$E,0)))</f>
        <v/>
      </c>
      <c r="C1592" s="186" t="str">
        <f>IF(LEN(A1592)=0,"",INDEX('Smelter Look-up'!$C:$C,MATCH($A1592,'Smelter Look-up'!$E:$E,0)))</f>
        <v/>
      </c>
      <c r="D1592" s="230"/>
      <c r="E1592" s="182" t="str">
        <f ca="1">IF(ISERROR($V1592),"",OFFSET('Smelter Look-up'!$D$4,$V1592-4,0)&amp;"")</f>
        <v/>
      </c>
      <c r="F1592" s="182" t="str">
        <f ca="1">IF(ISERROR($V1592),"",OFFSET('Smelter Look-up'!$E$4,$V1592-4,0))</f>
        <v/>
      </c>
      <c r="G1592" s="182" t="str">
        <f ca="1">IF(C1592=$X$4,IF(ISERROR($V1592),"Enter smelter details","RMI"),IF(ISERROR($V1592),"",OFFSET('Smelter Look-up'!$F$4,$V1592-4,0)))</f>
        <v/>
      </c>
      <c r="H1592" s="183" t="str">
        <f ca="1">IF(ISERROR($V1592),"",OFFSET('Smelter Look-up'!$G$4,$V1592-4,0))</f>
        <v/>
      </c>
      <c r="I1592" s="184" t="str">
        <f ca="1">IF(ISERROR($V1592),"",OFFSET('Smelter Look-up'!$H$4,$V1592-4,0))</f>
        <v/>
      </c>
      <c r="J1592" s="184" t="str">
        <f ca="1">IF(ISERROR($V1592),"",OFFSET('Smelter Look-up'!$I$4,$V1592-4,0))</f>
        <v/>
      </c>
      <c r="K1592" s="224"/>
      <c r="L1592" s="224"/>
      <c r="M1592" s="224"/>
      <c r="N1592" s="224"/>
      <c r="O1592" s="224"/>
      <c r="P1592" s="185"/>
      <c r="Q1592" s="225"/>
      <c r="R1592" s="182" t="str">
        <f ca="1">IF(ISERROR($V1592),"",OFFSET('Smelter Look-up'!$C$4,$V1592-4,0)&amp;"")</f>
        <v/>
      </c>
      <c r="S1592" s="181" t="str">
        <f t="shared" ca="1" si="221"/>
        <v/>
      </c>
      <c r="T1592" s="181" t="str">
        <f ca="1">IF(B1592="","",IF(ISERROR(MATCH($J1592,SorP!$B$1:$B$6226,0)),"",INDIRECT("'SorP'!$A$"&amp;MATCH($S1592&amp;$J1592,SorP!C:C,0))))</f>
        <v/>
      </c>
      <c r="U1592" s="201"/>
      <c r="V1592" s="226" t="e">
        <f>IF(C1592="",NA(),IF(OR(C1592="Smelter not listed",C1592="Smelter not yet identified"),MATCH($B1592&amp;$D1592,'Smelter Look-up'!$J:$J,0),MATCH($B1592&amp;$C1592,'Smelter Look-up'!$J:$J,0)))</f>
        <v>#N/A</v>
      </c>
      <c r="X1592" s="227">
        <f t="shared" ca="1" si="222"/>
        <v>0</v>
      </c>
      <c r="AB1592" s="228" t="str">
        <f t="shared" si="223"/>
        <v/>
      </c>
    </row>
    <row r="1593" spans="1:28" s="227" customFormat="1" ht="20.25">
      <c r="A1593" s="181"/>
      <c r="B1593" s="182" t="str">
        <f>IF(LEN(A1593)=0,"",INDEX('Smelter Look-up'!$A:$A,MATCH($A1593,'Smelter Look-up'!$E:$E,0)))</f>
        <v/>
      </c>
      <c r="C1593" s="186" t="str">
        <f>IF(LEN(A1593)=0,"",INDEX('Smelter Look-up'!$C:$C,MATCH($A1593,'Smelter Look-up'!$E:$E,0)))</f>
        <v/>
      </c>
      <c r="D1593" s="230"/>
      <c r="E1593" s="182" t="str">
        <f ca="1">IF(ISERROR($V1593),"",OFFSET('Smelter Look-up'!$D$4,$V1593-4,0)&amp;"")</f>
        <v/>
      </c>
      <c r="F1593" s="182" t="str">
        <f ca="1">IF(ISERROR($V1593),"",OFFSET('Smelter Look-up'!$E$4,$V1593-4,0))</f>
        <v/>
      </c>
      <c r="G1593" s="182" t="str">
        <f ca="1">IF(C1593=$X$4,IF(ISERROR($V1593),"Enter smelter details","RMI"),IF(ISERROR($V1593),"",OFFSET('Smelter Look-up'!$F$4,$V1593-4,0)))</f>
        <v/>
      </c>
      <c r="H1593" s="183" t="str">
        <f ca="1">IF(ISERROR($V1593),"",OFFSET('Smelter Look-up'!$G$4,$V1593-4,0))</f>
        <v/>
      </c>
      <c r="I1593" s="184" t="str">
        <f ca="1">IF(ISERROR($V1593),"",OFFSET('Smelter Look-up'!$H$4,$V1593-4,0))</f>
        <v/>
      </c>
      <c r="J1593" s="184" t="str">
        <f ca="1">IF(ISERROR($V1593),"",OFFSET('Smelter Look-up'!$I$4,$V1593-4,0))</f>
        <v/>
      </c>
      <c r="K1593" s="224"/>
      <c r="L1593" s="224"/>
      <c r="M1593" s="224"/>
      <c r="N1593" s="224"/>
      <c r="O1593" s="224"/>
      <c r="P1593" s="185"/>
      <c r="Q1593" s="225"/>
      <c r="R1593" s="182" t="str">
        <f ca="1">IF(ISERROR($V1593),"",OFFSET('Smelter Look-up'!$C$4,$V1593-4,0)&amp;"")</f>
        <v/>
      </c>
      <c r="S1593" s="181" t="str">
        <f t="shared" ca="1" si="221"/>
        <v/>
      </c>
      <c r="T1593" s="181" t="str">
        <f ca="1">IF(B1593="","",IF(ISERROR(MATCH($J1593,SorP!$B$1:$B$6226,0)),"",INDIRECT("'SorP'!$A$"&amp;MATCH($S1593&amp;$J1593,SorP!C:C,0))))</f>
        <v/>
      </c>
      <c r="U1593" s="201"/>
      <c r="V1593" s="226" t="e">
        <f>IF(C1593="",NA(),IF(OR(C1593="Smelter not listed",C1593="Smelter not yet identified"),MATCH($B1593&amp;$D1593,'Smelter Look-up'!$J:$J,0),MATCH($B1593&amp;$C1593,'Smelter Look-up'!$J:$J,0)))</f>
        <v>#N/A</v>
      </c>
      <c r="X1593" s="227">
        <f t="shared" ca="1" si="222"/>
        <v>0</v>
      </c>
      <c r="AB1593" s="228" t="str">
        <f t="shared" si="223"/>
        <v/>
      </c>
    </row>
    <row r="1594" spans="1:28" s="227" customFormat="1" ht="20.25">
      <c r="A1594" s="181"/>
      <c r="B1594" s="182" t="str">
        <f>IF(LEN(A1594)=0,"",INDEX('Smelter Look-up'!$A:$A,MATCH($A1594,'Smelter Look-up'!$E:$E,0)))</f>
        <v/>
      </c>
      <c r="C1594" s="186" t="str">
        <f>IF(LEN(A1594)=0,"",INDEX('Smelter Look-up'!$C:$C,MATCH($A1594,'Smelter Look-up'!$E:$E,0)))</f>
        <v/>
      </c>
      <c r="D1594" s="230"/>
      <c r="E1594" s="182" t="str">
        <f ca="1">IF(ISERROR($V1594),"",OFFSET('Smelter Look-up'!$D$4,$V1594-4,0)&amp;"")</f>
        <v/>
      </c>
      <c r="F1594" s="182" t="str">
        <f ca="1">IF(ISERROR($V1594),"",OFFSET('Smelter Look-up'!$E$4,$V1594-4,0))</f>
        <v/>
      </c>
      <c r="G1594" s="182" t="str">
        <f ca="1">IF(C1594=$X$4,IF(ISERROR($V1594),"Enter smelter details","RMI"),IF(ISERROR($V1594),"",OFFSET('Smelter Look-up'!$F$4,$V1594-4,0)))</f>
        <v/>
      </c>
      <c r="H1594" s="183" t="str">
        <f ca="1">IF(ISERROR($V1594),"",OFFSET('Smelter Look-up'!$G$4,$V1594-4,0))</f>
        <v/>
      </c>
      <c r="I1594" s="184" t="str">
        <f ca="1">IF(ISERROR($V1594),"",OFFSET('Smelter Look-up'!$H$4,$V1594-4,0))</f>
        <v/>
      </c>
      <c r="J1594" s="184" t="str">
        <f ca="1">IF(ISERROR($V1594),"",OFFSET('Smelter Look-up'!$I$4,$V1594-4,0))</f>
        <v/>
      </c>
      <c r="K1594" s="224"/>
      <c r="L1594" s="224"/>
      <c r="M1594" s="224"/>
      <c r="N1594" s="224"/>
      <c r="O1594" s="224"/>
      <c r="P1594" s="185"/>
      <c r="Q1594" s="225"/>
      <c r="R1594" s="182" t="str">
        <f ca="1">IF(ISERROR($V1594),"",OFFSET('Smelter Look-up'!$C$4,$V1594-4,0)&amp;"")</f>
        <v/>
      </c>
      <c r="S1594" s="181" t="str">
        <f t="shared" ca="1" si="221"/>
        <v/>
      </c>
      <c r="T1594" s="181" t="str">
        <f ca="1">IF(B1594="","",IF(ISERROR(MATCH($J1594,SorP!$B$1:$B$6226,0)),"",INDIRECT("'SorP'!$A$"&amp;MATCH($S1594&amp;$J1594,SorP!C:C,0))))</f>
        <v/>
      </c>
      <c r="U1594" s="201"/>
      <c r="V1594" s="226" t="e">
        <f>IF(C1594="",NA(),IF(OR(C1594="Smelter not listed",C1594="Smelter not yet identified"),MATCH($B1594&amp;$D1594,'Smelter Look-up'!$J:$J,0),MATCH($B1594&amp;$C1594,'Smelter Look-up'!$J:$J,0)))</f>
        <v>#N/A</v>
      </c>
      <c r="X1594" s="227">
        <f t="shared" ca="1" si="222"/>
        <v>0</v>
      </c>
      <c r="AB1594" s="228" t="str">
        <f t="shared" si="223"/>
        <v/>
      </c>
    </row>
    <row r="1595" spans="1:28" s="227" customFormat="1" ht="20.25">
      <c r="A1595" s="181"/>
      <c r="B1595" s="182" t="str">
        <f>IF(LEN(A1595)=0,"",INDEX('Smelter Look-up'!$A:$A,MATCH($A1595,'Smelter Look-up'!$E:$E,0)))</f>
        <v/>
      </c>
      <c r="C1595" s="186" t="str">
        <f>IF(LEN(A1595)=0,"",INDEX('Smelter Look-up'!$C:$C,MATCH($A1595,'Smelter Look-up'!$E:$E,0)))</f>
        <v/>
      </c>
      <c r="D1595" s="230"/>
      <c r="E1595" s="182" t="str">
        <f ca="1">IF(ISERROR($V1595),"",OFFSET('Smelter Look-up'!$D$4,$V1595-4,0)&amp;"")</f>
        <v/>
      </c>
      <c r="F1595" s="182" t="str">
        <f ca="1">IF(ISERROR($V1595),"",OFFSET('Smelter Look-up'!$E$4,$V1595-4,0))</f>
        <v/>
      </c>
      <c r="G1595" s="182" t="str">
        <f ca="1">IF(C1595=$X$4,IF(ISERROR($V1595),"Enter smelter details","RMI"),IF(ISERROR($V1595),"",OFFSET('Smelter Look-up'!$F$4,$V1595-4,0)))</f>
        <v/>
      </c>
      <c r="H1595" s="183" t="str">
        <f ca="1">IF(ISERROR($V1595),"",OFFSET('Smelter Look-up'!$G$4,$V1595-4,0))</f>
        <v/>
      </c>
      <c r="I1595" s="184" t="str">
        <f ca="1">IF(ISERROR($V1595),"",OFFSET('Smelter Look-up'!$H$4,$V1595-4,0))</f>
        <v/>
      </c>
      <c r="J1595" s="184" t="str">
        <f ca="1">IF(ISERROR($V1595),"",OFFSET('Smelter Look-up'!$I$4,$V1595-4,0))</f>
        <v/>
      </c>
      <c r="K1595" s="224"/>
      <c r="L1595" s="224"/>
      <c r="M1595" s="224"/>
      <c r="N1595" s="224"/>
      <c r="O1595" s="224"/>
      <c r="P1595" s="185"/>
      <c r="Q1595" s="225"/>
      <c r="R1595" s="182" t="str">
        <f ca="1">IF(ISERROR($V1595),"",OFFSET('Smelter Look-up'!$C$4,$V1595-4,0)&amp;"")</f>
        <v/>
      </c>
      <c r="S1595" s="181" t="str">
        <f t="shared" ref="S1595" ca="1" si="224">IF(B1595="","",IF(ISERROR(MATCH($E1595,CL,0)),"Unknown",INDIRECT("'C'!$A$"&amp;MATCH($E1595,CL,0)+1)))</f>
        <v/>
      </c>
      <c r="T1595" s="181" t="str">
        <f ca="1">IF(B1595="","",IF(ISERROR(MATCH($J1595,SorP!$B$1:$B$6226,0)),"",INDIRECT("'SorP'!$A$"&amp;MATCH($S1595&amp;$J1595,SorP!C:C,0))))</f>
        <v/>
      </c>
      <c r="U1595" s="201"/>
      <c r="V1595" s="226" t="e">
        <f>IF(C1595="",NA(),IF(OR(C1595="Smelter not listed",C1595="Smelter not yet identified"),MATCH($B1595&amp;$D1595,'Smelter Look-up'!$J:$J,0),MATCH($B1595&amp;$C1595,'Smelter Look-up'!$J:$J,0)))</f>
        <v>#N/A</v>
      </c>
      <c r="X1595" s="227">
        <f t="shared" ref="X1595" ca="1" si="225">IF(AND(C1595="Smelter not listed",OR(LEN(D1595)=0,LEN(E1595)=0)),1,0)</f>
        <v>0</v>
      </c>
      <c r="AB1595" s="228" t="str">
        <f t="shared" ref="AB1595" si="226">B1595&amp;C1595</f>
        <v/>
      </c>
    </row>
    <row r="1596" spans="1:28" s="227" customFormat="1" ht="20.25">
      <c r="A1596" s="181"/>
      <c r="B1596" s="182" t="str">
        <f>IF(LEN(A1596)=0,"",INDEX('Smelter Look-up'!$A:$A,MATCH($A1596,'Smelter Look-up'!$E:$E,0)))</f>
        <v/>
      </c>
      <c r="C1596" s="186" t="str">
        <f>IF(LEN(A1596)=0,"",INDEX('Smelter Look-up'!$C:$C,MATCH($A1596,'Smelter Look-up'!$E:$E,0)))</f>
        <v/>
      </c>
      <c r="D1596" s="230"/>
      <c r="E1596" s="182" t="str">
        <f ca="1">IF(ISERROR($V1596),"",OFFSET('Smelter Look-up'!$D$4,$V1596-4,0)&amp;"")</f>
        <v/>
      </c>
      <c r="F1596" s="182" t="str">
        <f ca="1">IF(ISERROR($V1596),"",OFFSET('Smelter Look-up'!$E$4,$V1596-4,0))</f>
        <v/>
      </c>
      <c r="G1596" s="182" t="str">
        <f ca="1">IF(C1596=$X$4,IF(ISERROR($V1596),"Enter smelter details","RMI"),IF(ISERROR($V1596),"",OFFSET('Smelter Look-up'!$F$4,$V1596-4,0)))</f>
        <v/>
      </c>
      <c r="H1596" s="183" t="str">
        <f ca="1">IF(ISERROR($V1596),"",OFFSET('Smelter Look-up'!$G$4,$V1596-4,0))</f>
        <v/>
      </c>
      <c r="I1596" s="184" t="str">
        <f ca="1">IF(ISERROR($V1596),"",OFFSET('Smelter Look-up'!$H$4,$V1596-4,0))</f>
        <v/>
      </c>
      <c r="J1596" s="184" t="str">
        <f ca="1">IF(ISERROR($V1596),"",OFFSET('Smelter Look-up'!$I$4,$V1596-4,0))</f>
        <v/>
      </c>
      <c r="K1596" s="224"/>
      <c r="L1596" s="224"/>
      <c r="M1596" s="224"/>
      <c r="N1596" s="224"/>
      <c r="O1596" s="224"/>
      <c r="P1596" s="185"/>
      <c r="Q1596" s="225"/>
      <c r="R1596" s="182" t="str">
        <f ca="1">IF(ISERROR($V1596),"",OFFSET('Smelter Look-up'!$C$4,$V1596-4,0)&amp;"")</f>
        <v/>
      </c>
      <c r="S1596" s="181" t="str">
        <f t="shared" ref="S1596:S1627" ca="1" si="227">IF(B1596="","",IF(ISERROR(MATCH($E1596,CL,0)),"Unknown",INDIRECT("'C'!$A$"&amp;MATCH($E1596,CL,0)+1)))</f>
        <v/>
      </c>
      <c r="T1596" s="181" t="str">
        <f ca="1">IF(B1596="","",IF(ISERROR(MATCH($J1596,SorP!$B$1:$B$6226,0)),"",INDIRECT("'SorP'!$A$"&amp;MATCH($S1596&amp;$J1596,SorP!C:C,0))))</f>
        <v/>
      </c>
      <c r="U1596" s="201"/>
      <c r="V1596" s="226" t="e">
        <f>IF(C1596="",NA(),IF(OR(C1596="Smelter not listed",C1596="Smelter not yet identified"),MATCH($B1596&amp;$D1596,'Smelter Look-up'!$J:$J,0),MATCH($B1596&amp;$C1596,'Smelter Look-up'!$J:$J,0)))</f>
        <v>#N/A</v>
      </c>
      <c r="X1596" s="227">
        <f t="shared" ref="X1596:X1627" ca="1" si="228">IF(AND(C1596="Smelter not listed",OR(LEN(D1596)=0,LEN(E1596)=0)),1,0)</f>
        <v>0</v>
      </c>
      <c r="AB1596" s="228" t="str">
        <f t="shared" ref="AB1596:AB1627" si="229">B1596&amp;C1596</f>
        <v/>
      </c>
    </row>
    <row r="1597" spans="1:28" s="227" customFormat="1" ht="20.25">
      <c r="A1597" s="181"/>
      <c r="B1597" s="182" t="str">
        <f>IF(LEN(A1597)=0,"",INDEX('Smelter Look-up'!$A:$A,MATCH($A1597,'Smelter Look-up'!$E:$E,0)))</f>
        <v/>
      </c>
      <c r="C1597" s="186" t="str">
        <f>IF(LEN(A1597)=0,"",INDEX('Smelter Look-up'!$C:$C,MATCH($A1597,'Smelter Look-up'!$E:$E,0)))</f>
        <v/>
      </c>
      <c r="D1597" s="230"/>
      <c r="E1597" s="182" t="str">
        <f ca="1">IF(ISERROR($V1597),"",OFFSET('Smelter Look-up'!$D$4,$V1597-4,0)&amp;"")</f>
        <v/>
      </c>
      <c r="F1597" s="182" t="str">
        <f ca="1">IF(ISERROR($V1597),"",OFFSET('Smelter Look-up'!$E$4,$V1597-4,0))</f>
        <v/>
      </c>
      <c r="G1597" s="182" t="str">
        <f ca="1">IF(C1597=$X$4,IF(ISERROR($V1597),"Enter smelter details","RMI"),IF(ISERROR($V1597),"",OFFSET('Smelter Look-up'!$F$4,$V1597-4,0)))</f>
        <v/>
      </c>
      <c r="H1597" s="183" t="str">
        <f ca="1">IF(ISERROR($V1597),"",OFFSET('Smelter Look-up'!$G$4,$V1597-4,0))</f>
        <v/>
      </c>
      <c r="I1597" s="184" t="str">
        <f ca="1">IF(ISERROR($V1597),"",OFFSET('Smelter Look-up'!$H$4,$V1597-4,0))</f>
        <v/>
      </c>
      <c r="J1597" s="184" t="str">
        <f ca="1">IF(ISERROR($V1597),"",OFFSET('Smelter Look-up'!$I$4,$V1597-4,0))</f>
        <v/>
      </c>
      <c r="K1597" s="224"/>
      <c r="L1597" s="224"/>
      <c r="M1597" s="224"/>
      <c r="N1597" s="224"/>
      <c r="O1597" s="224"/>
      <c r="P1597" s="185"/>
      <c r="Q1597" s="225"/>
      <c r="R1597" s="182" t="str">
        <f ca="1">IF(ISERROR($V1597),"",OFFSET('Smelter Look-up'!$C$4,$V1597-4,0)&amp;"")</f>
        <v/>
      </c>
      <c r="S1597" s="181" t="str">
        <f t="shared" ca="1" si="227"/>
        <v/>
      </c>
      <c r="T1597" s="181" t="str">
        <f ca="1">IF(B1597="","",IF(ISERROR(MATCH($J1597,SorP!$B$1:$B$6226,0)),"",INDIRECT("'SorP'!$A$"&amp;MATCH($S1597&amp;$J1597,SorP!C:C,0))))</f>
        <v/>
      </c>
      <c r="U1597" s="201"/>
      <c r="V1597" s="226" t="e">
        <f>IF(C1597="",NA(),IF(OR(C1597="Smelter not listed",C1597="Smelter not yet identified"),MATCH($B1597&amp;$D1597,'Smelter Look-up'!$J:$J,0),MATCH($B1597&amp;$C1597,'Smelter Look-up'!$J:$J,0)))</f>
        <v>#N/A</v>
      </c>
      <c r="X1597" s="227">
        <f t="shared" ca="1" si="228"/>
        <v>0</v>
      </c>
      <c r="AB1597" s="228" t="str">
        <f t="shared" si="229"/>
        <v/>
      </c>
    </row>
    <row r="1598" spans="1:28" s="227" customFormat="1" ht="20.25">
      <c r="A1598" s="181"/>
      <c r="B1598" s="182" t="str">
        <f>IF(LEN(A1598)=0,"",INDEX('Smelter Look-up'!$A:$A,MATCH($A1598,'Smelter Look-up'!$E:$E,0)))</f>
        <v/>
      </c>
      <c r="C1598" s="186" t="str">
        <f>IF(LEN(A1598)=0,"",INDEX('Smelter Look-up'!$C:$C,MATCH($A1598,'Smelter Look-up'!$E:$E,0)))</f>
        <v/>
      </c>
      <c r="D1598" s="230"/>
      <c r="E1598" s="182" t="str">
        <f ca="1">IF(ISERROR($V1598),"",OFFSET('Smelter Look-up'!$D$4,$V1598-4,0)&amp;"")</f>
        <v/>
      </c>
      <c r="F1598" s="182" t="str">
        <f ca="1">IF(ISERROR($V1598),"",OFFSET('Smelter Look-up'!$E$4,$V1598-4,0))</f>
        <v/>
      </c>
      <c r="G1598" s="182" t="str">
        <f ca="1">IF(C1598=$X$4,IF(ISERROR($V1598),"Enter smelter details","RMI"),IF(ISERROR($V1598),"",OFFSET('Smelter Look-up'!$F$4,$V1598-4,0)))</f>
        <v/>
      </c>
      <c r="H1598" s="183" t="str">
        <f ca="1">IF(ISERROR($V1598),"",OFFSET('Smelter Look-up'!$G$4,$V1598-4,0))</f>
        <v/>
      </c>
      <c r="I1598" s="184" t="str">
        <f ca="1">IF(ISERROR($V1598),"",OFFSET('Smelter Look-up'!$H$4,$V1598-4,0))</f>
        <v/>
      </c>
      <c r="J1598" s="184" t="str">
        <f ca="1">IF(ISERROR($V1598),"",OFFSET('Smelter Look-up'!$I$4,$V1598-4,0))</f>
        <v/>
      </c>
      <c r="K1598" s="224"/>
      <c r="L1598" s="224"/>
      <c r="M1598" s="224"/>
      <c r="N1598" s="224"/>
      <c r="O1598" s="224"/>
      <c r="P1598" s="185"/>
      <c r="Q1598" s="225"/>
      <c r="R1598" s="182" t="str">
        <f ca="1">IF(ISERROR($V1598),"",OFFSET('Smelter Look-up'!$C$4,$V1598-4,0)&amp;"")</f>
        <v/>
      </c>
      <c r="S1598" s="181" t="str">
        <f t="shared" ca="1" si="227"/>
        <v/>
      </c>
      <c r="T1598" s="181" t="str">
        <f ca="1">IF(B1598="","",IF(ISERROR(MATCH($J1598,SorP!$B$1:$B$6226,0)),"",INDIRECT("'SorP'!$A$"&amp;MATCH($S1598&amp;$J1598,SorP!C:C,0))))</f>
        <v/>
      </c>
      <c r="U1598" s="201"/>
      <c r="V1598" s="226" t="e">
        <f>IF(C1598="",NA(),IF(OR(C1598="Smelter not listed",C1598="Smelter not yet identified"),MATCH($B1598&amp;$D1598,'Smelter Look-up'!$J:$J,0),MATCH($B1598&amp;$C1598,'Smelter Look-up'!$J:$J,0)))</f>
        <v>#N/A</v>
      </c>
      <c r="X1598" s="227">
        <f t="shared" ca="1" si="228"/>
        <v>0</v>
      </c>
      <c r="AB1598" s="228" t="str">
        <f t="shared" si="229"/>
        <v/>
      </c>
    </row>
    <row r="1599" spans="1:28" s="227" customFormat="1" ht="20.25">
      <c r="A1599" s="181"/>
      <c r="B1599" s="182" t="str">
        <f>IF(LEN(A1599)=0,"",INDEX('Smelter Look-up'!$A:$A,MATCH($A1599,'Smelter Look-up'!$E:$E,0)))</f>
        <v/>
      </c>
      <c r="C1599" s="186" t="str">
        <f>IF(LEN(A1599)=0,"",INDEX('Smelter Look-up'!$C:$C,MATCH($A1599,'Smelter Look-up'!$E:$E,0)))</f>
        <v/>
      </c>
      <c r="D1599" s="230"/>
      <c r="E1599" s="182" t="str">
        <f ca="1">IF(ISERROR($V1599),"",OFFSET('Smelter Look-up'!$D$4,$V1599-4,0)&amp;"")</f>
        <v/>
      </c>
      <c r="F1599" s="182" t="str">
        <f ca="1">IF(ISERROR($V1599),"",OFFSET('Smelter Look-up'!$E$4,$V1599-4,0))</f>
        <v/>
      </c>
      <c r="G1599" s="182" t="str">
        <f ca="1">IF(C1599=$X$4,IF(ISERROR($V1599),"Enter smelter details","RMI"),IF(ISERROR($V1599),"",OFFSET('Smelter Look-up'!$F$4,$V1599-4,0)))</f>
        <v/>
      </c>
      <c r="H1599" s="183" t="str">
        <f ca="1">IF(ISERROR($V1599),"",OFFSET('Smelter Look-up'!$G$4,$V1599-4,0))</f>
        <v/>
      </c>
      <c r="I1599" s="184" t="str">
        <f ca="1">IF(ISERROR($V1599),"",OFFSET('Smelter Look-up'!$H$4,$V1599-4,0))</f>
        <v/>
      </c>
      <c r="J1599" s="184" t="str">
        <f ca="1">IF(ISERROR($V1599),"",OFFSET('Smelter Look-up'!$I$4,$V1599-4,0))</f>
        <v/>
      </c>
      <c r="K1599" s="224"/>
      <c r="L1599" s="224"/>
      <c r="M1599" s="224"/>
      <c r="N1599" s="224"/>
      <c r="O1599" s="224"/>
      <c r="P1599" s="185"/>
      <c r="Q1599" s="225"/>
      <c r="R1599" s="182" t="str">
        <f ca="1">IF(ISERROR($V1599),"",OFFSET('Smelter Look-up'!$C$4,$V1599-4,0)&amp;"")</f>
        <v/>
      </c>
      <c r="S1599" s="181" t="str">
        <f t="shared" ca="1" si="227"/>
        <v/>
      </c>
      <c r="T1599" s="181" t="str">
        <f ca="1">IF(B1599="","",IF(ISERROR(MATCH($J1599,SorP!$B$1:$B$6226,0)),"",INDIRECT("'SorP'!$A$"&amp;MATCH($S1599&amp;$J1599,SorP!C:C,0))))</f>
        <v/>
      </c>
      <c r="U1599" s="201"/>
      <c r="V1599" s="226" t="e">
        <f>IF(C1599="",NA(),IF(OR(C1599="Smelter not listed",C1599="Smelter not yet identified"),MATCH($B1599&amp;$D1599,'Smelter Look-up'!$J:$J,0),MATCH($B1599&amp;$C1599,'Smelter Look-up'!$J:$J,0)))</f>
        <v>#N/A</v>
      </c>
      <c r="X1599" s="227">
        <f t="shared" ca="1" si="228"/>
        <v>0</v>
      </c>
      <c r="AB1599" s="228" t="str">
        <f t="shared" si="229"/>
        <v/>
      </c>
    </row>
    <row r="1600" spans="1:28" s="227" customFormat="1" ht="20.25">
      <c r="A1600" s="181"/>
      <c r="B1600" s="182" t="str">
        <f>IF(LEN(A1600)=0,"",INDEX('Smelter Look-up'!$A:$A,MATCH($A1600,'Smelter Look-up'!$E:$E,0)))</f>
        <v/>
      </c>
      <c r="C1600" s="186" t="str">
        <f>IF(LEN(A1600)=0,"",INDEX('Smelter Look-up'!$C:$C,MATCH($A1600,'Smelter Look-up'!$E:$E,0)))</f>
        <v/>
      </c>
      <c r="D1600" s="230"/>
      <c r="E1600" s="182" t="str">
        <f ca="1">IF(ISERROR($V1600),"",OFFSET('Smelter Look-up'!$D$4,$V1600-4,0)&amp;"")</f>
        <v/>
      </c>
      <c r="F1600" s="182" t="str">
        <f ca="1">IF(ISERROR($V1600),"",OFFSET('Smelter Look-up'!$E$4,$V1600-4,0))</f>
        <v/>
      </c>
      <c r="G1600" s="182" t="str">
        <f ca="1">IF(C1600=$X$4,IF(ISERROR($V1600),"Enter smelter details","RMI"),IF(ISERROR($V1600),"",OFFSET('Smelter Look-up'!$F$4,$V1600-4,0)))</f>
        <v/>
      </c>
      <c r="H1600" s="183" t="str">
        <f ca="1">IF(ISERROR($V1600),"",OFFSET('Smelter Look-up'!$G$4,$V1600-4,0))</f>
        <v/>
      </c>
      <c r="I1600" s="184" t="str">
        <f ca="1">IF(ISERROR($V1600),"",OFFSET('Smelter Look-up'!$H$4,$V1600-4,0))</f>
        <v/>
      </c>
      <c r="J1600" s="184" t="str">
        <f ca="1">IF(ISERROR($V1600),"",OFFSET('Smelter Look-up'!$I$4,$V1600-4,0))</f>
        <v/>
      </c>
      <c r="K1600" s="224"/>
      <c r="L1600" s="224"/>
      <c r="M1600" s="224"/>
      <c r="N1600" s="224"/>
      <c r="O1600" s="224"/>
      <c r="P1600" s="185"/>
      <c r="Q1600" s="225"/>
      <c r="R1600" s="182" t="str">
        <f ca="1">IF(ISERROR($V1600),"",OFFSET('Smelter Look-up'!$C$4,$V1600-4,0)&amp;"")</f>
        <v/>
      </c>
      <c r="S1600" s="181" t="str">
        <f t="shared" ca="1" si="227"/>
        <v/>
      </c>
      <c r="T1600" s="181" t="str">
        <f ca="1">IF(B1600="","",IF(ISERROR(MATCH($J1600,SorP!$B$1:$B$6226,0)),"",INDIRECT("'SorP'!$A$"&amp;MATCH($S1600&amp;$J1600,SorP!C:C,0))))</f>
        <v/>
      </c>
      <c r="U1600" s="201"/>
      <c r="V1600" s="226" t="e">
        <f>IF(C1600="",NA(),IF(OR(C1600="Smelter not listed",C1600="Smelter not yet identified"),MATCH($B1600&amp;$D1600,'Smelter Look-up'!$J:$J,0),MATCH($B1600&amp;$C1600,'Smelter Look-up'!$J:$J,0)))</f>
        <v>#N/A</v>
      </c>
      <c r="X1600" s="227">
        <f t="shared" ca="1" si="228"/>
        <v>0</v>
      </c>
      <c r="AB1600" s="228" t="str">
        <f t="shared" si="229"/>
        <v/>
      </c>
    </row>
    <row r="1601" spans="1:28" s="227" customFormat="1" ht="20.25">
      <c r="A1601" s="181"/>
      <c r="B1601" s="182" t="str">
        <f>IF(LEN(A1601)=0,"",INDEX('Smelter Look-up'!$A:$A,MATCH($A1601,'Smelter Look-up'!$E:$E,0)))</f>
        <v/>
      </c>
      <c r="C1601" s="186" t="str">
        <f>IF(LEN(A1601)=0,"",INDEX('Smelter Look-up'!$C:$C,MATCH($A1601,'Smelter Look-up'!$E:$E,0)))</f>
        <v/>
      </c>
      <c r="D1601" s="230"/>
      <c r="E1601" s="182" t="str">
        <f ca="1">IF(ISERROR($V1601),"",OFFSET('Smelter Look-up'!$D$4,$V1601-4,0)&amp;"")</f>
        <v/>
      </c>
      <c r="F1601" s="182" t="str">
        <f ca="1">IF(ISERROR($V1601),"",OFFSET('Smelter Look-up'!$E$4,$V1601-4,0))</f>
        <v/>
      </c>
      <c r="G1601" s="182" t="str">
        <f ca="1">IF(C1601=$X$4,IF(ISERROR($V1601),"Enter smelter details","RMI"),IF(ISERROR($V1601),"",OFFSET('Smelter Look-up'!$F$4,$V1601-4,0)))</f>
        <v/>
      </c>
      <c r="H1601" s="183" t="str">
        <f ca="1">IF(ISERROR($V1601),"",OFFSET('Smelter Look-up'!$G$4,$V1601-4,0))</f>
        <v/>
      </c>
      <c r="I1601" s="184" t="str">
        <f ca="1">IF(ISERROR($V1601),"",OFFSET('Smelter Look-up'!$H$4,$V1601-4,0))</f>
        <v/>
      </c>
      <c r="J1601" s="184" t="str">
        <f ca="1">IF(ISERROR($V1601),"",OFFSET('Smelter Look-up'!$I$4,$V1601-4,0))</f>
        <v/>
      </c>
      <c r="K1601" s="224"/>
      <c r="L1601" s="224"/>
      <c r="M1601" s="224"/>
      <c r="N1601" s="224"/>
      <c r="O1601" s="224"/>
      <c r="P1601" s="185"/>
      <c r="Q1601" s="225"/>
      <c r="R1601" s="182" t="str">
        <f ca="1">IF(ISERROR($V1601),"",OFFSET('Smelter Look-up'!$C$4,$V1601-4,0)&amp;"")</f>
        <v/>
      </c>
      <c r="S1601" s="181" t="str">
        <f t="shared" ca="1" si="227"/>
        <v/>
      </c>
      <c r="T1601" s="181" t="str">
        <f ca="1">IF(B1601="","",IF(ISERROR(MATCH($J1601,SorP!$B$1:$B$6226,0)),"",INDIRECT("'SorP'!$A$"&amp;MATCH($S1601&amp;$J1601,SorP!C:C,0))))</f>
        <v/>
      </c>
      <c r="U1601" s="201"/>
      <c r="V1601" s="226" t="e">
        <f>IF(C1601="",NA(),IF(OR(C1601="Smelter not listed",C1601="Smelter not yet identified"),MATCH($B1601&amp;$D1601,'Smelter Look-up'!$J:$J,0),MATCH($B1601&amp;$C1601,'Smelter Look-up'!$J:$J,0)))</f>
        <v>#N/A</v>
      </c>
      <c r="X1601" s="227">
        <f t="shared" ca="1" si="228"/>
        <v>0</v>
      </c>
      <c r="AB1601" s="228" t="str">
        <f t="shared" si="229"/>
        <v/>
      </c>
    </row>
    <row r="1602" spans="1:28" s="227" customFormat="1" ht="20.25">
      <c r="A1602" s="181"/>
      <c r="B1602" s="182" t="str">
        <f>IF(LEN(A1602)=0,"",INDEX('Smelter Look-up'!$A:$A,MATCH($A1602,'Smelter Look-up'!$E:$E,0)))</f>
        <v/>
      </c>
      <c r="C1602" s="186" t="str">
        <f>IF(LEN(A1602)=0,"",INDEX('Smelter Look-up'!$C:$C,MATCH($A1602,'Smelter Look-up'!$E:$E,0)))</f>
        <v/>
      </c>
      <c r="D1602" s="230"/>
      <c r="E1602" s="182" t="str">
        <f ca="1">IF(ISERROR($V1602),"",OFFSET('Smelter Look-up'!$D$4,$V1602-4,0)&amp;"")</f>
        <v/>
      </c>
      <c r="F1602" s="182" t="str">
        <f ca="1">IF(ISERROR($V1602),"",OFFSET('Smelter Look-up'!$E$4,$V1602-4,0))</f>
        <v/>
      </c>
      <c r="G1602" s="182" t="str">
        <f ca="1">IF(C1602=$X$4,IF(ISERROR($V1602),"Enter smelter details","RMI"),IF(ISERROR($V1602),"",OFFSET('Smelter Look-up'!$F$4,$V1602-4,0)))</f>
        <v/>
      </c>
      <c r="H1602" s="183" t="str">
        <f ca="1">IF(ISERROR($V1602),"",OFFSET('Smelter Look-up'!$G$4,$V1602-4,0))</f>
        <v/>
      </c>
      <c r="I1602" s="184" t="str">
        <f ca="1">IF(ISERROR($V1602),"",OFFSET('Smelter Look-up'!$H$4,$V1602-4,0))</f>
        <v/>
      </c>
      <c r="J1602" s="184" t="str">
        <f ca="1">IF(ISERROR($V1602),"",OFFSET('Smelter Look-up'!$I$4,$V1602-4,0))</f>
        <v/>
      </c>
      <c r="K1602" s="224"/>
      <c r="L1602" s="224"/>
      <c r="M1602" s="224"/>
      <c r="N1602" s="224"/>
      <c r="O1602" s="224"/>
      <c r="P1602" s="185"/>
      <c r="Q1602" s="225"/>
      <c r="R1602" s="182" t="str">
        <f ca="1">IF(ISERROR($V1602),"",OFFSET('Smelter Look-up'!$C$4,$V1602-4,0)&amp;"")</f>
        <v/>
      </c>
      <c r="S1602" s="181" t="str">
        <f t="shared" ca="1" si="227"/>
        <v/>
      </c>
      <c r="T1602" s="181" t="str">
        <f ca="1">IF(B1602="","",IF(ISERROR(MATCH($J1602,SorP!$B$1:$B$6226,0)),"",INDIRECT("'SorP'!$A$"&amp;MATCH($S1602&amp;$J1602,SorP!C:C,0))))</f>
        <v/>
      </c>
      <c r="U1602" s="201"/>
      <c r="V1602" s="226" t="e">
        <f>IF(C1602="",NA(),IF(OR(C1602="Smelter not listed",C1602="Smelter not yet identified"),MATCH($B1602&amp;$D1602,'Smelter Look-up'!$J:$J,0),MATCH($B1602&amp;$C1602,'Smelter Look-up'!$J:$J,0)))</f>
        <v>#N/A</v>
      </c>
      <c r="X1602" s="227">
        <f t="shared" ca="1" si="228"/>
        <v>0</v>
      </c>
      <c r="AB1602" s="228" t="str">
        <f t="shared" si="229"/>
        <v/>
      </c>
    </row>
    <row r="1603" spans="1:28" s="227" customFormat="1" ht="20.25">
      <c r="A1603" s="181"/>
      <c r="B1603" s="182" t="str">
        <f>IF(LEN(A1603)=0,"",INDEX('Smelter Look-up'!$A:$A,MATCH($A1603,'Smelter Look-up'!$E:$E,0)))</f>
        <v/>
      </c>
      <c r="C1603" s="186" t="str">
        <f>IF(LEN(A1603)=0,"",INDEX('Smelter Look-up'!$C:$C,MATCH($A1603,'Smelter Look-up'!$E:$E,0)))</f>
        <v/>
      </c>
      <c r="D1603" s="230"/>
      <c r="E1603" s="182" t="str">
        <f ca="1">IF(ISERROR($V1603),"",OFFSET('Smelter Look-up'!$D$4,$V1603-4,0)&amp;"")</f>
        <v/>
      </c>
      <c r="F1603" s="182" t="str">
        <f ca="1">IF(ISERROR($V1603),"",OFFSET('Smelter Look-up'!$E$4,$V1603-4,0))</f>
        <v/>
      </c>
      <c r="G1603" s="182" t="str">
        <f ca="1">IF(C1603=$X$4,IF(ISERROR($V1603),"Enter smelter details","RMI"),IF(ISERROR($V1603),"",OFFSET('Smelter Look-up'!$F$4,$V1603-4,0)))</f>
        <v/>
      </c>
      <c r="H1603" s="183" t="str">
        <f ca="1">IF(ISERROR($V1603),"",OFFSET('Smelter Look-up'!$G$4,$V1603-4,0))</f>
        <v/>
      </c>
      <c r="I1603" s="184" t="str">
        <f ca="1">IF(ISERROR($V1603),"",OFFSET('Smelter Look-up'!$H$4,$V1603-4,0))</f>
        <v/>
      </c>
      <c r="J1603" s="184" t="str">
        <f ca="1">IF(ISERROR($V1603),"",OFFSET('Smelter Look-up'!$I$4,$V1603-4,0))</f>
        <v/>
      </c>
      <c r="K1603" s="224"/>
      <c r="L1603" s="224"/>
      <c r="M1603" s="224"/>
      <c r="N1603" s="224"/>
      <c r="O1603" s="224"/>
      <c r="P1603" s="185"/>
      <c r="Q1603" s="225"/>
      <c r="R1603" s="182" t="str">
        <f ca="1">IF(ISERROR($V1603),"",OFFSET('Smelter Look-up'!$C$4,$V1603-4,0)&amp;"")</f>
        <v/>
      </c>
      <c r="S1603" s="181" t="str">
        <f t="shared" ca="1" si="227"/>
        <v/>
      </c>
      <c r="T1603" s="181" t="str">
        <f ca="1">IF(B1603="","",IF(ISERROR(MATCH($J1603,SorP!$B$1:$B$6226,0)),"",INDIRECT("'SorP'!$A$"&amp;MATCH($S1603&amp;$J1603,SorP!C:C,0))))</f>
        <v/>
      </c>
      <c r="U1603" s="201"/>
      <c r="V1603" s="226" t="e">
        <f>IF(C1603="",NA(),IF(OR(C1603="Smelter not listed",C1603="Smelter not yet identified"),MATCH($B1603&amp;$D1603,'Smelter Look-up'!$J:$J,0),MATCH($B1603&amp;$C1603,'Smelter Look-up'!$J:$J,0)))</f>
        <v>#N/A</v>
      </c>
      <c r="X1603" s="227">
        <f t="shared" ca="1" si="228"/>
        <v>0</v>
      </c>
      <c r="AB1603" s="228" t="str">
        <f t="shared" si="229"/>
        <v/>
      </c>
    </row>
    <row r="1604" spans="1:28" s="227" customFormat="1" ht="20.25">
      <c r="A1604" s="181"/>
      <c r="B1604" s="182" t="str">
        <f>IF(LEN(A1604)=0,"",INDEX('Smelter Look-up'!$A:$A,MATCH($A1604,'Smelter Look-up'!$E:$E,0)))</f>
        <v/>
      </c>
      <c r="C1604" s="186" t="str">
        <f>IF(LEN(A1604)=0,"",INDEX('Smelter Look-up'!$C:$C,MATCH($A1604,'Smelter Look-up'!$E:$E,0)))</f>
        <v/>
      </c>
      <c r="D1604" s="230"/>
      <c r="E1604" s="182" t="str">
        <f ca="1">IF(ISERROR($V1604),"",OFFSET('Smelter Look-up'!$D$4,$V1604-4,0)&amp;"")</f>
        <v/>
      </c>
      <c r="F1604" s="182" t="str">
        <f ca="1">IF(ISERROR($V1604),"",OFFSET('Smelter Look-up'!$E$4,$V1604-4,0))</f>
        <v/>
      </c>
      <c r="G1604" s="182" t="str">
        <f ca="1">IF(C1604=$X$4,IF(ISERROR($V1604),"Enter smelter details","RMI"),IF(ISERROR($V1604),"",OFFSET('Smelter Look-up'!$F$4,$V1604-4,0)))</f>
        <v/>
      </c>
      <c r="H1604" s="183" t="str">
        <f ca="1">IF(ISERROR($V1604),"",OFFSET('Smelter Look-up'!$G$4,$V1604-4,0))</f>
        <v/>
      </c>
      <c r="I1604" s="184" t="str">
        <f ca="1">IF(ISERROR($V1604),"",OFFSET('Smelter Look-up'!$H$4,$V1604-4,0))</f>
        <v/>
      </c>
      <c r="J1604" s="184" t="str">
        <f ca="1">IF(ISERROR($V1604),"",OFFSET('Smelter Look-up'!$I$4,$V1604-4,0))</f>
        <v/>
      </c>
      <c r="K1604" s="224"/>
      <c r="L1604" s="224"/>
      <c r="M1604" s="224"/>
      <c r="N1604" s="224"/>
      <c r="O1604" s="224"/>
      <c r="P1604" s="185"/>
      <c r="Q1604" s="225"/>
      <c r="R1604" s="182" t="str">
        <f ca="1">IF(ISERROR($V1604),"",OFFSET('Smelter Look-up'!$C$4,$V1604-4,0)&amp;"")</f>
        <v/>
      </c>
      <c r="S1604" s="181" t="str">
        <f t="shared" ca="1" si="227"/>
        <v/>
      </c>
      <c r="T1604" s="181" t="str">
        <f ca="1">IF(B1604="","",IF(ISERROR(MATCH($J1604,SorP!$B$1:$B$6226,0)),"",INDIRECT("'SorP'!$A$"&amp;MATCH($S1604&amp;$J1604,SorP!C:C,0))))</f>
        <v/>
      </c>
      <c r="U1604" s="201"/>
      <c r="V1604" s="226" t="e">
        <f>IF(C1604="",NA(),IF(OR(C1604="Smelter not listed",C1604="Smelter not yet identified"),MATCH($B1604&amp;$D1604,'Smelter Look-up'!$J:$J,0),MATCH($B1604&amp;$C1604,'Smelter Look-up'!$J:$J,0)))</f>
        <v>#N/A</v>
      </c>
      <c r="X1604" s="227">
        <f t="shared" ca="1" si="228"/>
        <v>0</v>
      </c>
      <c r="AB1604" s="228" t="str">
        <f t="shared" si="229"/>
        <v/>
      </c>
    </row>
    <row r="1605" spans="1:28" s="227" customFormat="1" ht="20.25">
      <c r="A1605" s="181"/>
      <c r="B1605" s="182" t="str">
        <f>IF(LEN(A1605)=0,"",INDEX('Smelter Look-up'!$A:$A,MATCH($A1605,'Smelter Look-up'!$E:$E,0)))</f>
        <v/>
      </c>
      <c r="C1605" s="186" t="str">
        <f>IF(LEN(A1605)=0,"",INDEX('Smelter Look-up'!$C:$C,MATCH($A1605,'Smelter Look-up'!$E:$E,0)))</f>
        <v/>
      </c>
      <c r="D1605" s="230"/>
      <c r="E1605" s="182" t="str">
        <f ca="1">IF(ISERROR($V1605),"",OFFSET('Smelter Look-up'!$D$4,$V1605-4,0)&amp;"")</f>
        <v/>
      </c>
      <c r="F1605" s="182" t="str">
        <f ca="1">IF(ISERROR($V1605),"",OFFSET('Smelter Look-up'!$E$4,$V1605-4,0))</f>
        <v/>
      </c>
      <c r="G1605" s="182" t="str">
        <f ca="1">IF(C1605=$X$4,IF(ISERROR($V1605),"Enter smelter details","RMI"),IF(ISERROR($V1605),"",OFFSET('Smelter Look-up'!$F$4,$V1605-4,0)))</f>
        <v/>
      </c>
      <c r="H1605" s="183" t="str">
        <f ca="1">IF(ISERROR($V1605),"",OFFSET('Smelter Look-up'!$G$4,$V1605-4,0))</f>
        <v/>
      </c>
      <c r="I1605" s="184" t="str">
        <f ca="1">IF(ISERROR($V1605),"",OFFSET('Smelter Look-up'!$H$4,$V1605-4,0))</f>
        <v/>
      </c>
      <c r="J1605" s="184" t="str">
        <f ca="1">IF(ISERROR($V1605),"",OFFSET('Smelter Look-up'!$I$4,$V1605-4,0))</f>
        <v/>
      </c>
      <c r="K1605" s="224"/>
      <c r="L1605" s="224"/>
      <c r="M1605" s="224"/>
      <c r="N1605" s="224"/>
      <c r="O1605" s="224"/>
      <c r="P1605" s="185"/>
      <c r="Q1605" s="225"/>
      <c r="R1605" s="182" t="str">
        <f ca="1">IF(ISERROR($V1605),"",OFFSET('Smelter Look-up'!$C$4,$V1605-4,0)&amp;"")</f>
        <v/>
      </c>
      <c r="S1605" s="181" t="str">
        <f t="shared" ca="1" si="227"/>
        <v/>
      </c>
      <c r="T1605" s="181" t="str">
        <f ca="1">IF(B1605="","",IF(ISERROR(MATCH($J1605,SorP!$B$1:$B$6226,0)),"",INDIRECT("'SorP'!$A$"&amp;MATCH($S1605&amp;$J1605,SorP!C:C,0))))</f>
        <v/>
      </c>
      <c r="U1605" s="201"/>
      <c r="V1605" s="226" t="e">
        <f>IF(C1605="",NA(),IF(OR(C1605="Smelter not listed",C1605="Smelter not yet identified"),MATCH($B1605&amp;$D1605,'Smelter Look-up'!$J:$J,0),MATCH($B1605&amp;$C1605,'Smelter Look-up'!$J:$J,0)))</f>
        <v>#N/A</v>
      </c>
      <c r="X1605" s="227">
        <f t="shared" ca="1" si="228"/>
        <v>0</v>
      </c>
      <c r="AB1605" s="228" t="str">
        <f t="shared" si="229"/>
        <v/>
      </c>
    </row>
    <row r="1606" spans="1:28" s="227" customFormat="1" ht="20.25">
      <c r="A1606" s="181"/>
      <c r="B1606" s="182" t="str">
        <f>IF(LEN(A1606)=0,"",INDEX('Smelter Look-up'!$A:$A,MATCH($A1606,'Smelter Look-up'!$E:$E,0)))</f>
        <v/>
      </c>
      <c r="C1606" s="186" t="str">
        <f>IF(LEN(A1606)=0,"",INDEX('Smelter Look-up'!$C:$C,MATCH($A1606,'Smelter Look-up'!$E:$E,0)))</f>
        <v/>
      </c>
      <c r="D1606" s="230"/>
      <c r="E1606" s="182" t="str">
        <f ca="1">IF(ISERROR($V1606),"",OFFSET('Smelter Look-up'!$D$4,$V1606-4,0)&amp;"")</f>
        <v/>
      </c>
      <c r="F1606" s="182" t="str">
        <f ca="1">IF(ISERROR($V1606),"",OFFSET('Smelter Look-up'!$E$4,$V1606-4,0))</f>
        <v/>
      </c>
      <c r="G1606" s="182" t="str">
        <f ca="1">IF(C1606=$X$4,IF(ISERROR($V1606),"Enter smelter details","RMI"),IF(ISERROR($V1606),"",OFFSET('Smelter Look-up'!$F$4,$V1606-4,0)))</f>
        <v/>
      </c>
      <c r="H1606" s="183" t="str">
        <f ca="1">IF(ISERROR($V1606),"",OFFSET('Smelter Look-up'!$G$4,$V1606-4,0))</f>
        <v/>
      </c>
      <c r="I1606" s="184" t="str">
        <f ca="1">IF(ISERROR($V1606),"",OFFSET('Smelter Look-up'!$H$4,$V1606-4,0))</f>
        <v/>
      </c>
      <c r="J1606" s="184" t="str">
        <f ca="1">IF(ISERROR($V1606),"",OFFSET('Smelter Look-up'!$I$4,$V1606-4,0))</f>
        <v/>
      </c>
      <c r="K1606" s="224"/>
      <c r="L1606" s="224"/>
      <c r="M1606" s="224"/>
      <c r="N1606" s="224"/>
      <c r="O1606" s="224"/>
      <c r="P1606" s="185"/>
      <c r="Q1606" s="225"/>
      <c r="R1606" s="182" t="str">
        <f ca="1">IF(ISERROR($V1606),"",OFFSET('Smelter Look-up'!$C$4,$V1606-4,0)&amp;"")</f>
        <v/>
      </c>
      <c r="S1606" s="181" t="str">
        <f t="shared" ca="1" si="227"/>
        <v/>
      </c>
      <c r="T1606" s="181" t="str">
        <f ca="1">IF(B1606="","",IF(ISERROR(MATCH($J1606,SorP!$B$1:$B$6226,0)),"",INDIRECT("'SorP'!$A$"&amp;MATCH($S1606&amp;$J1606,SorP!C:C,0))))</f>
        <v/>
      </c>
      <c r="U1606" s="201"/>
      <c r="V1606" s="226" t="e">
        <f>IF(C1606="",NA(),IF(OR(C1606="Smelter not listed",C1606="Smelter not yet identified"),MATCH($B1606&amp;$D1606,'Smelter Look-up'!$J:$J,0),MATCH($B1606&amp;$C1606,'Smelter Look-up'!$J:$J,0)))</f>
        <v>#N/A</v>
      </c>
      <c r="X1606" s="227">
        <f t="shared" ca="1" si="228"/>
        <v>0</v>
      </c>
      <c r="AB1606" s="228" t="str">
        <f t="shared" si="229"/>
        <v/>
      </c>
    </row>
    <row r="1607" spans="1:28" s="227" customFormat="1" ht="20.25">
      <c r="A1607" s="181"/>
      <c r="B1607" s="182" t="str">
        <f>IF(LEN(A1607)=0,"",INDEX('Smelter Look-up'!$A:$A,MATCH($A1607,'Smelter Look-up'!$E:$E,0)))</f>
        <v/>
      </c>
      <c r="C1607" s="186" t="str">
        <f>IF(LEN(A1607)=0,"",INDEX('Smelter Look-up'!$C:$C,MATCH($A1607,'Smelter Look-up'!$E:$E,0)))</f>
        <v/>
      </c>
      <c r="D1607" s="230"/>
      <c r="E1607" s="182" t="str">
        <f ca="1">IF(ISERROR($V1607),"",OFFSET('Smelter Look-up'!$D$4,$V1607-4,0)&amp;"")</f>
        <v/>
      </c>
      <c r="F1607" s="182" t="str">
        <f ca="1">IF(ISERROR($V1607),"",OFFSET('Smelter Look-up'!$E$4,$V1607-4,0))</f>
        <v/>
      </c>
      <c r="G1607" s="182" t="str">
        <f ca="1">IF(C1607=$X$4,IF(ISERROR($V1607),"Enter smelter details","RMI"),IF(ISERROR($V1607),"",OFFSET('Smelter Look-up'!$F$4,$V1607-4,0)))</f>
        <v/>
      </c>
      <c r="H1607" s="183" t="str">
        <f ca="1">IF(ISERROR($V1607),"",OFFSET('Smelter Look-up'!$G$4,$V1607-4,0))</f>
        <v/>
      </c>
      <c r="I1607" s="184" t="str">
        <f ca="1">IF(ISERROR($V1607),"",OFFSET('Smelter Look-up'!$H$4,$V1607-4,0))</f>
        <v/>
      </c>
      <c r="J1607" s="184" t="str">
        <f ca="1">IF(ISERROR($V1607),"",OFFSET('Smelter Look-up'!$I$4,$V1607-4,0))</f>
        <v/>
      </c>
      <c r="K1607" s="224"/>
      <c r="L1607" s="224"/>
      <c r="M1607" s="224"/>
      <c r="N1607" s="224"/>
      <c r="O1607" s="224"/>
      <c r="P1607" s="185"/>
      <c r="Q1607" s="225"/>
      <c r="R1607" s="182" t="str">
        <f ca="1">IF(ISERROR($V1607),"",OFFSET('Smelter Look-up'!$C$4,$V1607-4,0)&amp;"")</f>
        <v/>
      </c>
      <c r="S1607" s="181" t="str">
        <f t="shared" ca="1" si="227"/>
        <v/>
      </c>
      <c r="T1607" s="181" t="str">
        <f ca="1">IF(B1607="","",IF(ISERROR(MATCH($J1607,SorP!$B$1:$B$6226,0)),"",INDIRECT("'SorP'!$A$"&amp;MATCH($S1607&amp;$J1607,SorP!C:C,0))))</f>
        <v/>
      </c>
      <c r="U1607" s="201"/>
      <c r="V1607" s="226" t="e">
        <f>IF(C1607="",NA(),IF(OR(C1607="Smelter not listed",C1607="Smelter not yet identified"),MATCH($B1607&amp;$D1607,'Smelter Look-up'!$J:$J,0),MATCH($B1607&amp;$C1607,'Smelter Look-up'!$J:$J,0)))</f>
        <v>#N/A</v>
      </c>
      <c r="X1607" s="227">
        <f t="shared" ca="1" si="228"/>
        <v>0</v>
      </c>
      <c r="AB1607" s="228" t="str">
        <f t="shared" si="229"/>
        <v/>
      </c>
    </row>
    <row r="1608" spans="1:28" s="227" customFormat="1" ht="20.25">
      <c r="A1608" s="181"/>
      <c r="B1608" s="182" t="str">
        <f>IF(LEN(A1608)=0,"",INDEX('Smelter Look-up'!$A:$A,MATCH($A1608,'Smelter Look-up'!$E:$E,0)))</f>
        <v/>
      </c>
      <c r="C1608" s="186" t="str">
        <f>IF(LEN(A1608)=0,"",INDEX('Smelter Look-up'!$C:$C,MATCH($A1608,'Smelter Look-up'!$E:$E,0)))</f>
        <v/>
      </c>
      <c r="D1608" s="230"/>
      <c r="E1608" s="182" t="str">
        <f ca="1">IF(ISERROR($V1608),"",OFFSET('Smelter Look-up'!$D$4,$V1608-4,0)&amp;"")</f>
        <v/>
      </c>
      <c r="F1608" s="182" t="str">
        <f ca="1">IF(ISERROR($V1608),"",OFFSET('Smelter Look-up'!$E$4,$V1608-4,0))</f>
        <v/>
      </c>
      <c r="G1608" s="182" t="str">
        <f ca="1">IF(C1608=$X$4,IF(ISERROR($V1608),"Enter smelter details","RMI"),IF(ISERROR($V1608),"",OFFSET('Smelter Look-up'!$F$4,$V1608-4,0)))</f>
        <v/>
      </c>
      <c r="H1608" s="183" t="str">
        <f ca="1">IF(ISERROR($V1608),"",OFFSET('Smelter Look-up'!$G$4,$V1608-4,0))</f>
        <v/>
      </c>
      <c r="I1608" s="184" t="str">
        <f ca="1">IF(ISERROR($V1608),"",OFFSET('Smelter Look-up'!$H$4,$V1608-4,0))</f>
        <v/>
      </c>
      <c r="J1608" s="184" t="str">
        <f ca="1">IF(ISERROR($V1608),"",OFFSET('Smelter Look-up'!$I$4,$V1608-4,0))</f>
        <v/>
      </c>
      <c r="K1608" s="224"/>
      <c r="L1608" s="224"/>
      <c r="M1608" s="224"/>
      <c r="N1608" s="224"/>
      <c r="O1608" s="224"/>
      <c r="P1608" s="185"/>
      <c r="Q1608" s="225"/>
      <c r="R1608" s="182" t="str">
        <f ca="1">IF(ISERROR($V1608),"",OFFSET('Smelter Look-up'!$C$4,$V1608-4,0)&amp;"")</f>
        <v/>
      </c>
      <c r="S1608" s="181" t="str">
        <f t="shared" ca="1" si="227"/>
        <v/>
      </c>
      <c r="T1608" s="181" t="str">
        <f ca="1">IF(B1608="","",IF(ISERROR(MATCH($J1608,SorP!$B$1:$B$6226,0)),"",INDIRECT("'SorP'!$A$"&amp;MATCH($S1608&amp;$J1608,SorP!C:C,0))))</f>
        <v/>
      </c>
      <c r="U1608" s="201"/>
      <c r="V1608" s="226" t="e">
        <f>IF(C1608="",NA(),IF(OR(C1608="Smelter not listed",C1608="Smelter not yet identified"),MATCH($B1608&amp;$D1608,'Smelter Look-up'!$J:$J,0),MATCH($B1608&amp;$C1608,'Smelter Look-up'!$J:$J,0)))</f>
        <v>#N/A</v>
      </c>
      <c r="X1608" s="227">
        <f t="shared" ca="1" si="228"/>
        <v>0</v>
      </c>
      <c r="AB1608" s="228" t="str">
        <f t="shared" si="229"/>
        <v/>
      </c>
    </row>
    <row r="1609" spans="1:28" s="227" customFormat="1" ht="20.25">
      <c r="A1609" s="181"/>
      <c r="B1609" s="182" t="str">
        <f>IF(LEN(A1609)=0,"",INDEX('Smelter Look-up'!$A:$A,MATCH($A1609,'Smelter Look-up'!$E:$E,0)))</f>
        <v/>
      </c>
      <c r="C1609" s="186" t="str">
        <f>IF(LEN(A1609)=0,"",INDEX('Smelter Look-up'!$C:$C,MATCH($A1609,'Smelter Look-up'!$E:$E,0)))</f>
        <v/>
      </c>
      <c r="D1609" s="230"/>
      <c r="E1609" s="182" t="str">
        <f ca="1">IF(ISERROR($V1609),"",OFFSET('Smelter Look-up'!$D$4,$V1609-4,0)&amp;"")</f>
        <v/>
      </c>
      <c r="F1609" s="182" t="str">
        <f ca="1">IF(ISERROR($V1609),"",OFFSET('Smelter Look-up'!$E$4,$V1609-4,0))</f>
        <v/>
      </c>
      <c r="G1609" s="182" t="str">
        <f ca="1">IF(C1609=$X$4,IF(ISERROR($V1609),"Enter smelter details","RMI"),IF(ISERROR($V1609),"",OFFSET('Smelter Look-up'!$F$4,$V1609-4,0)))</f>
        <v/>
      </c>
      <c r="H1609" s="183" t="str">
        <f ca="1">IF(ISERROR($V1609),"",OFFSET('Smelter Look-up'!$G$4,$V1609-4,0))</f>
        <v/>
      </c>
      <c r="I1609" s="184" t="str">
        <f ca="1">IF(ISERROR($V1609),"",OFFSET('Smelter Look-up'!$H$4,$V1609-4,0))</f>
        <v/>
      </c>
      <c r="J1609" s="184" t="str">
        <f ca="1">IF(ISERROR($V1609),"",OFFSET('Smelter Look-up'!$I$4,$V1609-4,0))</f>
        <v/>
      </c>
      <c r="K1609" s="224"/>
      <c r="L1609" s="224"/>
      <c r="M1609" s="224"/>
      <c r="N1609" s="224"/>
      <c r="O1609" s="224"/>
      <c r="P1609" s="185"/>
      <c r="Q1609" s="225"/>
      <c r="R1609" s="182" t="str">
        <f ca="1">IF(ISERROR($V1609),"",OFFSET('Smelter Look-up'!$C$4,$V1609-4,0)&amp;"")</f>
        <v/>
      </c>
      <c r="S1609" s="181" t="str">
        <f t="shared" ca="1" si="227"/>
        <v/>
      </c>
      <c r="T1609" s="181" t="str">
        <f ca="1">IF(B1609="","",IF(ISERROR(MATCH($J1609,SorP!$B$1:$B$6226,0)),"",INDIRECT("'SorP'!$A$"&amp;MATCH($S1609&amp;$J1609,SorP!C:C,0))))</f>
        <v/>
      </c>
      <c r="U1609" s="201"/>
      <c r="V1609" s="226" t="e">
        <f>IF(C1609="",NA(),IF(OR(C1609="Smelter not listed",C1609="Smelter not yet identified"),MATCH($B1609&amp;$D1609,'Smelter Look-up'!$J:$J,0),MATCH($B1609&amp;$C1609,'Smelter Look-up'!$J:$J,0)))</f>
        <v>#N/A</v>
      </c>
      <c r="X1609" s="227">
        <f t="shared" ca="1" si="228"/>
        <v>0</v>
      </c>
      <c r="AB1609" s="228" t="str">
        <f t="shared" si="229"/>
        <v/>
      </c>
    </row>
    <row r="1610" spans="1:28" s="227" customFormat="1" ht="20.25">
      <c r="A1610" s="181"/>
      <c r="B1610" s="182" t="str">
        <f>IF(LEN(A1610)=0,"",INDEX('Smelter Look-up'!$A:$A,MATCH($A1610,'Smelter Look-up'!$E:$E,0)))</f>
        <v/>
      </c>
      <c r="C1610" s="186" t="str">
        <f>IF(LEN(A1610)=0,"",INDEX('Smelter Look-up'!$C:$C,MATCH($A1610,'Smelter Look-up'!$E:$E,0)))</f>
        <v/>
      </c>
      <c r="D1610" s="230"/>
      <c r="E1610" s="182" t="str">
        <f ca="1">IF(ISERROR($V1610),"",OFFSET('Smelter Look-up'!$D$4,$V1610-4,0)&amp;"")</f>
        <v/>
      </c>
      <c r="F1610" s="182" t="str">
        <f ca="1">IF(ISERROR($V1610),"",OFFSET('Smelter Look-up'!$E$4,$V1610-4,0))</f>
        <v/>
      </c>
      <c r="G1610" s="182" t="str">
        <f ca="1">IF(C1610=$X$4,IF(ISERROR($V1610),"Enter smelter details","RMI"),IF(ISERROR($V1610),"",OFFSET('Smelter Look-up'!$F$4,$V1610-4,0)))</f>
        <v/>
      </c>
      <c r="H1610" s="183" t="str">
        <f ca="1">IF(ISERROR($V1610),"",OFFSET('Smelter Look-up'!$G$4,$V1610-4,0))</f>
        <v/>
      </c>
      <c r="I1610" s="184" t="str">
        <f ca="1">IF(ISERROR($V1610),"",OFFSET('Smelter Look-up'!$H$4,$V1610-4,0))</f>
        <v/>
      </c>
      <c r="J1610" s="184" t="str">
        <f ca="1">IF(ISERROR($V1610),"",OFFSET('Smelter Look-up'!$I$4,$V1610-4,0))</f>
        <v/>
      </c>
      <c r="K1610" s="224"/>
      <c r="L1610" s="224"/>
      <c r="M1610" s="224"/>
      <c r="N1610" s="224"/>
      <c r="O1610" s="224"/>
      <c r="P1610" s="185"/>
      <c r="Q1610" s="225"/>
      <c r="R1610" s="182" t="str">
        <f ca="1">IF(ISERROR($V1610),"",OFFSET('Smelter Look-up'!$C$4,$V1610-4,0)&amp;"")</f>
        <v/>
      </c>
      <c r="S1610" s="181" t="str">
        <f t="shared" ca="1" si="227"/>
        <v/>
      </c>
      <c r="T1610" s="181" t="str">
        <f ca="1">IF(B1610="","",IF(ISERROR(MATCH($J1610,SorP!$B$1:$B$6226,0)),"",INDIRECT("'SorP'!$A$"&amp;MATCH($S1610&amp;$J1610,SorP!C:C,0))))</f>
        <v/>
      </c>
      <c r="U1610" s="201"/>
      <c r="V1610" s="226" t="e">
        <f>IF(C1610="",NA(),IF(OR(C1610="Smelter not listed",C1610="Smelter not yet identified"),MATCH($B1610&amp;$D1610,'Smelter Look-up'!$J:$J,0),MATCH($B1610&amp;$C1610,'Smelter Look-up'!$J:$J,0)))</f>
        <v>#N/A</v>
      </c>
      <c r="X1610" s="227">
        <f t="shared" ca="1" si="228"/>
        <v>0</v>
      </c>
      <c r="AB1610" s="228" t="str">
        <f t="shared" si="229"/>
        <v/>
      </c>
    </row>
    <row r="1611" spans="1:28" s="227" customFormat="1" ht="20.25">
      <c r="A1611" s="181"/>
      <c r="B1611" s="182" t="str">
        <f>IF(LEN(A1611)=0,"",INDEX('Smelter Look-up'!$A:$A,MATCH($A1611,'Smelter Look-up'!$E:$E,0)))</f>
        <v/>
      </c>
      <c r="C1611" s="186" t="str">
        <f>IF(LEN(A1611)=0,"",INDEX('Smelter Look-up'!$C:$C,MATCH($A1611,'Smelter Look-up'!$E:$E,0)))</f>
        <v/>
      </c>
      <c r="D1611" s="230"/>
      <c r="E1611" s="182" t="str">
        <f ca="1">IF(ISERROR($V1611),"",OFFSET('Smelter Look-up'!$D$4,$V1611-4,0)&amp;"")</f>
        <v/>
      </c>
      <c r="F1611" s="182" t="str">
        <f ca="1">IF(ISERROR($V1611),"",OFFSET('Smelter Look-up'!$E$4,$V1611-4,0))</f>
        <v/>
      </c>
      <c r="G1611" s="182" t="str">
        <f ca="1">IF(C1611=$X$4,IF(ISERROR($V1611),"Enter smelter details","RMI"),IF(ISERROR($V1611),"",OFFSET('Smelter Look-up'!$F$4,$V1611-4,0)))</f>
        <v/>
      </c>
      <c r="H1611" s="183" t="str">
        <f ca="1">IF(ISERROR($V1611),"",OFFSET('Smelter Look-up'!$G$4,$V1611-4,0))</f>
        <v/>
      </c>
      <c r="I1611" s="184" t="str">
        <f ca="1">IF(ISERROR($V1611),"",OFFSET('Smelter Look-up'!$H$4,$V1611-4,0))</f>
        <v/>
      </c>
      <c r="J1611" s="184" t="str">
        <f ca="1">IF(ISERROR($V1611),"",OFFSET('Smelter Look-up'!$I$4,$V1611-4,0))</f>
        <v/>
      </c>
      <c r="K1611" s="224"/>
      <c r="L1611" s="224"/>
      <c r="M1611" s="224"/>
      <c r="N1611" s="224"/>
      <c r="O1611" s="224"/>
      <c r="P1611" s="185"/>
      <c r="Q1611" s="225"/>
      <c r="R1611" s="182" t="str">
        <f ca="1">IF(ISERROR($V1611),"",OFFSET('Smelter Look-up'!$C$4,$V1611-4,0)&amp;"")</f>
        <v/>
      </c>
      <c r="S1611" s="181" t="str">
        <f t="shared" ca="1" si="227"/>
        <v/>
      </c>
      <c r="T1611" s="181" t="str">
        <f ca="1">IF(B1611="","",IF(ISERROR(MATCH($J1611,SorP!$B$1:$B$6226,0)),"",INDIRECT("'SorP'!$A$"&amp;MATCH($S1611&amp;$J1611,SorP!C:C,0))))</f>
        <v/>
      </c>
      <c r="U1611" s="201"/>
      <c r="V1611" s="226" t="e">
        <f>IF(C1611="",NA(),IF(OR(C1611="Smelter not listed",C1611="Smelter not yet identified"),MATCH($B1611&amp;$D1611,'Smelter Look-up'!$J:$J,0),MATCH($B1611&amp;$C1611,'Smelter Look-up'!$J:$J,0)))</f>
        <v>#N/A</v>
      </c>
      <c r="X1611" s="227">
        <f t="shared" ca="1" si="228"/>
        <v>0</v>
      </c>
      <c r="AB1611" s="228" t="str">
        <f t="shared" si="229"/>
        <v/>
      </c>
    </row>
    <row r="1612" spans="1:28" s="227" customFormat="1" ht="20.25">
      <c r="A1612" s="181"/>
      <c r="B1612" s="182" t="str">
        <f>IF(LEN(A1612)=0,"",INDEX('Smelter Look-up'!$A:$A,MATCH($A1612,'Smelter Look-up'!$E:$E,0)))</f>
        <v/>
      </c>
      <c r="C1612" s="186" t="str">
        <f>IF(LEN(A1612)=0,"",INDEX('Smelter Look-up'!$C:$C,MATCH($A1612,'Smelter Look-up'!$E:$E,0)))</f>
        <v/>
      </c>
      <c r="D1612" s="230"/>
      <c r="E1612" s="182" t="str">
        <f ca="1">IF(ISERROR($V1612),"",OFFSET('Smelter Look-up'!$D$4,$V1612-4,0)&amp;"")</f>
        <v/>
      </c>
      <c r="F1612" s="182" t="str">
        <f ca="1">IF(ISERROR($V1612),"",OFFSET('Smelter Look-up'!$E$4,$V1612-4,0))</f>
        <v/>
      </c>
      <c r="G1612" s="182" t="str">
        <f ca="1">IF(C1612=$X$4,IF(ISERROR($V1612),"Enter smelter details","RMI"),IF(ISERROR($V1612),"",OFFSET('Smelter Look-up'!$F$4,$V1612-4,0)))</f>
        <v/>
      </c>
      <c r="H1612" s="183" t="str">
        <f ca="1">IF(ISERROR($V1612),"",OFFSET('Smelter Look-up'!$G$4,$V1612-4,0))</f>
        <v/>
      </c>
      <c r="I1612" s="184" t="str">
        <f ca="1">IF(ISERROR($V1612),"",OFFSET('Smelter Look-up'!$H$4,$V1612-4,0))</f>
        <v/>
      </c>
      <c r="J1612" s="184" t="str">
        <f ca="1">IF(ISERROR($V1612),"",OFFSET('Smelter Look-up'!$I$4,$V1612-4,0))</f>
        <v/>
      </c>
      <c r="K1612" s="224"/>
      <c r="L1612" s="224"/>
      <c r="M1612" s="224"/>
      <c r="N1612" s="224"/>
      <c r="O1612" s="224"/>
      <c r="P1612" s="185"/>
      <c r="Q1612" s="225"/>
      <c r="R1612" s="182" t="str">
        <f ca="1">IF(ISERROR($V1612),"",OFFSET('Smelter Look-up'!$C$4,$V1612-4,0)&amp;"")</f>
        <v/>
      </c>
      <c r="S1612" s="181" t="str">
        <f t="shared" ca="1" si="227"/>
        <v/>
      </c>
      <c r="T1612" s="181" t="str">
        <f ca="1">IF(B1612="","",IF(ISERROR(MATCH($J1612,SorP!$B$1:$B$6226,0)),"",INDIRECT("'SorP'!$A$"&amp;MATCH($S1612&amp;$J1612,SorP!C:C,0))))</f>
        <v/>
      </c>
      <c r="U1612" s="201"/>
      <c r="V1612" s="226" t="e">
        <f>IF(C1612="",NA(),IF(OR(C1612="Smelter not listed",C1612="Smelter not yet identified"),MATCH($B1612&amp;$D1612,'Smelter Look-up'!$J:$J,0),MATCH($B1612&amp;$C1612,'Smelter Look-up'!$J:$J,0)))</f>
        <v>#N/A</v>
      </c>
      <c r="X1612" s="227">
        <f t="shared" ca="1" si="228"/>
        <v>0</v>
      </c>
      <c r="AB1612" s="228" t="str">
        <f t="shared" si="229"/>
        <v/>
      </c>
    </row>
    <row r="1613" spans="1:28" s="227" customFormat="1" ht="20.25">
      <c r="A1613" s="181"/>
      <c r="B1613" s="182" t="str">
        <f>IF(LEN(A1613)=0,"",INDEX('Smelter Look-up'!$A:$A,MATCH($A1613,'Smelter Look-up'!$E:$E,0)))</f>
        <v/>
      </c>
      <c r="C1613" s="186" t="str">
        <f>IF(LEN(A1613)=0,"",INDEX('Smelter Look-up'!$C:$C,MATCH($A1613,'Smelter Look-up'!$E:$E,0)))</f>
        <v/>
      </c>
      <c r="D1613" s="230"/>
      <c r="E1613" s="182" t="str">
        <f ca="1">IF(ISERROR($V1613),"",OFFSET('Smelter Look-up'!$D$4,$V1613-4,0)&amp;"")</f>
        <v/>
      </c>
      <c r="F1613" s="182" t="str">
        <f ca="1">IF(ISERROR($V1613),"",OFFSET('Smelter Look-up'!$E$4,$V1613-4,0))</f>
        <v/>
      </c>
      <c r="G1613" s="182" t="str">
        <f ca="1">IF(C1613=$X$4,IF(ISERROR($V1613),"Enter smelter details","RMI"),IF(ISERROR($V1613),"",OFFSET('Smelter Look-up'!$F$4,$V1613-4,0)))</f>
        <v/>
      </c>
      <c r="H1613" s="183" t="str">
        <f ca="1">IF(ISERROR($V1613),"",OFFSET('Smelter Look-up'!$G$4,$V1613-4,0))</f>
        <v/>
      </c>
      <c r="I1613" s="184" t="str">
        <f ca="1">IF(ISERROR($V1613),"",OFFSET('Smelter Look-up'!$H$4,$V1613-4,0))</f>
        <v/>
      </c>
      <c r="J1613" s="184" t="str">
        <f ca="1">IF(ISERROR($V1613),"",OFFSET('Smelter Look-up'!$I$4,$V1613-4,0))</f>
        <v/>
      </c>
      <c r="K1613" s="224"/>
      <c r="L1613" s="224"/>
      <c r="M1613" s="224"/>
      <c r="N1613" s="224"/>
      <c r="O1613" s="224"/>
      <c r="P1613" s="185"/>
      <c r="Q1613" s="225"/>
      <c r="R1613" s="182" t="str">
        <f ca="1">IF(ISERROR($V1613),"",OFFSET('Smelter Look-up'!$C$4,$V1613-4,0)&amp;"")</f>
        <v/>
      </c>
      <c r="S1613" s="181" t="str">
        <f t="shared" ca="1" si="227"/>
        <v/>
      </c>
      <c r="T1613" s="181" t="str">
        <f ca="1">IF(B1613="","",IF(ISERROR(MATCH($J1613,SorP!$B$1:$B$6226,0)),"",INDIRECT("'SorP'!$A$"&amp;MATCH($S1613&amp;$J1613,SorP!C:C,0))))</f>
        <v/>
      </c>
      <c r="U1613" s="201"/>
      <c r="V1613" s="226" t="e">
        <f>IF(C1613="",NA(),IF(OR(C1613="Smelter not listed",C1613="Smelter not yet identified"),MATCH($B1613&amp;$D1613,'Smelter Look-up'!$J:$J,0),MATCH($B1613&amp;$C1613,'Smelter Look-up'!$J:$J,0)))</f>
        <v>#N/A</v>
      </c>
      <c r="X1613" s="227">
        <f t="shared" ca="1" si="228"/>
        <v>0</v>
      </c>
      <c r="AB1613" s="228" t="str">
        <f t="shared" si="229"/>
        <v/>
      </c>
    </row>
    <row r="1614" spans="1:28" s="227" customFormat="1" ht="20.25">
      <c r="A1614" s="181"/>
      <c r="B1614" s="182" t="str">
        <f>IF(LEN(A1614)=0,"",INDEX('Smelter Look-up'!$A:$A,MATCH($A1614,'Smelter Look-up'!$E:$E,0)))</f>
        <v/>
      </c>
      <c r="C1614" s="186" t="str">
        <f>IF(LEN(A1614)=0,"",INDEX('Smelter Look-up'!$C:$C,MATCH($A1614,'Smelter Look-up'!$E:$E,0)))</f>
        <v/>
      </c>
      <c r="D1614" s="230"/>
      <c r="E1614" s="182" t="str">
        <f ca="1">IF(ISERROR($V1614),"",OFFSET('Smelter Look-up'!$D$4,$V1614-4,0)&amp;"")</f>
        <v/>
      </c>
      <c r="F1614" s="182" t="str">
        <f ca="1">IF(ISERROR($V1614),"",OFFSET('Smelter Look-up'!$E$4,$V1614-4,0))</f>
        <v/>
      </c>
      <c r="G1614" s="182" t="str">
        <f ca="1">IF(C1614=$X$4,IF(ISERROR($V1614),"Enter smelter details","RMI"),IF(ISERROR($V1614),"",OFFSET('Smelter Look-up'!$F$4,$V1614-4,0)))</f>
        <v/>
      </c>
      <c r="H1614" s="183" t="str">
        <f ca="1">IF(ISERROR($V1614),"",OFFSET('Smelter Look-up'!$G$4,$V1614-4,0))</f>
        <v/>
      </c>
      <c r="I1614" s="184" t="str">
        <f ca="1">IF(ISERROR($V1614),"",OFFSET('Smelter Look-up'!$H$4,$V1614-4,0))</f>
        <v/>
      </c>
      <c r="J1614" s="184" t="str">
        <f ca="1">IF(ISERROR($V1614),"",OFFSET('Smelter Look-up'!$I$4,$V1614-4,0))</f>
        <v/>
      </c>
      <c r="K1614" s="224"/>
      <c r="L1614" s="224"/>
      <c r="M1614" s="224"/>
      <c r="N1614" s="224"/>
      <c r="O1614" s="224"/>
      <c r="P1614" s="185"/>
      <c r="Q1614" s="225"/>
      <c r="R1614" s="182" t="str">
        <f ca="1">IF(ISERROR($V1614),"",OFFSET('Smelter Look-up'!$C$4,$V1614-4,0)&amp;"")</f>
        <v/>
      </c>
      <c r="S1614" s="181" t="str">
        <f t="shared" ca="1" si="227"/>
        <v/>
      </c>
      <c r="T1614" s="181" t="str">
        <f ca="1">IF(B1614="","",IF(ISERROR(MATCH($J1614,SorP!$B$1:$B$6226,0)),"",INDIRECT("'SorP'!$A$"&amp;MATCH($S1614&amp;$J1614,SorP!C:C,0))))</f>
        <v/>
      </c>
      <c r="U1614" s="201"/>
      <c r="V1614" s="226" t="e">
        <f>IF(C1614="",NA(),IF(OR(C1614="Smelter not listed",C1614="Smelter not yet identified"),MATCH($B1614&amp;$D1614,'Smelter Look-up'!$J:$J,0),MATCH($B1614&amp;$C1614,'Smelter Look-up'!$J:$J,0)))</f>
        <v>#N/A</v>
      </c>
      <c r="X1614" s="227">
        <f t="shared" ca="1" si="228"/>
        <v>0</v>
      </c>
      <c r="AB1614" s="228" t="str">
        <f t="shared" si="229"/>
        <v/>
      </c>
    </row>
    <row r="1615" spans="1:28" s="227" customFormat="1" ht="20.25">
      <c r="A1615" s="181"/>
      <c r="B1615" s="182" t="str">
        <f>IF(LEN(A1615)=0,"",INDEX('Smelter Look-up'!$A:$A,MATCH($A1615,'Smelter Look-up'!$E:$E,0)))</f>
        <v/>
      </c>
      <c r="C1615" s="186" t="str">
        <f>IF(LEN(A1615)=0,"",INDEX('Smelter Look-up'!$C:$C,MATCH($A1615,'Smelter Look-up'!$E:$E,0)))</f>
        <v/>
      </c>
      <c r="D1615" s="230"/>
      <c r="E1615" s="182" t="str">
        <f ca="1">IF(ISERROR($V1615),"",OFFSET('Smelter Look-up'!$D$4,$V1615-4,0)&amp;"")</f>
        <v/>
      </c>
      <c r="F1615" s="182" t="str">
        <f ca="1">IF(ISERROR($V1615),"",OFFSET('Smelter Look-up'!$E$4,$V1615-4,0))</f>
        <v/>
      </c>
      <c r="G1615" s="182" t="str">
        <f ca="1">IF(C1615=$X$4,IF(ISERROR($V1615),"Enter smelter details","RMI"),IF(ISERROR($V1615),"",OFFSET('Smelter Look-up'!$F$4,$V1615-4,0)))</f>
        <v/>
      </c>
      <c r="H1615" s="183" t="str">
        <f ca="1">IF(ISERROR($V1615),"",OFFSET('Smelter Look-up'!$G$4,$V1615-4,0))</f>
        <v/>
      </c>
      <c r="I1615" s="184" t="str">
        <f ca="1">IF(ISERROR($V1615),"",OFFSET('Smelter Look-up'!$H$4,$V1615-4,0))</f>
        <v/>
      </c>
      <c r="J1615" s="184" t="str">
        <f ca="1">IF(ISERROR($V1615),"",OFFSET('Smelter Look-up'!$I$4,$V1615-4,0))</f>
        <v/>
      </c>
      <c r="K1615" s="224"/>
      <c r="L1615" s="224"/>
      <c r="M1615" s="224"/>
      <c r="N1615" s="224"/>
      <c r="O1615" s="224"/>
      <c r="P1615" s="185"/>
      <c r="Q1615" s="225"/>
      <c r="R1615" s="182" t="str">
        <f ca="1">IF(ISERROR($V1615),"",OFFSET('Smelter Look-up'!$C$4,$V1615-4,0)&amp;"")</f>
        <v/>
      </c>
      <c r="S1615" s="181" t="str">
        <f t="shared" ca="1" si="227"/>
        <v/>
      </c>
      <c r="T1615" s="181" t="str">
        <f ca="1">IF(B1615="","",IF(ISERROR(MATCH($J1615,SorP!$B$1:$B$6226,0)),"",INDIRECT("'SorP'!$A$"&amp;MATCH($S1615&amp;$J1615,SorP!C:C,0))))</f>
        <v/>
      </c>
      <c r="U1615" s="201"/>
      <c r="V1615" s="226" t="e">
        <f>IF(C1615="",NA(),IF(OR(C1615="Smelter not listed",C1615="Smelter not yet identified"),MATCH($B1615&amp;$D1615,'Smelter Look-up'!$J:$J,0),MATCH($B1615&amp;$C1615,'Smelter Look-up'!$J:$J,0)))</f>
        <v>#N/A</v>
      </c>
      <c r="X1615" s="227">
        <f t="shared" ca="1" si="228"/>
        <v>0</v>
      </c>
      <c r="AB1615" s="228" t="str">
        <f t="shared" si="229"/>
        <v/>
      </c>
    </row>
    <row r="1616" spans="1:28" s="227" customFormat="1" ht="20.25">
      <c r="A1616" s="181"/>
      <c r="B1616" s="182" t="str">
        <f>IF(LEN(A1616)=0,"",INDEX('Smelter Look-up'!$A:$A,MATCH($A1616,'Smelter Look-up'!$E:$E,0)))</f>
        <v/>
      </c>
      <c r="C1616" s="186" t="str">
        <f>IF(LEN(A1616)=0,"",INDEX('Smelter Look-up'!$C:$C,MATCH($A1616,'Smelter Look-up'!$E:$E,0)))</f>
        <v/>
      </c>
      <c r="D1616" s="230"/>
      <c r="E1616" s="182" t="str">
        <f ca="1">IF(ISERROR($V1616),"",OFFSET('Smelter Look-up'!$D$4,$V1616-4,0)&amp;"")</f>
        <v/>
      </c>
      <c r="F1616" s="182" t="str">
        <f ca="1">IF(ISERROR($V1616),"",OFFSET('Smelter Look-up'!$E$4,$V1616-4,0))</f>
        <v/>
      </c>
      <c r="G1616" s="182" t="str">
        <f ca="1">IF(C1616=$X$4,IF(ISERROR($V1616),"Enter smelter details","RMI"),IF(ISERROR($V1616),"",OFFSET('Smelter Look-up'!$F$4,$V1616-4,0)))</f>
        <v/>
      </c>
      <c r="H1616" s="183" t="str">
        <f ca="1">IF(ISERROR($V1616),"",OFFSET('Smelter Look-up'!$G$4,$V1616-4,0))</f>
        <v/>
      </c>
      <c r="I1616" s="184" t="str">
        <f ca="1">IF(ISERROR($V1616),"",OFFSET('Smelter Look-up'!$H$4,$V1616-4,0))</f>
        <v/>
      </c>
      <c r="J1616" s="184" t="str">
        <f ca="1">IF(ISERROR($V1616),"",OFFSET('Smelter Look-up'!$I$4,$V1616-4,0))</f>
        <v/>
      </c>
      <c r="K1616" s="224"/>
      <c r="L1616" s="224"/>
      <c r="M1616" s="224"/>
      <c r="N1616" s="224"/>
      <c r="O1616" s="224"/>
      <c r="P1616" s="185"/>
      <c r="Q1616" s="225"/>
      <c r="R1616" s="182" t="str">
        <f ca="1">IF(ISERROR($V1616),"",OFFSET('Smelter Look-up'!$C$4,$V1616-4,0)&amp;"")</f>
        <v/>
      </c>
      <c r="S1616" s="181" t="str">
        <f t="shared" ca="1" si="227"/>
        <v/>
      </c>
      <c r="T1616" s="181" t="str">
        <f ca="1">IF(B1616="","",IF(ISERROR(MATCH($J1616,SorP!$B$1:$B$6226,0)),"",INDIRECT("'SorP'!$A$"&amp;MATCH($S1616&amp;$J1616,SorP!C:C,0))))</f>
        <v/>
      </c>
      <c r="U1616" s="201"/>
      <c r="V1616" s="226" t="e">
        <f>IF(C1616="",NA(),IF(OR(C1616="Smelter not listed",C1616="Smelter not yet identified"),MATCH($B1616&amp;$D1616,'Smelter Look-up'!$J:$J,0),MATCH($B1616&amp;$C1616,'Smelter Look-up'!$J:$J,0)))</f>
        <v>#N/A</v>
      </c>
      <c r="X1616" s="227">
        <f t="shared" ca="1" si="228"/>
        <v>0</v>
      </c>
      <c r="AB1616" s="228" t="str">
        <f t="shared" si="229"/>
        <v/>
      </c>
    </row>
    <row r="1617" spans="1:28" s="227" customFormat="1" ht="20.25">
      <c r="A1617" s="181"/>
      <c r="B1617" s="182" t="str">
        <f>IF(LEN(A1617)=0,"",INDEX('Smelter Look-up'!$A:$A,MATCH($A1617,'Smelter Look-up'!$E:$E,0)))</f>
        <v/>
      </c>
      <c r="C1617" s="186" t="str">
        <f>IF(LEN(A1617)=0,"",INDEX('Smelter Look-up'!$C:$C,MATCH($A1617,'Smelter Look-up'!$E:$E,0)))</f>
        <v/>
      </c>
      <c r="D1617" s="230"/>
      <c r="E1617" s="182" t="str">
        <f ca="1">IF(ISERROR($V1617),"",OFFSET('Smelter Look-up'!$D$4,$V1617-4,0)&amp;"")</f>
        <v/>
      </c>
      <c r="F1617" s="182" t="str">
        <f ca="1">IF(ISERROR($V1617),"",OFFSET('Smelter Look-up'!$E$4,$V1617-4,0))</f>
        <v/>
      </c>
      <c r="G1617" s="182" t="str">
        <f ca="1">IF(C1617=$X$4,IF(ISERROR($V1617),"Enter smelter details","RMI"),IF(ISERROR($V1617),"",OFFSET('Smelter Look-up'!$F$4,$V1617-4,0)))</f>
        <v/>
      </c>
      <c r="H1617" s="183" t="str">
        <f ca="1">IF(ISERROR($V1617),"",OFFSET('Smelter Look-up'!$G$4,$V1617-4,0))</f>
        <v/>
      </c>
      <c r="I1617" s="184" t="str">
        <f ca="1">IF(ISERROR($V1617),"",OFFSET('Smelter Look-up'!$H$4,$V1617-4,0))</f>
        <v/>
      </c>
      <c r="J1617" s="184" t="str">
        <f ca="1">IF(ISERROR($V1617),"",OFFSET('Smelter Look-up'!$I$4,$V1617-4,0))</f>
        <v/>
      </c>
      <c r="K1617" s="224"/>
      <c r="L1617" s="224"/>
      <c r="M1617" s="224"/>
      <c r="N1617" s="224"/>
      <c r="O1617" s="224"/>
      <c r="P1617" s="185"/>
      <c r="Q1617" s="225"/>
      <c r="R1617" s="182" t="str">
        <f ca="1">IF(ISERROR($V1617),"",OFFSET('Smelter Look-up'!$C$4,$V1617-4,0)&amp;"")</f>
        <v/>
      </c>
      <c r="S1617" s="181" t="str">
        <f t="shared" ca="1" si="227"/>
        <v/>
      </c>
      <c r="T1617" s="181" t="str">
        <f ca="1">IF(B1617="","",IF(ISERROR(MATCH($J1617,SorP!$B$1:$B$6226,0)),"",INDIRECT("'SorP'!$A$"&amp;MATCH($S1617&amp;$J1617,SorP!C:C,0))))</f>
        <v/>
      </c>
      <c r="U1617" s="201"/>
      <c r="V1617" s="226" t="e">
        <f>IF(C1617="",NA(),IF(OR(C1617="Smelter not listed",C1617="Smelter not yet identified"),MATCH($B1617&amp;$D1617,'Smelter Look-up'!$J:$J,0),MATCH($B1617&amp;$C1617,'Smelter Look-up'!$J:$J,0)))</f>
        <v>#N/A</v>
      </c>
      <c r="X1617" s="227">
        <f t="shared" ca="1" si="228"/>
        <v>0</v>
      </c>
      <c r="AB1617" s="228" t="str">
        <f t="shared" si="229"/>
        <v/>
      </c>
    </row>
    <row r="1618" spans="1:28" s="227" customFormat="1" ht="20.25">
      <c r="A1618" s="181"/>
      <c r="B1618" s="182" t="str">
        <f>IF(LEN(A1618)=0,"",INDEX('Smelter Look-up'!$A:$A,MATCH($A1618,'Smelter Look-up'!$E:$E,0)))</f>
        <v/>
      </c>
      <c r="C1618" s="186" t="str">
        <f>IF(LEN(A1618)=0,"",INDEX('Smelter Look-up'!$C:$C,MATCH($A1618,'Smelter Look-up'!$E:$E,0)))</f>
        <v/>
      </c>
      <c r="D1618" s="230"/>
      <c r="E1618" s="182" t="str">
        <f ca="1">IF(ISERROR($V1618),"",OFFSET('Smelter Look-up'!$D$4,$V1618-4,0)&amp;"")</f>
        <v/>
      </c>
      <c r="F1618" s="182" t="str">
        <f ca="1">IF(ISERROR($V1618),"",OFFSET('Smelter Look-up'!$E$4,$V1618-4,0))</f>
        <v/>
      </c>
      <c r="G1618" s="182" t="str">
        <f ca="1">IF(C1618=$X$4,IF(ISERROR($V1618),"Enter smelter details","RMI"),IF(ISERROR($V1618),"",OFFSET('Smelter Look-up'!$F$4,$V1618-4,0)))</f>
        <v/>
      </c>
      <c r="H1618" s="183" t="str">
        <f ca="1">IF(ISERROR($V1618),"",OFFSET('Smelter Look-up'!$G$4,$V1618-4,0))</f>
        <v/>
      </c>
      <c r="I1618" s="184" t="str">
        <f ca="1">IF(ISERROR($V1618),"",OFFSET('Smelter Look-up'!$H$4,$V1618-4,0))</f>
        <v/>
      </c>
      <c r="J1618" s="184" t="str">
        <f ca="1">IF(ISERROR($V1618),"",OFFSET('Smelter Look-up'!$I$4,$V1618-4,0))</f>
        <v/>
      </c>
      <c r="K1618" s="224"/>
      <c r="L1618" s="224"/>
      <c r="M1618" s="224"/>
      <c r="N1618" s="224"/>
      <c r="O1618" s="224"/>
      <c r="P1618" s="185"/>
      <c r="Q1618" s="225"/>
      <c r="R1618" s="182" t="str">
        <f ca="1">IF(ISERROR($V1618),"",OFFSET('Smelter Look-up'!$C$4,$V1618-4,0)&amp;"")</f>
        <v/>
      </c>
      <c r="S1618" s="181" t="str">
        <f t="shared" ca="1" si="227"/>
        <v/>
      </c>
      <c r="T1618" s="181" t="str">
        <f ca="1">IF(B1618="","",IF(ISERROR(MATCH($J1618,SorP!$B$1:$B$6226,0)),"",INDIRECT("'SorP'!$A$"&amp;MATCH($S1618&amp;$J1618,SorP!C:C,0))))</f>
        <v/>
      </c>
      <c r="U1618" s="201"/>
      <c r="V1618" s="226" t="e">
        <f>IF(C1618="",NA(),IF(OR(C1618="Smelter not listed",C1618="Smelter not yet identified"),MATCH($B1618&amp;$D1618,'Smelter Look-up'!$J:$J,0),MATCH($B1618&amp;$C1618,'Smelter Look-up'!$J:$J,0)))</f>
        <v>#N/A</v>
      </c>
      <c r="X1618" s="227">
        <f t="shared" ca="1" si="228"/>
        <v>0</v>
      </c>
      <c r="AB1618" s="228" t="str">
        <f t="shared" si="229"/>
        <v/>
      </c>
    </row>
    <row r="1619" spans="1:28" s="227" customFormat="1" ht="20.25">
      <c r="A1619" s="181"/>
      <c r="B1619" s="182" t="str">
        <f>IF(LEN(A1619)=0,"",INDEX('Smelter Look-up'!$A:$A,MATCH($A1619,'Smelter Look-up'!$E:$E,0)))</f>
        <v/>
      </c>
      <c r="C1619" s="186" t="str">
        <f>IF(LEN(A1619)=0,"",INDEX('Smelter Look-up'!$C:$C,MATCH($A1619,'Smelter Look-up'!$E:$E,0)))</f>
        <v/>
      </c>
      <c r="D1619" s="230"/>
      <c r="E1619" s="182" t="str">
        <f ca="1">IF(ISERROR($V1619),"",OFFSET('Smelter Look-up'!$D$4,$V1619-4,0)&amp;"")</f>
        <v/>
      </c>
      <c r="F1619" s="182" t="str">
        <f ca="1">IF(ISERROR($V1619),"",OFFSET('Smelter Look-up'!$E$4,$V1619-4,0))</f>
        <v/>
      </c>
      <c r="G1619" s="182" t="str">
        <f ca="1">IF(C1619=$X$4,IF(ISERROR($V1619),"Enter smelter details","RMI"),IF(ISERROR($V1619),"",OFFSET('Smelter Look-up'!$F$4,$V1619-4,0)))</f>
        <v/>
      </c>
      <c r="H1619" s="183" t="str">
        <f ca="1">IF(ISERROR($V1619),"",OFFSET('Smelter Look-up'!$G$4,$V1619-4,0))</f>
        <v/>
      </c>
      <c r="I1619" s="184" t="str">
        <f ca="1">IF(ISERROR($V1619),"",OFFSET('Smelter Look-up'!$H$4,$V1619-4,0))</f>
        <v/>
      </c>
      <c r="J1619" s="184" t="str">
        <f ca="1">IF(ISERROR($V1619),"",OFFSET('Smelter Look-up'!$I$4,$V1619-4,0))</f>
        <v/>
      </c>
      <c r="K1619" s="224"/>
      <c r="L1619" s="224"/>
      <c r="M1619" s="224"/>
      <c r="N1619" s="224"/>
      <c r="O1619" s="224"/>
      <c r="P1619" s="185"/>
      <c r="Q1619" s="225"/>
      <c r="R1619" s="182" t="str">
        <f ca="1">IF(ISERROR($V1619),"",OFFSET('Smelter Look-up'!$C$4,$V1619-4,0)&amp;"")</f>
        <v/>
      </c>
      <c r="S1619" s="181" t="str">
        <f t="shared" ca="1" si="227"/>
        <v/>
      </c>
      <c r="T1619" s="181" t="str">
        <f ca="1">IF(B1619="","",IF(ISERROR(MATCH($J1619,SorP!$B$1:$B$6226,0)),"",INDIRECT("'SorP'!$A$"&amp;MATCH($S1619&amp;$J1619,SorP!C:C,0))))</f>
        <v/>
      </c>
      <c r="U1619" s="201"/>
      <c r="V1619" s="226" t="e">
        <f>IF(C1619="",NA(),IF(OR(C1619="Smelter not listed",C1619="Smelter not yet identified"),MATCH($B1619&amp;$D1619,'Smelter Look-up'!$J:$J,0),MATCH($B1619&amp;$C1619,'Smelter Look-up'!$J:$J,0)))</f>
        <v>#N/A</v>
      </c>
      <c r="X1619" s="227">
        <f t="shared" ca="1" si="228"/>
        <v>0</v>
      </c>
      <c r="AB1619" s="228" t="str">
        <f t="shared" si="229"/>
        <v/>
      </c>
    </row>
    <row r="1620" spans="1:28" s="227" customFormat="1" ht="20.25">
      <c r="A1620" s="181"/>
      <c r="B1620" s="182" t="str">
        <f>IF(LEN(A1620)=0,"",INDEX('Smelter Look-up'!$A:$A,MATCH($A1620,'Smelter Look-up'!$E:$E,0)))</f>
        <v/>
      </c>
      <c r="C1620" s="186" t="str">
        <f>IF(LEN(A1620)=0,"",INDEX('Smelter Look-up'!$C:$C,MATCH($A1620,'Smelter Look-up'!$E:$E,0)))</f>
        <v/>
      </c>
      <c r="D1620" s="230"/>
      <c r="E1620" s="182" t="str">
        <f ca="1">IF(ISERROR($V1620),"",OFFSET('Smelter Look-up'!$D$4,$V1620-4,0)&amp;"")</f>
        <v/>
      </c>
      <c r="F1620" s="182" t="str">
        <f ca="1">IF(ISERROR($V1620),"",OFFSET('Smelter Look-up'!$E$4,$V1620-4,0))</f>
        <v/>
      </c>
      <c r="G1620" s="182" t="str">
        <f ca="1">IF(C1620=$X$4,IF(ISERROR($V1620),"Enter smelter details","RMI"),IF(ISERROR($V1620),"",OFFSET('Smelter Look-up'!$F$4,$V1620-4,0)))</f>
        <v/>
      </c>
      <c r="H1620" s="183" t="str">
        <f ca="1">IF(ISERROR($V1620),"",OFFSET('Smelter Look-up'!$G$4,$V1620-4,0))</f>
        <v/>
      </c>
      <c r="I1620" s="184" t="str">
        <f ca="1">IF(ISERROR($V1620),"",OFFSET('Smelter Look-up'!$H$4,$V1620-4,0))</f>
        <v/>
      </c>
      <c r="J1620" s="184" t="str">
        <f ca="1">IF(ISERROR($V1620),"",OFFSET('Smelter Look-up'!$I$4,$V1620-4,0))</f>
        <v/>
      </c>
      <c r="K1620" s="224"/>
      <c r="L1620" s="224"/>
      <c r="M1620" s="224"/>
      <c r="N1620" s="224"/>
      <c r="O1620" s="224"/>
      <c r="P1620" s="185"/>
      <c r="Q1620" s="225"/>
      <c r="R1620" s="182" t="str">
        <f ca="1">IF(ISERROR($V1620),"",OFFSET('Smelter Look-up'!$C$4,$V1620-4,0)&amp;"")</f>
        <v/>
      </c>
      <c r="S1620" s="181" t="str">
        <f t="shared" ca="1" si="227"/>
        <v/>
      </c>
      <c r="T1620" s="181" t="str">
        <f ca="1">IF(B1620="","",IF(ISERROR(MATCH($J1620,SorP!$B$1:$B$6226,0)),"",INDIRECT("'SorP'!$A$"&amp;MATCH($S1620&amp;$J1620,SorP!C:C,0))))</f>
        <v/>
      </c>
      <c r="U1620" s="201"/>
      <c r="V1620" s="226" t="e">
        <f>IF(C1620="",NA(),IF(OR(C1620="Smelter not listed",C1620="Smelter not yet identified"),MATCH($B1620&amp;$D1620,'Smelter Look-up'!$J:$J,0),MATCH($B1620&amp;$C1620,'Smelter Look-up'!$J:$J,0)))</f>
        <v>#N/A</v>
      </c>
      <c r="X1620" s="227">
        <f t="shared" ca="1" si="228"/>
        <v>0</v>
      </c>
      <c r="AB1620" s="228" t="str">
        <f t="shared" si="229"/>
        <v/>
      </c>
    </row>
    <row r="1621" spans="1:28" s="227" customFormat="1" ht="20.25">
      <c r="A1621" s="181"/>
      <c r="B1621" s="182" t="str">
        <f>IF(LEN(A1621)=0,"",INDEX('Smelter Look-up'!$A:$A,MATCH($A1621,'Smelter Look-up'!$E:$E,0)))</f>
        <v/>
      </c>
      <c r="C1621" s="186" t="str">
        <f>IF(LEN(A1621)=0,"",INDEX('Smelter Look-up'!$C:$C,MATCH($A1621,'Smelter Look-up'!$E:$E,0)))</f>
        <v/>
      </c>
      <c r="D1621" s="230"/>
      <c r="E1621" s="182" t="str">
        <f ca="1">IF(ISERROR($V1621),"",OFFSET('Smelter Look-up'!$D$4,$V1621-4,0)&amp;"")</f>
        <v/>
      </c>
      <c r="F1621" s="182" t="str">
        <f ca="1">IF(ISERROR($V1621),"",OFFSET('Smelter Look-up'!$E$4,$V1621-4,0))</f>
        <v/>
      </c>
      <c r="G1621" s="182" t="str">
        <f ca="1">IF(C1621=$X$4,IF(ISERROR($V1621),"Enter smelter details","RMI"),IF(ISERROR($V1621),"",OFFSET('Smelter Look-up'!$F$4,$V1621-4,0)))</f>
        <v/>
      </c>
      <c r="H1621" s="183" t="str">
        <f ca="1">IF(ISERROR($V1621),"",OFFSET('Smelter Look-up'!$G$4,$V1621-4,0))</f>
        <v/>
      </c>
      <c r="I1621" s="184" t="str">
        <f ca="1">IF(ISERROR($V1621),"",OFFSET('Smelter Look-up'!$H$4,$V1621-4,0))</f>
        <v/>
      </c>
      <c r="J1621" s="184" t="str">
        <f ca="1">IF(ISERROR($V1621),"",OFFSET('Smelter Look-up'!$I$4,$V1621-4,0))</f>
        <v/>
      </c>
      <c r="K1621" s="224"/>
      <c r="L1621" s="224"/>
      <c r="M1621" s="224"/>
      <c r="N1621" s="224"/>
      <c r="O1621" s="224"/>
      <c r="P1621" s="185"/>
      <c r="Q1621" s="225"/>
      <c r="R1621" s="182" t="str">
        <f ca="1">IF(ISERROR($V1621),"",OFFSET('Smelter Look-up'!$C$4,$V1621-4,0)&amp;"")</f>
        <v/>
      </c>
      <c r="S1621" s="181" t="str">
        <f t="shared" ca="1" si="227"/>
        <v/>
      </c>
      <c r="T1621" s="181" t="str">
        <f ca="1">IF(B1621="","",IF(ISERROR(MATCH($J1621,SorP!$B$1:$B$6226,0)),"",INDIRECT("'SorP'!$A$"&amp;MATCH($S1621&amp;$J1621,SorP!C:C,0))))</f>
        <v/>
      </c>
      <c r="U1621" s="201"/>
      <c r="V1621" s="226" t="e">
        <f>IF(C1621="",NA(),IF(OR(C1621="Smelter not listed",C1621="Smelter not yet identified"),MATCH($B1621&amp;$D1621,'Smelter Look-up'!$J:$J,0),MATCH($B1621&amp;$C1621,'Smelter Look-up'!$J:$J,0)))</f>
        <v>#N/A</v>
      </c>
      <c r="X1621" s="227">
        <f t="shared" ca="1" si="228"/>
        <v>0</v>
      </c>
      <c r="AB1621" s="228" t="str">
        <f t="shared" si="229"/>
        <v/>
      </c>
    </row>
    <row r="1622" spans="1:28" s="227" customFormat="1" ht="20.25">
      <c r="A1622" s="181"/>
      <c r="B1622" s="182" t="str">
        <f>IF(LEN(A1622)=0,"",INDEX('Smelter Look-up'!$A:$A,MATCH($A1622,'Smelter Look-up'!$E:$E,0)))</f>
        <v/>
      </c>
      <c r="C1622" s="186" t="str">
        <f>IF(LEN(A1622)=0,"",INDEX('Smelter Look-up'!$C:$C,MATCH($A1622,'Smelter Look-up'!$E:$E,0)))</f>
        <v/>
      </c>
      <c r="D1622" s="230"/>
      <c r="E1622" s="182" t="str">
        <f ca="1">IF(ISERROR($V1622),"",OFFSET('Smelter Look-up'!$D$4,$V1622-4,0)&amp;"")</f>
        <v/>
      </c>
      <c r="F1622" s="182" t="str">
        <f ca="1">IF(ISERROR($V1622),"",OFFSET('Smelter Look-up'!$E$4,$V1622-4,0))</f>
        <v/>
      </c>
      <c r="G1622" s="182" t="str">
        <f ca="1">IF(C1622=$X$4,IF(ISERROR($V1622),"Enter smelter details","RMI"),IF(ISERROR($V1622),"",OFFSET('Smelter Look-up'!$F$4,$V1622-4,0)))</f>
        <v/>
      </c>
      <c r="H1622" s="183" t="str">
        <f ca="1">IF(ISERROR($V1622),"",OFFSET('Smelter Look-up'!$G$4,$V1622-4,0))</f>
        <v/>
      </c>
      <c r="I1622" s="184" t="str">
        <f ca="1">IF(ISERROR($V1622),"",OFFSET('Smelter Look-up'!$H$4,$V1622-4,0))</f>
        <v/>
      </c>
      <c r="J1622" s="184" t="str">
        <f ca="1">IF(ISERROR($V1622),"",OFFSET('Smelter Look-up'!$I$4,$V1622-4,0))</f>
        <v/>
      </c>
      <c r="K1622" s="224"/>
      <c r="L1622" s="224"/>
      <c r="M1622" s="224"/>
      <c r="N1622" s="224"/>
      <c r="O1622" s="224"/>
      <c r="P1622" s="185"/>
      <c r="Q1622" s="225"/>
      <c r="R1622" s="182" t="str">
        <f ca="1">IF(ISERROR($V1622),"",OFFSET('Smelter Look-up'!$C$4,$V1622-4,0)&amp;"")</f>
        <v/>
      </c>
      <c r="S1622" s="181" t="str">
        <f t="shared" ca="1" si="227"/>
        <v/>
      </c>
      <c r="T1622" s="181" t="str">
        <f ca="1">IF(B1622="","",IF(ISERROR(MATCH($J1622,SorP!$B$1:$B$6226,0)),"",INDIRECT("'SorP'!$A$"&amp;MATCH($S1622&amp;$J1622,SorP!C:C,0))))</f>
        <v/>
      </c>
      <c r="U1622" s="201"/>
      <c r="V1622" s="226" t="e">
        <f>IF(C1622="",NA(),IF(OR(C1622="Smelter not listed",C1622="Smelter not yet identified"),MATCH($B1622&amp;$D1622,'Smelter Look-up'!$J:$J,0),MATCH($B1622&amp;$C1622,'Smelter Look-up'!$J:$J,0)))</f>
        <v>#N/A</v>
      </c>
      <c r="X1622" s="227">
        <f t="shared" ca="1" si="228"/>
        <v>0</v>
      </c>
      <c r="AB1622" s="228" t="str">
        <f t="shared" si="229"/>
        <v/>
      </c>
    </row>
    <row r="1623" spans="1:28" s="227" customFormat="1" ht="20.25">
      <c r="A1623" s="181"/>
      <c r="B1623" s="182" t="str">
        <f>IF(LEN(A1623)=0,"",INDEX('Smelter Look-up'!$A:$A,MATCH($A1623,'Smelter Look-up'!$E:$E,0)))</f>
        <v/>
      </c>
      <c r="C1623" s="186" t="str">
        <f>IF(LEN(A1623)=0,"",INDEX('Smelter Look-up'!$C:$C,MATCH($A1623,'Smelter Look-up'!$E:$E,0)))</f>
        <v/>
      </c>
      <c r="D1623" s="230"/>
      <c r="E1623" s="182" t="str">
        <f ca="1">IF(ISERROR($V1623),"",OFFSET('Smelter Look-up'!$D$4,$V1623-4,0)&amp;"")</f>
        <v/>
      </c>
      <c r="F1623" s="182" t="str">
        <f ca="1">IF(ISERROR($V1623),"",OFFSET('Smelter Look-up'!$E$4,$V1623-4,0))</f>
        <v/>
      </c>
      <c r="G1623" s="182" t="str">
        <f ca="1">IF(C1623=$X$4,IF(ISERROR($V1623),"Enter smelter details","RMI"),IF(ISERROR($V1623),"",OFFSET('Smelter Look-up'!$F$4,$V1623-4,0)))</f>
        <v/>
      </c>
      <c r="H1623" s="183" t="str">
        <f ca="1">IF(ISERROR($V1623),"",OFFSET('Smelter Look-up'!$G$4,$V1623-4,0))</f>
        <v/>
      </c>
      <c r="I1623" s="184" t="str">
        <f ca="1">IF(ISERROR($V1623),"",OFFSET('Smelter Look-up'!$H$4,$V1623-4,0))</f>
        <v/>
      </c>
      <c r="J1623" s="184" t="str">
        <f ca="1">IF(ISERROR($V1623),"",OFFSET('Smelter Look-up'!$I$4,$V1623-4,0))</f>
        <v/>
      </c>
      <c r="K1623" s="224"/>
      <c r="L1623" s="224"/>
      <c r="M1623" s="224"/>
      <c r="N1623" s="224"/>
      <c r="O1623" s="224"/>
      <c r="P1623" s="185"/>
      <c r="Q1623" s="225"/>
      <c r="R1623" s="182" t="str">
        <f ca="1">IF(ISERROR($V1623),"",OFFSET('Smelter Look-up'!$C$4,$V1623-4,0)&amp;"")</f>
        <v/>
      </c>
      <c r="S1623" s="181" t="str">
        <f t="shared" ca="1" si="227"/>
        <v/>
      </c>
      <c r="T1623" s="181" t="str">
        <f ca="1">IF(B1623="","",IF(ISERROR(MATCH($J1623,SorP!$B$1:$B$6226,0)),"",INDIRECT("'SorP'!$A$"&amp;MATCH($S1623&amp;$J1623,SorP!C:C,0))))</f>
        <v/>
      </c>
      <c r="U1623" s="201"/>
      <c r="V1623" s="226" t="e">
        <f>IF(C1623="",NA(),IF(OR(C1623="Smelter not listed",C1623="Smelter not yet identified"),MATCH($B1623&amp;$D1623,'Smelter Look-up'!$J:$J,0),MATCH($B1623&amp;$C1623,'Smelter Look-up'!$J:$J,0)))</f>
        <v>#N/A</v>
      </c>
      <c r="X1623" s="227">
        <f t="shared" ca="1" si="228"/>
        <v>0</v>
      </c>
      <c r="AB1623" s="228" t="str">
        <f t="shared" si="229"/>
        <v/>
      </c>
    </row>
    <row r="1624" spans="1:28" s="227" customFormat="1" ht="20.25">
      <c r="A1624" s="181"/>
      <c r="B1624" s="182" t="str">
        <f>IF(LEN(A1624)=0,"",INDEX('Smelter Look-up'!$A:$A,MATCH($A1624,'Smelter Look-up'!$E:$E,0)))</f>
        <v/>
      </c>
      <c r="C1624" s="186" t="str">
        <f>IF(LEN(A1624)=0,"",INDEX('Smelter Look-up'!$C:$C,MATCH($A1624,'Smelter Look-up'!$E:$E,0)))</f>
        <v/>
      </c>
      <c r="D1624" s="230"/>
      <c r="E1624" s="182" t="str">
        <f ca="1">IF(ISERROR($V1624),"",OFFSET('Smelter Look-up'!$D$4,$V1624-4,0)&amp;"")</f>
        <v/>
      </c>
      <c r="F1624" s="182" t="str">
        <f ca="1">IF(ISERROR($V1624),"",OFFSET('Smelter Look-up'!$E$4,$V1624-4,0))</f>
        <v/>
      </c>
      <c r="G1624" s="182" t="str">
        <f ca="1">IF(C1624=$X$4,IF(ISERROR($V1624),"Enter smelter details","RMI"),IF(ISERROR($V1624),"",OFFSET('Smelter Look-up'!$F$4,$V1624-4,0)))</f>
        <v/>
      </c>
      <c r="H1624" s="183" t="str">
        <f ca="1">IF(ISERROR($V1624),"",OFFSET('Smelter Look-up'!$G$4,$V1624-4,0))</f>
        <v/>
      </c>
      <c r="I1624" s="184" t="str">
        <f ca="1">IF(ISERROR($V1624),"",OFFSET('Smelter Look-up'!$H$4,$V1624-4,0))</f>
        <v/>
      </c>
      <c r="J1624" s="184" t="str">
        <f ca="1">IF(ISERROR($V1624),"",OFFSET('Smelter Look-up'!$I$4,$V1624-4,0))</f>
        <v/>
      </c>
      <c r="K1624" s="224"/>
      <c r="L1624" s="224"/>
      <c r="M1624" s="224"/>
      <c r="N1624" s="224"/>
      <c r="O1624" s="224"/>
      <c r="P1624" s="185"/>
      <c r="Q1624" s="225"/>
      <c r="R1624" s="182" t="str">
        <f ca="1">IF(ISERROR($V1624),"",OFFSET('Smelter Look-up'!$C$4,$V1624-4,0)&amp;"")</f>
        <v/>
      </c>
      <c r="S1624" s="181" t="str">
        <f t="shared" ca="1" si="227"/>
        <v/>
      </c>
      <c r="T1624" s="181" t="str">
        <f ca="1">IF(B1624="","",IF(ISERROR(MATCH($J1624,SorP!$B$1:$B$6226,0)),"",INDIRECT("'SorP'!$A$"&amp;MATCH($S1624&amp;$J1624,SorP!C:C,0))))</f>
        <v/>
      </c>
      <c r="U1624" s="201"/>
      <c r="V1624" s="226" t="e">
        <f>IF(C1624="",NA(),IF(OR(C1624="Smelter not listed",C1624="Smelter not yet identified"),MATCH($B1624&amp;$D1624,'Smelter Look-up'!$J:$J,0),MATCH($B1624&amp;$C1624,'Smelter Look-up'!$J:$J,0)))</f>
        <v>#N/A</v>
      </c>
      <c r="X1624" s="227">
        <f t="shared" ca="1" si="228"/>
        <v>0</v>
      </c>
      <c r="AB1624" s="228" t="str">
        <f t="shared" si="229"/>
        <v/>
      </c>
    </row>
    <row r="1625" spans="1:28" s="227" customFormat="1" ht="20.25">
      <c r="A1625" s="181"/>
      <c r="B1625" s="182" t="str">
        <f>IF(LEN(A1625)=0,"",INDEX('Smelter Look-up'!$A:$A,MATCH($A1625,'Smelter Look-up'!$E:$E,0)))</f>
        <v/>
      </c>
      <c r="C1625" s="186" t="str">
        <f>IF(LEN(A1625)=0,"",INDEX('Smelter Look-up'!$C:$C,MATCH($A1625,'Smelter Look-up'!$E:$E,0)))</f>
        <v/>
      </c>
      <c r="D1625" s="230"/>
      <c r="E1625" s="182" t="str">
        <f ca="1">IF(ISERROR($V1625),"",OFFSET('Smelter Look-up'!$D$4,$V1625-4,0)&amp;"")</f>
        <v/>
      </c>
      <c r="F1625" s="182" t="str">
        <f ca="1">IF(ISERROR($V1625),"",OFFSET('Smelter Look-up'!$E$4,$V1625-4,0))</f>
        <v/>
      </c>
      <c r="G1625" s="182" t="str">
        <f ca="1">IF(C1625=$X$4,IF(ISERROR($V1625),"Enter smelter details","RMI"),IF(ISERROR($V1625),"",OFFSET('Smelter Look-up'!$F$4,$V1625-4,0)))</f>
        <v/>
      </c>
      <c r="H1625" s="183" t="str">
        <f ca="1">IF(ISERROR($V1625),"",OFFSET('Smelter Look-up'!$G$4,$V1625-4,0))</f>
        <v/>
      </c>
      <c r="I1625" s="184" t="str">
        <f ca="1">IF(ISERROR($V1625),"",OFFSET('Smelter Look-up'!$H$4,$V1625-4,0))</f>
        <v/>
      </c>
      <c r="J1625" s="184" t="str">
        <f ca="1">IF(ISERROR($V1625),"",OFFSET('Smelter Look-up'!$I$4,$V1625-4,0))</f>
        <v/>
      </c>
      <c r="K1625" s="224"/>
      <c r="L1625" s="224"/>
      <c r="M1625" s="224"/>
      <c r="N1625" s="224"/>
      <c r="O1625" s="224"/>
      <c r="P1625" s="185"/>
      <c r="Q1625" s="225"/>
      <c r="R1625" s="182" t="str">
        <f ca="1">IF(ISERROR($V1625),"",OFFSET('Smelter Look-up'!$C$4,$V1625-4,0)&amp;"")</f>
        <v/>
      </c>
      <c r="S1625" s="181" t="str">
        <f t="shared" ca="1" si="227"/>
        <v/>
      </c>
      <c r="T1625" s="181" t="str">
        <f ca="1">IF(B1625="","",IF(ISERROR(MATCH($J1625,SorP!$B$1:$B$6226,0)),"",INDIRECT("'SorP'!$A$"&amp;MATCH($S1625&amp;$J1625,SorP!C:C,0))))</f>
        <v/>
      </c>
      <c r="U1625" s="201"/>
      <c r="V1625" s="226" t="e">
        <f>IF(C1625="",NA(),IF(OR(C1625="Smelter not listed",C1625="Smelter not yet identified"),MATCH($B1625&amp;$D1625,'Smelter Look-up'!$J:$J,0),MATCH($B1625&amp;$C1625,'Smelter Look-up'!$J:$J,0)))</f>
        <v>#N/A</v>
      </c>
      <c r="X1625" s="227">
        <f t="shared" ca="1" si="228"/>
        <v>0</v>
      </c>
      <c r="AB1625" s="228" t="str">
        <f t="shared" si="229"/>
        <v/>
      </c>
    </row>
    <row r="1626" spans="1:28" s="227" customFormat="1" ht="20.25">
      <c r="A1626" s="181"/>
      <c r="B1626" s="182" t="str">
        <f>IF(LEN(A1626)=0,"",INDEX('Smelter Look-up'!$A:$A,MATCH($A1626,'Smelter Look-up'!$E:$E,0)))</f>
        <v/>
      </c>
      <c r="C1626" s="186" t="str">
        <f>IF(LEN(A1626)=0,"",INDEX('Smelter Look-up'!$C:$C,MATCH($A1626,'Smelter Look-up'!$E:$E,0)))</f>
        <v/>
      </c>
      <c r="D1626" s="230"/>
      <c r="E1626" s="182" t="str">
        <f ca="1">IF(ISERROR($V1626),"",OFFSET('Smelter Look-up'!$D$4,$V1626-4,0)&amp;"")</f>
        <v/>
      </c>
      <c r="F1626" s="182" t="str">
        <f ca="1">IF(ISERROR($V1626),"",OFFSET('Smelter Look-up'!$E$4,$V1626-4,0))</f>
        <v/>
      </c>
      <c r="G1626" s="182" t="str">
        <f ca="1">IF(C1626=$X$4,IF(ISERROR($V1626),"Enter smelter details","RMI"),IF(ISERROR($V1626),"",OFFSET('Smelter Look-up'!$F$4,$V1626-4,0)))</f>
        <v/>
      </c>
      <c r="H1626" s="183" t="str">
        <f ca="1">IF(ISERROR($V1626),"",OFFSET('Smelter Look-up'!$G$4,$V1626-4,0))</f>
        <v/>
      </c>
      <c r="I1626" s="184" t="str">
        <f ca="1">IF(ISERROR($V1626),"",OFFSET('Smelter Look-up'!$H$4,$V1626-4,0))</f>
        <v/>
      </c>
      <c r="J1626" s="184" t="str">
        <f ca="1">IF(ISERROR($V1626),"",OFFSET('Smelter Look-up'!$I$4,$V1626-4,0))</f>
        <v/>
      </c>
      <c r="K1626" s="224"/>
      <c r="L1626" s="224"/>
      <c r="M1626" s="224"/>
      <c r="N1626" s="224"/>
      <c r="O1626" s="224"/>
      <c r="P1626" s="185"/>
      <c r="Q1626" s="225"/>
      <c r="R1626" s="182" t="str">
        <f ca="1">IF(ISERROR($V1626),"",OFFSET('Smelter Look-up'!$C$4,$V1626-4,0)&amp;"")</f>
        <v/>
      </c>
      <c r="S1626" s="181" t="str">
        <f t="shared" ca="1" si="227"/>
        <v/>
      </c>
      <c r="T1626" s="181" t="str">
        <f ca="1">IF(B1626="","",IF(ISERROR(MATCH($J1626,SorP!$B$1:$B$6226,0)),"",INDIRECT("'SorP'!$A$"&amp;MATCH($S1626&amp;$J1626,SorP!C:C,0))))</f>
        <v/>
      </c>
      <c r="U1626" s="201"/>
      <c r="V1626" s="226" t="e">
        <f>IF(C1626="",NA(),IF(OR(C1626="Smelter not listed",C1626="Smelter not yet identified"),MATCH($B1626&amp;$D1626,'Smelter Look-up'!$J:$J,0),MATCH($B1626&amp;$C1626,'Smelter Look-up'!$J:$J,0)))</f>
        <v>#N/A</v>
      </c>
      <c r="X1626" s="227">
        <f t="shared" ca="1" si="228"/>
        <v>0</v>
      </c>
      <c r="AB1626" s="228" t="str">
        <f t="shared" si="229"/>
        <v/>
      </c>
    </row>
    <row r="1627" spans="1:28" s="227" customFormat="1" ht="20.25">
      <c r="A1627" s="181"/>
      <c r="B1627" s="182" t="str">
        <f>IF(LEN(A1627)=0,"",INDEX('Smelter Look-up'!$A:$A,MATCH($A1627,'Smelter Look-up'!$E:$E,0)))</f>
        <v/>
      </c>
      <c r="C1627" s="186" t="str">
        <f>IF(LEN(A1627)=0,"",INDEX('Smelter Look-up'!$C:$C,MATCH($A1627,'Smelter Look-up'!$E:$E,0)))</f>
        <v/>
      </c>
      <c r="D1627" s="230"/>
      <c r="E1627" s="182" t="str">
        <f ca="1">IF(ISERROR($V1627),"",OFFSET('Smelter Look-up'!$D$4,$V1627-4,0)&amp;"")</f>
        <v/>
      </c>
      <c r="F1627" s="182" t="str">
        <f ca="1">IF(ISERROR($V1627),"",OFFSET('Smelter Look-up'!$E$4,$V1627-4,0))</f>
        <v/>
      </c>
      <c r="G1627" s="182" t="str">
        <f ca="1">IF(C1627=$X$4,IF(ISERROR($V1627),"Enter smelter details","RMI"),IF(ISERROR($V1627),"",OFFSET('Smelter Look-up'!$F$4,$V1627-4,0)))</f>
        <v/>
      </c>
      <c r="H1627" s="183" t="str">
        <f ca="1">IF(ISERROR($V1627),"",OFFSET('Smelter Look-up'!$G$4,$V1627-4,0))</f>
        <v/>
      </c>
      <c r="I1627" s="184" t="str">
        <f ca="1">IF(ISERROR($V1627),"",OFFSET('Smelter Look-up'!$H$4,$V1627-4,0))</f>
        <v/>
      </c>
      <c r="J1627" s="184" t="str">
        <f ca="1">IF(ISERROR($V1627),"",OFFSET('Smelter Look-up'!$I$4,$V1627-4,0))</f>
        <v/>
      </c>
      <c r="K1627" s="224"/>
      <c r="L1627" s="224"/>
      <c r="M1627" s="224"/>
      <c r="N1627" s="224"/>
      <c r="O1627" s="224"/>
      <c r="P1627" s="185"/>
      <c r="Q1627" s="225"/>
      <c r="R1627" s="182" t="str">
        <f ca="1">IF(ISERROR($V1627),"",OFFSET('Smelter Look-up'!$C$4,$V1627-4,0)&amp;"")</f>
        <v/>
      </c>
      <c r="S1627" s="181" t="str">
        <f t="shared" ca="1" si="227"/>
        <v/>
      </c>
      <c r="T1627" s="181" t="str">
        <f ca="1">IF(B1627="","",IF(ISERROR(MATCH($J1627,SorP!$B$1:$B$6226,0)),"",INDIRECT("'SorP'!$A$"&amp;MATCH($S1627&amp;$J1627,SorP!C:C,0))))</f>
        <v/>
      </c>
      <c r="U1627" s="201"/>
      <c r="V1627" s="226" t="e">
        <f>IF(C1627="",NA(),IF(OR(C1627="Smelter not listed",C1627="Smelter not yet identified"),MATCH($B1627&amp;$D1627,'Smelter Look-up'!$J:$J,0),MATCH($B1627&amp;$C1627,'Smelter Look-up'!$J:$J,0)))</f>
        <v>#N/A</v>
      </c>
      <c r="X1627" s="227">
        <f t="shared" ca="1" si="228"/>
        <v>0</v>
      </c>
      <c r="AB1627" s="228" t="str">
        <f t="shared" si="229"/>
        <v/>
      </c>
    </row>
    <row r="1628" spans="1:28" s="227" customFormat="1" ht="20.25">
      <c r="A1628" s="181"/>
      <c r="B1628" s="182" t="str">
        <f>IF(LEN(A1628)=0,"",INDEX('Smelter Look-up'!$A:$A,MATCH($A1628,'Smelter Look-up'!$E:$E,0)))</f>
        <v/>
      </c>
      <c r="C1628" s="186" t="str">
        <f>IF(LEN(A1628)=0,"",INDEX('Smelter Look-up'!$C:$C,MATCH($A1628,'Smelter Look-up'!$E:$E,0)))</f>
        <v/>
      </c>
      <c r="D1628" s="230"/>
      <c r="E1628" s="182" t="str">
        <f ca="1">IF(ISERROR($V1628),"",OFFSET('Smelter Look-up'!$D$4,$V1628-4,0)&amp;"")</f>
        <v/>
      </c>
      <c r="F1628" s="182" t="str">
        <f ca="1">IF(ISERROR($V1628),"",OFFSET('Smelter Look-up'!$E$4,$V1628-4,0))</f>
        <v/>
      </c>
      <c r="G1628" s="182" t="str">
        <f ca="1">IF(C1628=$X$4,IF(ISERROR($V1628),"Enter smelter details","RMI"),IF(ISERROR($V1628),"",OFFSET('Smelter Look-up'!$F$4,$V1628-4,0)))</f>
        <v/>
      </c>
      <c r="H1628" s="183" t="str">
        <f ca="1">IF(ISERROR($V1628),"",OFFSET('Smelter Look-up'!$G$4,$V1628-4,0))</f>
        <v/>
      </c>
      <c r="I1628" s="184" t="str">
        <f ca="1">IF(ISERROR($V1628),"",OFFSET('Smelter Look-up'!$H$4,$V1628-4,0))</f>
        <v/>
      </c>
      <c r="J1628" s="184" t="str">
        <f ca="1">IF(ISERROR($V1628),"",OFFSET('Smelter Look-up'!$I$4,$V1628-4,0))</f>
        <v/>
      </c>
      <c r="K1628" s="224"/>
      <c r="L1628" s="224"/>
      <c r="M1628" s="224"/>
      <c r="N1628" s="224"/>
      <c r="O1628" s="224"/>
      <c r="P1628" s="185"/>
      <c r="Q1628" s="225"/>
      <c r="R1628" s="182" t="str">
        <f ca="1">IF(ISERROR($V1628),"",OFFSET('Smelter Look-up'!$C$4,$V1628-4,0)&amp;"")</f>
        <v/>
      </c>
      <c r="S1628" s="181" t="str">
        <f t="shared" ref="S1628:S1658" ca="1" si="230">IF(B1628="","",IF(ISERROR(MATCH($E1628,CL,0)),"Unknown",INDIRECT("'C'!$A$"&amp;MATCH($E1628,CL,0)+1)))</f>
        <v/>
      </c>
      <c r="T1628" s="181" t="str">
        <f ca="1">IF(B1628="","",IF(ISERROR(MATCH($J1628,SorP!$B$1:$B$6226,0)),"",INDIRECT("'SorP'!$A$"&amp;MATCH($S1628&amp;$J1628,SorP!C:C,0))))</f>
        <v/>
      </c>
      <c r="U1628" s="201"/>
      <c r="V1628" s="226" t="e">
        <f>IF(C1628="",NA(),IF(OR(C1628="Smelter not listed",C1628="Smelter not yet identified"),MATCH($B1628&amp;$D1628,'Smelter Look-up'!$J:$J,0),MATCH($B1628&amp;$C1628,'Smelter Look-up'!$J:$J,0)))</f>
        <v>#N/A</v>
      </c>
      <c r="X1628" s="227">
        <f t="shared" ref="X1628:X1658" ca="1" si="231">IF(AND(C1628="Smelter not listed",OR(LEN(D1628)=0,LEN(E1628)=0)),1,0)</f>
        <v>0</v>
      </c>
      <c r="AB1628" s="228" t="str">
        <f t="shared" ref="AB1628:AB1658" si="232">B1628&amp;C1628</f>
        <v/>
      </c>
    </row>
    <row r="1629" spans="1:28" s="227" customFormat="1" ht="20.25">
      <c r="A1629" s="181"/>
      <c r="B1629" s="182" t="str">
        <f>IF(LEN(A1629)=0,"",INDEX('Smelter Look-up'!$A:$A,MATCH($A1629,'Smelter Look-up'!$E:$E,0)))</f>
        <v/>
      </c>
      <c r="C1629" s="186" t="str">
        <f>IF(LEN(A1629)=0,"",INDEX('Smelter Look-up'!$C:$C,MATCH($A1629,'Smelter Look-up'!$E:$E,0)))</f>
        <v/>
      </c>
      <c r="D1629" s="230"/>
      <c r="E1629" s="182" t="str">
        <f ca="1">IF(ISERROR($V1629),"",OFFSET('Smelter Look-up'!$D$4,$V1629-4,0)&amp;"")</f>
        <v/>
      </c>
      <c r="F1629" s="182" t="str">
        <f ca="1">IF(ISERROR($V1629),"",OFFSET('Smelter Look-up'!$E$4,$V1629-4,0))</f>
        <v/>
      </c>
      <c r="G1629" s="182" t="str">
        <f ca="1">IF(C1629=$X$4,IF(ISERROR($V1629),"Enter smelter details","RMI"),IF(ISERROR($V1629),"",OFFSET('Smelter Look-up'!$F$4,$V1629-4,0)))</f>
        <v/>
      </c>
      <c r="H1629" s="183" t="str">
        <f ca="1">IF(ISERROR($V1629),"",OFFSET('Smelter Look-up'!$G$4,$V1629-4,0))</f>
        <v/>
      </c>
      <c r="I1629" s="184" t="str">
        <f ca="1">IF(ISERROR($V1629),"",OFFSET('Smelter Look-up'!$H$4,$V1629-4,0))</f>
        <v/>
      </c>
      <c r="J1629" s="184" t="str">
        <f ca="1">IF(ISERROR($V1629),"",OFFSET('Smelter Look-up'!$I$4,$V1629-4,0))</f>
        <v/>
      </c>
      <c r="K1629" s="224"/>
      <c r="L1629" s="224"/>
      <c r="M1629" s="224"/>
      <c r="N1629" s="224"/>
      <c r="O1629" s="224"/>
      <c r="P1629" s="185"/>
      <c r="Q1629" s="225"/>
      <c r="R1629" s="182" t="str">
        <f ca="1">IF(ISERROR($V1629),"",OFFSET('Smelter Look-up'!$C$4,$V1629-4,0)&amp;"")</f>
        <v/>
      </c>
      <c r="S1629" s="181" t="str">
        <f t="shared" ca="1" si="230"/>
        <v/>
      </c>
      <c r="T1629" s="181" t="str">
        <f ca="1">IF(B1629="","",IF(ISERROR(MATCH($J1629,SorP!$B$1:$B$6226,0)),"",INDIRECT("'SorP'!$A$"&amp;MATCH($S1629&amp;$J1629,SorP!C:C,0))))</f>
        <v/>
      </c>
      <c r="U1629" s="201"/>
      <c r="V1629" s="226" t="e">
        <f>IF(C1629="",NA(),IF(OR(C1629="Smelter not listed",C1629="Smelter not yet identified"),MATCH($B1629&amp;$D1629,'Smelter Look-up'!$J:$J,0),MATCH($B1629&amp;$C1629,'Smelter Look-up'!$J:$J,0)))</f>
        <v>#N/A</v>
      </c>
      <c r="X1629" s="227">
        <f t="shared" ca="1" si="231"/>
        <v>0</v>
      </c>
      <c r="AB1629" s="228" t="str">
        <f t="shared" si="232"/>
        <v/>
      </c>
    </row>
    <row r="1630" spans="1:28" s="227" customFormat="1" ht="20.25">
      <c r="A1630" s="181"/>
      <c r="B1630" s="182" t="str">
        <f>IF(LEN(A1630)=0,"",INDEX('Smelter Look-up'!$A:$A,MATCH($A1630,'Smelter Look-up'!$E:$E,0)))</f>
        <v/>
      </c>
      <c r="C1630" s="186" t="str">
        <f>IF(LEN(A1630)=0,"",INDEX('Smelter Look-up'!$C:$C,MATCH($A1630,'Smelter Look-up'!$E:$E,0)))</f>
        <v/>
      </c>
      <c r="D1630" s="230"/>
      <c r="E1630" s="182" t="str">
        <f ca="1">IF(ISERROR($V1630),"",OFFSET('Smelter Look-up'!$D$4,$V1630-4,0)&amp;"")</f>
        <v/>
      </c>
      <c r="F1630" s="182" t="str">
        <f ca="1">IF(ISERROR($V1630),"",OFFSET('Smelter Look-up'!$E$4,$V1630-4,0))</f>
        <v/>
      </c>
      <c r="G1630" s="182" t="str">
        <f ca="1">IF(C1630=$X$4,IF(ISERROR($V1630),"Enter smelter details","RMI"),IF(ISERROR($V1630),"",OFFSET('Smelter Look-up'!$F$4,$V1630-4,0)))</f>
        <v/>
      </c>
      <c r="H1630" s="183" t="str">
        <f ca="1">IF(ISERROR($V1630),"",OFFSET('Smelter Look-up'!$G$4,$V1630-4,0))</f>
        <v/>
      </c>
      <c r="I1630" s="184" t="str">
        <f ca="1">IF(ISERROR($V1630),"",OFFSET('Smelter Look-up'!$H$4,$V1630-4,0))</f>
        <v/>
      </c>
      <c r="J1630" s="184" t="str">
        <f ca="1">IF(ISERROR($V1630),"",OFFSET('Smelter Look-up'!$I$4,$V1630-4,0))</f>
        <v/>
      </c>
      <c r="K1630" s="224"/>
      <c r="L1630" s="224"/>
      <c r="M1630" s="224"/>
      <c r="N1630" s="224"/>
      <c r="O1630" s="224"/>
      <c r="P1630" s="185"/>
      <c r="Q1630" s="225"/>
      <c r="R1630" s="182" t="str">
        <f ca="1">IF(ISERROR($V1630),"",OFFSET('Smelter Look-up'!$C$4,$V1630-4,0)&amp;"")</f>
        <v/>
      </c>
      <c r="S1630" s="181" t="str">
        <f t="shared" ca="1" si="230"/>
        <v/>
      </c>
      <c r="T1630" s="181" t="str">
        <f ca="1">IF(B1630="","",IF(ISERROR(MATCH($J1630,SorP!$B$1:$B$6226,0)),"",INDIRECT("'SorP'!$A$"&amp;MATCH($S1630&amp;$J1630,SorP!C:C,0))))</f>
        <v/>
      </c>
      <c r="U1630" s="201"/>
      <c r="V1630" s="226" t="e">
        <f>IF(C1630="",NA(),IF(OR(C1630="Smelter not listed",C1630="Smelter not yet identified"),MATCH($B1630&amp;$D1630,'Smelter Look-up'!$J:$J,0),MATCH($B1630&amp;$C1630,'Smelter Look-up'!$J:$J,0)))</f>
        <v>#N/A</v>
      </c>
      <c r="X1630" s="227">
        <f t="shared" ca="1" si="231"/>
        <v>0</v>
      </c>
      <c r="AB1630" s="228" t="str">
        <f t="shared" si="232"/>
        <v/>
      </c>
    </row>
    <row r="1631" spans="1:28" s="227" customFormat="1" ht="20.25">
      <c r="A1631" s="181"/>
      <c r="B1631" s="182" t="str">
        <f>IF(LEN(A1631)=0,"",INDEX('Smelter Look-up'!$A:$A,MATCH($A1631,'Smelter Look-up'!$E:$E,0)))</f>
        <v/>
      </c>
      <c r="C1631" s="186" t="str">
        <f>IF(LEN(A1631)=0,"",INDEX('Smelter Look-up'!$C:$C,MATCH($A1631,'Smelter Look-up'!$E:$E,0)))</f>
        <v/>
      </c>
      <c r="D1631" s="230"/>
      <c r="E1631" s="182" t="str">
        <f ca="1">IF(ISERROR($V1631),"",OFFSET('Smelter Look-up'!$D$4,$V1631-4,0)&amp;"")</f>
        <v/>
      </c>
      <c r="F1631" s="182" t="str">
        <f ca="1">IF(ISERROR($V1631),"",OFFSET('Smelter Look-up'!$E$4,$V1631-4,0))</f>
        <v/>
      </c>
      <c r="G1631" s="182" t="str">
        <f ca="1">IF(C1631=$X$4,IF(ISERROR($V1631),"Enter smelter details","RMI"),IF(ISERROR($V1631),"",OFFSET('Smelter Look-up'!$F$4,$V1631-4,0)))</f>
        <v/>
      </c>
      <c r="H1631" s="183" t="str">
        <f ca="1">IF(ISERROR($V1631),"",OFFSET('Smelter Look-up'!$G$4,$V1631-4,0))</f>
        <v/>
      </c>
      <c r="I1631" s="184" t="str">
        <f ca="1">IF(ISERROR($V1631),"",OFFSET('Smelter Look-up'!$H$4,$V1631-4,0))</f>
        <v/>
      </c>
      <c r="J1631" s="184" t="str">
        <f ca="1">IF(ISERROR($V1631),"",OFFSET('Smelter Look-up'!$I$4,$V1631-4,0))</f>
        <v/>
      </c>
      <c r="K1631" s="224"/>
      <c r="L1631" s="224"/>
      <c r="M1631" s="224"/>
      <c r="N1631" s="224"/>
      <c r="O1631" s="224"/>
      <c r="P1631" s="185"/>
      <c r="Q1631" s="225"/>
      <c r="R1631" s="182" t="str">
        <f ca="1">IF(ISERROR($V1631),"",OFFSET('Smelter Look-up'!$C$4,$V1631-4,0)&amp;"")</f>
        <v/>
      </c>
      <c r="S1631" s="181" t="str">
        <f t="shared" ca="1" si="230"/>
        <v/>
      </c>
      <c r="T1631" s="181" t="str">
        <f ca="1">IF(B1631="","",IF(ISERROR(MATCH($J1631,SorP!$B$1:$B$6226,0)),"",INDIRECT("'SorP'!$A$"&amp;MATCH($S1631&amp;$J1631,SorP!C:C,0))))</f>
        <v/>
      </c>
      <c r="U1631" s="201"/>
      <c r="V1631" s="226" t="e">
        <f>IF(C1631="",NA(),IF(OR(C1631="Smelter not listed",C1631="Smelter not yet identified"),MATCH($B1631&amp;$D1631,'Smelter Look-up'!$J:$J,0),MATCH($B1631&amp;$C1631,'Smelter Look-up'!$J:$J,0)))</f>
        <v>#N/A</v>
      </c>
      <c r="X1631" s="227">
        <f t="shared" ca="1" si="231"/>
        <v>0</v>
      </c>
      <c r="AB1631" s="228" t="str">
        <f t="shared" si="232"/>
        <v/>
      </c>
    </row>
    <row r="1632" spans="1:28" s="227" customFormat="1" ht="20.25">
      <c r="A1632" s="181"/>
      <c r="B1632" s="182" t="str">
        <f>IF(LEN(A1632)=0,"",INDEX('Smelter Look-up'!$A:$A,MATCH($A1632,'Smelter Look-up'!$E:$E,0)))</f>
        <v/>
      </c>
      <c r="C1632" s="186" t="str">
        <f>IF(LEN(A1632)=0,"",INDEX('Smelter Look-up'!$C:$C,MATCH($A1632,'Smelter Look-up'!$E:$E,0)))</f>
        <v/>
      </c>
      <c r="D1632" s="230"/>
      <c r="E1632" s="182" t="str">
        <f ca="1">IF(ISERROR($V1632),"",OFFSET('Smelter Look-up'!$D$4,$V1632-4,0)&amp;"")</f>
        <v/>
      </c>
      <c r="F1632" s="182" t="str">
        <f ca="1">IF(ISERROR($V1632),"",OFFSET('Smelter Look-up'!$E$4,$V1632-4,0))</f>
        <v/>
      </c>
      <c r="G1632" s="182" t="str">
        <f ca="1">IF(C1632=$X$4,IF(ISERROR($V1632),"Enter smelter details","RMI"),IF(ISERROR($V1632),"",OFFSET('Smelter Look-up'!$F$4,$V1632-4,0)))</f>
        <v/>
      </c>
      <c r="H1632" s="183" t="str">
        <f ca="1">IF(ISERROR($V1632),"",OFFSET('Smelter Look-up'!$G$4,$V1632-4,0))</f>
        <v/>
      </c>
      <c r="I1632" s="184" t="str">
        <f ca="1">IF(ISERROR($V1632),"",OFFSET('Smelter Look-up'!$H$4,$V1632-4,0))</f>
        <v/>
      </c>
      <c r="J1632" s="184" t="str">
        <f ca="1">IF(ISERROR($V1632),"",OFFSET('Smelter Look-up'!$I$4,$V1632-4,0))</f>
        <v/>
      </c>
      <c r="K1632" s="224"/>
      <c r="L1632" s="224"/>
      <c r="M1632" s="224"/>
      <c r="N1632" s="224"/>
      <c r="O1632" s="224"/>
      <c r="P1632" s="185"/>
      <c r="Q1632" s="225"/>
      <c r="R1632" s="182" t="str">
        <f ca="1">IF(ISERROR($V1632),"",OFFSET('Smelter Look-up'!$C$4,$V1632-4,0)&amp;"")</f>
        <v/>
      </c>
      <c r="S1632" s="181" t="str">
        <f t="shared" ca="1" si="230"/>
        <v/>
      </c>
      <c r="T1632" s="181" t="str">
        <f ca="1">IF(B1632="","",IF(ISERROR(MATCH($J1632,SorP!$B$1:$B$6226,0)),"",INDIRECT("'SorP'!$A$"&amp;MATCH($S1632&amp;$J1632,SorP!C:C,0))))</f>
        <v/>
      </c>
      <c r="U1632" s="201"/>
      <c r="V1632" s="226" t="e">
        <f>IF(C1632="",NA(),IF(OR(C1632="Smelter not listed",C1632="Smelter not yet identified"),MATCH($B1632&amp;$D1632,'Smelter Look-up'!$J:$J,0),MATCH($B1632&amp;$C1632,'Smelter Look-up'!$J:$J,0)))</f>
        <v>#N/A</v>
      </c>
      <c r="X1632" s="227">
        <f t="shared" ca="1" si="231"/>
        <v>0</v>
      </c>
      <c r="AB1632" s="228" t="str">
        <f t="shared" si="232"/>
        <v/>
      </c>
    </row>
    <row r="1633" spans="1:28" s="227" customFormat="1" ht="20.25">
      <c r="A1633" s="181"/>
      <c r="B1633" s="182" t="str">
        <f>IF(LEN(A1633)=0,"",INDEX('Smelter Look-up'!$A:$A,MATCH($A1633,'Smelter Look-up'!$E:$E,0)))</f>
        <v/>
      </c>
      <c r="C1633" s="186" t="str">
        <f>IF(LEN(A1633)=0,"",INDEX('Smelter Look-up'!$C:$C,MATCH($A1633,'Smelter Look-up'!$E:$E,0)))</f>
        <v/>
      </c>
      <c r="D1633" s="230"/>
      <c r="E1633" s="182" t="str">
        <f ca="1">IF(ISERROR($V1633),"",OFFSET('Smelter Look-up'!$D$4,$V1633-4,0)&amp;"")</f>
        <v/>
      </c>
      <c r="F1633" s="182" t="str">
        <f ca="1">IF(ISERROR($V1633),"",OFFSET('Smelter Look-up'!$E$4,$V1633-4,0))</f>
        <v/>
      </c>
      <c r="G1633" s="182" t="str">
        <f ca="1">IF(C1633=$X$4,IF(ISERROR($V1633),"Enter smelter details","RMI"),IF(ISERROR($V1633),"",OFFSET('Smelter Look-up'!$F$4,$V1633-4,0)))</f>
        <v/>
      </c>
      <c r="H1633" s="183" t="str">
        <f ca="1">IF(ISERROR($V1633),"",OFFSET('Smelter Look-up'!$G$4,$V1633-4,0))</f>
        <v/>
      </c>
      <c r="I1633" s="184" t="str">
        <f ca="1">IF(ISERROR($V1633),"",OFFSET('Smelter Look-up'!$H$4,$V1633-4,0))</f>
        <v/>
      </c>
      <c r="J1633" s="184" t="str">
        <f ca="1">IF(ISERROR($V1633),"",OFFSET('Smelter Look-up'!$I$4,$V1633-4,0))</f>
        <v/>
      </c>
      <c r="K1633" s="224"/>
      <c r="L1633" s="224"/>
      <c r="M1633" s="224"/>
      <c r="N1633" s="224"/>
      <c r="O1633" s="224"/>
      <c r="P1633" s="185"/>
      <c r="Q1633" s="225"/>
      <c r="R1633" s="182" t="str">
        <f ca="1">IF(ISERROR($V1633),"",OFFSET('Smelter Look-up'!$C$4,$V1633-4,0)&amp;"")</f>
        <v/>
      </c>
      <c r="S1633" s="181" t="str">
        <f t="shared" ca="1" si="230"/>
        <v/>
      </c>
      <c r="T1633" s="181" t="str">
        <f ca="1">IF(B1633="","",IF(ISERROR(MATCH($J1633,SorP!$B$1:$B$6226,0)),"",INDIRECT("'SorP'!$A$"&amp;MATCH($S1633&amp;$J1633,SorP!C:C,0))))</f>
        <v/>
      </c>
      <c r="U1633" s="201"/>
      <c r="V1633" s="226" t="e">
        <f>IF(C1633="",NA(),IF(OR(C1633="Smelter not listed",C1633="Smelter not yet identified"),MATCH($B1633&amp;$D1633,'Smelter Look-up'!$J:$J,0),MATCH($B1633&amp;$C1633,'Smelter Look-up'!$J:$J,0)))</f>
        <v>#N/A</v>
      </c>
      <c r="X1633" s="227">
        <f t="shared" ca="1" si="231"/>
        <v>0</v>
      </c>
      <c r="AB1633" s="228" t="str">
        <f t="shared" si="232"/>
        <v/>
      </c>
    </row>
    <row r="1634" spans="1:28" s="227" customFormat="1" ht="20.25">
      <c r="A1634" s="181"/>
      <c r="B1634" s="182" t="str">
        <f>IF(LEN(A1634)=0,"",INDEX('Smelter Look-up'!$A:$A,MATCH($A1634,'Smelter Look-up'!$E:$E,0)))</f>
        <v/>
      </c>
      <c r="C1634" s="186" t="str">
        <f>IF(LEN(A1634)=0,"",INDEX('Smelter Look-up'!$C:$C,MATCH($A1634,'Smelter Look-up'!$E:$E,0)))</f>
        <v/>
      </c>
      <c r="D1634" s="230"/>
      <c r="E1634" s="182" t="str">
        <f ca="1">IF(ISERROR($V1634),"",OFFSET('Smelter Look-up'!$D$4,$V1634-4,0)&amp;"")</f>
        <v/>
      </c>
      <c r="F1634" s="182" t="str">
        <f ca="1">IF(ISERROR($V1634),"",OFFSET('Smelter Look-up'!$E$4,$V1634-4,0))</f>
        <v/>
      </c>
      <c r="G1634" s="182" t="str">
        <f ca="1">IF(C1634=$X$4,IF(ISERROR($V1634),"Enter smelter details","RMI"),IF(ISERROR($V1634),"",OFFSET('Smelter Look-up'!$F$4,$V1634-4,0)))</f>
        <v/>
      </c>
      <c r="H1634" s="183" t="str">
        <f ca="1">IF(ISERROR($V1634),"",OFFSET('Smelter Look-up'!$G$4,$V1634-4,0))</f>
        <v/>
      </c>
      <c r="I1634" s="184" t="str">
        <f ca="1">IF(ISERROR($V1634),"",OFFSET('Smelter Look-up'!$H$4,$V1634-4,0))</f>
        <v/>
      </c>
      <c r="J1634" s="184" t="str">
        <f ca="1">IF(ISERROR($V1634),"",OFFSET('Smelter Look-up'!$I$4,$V1634-4,0))</f>
        <v/>
      </c>
      <c r="K1634" s="224"/>
      <c r="L1634" s="224"/>
      <c r="M1634" s="224"/>
      <c r="N1634" s="224"/>
      <c r="O1634" s="224"/>
      <c r="P1634" s="185"/>
      <c r="Q1634" s="225"/>
      <c r="R1634" s="182" t="str">
        <f ca="1">IF(ISERROR($V1634),"",OFFSET('Smelter Look-up'!$C$4,$V1634-4,0)&amp;"")</f>
        <v/>
      </c>
      <c r="S1634" s="181" t="str">
        <f t="shared" ca="1" si="230"/>
        <v/>
      </c>
      <c r="T1634" s="181" t="str">
        <f ca="1">IF(B1634="","",IF(ISERROR(MATCH($J1634,SorP!$B$1:$B$6226,0)),"",INDIRECT("'SorP'!$A$"&amp;MATCH($S1634&amp;$J1634,SorP!C:C,0))))</f>
        <v/>
      </c>
      <c r="U1634" s="201"/>
      <c r="V1634" s="226" t="e">
        <f>IF(C1634="",NA(),IF(OR(C1634="Smelter not listed",C1634="Smelter not yet identified"),MATCH($B1634&amp;$D1634,'Smelter Look-up'!$J:$J,0),MATCH($B1634&amp;$C1634,'Smelter Look-up'!$J:$J,0)))</f>
        <v>#N/A</v>
      </c>
      <c r="X1634" s="227">
        <f t="shared" ca="1" si="231"/>
        <v>0</v>
      </c>
      <c r="AB1634" s="228" t="str">
        <f t="shared" si="232"/>
        <v/>
      </c>
    </row>
    <row r="1635" spans="1:28" s="227" customFormat="1" ht="20.25">
      <c r="A1635" s="181"/>
      <c r="B1635" s="182" t="str">
        <f>IF(LEN(A1635)=0,"",INDEX('Smelter Look-up'!$A:$A,MATCH($A1635,'Smelter Look-up'!$E:$E,0)))</f>
        <v/>
      </c>
      <c r="C1635" s="186" t="str">
        <f>IF(LEN(A1635)=0,"",INDEX('Smelter Look-up'!$C:$C,MATCH($A1635,'Smelter Look-up'!$E:$E,0)))</f>
        <v/>
      </c>
      <c r="D1635" s="230"/>
      <c r="E1635" s="182" t="str">
        <f ca="1">IF(ISERROR($V1635),"",OFFSET('Smelter Look-up'!$D$4,$V1635-4,0)&amp;"")</f>
        <v/>
      </c>
      <c r="F1635" s="182" t="str">
        <f ca="1">IF(ISERROR($V1635),"",OFFSET('Smelter Look-up'!$E$4,$V1635-4,0))</f>
        <v/>
      </c>
      <c r="G1635" s="182" t="str">
        <f ca="1">IF(C1635=$X$4,IF(ISERROR($V1635),"Enter smelter details","RMI"),IF(ISERROR($V1635),"",OFFSET('Smelter Look-up'!$F$4,$V1635-4,0)))</f>
        <v/>
      </c>
      <c r="H1635" s="183" t="str">
        <f ca="1">IF(ISERROR($V1635),"",OFFSET('Smelter Look-up'!$G$4,$V1635-4,0))</f>
        <v/>
      </c>
      <c r="I1635" s="184" t="str">
        <f ca="1">IF(ISERROR($V1635),"",OFFSET('Smelter Look-up'!$H$4,$V1635-4,0))</f>
        <v/>
      </c>
      <c r="J1635" s="184" t="str">
        <f ca="1">IF(ISERROR($V1635),"",OFFSET('Smelter Look-up'!$I$4,$V1635-4,0))</f>
        <v/>
      </c>
      <c r="K1635" s="224"/>
      <c r="L1635" s="224"/>
      <c r="M1635" s="224"/>
      <c r="N1635" s="224"/>
      <c r="O1635" s="224"/>
      <c r="P1635" s="185"/>
      <c r="Q1635" s="225"/>
      <c r="R1635" s="182" t="str">
        <f ca="1">IF(ISERROR($V1635),"",OFFSET('Smelter Look-up'!$C$4,$V1635-4,0)&amp;"")</f>
        <v/>
      </c>
      <c r="S1635" s="181" t="str">
        <f t="shared" ca="1" si="230"/>
        <v/>
      </c>
      <c r="T1635" s="181" t="str">
        <f ca="1">IF(B1635="","",IF(ISERROR(MATCH($J1635,SorP!$B$1:$B$6226,0)),"",INDIRECT("'SorP'!$A$"&amp;MATCH($S1635&amp;$J1635,SorP!C:C,0))))</f>
        <v/>
      </c>
      <c r="U1635" s="201"/>
      <c r="V1635" s="226" t="e">
        <f>IF(C1635="",NA(),IF(OR(C1635="Smelter not listed",C1635="Smelter not yet identified"),MATCH($B1635&amp;$D1635,'Smelter Look-up'!$J:$J,0),MATCH($B1635&amp;$C1635,'Smelter Look-up'!$J:$J,0)))</f>
        <v>#N/A</v>
      </c>
      <c r="X1635" s="227">
        <f t="shared" ca="1" si="231"/>
        <v>0</v>
      </c>
      <c r="AB1635" s="228" t="str">
        <f t="shared" si="232"/>
        <v/>
      </c>
    </row>
    <row r="1636" spans="1:28" s="227" customFormat="1" ht="20.25">
      <c r="A1636" s="181"/>
      <c r="B1636" s="182" t="str">
        <f>IF(LEN(A1636)=0,"",INDEX('Smelter Look-up'!$A:$A,MATCH($A1636,'Smelter Look-up'!$E:$E,0)))</f>
        <v/>
      </c>
      <c r="C1636" s="186" t="str">
        <f>IF(LEN(A1636)=0,"",INDEX('Smelter Look-up'!$C:$C,MATCH($A1636,'Smelter Look-up'!$E:$E,0)))</f>
        <v/>
      </c>
      <c r="D1636" s="230"/>
      <c r="E1636" s="182" t="str">
        <f ca="1">IF(ISERROR($V1636),"",OFFSET('Smelter Look-up'!$D$4,$V1636-4,0)&amp;"")</f>
        <v/>
      </c>
      <c r="F1636" s="182" t="str">
        <f ca="1">IF(ISERROR($V1636),"",OFFSET('Smelter Look-up'!$E$4,$V1636-4,0))</f>
        <v/>
      </c>
      <c r="G1636" s="182" t="str">
        <f ca="1">IF(C1636=$X$4,IF(ISERROR($V1636),"Enter smelter details","RMI"),IF(ISERROR($V1636),"",OFFSET('Smelter Look-up'!$F$4,$V1636-4,0)))</f>
        <v/>
      </c>
      <c r="H1636" s="183" t="str">
        <f ca="1">IF(ISERROR($V1636),"",OFFSET('Smelter Look-up'!$G$4,$V1636-4,0))</f>
        <v/>
      </c>
      <c r="I1636" s="184" t="str">
        <f ca="1">IF(ISERROR($V1636),"",OFFSET('Smelter Look-up'!$H$4,$V1636-4,0))</f>
        <v/>
      </c>
      <c r="J1636" s="184" t="str">
        <f ca="1">IF(ISERROR($V1636),"",OFFSET('Smelter Look-up'!$I$4,$V1636-4,0))</f>
        <v/>
      </c>
      <c r="K1636" s="224"/>
      <c r="L1636" s="224"/>
      <c r="M1636" s="224"/>
      <c r="N1636" s="224"/>
      <c r="O1636" s="224"/>
      <c r="P1636" s="185"/>
      <c r="Q1636" s="225"/>
      <c r="R1636" s="182" t="str">
        <f ca="1">IF(ISERROR($V1636),"",OFFSET('Smelter Look-up'!$C$4,$V1636-4,0)&amp;"")</f>
        <v/>
      </c>
      <c r="S1636" s="181" t="str">
        <f t="shared" ca="1" si="230"/>
        <v/>
      </c>
      <c r="T1636" s="181" t="str">
        <f ca="1">IF(B1636="","",IF(ISERROR(MATCH($J1636,SorP!$B$1:$B$6226,0)),"",INDIRECT("'SorP'!$A$"&amp;MATCH($S1636&amp;$J1636,SorP!C:C,0))))</f>
        <v/>
      </c>
      <c r="U1636" s="201"/>
      <c r="V1636" s="226" t="e">
        <f>IF(C1636="",NA(),IF(OR(C1636="Smelter not listed",C1636="Smelter not yet identified"),MATCH($B1636&amp;$D1636,'Smelter Look-up'!$J:$J,0),MATCH($B1636&amp;$C1636,'Smelter Look-up'!$J:$J,0)))</f>
        <v>#N/A</v>
      </c>
      <c r="X1636" s="227">
        <f t="shared" ca="1" si="231"/>
        <v>0</v>
      </c>
      <c r="AB1636" s="228" t="str">
        <f t="shared" si="232"/>
        <v/>
      </c>
    </row>
    <row r="1637" spans="1:28" s="227" customFormat="1" ht="20.25">
      <c r="A1637" s="181"/>
      <c r="B1637" s="182" t="str">
        <f>IF(LEN(A1637)=0,"",INDEX('Smelter Look-up'!$A:$A,MATCH($A1637,'Smelter Look-up'!$E:$E,0)))</f>
        <v/>
      </c>
      <c r="C1637" s="186" t="str">
        <f>IF(LEN(A1637)=0,"",INDEX('Smelter Look-up'!$C:$C,MATCH($A1637,'Smelter Look-up'!$E:$E,0)))</f>
        <v/>
      </c>
      <c r="D1637" s="230"/>
      <c r="E1637" s="182" t="str">
        <f ca="1">IF(ISERROR($V1637),"",OFFSET('Smelter Look-up'!$D$4,$V1637-4,0)&amp;"")</f>
        <v/>
      </c>
      <c r="F1637" s="182" t="str">
        <f ca="1">IF(ISERROR($V1637),"",OFFSET('Smelter Look-up'!$E$4,$V1637-4,0))</f>
        <v/>
      </c>
      <c r="G1637" s="182" t="str">
        <f ca="1">IF(C1637=$X$4,IF(ISERROR($V1637),"Enter smelter details","RMI"),IF(ISERROR($V1637),"",OFFSET('Smelter Look-up'!$F$4,$V1637-4,0)))</f>
        <v/>
      </c>
      <c r="H1637" s="183" t="str">
        <f ca="1">IF(ISERROR($V1637),"",OFFSET('Smelter Look-up'!$G$4,$V1637-4,0))</f>
        <v/>
      </c>
      <c r="I1637" s="184" t="str">
        <f ca="1">IF(ISERROR($V1637),"",OFFSET('Smelter Look-up'!$H$4,$V1637-4,0))</f>
        <v/>
      </c>
      <c r="J1637" s="184" t="str">
        <f ca="1">IF(ISERROR($V1637),"",OFFSET('Smelter Look-up'!$I$4,$V1637-4,0))</f>
        <v/>
      </c>
      <c r="K1637" s="224"/>
      <c r="L1637" s="224"/>
      <c r="M1637" s="224"/>
      <c r="N1637" s="224"/>
      <c r="O1637" s="224"/>
      <c r="P1637" s="185"/>
      <c r="Q1637" s="225"/>
      <c r="R1637" s="182" t="str">
        <f ca="1">IF(ISERROR($V1637),"",OFFSET('Smelter Look-up'!$C$4,$V1637-4,0)&amp;"")</f>
        <v/>
      </c>
      <c r="S1637" s="181" t="str">
        <f t="shared" ca="1" si="230"/>
        <v/>
      </c>
      <c r="T1637" s="181" t="str">
        <f ca="1">IF(B1637="","",IF(ISERROR(MATCH($J1637,SorP!$B$1:$B$6226,0)),"",INDIRECT("'SorP'!$A$"&amp;MATCH($S1637&amp;$J1637,SorP!C:C,0))))</f>
        <v/>
      </c>
      <c r="U1637" s="201"/>
      <c r="V1637" s="226" t="e">
        <f>IF(C1637="",NA(),IF(OR(C1637="Smelter not listed",C1637="Smelter not yet identified"),MATCH($B1637&amp;$D1637,'Smelter Look-up'!$J:$J,0),MATCH($B1637&amp;$C1637,'Smelter Look-up'!$J:$J,0)))</f>
        <v>#N/A</v>
      </c>
      <c r="X1637" s="227">
        <f t="shared" ca="1" si="231"/>
        <v>0</v>
      </c>
      <c r="AB1637" s="228" t="str">
        <f t="shared" si="232"/>
        <v/>
      </c>
    </row>
    <row r="1638" spans="1:28" s="227" customFormat="1" ht="20.25">
      <c r="A1638" s="181"/>
      <c r="B1638" s="182" t="str">
        <f>IF(LEN(A1638)=0,"",INDEX('Smelter Look-up'!$A:$A,MATCH($A1638,'Smelter Look-up'!$E:$E,0)))</f>
        <v/>
      </c>
      <c r="C1638" s="186" t="str">
        <f>IF(LEN(A1638)=0,"",INDEX('Smelter Look-up'!$C:$C,MATCH($A1638,'Smelter Look-up'!$E:$E,0)))</f>
        <v/>
      </c>
      <c r="D1638" s="230"/>
      <c r="E1638" s="182" t="str">
        <f ca="1">IF(ISERROR($V1638),"",OFFSET('Smelter Look-up'!$D$4,$V1638-4,0)&amp;"")</f>
        <v/>
      </c>
      <c r="F1638" s="182" t="str">
        <f ca="1">IF(ISERROR($V1638),"",OFFSET('Smelter Look-up'!$E$4,$V1638-4,0))</f>
        <v/>
      </c>
      <c r="G1638" s="182" t="str">
        <f ca="1">IF(C1638=$X$4,IF(ISERROR($V1638),"Enter smelter details","RMI"),IF(ISERROR($V1638),"",OFFSET('Smelter Look-up'!$F$4,$V1638-4,0)))</f>
        <v/>
      </c>
      <c r="H1638" s="183" t="str">
        <f ca="1">IF(ISERROR($V1638),"",OFFSET('Smelter Look-up'!$G$4,$V1638-4,0))</f>
        <v/>
      </c>
      <c r="I1638" s="184" t="str">
        <f ca="1">IF(ISERROR($V1638),"",OFFSET('Smelter Look-up'!$H$4,$V1638-4,0))</f>
        <v/>
      </c>
      <c r="J1638" s="184" t="str">
        <f ca="1">IF(ISERROR($V1638),"",OFFSET('Smelter Look-up'!$I$4,$V1638-4,0))</f>
        <v/>
      </c>
      <c r="K1638" s="224"/>
      <c r="L1638" s="224"/>
      <c r="M1638" s="224"/>
      <c r="N1638" s="224"/>
      <c r="O1638" s="224"/>
      <c r="P1638" s="185"/>
      <c r="Q1638" s="225"/>
      <c r="R1638" s="182" t="str">
        <f ca="1">IF(ISERROR($V1638),"",OFFSET('Smelter Look-up'!$C$4,$V1638-4,0)&amp;"")</f>
        <v/>
      </c>
      <c r="S1638" s="181" t="str">
        <f t="shared" ca="1" si="230"/>
        <v/>
      </c>
      <c r="T1638" s="181" t="str">
        <f ca="1">IF(B1638="","",IF(ISERROR(MATCH($J1638,SorP!$B$1:$B$6226,0)),"",INDIRECT("'SorP'!$A$"&amp;MATCH($S1638&amp;$J1638,SorP!C:C,0))))</f>
        <v/>
      </c>
      <c r="U1638" s="201"/>
      <c r="V1638" s="226" t="e">
        <f>IF(C1638="",NA(),IF(OR(C1638="Smelter not listed",C1638="Smelter not yet identified"),MATCH($B1638&amp;$D1638,'Smelter Look-up'!$J:$J,0),MATCH($B1638&amp;$C1638,'Smelter Look-up'!$J:$J,0)))</f>
        <v>#N/A</v>
      </c>
      <c r="X1638" s="227">
        <f t="shared" ca="1" si="231"/>
        <v>0</v>
      </c>
      <c r="AB1638" s="228" t="str">
        <f t="shared" si="232"/>
        <v/>
      </c>
    </row>
    <row r="1639" spans="1:28" s="227" customFormat="1" ht="20.25">
      <c r="A1639" s="181"/>
      <c r="B1639" s="182" t="str">
        <f>IF(LEN(A1639)=0,"",INDEX('Smelter Look-up'!$A:$A,MATCH($A1639,'Smelter Look-up'!$E:$E,0)))</f>
        <v/>
      </c>
      <c r="C1639" s="186" t="str">
        <f>IF(LEN(A1639)=0,"",INDEX('Smelter Look-up'!$C:$C,MATCH($A1639,'Smelter Look-up'!$E:$E,0)))</f>
        <v/>
      </c>
      <c r="D1639" s="230"/>
      <c r="E1639" s="182" t="str">
        <f ca="1">IF(ISERROR($V1639),"",OFFSET('Smelter Look-up'!$D$4,$V1639-4,0)&amp;"")</f>
        <v/>
      </c>
      <c r="F1639" s="182" t="str">
        <f ca="1">IF(ISERROR($V1639),"",OFFSET('Smelter Look-up'!$E$4,$V1639-4,0))</f>
        <v/>
      </c>
      <c r="G1639" s="182" t="str">
        <f ca="1">IF(C1639=$X$4,IF(ISERROR($V1639),"Enter smelter details","RMI"),IF(ISERROR($V1639),"",OFFSET('Smelter Look-up'!$F$4,$V1639-4,0)))</f>
        <v/>
      </c>
      <c r="H1639" s="183" t="str">
        <f ca="1">IF(ISERROR($V1639),"",OFFSET('Smelter Look-up'!$G$4,$V1639-4,0))</f>
        <v/>
      </c>
      <c r="I1639" s="184" t="str">
        <f ca="1">IF(ISERROR($V1639),"",OFFSET('Smelter Look-up'!$H$4,$V1639-4,0))</f>
        <v/>
      </c>
      <c r="J1639" s="184" t="str">
        <f ca="1">IF(ISERROR($V1639),"",OFFSET('Smelter Look-up'!$I$4,$V1639-4,0))</f>
        <v/>
      </c>
      <c r="K1639" s="224"/>
      <c r="L1639" s="224"/>
      <c r="M1639" s="224"/>
      <c r="N1639" s="224"/>
      <c r="O1639" s="224"/>
      <c r="P1639" s="185"/>
      <c r="Q1639" s="225"/>
      <c r="R1639" s="182" t="str">
        <f ca="1">IF(ISERROR($V1639),"",OFFSET('Smelter Look-up'!$C$4,$V1639-4,0)&amp;"")</f>
        <v/>
      </c>
      <c r="S1639" s="181" t="str">
        <f t="shared" ca="1" si="230"/>
        <v/>
      </c>
      <c r="T1639" s="181" t="str">
        <f ca="1">IF(B1639="","",IF(ISERROR(MATCH($J1639,SorP!$B$1:$B$6226,0)),"",INDIRECT("'SorP'!$A$"&amp;MATCH($S1639&amp;$J1639,SorP!C:C,0))))</f>
        <v/>
      </c>
      <c r="U1639" s="201"/>
      <c r="V1639" s="226" t="e">
        <f>IF(C1639="",NA(),IF(OR(C1639="Smelter not listed",C1639="Smelter not yet identified"),MATCH($B1639&amp;$D1639,'Smelter Look-up'!$J:$J,0),MATCH($B1639&amp;$C1639,'Smelter Look-up'!$J:$J,0)))</f>
        <v>#N/A</v>
      </c>
      <c r="X1639" s="227">
        <f t="shared" ca="1" si="231"/>
        <v>0</v>
      </c>
      <c r="AB1639" s="228" t="str">
        <f t="shared" si="232"/>
        <v/>
      </c>
    </row>
    <row r="1640" spans="1:28" s="227" customFormat="1" ht="20.25">
      <c r="A1640" s="181"/>
      <c r="B1640" s="182" t="str">
        <f>IF(LEN(A1640)=0,"",INDEX('Smelter Look-up'!$A:$A,MATCH($A1640,'Smelter Look-up'!$E:$E,0)))</f>
        <v/>
      </c>
      <c r="C1640" s="186" t="str">
        <f>IF(LEN(A1640)=0,"",INDEX('Smelter Look-up'!$C:$C,MATCH($A1640,'Smelter Look-up'!$E:$E,0)))</f>
        <v/>
      </c>
      <c r="D1640" s="230"/>
      <c r="E1640" s="182" t="str">
        <f ca="1">IF(ISERROR($V1640),"",OFFSET('Smelter Look-up'!$D$4,$V1640-4,0)&amp;"")</f>
        <v/>
      </c>
      <c r="F1640" s="182" t="str">
        <f ca="1">IF(ISERROR($V1640),"",OFFSET('Smelter Look-up'!$E$4,$V1640-4,0))</f>
        <v/>
      </c>
      <c r="G1640" s="182" t="str">
        <f ca="1">IF(C1640=$X$4,IF(ISERROR($V1640),"Enter smelter details","RMI"),IF(ISERROR($V1640),"",OFFSET('Smelter Look-up'!$F$4,$V1640-4,0)))</f>
        <v/>
      </c>
      <c r="H1640" s="183" t="str">
        <f ca="1">IF(ISERROR($V1640),"",OFFSET('Smelter Look-up'!$G$4,$V1640-4,0))</f>
        <v/>
      </c>
      <c r="I1640" s="184" t="str">
        <f ca="1">IF(ISERROR($V1640),"",OFFSET('Smelter Look-up'!$H$4,$V1640-4,0))</f>
        <v/>
      </c>
      <c r="J1640" s="184" t="str">
        <f ca="1">IF(ISERROR($V1640),"",OFFSET('Smelter Look-up'!$I$4,$V1640-4,0))</f>
        <v/>
      </c>
      <c r="K1640" s="224"/>
      <c r="L1640" s="224"/>
      <c r="M1640" s="224"/>
      <c r="N1640" s="224"/>
      <c r="O1640" s="224"/>
      <c r="P1640" s="185"/>
      <c r="Q1640" s="225"/>
      <c r="R1640" s="182" t="str">
        <f ca="1">IF(ISERROR($V1640),"",OFFSET('Smelter Look-up'!$C$4,$V1640-4,0)&amp;"")</f>
        <v/>
      </c>
      <c r="S1640" s="181" t="str">
        <f t="shared" ca="1" si="230"/>
        <v/>
      </c>
      <c r="T1640" s="181" t="str">
        <f ca="1">IF(B1640="","",IF(ISERROR(MATCH($J1640,SorP!$B$1:$B$6226,0)),"",INDIRECT("'SorP'!$A$"&amp;MATCH($S1640&amp;$J1640,SorP!C:C,0))))</f>
        <v/>
      </c>
      <c r="U1640" s="201"/>
      <c r="V1640" s="226" t="e">
        <f>IF(C1640="",NA(),IF(OR(C1640="Smelter not listed",C1640="Smelter not yet identified"),MATCH($B1640&amp;$D1640,'Smelter Look-up'!$J:$J,0),MATCH($B1640&amp;$C1640,'Smelter Look-up'!$J:$J,0)))</f>
        <v>#N/A</v>
      </c>
      <c r="X1640" s="227">
        <f t="shared" ca="1" si="231"/>
        <v>0</v>
      </c>
      <c r="AB1640" s="228" t="str">
        <f t="shared" si="232"/>
        <v/>
      </c>
    </row>
    <row r="1641" spans="1:28" s="227" customFormat="1" ht="20.25">
      <c r="A1641" s="181"/>
      <c r="B1641" s="182" t="str">
        <f>IF(LEN(A1641)=0,"",INDEX('Smelter Look-up'!$A:$A,MATCH($A1641,'Smelter Look-up'!$E:$E,0)))</f>
        <v/>
      </c>
      <c r="C1641" s="186" t="str">
        <f>IF(LEN(A1641)=0,"",INDEX('Smelter Look-up'!$C:$C,MATCH($A1641,'Smelter Look-up'!$E:$E,0)))</f>
        <v/>
      </c>
      <c r="D1641" s="230"/>
      <c r="E1641" s="182" t="str">
        <f ca="1">IF(ISERROR($V1641),"",OFFSET('Smelter Look-up'!$D$4,$V1641-4,0)&amp;"")</f>
        <v/>
      </c>
      <c r="F1641" s="182" t="str">
        <f ca="1">IF(ISERROR($V1641),"",OFFSET('Smelter Look-up'!$E$4,$V1641-4,0))</f>
        <v/>
      </c>
      <c r="G1641" s="182" t="str">
        <f ca="1">IF(C1641=$X$4,IF(ISERROR($V1641),"Enter smelter details","RMI"),IF(ISERROR($V1641),"",OFFSET('Smelter Look-up'!$F$4,$V1641-4,0)))</f>
        <v/>
      </c>
      <c r="H1641" s="183" t="str">
        <f ca="1">IF(ISERROR($V1641),"",OFFSET('Smelter Look-up'!$G$4,$V1641-4,0))</f>
        <v/>
      </c>
      <c r="I1641" s="184" t="str">
        <f ca="1">IF(ISERROR($V1641),"",OFFSET('Smelter Look-up'!$H$4,$V1641-4,0))</f>
        <v/>
      </c>
      <c r="J1641" s="184" t="str">
        <f ca="1">IF(ISERROR($V1641),"",OFFSET('Smelter Look-up'!$I$4,$V1641-4,0))</f>
        <v/>
      </c>
      <c r="K1641" s="224"/>
      <c r="L1641" s="224"/>
      <c r="M1641" s="224"/>
      <c r="N1641" s="224"/>
      <c r="O1641" s="224"/>
      <c r="P1641" s="185"/>
      <c r="Q1641" s="225"/>
      <c r="R1641" s="182" t="str">
        <f ca="1">IF(ISERROR($V1641),"",OFFSET('Smelter Look-up'!$C$4,$V1641-4,0)&amp;"")</f>
        <v/>
      </c>
      <c r="S1641" s="181" t="str">
        <f t="shared" ca="1" si="230"/>
        <v/>
      </c>
      <c r="T1641" s="181" t="str">
        <f ca="1">IF(B1641="","",IF(ISERROR(MATCH($J1641,SorP!$B$1:$B$6226,0)),"",INDIRECT("'SorP'!$A$"&amp;MATCH($S1641&amp;$J1641,SorP!C:C,0))))</f>
        <v/>
      </c>
      <c r="U1641" s="201"/>
      <c r="V1641" s="226" t="e">
        <f>IF(C1641="",NA(),IF(OR(C1641="Smelter not listed",C1641="Smelter not yet identified"),MATCH($B1641&amp;$D1641,'Smelter Look-up'!$J:$J,0),MATCH($B1641&amp;$C1641,'Smelter Look-up'!$J:$J,0)))</f>
        <v>#N/A</v>
      </c>
      <c r="X1641" s="227">
        <f t="shared" ca="1" si="231"/>
        <v>0</v>
      </c>
      <c r="AB1641" s="228" t="str">
        <f t="shared" si="232"/>
        <v/>
      </c>
    </row>
    <row r="1642" spans="1:28" s="227" customFormat="1" ht="20.25">
      <c r="A1642" s="181"/>
      <c r="B1642" s="182" t="str">
        <f>IF(LEN(A1642)=0,"",INDEX('Smelter Look-up'!$A:$A,MATCH($A1642,'Smelter Look-up'!$E:$E,0)))</f>
        <v/>
      </c>
      <c r="C1642" s="186" t="str">
        <f>IF(LEN(A1642)=0,"",INDEX('Smelter Look-up'!$C:$C,MATCH($A1642,'Smelter Look-up'!$E:$E,0)))</f>
        <v/>
      </c>
      <c r="D1642" s="230"/>
      <c r="E1642" s="182" t="str">
        <f ca="1">IF(ISERROR($V1642),"",OFFSET('Smelter Look-up'!$D$4,$V1642-4,0)&amp;"")</f>
        <v/>
      </c>
      <c r="F1642" s="182" t="str">
        <f ca="1">IF(ISERROR($V1642),"",OFFSET('Smelter Look-up'!$E$4,$V1642-4,0))</f>
        <v/>
      </c>
      <c r="G1642" s="182" t="str">
        <f ca="1">IF(C1642=$X$4,IF(ISERROR($V1642),"Enter smelter details","RMI"),IF(ISERROR($V1642),"",OFFSET('Smelter Look-up'!$F$4,$V1642-4,0)))</f>
        <v/>
      </c>
      <c r="H1642" s="183" t="str">
        <f ca="1">IF(ISERROR($V1642),"",OFFSET('Smelter Look-up'!$G$4,$V1642-4,0))</f>
        <v/>
      </c>
      <c r="I1642" s="184" t="str">
        <f ca="1">IF(ISERROR($V1642),"",OFFSET('Smelter Look-up'!$H$4,$V1642-4,0))</f>
        <v/>
      </c>
      <c r="J1642" s="184" t="str">
        <f ca="1">IF(ISERROR($V1642),"",OFFSET('Smelter Look-up'!$I$4,$V1642-4,0))</f>
        <v/>
      </c>
      <c r="K1642" s="224"/>
      <c r="L1642" s="224"/>
      <c r="M1642" s="224"/>
      <c r="N1642" s="224"/>
      <c r="O1642" s="224"/>
      <c r="P1642" s="185"/>
      <c r="Q1642" s="225"/>
      <c r="R1642" s="182" t="str">
        <f ca="1">IF(ISERROR($V1642),"",OFFSET('Smelter Look-up'!$C$4,$V1642-4,0)&amp;"")</f>
        <v/>
      </c>
      <c r="S1642" s="181" t="str">
        <f t="shared" ca="1" si="230"/>
        <v/>
      </c>
      <c r="T1642" s="181" t="str">
        <f ca="1">IF(B1642="","",IF(ISERROR(MATCH($J1642,SorP!$B$1:$B$6226,0)),"",INDIRECT("'SorP'!$A$"&amp;MATCH($S1642&amp;$J1642,SorP!C:C,0))))</f>
        <v/>
      </c>
      <c r="U1642" s="201"/>
      <c r="V1642" s="226" t="e">
        <f>IF(C1642="",NA(),IF(OR(C1642="Smelter not listed",C1642="Smelter not yet identified"),MATCH($B1642&amp;$D1642,'Smelter Look-up'!$J:$J,0),MATCH($B1642&amp;$C1642,'Smelter Look-up'!$J:$J,0)))</f>
        <v>#N/A</v>
      </c>
      <c r="X1642" s="227">
        <f t="shared" ca="1" si="231"/>
        <v>0</v>
      </c>
      <c r="AB1642" s="228" t="str">
        <f t="shared" si="232"/>
        <v/>
      </c>
    </row>
    <row r="1643" spans="1:28" s="227" customFormat="1" ht="20.25">
      <c r="A1643" s="181"/>
      <c r="B1643" s="182" t="str">
        <f>IF(LEN(A1643)=0,"",INDEX('Smelter Look-up'!$A:$A,MATCH($A1643,'Smelter Look-up'!$E:$E,0)))</f>
        <v/>
      </c>
      <c r="C1643" s="186" t="str">
        <f>IF(LEN(A1643)=0,"",INDEX('Smelter Look-up'!$C:$C,MATCH($A1643,'Smelter Look-up'!$E:$E,0)))</f>
        <v/>
      </c>
      <c r="D1643" s="230"/>
      <c r="E1643" s="182" t="str">
        <f ca="1">IF(ISERROR($V1643),"",OFFSET('Smelter Look-up'!$D$4,$V1643-4,0)&amp;"")</f>
        <v/>
      </c>
      <c r="F1643" s="182" t="str">
        <f ca="1">IF(ISERROR($V1643),"",OFFSET('Smelter Look-up'!$E$4,$V1643-4,0))</f>
        <v/>
      </c>
      <c r="G1643" s="182" t="str">
        <f ca="1">IF(C1643=$X$4,IF(ISERROR($V1643),"Enter smelter details","RMI"),IF(ISERROR($V1643),"",OFFSET('Smelter Look-up'!$F$4,$V1643-4,0)))</f>
        <v/>
      </c>
      <c r="H1643" s="183" t="str">
        <f ca="1">IF(ISERROR($V1643),"",OFFSET('Smelter Look-up'!$G$4,$V1643-4,0))</f>
        <v/>
      </c>
      <c r="I1643" s="184" t="str">
        <f ca="1">IF(ISERROR($V1643),"",OFFSET('Smelter Look-up'!$H$4,$V1643-4,0))</f>
        <v/>
      </c>
      <c r="J1643" s="184" t="str">
        <f ca="1">IF(ISERROR($V1643),"",OFFSET('Smelter Look-up'!$I$4,$V1643-4,0))</f>
        <v/>
      </c>
      <c r="K1643" s="224"/>
      <c r="L1643" s="224"/>
      <c r="M1643" s="224"/>
      <c r="N1643" s="224"/>
      <c r="O1643" s="224"/>
      <c r="P1643" s="185"/>
      <c r="Q1643" s="225"/>
      <c r="R1643" s="182" t="str">
        <f ca="1">IF(ISERROR($V1643),"",OFFSET('Smelter Look-up'!$C$4,$V1643-4,0)&amp;"")</f>
        <v/>
      </c>
      <c r="S1643" s="181" t="str">
        <f t="shared" ca="1" si="230"/>
        <v/>
      </c>
      <c r="T1643" s="181" t="str">
        <f ca="1">IF(B1643="","",IF(ISERROR(MATCH($J1643,SorP!$B$1:$B$6226,0)),"",INDIRECT("'SorP'!$A$"&amp;MATCH($S1643&amp;$J1643,SorP!C:C,0))))</f>
        <v/>
      </c>
      <c r="U1643" s="201"/>
      <c r="V1643" s="226" t="e">
        <f>IF(C1643="",NA(),IF(OR(C1643="Smelter not listed",C1643="Smelter not yet identified"),MATCH($B1643&amp;$D1643,'Smelter Look-up'!$J:$J,0),MATCH($B1643&amp;$C1643,'Smelter Look-up'!$J:$J,0)))</f>
        <v>#N/A</v>
      </c>
      <c r="X1643" s="227">
        <f t="shared" ca="1" si="231"/>
        <v>0</v>
      </c>
      <c r="AB1643" s="228" t="str">
        <f t="shared" si="232"/>
        <v/>
      </c>
    </row>
    <row r="1644" spans="1:28" s="227" customFormat="1" ht="20.25">
      <c r="A1644" s="181"/>
      <c r="B1644" s="182" t="str">
        <f>IF(LEN(A1644)=0,"",INDEX('Smelter Look-up'!$A:$A,MATCH($A1644,'Smelter Look-up'!$E:$E,0)))</f>
        <v/>
      </c>
      <c r="C1644" s="186" t="str">
        <f>IF(LEN(A1644)=0,"",INDEX('Smelter Look-up'!$C:$C,MATCH($A1644,'Smelter Look-up'!$E:$E,0)))</f>
        <v/>
      </c>
      <c r="D1644" s="230"/>
      <c r="E1644" s="182" t="str">
        <f ca="1">IF(ISERROR($V1644),"",OFFSET('Smelter Look-up'!$D$4,$V1644-4,0)&amp;"")</f>
        <v/>
      </c>
      <c r="F1644" s="182" t="str">
        <f ca="1">IF(ISERROR($V1644),"",OFFSET('Smelter Look-up'!$E$4,$V1644-4,0))</f>
        <v/>
      </c>
      <c r="G1644" s="182" t="str">
        <f ca="1">IF(C1644=$X$4,IF(ISERROR($V1644),"Enter smelter details","RMI"),IF(ISERROR($V1644),"",OFFSET('Smelter Look-up'!$F$4,$V1644-4,0)))</f>
        <v/>
      </c>
      <c r="H1644" s="183" t="str">
        <f ca="1">IF(ISERROR($V1644),"",OFFSET('Smelter Look-up'!$G$4,$V1644-4,0))</f>
        <v/>
      </c>
      <c r="I1644" s="184" t="str">
        <f ca="1">IF(ISERROR($V1644),"",OFFSET('Smelter Look-up'!$H$4,$V1644-4,0))</f>
        <v/>
      </c>
      <c r="J1644" s="184" t="str">
        <f ca="1">IF(ISERROR($V1644),"",OFFSET('Smelter Look-up'!$I$4,$V1644-4,0))</f>
        <v/>
      </c>
      <c r="K1644" s="224"/>
      <c r="L1644" s="224"/>
      <c r="M1644" s="224"/>
      <c r="N1644" s="224"/>
      <c r="O1644" s="224"/>
      <c r="P1644" s="185"/>
      <c r="Q1644" s="225"/>
      <c r="R1644" s="182" t="str">
        <f ca="1">IF(ISERROR($V1644),"",OFFSET('Smelter Look-up'!$C$4,$V1644-4,0)&amp;"")</f>
        <v/>
      </c>
      <c r="S1644" s="181" t="str">
        <f t="shared" ca="1" si="230"/>
        <v/>
      </c>
      <c r="T1644" s="181" t="str">
        <f ca="1">IF(B1644="","",IF(ISERROR(MATCH($J1644,SorP!$B$1:$B$6226,0)),"",INDIRECT("'SorP'!$A$"&amp;MATCH($S1644&amp;$J1644,SorP!C:C,0))))</f>
        <v/>
      </c>
      <c r="U1644" s="201"/>
      <c r="V1644" s="226" t="e">
        <f>IF(C1644="",NA(),IF(OR(C1644="Smelter not listed",C1644="Smelter not yet identified"),MATCH($B1644&amp;$D1644,'Smelter Look-up'!$J:$J,0),MATCH($B1644&amp;$C1644,'Smelter Look-up'!$J:$J,0)))</f>
        <v>#N/A</v>
      </c>
      <c r="X1644" s="227">
        <f t="shared" ca="1" si="231"/>
        <v>0</v>
      </c>
      <c r="AB1644" s="228" t="str">
        <f t="shared" si="232"/>
        <v/>
      </c>
    </row>
    <row r="1645" spans="1:28" s="227" customFormat="1" ht="20.25">
      <c r="A1645" s="181"/>
      <c r="B1645" s="182" t="str">
        <f>IF(LEN(A1645)=0,"",INDEX('Smelter Look-up'!$A:$A,MATCH($A1645,'Smelter Look-up'!$E:$E,0)))</f>
        <v/>
      </c>
      <c r="C1645" s="186" t="str">
        <f>IF(LEN(A1645)=0,"",INDEX('Smelter Look-up'!$C:$C,MATCH($A1645,'Smelter Look-up'!$E:$E,0)))</f>
        <v/>
      </c>
      <c r="D1645" s="230"/>
      <c r="E1645" s="182" t="str">
        <f ca="1">IF(ISERROR($V1645),"",OFFSET('Smelter Look-up'!$D$4,$V1645-4,0)&amp;"")</f>
        <v/>
      </c>
      <c r="F1645" s="182" t="str">
        <f ca="1">IF(ISERROR($V1645),"",OFFSET('Smelter Look-up'!$E$4,$V1645-4,0))</f>
        <v/>
      </c>
      <c r="G1645" s="182" t="str">
        <f ca="1">IF(C1645=$X$4,IF(ISERROR($V1645),"Enter smelter details","RMI"),IF(ISERROR($V1645),"",OFFSET('Smelter Look-up'!$F$4,$V1645-4,0)))</f>
        <v/>
      </c>
      <c r="H1645" s="183" t="str">
        <f ca="1">IF(ISERROR($V1645),"",OFFSET('Smelter Look-up'!$G$4,$V1645-4,0))</f>
        <v/>
      </c>
      <c r="I1645" s="184" t="str">
        <f ca="1">IF(ISERROR($V1645),"",OFFSET('Smelter Look-up'!$H$4,$V1645-4,0))</f>
        <v/>
      </c>
      <c r="J1645" s="184" t="str">
        <f ca="1">IF(ISERROR($V1645),"",OFFSET('Smelter Look-up'!$I$4,$V1645-4,0))</f>
        <v/>
      </c>
      <c r="K1645" s="224"/>
      <c r="L1645" s="224"/>
      <c r="M1645" s="224"/>
      <c r="N1645" s="224"/>
      <c r="O1645" s="224"/>
      <c r="P1645" s="185"/>
      <c r="Q1645" s="225"/>
      <c r="R1645" s="182" t="str">
        <f ca="1">IF(ISERROR($V1645),"",OFFSET('Smelter Look-up'!$C$4,$V1645-4,0)&amp;"")</f>
        <v/>
      </c>
      <c r="S1645" s="181" t="str">
        <f t="shared" ca="1" si="230"/>
        <v/>
      </c>
      <c r="T1645" s="181" t="str">
        <f ca="1">IF(B1645="","",IF(ISERROR(MATCH($J1645,SorP!$B$1:$B$6226,0)),"",INDIRECT("'SorP'!$A$"&amp;MATCH($S1645&amp;$J1645,SorP!C:C,0))))</f>
        <v/>
      </c>
      <c r="U1645" s="201"/>
      <c r="V1645" s="226" t="e">
        <f>IF(C1645="",NA(),IF(OR(C1645="Smelter not listed",C1645="Smelter not yet identified"),MATCH($B1645&amp;$D1645,'Smelter Look-up'!$J:$J,0),MATCH($B1645&amp;$C1645,'Smelter Look-up'!$J:$J,0)))</f>
        <v>#N/A</v>
      </c>
      <c r="X1645" s="227">
        <f t="shared" ca="1" si="231"/>
        <v>0</v>
      </c>
      <c r="AB1645" s="228" t="str">
        <f t="shared" si="232"/>
        <v/>
      </c>
    </row>
    <row r="1646" spans="1:28" s="227" customFormat="1" ht="20.25">
      <c r="A1646" s="181"/>
      <c r="B1646" s="182" t="str">
        <f>IF(LEN(A1646)=0,"",INDEX('Smelter Look-up'!$A:$A,MATCH($A1646,'Smelter Look-up'!$E:$E,0)))</f>
        <v/>
      </c>
      <c r="C1646" s="186" t="str">
        <f>IF(LEN(A1646)=0,"",INDEX('Smelter Look-up'!$C:$C,MATCH($A1646,'Smelter Look-up'!$E:$E,0)))</f>
        <v/>
      </c>
      <c r="D1646" s="230"/>
      <c r="E1646" s="182" t="str">
        <f ca="1">IF(ISERROR($V1646),"",OFFSET('Smelter Look-up'!$D$4,$V1646-4,0)&amp;"")</f>
        <v/>
      </c>
      <c r="F1646" s="182" t="str">
        <f ca="1">IF(ISERROR($V1646),"",OFFSET('Smelter Look-up'!$E$4,$V1646-4,0))</f>
        <v/>
      </c>
      <c r="G1646" s="182" t="str">
        <f ca="1">IF(C1646=$X$4,IF(ISERROR($V1646),"Enter smelter details","RMI"),IF(ISERROR($V1646),"",OFFSET('Smelter Look-up'!$F$4,$V1646-4,0)))</f>
        <v/>
      </c>
      <c r="H1646" s="183" t="str">
        <f ca="1">IF(ISERROR($V1646),"",OFFSET('Smelter Look-up'!$G$4,$V1646-4,0))</f>
        <v/>
      </c>
      <c r="I1646" s="184" t="str">
        <f ca="1">IF(ISERROR($V1646),"",OFFSET('Smelter Look-up'!$H$4,$V1646-4,0))</f>
        <v/>
      </c>
      <c r="J1646" s="184" t="str">
        <f ca="1">IF(ISERROR($V1646),"",OFFSET('Smelter Look-up'!$I$4,$V1646-4,0))</f>
        <v/>
      </c>
      <c r="K1646" s="224"/>
      <c r="L1646" s="224"/>
      <c r="M1646" s="224"/>
      <c r="N1646" s="224"/>
      <c r="O1646" s="224"/>
      <c r="P1646" s="185"/>
      <c r="Q1646" s="225"/>
      <c r="R1646" s="182" t="str">
        <f ca="1">IF(ISERROR($V1646),"",OFFSET('Smelter Look-up'!$C$4,$V1646-4,0)&amp;"")</f>
        <v/>
      </c>
      <c r="S1646" s="181" t="str">
        <f t="shared" ca="1" si="230"/>
        <v/>
      </c>
      <c r="T1646" s="181" t="str">
        <f ca="1">IF(B1646="","",IF(ISERROR(MATCH($J1646,SorP!$B$1:$B$6226,0)),"",INDIRECT("'SorP'!$A$"&amp;MATCH($S1646&amp;$J1646,SorP!C:C,0))))</f>
        <v/>
      </c>
      <c r="U1646" s="201"/>
      <c r="V1646" s="226" t="e">
        <f>IF(C1646="",NA(),IF(OR(C1646="Smelter not listed",C1646="Smelter not yet identified"),MATCH($B1646&amp;$D1646,'Smelter Look-up'!$J:$J,0),MATCH($B1646&amp;$C1646,'Smelter Look-up'!$J:$J,0)))</f>
        <v>#N/A</v>
      </c>
      <c r="X1646" s="227">
        <f t="shared" ca="1" si="231"/>
        <v>0</v>
      </c>
      <c r="AB1646" s="228" t="str">
        <f t="shared" si="232"/>
        <v/>
      </c>
    </row>
    <row r="1647" spans="1:28" s="227" customFormat="1" ht="20.25">
      <c r="A1647" s="181"/>
      <c r="B1647" s="182" t="str">
        <f>IF(LEN(A1647)=0,"",INDEX('Smelter Look-up'!$A:$A,MATCH($A1647,'Smelter Look-up'!$E:$E,0)))</f>
        <v/>
      </c>
      <c r="C1647" s="186" t="str">
        <f>IF(LEN(A1647)=0,"",INDEX('Smelter Look-up'!$C:$C,MATCH($A1647,'Smelter Look-up'!$E:$E,0)))</f>
        <v/>
      </c>
      <c r="D1647" s="230"/>
      <c r="E1647" s="182" t="str">
        <f ca="1">IF(ISERROR($V1647),"",OFFSET('Smelter Look-up'!$D$4,$V1647-4,0)&amp;"")</f>
        <v/>
      </c>
      <c r="F1647" s="182" t="str">
        <f ca="1">IF(ISERROR($V1647),"",OFFSET('Smelter Look-up'!$E$4,$V1647-4,0))</f>
        <v/>
      </c>
      <c r="G1647" s="182" t="str">
        <f ca="1">IF(C1647=$X$4,IF(ISERROR($V1647),"Enter smelter details","RMI"),IF(ISERROR($V1647),"",OFFSET('Smelter Look-up'!$F$4,$V1647-4,0)))</f>
        <v/>
      </c>
      <c r="H1647" s="183" t="str">
        <f ca="1">IF(ISERROR($V1647),"",OFFSET('Smelter Look-up'!$G$4,$V1647-4,0))</f>
        <v/>
      </c>
      <c r="I1647" s="184" t="str">
        <f ca="1">IF(ISERROR($V1647),"",OFFSET('Smelter Look-up'!$H$4,$V1647-4,0))</f>
        <v/>
      </c>
      <c r="J1647" s="184" t="str">
        <f ca="1">IF(ISERROR($V1647),"",OFFSET('Smelter Look-up'!$I$4,$V1647-4,0))</f>
        <v/>
      </c>
      <c r="K1647" s="224"/>
      <c r="L1647" s="224"/>
      <c r="M1647" s="224"/>
      <c r="N1647" s="224"/>
      <c r="O1647" s="224"/>
      <c r="P1647" s="185"/>
      <c r="Q1647" s="225"/>
      <c r="R1647" s="182" t="str">
        <f ca="1">IF(ISERROR($V1647),"",OFFSET('Smelter Look-up'!$C$4,$V1647-4,0)&amp;"")</f>
        <v/>
      </c>
      <c r="S1647" s="181" t="str">
        <f t="shared" ca="1" si="230"/>
        <v/>
      </c>
      <c r="T1647" s="181" t="str">
        <f ca="1">IF(B1647="","",IF(ISERROR(MATCH($J1647,SorP!$B$1:$B$6226,0)),"",INDIRECT("'SorP'!$A$"&amp;MATCH($S1647&amp;$J1647,SorP!C:C,0))))</f>
        <v/>
      </c>
      <c r="U1647" s="201"/>
      <c r="V1647" s="226" t="e">
        <f>IF(C1647="",NA(),IF(OR(C1647="Smelter not listed",C1647="Smelter not yet identified"),MATCH($B1647&amp;$D1647,'Smelter Look-up'!$J:$J,0),MATCH($B1647&amp;$C1647,'Smelter Look-up'!$J:$J,0)))</f>
        <v>#N/A</v>
      </c>
      <c r="X1647" s="227">
        <f t="shared" ca="1" si="231"/>
        <v>0</v>
      </c>
      <c r="AB1647" s="228" t="str">
        <f t="shared" si="232"/>
        <v/>
      </c>
    </row>
    <row r="1648" spans="1:28" s="227" customFormat="1" ht="20.25">
      <c r="A1648" s="181"/>
      <c r="B1648" s="182" t="str">
        <f>IF(LEN(A1648)=0,"",INDEX('Smelter Look-up'!$A:$A,MATCH($A1648,'Smelter Look-up'!$E:$E,0)))</f>
        <v/>
      </c>
      <c r="C1648" s="186" t="str">
        <f>IF(LEN(A1648)=0,"",INDEX('Smelter Look-up'!$C:$C,MATCH($A1648,'Smelter Look-up'!$E:$E,0)))</f>
        <v/>
      </c>
      <c r="D1648" s="230"/>
      <c r="E1648" s="182" t="str">
        <f ca="1">IF(ISERROR($V1648),"",OFFSET('Smelter Look-up'!$D$4,$V1648-4,0)&amp;"")</f>
        <v/>
      </c>
      <c r="F1648" s="182" t="str">
        <f ca="1">IF(ISERROR($V1648),"",OFFSET('Smelter Look-up'!$E$4,$V1648-4,0))</f>
        <v/>
      </c>
      <c r="G1648" s="182" t="str">
        <f ca="1">IF(C1648=$X$4,IF(ISERROR($V1648),"Enter smelter details","RMI"),IF(ISERROR($V1648),"",OFFSET('Smelter Look-up'!$F$4,$V1648-4,0)))</f>
        <v/>
      </c>
      <c r="H1648" s="183" t="str">
        <f ca="1">IF(ISERROR($V1648),"",OFFSET('Smelter Look-up'!$G$4,$V1648-4,0))</f>
        <v/>
      </c>
      <c r="I1648" s="184" t="str">
        <f ca="1">IF(ISERROR($V1648),"",OFFSET('Smelter Look-up'!$H$4,$V1648-4,0))</f>
        <v/>
      </c>
      <c r="J1648" s="184" t="str">
        <f ca="1">IF(ISERROR($V1648),"",OFFSET('Smelter Look-up'!$I$4,$V1648-4,0))</f>
        <v/>
      </c>
      <c r="K1648" s="224"/>
      <c r="L1648" s="224"/>
      <c r="M1648" s="224"/>
      <c r="N1648" s="224"/>
      <c r="O1648" s="224"/>
      <c r="P1648" s="185"/>
      <c r="Q1648" s="225"/>
      <c r="R1648" s="182" t="str">
        <f ca="1">IF(ISERROR($V1648),"",OFFSET('Smelter Look-up'!$C$4,$V1648-4,0)&amp;"")</f>
        <v/>
      </c>
      <c r="S1648" s="181" t="str">
        <f t="shared" ca="1" si="230"/>
        <v/>
      </c>
      <c r="T1648" s="181" t="str">
        <f ca="1">IF(B1648="","",IF(ISERROR(MATCH($J1648,SorP!$B$1:$B$6226,0)),"",INDIRECT("'SorP'!$A$"&amp;MATCH($S1648&amp;$J1648,SorP!C:C,0))))</f>
        <v/>
      </c>
      <c r="U1648" s="201"/>
      <c r="V1648" s="226" t="e">
        <f>IF(C1648="",NA(),IF(OR(C1648="Smelter not listed",C1648="Smelter not yet identified"),MATCH($B1648&amp;$D1648,'Smelter Look-up'!$J:$J,0),MATCH($B1648&amp;$C1648,'Smelter Look-up'!$J:$J,0)))</f>
        <v>#N/A</v>
      </c>
      <c r="X1648" s="227">
        <f t="shared" ca="1" si="231"/>
        <v>0</v>
      </c>
      <c r="AB1648" s="228" t="str">
        <f t="shared" si="232"/>
        <v/>
      </c>
    </row>
    <row r="1649" spans="1:28" s="227" customFormat="1" ht="20.25">
      <c r="A1649" s="181"/>
      <c r="B1649" s="182" t="str">
        <f>IF(LEN(A1649)=0,"",INDEX('Smelter Look-up'!$A:$A,MATCH($A1649,'Smelter Look-up'!$E:$E,0)))</f>
        <v/>
      </c>
      <c r="C1649" s="186" t="str">
        <f>IF(LEN(A1649)=0,"",INDEX('Smelter Look-up'!$C:$C,MATCH($A1649,'Smelter Look-up'!$E:$E,0)))</f>
        <v/>
      </c>
      <c r="D1649" s="230"/>
      <c r="E1649" s="182" t="str">
        <f ca="1">IF(ISERROR($V1649),"",OFFSET('Smelter Look-up'!$D$4,$V1649-4,0)&amp;"")</f>
        <v/>
      </c>
      <c r="F1649" s="182" t="str">
        <f ca="1">IF(ISERROR($V1649),"",OFFSET('Smelter Look-up'!$E$4,$V1649-4,0))</f>
        <v/>
      </c>
      <c r="G1649" s="182" t="str">
        <f ca="1">IF(C1649=$X$4,IF(ISERROR($V1649),"Enter smelter details","RMI"),IF(ISERROR($V1649),"",OFFSET('Smelter Look-up'!$F$4,$V1649-4,0)))</f>
        <v/>
      </c>
      <c r="H1649" s="183" t="str">
        <f ca="1">IF(ISERROR($V1649),"",OFFSET('Smelter Look-up'!$G$4,$V1649-4,0))</f>
        <v/>
      </c>
      <c r="I1649" s="184" t="str">
        <f ca="1">IF(ISERROR($V1649),"",OFFSET('Smelter Look-up'!$H$4,$V1649-4,0))</f>
        <v/>
      </c>
      <c r="J1649" s="184" t="str">
        <f ca="1">IF(ISERROR($V1649),"",OFFSET('Smelter Look-up'!$I$4,$V1649-4,0))</f>
        <v/>
      </c>
      <c r="K1649" s="224"/>
      <c r="L1649" s="224"/>
      <c r="M1649" s="224"/>
      <c r="N1649" s="224"/>
      <c r="O1649" s="224"/>
      <c r="P1649" s="185"/>
      <c r="Q1649" s="225"/>
      <c r="R1649" s="182" t="str">
        <f ca="1">IF(ISERROR($V1649),"",OFFSET('Smelter Look-up'!$C$4,$V1649-4,0)&amp;"")</f>
        <v/>
      </c>
      <c r="S1649" s="181" t="str">
        <f t="shared" ca="1" si="230"/>
        <v/>
      </c>
      <c r="T1649" s="181" t="str">
        <f ca="1">IF(B1649="","",IF(ISERROR(MATCH($J1649,SorP!$B$1:$B$6226,0)),"",INDIRECT("'SorP'!$A$"&amp;MATCH($S1649&amp;$J1649,SorP!C:C,0))))</f>
        <v/>
      </c>
      <c r="U1649" s="201"/>
      <c r="V1649" s="226" t="e">
        <f>IF(C1649="",NA(),IF(OR(C1649="Smelter not listed",C1649="Smelter not yet identified"),MATCH($B1649&amp;$D1649,'Smelter Look-up'!$J:$J,0),MATCH($B1649&amp;$C1649,'Smelter Look-up'!$J:$J,0)))</f>
        <v>#N/A</v>
      </c>
      <c r="X1649" s="227">
        <f t="shared" ca="1" si="231"/>
        <v>0</v>
      </c>
      <c r="AB1649" s="228" t="str">
        <f t="shared" si="232"/>
        <v/>
      </c>
    </row>
    <row r="1650" spans="1:28" s="227" customFormat="1" ht="20.25">
      <c r="A1650" s="181"/>
      <c r="B1650" s="182" t="str">
        <f>IF(LEN(A1650)=0,"",INDEX('Smelter Look-up'!$A:$A,MATCH($A1650,'Smelter Look-up'!$E:$E,0)))</f>
        <v/>
      </c>
      <c r="C1650" s="186" t="str">
        <f>IF(LEN(A1650)=0,"",INDEX('Smelter Look-up'!$C:$C,MATCH($A1650,'Smelter Look-up'!$E:$E,0)))</f>
        <v/>
      </c>
      <c r="D1650" s="230"/>
      <c r="E1650" s="182" t="str">
        <f ca="1">IF(ISERROR($V1650),"",OFFSET('Smelter Look-up'!$D$4,$V1650-4,0)&amp;"")</f>
        <v/>
      </c>
      <c r="F1650" s="182" t="str">
        <f ca="1">IF(ISERROR($V1650),"",OFFSET('Smelter Look-up'!$E$4,$V1650-4,0))</f>
        <v/>
      </c>
      <c r="G1650" s="182" t="str">
        <f ca="1">IF(C1650=$X$4,IF(ISERROR($V1650),"Enter smelter details","RMI"),IF(ISERROR($V1650),"",OFFSET('Smelter Look-up'!$F$4,$V1650-4,0)))</f>
        <v/>
      </c>
      <c r="H1650" s="183" t="str">
        <f ca="1">IF(ISERROR($V1650),"",OFFSET('Smelter Look-up'!$G$4,$V1650-4,0))</f>
        <v/>
      </c>
      <c r="I1650" s="184" t="str">
        <f ca="1">IF(ISERROR($V1650),"",OFFSET('Smelter Look-up'!$H$4,$V1650-4,0))</f>
        <v/>
      </c>
      <c r="J1650" s="184" t="str">
        <f ca="1">IF(ISERROR($V1650),"",OFFSET('Smelter Look-up'!$I$4,$V1650-4,0))</f>
        <v/>
      </c>
      <c r="K1650" s="224"/>
      <c r="L1650" s="224"/>
      <c r="M1650" s="224"/>
      <c r="N1650" s="224"/>
      <c r="O1650" s="224"/>
      <c r="P1650" s="185"/>
      <c r="Q1650" s="225"/>
      <c r="R1650" s="182" t="str">
        <f ca="1">IF(ISERROR($V1650),"",OFFSET('Smelter Look-up'!$C$4,$V1650-4,0)&amp;"")</f>
        <v/>
      </c>
      <c r="S1650" s="181" t="str">
        <f t="shared" ca="1" si="230"/>
        <v/>
      </c>
      <c r="T1650" s="181" t="str">
        <f ca="1">IF(B1650="","",IF(ISERROR(MATCH($J1650,SorP!$B$1:$B$6226,0)),"",INDIRECT("'SorP'!$A$"&amp;MATCH($S1650&amp;$J1650,SorP!C:C,0))))</f>
        <v/>
      </c>
      <c r="U1650" s="201"/>
      <c r="V1650" s="226" t="e">
        <f>IF(C1650="",NA(),IF(OR(C1650="Smelter not listed",C1650="Smelter not yet identified"),MATCH($B1650&amp;$D1650,'Smelter Look-up'!$J:$J,0),MATCH($B1650&amp;$C1650,'Smelter Look-up'!$J:$J,0)))</f>
        <v>#N/A</v>
      </c>
      <c r="X1650" s="227">
        <f t="shared" ca="1" si="231"/>
        <v>0</v>
      </c>
      <c r="AB1650" s="228" t="str">
        <f t="shared" si="232"/>
        <v/>
      </c>
    </row>
    <row r="1651" spans="1:28" s="227" customFormat="1" ht="20.25">
      <c r="A1651" s="181"/>
      <c r="B1651" s="182" t="str">
        <f>IF(LEN(A1651)=0,"",INDEX('Smelter Look-up'!$A:$A,MATCH($A1651,'Smelter Look-up'!$E:$E,0)))</f>
        <v/>
      </c>
      <c r="C1651" s="186" t="str">
        <f>IF(LEN(A1651)=0,"",INDEX('Smelter Look-up'!$C:$C,MATCH($A1651,'Smelter Look-up'!$E:$E,0)))</f>
        <v/>
      </c>
      <c r="D1651" s="230"/>
      <c r="E1651" s="182" t="str">
        <f ca="1">IF(ISERROR($V1651),"",OFFSET('Smelter Look-up'!$D$4,$V1651-4,0)&amp;"")</f>
        <v/>
      </c>
      <c r="F1651" s="182" t="str">
        <f ca="1">IF(ISERROR($V1651),"",OFFSET('Smelter Look-up'!$E$4,$V1651-4,0))</f>
        <v/>
      </c>
      <c r="G1651" s="182" t="str">
        <f ca="1">IF(C1651=$X$4,IF(ISERROR($V1651),"Enter smelter details","RMI"),IF(ISERROR($V1651),"",OFFSET('Smelter Look-up'!$F$4,$V1651-4,0)))</f>
        <v/>
      </c>
      <c r="H1651" s="183" t="str">
        <f ca="1">IF(ISERROR($V1651),"",OFFSET('Smelter Look-up'!$G$4,$V1651-4,0))</f>
        <v/>
      </c>
      <c r="I1651" s="184" t="str">
        <f ca="1">IF(ISERROR($V1651),"",OFFSET('Smelter Look-up'!$H$4,$V1651-4,0))</f>
        <v/>
      </c>
      <c r="J1651" s="184" t="str">
        <f ca="1">IF(ISERROR($V1651),"",OFFSET('Smelter Look-up'!$I$4,$V1651-4,0))</f>
        <v/>
      </c>
      <c r="K1651" s="224"/>
      <c r="L1651" s="224"/>
      <c r="M1651" s="224"/>
      <c r="N1651" s="224"/>
      <c r="O1651" s="224"/>
      <c r="P1651" s="185"/>
      <c r="Q1651" s="225"/>
      <c r="R1651" s="182" t="str">
        <f ca="1">IF(ISERROR($V1651),"",OFFSET('Smelter Look-up'!$C$4,$V1651-4,0)&amp;"")</f>
        <v/>
      </c>
      <c r="S1651" s="181" t="str">
        <f t="shared" ca="1" si="230"/>
        <v/>
      </c>
      <c r="T1651" s="181" t="str">
        <f ca="1">IF(B1651="","",IF(ISERROR(MATCH($J1651,SorP!$B$1:$B$6226,0)),"",INDIRECT("'SorP'!$A$"&amp;MATCH($S1651&amp;$J1651,SorP!C:C,0))))</f>
        <v/>
      </c>
      <c r="U1651" s="201"/>
      <c r="V1651" s="226" t="e">
        <f>IF(C1651="",NA(),IF(OR(C1651="Smelter not listed",C1651="Smelter not yet identified"),MATCH($B1651&amp;$D1651,'Smelter Look-up'!$J:$J,0),MATCH($B1651&amp;$C1651,'Smelter Look-up'!$J:$J,0)))</f>
        <v>#N/A</v>
      </c>
      <c r="X1651" s="227">
        <f t="shared" ca="1" si="231"/>
        <v>0</v>
      </c>
      <c r="AB1651" s="228" t="str">
        <f t="shared" si="232"/>
        <v/>
      </c>
    </row>
    <row r="1652" spans="1:28" s="227" customFormat="1" ht="20.25">
      <c r="A1652" s="181"/>
      <c r="B1652" s="182" t="str">
        <f>IF(LEN(A1652)=0,"",INDEX('Smelter Look-up'!$A:$A,MATCH($A1652,'Smelter Look-up'!$E:$E,0)))</f>
        <v/>
      </c>
      <c r="C1652" s="186" t="str">
        <f>IF(LEN(A1652)=0,"",INDEX('Smelter Look-up'!$C:$C,MATCH($A1652,'Smelter Look-up'!$E:$E,0)))</f>
        <v/>
      </c>
      <c r="D1652" s="230"/>
      <c r="E1652" s="182" t="str">
        <f ca="1">IF(ISERROR($V1652),"",OFFSET('Smelter Look-up'!$D$4,$V1652-4,0)&amp;"")</f>
        <v/>
      </c>
      <c r="F1652" s="182" t="str">
        <f ca="1">IF(ISERROR($V1652),"",OFFSET('Smelter Look-up'!$E$4,$V1652-4,0))</f>
        <v/>
      </c>
      <c r="G1652" s="182" t="str">
        <f ca="1">IF(C1652=$X$4,IF(ISERROR($V1652),"Enter smelter details","RMI"),IF(ISERROR($V1652),"",OFFSET('Smelter Look-up'!$F$4,$V1652-4,0)))</f>
        <v/>
      </c>
      <c r="H1652" s="183" t="str">
        <f ca="1">IF(ISERROR($V1652),"",OFFSET('Smelter Look-up'!$G$4,$V1652-4,0))</f>
        <v/>
      </c>
      <c r="I1652" s="184" t="str">
        <f ca="1">IF(ISERROR($V1652),"",OFFSET('Smelter Look-up'!$H$4,$V1652-4,0))</f>
        <v/>
      </c>
      <c r="J1652" s="184" t="str">
        <f ca="1">IF(ISERROR($V1652),"",OFFSET('Smelter Look-up'!$I$4,$V1652-4,0))</f>
        <v/>
      </c>
      <c r="K1652" s="224"/>
      <c r="L1652" s="224"/>
      <c r="M1652" s="224"/>
      <c r="N1652" s="224"/>
      <c r="O1652" s="224"/>
      <c r="P1652" s="185"/>
      <c r="Q1652" s="225"/>
      <c r="R1652" s="182" t="str">
        <f ca="1">IF(ISERROR($V1652),"",OFFSET('Smelter Look-up'!$C$4,$V1652-4,0)&amp;"")</f>
        <v/>
      </c>
      <c r="S1652" s="181" t="str">
        <f t="shared" ca="1" si="230"/>
        <v/>
      </c>
      <c r="T1652" s="181" t="str">
        <f ca="1">IF(B1652="","",IF(ISERROR(MATCH($J1652,SorP!$B$1:$B$6226,0)),"",INDIRECT("'SorP'!$A$"&amp;MATCH($S1652&amp;$J1652,SorP!C:C,0))))</f>
        <v/>
      </c>
      <c r="U1652" s="201"/>
      <c r="V1652" s="226" t="e">
        <f>IF(C1652="",NA(),IF(OR(C1652="Smelter not listed",C1652="Smelter not yet identified"),MATCH($B1652&amp;$D1652,'Smelter Look-up'!$J:$J,0),MATCH($B1652&amp;$C1652,'Smelter Look-up'!$J:$J,0)))</f>
        <v>#N/A</v>
      </c>
      <c r="X1652" s="227">
        <f t="shared" ca="1" si="231"/>
        <v>0</v>
      </c>
      <c r="AB1652" s="228" t="str">
        <f t="shared" si="232"/>
        <v/>
      </c>
    </row>
    <row r="1653" spans="1:28" s="227" customFormat="1" ht="20.25">
      <c r="A1653" s="181"/>
      <c r="B1653" s="182" t="str">
        <f>IF(LEN(A1653)=0,"",INDEX('Smelter Look-up'!$A:$A,MATCH($A1653,'Smelter Look-up'!$E:$E,0)))</f>
        <v/>
      </c>
      <c r="C1653" s="186" t="str">
        <f>IF(LEN(A1653)=0,"",INDEX('Smelter Look-up'!$C:$C,MATCH($A1653,'Smelter Look-up'!$E:$E,0)))</f>
        <v/>
      </c>
      <c r="D1653" s="230"/>
      <c r="E1653" s="182" t="str">
        <f ca="1">IF(ISERROR($V1653),"",OFFSET('Smelter Look-up'!$D$4,$V1653-4,0)&amp;"")</f>
        <v/>
      </c>
      <c r="F1653" s="182" t="str">
        <f ca="1">IF(ISERROR($V1653),"",OFFSET('Smelter Look-up'!$E$4,$V1653-4,0))</f>
        <v/>
      </c>
      <c r="G1653" s="182" t="str">
        <f ca="1">IF(C1653=$X$4,IF(ISERROR($V1653),"Enter smelter details","RMI"),IF(ISERROR($V1653),"",OFFSET('Smelter Look-up'!$F$4,$V1653-4,0)))</f>
        <v/>
      </c>
      <c r="H1653" s="183" t="str">
        <f ca="1">IF(ISERROR($V1653),"",OFFSET('Smelter Look-up'!$G$4,$V1653-4,0))</f>
        <v/>
      </c>
      <c r="I1653" s="184" t="str">
        <f ca="1">IF(ISERROR($V1653),"",OFFSET('Smelter Look-up'!$H$4,$V1653-4,0))</f>
        <v/>
      </c>
      <c r="J1653" s="184" t="str">
        <f ca="1">IF(ISERROR($V1653),"",OFFSET('Smelter Look-up'!$I$4,$V1653-4,0))</f>
        <v/>
      </c>
      <c r="K1653" s="224"/>
      <c r="L1653" s="224"/>
      <c r="M1653" s="224"/>
      <c r="N1653" s="224"/>
      <c r="O1653" s="224"/>
      <c r="P1653" s="185"/>
      <c r="Q1653" s="225"/>
      <c r="R1653" s="182" t="str">
        <f ca="1">IF(ISERROR($V1653),"",OFFSET('Smelter Look-up'!$C$4,$V1653-4,0)&amp;"")</f>
        <v/>
      </c>
      <c r="S1653" s="181" t="str">
        <f t="shared" ca="1" si="230"/>
        <v/>
      </c>
      <c r="T1653" s="181" t="str">
        <f ca="1">IF(B1653="","",IF(ISERROR(MATCH($J1653,SorP!$B$1:$B$6226,0)),"",INDIRECT("'SorP'!$A$"&amp;MATCH($S1653&amp;$J1653,SorP!C:C,0))))</f>
        <v/>
      </c>
      <c r="U1653" s="201"/>
      <c r="V1653" s="226" t="e">
        <f>IF(C1653="",NA(),IF(OR(C1653="Smelter not listed",C1653="Smelter not yet identified"),MATCH($B1653&amp;$D1653,'Smelter Look-up'!$J:$J,0),MATCH($B1653&amp;$C1653,'Smelter Look-up'!$J:$J,0)))</f>
        <v>#N/A</v>
      </c>
      <c r="X1653" s="227">
        <f t="shared" ca="1" si="231"/>
        <v>0</v>
      </c>
      <c r="AB1653" s="228" t="str">
        <f t="shared" si="232"/>
        <v/>
      </c>
    </row>
    <row r="1654" spans="1:28" s="227" customFormat="1" ht="20.25">
      <c r="A1654" s="181"/>
      <c r="B1654" s="182" t="str">
        <f>IF(LEN(A1654)=0,"",INDEX('Smelter Look-up'!$A:$A,MATCH($A1654,'Smelter Look-up'!$E:$E,0)))</f>
        <v/>
      </c>
      <c r="C1654" s="186" t="str">
        <f>IF(LEN(A1654)=0,"",INDEX('Smelter Look-up'!$C:$C,MATCH($A1654,'Smelter Look-up'!$E:$E,0)))</f>
        <v/>
      </c>
      <c r="D1654" s="230"/>
      <c r="E1654" s="182" t="str">
        <f ca="1">IF(ISERROR($V1654),"",OFFSET('Smelter Look-up'!$D$4,$V1654-4,0)&amp;"")</f>
        <v/>
      </c>
      <c r="F1654" s="182" t="str">
        <f ca="1">IF(ISERROR($V1654),"",OFFSET('Smelter Look-up'!$E$4,$V1654-4,0))</f>
        <v/>
      </c>
      <c r="G1654" s="182" t="str">
        <f ca="1">IF(C1654=$X$4,IF(ISERROR($V1654),"Enter smelter details","RMI"),IF(ISERROR($V1654),"",OFFSET('Smelter Look-up'!$F$4,$V1654-4,0)))</f>
        <v/>
      </c>
      <c r="H1654" s="183" t="str">
        <f ca="1">IF(ISERROR($V1654),"",OFFSET('Smelter Look-up'!$G$4,$V1654-4,0))</f>
        <v/>
      </c>
      <c r="I1654" s="184" t="str">
        <f ca="1">IF(ISERROR($V1654),"",OFFSET('Smelter Look-up'!$H$4,$V1654-4,0))</f>
        <v/>
      </c>
      <c r="J1654" s="184" t="str">
        <f ca="1">IF(ISERROR($V1654),"",OFFSET('Smelter Look-up'!$I$4,$V1654-4,0))</f>
        <v/>
      </c>
      <c r="K1654" s="224"/>
      <c r="L1654" s="224"/>
      <c r="M1654" s="224"/>
      <c r="N1654" s="224"/>
      <c r="O1654" s="224"/>
      <c r="P1654" s="185"/>
      <c r="Q1654" s="225"/>
      <c r="R1654" s="182" t="str">
        <f ca="1">IF(ISERROR($V1654),"",OFFSET('Smelter Look-up'!$C$4,$V1654-4,0)&amp;"")</f>
        <v/>
      </c>
      <c r="S1654" s="181" t="str">
        <f t="shared" ca="1" si="230"/>
        <v/>
      </c>
      <c r="T1654" s="181" t="str">
        <f ca="1">IF(B1654="","",IF(ISERROR(MATCH($J1654,SorP!$B$1:$B$6226,0)),"",INDIRECT("'SorP'!$A$"&amp;MATCH($S1654&amp;$J1654,SorP!C:C,0))))</f>
        <v/>
      </c>
      <c r="U1654" s="201"/>
      <c r="V1654" s="226" t="e">
        <f>IF(C1654="",NA(),IF(OR(C1654="Smelter not listed",C1654="Smelter not yet identified"),MATCH($B1654&amp;$D1654,'Smelter Look-up'!$J:$J,0),MATCH($B1654&amp;$C1654,'Smelter Look-up'!$J:$J,0)))</f>
        <v>#N/A</v>
      </c>
      <c r="X1654" s="227">
        <f t="shared" ca="1" si="231"/>
        <v>0</v>
      </c>
      <c r="AB1654" s="228" t="str">
        <f t="shared" si="232"/>
        <v/>
      </c>
    </row>
    <row r="1655" spans="1:28" s="227" customFormat="1" ht="20.25">
      <c r="A1655" s="181"/>
      <c r="B1655" s="182" t="str">
        <f>IF(LEN(A1655)=0,"",INDEX('Smelter Look-up'!$A:$A,MATCH($A1655,'Smelter Look-up'!$E:$E,0)))</f>
        <v/>
      </c>
      <c r="C1655" s="186" t="str">
        <f>IF(LEN(A1655)=0,"",INDEX('Smelter Look-up'!$C:$C,MATCH($A1655,'Smelter Look-up'!$E:$E,0)))</f>
        <v/>
      </c>
      <c r="D1655" s="230"/>
      <c r="E1655" s="182" t="str">
        <f ca="1">IF(ISERROR($V1655),"",OFFSET('Smelter Look-up'!$D$4,$V1655-4,0)&amp;"")</f>
        <v/>
      </c>
      <c r="F1655" s="182" t="str">
        <f ca="1">IF(ISERROR($V1655),"",OFFSET('Smelter Look-up'!$E$4,$V1655-4,0))</f>
        <v/>
      </c>
      <c r="G1655" s="182" t="str">
        <f ca="1">IF(C1655=$X$4,IF(ISERROR($V1655),"Enter smelter details","RMI"),IF(ISERROR($V1655),"",OFFSET('Smelter Look-up'!$F$4,$V1655-4,0)))</f>
        <v/>
      </c>
      <c r="H1655" s="183" t="str">
        <f ca="1">IF(ISERROR($V1655),"",OFFSET('Smelter Look-up'!$G$4,$V1655-4,0))</f>
        <v/>
      </c>
      <c r="I1655" s="184" t="str">
        <f ca="1">IF(ISERROR($V1655),"",OFFSET('Smelter Look-up'!$H$4,$V1655-4,0))</f>
        <v/>
      </c>
      <c r="J1655" s="184" t="str">
        <f ca="1">IF(ISERROR($V1655),"",OFFSET('Smelter Look-up'!$I$4,$V1655-4,0))</f>
        <v/>
      </c>
      <c r="K1655" s="224"/>
      <c r="L1655" s="224"/>
      <c r="M1655" s="224"/>
      <c r="N1655" s="224"/>
      <c r="O1655" s="224"/>
      <c r="P1655" s="185"/>
      <c r="Q1655" s="225"/>
      <c r="R1655" s="182" t="str">
        <f ca="1">IF(ISERROR($V1655),"",OFFSET('Smelter Look-up'!$C$4,$V1655-4,0)&amp;"")</f>
        <v/>
      </c>
      <c r="S1655" s="181" t="str">
        <f t="shared" ca="1" si="230"/>
        <v/>
      </c>
      <c r="T1655" s="181" t="str">
        <f ca="1">IF(B1655="","",IF(ISERROR(MATCH($J1655,SorP!$B$1:$B$6226,0)),"",INDIRECT("'SorP'!$A$"&amp;MATCH($S1655&amp;$J1655,SorP!C:C,0))))</f>
        <v/>
      </c>
      <c r="U1655" s="201"/>
      <c r="V1655" s="226" t="e">
        <f>IF(C1655="",NA(),IF(OR(C1655="Smelter not listed",C1655="Smelter not yet identified"),MATCH($B1655&amp;$D1655,'Smelter Look-up'!$J:$J,0),MATCH($B1655&amp;$C1655,'Smelter Look-up'!$J:$J,0)))</f>
        <v>#N/A</v>
      </c>
      <c r="X1655" s="227">
        <f t="shared" ca="1" si="231"/>
        <v>0</v>
      </c>
      <c r="AB1655" s="228" t="str">
        <f t="shared" si="232"/>
        <v/>
      </c>
    </row>
    <row r="1656" spans="1:28" s="227" customFormat="1" ht="20.25">
      <c r="A1656" s="181"/>
      <c r="B1656" s="182" t="str">
        <f>IF(LEN(A1656)=0,"",INDEX('Smelter Look-up'!$A:$A,MATCH($A1656,'Smelter Look-up'!$E:$E,0)))</f>
        <v/>
      </c>
      <c r="C1656" s="186" t="str">
        <f>IF(LEN(A1656)=0,"",INDEX('Smelter Look-up'!$C:$C,MATCH($A1656,'Smelter Look-up'!$E:$E,0)))</f>
        <v/>
      </c>
      <c r="D1656" s="230"/>
      <c r="E1656" s="182" t="str">
        <f ca="1">IF(ISERROR($V1656),"",OFFSET('Smelter Look-up'!$D$4,$V1656-4,0)&amp;"")</f>
        <v/>
      </c>
      <c r="F1656" s="182" t="str">
        <f ca="1">IF(ISERROR($V1656),"",OFFSET('Smelter Look-up'!$E$4,$V1656-4,0))</f>
        <v/>
      </c>
      <c r="G1656" s="182" t="str">
        <f ca="1">IF(C1656=$X$4,IF(ISERROR($V1656),"Enter smelter details","RMI"),IF(ISERROR($V1656),"",OFFSET('Smelter Look-up'!$F$4,$V1656-4,0)))</f>
        <v/>
      </c>
      <c r="H1656" s="183" t="str">
        <f ca="1">IF(ISERROR($V1656),"",OFFSET('Smelter Look-up'!$G$4,$V1656-4,0))</f>
        <v/>
      </c>
      <c r="I1656" s="184" t="str">
        <f ca="1">IF(ISERROR($V1656),"",OFFSET('Smelter Look-up'!$H$4,$V1656-4,0))</f>
        <v/>
      </c>
      <c r="J1656" s="184" t="str">
        <f ca="1">IF(ISERROR($V1656),"",OFFSET('Smelter Look-up'!$I$4,$V1656-4,0))</f>
        <v/>
      </c>
      <c r="K1656" s="224"/>
      <c r="L1656" s="224"/>
      <c r="M1656" s="224"/>
      <c r="N1656" s="224"/>
      <c r="O1656" s="224"/>
      <c r="P1656" s="185"/>
      <c r="Q1656" s="225"/>
      <c r="R1656" s="182" t="str">
        <f ca="1">IF(ISERROR($V1656),"",OFFSET('Smelter Look-up'!$C$4,$V1656-4,0)&amp;"")</f>
        <v/>
      </c>
      <c r="S1656" s="181" t="str">
        <f t="shared" ca="1" si="230"/>
        <v/>
      </c>
      <c r="T1656" s="181" t="str">
        <f ca="1">IF(B1656="","",IF(ISERROR(MATCH($J1656,SorP!$B$1:$B$6226,0)),"",INDIRECT("'SorP'!$A$"&amp;MATCH($S1656&amp;$J1656,SorP!C:C,0))))</f>
        <v/>
      </c>
      <c r="U1656" s="201"/>
      <c r="V1656" s="226" t="e">
        <f>IF(C1656="",NA(),IF(OR(C1656="Smelter not listed",C1656="Smelter not yet identified"),MATCH($B1656&amp;$D1656,'Smelter Look-up'!$J:$J,0),MATCH($B1656&amp;$C1656,'Smelter Look-up'!$J:$J,0)))</f>
        <v>#N/A</v>
      </c>
      <c r="X1656" s="227">
        <f t="shared" ca="1" si="231"/>
        <v>0</v>
      </c>
      <c r="AB1656" s="228" t="str">
        <f t="shared" si="232"/>
        <v/>
      </c>
    </row>
    <row r="1657" spans="1:28" s="227" customFormat="1" ht="20.25">
      <c r="A1657" s="181"/>
      <c r="B1657" s="182" t="str">
        <f>IF(LEN(A1657)=0,"",INDEX('Smelter Look-up'!$A:$A,MATCH($A1657,'Smelter Look-up'!$E:$E,0)))</f>
        <v/>
      </c>
      <c r="C1657" s="186" t="str">
        <f>IF(LEN(A1657)=0,"",INDEX('Smelter Look-up'!$C:$C,MATCH($A1657,'Smelter Look-up'!$E:$E,0)))</f>
        <v/>
      </c>
      <c r="D1657" s="230"/>
      <c r="E1657" s="182" t="str">
        <f ca="1">IF(ISERROR($V1657),"",OFFSET('Smelter Look-up'!$D$4,$V1657-4,0)&amp;"")</f>
        <v/>
      </c>
      <c r="F1657" s="182" t="str">
        <f ca="1">IF(ISERROR($V1657),"",OFFSET('Smelter Look-up'!$E$4,$V1657-4,0))</f>
        <v/>
      </c>
      <c r="G1657" s="182" t="str">
        <f ca="1">IF(C1657=$X$4,IF(ISERROR($V1657),"Enter smelter details","RMI"),IF(ISERROR($V1657),"",OFFSET('Smelter Look-up'!$F$4,$V1657-4,0)))</f>
        <v/>
      </c>
      <c r="H1657" s="183" t="str">
        <f ca="1">IF(ISERROR($V1657),"",OFFSET('Smelter Look-up'!$G$4,$V1657-4,0))</f>
        <v/>
      </c>
      <c r="I1657" s="184" t="str">
        <f ca="1">IF(ISERROR($V1657),"",OFFSET('Smelter Look-up'!$H$4,$V1657-4,0))</f>
        <v/>
      </c>
      <c r="J1657" s="184" t="str">
        <f ca="1">IF(ISERROR($V1657),"",OFFSET('Smelter Look-up'!$I$4,$V1657-4,0))</f>
        <v/>
      </c>
      <c r="K1657" s="224"/>
      <c r="L1657" s="224"/>
      <c r="M1657" s="224"/>
      <c r="N1657" s="224"/>
      <c r="O1657" s="224"/>
      <c r="P1657" s="185"/>
      <c r="Q1657" s="225"/>
      <c r="R1657" s="182" t="str">
        <f ca="1">IF(ISERROR($V1657),"",OFFSET('Smelter Look-up'!$C$4,$V1657-4,0)&amp;"")</f>
        <v/>
      </c>
      <c r="S1657" s="181" t="str">
        <f t="shared" ca="1" si="230"/>
        <v/>
      </c>
      <c r="T1657" s="181" t="str">
        <f ca="1">IF(B1657="","",IF(ISERROR(MATCH($J1657,SorP!$B$1:$B$6226,0)),"",INDIRECT("'SorP'!$A$"&amp;MATCH($S1657&amp;$J1657,SorP!C:C,0))))</f>
        <v/>
      </c>
      <c r="U1657" s="201"/>
      <c r="V1657" s="226" t="e">
        <f>IF(C1657="",NA(),IF(OR(C1657="Smelter not listed",C1657="Smelter not yet identified"),MATCH($B1657&amp;$D1657,'Smelter Look-up'!$J:$J,0),MATCH($B1657&amp;$C1657,'Smelter Look-up'!$J:$J,0)))</f>
        <v>#N/A</v>
      </c>
      <c r="X1657" s="227">
        <f t="shared" ca="1" si="231"/>
        <v>0</v>
      </c>
      <c r="AB1657" s="228" t="str">
        <f t="shared" si="232"/>
        <v/>
      </c>
    </row>
    <row r="1658" spans="1:28" s="227" customFormat="1" ht="20.25">
      <c r="A1658" s="181"/>
      <c r="B1658" s="182" t="str">
        <f>IF(LEN(A1658)=0,"",INDEX('Smelter Look-up'!$A:$A,MATCH($A1658,'Smelter Look-up'!$E:$E,0)))</f>
        <v/>
      </c>
      <c r="C1658" s="186" t="str">
        <f>IF(LEN(A1658)=0,"",INDEX('Smelter Look-up'!$C:$C,MATCH($A1658,'Smelter Look-up'!$E:$E,0)))</f>
        <v/>
      </c>
      <c r="D1658" s="230"/>
      <c r="E1658" s="182" t="str">
        <f ca="1">IF(ISERROR($V1658),"",OFFSET('Smelter Look-up'!$D$4,$V1658-4,0)&amp;"")</f>
        <v/>
      </c>
      <c r="F1658" s="182" t="str">
        <f ca="1">IF(ISERROR($V1658),"",OFFSET('Smelter Look-up'!$E$4,$V1658-4,0))</f>
        <v/>
      </c>
      <c r="G1658" s="182" t="str">
        <f ca="1">IF(C1658=$X$4,IF(ISERROR($V1658),"Enter smelter details","RMI"),IF(ISERROR($V1658),"",OFFSET('Smelter Look-up'!$F$4,$V1658-4,0)))</f>
        <v/>
      </c>
      <c r="H1658" s="183" t="str">
        <f ca="1">IF(ISERROR($V1658),"",OFFSET('Smelter Look-up'!$G$4,$V1658-4,0))</f>
        <v/>
      </c>
      <c r="I1658" s="184" t="str">
        <f ca="1">IF(ISERROR($V1658),"",OFFSET('Smelter Look-up'!$H$4,$V1658-4,0))</f>
        <v/>
      </c>
      <c r="J1658" s="184" t="str">
        <f ca="1">IF(ISERROR($V1658),"",OFFSET('Smelter Look-up'!$I$4,$V1658-4,0))</f>
        <v/>
      </c>
      <c r="K1658" s="224"/>
      <c r="L1658" s="224"/>
      <c r="M1658" s="224"/>
      <c r="N1658" s="224"/>
      <c r="O1658" s="224"/>
      <c r="P1658" s="185"/>
      <c r="Q1658" s="225"/>
      <c r="R1658" s="182" t="str">
        <f ca="1">IF(ISERROR($V1658),"",OFFSET('Smelter Look-up'!$C$4,$V1658-4,0)&amp;"")</f>
        <v/>
      </c>
      <c r="S1658" s="181" t="str">
        <f t="shared" ca="1" si="230"/>
        <v/>
      </c>
      <c r="T1658" s="181" t="str">
        <f ca="1">IF(B1658="","",IF(ISERROR(MATCH($J1658,SorP!$B$1:$B$6226,0)),"",INDIRECT("'SorP'!$A$"&amp;MATCH($S1658&amp;$J1658,SorP!C:C,0))))</f>
        <v/>
      </c>
      <c r="U1658" s="201"/>
      <c r="V1658" s="226" t="e">
        <f>IF(C1658="",NA(),IF(OR(C1658="Smelter not listed",C1658="Smelter not yet identified"),MATCH($B1658&amp;$D1658,'Smelter Look-up'!$J:$J,0),MATCH($B1658&amp;$C1658,'Smelter Look-up'!$J:$J,0)))</f>
        <v>#N/A</v>
      </c>
      <c r="X1658" s="227">
        <f t="shared" ca="1" si="231"/>
        <v>0</v>
      </c>
      <c r="AB1658" s="228" t="str">
        <f t="shared" si="232"/>
        <v/>
      </c>
    </row>
    <row r="1659" spans="1:28" s="227" customFormat="1" ht="20.25">
      <c r="A1659" s="181"/>
      <c r="B1659" s="182" t="str">
        <f>IF(LEN(A1659)=0,"",INDEX('Smelter Look-up'!$A:$A,MATCH($A1659,'Smelter Look-up'!$E:$E,0)))</f>
        <v/>
      </c>
      <c r="C1659" s="186" t="str">
        <f>IF(LEN(A1659)=0,"",INDEX('Smelter Look-up'!$C:$C,MATCH($A1659,'Smelter Look-up'!$E:$E,0)))</f>
        <v/>
      </c>
      <c r="D1659" s="230"/>
      <c r="E1659" s="182" t="str">
        <f ca="1">IF(ISERROR($V1659),"",OFFSET('Smelter Look-up'!$D$4,$V1659-4,0)&amp;"")</f>
        <v/>
      </c>
      <c r="F1659" s="182" t="str">
        <f ca="1">IF(ISERROR($V1659),"",OFFSET('Smelter Look-up'!$E$4,$V1659-4,0))</f>
        <v/>
      </c>
      <c r="G1659" s="182" t="str">
        <f ca="1">IF(C1659=$X$4,IF(ISERROR($V1659),"Enter smelter details","RMI"),IF(ISERROR($V1659),"",OFFSET('Smelter Look-up'!$F$4,$V1659-4,0)))</f>
        <v/>
      </c>
      <c r="H1659" s="183" t="str">
        <f ca="1">IF(ISERROR($V1659),"",OFFSET('Smelter Look-up'!$G$4,$V1659-4,0))</f>
        <v/>
      </c>
      <c r="I1659" s="184" t="str">
        <f ca="1">IF(ISERROR($V1659),"",OFFSET('Smelter Look-up'!$H$4,$V1659-4,0))</f>
        <v/>
      </c>
      <c r="J1659" s="184" t="str">
        <f ca="1">IF(ISERROR($V1659),"",OFFSET('Smelter Look-up'!$I$4,$V1659-4,0))</f>
        <v/>
      </c>
      <c r="K1659" s="224"/>
      <c r="L1659" s="224"/>
      <c r="M1659" s="224"/>
      <c r="N1659" s="224"/>
      <c r="O1659" s="224"/>
      <c r="P1659" s="185"/>
      <c r="Q1659" s="225"/>
      <c r="R1659" s="182" t="str">
        <f ca="1">IF(ISERROR($V1659),"",OFFSET('Smelter Look-up'!$C$4,$V1659-4,0)&amp;"")</f>
        <v/>
      </c>
      <c r="S1659" s="181" t="str">
        <f t="shared" ref="S1659" ca="1" si="233">IF(B1659="","",IF(ISERROR(MATCH($E1659,CL,0)),"Unknown",INDIRECT("'C'!$A$"&amp;MATCH($E1659,CL,0)+1)))</f>
        <v/>
      </c>
      <c r="T1659" s="181" t="str">
        <f ca="1">IF(B1659="","",IF(ISERROR(MATCH($J1659,SorP!$B$1:$B$6226,0)),"",INDIRECT("'SorP'!$A$"&amp;MATCH($S1659&amp;$J1659,SorP!C:C,0))))</f>
        <v/>
      </c>
      <c r="U1659" s="201"/>
      <c r="V1659" s="226" t="e">
        <f>IF(C1659="",NA(),IF(OR(C1659="Smelter not listed",C1659="Smelter not yet identified"),MATCH($B1659&amp;$D1659,'Smelter Look-up'!$J:$J,0),MATCH($B1659&amp;$C1659,'Smelter Look-up'!$J:$J,0)))</f>
        <v>#N/A</v>
      </c>
      <c r="X1659" s="227">
        <f t="shared" ref="X1659" ca="1" si="234">IF(AND(C1659="Smelter not listed",OR(LEN(D1659)=0,LEN(E1659)=0)),1,0)</f>
        <v>0</v>
      </c>
      <c r="AB1659" s="228" t="str">
        <f t="shared" ref="AB1659" si="235">B1659&amp;C1659</f>
        <v/>
      </c>
    </row>
    <row r="1660" spans="1:28" s="227" customFormat="1" ht="20.25">
      <c r="A1660" s="181"/>
      <c r="B1660" s="182" t="str">
        <f>IF(LEN(A1660)=0,"",INDEX('Smelter Look-up'!$A:$A,MATCH($A1660,'Smelter Look-up'!$E:$E,0)))</f>
        <v/>
      </c>
      <c r="C1660" s="186" t="str">
        <f>IF(LEN(A1660)=0,"",INDEX('Smelter Look-up'!$C:$C,MATCH($A1660,'Smelter Look-up'!$E:$E,0)))</f>
        <v/>
      </c>
      <c r="D1660" s="230"/>
      <c r="E1660" s="182" t="str">
        <f ca="1">IF(ISERROR($V1660),"",OFFSET('Smelter Look-up'!$D$4,$V1660-4,0)&amp;"")</f>
        <v/>
      </c>
      <c r="F1660" s="182" t="str">
        <f ca="1">IF(ISERROR($V1660),"",OFFSET('Smelter Look-up'!$E$4,$V1660-4,0))</f>
        <v/>
      </c>
      <c r="G1660" s="182" t="str">
        <f ca="1">IF(C1660=$X$4,IF(ISERROR($V1660),"Enter smelter details","RMI"),IF(ISERROR($V1660),"",OFFSET('Smelter Look-up'!$F$4,$V1660-4,0)))</f>
        <v/>
      </c>
      <c r="H1660" s="183" t="str">
        <f ca="1">IF(ISERROR($V1660),"",OFFSET('Smelter Look-up'!$G$4,$V1660-4,0))</f>
        <v/>
      </c>
      <c r="I1660" s="184" t="str">
        <f ca="1">IF(ISERROR($V1660),"",OFFSET('Smelter Look-up'!$H$4,$V1660-4,0))</f>
        <v/>
      </c>
      <c r="J1660" s="184" t="str">
        <f ca="1">IF(ISERROR($V1660),"",OFFSET('Smelter Look-up'!$I$4,$V1660-4,0))</f>
        <v/>
      </c>
      <c r="K1660" s="224"/>
      <c r="L1660" s="224"/>
      <c r="M1660" s="224"/>
      <c r="N1660" s="224"/>
      <c r="O1660" s="224"/>
      <c r="P1660" s="185"/>
      <c r="Q1660" s="225"/>
      <c r="R1660" s="182" t="str">
        <f ca="1">IF(ISERROR($V1660),"",OFFSET('Smelter Look-up'!$C$4,$V1660-4,0)&amp;"")</f>
        <v/>
      </c>
      <c r="S1660" s="181" t="str">
        <f t="shared" ref="S1660:S1691" ca="1" si="236">IF(B1660="","",IF(ISERROR(MATCH($E1660,CL,0)),"Unknown",INDIRECT("'C'!$A$"&amp;MATCH($E1660,CL,0)+1)))</f>
        <v/>
      </c>
      <c r="T1660" s="181" t="str">
        <f ca="1">IF(B1660="","",IF(ISERROR(MATCH($J1660,SorP!$B$1:$B$6226,0)),"",INDIRECT("'SorP'!$A$"&amp;MATCH($S1660&amp;$J1660,SorP!C:C,0))))</f>
        <v/>
      </c>
      <c r="U1660" s="201"/>
      <c r="V1660" s="226" t="e">
        <f>IF(C1660="",NA(),IF(OR(C1660="Smelter not listed",C1660="Smelter not yet identified"),MATCH($B1660&amp;$D1660,'Smelter Look-up'!$J:$J,0),MATCH($B1660&amp;$C1660,'Smelter Look-up'!$J:$J,0)))</f>
        <v>#N/A</v>
      </c>
      <c r="X1660" s="227">
        <f t="shared" ref="X1660:X1691" ca="1" si="237">IF(AND(C1660="Smelter not listed",OR(LEN(D1660)=0,LEN(E1660)=0)),1,0)</f>
        <v>0</v>
      </c>
      <c r="AB1660" s="228" t="str">
        <f t="shared" ref="AB1660:AB1691" si="238">B1660&amp;C1660</f>
        <v/>
      </c>
    </row>
    <row r="1661" spans="1:28" s="227" customFormat="1" ht="20.25">
      <c r="A1661" s="181"/>
      <c r="B1661" s="182" t="str">
        <f>IF(LEN(A1661)=0,"",INDEX('Smelter Look-up'!$A:$A,MATCH($A1661,'Smelter Look-up'!$E:$E,0)))</f>
        <v/>
      </c>
      <c r="C1661" s="186" t="str">
        <f>IF(LEN(A1661)=0,"",INDEX('Smelter Look-up'!$C:$C,MATCH($A1661,'Smelter Look-up'!$E:$E,0)))</f>
        <v/>
      </c>
      <c r="D1661" s="230"/>
      <c r="E1661" s="182" t="str">
        <f ca="1">IF(ISERROR($V1661),"",OFFSET('Smelter Look-up'!$D$4,$V1661-4,0)&amp;"")</f>
        <v/>
      </c>
      <c r="F1661" s="182" t="str">
        <f ca="1">IF(ISERROR($V1661),"",OFFSET('Smelter Look-up'!$E$4,$V1661-4,0))</f>
        <v/>
      </c>
      <c r="G1661" s="182" t="str">
        <f ca="1">IF(C1661=$X$4,IF(ISERROR($V1661),"Enter smelter details","RMI"),IF(ISERROR($V1661),"",OFFSET('Smelter Look-up'!$F$4,$V1661-4,0)))</f>
        <v/>
      </c>
      <c r="H1661" s="183" t="str">
        <f ca="1">IF(ISERROR($V1661),"",OFFSET('Smelter Look-up'!$G$4,$V1661-4,0))</f>
        <v/>
      </c>
      <c r="I1661" s="184" t="str">
        <f ca="1">IF(ISERROR($V1661),"",OFFSET('Smelter Look-up'!$H$4,$V1661-4,0))</f>
        <v/>
      </c>
      <c r="J1661" s="184" t="str">
        <f ca="1">IF(ISERROR($V1661),"",OFFSET('Smelter Look-up'!$I$4,$V1661-4,0))</f>
        <v/>
      </c>
      <c r="K1661" s="224"/>
      <c r="L1661" s="224"/>
      <c r="M1661" s="224"/>
      <c r="N1661" s="224"/>
      <c r="O1661" s="224"/>
      <c r="P1661" s="185"/>
      <c r="Q1661" s="225"/>
      <c r="R1661" s="182" t="str">
        <f ca="1">IF(ISERROR($V1661),"",OFFSET('Smelter Look-up'!$C$4,$V1661-4,0)&amp;"")</f>
        <v/>
      </c>
      <c r="S1661" s="181" t="str">
        <f t="shared" ca="1" si="236"/>
        <v/>
      </c>
      <c r="T1661" s="181" t="str">
        <f ca="1">IF(B1661="","",IF(ISERROR(MATCH($J1661,SorP!$B$1:$B$6226,0)),"",INDIRECT("'SorP'!$A$"&amp;MATCH($S1661&amp;$J1661,SorP!C:C,0))))</f>
        <v/>
      </c>
      <c r="U1661" s="201"/>
      <c r="V1661" s="226" t="e">
        <f>IF(C1661="",NA(),IF(OR(C1661="Smelter not listed",C1661="Smelter not yet identified"),MATCH($B1661&amp;$D1661,'Smelter Look-up'!$J:$J,0),MATCH($B1661&amp;$C1661,'Smelter Look-up'!$J:$J,0)))</f>
        <v>#N/A</v>
      </c>
      <c r="X1661" s="227">
        <f t="shared" ca="1" si="237"/>
        <v>0</v>
      </c>
      <c r="AB1661" s="228" t="str">
        <f t="shared" si="238"/>
        <v/>
      </c>
    </row>
    <row r="1662" spans="1:28" s="227" customFormat="1" ht="20.25">
      <c r="A1662" s="181"/>
      <c r="B1662" s="182" t="str">
        <f>IF(LEN(A1662)=0,"",INDEX('Smelter Look-up'!$A:$A,MATCH($A1662,'Smelter Look-up'!$E:$E,0)))</f>
        <v/>
      </c>
      <c r="C1662" s="186" t="str">
        <f>IF(LEN(A1662)=0,"",INDEX('Smelter Look-up'!$C:$C,MATCH($A1662,'Smelter Look-up'!$E:$E,0)))</f>
        <v/>
      </c>
      <c r="D1662" s="230"/>
      <c r="E1662" s="182" t="str">
        <f ca="1">IF(ISERROR($V1662),"",OFFSET('Smelter Look-up'!$D$4,$V1662-4,0)&amp;"")</f>
        <v/>
      </c>
      <c r="F1662" s="182" t="str">
        <f ca="1">IF(ISERROR($V1662),"",OFFSET('Smelter Look-up'!$E$4,$V1662-4,0))</f>
        <v/>
      </c>
      <c r="G1662" s="182" t="str">
        <f ca="1">IF(C1662=$X$4,IF(ISERROR($V1662),"Enter smelter details","RMI"),IF(ISERROR($V1662),"",OFFSET('Smelter Look-up'!$F$4,$V1662-4,0)))</f>
        <v/>
      </c>
      <c r="H1662" s="183" t="str">
        <f ca="1">IF(ISERROR($V1662),"",OFFSET('Smelter Look-up'!$G$4,$V1662-4,0))</f>
        <v/>
      </c>
      <c r="I1662" s="184" t="str">
        <f ca="1">IF(ISERROR($V1662),"",OFFSET('Smelter Look-up'!$H$4,$V1662-4,0))</f>
        <v/>
      </c>
      <c r="J1662" s="184" t="str">
        <f ca="1">IF(ISERROR($V1662),"",OFFSET('Smelter Look-up'!$I$4,$V1662-4,0))</f>
        <v/>
      </c>
      <c r="K1662" s="224"/>
      <c r="L1662" s="224"/>
      <c r="M1662" s="224"/>
      <c r="N1662" s="224"/>
      <c r="O1662" s="224"/>
      <c r="P1662" s="185"/>
      <c r="Q1662" s="225"/>
      <c r="R1662" s="182" t="str">
        <f ca="1">IF(ISERROR($V1662),"",OFFSET('Smelter Look-up'!$C$4,$V1662-4,0)&amp;"")</f>
        <v/>
      </c>
      <c r="S1662" s="181" t="str">
        <f t="shared" ca="1" si="236"/>
        <v/>
      </c>
      <c r="T1662" s="181" t="str">
        <f ca="1">IF(B1662="","",IF(ISERROR(MATCH($J1662,SorP!$B$1:$B$6226,0)),"",INDIRECT("'SorP'!$A$"&amp;MATCH($S1662&amp;$J1662,SorP!C:C,0))))</f>
        <v/>
      </c>
      <c r="U1662" s="201"/>
      <c r="V1662" s="226" t="e">
        <f>IF(C1662="",NA(),IF(OR(C1662="Smelter not listed",C1662="Smelter not yet identified"),MATCH($B1662&amp;$D1662,'Smelter Look-up'!$J:$J,0),MATCH($B1662&amp;$C1662,'Smelter Look-up'!$J:$J,0)))</f>
        <v>#N/A</v>
      </c>
      <c r="X1662" s="227">
        <f t="shared" ca="1" si="237"/>
        <v>0</v>
      </c>
      <c r="AB1662" s="228" t="str">
        <f t="shared" si="238"/>
        <v/>
      </c>
    </row>
    <row r="1663" spans="1:28" s="227" customFormat="1" ht="20.25">
      <c r="A1663" s="181"/>
      <c r="B1663" s="182" t="str">
        <f>IF(LEN(A1663)=0,"",INDEX('Smelter Look-up'!$A:$A,MATCH($A1663,'Smelter Look-up'!$E:$E,0)))</f>
        <v/>
      </c>
      <c r="C1663" s="186" t="str">
        <f>IF(LEN(A1663)=0,"",INDEX('Smelter Look-up'!$C:$C,MATCH($A1663,'Smelter Look-up'!$E:$E,0)))</f>
        <v/>
      </c>
      <c r="D1663" s="230"/>
      <c r="E1663" s="182" t="str">
        <f ca="1">IF(ISERROR($V1663),"",OFFSET('Smelter Look-up'!$D$4,$V1663-4,0)&amp;"")</f>
        <v/>
      </c>
      <c r="F1663" s="182" t="str">
        <f ca="1">IF(ISERROR($V1663),"",OFFSET('Smelter Look-up'!$E$4,$V1663-4,0))</f>
        <v/>
      </c>
      <c r="G1663" s="182" t="str">
        <f ca="1">IF(C1663=$X$4,IF(ISERROR($V1663),"Enter smelter details","RMI"),IF(ISERROR($V1663),"",OFFSET('Smelter Look-up'!$F$4,$V1663-4,0)))</f>
        <v/>
      </c>
      <c r="H1663" s="183" t="str">
        <f ca="1">IF(ISERROR($V1663),"",OFFSET('Smelter Look-up'!$G$4,$V1663-4,0))</f>
        <v/>
      </c>
      <c r="I1663" s="184" t="str">
        <f ca="1">IF(ISERROR($V1663),"",OFFSET('Smelter Look-up'!$H$4,$V1663-4,0))</f>
        <v/>
      </c>
      <c r="J1663" s="184" t="str">
        <f ca="1">IF(ISERROR($V1663),"",OFFSET('Smelter Look-up'!$I$4,$V1663-4,0))</f>
        <v/>
      </c>
      <c r="K1663" s="224"/>
      <c r="L1663" s="224"/>
      <c r="M1663" s="224"/>
      <c r="N1663" s="224"/>
      <c r="O1663" s="224"/>
      <c r="P1663" s="185"/>
      <c r="Q1663" s="225"/>
      <c r="R1663" s="182" t="str">
        <f ca="1">IF(ISERROR($V1663),"",OFFSET('Smelter Look-up'!$C$4,$V1663-4,0)&amp;"")</f>
        <v/>
      </c>
      <c r="S1663" s="181" t="str">
        <f t="shared" ca="1" si="236"/>
        <v/>
      </c>
      <c r="T1663" s="181" t="str">
        <f ca="1">IF(B1663="","",IF(ISERROR(MATCH($J1663,SorP!$B$1:$B$6226,0)),"",INDIRECT("'SorP'!$A$"&amp;MATCH($S1663&amp;$J1663,SorP!C:C,0))))</f>
        <v/>
      </c>
      <c r="U1663" s="201"/>
      <c r="V1663" s="226" t="e">
        <f>IF(C1663="",NA(),IF(OR(C1663="Smelter not listed",C1663="Smelter not yet identified"),MATCH($B1663&amp;$D1663,'Smelter Look-up'!$J:$J,0),MATCH($B1663&amp;$C1663,'Smelter Look-up'!$J:$J,0)))</f>
        <v>#N/A</v>
      </c>
      <c r="X1663" s="227">
        <f t="shared" ca="1" si="237"/>
        <v>0</v>
      </c>
      <c r="AB1663" s="228" t="str">
        <f t="shared" si="238"/>
        <v/>
      </c>
    </row>
    <row r="1664" spans="1:28" s="227" customFormat="1" ht="20.25">
      <c r="A1664" s="181"/>
      <c r="B1664" s="182" t="str">
        <f>IF(LEN(A1664)=0,"",INDEX('Smelter Look-up'!$A:$A,MATCH($A1664,'Smelter Look-up'!$E:$E,0)))</f>
        <v/>
      </c>
      <c r="C1664" s="186" t="str">
        <f>IF(LEN(A1664)=0,"",INDEX('Smelter Look-up'!$C:$C,MATCH($A1664,'Smelter Look-up'!$E:$E,0)))</f>
        <v/>
      </c>
      <c r="D1664" s="230"/>
      <c r="E1664" s="182" t="str">
        <f ca="1">IF(ISERROR($V1664),"",OFFSET('Smelter Look-up'!$D$4,$V1664-4,0)&amp;"")</f>
        <v/>
      </c>
      <c r="F1664" s="182" t="str">
        <f ca="1">IF(ISERROR($V1664),"",OFFSET('Smelter Look-up'!$E$4,$V1664-4,0))</f>
        <v/>
      </c>
      <c r="G1664" s="182" t="str">
        <f ca="1">IF(C1664=$X$4,IF(ISERROR($V1664),"Enter smelter details","RMI"),IF(ISERROR($V1664),"",OFFSET('Smelter Look-up'!$F$4,$V1664-4,0)))</f>
        <v/>
      </c>
      <c r="H1664" s="183" t="str">
        <f ca="1">IF(ISERROR($V1664),"",OFFSET('Smelter Look-up'!$G$4,$V1664-4,0))</f>
        <v/>
      </c>
      <c r="I1664" s="184" t="str">
        <f ca="1">IF(ISERROR($V1664),"",OFFSET('Smelter Look-up'!$H$4,$V1664-4,0))</f>
        <v/>
      </c>
      <c r="J1664" s="184" t="str">
        <f ca="1">IF(ISERROR($V1664),"",OFFSET('Smelter Look-up'!$I$4,$V1664-4,0))</f>
        <v/>
      </c>
      <c r="K1664" s="224"/>
      <c r="L1664" s="224"/>
      <c r="M1664" s="224"/>
      <c r="N1664" s="224"/>
      <c r="O1664" s="224"/>
      <c r="P1664" s="185"/>
      <c r="Q1664" s="225"/>
      <c r="R1664" s="182" t="str">
        <f ca="1">IF(ISERROR($V1664),"",OFFSET('Smelter Look-up'!$C$4,$V1664-4,0)&amp;"")</f>
        <v/>
      </c>
      <c r="S1664" s="181" t="str">
        <f t="shared" ca="1" si="236"/>
        <v/>
      </c>
      <c r="T1664" s="181" t="str">
        <f ca="1">IF(B1664="","",IF(ISERROR(MATCH($J1664,SorP!$B$1:$B$6226,0)),"",INDIRECT("'SorP'!$A$"&amp;MATCH($S1664&amp;$J1664,SorP!C:C,0))))</f>
        <v/>
      </c>
      <c r="U1664" s="201"/>
      <c r="V1664" s="226" t="e">
        <f>IF(C1664="",NA(),IF(OR(C1664="Smelter not listed",C1664="Smelter not yet identified"),MATCH($B1664&amp;$D1664,'Smelter Look-up'!$J:$J,0),MATCH($B1664&amp;$C1664,'Smelter Look-up'!$J:$J,0)))</f>
        <v>#N/A</v>
      </c>
      <c r="X1664" s="227">
        <f t="shared" ca="1" si="237"/>
        <v>0</v>
      </c>
      <c r="AB1664" s="228" t="str">
        <f t="shared" si="238"/>
        <v/>
      </c>
    </row>
    <row r="1665" spans="1:28" s="227" customFormat="1" ht="20.25">
      <c r="A1665" s="181"/>
      <c r="B1665" s="182" t="str">
        <f>IF(LEN(A1665)=0,"",INDEX('Smelter Look-up'!$A:$A,MATCH($A1665,'Smelter Look-up'!$E:$E,0)))</f>
        <v/>
      </c>
      <c r="C1665" s="186" t="str">
        <f>IF(LEN(A1665)=0,"",INDEX('Smelter Look-up'!$C:$C,MATCH($A1665,'Smelter Look-up'!$E:$E,0)))</f>
        <v/>
      </c>
      <c r="D1665" s="230"/>
      <c r="E1665" s="182" t="str">
        <f ca="1">IF(ISERROR($V1665),"",OFFSET('Smelter Look-up'!$D$4,$V1665-4,0)&amp;"")</f>
        <v/>
      </c>
      <c r="F1665" s="182" t="str">
        <f ca="1">IF(ISERROR($V1665),"",OFFSET('Smelter Look-up'!$E$4,$V1665-4,0))</f>
        <v/>
      </c>
      <c r="G1665" s="182" t="str">
        <f ca="1">IF(C1665=$X$4,IF(ISERROR($V1665),"Enter smelter details","RMI"),IF(ISERROR($V1665),"",OFFSET('Smelter Look-up'!$F$4,$V1665-4,0)))</f>
        <v/>
      </c>
      <c r="H1665" s="183" t="str">
        <f ca="1">IF(ISERROR($V1665),"",OFFSET('Smelter Look-up'!$G$4,$V1665-4,0))</f>
        <v/>
      </c>
      <c r="I1665" s="184" t="str">
        <f ca="1">IF(ISERROR($V1665),"",OFFSET('Smelter Look-up'!$H$4,$V1665-4,0))</f>
        <v/>
      </c>
      <c r="J1665" s="184" t="str">
        <f ca="1">IF(ISERROR($V1665),"",OFFSET('Smelter Look-up'!$I$4,$V1665-4,0))</f>
        <v/>
      </c>
      <c r="K1665" s="224"/>
      <c r="L1665" s="224"/>
      <c r="M1665" s="224"/>
      <c r="N1665" s="224"/>
      <c r="O1665" s="224"/>
      <c r="P1665" s="185"/>
      <c r="Q1665" s="225"/>
      <c r="R1665" s="182" t="str">
        <f ca="1">IF(ISERROR($V1665),"",OFFSET('Smelter Look-up'!$C$4,$V1665-4,0)&amp;"")</f>
        <v/>
      </c>
      <c r="S1665" s="181" t="str">
        <f t="shared" ca="1" si="236"/>
        <v/>
      </c>
      <c r="T1665" s="181" t="str">
        <f ca="1">IF(B1665="","",IF(ISERROR(MATCH($J1665,SorP!$B$1:$B$6226,0)),"",INDIRECT("'SorP'!$A$"&amp;MATCH($S1665&amp;$J1665,SorP!C:C,0))))</f>
        <v/>
      </c>
      <c r="U1665" s="201"/>
      <c r="V1665" s="226" t="e">
        <f>IF(C1665="",NA(),IF(OR(C1665="Smelter not listed",C1665="Smelter not yet identified"),MATCH($B1665&amp;$D1665,'Smelter Look-up'!$J:$J,0),MATCH($B1665&amp;$C1665,'Smelter Look-up'!$J:$J,0)))</f>
        <v>#N/A</v>
      </c>
      <c r="X1665" s="227">
        <f t="shared" ca="1" si="237"/>
        <v>0</v>
      </c>
      <c r="AB1665" s="228" t="str">
        <f t="shared" si="238"/>
        <v/>
      </c>
    </row>
    <row r="1666" spans="1:28" s="227" customFormat="1" ht="20.25">
      <c r="A1666" s="181"/>
      <c r="B1666" s="182" t="str">
        <f>IF(LEN(A1666)=0,"",INDEX('Smelter Look-up'!$A:$A,MATCH($A1666,'Smelter Look-up'!$E:$E,0)))</f>
        <v/>
      </c>
      <c r="C1666" s="186" t="str">
        <f>IF(LEN(A1666)=0,"",INDEX('Smelter Look-up'!$C:$C,MATCH($A1666,'Smelter Look-up'!$E:$E,0)))</f>
        <v/>
      </c>
      <c r="D1666" s="230"/>
      <c r="E1666" s="182" t="str">
        <f ca="1">IF(ISERROR($V1666),"",OFFSET('Smelter Look-up'!$D$4,$V1666-4,0)&amp;"")</f>
        <v/>
      </c>
      <c r="F1666" s="182" t="str">
        <f ca="1">IF(ISERROR($V1666),"",OFFSET('Smelter Look-up'!$E$4,$V1666-4,0))</f>
        <v/>
      </c>
      <c r="G1666" s="182" t="str">
        <f ca="1">IF(C1666=$X$4,IF(ISERROR($V1666),"Enter smelter details","RMI"),IF(ISERROR($V1666),"",OFFSET('Smelter Look-up'!$F$4,$V1666-4,0)))</f>
        <v/>
      </c>
      <c r="H1666" s="183" t="str">
        <f ca="1">IF(ISERROR($V1666),"",OFFSET('Smelter Look-up'!$G$4,$V1666-4,0))</f>
        <v/>
      </c>
      <c r="I1666" s="184" t="str">
        <f ca="1">IF(ISERROR($V1666),"",OFFSET('Smelter Look-up'!$H$4,$V1666-4,0))</f>
        <v/>
      </c>
      <c r="J1666" s="184" t="str">
        <f ca="1">IF(ISERROR($V1666),"",OFFSET('Smelter Look-up'!$I$4,$V1666-4,0))</f>
        <v/>
      </c>
      <c r="K1666" s="224"/>
      <c r="L1666" s="224"/>
      <c r="M1666" s="224"/>
      <c r="N1666" s="224"/>
      <c r="O1666" s="224"/>
      <c r="P1666" s="185"/>
      <c r="Q1666" s="225"/>
      <c r="R1666" s="182" t="str">
        <f ca="1">IF(ISERROR($V1666),"",OFFSET('Smelter Look-up'!$C$4,$V1666-4,0)&amp;"")</f>
        <v/>
      </c>
      <c r="S1666" s="181" t="str">
        <f t="shared" ca="1" si="236"/>
        <v/>
      </c>
      <c r="T1666" s="181" t="str">
        <f ca="1">IF(B1666="","",IF(ISERROR(MATCH($J1666,SorP!$B$1:$B$6226,0)),"",INDIRECT("'SorP'!$A$"&amp;MATCH($S1666&amp;$J1666,SorP!C:C,0))))</f>
        <v/>
      </c>
      <c r="U1666" s="201"/>
      <c r="V1666" s="226" t="e">
        <f>IF(C1666="",NA(),IF(OR(C1666="Smelter not listed",C1666="Smelter not yet identified"),MATCH($B1666&amp;$D1666,'Smelter Look-up'!$J:$J,0),MATCH($B1666&amp;$C1666,'Smelter Look-up'!$J:$J,0)))</f>
        <v>#N/A</v>
      </c>
      <c r="X1666" s="227">
        <f t="shared" ca="1" si="237"/>
        <v>0</v>
      </c>
      <c r="AB1666" s="228" t="str">
        <f t="shared" si="238"/>
        <v/>
      </c>
    </row>
    <row r="1667" spans="1:28" s="227" customFormat="1" ht="20.25">
      <c r="A1667" s="181"/>
      <c r="B1667" s="182" t="str">
        <f>IF(LEN(A1667)=0,"",INDEX('Smelter Look-up'!$A:$A,MATCH($A1667,'Smelter Look-up'!$E:$E,0)))</f>
        <v/>
      </c>
      <c r="C1667" s="186" t="str">
        <f>IF(LEN(A1667)=0,"",INDEX('Smelter Look-up'!$C:$C,MATCH($A1667,'Smelter Look-up'!$E:$E,0)))</f>
        <v/>
      </c>
      <c r="D1667" s="230"/>
      <c r="E1667" s="182" t="str">
        <f ca="1">IF(ISERROR($V1667),"",OFFSET('Smelter Look-up'!$D$4,$V1667-4,0)&amp;"")</f>
        <v/>
      </c>
      <c r="F1667" s="182" t="str">
        <f ca="1">IF(ISERROR($V1667),"",OFFSET('Smelter Look-up'!$E$4,$V1667-4,0))</f>
        <v/>
      </c>
      <c r="G1667" s="182" t="str">
        <f ca="1">IF(C1667=$X$4,IF(ISERROR($V1667),"Enter smelter details","RMI"),IF(ISERROR($V1667),"",OFFSET('Smelter Look-up'!$F$4,$V1667-4,0)))</f>
        <v/>
      </c>
      <c r="H1667" s="183" t="str">
        <f ca="1">IF(ISERROR($V1667),"",OFFSET('Smelter Look-up'!$G$4,$V1667-4,0))</f>
        <v/>
      </c>
      <c r="I1667" s="184" t="str">
        <f ca="1">IF(ISERROR($V1667),"",OFFSET('Smelter Look-up'!$H$4,$V1667-4,0))</f>
        <v/>
      </c>
      <c r="J1667" s="184" t="str">
        <f ca="1">IF(ISERROR($V1667),"",OFFSET('Smelter Look-up'!$I$4,$V1667-4,0))</f>
        <v/>
      </c>
      <c r="K1667" s="224"/>
      <c r="L1667" s="224"/>
      <c r="M1667" s="224"/>
      <c r="N1667" s="224"/>
      <c r="O1667" s="224"/>
      <c r="P1667" s="185"/>
      <c r="Q1667" s="225"/>
      <c r="R1667" s="182" t="str">
        <f ca="1">IF(ISERROR($V1667),"",OFFSET('Smelter Look-up'!$C$4,$V1667-4,0)&amp;"")</f>
        <v/>
      </c>
      <c r="S1667" s="181" t="str">
        <f t="shared" ca="1" si="236"/>
        <v/>
      </c>
      <c r="T1667" s="181" t="str">
        <f ca="1">IF(B1667="","",IF(ISERROR(MATCH($J1667,SorP!$B$1:$B$6226,0)),"",INDIRECT("'SorP'!$A$"&amp;MATCH($S1667&amp;$J1667,SorP!C:C,0))))</f>
        <v/>
      </c>
      <c r="U1667" s="201"/>
      <c r="V1667" s="226" t="e">
        <f>IF(C1667="",NA(),IF(OR(C1667="Smelter not listed",C1667="Smelter not yet identified"),MATCH($B1667&amp;$D1667,'Smelter Look-up'!$J:$J,0),MATCH($B1667&amp;$C1667,'Smelter Look-up'!$J:$J,0)))</f>
        <v>#N/A</v>
      </c>
      <c r="X1667" s="227">
        <f t="shared" ca="1" si="237"/>
        <v>0</v>
      </c>
      <c r="AB1667" s="228" t="str">
        <f t="shared" si="238"/>
        <v/>
      </c>
    </row>
    <row r="1668" spans="1:28" s="227" customFormat="1" ht="20.25">
      <c r="A1668" s="181"/>
      <c r="B1668" s="182" t="str">
        <f>IF(LEN(A1668)=0,"",INDEX('Smelter Look-up'!$A:$A,MATCH($A1668,'Smelter Look-up'!$E:$E,0)))</f>
        <v/>
      </c>
      <c r="C1668" s="186" t="str">
        <f>IF(LEN(A1668)=0,"",INDEX('Smelter Look-up'!$C:$C,MATCH($A1668,'Smelter Look-up'!$E:$E,0)))</f>
        <v/>
      </c>
      <c r="D1668" s="230"/>
      <c r="E1668" s="182" t="str">
        <f ca="1">IF(ISERROR($V1668),"",OFFSET('Smelter Look-up'!$D$4,$V1668-4,0)&amp;"")</f>
        <v/>
      </c>
      <c r="F1668" s="182" t="str">
        <f ca="1">IF(ISERROR($V1668),"",OFFSET('Smelter Look-up'!$E$4,$V1668-4,0))</f>
        <v/>
      </c>
      <c r="G1668" s="182" t="str">
        <f ca="1">IF(C1668=$X$4,IF(ISERROR($V1668),"Enter smelter details","RMI"),IF(ISERROR($V1668),"",OFFSET('Smelter Look-up'!$F$4,$V1668-4,0)))</f>
        <v/>
      </c>
      <c r="H1668" s="183" t="str">
        <f ca="1">IF(ISERROR($V1668),"",OFFSET('Smelter Look-up'!$G$4,$V1668-4,0))</f>
        <v/>
      </c>
      <c r="I1668" s="184" t="str">
        <f ca="1">IF(ISERROR($V1668),"",OFFSET('Smelter Look-up'!$H$4,$V1668-4,0))</f>
        <v/>
      </c>
      <c r="J1668" s="184" t="str">
        <f ca="1">IF(ISERROR($V1668),"",OFFSET('Smelter Look-up'!$I$4,$V1668-4,0))</f>
        <v/>
      </c>
      <c r="K1668" s="224"/>
      <c r="L1668" s="224"/>
      <c r="M1668" s="224"/>
      <c r="N1668" s="224"/>
      <c r="O1668" s="224"/>
      <c r="P1668" s="185"/>
      <c r="Q1668" s="225"/>
      <c r="R1668" s="182" t="str">
        <f ca="1">IF(ISERROR($V1668),"",OFFSET('Smelter Look-up'!$C$4,$V1668-4,0)&amp;"")</f>
        <v/>
      </c>
      <c r="S1668" s="181" t="str">
        <f t="shared" ca="1" si="236"/>
        <v/>
      </c>
      <c r="T1668" s="181" t="str">
        <f ca="1">IF(B1668="","",IF(ISERROR(MATCH($J1668,SorP!$B$1:$B$6226,0)),"",INDIRECT("'SorP'!$A$"&amp;MATCH($S1668&amp;$J1668,SorP!C:C,0))))</f>
        <v/>
      </c>
      <c r="U1668" s="201"/>
      <c r="V1668" s="226" t="e">
        <f>IF(C1668="",NA(),IF(OR(C1668="Smelter not listed",C1668="Smelter not yet identified"),MATCH($B1668&amp;$D1668,'Smelter Look-up'!$J:$J,0),MATCH($B1668&amp;$C1668,'Smelter Look-up'!$J:$J,0)))</f>
        <v>#N/A</v>
      </c>
      <c r="X1668" s="227">
        <f t="shared" ca="1" si="237"/>
        <v>0</v>
      </c>
      <c r="AB1668" s="228" t="str">
        <f t="shared" si="238"/>
        <v/>
      </c>
    </row>
    <row r="1669" spans="1:28" s="227" customFormat="1" ht="20.25">
      <c r="A1669" s="181"/>
      <c r="B1669" s="182" t="str">
        <f>IF(LEN(A1669)=0,"",INDEX('Smelter Look-up'!$A:$A,MATCH($A1669,'Smelter Look-up'!$E:$E,0)))</f>
        <v/>
      </c>
      <c r="C1669" s="186" t="str">
        <f>IF(LEN(A1669)=0,"",INDEX('Smelter Look-up'!$C:$C,MATCH($A1669,'Smelter Look-up'!$E:$E,0)))</f>
        <v/>
      </c>
      <c r="D1669" s="230"/>
      <c r="E1669" s="182" t="str">
        <f ca="1">IF(ISERROR($V1669),"",OFFSET('Smelter Look-up'!$D$4,$V1669-4,0)&amp;"")</f>
        <v/>
      </c>
      <c r="F1669" s="182" t="str">
        <f ca="1">IF(ISERROR($V1669),"",OFFSET('Smelter Look-up'!$E$4,$V1669-4,0))</f>
        <v/>
      </c>
      <c r="G1669" s="182" t="str">
        <f ca="1">IF(C1669=$X$4,IF(ISERROR($V1669),"Enter smelter details","RMI"),IF(ISERROR($V1669),"",OFFSET('Smelter Look-up'!$F$4,$V1669-4,0)))</f>
        <v/>
      </c>
      <c r="H1669" s="183" t="str">
        <f ca="1">IF(ISERROR($V1669),"",OFFSET('Smelter Look-up'!$G$4,$V1669-4,0))</f>
        <v/>
      </c>
      <c r="I1669" s="184" t="str">
        <f ca="1">IF(ISERROR($V1669),"",OFFSET('Smelter Look-up'!$H$4,$V1669-4,0))</f>
        <v/>
      </c>
      <c r="J1669" s="184" t="str">
        <f ca="1">IF(ISERROR($V1669),"",OFFSET('Smelter Look-up'!$I$4,$V1669-4,0))</f>
        <v/>
      </c>
      <c r="K1669" s="224"/>
      <c r="L1669" s="224"/>
      <c r="M1669" s="224"/>
      <c r="N1669" s="224"/>
      <c r="O1669" s="224"/>
      <c r="P1669" s="185"/>
      <c r="Q1669" s="225"/>
      <c r="R1669" s="182" t="str">
        <f ca="1">IF(ISERROR($V1669),"",OFFSET('Smelter Look-up'!$C$4,$V1669-4,0)&amp;"")</f>
        <v/>
      </c>
      <c r="S1669" s="181" t="str">
        <f t="shared" ca="1" si="236"/>
        <v/>
      </c>
      <c r="T1669" s="181" t="str">
        <f ca="1">IF(B1669="","",IF(ISERROR(MATCH($J1669,SorP!$B$1:$B$6226,0)),"",INDIRECT("'SorP'!$A$"&amp;MATCH($S1669&amp;$J1669,SorP!C:C,0))))</f>
        <v/>
      </c>
      <c r="U1669" s="201"/>
      <c r="V1669" s="226" t="e">
        <f>IF(C1669="",NA(),IF(OR(C1669="Smelter not listed",C1669="Smelter not yet identified"),MATCH($B1669&amp;$D1669,'Smelter Look-up'!$J:$J,0),MATCH($B1669&amp;$C1669,'Smelter Look-up'!$J:$J,0)))</f>
        <v>#N/A</v>
      </c>
      <c r="X1669" s="227">
        <f t="shared" ca="1" si="237"/>
        <v>0</v>
      </c>
      <c r="AB1669" s="228" t="str">
        <f t="shared" si="238"/>
        <v/>
      </c>
    </row>
    <row r="1670" spans="1:28" s="227" customFormat="1" ht="20.25">
      <c r="A1670" s="181"/>
      <c r="B1670" s="182" t="str">
        <f>IF(LEN(A1670)=0,"",INDEX('Smelter Look-up'!$A:$A,MATCH($A1670,'Smelter Look-up'!$E:$E,0)))</f>
        <v/>
      </c>
      <c r="C1670" s="186" t="str">
        <f>IF(LEN(A1670)=0,"",INDEX('Smelter Look-up'!$C:$C,MATCH($A1670,'Smelter Look-up'!$E:$E,0)))</f>
        <v/>
      </c>
      <c r="D1670" s="230"/>
      <c r="E1670" s="182" t="str">
        <f ca="1">IF(ISERROR($V1670),"",OFFSET('Smelter Look-up'!$D$4,$V1670-4,0)&amp;"")</f>
        <v/>
      </c>
      <c r="F1670" s="182" t="str">
        <f ca="1">IF(ISERROR($V1670),"",OFFSET('Smelter Look-up'!$E$4,$V1670-4,0))</f>
        <v/>
      </c>
      <c r="G1670" s="182" t="str">
        <f ca="1">IF(C1670=$X$4,IF(ISERROR($V1670),"Enter smelter details","RMI"),IF(ISERROR($V1670),"",OFFSET('Smelter Look-up'!$F$4,$V1670-4,0)))</f>
        <v/>
      </c>
      <c r="H1670" s="183" t="str">
        <f ca="1">IF(ISERROR($V1670),"",OFFSET('Smelter Look-up'!$G$4,$V1670-4,0))</f>
        <v/>
      </c>
      <c r="I1670" s="184" t="str">
        <f ca="1">IF(ISERROR($V1670),"",OFFSET('Smelter Look-up'!$H$4,$V1670-4,0))</f>
        <v/>
      </c>
      <c r="J1670" s="184" t="str">
        <f ca="1">IF(ISERROR($V1670),"",OFFSET('Smelter Look-up'!$I$4,$V1670-4,0))</f>
        <v/>
      </c>
      <c r="K1670" s="224"/>
      <c r="L1670" s="224"/>
      <c r="M1670" s="224"/>
      <c r="N1670" s="224"/>
      <c r="O1670" s="224"/>
      <c r="P1670" s="185"/>
      <c r="Q1670" s="225"/>
      <c r="R1670" s="182" t="str">
        <f ca="1">IF(ISERROR($V1670),"",OFFSET('Smelter Look-up'!$C$4,$V1670-4,0)&amp;"")</f>
        <v/>
      </c>
      <c r="S1670" s="181" t="str">
        <f t="shared" ca="1" si="236"/>
        <v/>
      </c>
      <c r="T1670" s="181" t="str">
        <f ca="1">IF(B1670="","",IF(ISERROR(MATCH($J1670,SorP!$B$1:$B$6226,0)),"",INDIRECT("'SorP'!$A$"&amp;MATCH($S1670&amp;$J1670,SorP!C:C,0))))</f>
        <v/>
      </c>
      <c r="U1670" s="201"/>
      <c r="V1670" s="226" t="e">
        <f>IF(C1670="",NA(),IF(OR(C1670="Smelter not listed",C1670="Smelter not yet identified"),MATCH($B1670&amp;$D1670,'Smelter Look-up'!$J:$J,0),MATCH($B1670&amp;$C1670,'Smelter Look-up'!$J:$J,0)))</f>
        <v>#N/A</v>
      </c>
      <c r="X1670" s="227">
        <f t="shared" ca="1" si="237"/>
        <v>0</v>
      </c>
      <c r="AB1670" s="228" t="str">
        <f t="shared" si="238"/>
        <v/>
      </c>
    </row>
    <row r="1671" spans="1:28" s="227" customFormat="1" ht="20.25">
      <c r="A1671" s="181"/>
      <c r="B1671" s="182" t="str">
        <f>IF(LEN(A1671)=0,"",INDEX('Smelter Look-up'!$A:$A,MATCH($A1671,'Smelter Look-up'!$E:$E,0)))</f>
        <v/>
      </c>
      <c r="C1671" s="186" t="str">
        <f>IF(LEN(A1671)=0,"",INDEX('Smelter Look-up'!$C:$C,MATCH($A1671,'Smelter Look-up'!$E:$E,0)))</f>
        <v/>
      </c>
      <c r="D1671" s="230"/>
      <c r="E1671" s="182" t="str">
        <f ca="1">IF(ISERROR($V1671),"",OFFSET('Smelter Look-up'!$D$4,$V1671-4,0)&amp;"")</f>
        <v/>
      </c>
      <c r="F1671" s="182" t="str">
        <f ca="1">IF(ISERROR($V1671),"",OFFSET('Smelter Look-up'!$E$4,$V1671-4,0))</f>
        <v/>
      </c>
      <c r="G1671" s="182" t="str">
        <f ca="1">IF(C1671=$X$4,IF(ISERROR($V1671),"Enter smelter details","RMI"),IF(ISERROR($V1671),"",OFFSET('Smelter Look-up'!$F$4,$V1671-4,0)))</f>
        <v/>
      </c>
      <c r="H1671" s="183" t="str">
        <f ca="1">IF(ISERROR($V1671),"",OFFSET('Smelter Look-up'!$G$4,$V1671-4,0))</f>
        <v/>
      </c>
      <c r="I1671" s="184" t="str">
        <f ca="1">IF(ISERROR($V1671),"",OFFSET('Smelter Look-up'!$H$4,$V1671-4,0))</f>
        <v/>
      </c>
      <c r="J1671" s="184" t="str">
        <f ca="1">IF(ISERROR($V1671),"",OFFSET('Smelter Look-up'!$I$4,$V1671-4,0))</f>
        <v/>
      </c>
      <c r="K1671" s="224"/>
      <c r="L1671" s="224"/>
      <c r="M1671" s="224"/>
      <c r="N1671" s="224"/>
      <c r="O1671" s="224"/>
      <c r="P1671" s="185"/>
      <c r="Q1671" s="225"/>
      <c r="R1671" s="182" t="str">
        <f ca="1">IF(ISERROR($V1671),"",OFFSET('Smelter Look-up'!$C$4,$V1671-4,0)&amp;"")</f>
        <v/>
      </c>
      <c r="S1671" s="181" t="str">
        <f t="shared" ca="1" si="236"/>
        <v/>
      </c>
      <c r="T1671" s="181" t="str">
        <f ca="1">IF(B1671="","",IF(ISERROR(MATCH($J1671,SorP!$B$1:$B$6226,0)),"",INDIRECT("'SorP'!$A$"&amp;MATCH($S1671&amp;$J1671,SorP!C:C,0))))</f>
        <v/>
      </c>
      <c r="U1671" s="201"/>
      <c r="V1671" s="226" t="e">
        <f>IF(C1671="",NA(),IF(OR(C1671="Smelter not listed",C1671="Smelter not yet identified"),MATCH($B1671&amp;$D1671,'Smelter Look-up'!$J:$J,0),MATCH($B1671&amp;$C1671,'Smelter Look-up'!$J:$J,0)))</f>
        <v>#N/A</v>
      </c>
      <c r="X1671" s="227">
        <f t="shared" ca="1" si="237"/>
        <v>0</v>
      </c>
      <c r="AB1671" s="228" t="str">
        <f t="shared" si="238"/>
        <v/>
      </c>
    </row>
    <row r="1672" spans="1:28" s="227" customFormat="1" ht="20.25">
      <c r="A1672" s="181"/>
      <c r="B1672" s="182" t="str">
        <f>IF(LEN(A1672)=0,"",INDEX('Smelter Look-up'!$A:$A,MATCH($A1672,'Smelter Look-up'!$E:$E,0)))</f>
        <v/>
      </c>
      <c r="C1672" s="186" t="str">
        <f>IF(LEN(A1672)=0,"",INDEX('Smelter Look-up'!$C:$C,MATCH($A1672,'Smelter Look-up'!$E:$E,0)))</f>
        <v/>
      </c>
      <c r="D1672" s="230"/>
      <c r="E1672" s="182" t="str">
        <f ca="1">IF(ISERROR($V1672),"",OFFSET('Smelter Look-up'!$D$4,$V1672-4,0)&amp;"")</f>
        <v/>
      </c>
      <c r="F1672" s="182" t="str">
        <f ca="1">IF(ISERROR($V1672),"",OFFSET('Smelter Look-up'!$E$4,$V1672-4,0))</f>
        <v/>
      </c>
      <c r="G1672" s="182" t="str">
        <f ca="1">IF(C1672=$X$4,IF(ISERROR($V1672),"Enter smelter details","RMI"),IF(ISERROR($V1672),"",OFFSET('Smelter Look-up'!$F$4,$V1672-4,0)))</f>
        <v/>
      </c>
      <c r="H1672" s="183" t="str">
        <f ca="1">IF(ISERROR($V1672),"",OFFSET('Smelter Look-up'!$G$4,$V1672-4,0))</f>
        <v/>
      </c>
      <c r="I1672" s="184" t="str">
        <f ca="1">IF(ISERROR($V1672),"",OFFSET('Smelter Look-up'!$H$4,$V1672-4,0))</f>
        <v/>
      </c>
      <c r="J1672" s="184" t="str">
        <f ca="1">IF(ISERROR($V1672),"",OFFSET('Smelter Look-up'!$I$4,$V1672-4,0))</f>
        <v/>
      </c>
      <c r="K1672" s="224"/>
      <c r="L1672" s="224"/>
      <c r="M1672" s="224"/>
      <c r="N1672" s="224"/>
      <c r="O1672" s="224"/>
      <c r="P1672" s="185"/>
      <c r="Q1672" s="225"/>
      <c r="R1672" s="182" t="str">
        <f ca="1">IF(ISERROR($V1672),"",OFFSET('Smelter Look-up'!$C$4,$V1672-4,0)&amp;"")</f>
        <v/>
      </c>
      <c r="S1672" s="181" t="str">
        <f t="shared" ca="1" si="236"/>
        <v/>
      </c>
      <c r="T1672" s="181" t="str">
        <f ca="1">IF(B1672="","",IF(ISERROR(MATCH($J1672,SorP!$B$1:$B$6226,0)),"",INDIRECT("'SorP'!$A$"&amp;MATCH($S1672&amp;$J1672,SorP!C:C,0))))</f>
        <v/>
      </c>
      <c r="U1672" s="201"/>
      <c r="V1672" s="226" t="e">
        <f>IF(C1672="",NA(),IF(OR(C1672="Smelter not listed",C1672="Smelter not yet identified"),MATCH($B1672&amp;$D1672,'Smelter Look-up'!$J:$J,0),MATCH($B1672&amp;$C1672,'Smelter Look-up'!$J:$J,0)))</f>
        <v>#N/A</v>
      </c>
      <c r="X1672" s="227">
        <f t="shared" ca="1" si="237"/>
        <v>0</v>
      </c>
      <c r="AB1672" s="228" t="str">
        <f t="shared" si="238"/>
        <v/>
      </c>
    </row>
    <row r="1673" spans="1:28" s="227" customFormat="1" ht="20.25">
      <c r="A1673" s="181"/>
      <c r="B1673" s="182" t="str">
        <f>IF(LEN(A1673)=0,"",INDEX('Smelter Look-up'!$A:$A,MATCH($A1673,'Smelter Look-up'!$E:$E,0)))</f>
        <v/>
      </c>
      <c r="C1673" s="186" t="str">
        <f>IF(LEN(A1673)=0,"",INDEX('Smelter Look-up'!$C:$C,MATCH($A1673,'Smelter Look-up'!$E:$E,0)))</f>
        <v/>
      </c>
      <c r="D1673" s="230"/>
      <c r="E1673" s="182" t="str">
        <f ca="1">IF(ISERROR($V1673),"",OFFSET('Smelter Look-up'!$D$4,$V1673-4,0)&amp;"")</f>
        <v/>
      </c>
      <c r="F1673" s="182" t="str">
        <f ca="1">IF(ISERROR($V1673),"",OFFSET('Smelter Look-up'!$E$4,$V1673-4,0))</f>
        <v/>
      </c>
      <c r="G1673" s="182" t="str">
        <f ca="1">IF(C1673=$X$4,IF(ISERROR($V1673),"Enter smelter details","RMI"),IF(ISERROR($V1673),"",OFFSET('Smelter Look-up'!$F$4,$V1673-4,0)))</f>
        <v/>
      </c>
      <c r="H1673" s="183" t="str">
        <f ca="1">IF(ISERROR($V1673),"",OFFSET('Smelter Look-up'!$G$4,$V1673-4,0))</f>
        <v/>
      </c>
      <c r="I1673" s="184" t="str">
        <f ca="1">IF(ISERROR($V1673),"",OFFSET('Smelter Look-up'!$H$4,$V1673-4,0))</f>
        <v/>
      </c>
      <c r="J1673" s="184" t="str">
        <f ca="1">IF(ISERROR($V1673),"",OFFSET('Smelter Look-up'!$I$4,$V1673-4,0))</f>
        <v/>
      </c>
      <c r="K1673" s="224"/>
      <c r="L1673" s="224"/>
      <c r="M1673" s="224"/>
      <c r="N1673" s="224"/>
      <c r="O1673" s="224"/>
      <c r="P1673" s="185"/>
      <c r="Q1673" s="225"/>
      <c r="R1673" s="182" t="str">
        <f ca="1">IF(ISERROR($V1673),"",OFFSET('Smelter Look-up'!$C$4,$V1673-4,0)&amp;"")</f>
        <v/>
      </c>
      <c r="S1673" s="181" t="str">
        <f t="shared" ca="1" si="236"/>
        <v/>
      </c>
      <c r="T1673" s="181" t="str">
        <f ca="1">IF(B1673="","",IF(ISERROR(MATCH($J1673,SorP!$B$1:$B$6226,0)),"",INDIRECT("'SorP'!$A$"&amp;MATCH($S1673&amp;$J1673,SorP!C:C,0))))</f>
        <v/>
      </c>
      <c r="U1673" s="201"/>
      <c r="V1673" s="226" t="e">
        <f>IF(C1673="",NA(),IF(OR(C1673="Smelter not listed",C1673="Smelter not yet identified"),MATCH($B1673&amp;$D1673,'Smelter Look-up'!$J:$J,0),MATCH($B1673&amp;$C1673,'Smelter Look-up'!$J:$J,0)))</f>
        <v>#N/A</v>
      </c>
      <c r="X1673" s="227">
        <f t="shared" ca="1" si="237"/>
        <v>0</v>
      </c>
      <c r="AB1673" s="228" t="str">
        <f t="shared" si="238"/>
        <v/>
      </c>
    </row>
    <row r="1674" spans="1:28" s="227" customFormat="1" ht="20.25">
      <c r="A1674" s="181"/>
      <c r="B1674" s="182" t="str">
        <f>IF(LEN(A1674)=0,"",INDEX('Smelter Look-up'!$A:$A,MATCH($A1674,'Smelter Look-up'!$E:$E,0)))</f>
        <v/>
      </c>
      <c r="C1674" s="186" t="str">
        <f>IF(LEN(A1674)=0,"",INDEX('Smelter Look-up'!$C:$C,MATCH($A1674,'Smelter Look-up'!$E:$E,0)))</f>
        <v/>
      </c>
      <c r="D1674" s="230"/>
      <c r="E1674" s="182" t="str">
        <f ca="1">IF(ISERROR($V1674),"",OFFSET('Smelter Look-up'!$D$4,$V1674-4,0)&amp;"")</f>
        <v/>
      </c>
      <c r="F1674" s="182" t="str">
        <f ca="1">IF(ISERROR($V1674),"",OFFSET('Smelter Look-up'!$E$4,$V1674-4,0))</f>
        <v/>
      </c>
      <c r="G1674" s="182" t="str">
        <f ca="1">IF(C1674=$X$4,IF(ISERROR($V1674),"Enter smelter details","RMI"),IF(ISERROR($V1674),"",OFFSET('Smelter Look-up'!$F$4,$V1674-4,0)))</f>
        <v/>
      </c>
      <c r="H1674" s="183" t="str">
        <f ca="1">IF(ISERROR($V1674),"",OFFSET('Smelter Look-up'!$G$4,$V1674-4,0))</f>
        <v/>
      </c>
      <c r="I1674" s="184" t="str">
        <f ca="1">IF(ISERROR($V1674),"",OFFSET('Smelter Look-up'!$H$4,$V1674-4,0))</f>
        <v/>
      </c>
      <c r="J1674" s="184" t="str">
        <f ca="1">IF(ISERROR($V1674),"",OFFSET('Smelter Look-up'!$I$4,$V1674-4,0))</f>
        <v/>
      </c>
      <c r="K1674" s="224"/>
      <c r="L1674" s="224"/>
      <c r="M1674" s="224"/>
      <c r="N1674" s="224"/>
      <c r="O1674" s="224"/>
      <c r="P1674" s="185"/>
      <c r="Q1674" s="225"/>
      <c r="R1674" s="182" t="str">
        <f ca="1">IF(ISERROR($V1674),"",OFFSET('Smelter Look-up'!$C$4,$V1674-4,0)&amp;"")</f>
        <v/>
      </c>
      <c r="S1674" s="181" t="str">
        <f t="shared" ca="1" si="236"/>
        <v/>
      </c>
      <c r="T1674" s="181" t="str">
        <f ca="1">IF(B1674="","",IF(ISERROR(MATCH($J1674,SorP!$B$1:$B$6226,0)),"",INDIRECT("'SorP'!$A$"&amp;MATCH($S1674&amp;$J1674,SorP!C:C,0))))</f>
        <v/>
      </c>
      <c r="U1674" s="201"/>
      <c r="V1674" s="226" t="e">
        <f>IF(C1674="",NA(),IF(OR(C1674="Smelter not listed",C1674="Smelter not yet identified"),MATCH($B1674&amp;$D1674,'Smelter Look-up'!$J:$J,0),MATCH($B1674&amp;$C1674,'Smelter Look-up'!$J:$J,0)))</f>
        <v>#N/A</v>
      </c>
      <c r="X1674" s="227">
        <f t="shared" ca="1" si="237"/>
        <v>0</v>
      </c>
      <c r="AB1674" s="228" t="str">
        <f t="shared" si="238"/>
        <v/>
      </c>
    </row>
    <row r="1675" spans="1:28" s="227" customFormat="1" ht="20.25">
      <c r="A1675" s="181"/>
      <c r="B1675" s="182" t="str">
        <f>IF(LEN(A1675)=0,"",INDEX('Smelter Look-up'!$A:$A,MATCH($A1675,'Smelter Look-up'!$E:$E,0)))</f>
        <v/>
      </c>
      <c r="C1675" s="186" t="str">
        <f>IF(LEN(A1675)=0,"",INDEX('Smelter Look-up'!$C:$C,MATCH($A1675,'Smelter Look-up'!$E:$E,0)))</f>
        <v/>
      </c>
      <c r="D1675" s="230"/>
      <c r="E1675" s="182" t="str">
        <f ca="1">IF(ISERROR($V1675),"",OFFSET('Smelter Look-up'!$D$4,$V1675-4,0)&amp;"")</f>
        <v/>
      </c>
      <c r="F1675" s="182" t="str">
        <f ca="1">IF(ISERROR($V1675),"",OFFSET('Smelter Look-up'!$E$4,$V1675-4,0))</f>
        <v/>
      </c>
      <c r="G1675" s="182" t="str">
        <f ca="1">IF(C1675=$X$4,IF(ISERROR($V1675),"Enter smelter details","RMI"),IF(ISERROR($V1675),"",OFFSET('Smelter Look-up'!$F$4,$V1675-4,0)))</f>
        <v/>
      </c>
      <c r="H1675" s="183" t="str">
        <f ca="1">IF(ISERROR($V1675),"",OFFSET('Smelter Look-up'!$G$4,$V1675-4,0))</f>
        <v/>
      </c>
      <c r="I1675" s="184" t="str">
        <f ca="1">IF(ISERROR($V1675),"",OFFSET('Smelter Look-up'!$H$4,$V1675-4,0))</f>
        <v/>
      </c>
      <c r="J1675" s="184" t="str">
        <f ca="1">IF(ISERROR($V1675),"",OFFSET('Smelter Look-up'!$I$4,$V1675-4,0))</f>
        <v/>
      </c>
      <c r="K1675" s="224"/>
      <c r="L1675" s="224"/>
      <c r="M1675" s="224"/>
      <c r="N1675" s="224"/>
      <c r="O1675" s="224"/>
      <c r="P1675" s="185"/>
      <c r="Q1675" s="225"/>
      <c r="R1675" s="182" t="str">
        <f ca="1">IF(ISERROR($V1675),"",OFFSET('Smelter Look-up'!$C$4,$V1675-4,0)&amp;"")</f>
        <v/>
      </c>
      <c r="S1675" s="181" t="str">
        <f t="shared" ca="1" si="236"/>
        <v/>
      </c>
      <c r="T1675" s="181" t="str">
        <f ca="1">IF(B1675="","",IF(ISERROR(MATCH($J1675,SorP!$B$1:$B$6226,0)),"",INDIRECT("'SorP'!$A$"&amp;MATCH($S1675&amp;$J1675,SorP!C:C,0))))</f>
        <v/>
      </c>
      <c r="U1675" s="201"/>
      <c r="V1675" s="226" t="e">
        <f>IF(C1675="",NA(),IF(OR(C1675="Smelter not listed",C1675="Smelter not yet identified"),MATCH($B1675&amp;$D1675,'Smelter Look-up'!$J:$J,0),MATCH($B1675&amp;$C1675,'Smelter Look-up'!$J:$J,0)))</f>
        <v>#N/A</v>
      </c>
      <c r="X1675" s="227">
        <f t="shared" ca="1" si="237"/>
        <v>0</v>
      </c>
      <c r="AB1675" s="228" t="str">
        <f t="shared" si="238"/>
        <v/>
      </c>
    </row>
    <row r="1676" spans="1:28" s="227" customFormat="1" ht="20.25">
      <c r="A1676" s="181"/>
      <c r="B1676" s="182" t="str">
        <f>IF(LEN(A1676)=0,"",INDEX('Smelter Look-up'!$A:$A,MATCH($A1676,'Smelter Look-up'!$E:$E,0)))</f>
        <v/>
      </c>
      <c r="C1676" s="186" t="str">
        <f>IF(LEN(A1676)=0,"",INDEX('Smelter Look-up'!$C:$C,MATCH($A1676,'Smelter Look-up'!$E:$E,0)))</f>
        <v/>
      </c>
      <c r="D1676" s="230"/>
      <c r="E1676" s="182" t="str">
        <f ca="1">IF(ISERROR($V1676),"",OFFSET('Smelter Look-up'!$D$4,$V1676-4,0)&amp;"")</f>
        <v/>
      </c>
      <c r="F1676" s="182" t="str">
        <f ca="1">IF(ISERROR($V1676),"",OFFSET('Smelter Look-up'!$E$4,$V1676-4,0))</f>
        <v/>
      </c>
      <c r="G1676" s="182" t="str">
        <f ca="1">IF(C1676=$X$4,IF(ISERROR($V1676),"Enter smelter details","RMI"),IF(ISERROR($V1676),"",OFFSET('Smelter Look-up'!$F$4,$V1676-4,0)))</f>
        <v/>
      </c>
      <c r="H1676" s="183" t="str">
        <f ca="1">IF(ISERROR($V1676),"",OFFSET('Smelter Look-up'!$G$4,$V1676-4,0))</f>
        <v/>
      </c>
      <c r="I1676" s="184" t="str">
        <f ca="1">IF(ISERROR($V1676),"",OFFSET('Smelter Look-up'!$H$4,$V1676-4,0))</f>
        <v/>
      </c>
      <c r="J1676" s="184" t="str">
        <f ca="1">IF(ISERROR($V1676),"",OFFSET('Smelter Look-up'!$I$4,$V1676-4,0))</f>
        <v/>
      </c>
      <c r="K1676" s="224"/>
      <c r="L1676" s="224"/>
      <c r="M1676" s="224"/>
      <c r="N1676" s="224"/>
      <c r="O1676" s="224"/>
      <c r="P1676" s="185"/>
      <c r="Q1676" s="225"/>
      <c r="R1676" s="182" t="str">
        <f ca="1">IF(ISERROR($V1676),"",OFFSET('Smelter Look-up'!$C$4,$V1676-4,0)&amp;"")</f>
        <v/>
      </c>
      <c r="S1676" s="181" t="str">
        <f t="shared" ca="1" si="236"/>
        <v/>
      </c>
      <c r="T1676" s="181" t="str">
        <f ca="1">IF(B1676="","",IF(ISERROR(MATCH($J1676,SorP!$B$1:$B$6226,0)),"",INDIRECT("'SorP'!$A$"&amp;MATCH($S1676&amp;$J1676,SorP!C:C,0))))</f>
        <v/>
      </c>
      <c r="U1676" s="201"/>
      <c r="V1676" s="226" t="e">
        <f>IF(C1676="",NA(),IF(OR(C1676="Smelter not listed",C1676="Smelter not yet identified"),MATCH($B1676&amp;$D1676,'Smelter Look-up'!$J:$J,0),MATCH($B1676&amp;$C1676,'Smelter Look-up'!$J:$J,0)))</f>
        <v>#N/A</v>
      </c>
      <c r="X1676" s="227">
        <f t="shared" ca="1" si="237"/>
        <v>0</v>
      </c>
      <c r="AB1676" s="228" t="str">
        <f t="shared" si="238"/>
        <v/>
      </c>
    </row>
    <row r="1677" spans="1:28" s="227" customFormat="1" ht="20.25">
      <c r="A1677" s="181"/>
      <c r="B1677" s="182" t="str">
        <f>IF(LEN(A1677)=0,"",INDEX('Smelter Look-up'!$A:$A,MATCH($A1677,'Smelter Look-up'!$E:$E,0)))</f>
        <v/>
      </c>
      <c r="C1677" s="186" t="str">
        <f>IF(LEN(A1677)=0,"",INDEX('Smelter Look-up'!$C:$C,MATCH($A1677,'Smelter Look-up'!$E:$E,0)))</f>
        <v/>
      </c>
      <c r="D1677" s="230"/>
      <c r="E1677" s="182" t="str">
        <f ca="1">IF(ISERROR($V1677),"",OFFSET('Smelter Look-up'!$D$4,$V1677-4,0)&amp;"")</f>
        <v/>
      </c>
      <c r="F1677" s="182" t="str">
        <f ca="1">IF(ISERROR($V1677),"",OFFSET('Smelter Look-up'!$E$4,$V1677-4,0))</f>
        <v/>
      </c>
      <c r="G1677" s="182" t="str">
        <f ca="1">IF(C1677=$X$4,IF(ISERROR($V1677),"Enter smelter details","RMI"),IF(ISERROR($V1677),"",OFFSET('Smelter Look-up'!$F$4,$V1677-4,0)))</f>
        <v/>
      </c>
      <c r="H1677" s="183" t="str">
        <f ca="1">IF(ISERROR($V1677),"",OFFSET('Smelter Look-up'!$G$4,$V1677-4,0))</f>
        <v/>
      </c>
      <c r="I1677" s="184" t="str">
        <f ca="1">IF(ISERROR($V1677),"",OFFSET('Smelter Look-up'!$H$4,$V1677-4,0))</f>
        <v/>
      </c>
      <c r="J1677" s="184" t="str">
        <f ca="1">IF(ISERROR($V1677),"",OFFSET('Smelter Look-up'!$I$4,$V1677-4,0))</f>
        <v/>
      </c>
      <c r="K1677" s="224"/>
      <c r="L1677" s="224"/>
      <c r="M1677" s="224"/>
      <c r="N1677" s="224"/>
      <c r="O1677" s="224"/>
      <c r="P1677" s="185"/>
      <c r="Q1677" s="225"/>
      <c r="R1677" s="182" t="str">
        <f ca="1">IF(ISERROR($V1677),"",OFFSET('Smelter Look-up'!$C$4,$V1677-4,0)&amp;"")</f>
        <v/>
      </c>
      <c r="S1677" s="181" t="str">
        <f t="shared" ca="1" si="236"/>
        <v/>
      </c>
      <c r="T1677" s="181" t="str">
        <f ca="1">IF(B1677="","",IF(ISERROR(MATCH($J1677,SorP!$B$1:$B$6226,0)),"",INDIRECT("'SorP'!$A$"&amp;MATCH($S1677&amp;$J1677,SorP!C:C,0))))</f>
        <v/>
      </c>
      <c r="U1677" s="201"/>
      <c r="V1677" s="226" t="e">
        <f>IF(C1677="",NA(),IF(OR(C1677="Smelter not listed",C1677="Smelter not yet identified"),MATCH($B1677&amp;$D1677,'Smelter Look-up'!$J:$J,0),MATCH($B1677&amp;$C1677,'Smelter Look-up'!$J:$J,0)))</f>
        <v>#N/A</v>
      </c>
      <c r="X1677" s="227">
        <f t="shared" ca="1" si="237"/>
        <v>0</v>
      </c>
      <c r="AB1677" s="228" t="str">
        <f t="shared" si="238"/>
        <v/>
      </c>
    </row>
    <row r="1678" spans="1:28" s="227" customFormat="1" ht="20.25">
      <c r="A1678" s="181"/>
      <c r="B1678" s="182" t="str">
        <f>IF(LEN(A1678)=0,"",INDEX('Smelter Look-up'!$A:$A,MATCH($A1678,'Smelter Look-up'!$E:$E,0)))</f>
        <v/>
      </c>
      <c r="C1678" s="186" t="str">
        <f>IF(LEN(A1678)=0,"",INDEX('Smelter Look-up'!$C:$C,MATCH($A1678,'Smelter Look-up'!$E:$E,0)))</f>
        <v/>
      </c>
      <c r="D1678" s="230"/>
      <c r="E1678" s="182" t="str">
        <f ca="1">IF(ISERROR($V1678),"",OFFSET('Smelter Look-up'!$D$4,$V1678-4,0)&amp;"")</f>
        <v/>
      </c>
      <c r="F1678" s="182" t="str">
        <f ca="1">IF(ISERROR($V1678),"",OFFSET('Smelter Look-up'!$E$4,$V1678-4,0))</f>
        <v/>
      </c>
      <c r="G1678" s="182" t="str">
        <f ca="1">IF(C1678=$X$4,IF(ISERROR($V1678),"Enter smelter details","RMI"),IF(ISERROR($V1678),"",OFFSET('Smelter Look-up'!$F$4,$V1678-4,0)))</f>
        <v/>
      </c>
      <c r="H1678" s="183" t="str">
        <f ca="1">IF(ISERROR($V1678),"",OFFSET('Smelter Look-up'!$G$4,$V1678-4,0))</f>
        <v/>
      </c>
      <c r="I1678" s="184" t="str">
        <f ca="1">IF(ISERROR($V1678),"",OFFSET('Smelter Look-up'!$H$4,$V1678-4,0))</f>
        <v/>
      </c>
      <c r="J1678" s="184" t="str">
        <f ca="1">IF(ISERROR($V1678),"",OFFSET('Smelter Look-up'!$I$4,$V1678-4,0))</f>
        <v/>
      </c>
      <c r="K1678" s="224"/>
      <c r="L1678" s="224"/>
      <c r="M1678" s="224"/>
      <c r="N1678" s="224"/>
      <c r="O1678" s="224"/>
      <c r="P1678" s="185"/>
      <c r="Q1678" s="225"/>
      <c r="R1678" s="182" t="str">
        <f ca="1">IF(ISERROR($V1678),"",OFFSET('Smelter Look-up'!$C$4,$V1678-4,0)&amp;"")</f>
        <v/>
      </c>
      <c r="S1678" s="181" t="str">
        <f t="shared" ca="1" si="236"/>
        <v/>
      </c>
      <c r="T1678" s="181" t="str">
        <f ca="1">IF(B1678="","",IF(ISERROR(MATCH($J1678,SorP!$B$1:$B$6226,0)),"",INDIRECT("'SorP'!$A$"&amp;MATCH($S1678&amp;$J1678,SorP!C:C,0))))</f>
        <v/>
      </c>
      <c r="U1678" s="201"/>
      <c r="V1678" s="226" t="e">
        <f>IF(C1678="",NA(),IF(OR(C1678="Smelter not listed",C1678="Smelter not yet identified"),MATCH($B1678&amp;$D1678,'Smelter Look-up'!$J:$J,0),MATCH($B1678&amp;$C1678,'Smelter Look-up'!$J:$J,0)))</f>
        <v>#N/A</v>
      </c>
      <c r="X1678" s="227">
        <f t="shared" ca="1" si="237"/>
        <v>0</v>
      </c>
      <c r="AB1678" s="228" t="str">
        <f t="shared" si="238"/>
        <v/>
      </c>
    </row>
    <row r="1679" spans="1:28" s="227" customFormat="1" ht="20.25">
      <c r="A1679" s="181"/>
      <c r="B1679" s="182" t="str">
        <f>IF(LEN(A1679)=0,"",INDEX('Smelter Look-up'!$A:$A,MATCH($A1679,'Smelter Look-up'!$E:$E,0)))</f>
        <v/>
      </c>
      <c r="C1679" s="186" t="str">
        <f>IF(LEN(A1679)=0,"",INDEX('Smelter Look-up'!$C:$C,MATCH($A1679,'Smelter Look-up'!$E:$E,0)))</f>
        <v/>
      </c>
      <c r="D1679" s="230"/>
      <c r="E1679" s="182" t="str">
        <f ca="1">IF(ISERROR($V1679),"",OFFSET('Smelter Look-up'!$D$4,$V1679-4,0)&amp;"")</f>
        <v/>
      </c>
      <c r="F1679" s="182" t="str">
        <f ca="1">IF(ISERROR($V1679),"",OFFSET('Smelter Look-up'!$E$4,$V1679-4,0))</f>
        <v/>
      </c>
      <c r="G1679" s="182" t="str">
        <f ca="1">IF(C1679=$X$4,IF(ISERROR($V1679),"Enter smelter details","RMI"),IF(ISERROR($V1679),"",OFFSET('Smelter Look-up'!$F$4,$V1679-4,0)))</f>
        <v/>
      </c>
      <c r="H1679" s="183" t="str">
        <f ca="1">IF(ISERROR($V1679),"",OFFSET('Smelter Look-up'!$G$4,$V1679-4,0))</f>
        <v/>
      </c>
      <c r="I1679" s="184" t="str">
        <f ca="1">IF(ISERROR($V1679),"",OFFSET('Smelter Look-up'!$H$4,$V1679-4,0))</f>
        <v/>
      </c>
      <c r="J1679" s="184" t="str">
        <f ca="1">IF(ISERROR($V1679),"",OFFSET('Smelter Look-up'!$I$4,$V1679-4,0))</f>
        <v/>
      </c>
      <c r="K1679" s="224"/>
      <c r="L1679" s="224"/>
      <c r="M1679" s="224"/>
      <c r="N1679" s="224"/>
      <c r="O1679" s="224"/>
      <c r="P1679" s="185"/>
      <c r="Q1679" s="225"/>
      <c r="R1679" s="182" t="str">
        <f ca="1">IF(ISERROR($V1679),"",OFFSET('Smelter Look-up'!$C$4,$V1679-4,0)&amp;"")</f>
        <v/>
      </c>
      <c r="S1679" s="181" t="str">
        <f t="shared" ca="1" si="236"/>
        <v/>
      </c>
      <c r="T1679" s="181" t="str">
        <f ca="1">IF(B1679="","",IF(ISERROR(MATCH($J1679,SorP!$B$1:$B$6226,0)),"",INDIRECT("'SorP'!$A$"&amp;MATCH($S1679&amp;$J1679,SorP!C:C,0))))</f>
        <v/>
      </c>
      <c r="U1679" s="201"/>
      <c r="V1679" s="226" t="e">
        <f>IF(C1679="",NA(),IF(OR(C1679="Smelter not listed",C1679="Smelter not yet identified"),MATCH($B1679&amp;$D1679,'Smelter Look-up'!$J:$J,0),MATCH($B1679&amp;$C1679,'Smelter Look-up'!$J:$J,0)))</f>
        <v>#N/A</v>
      </c>
      <c r="X1679" s="227">
        <f t="shared" ca="1" si="237"/>
        <v>0</v>
      </c>
      <c r="AB1679" s="228" t="str">
        <f t="shared" si="238"/>
        <v/>
      </c>
    </row>
    <row r="1680" spans="1:28" s="227" customFormat="1" ht="20.25">
      <c r="A1680" s="181"/>
      <c r="B1680" s="182" t="str">
        <f>IF(LEN(A1680)=0,"",INDEX('Smelter Look-up'!$A:$A,MATCH($A1680,'Smelter Look-up'!$E:$E,0)))</f>
        <v/>
      </c>
      <c r="C1680" s="186" t="str">
        <f>IF(LEN(A1680)=0,"",INDEX('Smelter Look-up'!$C:$C,MATCH($A1680,'Smelter Look-up'!$E:$E,0)))</f>
        <v/>
      </c>
      <c r="D1680" s="230"/>
      <c r="E1680" s="182" t="str">
        <f ca="1">IF(ISERROR($V1680),"",OFFSET('Smelter Look-up'!$D$4,$V1680-4,0)&amp;"")</f>
        <v/>
      </c>
      <c r="F1680" s="182" t="str">
        <f ca="1">IF(ISERROR($V1680),"",OFFSET('Smelter Look-up'!$E$4,$V1680-4,0))</f>
        <v/>
      </c>
      <c r="G1680" s="182" t="str">
        <f ca="1">IF(C1680=$X$4,IF(ISERROR($V1680),"Enter smelter details","RMI"),IF(ISERROR($V1680),"",OFFSET('Smelter Look-up'!$F$4,$V1680-4,0)))</f>
        <v/>
      </c>
      <c r="H1680" s="183" t="str">
        <f ca="1">IF(ISERROR($V1680),"",OFFSET('Smelter Look-up'!$G$4,$V1680-4,0))</f>
        <v/>
      </c>
      <c r="I1680" s="184" t="str">
        <f ca="1">IF(ISERROR($V1680),"",OFFSET('Smelter Look-up'!$H$4,$V1680-4,0))</f>
        <v/>
      </c>
      <c r="J1680" s="184" t="str">
        <f ca="1">IF(ISERROR($V1680),"",OFFSET('Smelter Look-up'!$I$4,$V1680-4,0))</f>
        <v/>
      </c>
      <c r="K1680" s="224"/>
      <c r="L1680" s="224"/>
      <c r="M1680" s="224"/>
      <c r="N1680" s="224"/>
      <c r="O1680" s="224"/>
      <c r="P1680" s="185"/>
      <c r="Q1680" s="225"/>
      <c r="R1680" s="182" t="str">
        <f ca="1">IF(ISERROR($V1680),"",OFFSET('Smelter Look-up'!$C$4,$V1680-4,0)&amp;"")</f>
        <v/>
      </c>
      <c r="S1680" s="181" t="str">
        <f t="shared" ca="1" si="236"/>
        <v/>
      </c>
      <c r="T1680" s="181" t="str">
        <f ca="1">IF(B1680="","",IF(ISERROR(MATCH($J1680,SorP!$B$1:$B$6226,0)),"",INDIRECT("'SorP'!$A$"&amp;MATCH($S1680&amp;$J1680,SorP!C:C,0))))</f>
        <v/>
      </c>
      <c r="U1680" s="201"/>
      <c r="V1680" s="226" t="e">
        <f>IF(C1680="",NA(),IF(OR(C1680="Smelter not listed",C1680="Smelter not yet identified"),MATCH($B1680&amp;$D1680,'Smelter Look-up'!$J:$J,0),MATCH($B1680&amp;$C1680,'Smelter Look-up'!$J:$J,0)))</f>
        <v>#N/A</v>
      </c>
      <c r="X1680" s="227">
        <f t="shared" ca="1" si="237"/>
        <v>0</v>
      </c>
      <c r="AB1680" s="228" t="str">
        <f t="shared" si="238"/>
        <v/>
      </c>
    </row>
    <row r="1681" spans="1:28" s="227" customFormat="1" ht="20.25">
      <c r="A1681" s="181"/>
      <c r="B1681" s="182" t="str">
        <f>IF(LEN(A1681)=0,"",INDEX('Smelter Look-up'!$A:$A,MATCH($A1681,'Smelter Look-up'!$E:$E,0)))</f>
        <v/>
      </c>
      <c r="C1681" s="186" t="str">
        <f>IF(LEN(A1681)=0,"",INDEX('Smelter Look-up'!$C:$C,MATCH($A1681,'Smelter Look-up'!$E:$E,0)))</f>
        <v/>
      </c>
      <c r="D1681" s="230"/>
      <c r="E1681" s="182" t="str">
        <f ca="1">IF(ISERROR($V1681),"",OFFSET('Smelter Look-up'!$D$4,$V1681-4,0)&amp;"")</f>
        <v/>
      </c>
      <c r="F1681" s="182" t="str">
        <f ca="1">IF(ISERROR($V1681),"",OFFSET('Smelter Look-up'!$E$4,$V1681-4,0))</f>
        <v/>
      </c>
      <c r="G1681" s="182" t="str">
        <f ca="1">IF(C1681=$X$4,IF(ISERROR($V1681),"Enter smelter details","RMI"),IF(ISERROR($V1681),"",OFFSET('Smelter Look-up'!$F$4,$V1681-4,0)))</f>
        <v/>
      </c>
      <c r="H1681" s="183" t="str">
        <f ca="1">IF(ISERROR($V1681),"",OFFSET('Smelter Look-up'!$G$4,$V1681-4,0))</f>
        <v/>
      </c>
      <c r="I1681" s="184" t="str">
        <f ca="1">IF(ISERROR($V1681),"",OFFSET('Smelter Look-up'!$H$4,$V1681-4,0))</f>
        <v/>
      </c>
      <c r="J1681" s="184" t="str">
        <f ca="1">IF(ISERROR($V1681),"",OFFSET('Smelter Look-up'!$I$4,$V1681-4,0))</f>
        <v/>
      </c>
      <c r="K1681" s="224"/>
      <c r="L1681" s="224"/>
      <c r="M1681" s="224"/>
      <c r="N1681" s="224"/>
      <c r="O1681" s="224"/>
      <c r="P1681" s="185"/>
      <c r="Q1681" s="225"/>
      <c r="R1681" s="182" t="str">
        <f ca="1">IF(ISERROR($V1681),"",OFFSET('Smelter Look-up'!$C$4,$V1681-4,0)&amp;"")</f>
        <v/>
      </c>
      <c r="S1681" s="181" t="str">
        <f t="shared" ca="1" si="236"/>
        <v/>
      </c>
      <c r="T1681" s="181" t="str">
        <f ca="1">IF(B1681="","",IF(ISERROR(MATCH($J1681,SorP!$B$1:$B$6226,0)),"",INDIRECT("'SorP'!$A$"&amp;MATCH($S1681&amp;$J1681,SorP!C:C,0))))</f>
        <v/>
      </c>
      <c r="U1681" s="201"/>
      <c r="V1681" s="226" t="e">
        <f>IF(C1681="",NA(),IF(OR(C1681="Smelter not listed",C1681="Smelter not yet identified"),MATCH($B1681&amp;$D1681,'Smelter Look-up'!$J:$J,0),MATCH($B1681&amp;$C1681,'Smelter Look-up'!$J:$J,0)))</f>
        <v>#N/A</v>
      </c>
      <c r="X1681" s="227">
        <f t="shared" ca="1" si="237"/>
        <v>0</v>
      </c>
      <c r="AB1681" s="228" t="str">
        <f t="shared" si="238"/>
        <v/>
      </c>
    </row>
    <row r="1682" spans="1:28" s="227" customFormat="1" ht="20.25">
      <c r="A1682" s="181"/>
      <c r="B1682" s="182" t="str">
        <f>IF(LEN(A1682)=0,"",INDEX('Smelter Look-up'!$A:$A,MATCH($A1682,'Smelter Look-up'!$E:$E,0)))</f>
        <v/>
      </c>
      <c r="C1682" s="186" t="str">
        <f>IF(LEN(A1682)=0,"",INDEX('Smelter Look-up'!$C:$C,MATCH($A1682,'Smelter Look-up'!$E:$E,0)))</f>
        <v/>
      </c>
      <c r="D1682" s="230"/>
      <c r="E1682" s="182" t="str">
        <f ca="1">IF(ISERROR($V1682),"",OFFSET('Smelter Look-up'!$D$4,$V1682-4,0)&amp;"")</f>
        <v/>
      </c>
      <c r="F1682" s="182" t="str">
        <f ca="1">IF(ISERROR($V1682),"",OFFSET('Smelter Look-up'!$E$4,$V1682-4,0))</f>
        <v/>
      </c>
      <c r="G1682" s="182" t="str">
        <f ca="1">IF(C1682=$X$4,IF(ISERROR($V1682),"Enter smelter details","RMI"),IF(ISERROR($V1682),"",OFFSET('Smelter Look-up'!$F$4,$V1682-4,0)))</f>
        <v/>
      </c>
      <c r="H1682" s="183" t="str">
        <f ca="1">IF(ISERROR($V1682),"",OFFSET('Smelter Look-up'!$G$4,$V1682-4,0))</f>
        <v/>
      </c>
      <c r="I1682" s="184" t="str">
        <f ca="1">IF(ISERROR($V1682),"",OFFSET('Smelter Look-up'!$H$4,$V1682-4,0))</f>
        <v/>
      </c>
      <c r="J1682" s="184" t="str">
        <f ca="1">IF(ISERROR($V1682),"",OFFSET('Smelter Look-up'!$I$4,$V1682-4,0))</f>
        <v/>
      </c>
      <c r="K1682" s="224"/>
      <c r="L1682" s="224"/>
      <c r="M1682" s="224"/>
      <c r="N1682" s="224"/>
      <c r="O1682" s="224"/>
      <c r="P1682" s="185"/>
      <c r="Q1682" s="225"/>
      <c r="R1682" s="182" t="str">
        <f ca="1">IF(ISERROR($V1682),"",OFFSET('Smelter Look-up'!$C$4,$V1682-4,0)&amp;"")</f>
        <v/>
      </c>
      <c r="S1682" s="181" t="str">
        <f t="shared" ca="1" si="236"/>
        <v/>
      </c>
      <c r="T1682" s="181" t="str">
        <f ca="1">IF(B1682="","",IF(ISERROR(MATCH($J1682,SorP!$B$1:$B$6226,0)),"",INDIRECT("'SorP'!$A$"&amp;MATCH($S1682&amp;$J1682,SorP!C:C,0))))</f>
        <v/>
      </c>
      <c r="U1682" s="201"/>
      <c r="V1682" s="226" t="e">
        <f>IF(C1682="",NA(),IF(OR(C1682="Smelter not listed",C1682="Smelter not yet identified"),MATCH($B1682&amp;$D1682,'Smelter Look-up'!$J:$J,0),MATCH($B1682&amp;$C1682,'Smelter Look-up'!$J:$J,0)))</f>
        <v>#N/A</v>
      </c>
      <c r="X1682" s="227">
        <f t="shared" ca="1" si="237"/>
        <v>0</v>
      </c>
      <c r="AB1682" s="228" t="str">
        <f t="shared" si="238"/>
        <v/>
      </c>
    </row>
    <row r="1683" spans="1:28" s="227" customFormat="1" ht="20.25">
      <c r="A1683" s="181"/>
      <c r="B1683" s="182" t="str">
        <f>IF(LEN(A1683)=0,"",INDEX('Smelter Look-up'!$A:$A,MATCH($A1683,'Smelter Look-up'!$E:$E,0)))</f>
        <v/>
      </c>
      <c r="C1683" s="186" t="str">
        <f>IF(LEN(A1683)=0,"",INDEX('Smelter Look-up'!$C:$C,MATCH($A1683,'Smelter Look-up'!$E:$E,0)))</f>
        <v/>
      </c>
      <c r="D1683" s="230"/>
      <c r="E1683" s="182" t="str">
        <f ca="1">IF(ISERROR($V1683),"",OFFSET('Smelter Look-up'!$D$4,$V1683-4,0)&amp;"")</f>
        <v/>
      </c>
      <c r="F1683" s="182" t="str">
        <f ca="1">IF(ISERROR($V1683),"",OFFSET('Smelter Look-up'!$E$4,$V1683-4,0))</f>
        <v/>
      </c>
      <c r="G1683" s="182" t="str">
        <f ca="1">IF(C1683=$X$4,IF(ISERROR($V1683),"Enter smelter details","RMI"),IF(ISERROR($V1683),"",OFFSET('Smelter Look-up'!$F$4,$V1683-4,0)))</f>
        <v/>
      </c>
      <c r="H1683" s="183" t="str">
        <f ca="1">IF(ISERROR($V1683),"",OFFSET('Smelter Look-up'!$G$4,$V1683-4,0))</f>
        <v/>
      </c>
      <c r="I1683" s="184" t="str">
        <f ca="1">IF(ISERROR($V1683),"",OFFSET('Smelter Look-up'!$H$4,$V1683-4,0))</f>
        <v/>
      </c>
      <c r="J1683" s="184" t="str">
        <f ca="1">IF(ISERROR($V1683),"",OFFSET('Smelter Look-up'!$I$4,$V1683-4,0))</f>
        <v/>
      </c>
      <c r="K1683" s="224"/>
      <c r="L1683" s="224"/>
      <c r="M1683" s="224"/>
      <c r="N1683" s="224"/>
      <c r="O1683" s="224"/>
      <c r="P1683" s="185"/>
      <c r="Q1683" s="225"/>
      <c r="R1683" s="182" t="str">
        <f ca="1">IF(ISERROR($V1683),"",OFFSET('Smelter Look-up'!$C$4,$V1683-4,0)&amp;"")</f>
        <v/>
      </c>
      <c r="S1683" s="181" t="str">
        <f t="shared" ca="1" si="236"/>
        <v/>
      </c>
      <c r="T1683" s="181" t="str">
        <f ca="1">IF(B1683="","",IF(ISERROR(MATCH($J1683,SorP!$B$1:$B$6226,0)),"",INDIRECT("'SorP'!$A$"&amp;MATCH($S1683&amp;$J1683,SorP!C:C,0))))</f>
        <v/>
      </c>
      <c r="U1683" s="201"/>
      <c r="V1683" s="226" t="e">
        <f>IF(C1683="",NA(),IF(OR(C1683="Smelter not listed",C1683="Smelter not yet identified"),MATCH($B1683&amp;$D1683,'Smelter Look-up'!$J:$J,0),MATCH($B1683&amp;$C1683,'Smelter Look-up'!$J:$J,0)))</f>
        <v>#N/A</v>
      </c>
      <c r="X1683" s="227">
        <f t="shared" ca="1" si="237"/>
        <v>0</v>
      </c>
      <c r="AB1683" s="228" t="str">
        <f t="shared" si="238"/>
        <v/>
      </c>
    </row>
    <row r="1684" spans="1:28" s="227" customFormat="1" ht="20.25">
      <c r="A1684" s="181"/>
      <c r="B1684" s="182" t="str">
        <f>IF(LEN(A1684)=0,"",INDEX('Smelter Look-up'!$A:$A,MATCH($A1684,'Smelter Look-up'!$E:$E,0)))</f>
        <v/>
      </c>
      <c r="C1684" s="186" t="str">
        <f>IF(LEN(A1684)=0,"",INDEX('Smelter Look-up'!$C:$C,MATCH($A1684,'Smelter Look-up'!$E:$E,0)))</f>
        <v/>
      </c>
      <c r="D1684" s="230"/>
      <c r="E1684" s="182" t="str">
        <f ca="1">IF(ISERROR($V1684),"",OFFSET('Smelter Look-up'!$D$4,$V1684-4,0)&amp;"")</f>
        <v/>
      </c>
      <c r="F1684" s="182" t="str">
        <f ca="1">IF(ISERROR($V1684),"",OFFSET('Smelter Look-up'!$E$4,$V1684-4,0))</f>
        <v/>
      </c>
      <c r="G1684" s="182" t="str">
        <f ca="1">IF(C1684=$X$4,IF(ISERROR($V1684),"Enter smelter details","RMI"),IF(ISERROR($V1684),"",OFFSET('Smelter Look-up'!$F$4,$V1684-4,0)))</f>
        <v/>
      </c>
      <c r="H1684" s="183" t="str">
        <f ca="1">IF(ISERROR($V1684),"",OFFSET('Smelter Look-up'!$G$4,$V1684-4,0))</f>
        <v/>
      </c>
      <c r="I1684" s="184" t="str">
        <f ca="1">IF(ISERROR($V1684),"",OFFSET('Smelter Look-up'!$H$4,$V1684-4,0))</f>
        <v/>
      </c>
      <c r="J1684" s="184" t="str">
        <f ca="1">IF(ISERROR($V1684),"",OFFSET('Smelter Look-up'!$I$4,$V1684-4,0))</f>
        <v/>
      </c>
      <c r="K1684" s="224"/>
      <c r="L1684" s="224"/>
      <c r="M1684" s="224"/>
      <c r="N1684" s="224"/>
      <c r="O1684" s="224"/>
      <c r="P1684" s="185"/>
      <c r="Q1684" s="225"/>
      <c r="R1684" s="182" t="str">
        <f ca="1">IF(ISERROR($V1684),"",OFFSET('Smelter Look-up'!$C$4,$V1684-4,0)&amp;"")</f>
        <v/>
      </c>
      <c r="S1684" s="181" t="str">
        <f t="shared" ca="1" si="236"/>
        <v/>
      </c>
      <c r="T1684" s="181" t="str">
        <f ca="1">IF(B1684="","",IF(ISERROR(MATCH($J1684,SorP!$B$1:$B$6226,0)),"",INDIRECT("'SorP'!$A$"&amp;MATCH($S1684&amp;$J1684,SorP!C:C,0))))</f>
        <v/>
      </c>
      <c r="U1684" s="201"/>
      <c r="V1684" s="226" t="e">
        <f>IF(C1684="",NA(),IF(OR(C1684="Smelter not listed",C1684="Smelter not yet identified"),MATCH($B1684&amp;$D1684,'Smelter Look-up'!$J:$J,0),MATCH($B1684&amp;$C1684,'Smelter Look-up'!$J:$J,0)))</f>
        <v>#N/A</v>
      </c>
      <c r="X1684" s="227">
        <f t="shared" ca="1" si="237"/>
        <v>0</v>
      </c>
      <c r="AB1684" s="228" t="str">
        <f t="shared" si="238"/>
        <v/>
      </c>
    </row>
    <row r="1685" spans="1:28" s="227" customFormat="1" ht="20.25">
      <c r="A1685" s="181"/>
      <c r="B1685" s="182" t="str">
        <f>IF(LEN(A1685)=0,"",INDEX('Smelter Look-up'!$A:$A,MATCH($A1685,'Smelter Look-up'!$E:$E,0)))</f>
        <v/>
      </c>
      <c r="C1685" s="186" t="str">
        <f>IF(LEN(A1685)=0,"",INDEX('Smelter Look-up'!$C:$C,MATCH($A1685,'Smelter Look-up'!$E:$E,0)))</f>
        <v/>
      </c>
      <c r="D1685" s="230"/>
      <c r="E1685" s="182" t="str">
        <f ca="1">IF(ISERROR($V1685),"",OFFSET('Smelter Look-up'!$D$4,$V1685-4,0)&amp;"")</f>
        <v/>
      </c>
      <c r="F1685" s="182" t="str">
        <f ca="1">IF(ISERROR($V1685),"",OFFSET('Smelter Look-up'!$E$4,$V1685-4,0))</f>
        <v/>
      </c>
      <c r="G1685" s="182" t="str">
        <f ca="1">IF(C1685=$X$4,IF(ISERROR($V1685),"Enter smelter details","RMI"),IF(ISERROR($V1685),"",OFFSET('Smelter Look-up'!$F$4,$V1685-4,0)))</f>
        <v/>
      </c>
      <c r="H1685" s="183" t="str">
        <f ca="1">IF(ISERROR($V1685),"",OFFSET('Smelter Look-up'!$G$4,$V1685-4,0))</f>
        <v/>
      </c>
      <c r="I1685" s="184" t="str">
        <f ca="1">IF(ISERROR($V1685),"",OFFSET('Smelter Look-up'!$H$4,$V1685-4,0))</f>
        <v/>
      </c>
      <c r="J1685" s="184" t="str">
        <f ca="1">IF(ISERROR($V1685),"",OFFSET('Smelter Look-up'!$I$4,$V1685-4,0))</f>
        <v/>
      </c>
      <c r="K1685" s="224"/>
      <c r="L1685" s="224"/>
      <c r="M1685" s="224"/>
      <c r="N1685" s="224"/>
      <c r="O1685" s="224"/>
      <c r="P1685" s="185"/>
      <c r="Q1685" s="225"/>
      <c r="R1685" s="182" t="str">
        <f ca="1">IF(ISERROR($V1685),"",OFFSET('Smelter Look-up'!$C$4,$V1685-4,0)&amp;"")</f>
        <v/>
      </c>
      <c r="S1685" s="181" t="str">
        <f t="shared" ca="1" si="236"/>
        <v/>
      </c>
      <c r="T1685" s="181" t="str">
        <f ca="1">IF(B1685="","",IF(ISERROR(MATCH($J1685,SorP!$B$1:$B$6226,0)),"",INDIRECT("'SorP'!$A$"&amp;MATCH($S1685&amp;$J1685,SorP!C:C,0))))</f>
        <v/>
      </c>
      <c r="U1685" s="201"/>
      <c r="V1685" s="226" t="e">
        <f>IF(C1685="",NA(),IF(OR(C1685="Smelter not listed",C1685="Smelter not yet identified"),MATCH($B1685&amp;$D1685,'Smelter Look-up'!$J:$J,0),MATCH($B1685&amp;$C1685,'Smelter Look-up'!$J:$J,0)))</f>
        <v>#N/A</v>
      </c>
      <c r="X1685" s="227">
        <f t="shared" ca="1" si="237"/>
        <v>0</v>
      </c>
      <c r="AB1685" s="228" t="str">
        <f t="shared" si="238"/>
        <v/>
      </c>
    </row>
    <row r="1686" spans="1:28" s="227" customFormat="1" ht="20.25">
      <c r="A1686" s="181"/>
      <c r="B1686" s="182" t="str">
        <f>IF(LEN(A1686)=0,"",INDEX('Smelter Look-up'!$A:$A,MATCH($A1686,'Smelter Look-up'!$E:$E,0)))</f>
        <v/>
      </c>
      <c r="C1686" s="186" t="str">
        <f>IF(LEN(A1686)=0,"",INDEX('Smelter Look-up'!$C:$C,MATCH($A1686,'Smelter Look-up'!$E:$E,0)))</f>
        <v/>
      </c>
      <c r="D1686" s="230"/>
      <c r="E1686" s="182" t="str">
        <f ca="1">IF(ISERROR($V1686),"",OFFSET('Smelter Look-up'!$D$4,$V1686-4,0)&amp;"")</f>
        <v/>
      </c>
      <c r="F1686" s="182" t="str">
        <f ca="1">IF(ISERROR($V1686),"",OFFSET('Smelter Look-up'!$E$4,$V1686-4,0))</f>
        <v/>
      </c>
      <c r="G1686" s="182" t="str">
        <f ca="1">IF(C1686=$X$4,IF(ISERROR($V1686),"Enter smelter details","RMI"),IF(ISERROR($V1686),"",OFFSET('Smelter Look-up'!$F$4,$V1686-4,0)))</f>
        <v/>
      </c>
      <c r="H1686" s="183" t="str">
        <f ca="1">IF(ISERROR($V1686),"",OFFSET('Smelter Look-up'!$G$4,$V1686-4,0))</f>
        <v/>
      </c>
      <c r="I1686" s="184" t="str">
        <f ca="1">IF(ISERROR($V1686),"",OFFSET('Smelter Look-up'!$H$4,$V1686-4,0))</f>
        <v/>
      </c>
      <c r="J1686" s="184" t="str">
        <f ca="1">IF(ISERROR($V1686),"",OFFSET('Smelter Look-up'!$I$4,$V1686-4,0))</f>
        <v/>
      </c>
      <c r="K1686" s="224"/>
      <c r="L1686" s="224"/>
      <c r="M1686" s="224"/>
      <c r="N1686" s="224"/>
      <c r="O1686" s="224"/>
      <c r="P1686" s="185"/>
      <c r="Q1686" s="225"/>
      <c r="R1686" s="182" t="str">
        <f ca="1">IF(ISERROR($V1686),"",OFFSET('Smelter Look-up'!$C$4,$V1686-4,0)&amp;"")</f>
        <v/>
      </c>
      <c r="S1686" s="181" t="str">
        <f t="shared" ca="1" si="236"/>
        <v/>
      </c>
      <c r="T1686" s="181" t="str">
        <f ca="1">IF(B1686="","",IF(ISERROR(MATCH($J1686,SorP!$B$1:$B$6226,0)),"",INDIRECT("'SorP'!$A$"&amp;MATCH($S1686&amp;$J1686,SorP!C:C,0))))</f>
        <v/>
      </c>
      <c r="U1686" s="201"/>
      <c r="V1686" s="226" t="e">
        <f>IF(C1686="",NA(),IF(OR(C1686="Smelter not listed",C1686="Smelter not yet identified"),MATCH($B1686&amp;$D1686,'Smelter Look-up'!$J:$J,0),MATCH($B1686&amp;$C1686,'Smelter Look-up'!$J:$J,0)))</f>
        <v>#N/A</v>
      </c>
      <c r="X1686" s="227">
        <f t="shared" ca="1" si="237"/>
        <v>0</v>
      </c>
      <c r="AB1686" s="228" t="str">
        <f t="shared" si="238"/>
        <v/>
      </c>
    </row>
    <row r="1687" spans="1:28" s="227" customFormat="1" ht="20.25">
      <c r="A1687" s="181"/>
      <c r="B1687" s="182" t="str">
        <f>IF(LEN(A1687)=0,"",INDEX('Smelter Look-up'!$A:$A,MATCH($A1687,'Smelter Look-up'!$E:$E,0)))</f>
        <v/>
      </c>
      <c r="C1687" s="186" t="str">
        <f>IF(LEN(A1687)=0,"",INDEX('Smelter Look-up'!$C:$C,MATCH($A1687,'Smelter Look-up'!$E:$E,0)))</f>
        <v/>
      </c>
      <c r="D1687" s="230"/>
      <c r="E1687" s="182" t="str">
        <f ca="1">IF(ISERROR($V1687),"",OFFSET('Smelter Look-up'!$D$4,$V1687-4,0)&amp;"")</f>
        <v/>
      </c>
      <c r="F1687" s="182" t="str">
        <f ca="1">IF(ISERROR($V1687),"",OFFSET('Smelter Look-up'!$E$4,$V1687-4,0))</f>
        <v/>
      </c>
      <c r="G1687" s="182" t="str">
        <f ca="1">IF(C1687=$X$4,IF(ISERROR($V1687),"Enter smelter details","RMI"),IF(ISERROR($V1687),"",OFFSET('Smelter Look-up'!$F$4,$V1687-4,0)))</f>
        <v/>
      </c>
      <c r="H1687" s="183" t="str">
        <f ca="1">IF(ISERROR($V1687),"",OFFSET('Smelter Look-up'!$G$4,$V1687-4,0))</f>
        <v/>
      </c>
      <c r="I1687" s="184" t="str">
        <f ca="1">IF(ISERROR($V1687),"",OFFSET('Smelter Look-up'!$H$4,$V1687-4,0))</f>
        <v/>
      </c>
      <c r="J1687" s="184" t="str">
        <f ca="1">IF(ISERROR($V1687),"",OFFSET('Smelter Look-up'!$I$4,$V1687-4,0))</f>
        <v/>
      </c>
      <c r="K1687" s="224"/>
      <c r="L1687" s="224"/>
      <c r="M1687" s="224"/>
      <c r="N1687" s="224"/>
      <c r="O1687" s="224"/>
      <c r="P1687" s="185"/>
      <c r="Q1687" s="225"/>
      <c r="R1687" s="182" t="str">
        <f ca="1">IF(ISERROR($V1687),"",OFFSET('Smelter Look-up'!$C$4,$V1687-4,0)&amp;"")</f>
        <v/>
      </c>
      <c r="S1687" s="181" t="str">
        <f t="shared" ca="1" si="236"/>
        <v/>
      </c>
      <c r="T1687" s="181" t="str">
        <f ca="1">IF(B1687="","",IF(ISERROR(MATCH($J1687,SorP!$B$1:$B$6226,0)),"",INDIRECT("'SorP'!$A$"&amp;MATCH($S1687&amp;$J1687,SorP!C:C,0))))</f>
        <v/>
      </c>
      <c r="U1687" s="201"/>
      <c r="V1687" s="226" t="e">
        <f>IF(C1687="",NA(),IF(OR(C1687="Smelter not listed",C1687="Smelter not yet identified"),MATCH($B1687&amp;$D1687,'Smelter Look-up'!$J:$J,0),MATCH($B1687&amp;$C1687,'Smelter Look-up'!$J:$J,0)))</f>
        <v>#N/A</v>
      </c>
      <c r="X1687" s="227">
        <f t="shared" ca="1" si="237"/>
        <v>0</v>
      </c>
      <c r="AB1687" s="228" t="str">
        <f t="shared" si="238"/>
        <v/>
      </c>
    </row>
    <row r="1688" spans="1:28" s="227" customFormat="1" ht="20.25">
      <c r="A1688" s="181"/>
      <c r="B1688" s="182" t="str">
        <f>IF(LEN(A1688)=0,"",INDEX('Smelter Look-up'!$A:$A,MATCH($A1688,'Smelter Look-up'!$E:$E,0)))</f>
        <v/>
      </c>
      <c r="C1688" s="186" t="str">
        <f>IF(LEN(A1688)=0,"",INDEX('Smelter Look-up'!$C:$C,MATCH($A1688,'Smelter Look-up'!$E:$E,0)))</f>
        <v/>
      </c>
      <c r="D1688" s="230"/>
      <c r="E1688" s="182" t="str">
        <f ca="1">IF(ISERROR($V1688),"",OFFSET('Smelter Look-up'!$D$4,$V1688-4,0)&amp;"")</f>
        <v/>
      </c>
      <c r="F1688" s="182" t="str">
        <f ca="1">IF(ISERROR($V1688),"",OFFSET('Smelter Look-up'!$E$4,$V1688-4,0))</f>
        <v/>
      </c>
      <c r="G1688" s="182" t="str">
        <f ca="1">IF(C1688=$X$4,IF(ISERROR($V1688),"Enter smelter details","RMI"),IF(ISERROR($V1688),"",OFFSET('Smelter Look-up'!$F$4,$V1688-4,0)))</f>
        <v/>
      </c>
      <c r="H1688" s="183" t="str">
        <f ca="1">IF(ISERROR($V1688),"",OFFSET('Smelter Look-up'!$G$4,$V1688-4,0))</f>
        <v/>
      </c>
      <c r="I1688" s="184" t="str">
        <f ca="1">IF(ISERROR($V1688),"",OFFSET('Smelter Look-up'!$H$4,$V1688-4,0))</f>
        <v/>
      </c>
      <c r="J1688" s="184" t="str">
        <f ca="1">IF(ISERROR($V1688),"",OFFSET('Smelter Look-up'!$I$4,$V1688-4,0))</f>
        <v/>
      </c>
      <c r="K1688" s="224"/>
      <c r="L1688" s="224"/>
      <c r="M1688" s="224"/>
      <c r="N1688" s="224"/>
      <c r="O1688" s="224"/>
      <c r="P1688" s="185"/>
      <c r="Q1688" s="225"/>
      <c r="R1688" s="182" t="str">
        <f ca="1">IF(ISERROR($V1688),"",OFFSET('Smelter Look-up'!$C$4,$V1688-4,0)&amp;"")</f>
        <v/>
      </c>
      <c r="S1688" s="181" t="str">
        <f t="shared" ca="1" si="236"/>
        <v/>
      </c>
      <c r="T1688" s="181" t="str">
        <f ca="1">IF(B1688="","",IF(ISERROR(MATCH($J1688,SorP!$B$1:$B$6226,0)),"",INDIRECT("'SorP'!$A$"&amp;MATCH($S1688&amp;$J1688,SorP!C:C,0))))</f>
        <v/>
      </c>
      <c r="U1688" s="201"/>
      <c r="V1688" s="226" t="e">
        <f>IF(C1688="",NA(),IF(OR(C1688="Smelter not listed",C1688="Smelter not yet identified"),MATCH($B1688&amp;$D1688,'Smelter Look-up'!$J:$J,0),MATCH($B1688&amp;$C1688,'Smelter Look-up'!$J:$J,0)))</f>
        <v>#N/A</v>
      </c>
      <c r="X1688" s="227">
        <f t="shared" ca="1" si="237"/>
        <v>0</v>
      </c>
      <c r="AB1688" s="228" t="str">
        <f t="shared" si="238"/>
        <v/>
      </c>
    </row>
    <row r="1689" spans="1:28" s="227" customFormat="1" ht="20.25">
      <c r="A1689" s="181"/>
      <c r="B1689" s="182" t="str">
        <f>IF(LEN(A1689)=0,"",INDEX('Smelter Look-up'!$A:$A,MATCH($A1689,'Smelter Look-up'!$E:$E,0)))</f>
        <v/>
      </c>
      <c r="C1689" s="186" t="str">
        <f>IF(LEN(A1689)=0,"",INDEX('Smelter Look-up'!$C:$C,MATCH($A1689,'Smelter Look-up'!$E:$E,0)))</f>
        <v/>
      </c>
      <c r="D1689" s="230"/>
      <c r="E1689" s="182" t="str">
        <f ca="1">IF(ISERROR($V1689),"",OFFSET('Smelter Look-up'!$D$4,$V1689-4,0)&amp;"")</f>
        <v/>
      </c>
      <c r="F1689" s="182" t="str">
        <f ca="1">IF(ISERROR($V1689),"",OFFSET('Smelter Look-up'!$E$4,$V1689-4,0))</f>
        <v/>
      </c>
      <c r="G1689" s="182" t="str">
        <f ca="1">IF(C1689=$X$4,IF(ISERROR($V1689),"Enter smelter details","RMI"),IF(ISERROR($V1689),"",OFFSET('Smelter Look-up'!$F$4,$V1689-4,0)))</f>
        <v/>
      </c>
      <c r="H1689" s="183" t="str">
        <f ca="1">IF(ISERROR($V1689),"",OFFSET('Smelter Look-up'!$G$4,$V1689-4,0))</f>
        <v/>
      </c>
      <c r="I1689" s="184" t="str">
        <f ca="1">IF(ISERROR($V1689),"",OFFSET('Smelter Look-up'!$H$4,$V1689-4,0))</f>
        <v/>
      </c>
      <c r="J1689" s="184" t="str">
        <f ca="1">IF(ISERROR($V1689),"",OFFSET('Smelter Look-up'!$I$4,$V1689-4,0))</f>
        <v/>
      </c>
      <c r="K1689" s="224"/>
      <c r="L1689" s="224"/>
      <c r="M1689" s="224"/>
      <c r="N1689" s="224"/>
      <c r="O1689" s="224"/>
      <c r="P1689" s="185"/>
      <c r="Q1689" s="225"/>
      <c r="R1689" s="182" t="str">
        <f ca="1">IF(ISERROR($V1689),"",OFFSET('Smelter Look-up'!$C$4,$V1689-4,0)&amp;"")</f>
        <v/>
      </c>
      <c r="S1689" s="181" t="str">
        <f t="shared" ca="1" si="236"/>
        <v/>
      </c>
      <c r="T1689" s="181" t="str">
        <f ca="1">IF(B1689="","",IF(ISERROR(MATCH($J1689,SorP!$B$1:$B$6226,0)),"",INDIRECT("'SorP'!$A$"&amp;MATCH($S1689&amp;$J1689,SorP!C:C,0))))</f>
        <v/>
      </c>
      <c r="U1689" s="201"/>
      <c r="V1689" s="226" t="e">
        <f>IF(C1689="",NA(),IF(OR(C1689="Smelter not listed",C1689="Smelter not yet identified"),MATCH($B1689&amp;$D1689,'Smelter Look-up'!$J:$J,0),MATCH($B1689&amp;$C1689,'Smelter Look-up'!$J:$J,0)))</f>
        <v>#N/A</v>
      </c>
      <c r="X1689" s="227">
        <f t="shared" ca="1" si="237"/>
        <v>0</v>
      </c>
      <c r="AB1689" s="228" t="str">
        <f t="shared" si="238"/>
        <v/>
      </c>
    </row>
    <row r="1690" spans="1:28" s="227" customFormat="1" ht="20.25">
      <c r="A1690" s="181"/>
      <c r="B1690" s="182" t="str">
        <f>IF(LEN(A1690)=0,"",INDEX('Smelter Look-up'!$A:$A,MATCH($A1690,'Smelter Look-up'!$E:$E,0)))</f>
        <v/>
      </c>
      <c r="C1690" s="186" t="str">
        <f>IF(LEN(A1690)=0,"",INDEX('Smelter Look-up'!$C:$C,MATCH($A1690,'Smelter Look-up'!$E:$E,0)))</f>
        <v/>
      </c>
      <c r="D1690" s="230"/>
      <c r="E1690" s="182" t="str">
        <f ca="1">IF(ISERROR($V1690),"",OFFSET('Smelter Look-up'!$D$4,$V1690-4,0)&amp;"")</f>
        <v/>
      </c>
      <c r="F1690" s="182" t="str">
        <f ca="1">IF(ISERROR($V1690),"",OFFSET('Smelter Look-up'!$E$4,$V1690-4,0))</f>
        <v/>
      </c>
      <c r="G1690" s="182" t="str">
        <f ca="1">IF(C1690=$X$4,IF(ISERROR($V1690),"Enter smelter details","RMI"),IF(ISERROR($V1690),"",OFFSET('Smelter Look-up'!$F$4,$V1690-4,0)))</f>
        <v/>
      </c>
      <c r="H1690" s="183" t="str">
        <f ca="1">IF(ISERROR($V1690),"",OFFSET('Smelter Look-up'!$G$4,$V1690-4,0))</f>
        <v/>
      </c>
      <c r="I1690" s="184" t="str">
        <f ca="1">IF(ISERROR($V1690),"",OFFSET('Smelter Look-up'!$H$4,$V1690-4,0))</f>
        <v/>
      </c>
      <c r="J1690" s="184" t="str">
        <f ca="1">IF(ISERROR($V1690),"",OFFSET('Smelter Look-up'!$I$4,$V1690-4,0))</f>
        <v/>
      </c>
      <c r="K1690" s="224"/>
      <c r="L1690" s="224"/>
      <c r="M1690" s="224"/>
      <c r="N1690" s="224"/>
      <c r="O1690" s="224"/>
      <c r="P1690" s="185"/>
      <c r="Q1690" s="225"/>
      <c r="R1690" s="182" t="str">
        <f ca="1">IF(ISERROR($V1690),"",OFFSET('Smelter Look-up'!$C$4,$V1690-4,0)&amp;"")</f>
        <v/>
      </c>
      <c r="S1690" s="181" t="str">
        <f t="shared" ca="1" si="236"/>
        <v/>
      </c>
      <c r="T1690" s="181" t="str">
        <f ca="1">IF(B1690="","",IF(ISERROR(MATCH($J1690,SorP!$B$1:$B$6226,0)),"",INDIRECT("'SorP'!$A$"&amp;MATCH($S1690&amp;$J1690,SorP!C:C,0))))</f>
        <v/>
      </c>
      <c r="U1690" s="201"/>
      <c r="V1690" s="226" t="e">
        <f>IF(C1690="",NA(),IF(OR(C1690="Smelter not listed",C1690="Smelter not yet identified"),MATCH($B1690&amp;$D1690,'Smelter Look-up'!$J:$J,0),MATCH($B1690&amp;$C1690,'Smelter Look-up'!$J:$J,0)))</f>
        <v>#N/A</v>
      </c>
      <c r="X1690" s="227">
        <f t="shared" ca="1" si="237"/>
        <v>0</v>
      </c>
      <c r="AB1690" s="228" t="str">
        <f t="shared" si="238"/>
        <v/>
      </c>
    </row>
    <row r="1691" spans="1:28" s="227" customFormat="1" ht="20.25">
      <c r="A1691" s="181"/>
      <c r="B1691" s="182" t="str">
        <f>IF(LEN(A1691)=0,"",INDEX('Smelter Look-up'!$A:$A,MATCH($A1691,'Smelter Look-up'!$E:$E,0)))</f>
        <v/>
      </c>
      <c r="C1691" s="186" t="str">
        <f>IF(LEN(A1691)=0,"",INDEX('Smelter Look-up'!$C:$C,MATCH($A1691,'Smelter Look-up'!$E:$E,0)))</f>
        <v/>
      </c>
      <c r="D1691" s="230"/>
      <c r="E1691" s="182" t="str">
        <f ca="1">IF(ISERROR($V1691),"",OFFSET('Smelter Look-up'!$D$4,$V1691-4,0)&amp;"")</f>
        <v/>
      </c>
      <c r="F1691" s="182" t="str">
        <f ca="1">IF(ISERROR($V1691),"",OFFSET('Smelter Look-up'!$E$4,$V1691-4,0))</f>
        <v/>
      </c>
      <c r="G1691" s="182" t="str">
        <f ca="1">IF(C1691=$X$4,IF(ISERROR($V1691),"Enter smelter details","RMI"),IF(ISERROR($V1691),"",OFFSET('Smelter Look-up'!$F$4,$V1691-4,0)))</f>
        <v/>
      </c>
      <c r="H1691" s="183" t="str">
        <f ca="1">IF(ISERROR($V1691),"",OFFSET('Smelter Look-up'!$G$4,$V1691-4,0))</f>
        <v/>
      </c>
      <c r="I1691" s="184" t="str">
        <f ca="1">IF(ISERROR($V1691),"",OFFSET('Smelter Look-up'!$H$4,$V1691-4,0))</f>
        <v/>
      </c>
      <c r="J1691" s="184" t="str">
        <f ca="1">IF(ISERROR($V1691),"",OFFSET('Smelter Look-up'!$I$4,$V1691-4,0))</f>
        <v/>
      </c>
      <c r="K1691" s="224"/>
      <c r="L1691" s="224"/>
      <c r="M1691" s="224"/>
      <c r="N1691" s="224"/>
      <c r="O1691" s="224"/>
      <c r="P1691" s="185"/>
      <c r="Q1691" s="225"/>
      <c r="R1691" s="182" t="str">
        <f ca="1">IF(ISERROR($V1691),"",OFFSET('Smelter Look-up'!$C$4,$V1691-4,0)&amp;"")</f>
        <v/>
      </c>
      <c r="S1691" s="181" t="str">
        <f t="shared" ca="1" si="236"/>
        <v/>
      </c>
      <c r="T1691" s="181" t="str">
        <f ca="1">IF(B1691="","",IF(ISERROR(MATCH($J1691,SorP!$B$1:$B$6226,0)),"",INDIRECT("'SorP'!$A$"&amp;MATCH($S1691&amp;$J1691,SorP!C:C,0))))</f>
        <v/>
      </c>
      <c r="U1691" s="201"/>
      <c r="V1691" s="226" t="e">
        <f>IF(C1691="",NA(),IF(OR(C1691="Smelter not listed",C1691="Smelter not yet identified"),MATCH($B1691&amp;$D1691,'Smelter Look-up'!$J:$J,0),MATCH($B1691&amp;$C1691,'Smelter Look-up'!$J:$J,0)))</f>
        <v>#N/A</v>
      </c>
      <c r="X1691" s="227">
        <f t="shared" ca="1" si="237"/>
        <v>0</v>
      </c>
      <c r="AB1691" s="228" t="str">
        <f t="shared" si="238"/>
        <v/>
      </c>
    </row>
    <row r="1692" spans="1:28" s="227" customFormat="1" ht="20.25">
      <c r="A1692" s="181"/>
      <c r="B1692" s="182" t="str">
        <f>IF(LEN(A1692)=0,"",INDEX('Smelter Look-up'!$A:$A,MATCH($A1692,'Smelter Look-up'!$E:$E,0)))</f>
        <v/>
      </c>
      <c r="C1692" s="186" t="str">
        <f>IF(LEN(A1692)=0,"",INDEX('Smelter Look-up'!$C:$C,MATCH($A1692,'Smelter Look-up'!$E:$E,0)))</f>
        <v/>
      </c>
      <c r="D1692" s="230"/>
      <c r="E1692" s="182" t="str">
        <f ca="1">IF(ISERROR($V1692),"",OFFSET('Smelter Look-up'!$D$4,$V1692-4,0)&amp;"")</f>
        <v/>
      </c>
      <c r="F1692" s="182" t="str">
        <f ca="1">IF(ISERROR($V1692),"",OFFSET('Smelter Look-up'!$E$4,$V1692-4,0))</f>
        <v/>
      </c>
      <c r="G1692" s="182" t="str">
        <f ca="1">IF(C1692=$X$4,IF(ISERROR($V1692),"Enter smelter details","RMI"),IF(ISERROR($V1692),"",OFFSET('Smelter Look-up'!$F$4,$V1692-4,0)))</f>
        <v/>
      </c>
      <c r="H1692" s="183" t="str">
        <f ca="1">IF(ISERROR($V1692),"",OFFSET('Smelter Look-up'!$G$4,$V1692-4,0))</f>
        <v/>
      </c>
      <c r="I1692" s="184" t="str">
        <f ca="1">IF(ISERROR($V1692),"",OFFSET('Smelter Look-up'!$H$4,$V1692-4,0))</f>
        <v/>
      </c>
      <c r="J1692" s="184" t="str">
        <f ca="1">IF(ISERROR($V1692),"",OFFSET('Smelter Look-up'!$I$4,$V1692-4,0))</f>
        <v/>
      </c>
      <c r="K1692" s="224"/>
      <c r="L1692" s="224"/>
      <c r="M1692" s="224"/>
      <c r="N1692" s="224"/>
      <c r="O1692" s="224"/>
      <c r="P1692" s="185"/>
      <c r="Q1692" s="225"/>
      <c r="R1692" s="182" t="str">
        <f ca="1">IF(ISERROR($V1692),"",OFFSET('Smelter Look-up'!$C$4,$V1692-4,0)&amp;"")</f>
        <v/>
      </c>
      <c r="S1692" s="181" t="str">
        <f t="shared" ref="S1692:S1722" ca="1" si="239">IF(B1692="","",IF(ISERROR(MATCH($E1692,CL,0)),"Unknown",INDIRECT("'C'!$A$"&amp;MATCH($E1692,CL,0)+1)))</f>
        <v/>
      </c>
      <c r="T1692" s="181" t="str">
        <f ca="1">IF(B1692="","",IF(ISERROR(MATCH($J1692,SorP!$B$1:$B$6226,0)),"",INDIRECT("'SorP'!$A$"&amp;MATCH($S1692&amp;$J1692,SorP!C:C,0))))</f>
        <v/>
      </c>
      <c r="U1692" s="201"/>
      <c r="V1692" s="226" t="e">
        <f>IF(C1692="",NA(),IF(OR(C1692="Smelter not listed",C1692="Smelter not yet identified"),MATCH($B1692&amp;$D1692,'Smelter Look-up'!$J:$J,0),MATCH($B1692&amp;$C1692,'Smelter Look-up'!$J:$J,0)))</f>
        <v>#N/A</v>
      </c>
      <c r="X1692" s="227">
        <f t="shared" ref="X1692:X1722" ca="1" si="240">IF(AND(C1692="Smelter not listed",OR(LEN(D1692)=0,LEN(E1692)=0)),1,0)</f>
        <v>0</v>
      </c>
      <c r="AB1692" s="228" t="str">
        <f t="shared" ref="AB1692:AB1722" si="241">B1692&amp;C1692</f>
        <v/>
      </c>
    </row>
    <row r="1693" spans="1:28" s="227" customFormat="1" ht="20.25">
      <c r="A1693" s="181"/>
      <c r="B1693" s="182" t="str">
        <f>IF(LEN(A1693)=0,"",INDEX('Smelter Look-up'!$A:$A,MATCH($A1693,'Smelter Look-up'!$E:$E,0)))</f>
        <v/>
      </c>
      <c r="C1693" s="186" t="str">
        <f>IF(LEN(A1693)=0,"",INDEX('Smelter Look-up'!$C:$C,MATCH($A1693,'Smelter Look-up'!$E:$E,0)))</f>
        <v/>
      </c>
      <c r="D1693" s="230"/>
      <c r="E1693" s="182" t="str">
        <f ca="1">IF(ISERROR($V1693),"",OFFSET('Smelter Look-up'!$D$4,$V1693-4,0)&amp;"")</f>
        <v/>
      </c>
      <c r="F1693" s="182" t="str">
        <f ca="1">IF(ISERROR($V1693),"",OFFSET('Smelter Look-up'!$E$4,$V1693-4,0))</f>
        <v/>
      </c>
      <c r="G1693" s="182" t="str">
        <f ca="1">IF(C1693=$X$4,IF(ISERROR($V1693),"Enter smelter details","RMI"),IF(ISERROR($V1693),"",OFFSET('Smelter Look-up'!$F$4,$V1693-4,0)))</f>
        <v/>
      </c>
      <c r="H1693" s="183" t="str">
        <f ca="1">IF(ISERROR($V1693),"",OFFSET('Smelter Look-up'!$G$4,$V1693-4,0))</f>
        <v/>
      </c>
      <c r="I1693" s="184" t="str">
        <f ca="1">IF(ISERROR($V1693),"",OFFSET('Smelter Look-up'!$H$4,$V1693-4,0))</f>
        <v/>
      </c>
      <c r="J1693" s="184" t="str">
        <f ca="1">IF(ISERROR($V1693),"",OFFSET('Smelter Look-up'!$I$4,$V1693-4,0))</f>
        <v/>
      </c>
      <c r="K1693" s="224"/>
      <c r="L1693" s="224"/>
      <c r="M1693" s="224"/>
      <c r="N1693" s="224"/>
      <c r="O1693" s="224"/>
      <c r="P1693" s="185"/>
      <c r="Q1693" s="225"/>
      <c r="R1693" s="182" t="str">
        <f ca="1">IF(ISERROR($V1693),"",OFFSET('Smelter Look-up'!$C$4,$V1693-4,0)&amp;"")</f>
        <v/>
      </c>
      <c r="S1693" s="181" t="str">
        <f t="shared" ca="1" si="239"/>
        <v/>
      </c>
      <c r="T1693" s="181" t="str">
        <f ca="1">IF(B1693="","",IF(ISERROR(MATCH($J1693,SorP!$B$1:$B$6226,0)),"",INDIRECT("'SorP'!$A$"&amp;MATCH($S1693&amp;$J1693,SorP!C:C,0))))</f>
        <v/>
      </c>
      <c r="U1693" s="201"/>
      <c r="V1693" s="226" t="e">
        <f>IF(C1693="",NA(),IF(OR(C1693="Smelter not listed",C1693="Smelter not yet identified"),MATCH($B1693&amp;$D1693,'Smelter Look-up'!$J:$J,0),MATCH($B1693&amp;$C1693,'Smelter Look-up'!$J:$J,0)))</f>
        <v>#N/A</v>
      </c>
      <c r="X1693" s="227">
        <f t="shared" ca="1" si="240"/>
        <v>0</v>
      </c>
      <c r="AB1693" s="228" t="str">
        <f t="shared" si="241"/>
        <v/>
      </c>
    </row>
    <row r="1694" spans="1:28" s="227" customFormat="1" ht="20.25">
      <c r="A1694" s="181"/>
      <c r="B1694" s="182" t="str">
        <f>IF(LEN(A1694)=0,"",INDEX('Smelter Look-up'!$A:$A,MATCH($A1694,'Smelter Look-up'!$E:$E,0)))</f>
        <v/>
      </c>
      <c r="C1694" s="186" t="str">
        <f>IF(LEN(A1694)=0,"",INDEX('Smelter Look-up'!$C:$C,MATCH($A1694,'Smelter Look-up'!$E:$E,0)))</f>
        <v/>
      </c>
      <c r="D1694" s="230"/>
      <c r="E1694" s="182" t="str">
        <f ca="1">IF(ISERROR($V1694),"",OFFSET('Smelter Look-up'!$D$4,$V1694-4,0)&amp;"")</f>
        <v/>
      </c>
      <c r="F1694" s="182" t="str">
        <f ca="1">IF(ISERROR($V1694),"",OFFSET('Smelter Look-up'!$E$4,$V1694-4,0))</f>
        <v/>
      </c>
      <c r="G1694" s="182" t="str">
        <f ca="1">IF(C1694=$X$4,IF(ISERROR($V1694),"Enter smelter details","RMI"),IF(ISERROR($V1694),"",OFFSET('Smelter Look-up'!$F$4,$V1694-4,0)))</f>
        <v/>
      </c>
      <c r="H1694" s="183" t="str">
        <f ca="1">IF(ISERROR($V1694),"",OFFSET('Smelter Look-up'!$G$4,$V1694-4,0))</f>
        <v/>
      </c>
      <c r="I1694" s="184" t="str">
        <f ca="1">IF(ISERROR($V1694),"",OFFSET('Smelter Look-up'!$H$4,$V1694-4,0))</f>
        <v/>
      </c>
      <c r="J1694" s="184" t="str">
        <f ca="1">IF(ISERROR($V1694),"",OFFSET('Smelter Look-up'!$I$4,$V1694-4,0))</f>
        <v/>
      </c>
      <c r="K1694" s="224"/>
      <c r="L1694" s="224"/>
      <c r="M1694" s="224"/>
      <c r="N1694" s="224"/>
      <c r="O1694" s="224"/>
      <c r="P1694" s="185"/>
      <c r="Q1694" s="225"/>
      <c r="R1694" s="182" t="str">
        <f ca="1">IF(ISERROR($V1694),"",OFFSET('Smelter Look-up'!$C$4,$V1694-4,0)&amp;"")</f>
        <v/>
      </c>
      <c r="S1694" s="181" t="str">
        <f t="shared" ca="1" si="239"/>
        <v/>
      </c>
      <c r="T1694" s="181" t="str">
        <f ca="1">IF(B1694="","",IF(ISERROR(MATCH($J1694,SorP!$B$1:$B$6226,0)),"",INDIRECT("'SorP'!$A$"&amp;MATCH($S1694&amp;$J1694,SorP!C:C,0))))</f>
        <v/>
      </c>
      <c r="U1694" s="201"/>
      <c r="V1694" s="226" t="e">
        <f>IF(C1694="",NA(),IF(OR(C1694="Smelter not listed",C1694="Smelter not yet identified"),MATCH($B1694&amp;$D1694,'Smelter Look-up'!$J:$J,0),MATCH($B1694&amp;$C1694,'Smelter Look-up'!$J:$J,0)))</f>
        <v>#N/A</v>
      </c>
      <c r="X1694" s="227">
        <f t="shared" ca="1" si="240"/>
        <v>0</v>
      </c>
      <c r="AB1694" s="228" t="str">
        <f t="shared" si="241"/>
        <v/>
      </c>
    </row>
    <row r="1695" spans="1:28" s="227" customFormat="1" ht="20.25">
      <c r="A1695" s="181"/>
      <c r="B1695" s="182" t="str">
        <f>IF(LEN(A1695)=0,"",INDEX('Smelter Look-up'!$A:$A,MATCH($A1695,'Smelter Look-up'!$E:$E,0)))</f>
        <v/>
      </c>
      <c r="C1695" s="186" t="str">
        <f>IF(LEN(A1695)=0,"",INDEX('Smelter Look-up'!$C:$C,MATCH($A1695,'Smelter Look-up'!$E:$E,0)))</f>
        <v/>
      </c>
      <c r="D1695" s="230"/>
      <c r="E1695" s="182" t="str">
        <f ca="1">IF(ISERROR($V1695),"",OFFSET('Smelter Look-up'!$D$4,$V1695-4,0)&amp;"")</f>
        <v/>
      </c>
      <c r="F1695" s="182" t="str">
        <f ca="1">IF(ISERROR($V1695),"",OFFSET('Smelter Look-up'!$E$4,$V1695-4,0))</f>
        <v/>
      </c>
      <c r="G1695" s="182" t="str">
        <f ca="1">IF(C1695=$X$4,IF(ISERROR($V1695),"Enter smelter details","RMI"),IF(ISERROR($V1695),"",OFFSET('Smelter Look-up'!$F$4,$V1695-4,0)))</f>
        <v/>
      </c>
      <c r="H1695" s="183" t="str">
        <f ca="1">IF(ISERROR($V1695),"",OFFSET('Smelter Look-up'!$G$4,$V1695-4,0))</f>
        <v/>
      </c>
      <c r="I1695" s="184" t="str">
        <f ca="1">IF(ISERROR($V1695),"",OFFSET('Smelter Look-up'!$H$4,$V1695-4,0))</f>
        <v/>
      </c>
      <c r="J1695" s="184" t="str">
        <f ca="1">IF(ISERROR($V1695),"",OFFSET('Smelter Look-up'!$I$4,$V1695-4,0))</f>
        <v/>
      </c>
      <c r="K1695" s="224"/>
      <c r="L1695" s="224"/>
      <c r="M1695" s="224"/>
      <c r="N1695" s="224"/>
      <c r="O1695" s="224"/>
      <c r="P1695" s="185"/>
      <c r="Q1695" s="225"/>
      <c r="R1695" s="182" t="str">
        <f ca="1">IF(ISERROR($V1695),"",OFFSET('Smelter Look-up'!$C$4,$V1695-4,0)&amp;"")</f>
        <v/>
      </c>
      <c r="S1695" s="181" t="str">
        <f t="shared" ca="1" si="239"/>
        <v/>
      </c>
      <c r="T1695" s="181" t="str">
        <f ca="1">IF(B1695="","",IF(ISERROR(MATCH($J1695,SorP!$B$1:$B$6226,0)),"",INDIRECT("'SorP'!$A$"&amp;MATCH($S1695&amp;$J1695,SorP!C:C,0))))</f>
        <v/>
      </c>
      <c r="U1695" s="201"/>
      <c r="V1695" s="226" t="e">
        <f>IF(C1695="",NA(),IF(OR(C1695="Smelter not listed",C1695="Smelter not yet identified"),MATCH($B1695&amp;$D1695,'Smelter Look-up'!$J:$J,0),MATCH($B1695&amp;$C1695,'Smelter Look-up'!$J:$J,0)))</f>
        <v>#N/A</v>
      </c>
      <c r="X1695" s="227">
        <f t="shared" ca="1" si="240"/>
        <v>0</v>
      </c>
      <c r="AB1695" s="228" t="str">
        <f t="shared" si="241"/>
        <v/>
      </c>
    </row>
    <row r="1696" spans="1:28" s="227" customFormat="1" ht="20.25">
      <c r="A1696" s="181"/>
      <c r="B1696" s="182" t="str">
        <f>IF(LEN(A1696)=0,"",INDEX('Smelter Look-up'!$A:$A,MATCH($A1696,'Smelter Look-up'!$E:$E,0)))</f>
        <v/>
      </c>
      <c r="C1696" s="186" t="str">
        <f>IF(LEN(A1696)=0,"",INDEX('Smelter Look-up'!$C:$C,MATCH($A1696,'Smelter Look-up'!$E:$E,0)))</f>
        <v/>
      </c>
      <c r="D1696" s="230"/>
      <c r="E1696" s="182" t="str">
        <f ca="1">IF(ISERROR($V1696),"",OFFSET('Smelter Look-up'!$D$4,$V1696-4,0)&amp;"")</f>
        <v/>
      </c>
      <c r="F1696" s="182" t="str">
        <f ca="1">IF(ISERROR($V1696),"",OFFSET('Smelter Look-up'!$E$4,$V1696-4,0))</f>
        <v/>
      </c>
      <c r="G1696" s="182" t="str">
        <f ca="1">IF(C1696=$X$4,IF(ISERROR($V1696),"Enter smelter details","RMI"),IF(ISERROR($V1696),"",OFFSET('Smelter Look-up'!$F$4,$V1696-4,0)))</f>
        <v/>
      </c>
      <c r="H1696" s="183" t="str">
        <f ca="1">IF(ISERROR($V1696),"",OFFSET('Smelter Look-up'!$G$4,$V1696-4,0))</f>
        <v/>
      </c>
      <c r="I1696" s="184" t="str">
        <f ca="1">IF(ISERROR($V1696),"",OFFSET('Smelter Look-up'!$H$4,$V1696-4,0))</f>
        <v/>
      </c>
      <c r="J1696" s="184" t="str">
        <f ca="1">IF(ISERROR($V1696),"",OFFSET('Smelter Look-up'!$I$4,$V1696-4,0))</f>
        <v/>
      </c>
      <c r="K1696" s="224"/>
      <c r="L1696" s="224"/>
      <c r="M1696" s="224"/>
      <c r="N1696" s="224"/>
      <c r="O1696" s="224"/>
      <c r="P1696" s="185"/>
      <c r="Q1696" s="225"/>
      <c r="R1696" s="182" t="str">
        <f ca="1">IF(ISERROR($V1696),"",OFFSET('Smelter Look-up'!$C$4,$V1696-4,0)&amp;"")</f>
        <v/>
      </c>
      <c r="S1696" s="181" t="str">
        <f t="shared" ca="1" si="239"/>
        <v/>
      </c>
      <c r="T1696" s="181" t="str">
        <f ca="1">IF(B1696="","",IF(ISERROR(MATCH($J1696,SorP!$B$1:$B$6226,0)),"",INDIRECT("'SorP'!$A$"&amp;MATCH($S1696&amp;$J1696,SorP!C:C,0))))</f>
        <v/>
      </c>
      <c r="U1696" s="201"/>
      <c r="V1696" s="226" t="e">
        <f>IF(C1696="",NA(),IF(OR(C1696="Smelter not listed",C1696="Smelter not yet identified"),MATCH($B1696&amp;$D1696,'Smelter Look-up'!$J:$J,0),MATCH($B1696&amp;$C1696,'Smelter Look-up'!$J:$J,0)))</f>
        <v>#N/A</v>
      </c>
      <c r="X1696" s="227">
        <f t="shared" ca="1" si="240"/>
        <v>0</v>
      </c>
      <c r="AB1696" s="228" t="str">
        <f t="shared" si="241"/>
        <v/>
      </c>
    </row>
    <row r="1697" spans="1:28" s="227" customFormat="1" ht="20.25">
      <c r="A1697" s="181"/>
      <c r="B1697" s="182" t="str">
        <f>IF(LEN(A1697)=0,"",INDEX('Smelter Look-up'!$A:$A,MATCH($A1697,'Smelter Look-up'!$E:$E,0)))</f>
        <v/>
      </c>
      <c r="C1697" s="186" t="str">
        <f>IF(LEN(A1697)=0,"",INDEX('Smelter Look-up'!$C:$C,MATCH($A1697,'Smelter Look-up'!$E:$E,0)))</f>
        <v/>
      </c>
      <c r="D1697" s="230"/>
      <c r="E1697" s="182" t="str">
        <f ca="1">IF(ISERROR($V1697),"",OFFSET('Smelter Look-up'!$D$4,$V1697-4,0)&amp;"")</f>
        <v/>
      </c>
      <c r="F1697" s="182" t="str">
        <f ca="1">IF(ISERROR($V1697),"",OFFSET('Smelter Look-up'!$E$4,$V1697-4,0))</f>
        <v/>
      </c>
      <c r="G1697" s="182" t="str">
        <f ca="1">IF(C1697=$X$4,IF(ISERROR($V1697),"Enter smelter details","RMI"),IF(ISERROR($V1697),"",OFFSET('Smelter Look-up'!$F$4,$V1697-4,0)))</f>
        <v/>
      </c>
      <c r="H1697" s="183" t="str">
        <f ca="1">IF(ISERROR($V1697),"",OFFSET('Smelter Look-up'!$G$4,$V1697-4,0))</f>
        <v/>
      </c>
      <c r="I1697" s="184" t="str">
        <f ca="1">IF(ISERROR($V1697),"",OFFSET('Smelter Look-up'!$H$4,$V1697-4,0))</f>
        <v/>
      </c>
      <c r="J1697" s="184" t="str">
        <f ca="1">IF(ISERROR($V1697),"",OFFSET('Smelter Look-up'!$I$4,$V1697-4,0))</f>
        <v/>
      </c>
      <c r="K1697" s="224"/>
      <c r="L1697" s="224"/>
      <c r="M1697" s="224"/>
      <c r="N1697" s="224"/>
      <c r="O1697" s="224"/>
      <c r="P1697" s="185"/>
      <c r="Q1697" s="225"/>
      <c r="R1697" s="182" t="str">
        <f ca="1">IF(ISERROR($V1697),"",OFFSET('Smelter Look-up'!$C$4,$V1697-4,0)&amp;"")</f>
        <v/>
      </c>
      <c r="S1697" s="181" t="str">
        <f t="shared" ca="1" si="239"/>
        <v/>
      </c>
      <c r="T1697" s="181" t="str">
        <f ca="1">IF(B1697="","",IF(ISERROR(MATCH($J1697,SorP!$B$1:$B$6226,0)),"",INDIRECT("'SorP'!$A$"&amp;MATCH($S1697&amp;$J1697,SorP!C:C,0))))</f>
        <v/>
      </c>
      <c r="U1697" s="201"/>
      <c r="V1697" s="226" t="e">
        <f>IF(C1697="",NA(),IF(OR(C1697="Smelter not listed",C1697="Smelter not yet identified"),MATCH($B1697&amp;$D1697,'Smelter Look-up'!$J:$J,0),MATCH($B1697&amp;$C1697,'Smelter Look-up'!$J:$J,0)))</f>
        <v>#N/A</v>
      </c>
      <c r="X1697" s="227">
        <f t="shared" ca="1" si="240"/>
        <v>0</v>
      </c>
      <c r="AB1697" s="228" t="str">
        <f t="shared" si="241"/>
        <v/>
      </c>
    </row>
    <row r="1698" spans="1:28" s="227" customFormat="1" ht="20.25">
      <c r="A1698" s="181"/>
      <c r="B1698" s="182" t="str">
        <f>IF(LEN(A1698)=0,"",INDEX('Smelter Look-up'!$A:$A,MATCH($A1698,'Smelter Look-up'!$E:$E,0)))</f>
        <v/>
      </c>
      <c r="C1698" s="186" t="str">
        <f>IF(LEN(A1698)=0,"",INDEX('Smelter Look-up'!$C:$C,MATCH($A1698,'Smelter Look-up'!$E:$E,0)))</f>
        <v/>
      </c>
      <c r="D1698" s="230"/>
      <c r="E1698" s="182" t="str">
        <f ca="1">IF(ISERROR($V1698),"",OFFSET('Smelter Look-up'!$D$4,$V1698-4,0)&amp;"")</f>
        <v/>
      </c>
      <c r="F1698" s="182" t="str">
        <f ca="1">IF(ISERROR($V1698),"",OFFSET('Smelter Look-up'!$E$4,$V1698-4,0))</f>
        <v/>
      </c>
      <c r="G1698" s="182" t="str">
        <f ca="1">IF(C1698=$X$4,IF(ISERROR($V1698),"Enter smelter details","RMI"),IF(ISERROR($V1698),"",OFFSET('Smelter Look-up'!$F$4,$V1698-4,0)))</f>
        <v/>
      </c>
      <c r="H1698" s="183" t="str">
        <f ca="1">IF(ISERROR($V1698),"",OFFSET('Smelter Look-up'!$G$4,$V1698-4,0))</f>
        <v/>
      </c>
      <c r="I1698" s="184" t="str">
        <f ca="1">IF(ISERROR($V1698),"",OFFSET('Smelter Look-up'!$H$4,$V1698-4,0))</f>
        <v/>
      </c>
      <c r="J1698" s="184" t="str">
        <f ca="1">IF(ISERROR($V1698),"",OFFSET('Smelter Look-up'!$I$4,$V1698-4,0))</f>
        <v/>
      </c>
      <c r="K1698" s="224"/>
      <c r="L1698" s="224"/>
      <c r="M1698" s="224"/>
      <c r="N1698" s="224"/>
      <c r="O1698" s="224"/>
      <c r="P1698" s="185"/>
      <c r="Q1698" s="225"/>
      <c r="R1698" s="182" t="str">
        <f ca="1">IF(ISERROR($V1698),"",OFFSET('Smelter Look-up'!$C$4,$V1698-4,0)&amp;"")</f>
        <v/>
      </c>
      <c r="S1698" s="181" t="str">
        <f t="shared" ca="1" si="239"/>
        <v/>
      </c>
      <c r="T1698" s="181" t="str">
        <f ca="1">IF(B1698="","",IF(ISERROR(MATCH($J1698,SorP!$B$1:$B$6226,0)),"",INDIRECT("'SorP'!$A$"&amp;MATCH($S1698&amp;$J1698,SorP!C:C,0))))</f>
        <v/>
      </c>
      <c r="U1698" s="201"/>
      <c r="V1698" s="226" t="e">
        <f>IF(C1698="",NA(),IF(OR(C1698="Smelter not listed",C1698="Smelter not yet identified"),MATCH($B1698&amp;$D1698,'Smelter Look-up'!$J:$J,0),MATCH($B1698&amp;$C1698,'Smelter Look-up'!$J:$J,0)))</f>
        <v>#N/A</v>
      </c>
      <c r="X1698" s="227">
        <f t="shared" ca="1" si="240"/>
        <v>0</v>
      </c>
      <c r="AB1698" s="228" t="str">
        <f t="shared" si="241"/>
        <v/>
      </c>
    </row>
    <row r="1699" spans="1:28" s="227" customFormat="1" ht="20.25">
      <c r="A1699" s="181"/>
      <c r="B1699" s="182" t="str">
        <f>IF(LEN(A1699)=0,"",INDEX('Smelter Look-up'!$A:$A,MATCH($A1699,'Smelter Look-up'!$E:$E,0)))</f>
        <v/>
      </c>
      <c r="C1699" s="186" t="str">
        <f>IF(LEN(A1699)=0,"",INDEX('Smelter Look-up'!$C:$C,MATCH($A1699,'Smelter Look-up'!$E:$E,0)))</f>
        <v/>
      </c>
      <c r="D1699" s="230"/>
      <c r="E1699" s="182" t="str">
        <f ca="1">IF(ISERROR($V1699),"",OFFSET('Smelter Look-up'!$D$4,$V1699-4,0)&amp;"")</f>
        <v/>
      </c>
      <c r="F1699" s="182" t="str">
        <f ca="1">IF(ISERROR($V1699),"",OFFSET('Smelter Look-up'!$E$4,$V1699-4,0))</f>
        <v/>
      </c>
      <c r="G1699" s="182" t="str">
        <f ca="1">IF(C1699=$X$4,IF(ISERROR($V1699),"Enter smelter details","RMI"),IF(ISERROR($V1699),"",OFFSET('Smelter Look-up'!$F$4,$V1699-4,0)))</f>
        <v/>
      </c>
      <c r="H1699" s="183" t="str">
        <f ca="1">IF(ISERROR($V1699),"",OFFSET('Smelter Look-up'!$G$4,$V1699-4,0))</f>
        <v/>
      </c>
      <c r="I1699" s="184" t="str">
        <f ca="1">IF(ISERROR($V1699),"",OFFSET('Smelter Look-up'!$H$4,$V1699-4,0))</f>
        <v/>
      </c>
      <c r="J1699" s="184" t="str">
        <f ca="1">IF(ISERROR($V1699),"",OFFSET('Smelter Look-up'!$I$4,$V1699-4,0))</f>
        <v/>
      </c>
      <c r="K1699" s="224"/>
      <c r="L1699" s="224"/>
      <c r="M1699" s="224"/>
      <c r="N1699" s="224"/>
      <c r="O1699" s="224"/>
      <c r="P1699" s="185"/>
      <c r="Q1699" s="225"/>
      <c r="R1699" s="182" t="str">
        <f ca="1">IF(ISERROR($V1699),"",OFFSET('Smelter Look-up'!$C$4,$V1699-4,0)&amp;"")</f>
        <v/>
      </c>
      <c r="S1699" s="181" t="str">
        <f t="shared" ca="1" si="239"/>
        <v/>
      </c>
      <c r="T1699" s="181" t="str">
        <f ca="1">IF(B1699="","",IF(ISERROR(MATCH($J1699,SorP!$B$1:$B$6226,0)),"",INDIRECT("'SorP'!$A$"&amp;MATCH($S1699&amp;$J1699,SorP!C:C,0))))</f>
        <v/>
      </c>
      <c r="U1699" s="201"/>
      <c r="V1699" s="226" t="e">
        <f>IF(C1699="",NA(),IF(OR(C1699="Smelter not listed",C1699="Smelter not yet identified"),MATCH($B1699&amp;$D1699,'Smelter Look-up'!$J:$J,0),MATCH($B1699&amp;$C1699,'Smelter Look-up'!$J:$J,0)))</f>
        <v>#N/A</v>
      </c>
      <c r="X1699" s="227">
        <f t="shared" ca="1" si="240"/>
        <v>0</v>
      </c>
      <c r="AB1699" s="228" t="str">
        <f t="shared" si="241"/>
        <v/>
      </c>
    </row>
    <row r="1700" spans="1:28" s="227" customFormat="1" ht="20.25">
      <c r="A1700" s="181"/>
      <c r="B1700" s="182" t="str">
        <f>IF(LEN(A1700)=0,"",INDEX('Smelter Look-up'!$A:$A,MATCH($A1700,'Smelter Look-up'!$E:$E,0)))</f>
        <v/>
      </c>
      <c r="C1700" s="186" t="str">
        <f>IF(LEN(A1700)=0,"",INDEX('Smelter Look-up'!$C:$C,MATCH($A1700,'Smelter Look-up'!$E:$E,0)))</f>
        <v/>
      </c>
      <c r="D1700" s="230"/>
      <c r="E1700" s="182" t="str">
        <f ca="1">IF(ISERROR($V1700),"",OFFSET('Smelter Look-up'!$D$4,$V1700-4,0)&amp;"")</f>
        <v/>
      </c>
      <c r="F1700" s="182" t="str">
        <f ca="1">IF(ISERROR($V1700),"",OFFSET('Smelter Look-up'!$E$4,$V1700-4,0))</f>
        <v/>
      </c>
      <c r="G1700" s="182" t="str">
        <f ca="1">IF(C1700=$X$4,IF(ISERROR($V1700),"Enter smelter details","RMI"),IF(ISERROR($V1700),"",OFFSET('Smelter Look-up'!$F$4,$V1700-4,0)))</f>
        <v/>
      </c>
      <c r="H1700" s="183" t="str">
        <f ca="1">IF(ISERROR($V1700),"",OFFSET('Smelter Look-up'!$G$4,$V1700-4,0))</f>
        <v/>
      </c>
      <c r="I1700" s="184" t="str">
        <f ca="1">IF(ISERROR($V1700),"",OFFSET('Smelter Look-up'!$H$4,$V1700-4,0))</f>
        <v/>
      </c>
      <c r="J1700" s="184" t="str">
        <f ca="1">IF(ISERROR($V1700),"",OFFSET('Smelter Look-up'!$I$4,$V1700-4,0))</f>
        <v/>
      </c>
      <c r="K1700" s="224"/>
      <c r="L1700" s="224"/>
      <c r="M1700" s="224"/>
      <c r="N1700" s="224"/>
      <c r="O1700" s="224"/>
      <c r="P1700" s="185"/>
      <c r="Q1700" s="225"/>
      <c r="R1700" s="182" t="str">
        <f ca="1">IF(ISERROR($V1700),"",OFFSET('Smelter Look-up'!$C$4,$V1700-4,0)&amp;"")</f>
        <v/>
      </c>
      <c r="S1700" s="181" t="str">
        <f t="shared" ca="1" si="239"/>
        <v/>
      </c>
      <c r="T1700" s="181" t="str">
        <f ca="1">IF(B1700="","",IF(ISERROR(MATCH($J1700,SorP!$B$1:$B$6226,0)),"",INDIRECT("'SorP'!$A$"&amp;MATCH($S1700&amp;$J1700,SorP!C:C,0))))</f>
        <v/>
      </c>
      <c r="U1700" s="201"/>
      <c r="V1700" s="226" t="e">
        <f>IF(C1700="",NA(),IF(OR(C1700="Smelter not listed",C1700="Smelter not yet identified"),MATCH($B1700&amp;$D1700,'Smelter Look-up'!$J:$J,0),MATCH($B1700&amp;$C1700,'Smelter Look-up'!$J:$J,0)))</f>
        <v>#N/A</v>
      </c>
      <c r="X1700" s="227">
        <f t="shared" ca="1" si="240"/>
        <v>0</v>
      </c>
      <c r="AB1700" s="228" t="str">
        <f t="shared" si="241"/>
        <v/>
      </c>
    </row>
    <row r="1701" spans="1:28" s="227" customFormat="1" ht="20.25">
      <c r="A1701" s="181"/>
      <c r="B1701" s="182" t="str">
        <f>IF(LEN(A1701)=0,"",INDEX('Smelter Look-up'!$A:$A,MATCH($A1701,'Smelter Look-up'!$E:$E,0)))</f>
        <v/>
      </c>
      <c r="C1701" s="186" t="str">
        <f>IF(LEN(A1701)=0,"",INDEX('Smelter Look-up'!$C:$C,MATCH($A1701,'Smelter Look-up'!$E:$E,0)))</f>
        <v/>
      </c>
      <c r="D1701" s="230"/>
      <c r="E1701" s="182" t="str">
        <f ca="1">IF(ISERROR($V1701),"",OFFSET('Smelter Look-up'!$D$4,$V1701-4,0)&amp;"")</f>
        <v/>
      </c>
      <c r="F1701" s="182" t="str">
        <f ca="1">IF(ISERROR($V1701),"",OFFSET('Smelter Look-up'!$E$4,$V1701-4,0))</f>
        <v/>
      </c>
      <c r="G1701" s="182" t="str">
        <f ca="1">IF(C1701=$X$4,IF(ISERROR($V1701),"Enter smelter details","RMI"),IF(ISERROR($V1701),"",OFFSET('Smelter Look-up'!$F$4,$V1701-4,0)))</f>
        <v/>
      </c>
      <c r="H1701" s="183" t="str">
        <f ca="1">IF(ISERROR($V1701),"",OFFSET('Smelter Look-up'!$G$4,$V1701-4,0))</f>
        <v/>
      </c>
      <c r="I1701" s="184" t="str">
        <f ca="1">IF(ISERROR($V1701),"",OFFSET('Smelter Look-up'!$H$4,$V1701-4,0))</f>
        <v/>
      </c>
      <c r="J1701" s="184" t="str">
        <f ca="1">IF(ISERROR($V1701),"",OFFSET('Smelter Look-up'!$I$4,$V1701-4,0))</f>
        <v/>
      </c>
      <c r="K1701" s="224"/>
      <c r="L1701" s="224"/>
      <c r="M1701" s="224"/>
      <c r="N1701" s="224"/>
      <c r="O1701" s="224"/>
      <c r="P1701" s="185"/>
      <c r="Q1701" s="225"/>
      <c r="R1701" s="182" t="str">
        <f ca="1">IF(ISERROR($V1701),"",OFFSET('Smelter Look-up'!$C$4,$V1701-4,0)&amp;"")</f>
        <v/>
      </c>
      <c r="S1701" s="181" t="str">
        <f t="shared" ca="1" si="239"/>
        <v/>
      </c>
      <c r="T1701" s="181" t="str">
        <f ca="1">IF(B1701="","",IF(ISERROR(MATCH($J1701,SorP!$B$1:$B$6226,0)),"",INDIRECT("'SorP'!$A$"&amp;MATCH($S1701&amp;$J1701,SorP!C:C,0))))</f>
        <v/>
      </c>
      <c r="U1701" s="201"/>
      <c r="V1701" s="226" t="e">
        <f>IF(C1701="",NA(),IF(OR(C1701="Smelter not listed",C1701="Smelter not yet identified"),MATCH($B1701&amp;$D1701,'Smelter Look-up'!$J:$J,0),MATCH($B1701&amp;$C1701,'Smelter Look-up'!$J:$J,0)))</f>
        <v>#N/A</v>
      </c>
      <c r="X1701" s="227">
        <f t="shared" ca="1" si="240"/>
        <v>0</v>
      </c>
      <c r="AB1701" s="228" t="str">
        <f t="shared" si="241"/>
        <v/>
      </c>
    </row>
    <row r="1702" spans="1:28" s="227" customFormat="1" ht="20.25">
      <c r="A1702" s="181"/>
      <c r="B1702" s="182" t="str">
        <f>IF(LEN(A1702)=0,"",INDEX('Smelter Look-up'!$A:$A,MATCH($A1702,'Smelter Look-up'!$E:$E,0)))</f>
        <v/>
      </c>
      <c r="C1702" s="186" t="str">
        <f>IF(LEN(A1702)=0,"",INDEX('Smelter Look-up'!$C:$C,MATCH($A1702,'Smelter Look-up'!$E:$E,0)))</f>
        <v/>
      </c>
      <c r="D1702" s="230"/>
      <c r="E1702" s="182" t="str">
        <f ca="1">IF(ISERROR($V1702),"",OFFSET('Smelter Look-up'!$D$4,$V1702-4,0)&amp;"")</f>
        <v/>
      </c>
      <c r="F1702" s="182" t="str">
        <f ca="1">IF(ISERROR($V1702),"",OFFSET('Smelter Look-up'!$E$4,$V1702-4,0))</f>
        <v/>
      </c>
      <c r="G1702" s="182" t="str">
        <f ca="1">IF(C1702=$X$4,IF(ISERROR($V1702),"Enter smelter details","RMI"),IF(ISERROR($V1702),"",OFFSET('Smelter Look-up'!$F$4,$V1702-4,0)))</f>
        <v/>
      </c>
      <c r="H1702" s="183" t="str">
        <f ca="1">IF(ISERROR($V1702),"",OFFSET('Smelter Look-up'!$G$4,$V1702-4,0))</f>
        <v/>
      </c>
      <c r="I1702" s="184" t="str">
        <f ca="1">IF(ISERROR($V1702),"",OFFSET('Smelter Look-up'!$H$4,$V1702-4,0))</f>
        <v/>
      </c>
      <c r="J1702" s="184" t="str">
        <f ca="1">IF(ISERROR($V1702),"",OFFSET('Smelter Look-up'!$I$4,$V1702-4,0))</f>
        <v/>
      </c>
      <c r="K1702" s="224"/>
      <c r="L1702" s="224"/>
      <c r="M1702" s="224"/>
      <c r="N1702" s="224"/>
      <c r="O1702" s="224"/>
      <c r="P1702" s="185"/>
      <c r="Q1702" s="225"/>
      <c r="R1702" s="182" t="str">
        <f ca="1">IF(ISERROR($V1702),"",OFFSET('Smelter Look-up'!$C$4,$V1702-4,0)&amp;"")</f>
        <v/>
      </c>
      <c r="S1702" s="181" t="str">
        <f t="shared" ca="1" si="239"/>
        <v/>
      </c>
      <c r="T1702" s="181" t="str">
        <f ca="1">IF(B1702="","",IF(ISERROR(MATCH($J1702,SorP!$B$1:$B$6226,0)),"",INDIRECT("'SorP'!$A$"&amp;MATCH($S1702&amp;$J1702,SorP!C:C,0))))</f>
        <v/>
      </c>
      <c r="U1702" s="201"/>
      <c r="V1702" s="226" t="e">
        <f>IF(C1702="",NA(),IF(OR(C1702="Smelter not listed",C1702="Smelter not yet identified"),MATCH($B1702&amp;$D1702,'Smelter Look-up'!$J:$J,0),MATCH($B1702&amp;$C1702,'Smelter Look-up'!$J:$J,0)))</f>
        <v>#N/A</v>
      </c>
      <c r="X1702" s="227">
        <f t="shared" ca="1" si="240"/>
        <v>0</v>
      </c>
      <c r="AB1702" s="228" t="str">
        <f t="shared" si="241"/>
        <v/>
      </c>
    </row>
    <row r="1703" spans="1:28" s="227" customFormat="1" ht="20.25">
      <c r="A1703" s="181"/>
      <c r="B1703" s="182" t="str">
        <f>IF(LEN(A1703)=0,"",INDEX('Smelter Look-up'!$A:$A,MATCH($A1703,'Smelter Look-up'!$E:$E,0)))</f>
        <v/>
      </c>
      <c r="C1703" s="186" t="str">
        <f>IF(LEN(A1703)=0,"",INDEX('Smelter Look-up'!$C:$C,MATCH($A1703,'Smelter Look-up'!$E:$E,0)))</f>
        <v/>
      </c>
      <c r="D1703" s="230"/>
      <c r="E1703" s="182" t="str">
        <f ca="1">IF(ISERROR($V1703),"",OFFSET('Smelter Look-up'!$D$4,$V1703-4,0)&amp;"")</f>
        <v/>
      </c>
      <c r="F1703" s="182" t="str">
        <f ca="1">IF(ISERROR($V1703),"",OFFSET('Smelter Look-up'!$E$4,$V1703-4,0))</f>
        <v/>
      </c>
      <c r="G1703" s="182" t="str">
        <f ca="1">IF(C1703=$X$4,IF(ISERROR($V1703),"Enter smelter details","RMI"),IF(ISERROR($V1703),"",OFFSET('Smelter Look-up'!$F$4,$V1703-4,0)))</f>
        <v/>
      </c>
      <c r="H1703" s="183" t="str">
        <f ca="1">IF(ISERROR($V1703),"",OFFSET('Smelter Look-up'!$G$4,$V1703-4,0))</f>
        <v/>
      </c>
      <c r="I1703" s="184" t="str">
        <f ca="1">IF(ISERROR($V1703),"",OFFSET('Smelter Look-up'!$H$4,$V1703-4,0))</f>
        <v/>
      </c>
      <c r="J1703" s="184" t="str">
        <f ca="1">IF(ISERROR($V1703),"",OFFSET('Smelter Look-up'!$I$4,$V1703-4,0))</f>
        <v/>
      </c>
      <c r="K1703" s="224"/>
      <c r="L1703" s="224"/>
      <c r="M1703" s="224"/>
      <c r="N1703" s="224"/>
      <c r="O1703" s="224"/>
      <c r="P1703" s="185"/>
      <c r="Q1703" s="225"/>
      <c r="R1703" s="182" t="str">
        <f ca="1">IF(ISERROR($V1703),"",OFFSET('Smelter Look-up'!$C$4,$V1703-4,0)&amp;"")</f>
        <v/>
      </c>
      <c r="S1703" s="181" t="str">
        <f t="shared" ca="1" si="239"/>
        <v/>
      </c>
      <c r="T1703" s="181" t="str">
        <f ca="1">IF(B1703="","",IF(ISERROR(MATCH($J1703,SorP!$B$1:$B$6226,0)),"",INDIRECT("'SorP'!$A$"&amp;MATCH($S1703&amp;$J1703,SorP!C:C,0))))</f>
        <v/>
      </c>
      <c r="U1703" s="201"/>
      <c r="V1703" s="226" t="e">
        <f>IF(C1703="",NA(),IF(OR(C1703="Smelter not listed",C1703="Smelter not yet identified"),MATCH($B1703&amp;$D1703,'Smelter Look-up'!$J:$J,0),MATCH($B1703&amp;$C1703,'Smelter Look-up'!$J:$J,0)))</f>
        <v>#N/A</v>
      </c>
      <c r="X1703" s="227">
        <f t="shared" ca="1" si="240"/>
        <v>0</v>
      </c>
      <c r="AB1703" s="228" t="str">
        <f t="shared" si="241"/>
        <v/>
      </c>
    </row>
    <row r="1704" spans="1:28" s="227" customFormat="1" ht="20.25">
      <c r="A1704" s="181"/>
      <c r="B1704" s="182" t="str">
        <f>IF(LEN(A1704)=0,"",INDEX('Smelter Look-up'!$A:$A,MATCH($A1704,'Smelter Look-up'!$E:$E,0)))</f>
        <v/>
      </c>
      <c r="C1704" s="186" t="str">
        <f>IF(LEN(A1704)=0,"",INDEX('Smelter Look-up'!$C:$C,MATCH($A1704,'Smelter Look-up'!$E:$E,0)))</f>
        <v/>
      </c>
      <c r="D1704" s="230"/>
      <c r="E1704" s="182" t="str">
        <f ca="1">IF(ISERROR($V1704),"",OFFSET('Smelter Look-up'!$D$4,$V1704-4,0)&amp;"")</f>
        <v/>
      </c>
      <c r="F1704" s="182" t="str">
        <f ca="1">IF(ISERROR($V1704),"",OFFSET('Smelter Look-up'!$E$4,$V1704-4,0))</f>
        <v/>
      </c>
      <c r="G1704" s="182" t="str">
        <f ca="1">IF(C1704=$X$4,IF(ISERROR($V1704),"Enter smelter details","RMI"),IF(ISERROR($V1704),"",OFFSET('Smelter Look-up'!$F$4,$V1704-4,0)))</f>
        <v/>
      </c>
      <c r="H1704" s="183" t="str">
        <f ca="1">IF(ISERROR($V1704),"",OFFSET('Smelter Look-up'!$G$4,$V1704-4,0))</f>
        <v/>
      </c>
      <c r="I1704" s="184" t="str">
        <f ca="1">IF(ISERROR($V1704),"",OFFSET('Smelter Look-up'!$H$4,$V1704-4,0))</f>
        <v/>
      </c>
      <c r="J1704" s="184" t="str">
        <f ca="1">IF(ISERROR($V1704),"",OFFSET('Smelter Look-up'!$I$4,$V1704-4,0))</f>
        <v/>
      </c>
      <c r="K1704" s="224"/>
      <c r="L1704" s="224"/>
      <c r="M1704" s="224"/>
      <c r="N1704" s="224"/>
      <c r="O1704" s="224"/>
      <c r="P1704" s="185"/>
      <c r="Q1704" s="225"/>
      <c r="R1704" s="182" t="str">
        <f ca="1">IF(ISERROR($V1704),"",OFFSET('Smelter Look-up'!$C$4,$V1704-4,0)&amp;"")</f>
        <v/>
      </c>
      <c r="S1704" s="181" t="str">
        <f t="shared" ca="1" si="239"/>
        <v/>
      </c>
      <c r="T1704" s="181" t="str">
        <f ca="1">IF(B1704="","",IF(ISERROR(MATCH($J1704,SorP!$B$1:$B$6226,0)),"",INDIRECT("'SorP'!$A$"&amp;MATCH($S1704&amp;$J1704,SorP!C:C,0))))</f>
        <v/>
      </c>
      <c r="U1704" s="201"/>
      <c r="V1704" s="226" t="e">
        <f>IF(C1704="",NA(),IF(OR(C1704="Smelter not listed",C1704="Smelter not yet identified"),MATCH($B1704&amp;$D1704,'Smelter Look-up'!$J:$J,0),MATCH($B1704&amp;$C1704,'Smelter Look-up'!$J:$J,0)))</f>
        <v>#N/A</v>
      </c>
      <c r="X1704" s="227">
        <f t="shared" ca="1" si="240"/>
        <v>0</v>
      </c>
      <c r="AB1704" s="228" t="str">
        <f t="shared" si="241"/>
        <v/>
      </c>
    </row>
    <row r="1705" spans="1:28" s="227" customFormat="1" ht="20.25">
      <c r="A1705" s="181"/>
      <c r="B1705" s="182" t="str">
        <f>IF(LEN(A1705)=0,"",INDEX('Smelter Look-up'!$A:$A,MATCH($A1705,'Smelter Look-up'!$E:$E,0)))</f>
        <v/>
      </c>
      <c r="C1705" s="186" t="str">
        <f>IF(LEN(A1705)=0,"",INDEX('Smelter Look-up'!$C:$C,MATCH($A1705,'Smelter Look-up'!$E:$E,0)))</f>
        <v/>
      </c>
      <c r="D1705" s="230"/>
      <c r="E1705" s="182" t="str">
        <f ca="1">IF(ISERROR($V1705),"",OFFSET('Smelter Look-up'!$D$4,$V1705-4,0)&amp;"")</f>
        <v/>
      </c>
      <c r="F1705" s="182" t="str">
        <f ca="1">IF(ISERROR($V1705),"",OFFSET('Smelter Look-up'!$E$4,$V1705-4,0))</f>
        <v/>
      </c>
      <c r="G1705" s="182" t="str">
        <f ca="1">IF(C1705=$X$4,IF(ISERROR($V1705),"Enter smelter details","RMI"),IF(ISERROR($V1705),"",OFFSET('Smelter Look-up'!$F$4,$V1705-4,0)))</f>
        <v/>
      </c>
      <c r="H1705" s="183" t="str">
        <f ca="1">IF(ISERROR($V1705),"",OFFSET('Smelter Look-up'!$G$4,$V1705-4,0))</f>
        <v/>
      </c>
      <c r="I1705" s="184" t="str">
        <f ca="1">IF(ISERROR($V1705),"",OFFSET('Smelter Look-up'!$H$4,$V1705-4,0))</f>
        <v/>
      </c>
      <c r="J1705" s="184" t="str">
        <f ca="1">IF(ISERROR($V1705),"",OFFSET('Smelter Look-up'!$I$4,$V1705-4,0))</f>
        <v/>
      </c>
      <c r="K1705" s="224"/>
      <c r="L1705" s="224"/>
      <c r="M1705" s="224"/>
      <c r="N1705" s="224"/>
      <c r="O1705" s="224"/>
      <c r="P1705" s="185"/>
      <c r="Q1705" s="225"/>
      <c r="R1705" s="182" t="str">
        <f ca="1">IF(ISERROR($V1705),"",OFFSET('Smelter Look-up'!$C$4,$V1705-4,0)&amp;"")</f>
        <v/>
      </c>
      <c r="S1705" s="181" t="str">
        <f t="shared" ca="1" si="239"/>
        <v/>
      </c>
      <c r="T1705" s="181" t="str">
        <f ca="1">IF(B1705="","",IF(ISERROR(MATCH($J1705,SorP!$B$1:$B$6226,0)),"",INDIRECT("'SorP'!$A$"&amp;MATCH($S1705&amp;$J1705,SorP!C:C,0))))</f>
        <v/>
      </c>
      <c r="U1705" s="201"/>
      <c r="V1705" s="226" t="e">
        <f>IF(C1705="",NA(),IF(OR(C1705="Smelter not listed",C1705="Smelter not yet identified"),MATCH($B1705&amp;$D1705,'Smelter Look-up'!$J:$J,0),MATCH($B1705&amp;$C1705,'Smelter Look-up'!$J:$J,0)))</f>
        <v>#N/A</v>
      </c>
      <c r="X1705" s="227">
        <f t="shared" ca="1" si="240"/>
        <v>0</v>
      </c>
      <c r="AB1705" s="228" t="str">
        <f t="shared" si="241"/>
        <v/>
      </c>
    </row>
    <row r="1706" spans="1:28" s="227" customFormat="1" ht="20.25">
      <c r="A1706" s="181"/>
      <c r="B1706" s="182" t="str">
        <f>IF(LEN(A1706)=0,"",INDEX('Smelter Look-up'!$A:$A,MATCH($A1706,'Smelter Look-up'!$E:$E,0)))</f>
        <v/>
      </c>
      <c r="C1706" s="186" t="str">
        <f>IF(LEN(A1706)=0,"",INDEX('Smelter Look-up'!$C:$C,MATCH($A1706,'Smelter Look-up'!$E:$E,0)))</f>
        <v/>
      </c>
      <c r="D1706" s="230"/>
      <c r="E1706" s="182" t="str">
        <f ca="1">IF(ISERROR($V1706),"",OFFSET('Smelter Look-up'!$D$4,$V1706-4,0)&amp;"")</f>
        <v/>
      </c>
      <c r="F1706" s="182" t="str">
        <f ca="1">IF(ISERROR($V1706),"",OFFSET('Smelter Look-up'!$E$4,$V1706-4,0))</f>
        <v/>
      </c>
      <c r="G1706" s="182" t="str">
        <f ca="1">IF(C1706=$X$4,IF(ISERROR($V1706),"Enter smelter details","RMI"),IF(ISERROR($V1706),"",OFFSET('Smelter Look-up'!$F$4,$V1706-4,0)))</f>
        <v/>
      </c>
      <c r="H1706" s="183" t="str">
        <f ca="1">IF(ISERROR($V1706),"",OFFSET('Smelter Look-up'!$G$4,$V1706-4,0))</f>
        <v/>
      </c>
      <c r="I1706" s="184" t="str">
        <f ca="1">IF(ISERROR($V1706),"",OFFSET('Smelter Look-up'!$H$4,$V1706-4,0))</f>
        <v/>
      </c>
      <c r="J1706" s="184" t="str">
        <f ca="1">IF(ISERROR($V1706),"",OFFSET('Smelter Look-up'!$I$4,$V1706-4,0))</f>
        <v/>
      </c>
      <c r="K1706" s="224"/>
      <c r="L1706" s="224"/>
      <c r="M1706" s="224"/>
      <c r="N1706" s="224"/>
      <c r="O1706" s="224"/>
      <c r="P1706" s="185"/>
      <c r="Q1706" s="225"/>
      <c r="R1706" s="182" t="str">
        <f ca="1">IF(ISERROR($V1706),"",OFFSET('Smelter Look-up'!$C$4,$V1706-4,0)&amp;"")</f>
        <v/>
      </c>
      <c r="S1706" s="181" t="str">
        <f t="shared" ca="1" si="239"/>
        <v/>
      </c>
      <c r="T1706" s="181" t="str">
        <f ca="1">IF(B1706="","",IF(ISERROR(MATCH($J1706,SorP!$B$1:$B$6226,0)),"",INDIRECT("'SorP'!$A$"&amp;MATCH($S1706&amp;$J1706,SorP!C:C,0))))</f>
        <v/>
      </c>
      <c r="U1706" s="201"/>
      <c r="V1706" s="226" t="e">
        <f>IF(C1706="",NA(),IF(OR(C1706="Smelter not listed",C1706="Smelter not yet identified"),MATCH($B1706&amp;$D1706,'Smelter Look-up'!$J:$J,0),MATCH($B1706&amp;$C1706,'Smelter Look-up'!$J:$J,0)))</f>
        <v>#N/A</v>
      </c>
      <c r="X1706" s="227">
        <f t="shared" ca="1" si="240"/>
        <v>0</v>
      </c>
      <c r="AB1706" s="228" t="str">
        <f t="shared" si="241"/>
        <v/>
      </c>
    </row>
    <row r="1707" spans="1:28" s="227" customFormat="1" ht="20.25">
      <c r="A1707" s="181"/>
      <c r="B1707" s="182" t="str">
        <f>IF(LEN(A1707)=0,"",INDEX('Smelter Look-up'!$A:$A,MATCH($A1707,'Smelter Look-up'!$E:$E,0)))</f>
        <v/>
      </c>
      <c r="C1707" s="186" t="str">
        <f>IF(LEN(A1707)=0,"",INDEX('Smelter Look-up'!$C:$C,MATCH($A1707,'Smelter Look-up'!$E:$E,0)))</f>
        <v/>
      </c>
      <c r="D1707" s="230"/>
      <c r="E1707" s="182" t="str">
        <f ca="1">IF(ISERROR($V1707),"",OFFSET('Smelter Look-up'!$D$4,$V1707-4,0)&amp;"")</f>
        <v/>
      </c>
      <c r="F1707" s="182" t="str">
        <f ca="1">IF(ISERROR($V1707),"",OFFSET('Smelter Look-up'!$E$4,$V1707-4,0))</f>
        <v/>
      </c>
      <c r="G1707" s="182" t="str">
        <f ca="1">IF(C1707=$X$4,IF(ISERROR($V1707),"Enter smelter details","RMI"),IF(ISERROR($V1707),"",OFFSET('Smelter Look-up'!$F$4,$V1707-4,0)))</f>
        <v/>
      </c>
      <c r="H1707" s="183" t="str">
        <f ca="1">IF(ISERROR($V1707),"",OFFSET('Smelter Look-up'!$G$4,$V1707-4,0))</f>
        <v/>
      </c>
      <c r="I1707" s="184" t="str">
        <f ca="1">IF(ISERROR($V1707),"",OFFSET('Smelter Look-up'!$H$4,$V1707-4,0))</f>
        <v/>
      </c>
      <c r="J1707" s="184" t="str">
        <f ca="1">IF(ISERROR($V1707),"",OFFSET('Smelter Look-up'!$I$4,$V1707-4,0))</f>
        <v/>
      </c>
      <c r="K1707" s="224"/>
      <c r="L1707" s="224"/>
      <c r="M1707" s="224"/>
      <c r="N1707" s="224"/>
      <c r="O1707" s="224"/>
      <c r="P1707" s="185"/>
      <c r="Q1707" s="225"/>
      <c r="R1707" s="182" t="str">
        <f ca="1">IF(ISERROR($V1707),"",OFFSET('Smelter Look-up'!$C$4,$V1707-4,0)&amp;"")</f>
        <v/>
      </c>
      <c r="S1707" s="181" t="str">
        <f t="shared" ca="1" si="239"/>
        <v/>
      </c>
      <c r="T1707" s="181" t="str">
        <f ca="1">IF(B1707="","",IF(ISERROR(MATCH($J1707,SorP!$B$1:$B$6226,0)),"",INDIRECT("'SorP'!$A$"&amp;MATCH($S1707&amp;$J1707,SorP!C:C,0))))</f>
        <v/>
      </c>
      <c r="U1707" s="201"/>
      <c r="V1707" s="226" t="e">
        <f>IF(C1707="",NA(),IF(OR(C1707="Smelter not listed",C1707="Smelter not yet identified"),MATCH($B1707&amp;$D1707,'Smelter Look-up'!$J:$J,0),MATCH($B1707&amp;$C1707,'Smelter Look-up'!$J:$J,0)))</f>
        <v>#N/A</v>
      </c>
      <c r="X1707" s="227">
        <f t="shared" ca="1" si="240"/>
        <v>0</v>
      </c>
      <c r="AB1707" s="228" t="str">
        <f t="shared" si="241"/>
        <v/>
      </c>
    </row>
    <row r="1708" spans="1:28" s="227" customFormat="1" ht="20.25">
      <c r="A1708" s="181"/>
      <c r="B1708" s="182" t="str">
        <f>IF(LEN(A1708)=0,"",INDEX('Smelter Look-up'!$A:$A,MATCH($A1708,'Smelter Look-up'!$E:$E,0)))</f>
        <v/>
      </c>
      <c r="C1708" s="186" t="str">
        <f>IF(LEN(A1708)=0,"",INDEX('Smelter Look-up'!$C:$C,MATCH($A1708,'Smelter Look-up'!$E:$E,0)))</f>
        <v/>
      </c>
      <c r="D1708" s="230"/>
      <c r="E1708" s="182" t="str">
        <f ca="1">IF(ISERROR($V1708),"",OFFSET('Smelter Look-up'!$D$4,$V1708-4,0)&amp;"")</f>
        <v/>
      </c>
      <c r="F1708" s="182" t="str">
        <f ca="1">IF(ISERROR($V1708),"",OFFSET('Smelter Look-up'!$E$4,$V1708-4,0))</f>
        <v/>
      </c>
      <c r="G1708" s="182" t="str">
        <f ca="1">IF(C1708=$X$4,IF(ISERROR($V1708),"Enter smelter details","RMI"),IF(ISERROR($V1708),"",OFFSET('Smelter Look-up'!$F$4,$V1708-4,0)))</f>
        <v/>
      </c>
      <c r="H1708" s="183" t="str">
        <f ca="1">IF(ISERROR($V1708),"",OFFSET('Smelter Look-up'!$G$4,$V1708-4,0))</f>
        <v/>
      </c>
      <c r="I1708" s="184" t="str">
        <f ca="1">IF(ISERROR($V1708),"",OFFSET('Smelter Look-up'!$H$4,$V1708-4,0))</f>
        <v/>
      </c>
      <c r="J1708" s="184" t="str">
        <f ca="1">IF(ISERROR($V1708),"",OFFSET('Smelter Look-up'!$I$4,$V1708-4,0))</f>
        <v/>
      </c>
      <c r="K1708" s="224"/>
      <c r="L1708" s="224"/>
      <c r="M1708" s="224"/>
      <c r="N1708" s="224"/>
      <c r="O1708" s="224"/>
      <c r="P1708" s="185"/>
      <c r="Q1708" s="225"/>
      <c r="R1708" s="182" t="str">
        <f ca="1">IF(ISERROR($V1708),"",OFFSET('Smelter Look-up'!$C$4,$V1708-4,0)&amp;"")</f>
        <v/>
      </c>
      <c r="S1708" s="181" t="str">
        <f t="shared" ca="1" si="239"/>
        <v/>
      </c>
      <c r="T1708" s="181" t="str">
        <f ca="1">IF(B1708="","",IF(ISERROR(MATCH($J1708,SorP!$B$1:$B$6226,0)),"",INDIRECT("'SorP'!$A$"&amp;MATCH($S1708&amp;$J1708,SorP!C:C,0))))</f>
        <v/>
      </c>
      <c r="U1708" s="201"/>
      <c r="V1708" s="226" t="e">
        <f>IF(C1708="",NA(),IF(OR(C1708="Smelter not listed",C1708="Smelter not yet identified"),MATCH($B1708&amp;$D1708,'Smelter Look-up'!$J:$J,0),MATCH($B1708&amp;$C1708,'Smelter Look-up'!$J:$J,0)))</f>
        <v>#N/A</v>
      </c>
      <c r="X1708" s="227">
        <f t="shared" ca="1" si="240"/>
        <v>0</v>
      </c>
      <c r="AB1708" s="228" t="str">
        <f t="shared" si="241"/>
        <v/>
      </c>
    </row>
    <row r="1709" spans="1:28" s="227" customFormat="1" ht="20.25">
      <c r="A1709" s="181"/>
      <c r="B1709" s="182" t="str">
        <f>IF(LEN(A1709)=0,"",INDEX('Smelter Look-up'!$A:$A,MATCH($A1709,'Smelter Look-up'!$E:$E,0)))</f>
        <v/>
      </c>
      <c r="C1709" s="186" t="str">
        <f>IF(LEN(A1709)=0,"",INDEX('Smelter Look-up'!$C:$C,MATCH($A1709,'Smelter Look-up'!$E:$E,0)))</f>
        <v/>
      </c>
      <c r="D1709" s="230"/>
      <c r="E1709" s="182" t="str">
        <f ca="1">IF(ISERROR($V1709),"",OFFSET('Smelter Look-up'!$D$4,$V1709-4,0)&amp;"")</f>
        <v/>
      </c>
      <c r="F1709" s="182" t="str">
        <f ca="1">IF(ISERROR($V1709),"",OFFSET('Smelter Look-up'!$E$4,$V1709-4,0))</f>
        <v/>
      </c>
      <c r="G1709" s="182" t="str">
        <f ca="1">IF(C1709=$X$4,IF(ISERROR($V1709),"Enter smelter details","RMI"),IF(ISERROR($V1709),"",OFFSET('Smelter Look-up'!$F$4,$V1709-4,0)))</f>
        <v/>
      </c>
      <c r="H1709" s="183" t="str">
        <f ca="1">IF(ISERROR($V1709),"",OFFSET('Smelter Look-up'!$G$4,$V1709-4,0))</f>
        <v/>
      </c>
      <c r="I1709" s="184" t="str">
        <f ca="1">IF(ISERROR($V1709),"",OFFSET('Smelter Look-up'!$H$4,$V1709-4,0))</f>
        <v/>
      </c>
      <c r="J1709" s="184" t="str">
        <f ca="1">IF(ISERROR($V1709),"",OFFSET('Smelter Look-up'!$I$4,$V1709-4,0))</f>
        <v/>
      </c>
      <c r="K1709" s="224"/>
      <c r="L1709" s="224"/>
      <c r="M1709" s="224"/>
      <c r="N1709" s="224"/>
      <c r="O1709" s="224"/>
      <c r="P1709" s="185"/>
      <c r="Q1709" s="225"/>
      <c r="R1709" s="182" t="str">
        <f ca="1">IF(ISERROR($V1709),"",OFFSET('Smelter Look-up'!$C$4,$V1709-4,0)&amp;"")</f>
        <v/>
      </c>
      <c r="S1709" s="181" t="str">
        <f t="shared" ca="1" si="239"/>
        <v/>
      </c>
      <c r="T1709" s="181" t="str">
        <f ca="1">IF(B1709="","",IF(ISERROR(MATCH($J1709,SorP!$B$1:$B$6226,0)),"",INDIRECT("'SorP'!$A$"&amp;MATCH($S1709&amp;$J1709,SorP!C:C,0))))</f>
        <v/>
      </c>
      <c r="U1709" s="201"/>
      <c r="V1709" s="226" t="e">
        <f>IF(C1709="",NA(),IF(OR(C1709="Smelter not listed",C1709="Smelter not yet identified"),MATCH($B1709&amp;$D1709,'Smelter Look-up'!$J:$J,0),MATCH($B1709&amp;$C1709,'Smelter Look-up'!$J:$J,0)))</f>
        <v>#N/A</v>
      </c>
      <c r="X1709" s="227">
        <f t="shared" ca="1" si="240"/>
        <v>0</v>
      </c>
      <c r="AB1709" s="228" t="str">
        <f t="shared" si="241"/>
        <v/>
      </c>
    </row>
    <row r="1710" spans="1:28" s="227" customFormat="1" ht="20.25">
      <c r="A1710" s="181"/>
      <c r="B1710" s="182" t="str">
        <f>IF(LEN(A1710)=0,"",INDEX('Smelter Look-up'!$A:$A,MATCH($A1710,'Smelter Look-up'!$E:$E,0)))</f>
        <v/>
      </c>
      <c r="C1710" s="186" t="str">
        <f>IF(LEN(A1710)=0,"",INDEX('Smelter Look-up'!$C:$C,MATCH($A1710,'Smelter Look-up'!$E:$E,0)))</f>
        <v/>
      </c>
      <c r="D1710" s="230"/>
      <c r="E1710" s="182" t="str">
        <f ca="1">IF(ISERROR($V1710),"",OFFSET('Smelter Look-up'!$D$4,$V1710-4,0)&amp;"")</f>
        <v/>
      </c>
      <c r="F1710" s="182" t="str">
        <f ca="1">IF(ISERROR($V1710),"",OFFSET('Smelter Look-up'!$E$4,$V1710-4,0))</f>
        <v/>
      </c>
      <c r="G1710" s="182" t="str">
        <f ca="1">IF(C1710=$X$4,IF(ISERROR($V1710),"Enter smelter details","RMI"),IF(ISERROR($V1710),"",OFFSET('Smelter Look-up'!$F$4,$V1710-4,0)))</f>
        <v/>
      </c>
      <c r="H1710" s="183" t="str">
        <f ca="1">IF(ISERROR($V1710),"",OFFSET('Smelter Look-up'!$G$4,$V1710-4,0))</f>
        <v/>
      </c>
      <c r="I1710" s="184" t="str">
        <f ca="1">IF(ISERROR($V1710),"",OFFSET('Smelter Look-up'!$H$4,$V1710-4,0))</f>
        <v/>
      </c>
      <c r="J1710" s="184" t="str">
        <f ca="1">IF(ISERROR($V1710),"",OFFSET('Smelter Look-up'!$I$4,$V1710-4,0))</f>
        <v/>
      </c>
      <c r="K1710" s="224"/>
      <c r="L1710" s="224"/>
      <c r="M1710" s="224"/>
      <c r="N1710" s="224"/>
      <c r="O1710" s="224"/>
      <c r="P1710" s="185"/>
      <c r="Q1710" s="225"/>
      <c r="R1710" s="182" t="str">
        <f ca="1">IF(ISERROR($V1710),"",OFFSET('Smelter Look-up'!$C$4,$V1710-4,0)&amp;"")</f>
        <v/>
      </c>
      <c r="S1710" s="181" t="str">
        <f t="shared" ca="1" si="239"/>
        <v/>
      </c>
      <c r="T1710" s="181" t="str">
        <f ca="1">IF(B1710="","",IF(ISERROR(MATCH($J1710,SorP!$B$1:$B$6226,0)),"",INDIRECT("'SorP'!$A$"&amp;MATCH($S1710&amp;$J1710,SorP!C:C,0))))</f>
        <v/>
      </c>
      <c r="U1710" s="201"/>
      <c r="V1710" s="226" t="e">
        <f>IF(C1710="",NA(),IF(OR(C1710="Smelter not listed",C1710="Smelter not yet identified"),MATCH($B1710&amp;$D1710,'Smelter Look-up'!$J:$J,0),MATCH($B1710&amp;$C1710,'Smelter Look-up'!$J:$J,0)))</f>
        <v>#N/A</v>
      </c>
      <c r="X1710" s="227">
        <f t="shared" ca="1" si="240"/>
        <v>0</v>
      </c>
      <c r="AB1710" s="228" t="str">
        <f t="shared" si="241"/>
        <v/>
      </c>
    </row>
    <row r="1711" spans="1:28" s="227" customFormat="1" ht="20.25">
      <c r="A1711" s="181"/>
      <c r="B1711" s="182" t="str">
        <f>IF(LEN(A1711)=0,"",INDEX('Smelter Look-up'!$A:$A,MATCH($A1711,'Smelter Look-up'!$E:$E,0)))</f>
        <v/>
      </c>
      <c r="C1711" s="186" t="str">
        <f>IF(LEN(A1711)=0,"",INDEX('Smelter Look-up'!$C:$C,MATCH($A1711,'Smelter Look-up'!$E:$E,0)))</f>
        <v/>
      </c>
      <c r="D1711" s="230"/>
      <c r="E1711" s="182" t="str">
        <f ca="1">IF(ISERROR($V1711),"",OFFSET('Smelter Look-up'!$D$4,$V1711-4,0)&amp;"")</f>
        <v/>
      </c>
      <c r="F1711" s="182" t="str">
        <f ca="1">IF(ISERROR($V1711),"",OFFSET('Smelter Look-up'!$E$4,$V1711-4,0))</f>
        <v/>
      </c>
      <c r="G1711" s="182" t="str">
        <f ca="1">IF(C1711=$X$4,IF(ISERROR($V1711),"Enter smelter details","RMI"),IF(ISERROR($V1711),"",OFFSET('Smelter Look-up'!$F$4,$V1711-4,0)))</f>
        <v/>
      </c>
      <c r="H1711" s="183" t="str">
        <f ca="1">IF(ISERROR($V1711),"",OFFSET('Smelter Look-up'!$G$4,$V1711-4,0))</f>
        <v/>
      </c>
      <c r="I1711" s="184" t="str">
        <f ca="1">IF(ISERROR($V1711),"",OFFSET('Smelter Look-up'!$H$4,$V1711-4,0))</f>
        <v/>
      </c>
      <c r="J1711" s="184" t="str">
        <f ca="1">IF(ISERROR($V1711),"",OFFSET('Smelter Look-up'!$I$4,$V1711-4,0))</f>
        <v/>
      </c>
      <c r="K1711" s="224"/>
      <c r="L1711" s="224"/>
      <c r="M1711" s="224"/>
      <c r="N1711" s="224"/>
      <c r="O1711" s="224"/>
      <c r="P1711" s="185"/>
      <c r="Q1711" s="225"/>
      <c r="R1711" s="182" t="str">
        <f ca="1">IF(ISERROR($V1711),"",OFFSET('Smelter Look-up'!$C$4,$V1711-4,0)&amp;"")</f>
        <v/>
      </c>
      <c r="S1711" s="181" t="str">
        <f t="shared" ca="1" si="239"/>
        <v/>
      </c>
      <c r="T1711" s="181" t="str">
        <f ca="1">IF(B1711="","",IF(ISERROR(MATCH($J1711,SorP!$B$1:$B$6226,0)),"",INDIRECT("'SorP'!$A$"&amp;MATCH($S1711&amp;$J1711,SorP!C:C,0))))</f>
        <v/>
      </c>
      <c r="U1711" s="201"/>
      <c r="V1711" s="226" t="e">
        <f>IF(C1711="",NA(),IF(OR(C1711="Smelter not listed",C1711="Smelter not yet identified"),MATCH($B1711&amp;$D1711,'Smelter Look-up'!$J:$J,0),MATCH($B1711&amp;$C1711,'Smelter Look-up'!$J:$J,0)))</f>
        <v>#N/A</v>
      </c>
      <c r="X1711" s="227">
        <f t="shared" ca="1" si="240"/>
        <v>0</v>
      </c>
      <c r="AB1711" s="228" t="str">
        <f t="shared" si="241"/>
        <v/>
      </c>
    </row>
    <row r="1712" spans="1:28" s="227" customFormat="1" ht="20.25">
      <c r="A1712" s="181"/>
      <c r="B1712" s="182" t="str">
        <f>IF(LEN(A1712)=0,"",INDEX('Smelter Look-up'!$A:$A,MATCH($A1712,'Smelter Look-up'!$E:$E,0)))</f>
        <v/>
      </c>
      <c r="C1712" s="186" t="str">
        <f>IF(LEN(A1712)=0,"",INDEX('Smelter Look-up'!$C:$C,MATCH($A1712,'Smelter Look-up'!$E:$E,0)))</f>
        <v/>
      </c>
      <c r="D1712" s="230"/>
      <c r="E1712" s="182" t="str">
        <f ca="1">IF(ISERROR($V1712),"",OFFSET('Smelter Look-up'!$D$4,$V1712-4,0)&amp;"")</f>
        <v/>
      </c>
      <c r="F1712" s="182" t="str">
        <f ca="1">IF(ISERROR($V1712),"",OFFSET('Smelter Look-up'!$E$4,$V1712-4,0))</f>
        <v/>
      </c>
      <c r="G1712" s="182" t="str">
        <f ca="1">IF(C1712=$X$4,IF(ISERROR($V1712),"Enter smelter details","RMI"),IF(ISERROR($V1712),"",OFFSET('Smelter Look-up'!$F$4,$V1712-4,0)))</f>
        <v/>
      </c>
      <c r="H1712" s="183" t="str">
        <f ca="1">IF(ISERROR($V1712),"",OFFSET('Smelter Look-up'!$G$4,$V1712-4,0))</f>
        <v/>
      </c>
      <c r="I1712" s="184" t="str">
        <f ca="1">IF(ISERROR($V1712),"",OFFSET('Smelter Look-up'!$H$4,$V1712-4,0))</f>
        <v/>
      </c>
      <c r="J1712" s="184" t="str">
        <f ca="1">IF(ISERROR($V1712),"",OFFSET('Smelter Look-up'!$I$4,$V1712-4,0))</f>
        <v/>
      </c>
      <c r="K1712" s="224"/>
      <c r="L1712" s="224"/>
      <c r="M1712" s="224"/>
      <c r="N1712" s="224"/>
      <c r="O1712" s="224"/>
      <c r="P1712" s="185"/>
      <c r="Q1712" s="225"/>
      <c r="R1712" s="182" t="str">
        <f ca="1">IF(ISERROR($V1712),"",OFFSET('Smelter Look-up'!$C$4,$V1712-4,0)&amp;"")</f>
        <v/>
      </c>
      <c r="S1712" s="181" t="str">
        <f t="shared" ca="1" si="239"/>
        <v/>
      </c>
      <c r="T1712" s="181" t="str">
        <f ca="1">IF(B1712="","",IF(ISERROR(MATCH($J1712,SorP!$B$1:$B$6226,0)),"",INDIRECT("'SorP'!$A$"&amp;MATCH($S1712&amp;$J1712,SorP!C:C,0))))</f>
        <v/>
      </c>
      <c r="U1712" s="201"/>
      <c r="V1712" s="226" t="e">
        <f>IF(C1712="",NA(),IF(OR(C1712="Smelter not listed",C1712="Smelter not yet identified"),MATCH($B1712&amp;$D1712,'Smelter Look-up'!$J:$J,0),MATCH($B1712&amp;$C1712,'Smelter Look-up'!$J:$J,0)))</f>
        <v>#N/A</v>
      </c>
      <c r="X1712" s="227">
        <f t="shared" ca="1" si="240"/>
        <v>0</v>
      </c>
      <c r="AB1712" s="228" t="str">
        <f t="shared" si="241"/>
        <v/>
      </c>
    </row>
    <row r="1713" spans="1:28" s="227" customFormat="1" ht="20.25">
      <c r="A1713" s="181"/>
      <c r="B1713" s="182" t="str">
        <f>IF(LEN(A1713)=0,"",INDEX('Smelter Look-up'!$A:$A,MATCH($A1713,'Smelter Look-up'!$E:$E,0)))</f>
        <v/>
      </c>
      <c r="C1713" s="186" t="str">
        <f>IF(LEN(A1713)=0,"",INDEX('Smelter Look-up'!$C:$C,MATCH($A1713,'Smelter Look-up'!$E:$E,0)))</f>
        <v/>
      </c>
      <c r="D1713" s="230"/>
      <c r="E1713" s="182" t="str">
        <f ca="1">IF(ISERROR($V1713),"",OFFSET('Smelter Look-up'!$D$4,$V1713-4,0)&amp;"")</f>
        <v/>
      </c>
      <c r="F1713" s="182" t="str">
        <f ca="1">IF(ISERROR($V1713),"",OFFSET('Smelter Look-up'!$E$4,$V1713-4,0))</f>
        <v/>
      </c>
      <c r="G1713" s="182" t="str">
        <f ca="1">IF(C1713=$X$4,IF(ISERROR($V1713),"Enter smelter details","RMI"),IF(ISERROR($V1713),"",OFFSET('Smelter Look-up'!$F$4,$V1713-4,0)))</f>
        <v/>
      </c>
      <c r="H1713" s="183" t="str">
        <f ca="1">IF(ISERROR($V1713),"",OFFSET('Smelter Look-up'!$G$4,$V1713-4,0))</f>
        <v/>
      </c>
      <c r="I1713" s="184" t="str">
        <f ca="1">IF(ISERROR($V1713),"",OFFSET('Smelter Look-up'!$H$4,$V1713-4,0))</f>
        <v/>
      </c>
      <c r="J1713" s="184" t="str">
        <f ca="1">IF(ISERROR($V1713),"",OFFSET('Smelter Look-up'!$I$4,$V1713-4,0))</f>
        <v/>
      </c>
      <c r="K1713" s="224"/>
      <c r="L1713" s="224"/>
      <c r="M1713" s="224"/>
      <c r="N1713" s="224"/>
      <c r="O1713" s="224"/>
      <c r="P1713" s="185"/>
      <c r="Q1713" s="225"/>
      <c r="R1713" s="182" t="str">
        <f ca="1">IF(ISERROR($V1713),"",OFFSET('Smelter Look-up'!$C$4,$V1713-4,0)&amp;"")</f>
        <v/>
      </c>
      <c r="S1713" s="181" t="str">
        <f t="shared" ca="1" si="239"/>
        <v/>
      </c>
      <c r="T1713" s="181" t="str">
        <f ca="1">IF(B1713="","",IF(ISERROR(MATCH($J1713,SorP!$B$1:$B$6226,0)),"",INDIRECT("'SorP'!$A$"&amp;MATCH($S1713&amp;$J1713,SorP!C:C,0))))</f>
        <v/>
      </c>
      <c r="U1713" s="201"/>
      <c r="V1713" s="226" t="e">
        <f>IF(C1713="",NA(),IF(OR(C1713="Smelter not listed",C1713="Smelter not yet identified"),MATCH($B1713&amp;$D1713,'Smelter Look-up'!$J:$J,0),MATCH($B1713&amp;$C1713,'Smelter Look-up'!$J:$J,0)))</f>
        <v>#N/A</v>
      </c>
      <c r="X1713" s="227">
        <f t="shared" ca="1" si="240"/>
        <v>0</v>
      </c>
      <c r="AB1713" s="228" t="str">
        <f t="shared" si="241"/>
        <v/>
      </c>
    </row>
    <row r="1714" spans="1:28" s="227" customFormat="1" ht="20.25">
      <c r="A1714" s="181"/>
      <c r="B1714" s="182" t="str">
        <f>IF(LEN(A1714)=0,"",INDEX('Smelter Look-up'!$A:$A,MATCH($A1714,'Smelter Look-up'!$E:$E,0)))</f>
        <v/>
      </c>
      <c r="C1714" s="186" t="str">
        <f>IF(LEN(A1714)=0,"",INDEX('Smelter Look-up'!$C:$C,MATCH($A1714,'Smelter Look-up'!$E:$E,0)))</f>
        <v/>
      </c>
      <c r="D1714" s="230"/>
      <c r="E1714" s="182" t="str">
        <f ca="1">IF(ISERROR($V1714),"",OFFSET('Smelter Look-up'!$D$4,$V1714-4,0)&amp;"")</f>
        <v/>
      </c>
      <c r="F1714" s="182" t="str">
        <f ca="1">IF(ISERROR($V1714),"",OFFSET('Smelter Look-up'!$E$4,$V1714-4,0))</f>
        <v/>
      </c>
      <c r="G1714" s="182" t="str">
        <f ca="1">IF(C1714=$X$4,IF(ISERROR($V1714),"Enter smelter details","RMI"),IF(ISERROR($V1714),"",OFFSET('Smelter Look-up'!$F$4,$V1714-4,0)))</f>
        <v/>
      </c>
      <c r="H1714" s="183" t="str">
        <f ca="1">IF(ISERROR($V1714),"",OFFSET('Smelter Look-up'!$G$4,$V1714-4,0))</f>
        <v/>
      </c>
      <c r="I1714" s="184" t="str">
        <f ca="1">IF(ISERROR($V1714),"",OFFSET('Smelter Look-up'!$H$4,$V1714-4,0))</f>
        <v/>
      </c>
      <c r="J1714" s="184" t="str">
        <f ca="1">IF(ISERROR($V1714),"",OFFSET('Smelter Look-up'!$I$4,$V1714-4,0))</f>
        <v/>
      </c>
      <c r="K1714" s="224"/>
      <c r="L1714" s="224"/>
      <c r="M1714" s="224"/>
      <c r="N1714" s="224"/>
      <c r="O1714" s="224"/>
      <c r="P1714" s="185"/>
      <c r="Q1714" s="225"/>
      <c r="R1714" s="182" t="str">
        <f ca="1">IF(ISERROR($V1714),"",OFFSET('Smelter Look-up'!$C$4,$V1714-4,0)&amp;"")</f>
        <v/>
      </c>
      <c r="S1714" s="181" t="str">
        <f t="shared" ca="1" si="239"/>
        <v/>
      </c>
      <c r="T1714" s="181" t="str">
        <f ca="1">IF(B1714="","",IF(ISERROR(MATCH($J1714,SorP!$B$1:$B$6226,0)),"",INDIRECT("'SorP'!$A$"&amp;MATCH($S1714&amp;$J1714,SorP!C:C,0))))</f>
        <v/>
      </c>
      <c r="U1714" s="201"/>
      <c r="V1714" s="226" t="e">
        <f>IF(C1714="",NA(),IF(OR(C1714="Smelter not listed",C1714="Smelter not yet identified"),MATCH($B1714&amp;$D1714,'Smelter Look-up'!$J:$J,0),MATCH($B1714&amp;$C1714,'Smelter Look-up'!$J:$J,0)))</f>
        <v>#N/A</v>
      </c>
      <c r="X1714" s="227">
        <f t="shared" ca="1" si="240"/>
        <v>0</v>
      </c>
      <c r="AB1714" s="228" t="str">
        <f t="shared" si="241"/>
        <v/>
      </c>
    </row>
    <row r="1715" spans="1:28" s="227" customFormat="1" ht="20.25">
      <c r="A1715" s="181"/>
      <c r="B1715" s="182" t="str">
        <f>IF(LEN(A1715)=0,"",INDEX('Smelter Look-up'!$A:$A,MATCH($A1715,'Smelter Look-up'!$E:$E,0)))</f>
        <v/>
      </c>
      <c r="C1715" s="186" t="str">
        <f>IF(LEN(A1715)=0,"",INDEX('Smelter Look-up'!$C:$C,MATCH($A1715,'Smelter Look-up'!$E:$E,0)))</f>
        <v/>
      </c>
      <c r="D1715" s="230"/>
      <c r="E1715" s="182" t="str">
        <f ca="1">IF(ISERROR($V1715),"",OFFSET('Smelter Look-up'!$D$4,$V1715-4,0)&amp;"")</f>
        <v/>
      </c>
      <c r="F1715" s="182" t="str">
        <f ca="1">IF(ISERROR($V1715),"",OFFSET('Smelter Look-up'!$E$4,$V1715-4,0))</f>
        <v/>
      </c>
      <c r="G1715" s="182" t="str">
        <f ca="1">IF(C1715=$X$4,IF(ISERROR($V1715),"Enter smelter details","RMI"),IF(ISERROR($V1715),"",OFFSET('Smelter Look-up'!$F$4,$V1715-4,0)))</f>
        <v/>
      </c>
      <c r="H1715" s="183" t="str">
        <f ca="1">IF(ISERROR($V1715),"",OFFSET('Smelter Look-up'!$G$4,$V1715-4,0))</f>
        <v/>
      </c>
      <c r="I1715" s="184" t="str">
        <f ca="1">IF(ISERROR($V1715),"",OFFSET('Smelter Look-up'!$H$4,$V1715-4,0))</f>
        <v/>
      </c>
      <c r="J1715" s="184" t="str">
        <f ca="1">IF(ISERROR($V1715),"",OFFSET('Smelter Look-up'!$I$4,$V1715-4,0))</f>
        <v/>
      </c>
      <c r="K1715" s="224"/>
      <c r="L1715" s="224"/>
      <c r="M1715" s="224"/>
      <c r="N1715" s="224"/>
      <c r="O1715" s="224"/>
      <c r="P1715" s="185"/>
      <c r="Q1715" s="225"/>
      <c r="R1715" s="182" t="str">
        <f ca="1">IF(ISERROR($V1715),"",OFFSET('Smelter Look-up'!$C$4,$V1715-4,0)&amp;"")</f>
        <v/>
      </c>
      <c r="S1715" s="181" t="str">
        <f t="shared" ca="1" si="239"/>
        <v/>
      </c>
      <c r="T1715" s="181" t="str">
        <f ca="1">IF(B1715="","",IF(ISERROR(MATCH($J1715,SorP!$B$1:$B$6226,0)),"",INDIRECT("'SorP'!$A$"&amp;MATCH($S1715&amp;$J1715,SorP!C:C,0))))</f>
        <v/>
      </c>
      <c r="U1715" s="201"/>
      <c r="V1715" s="226" t="e">
        <f>IF(C1715="",NA(),IF(OR(C1715="Smelter not listed",C1715="Smelter not yet identified"),MATCH($B1715&amp;$D1715,'Smelter Look-up'!$J:$J,0),MATCH($B1715&amp;$C1715,'Smelter Look-up'!$J:$J,0)))</f>
        <v>#N/A</v>
      </c>
      <c r="X1715" s="227">
        <f t="shared" ca="1" si="240"/>
        <v>0</v>
      </c>
      <c r="AB1715" s="228" t="str">
        <f t="shared" si="241"/>
        <v/>
      </c>
    </row>
    <row r="1716" spans="1:28" s="227" customFormat="1" ht="20.25">
      <c r="A1716" s="181"/>
      <c r="B1716" s="182" t="str">
        <f>IF(LEN(A1716)=0,"",INDEX('Smelter Look-up'!$A:$A,MATCH($A1716,'Smelter Look-up'!$E:$E,0)))</f>
        <v/>
      </c>
      <c r="C1716" s="186" t="str">
        <f>IF(LEN(A1716)=0,"",INDEX('Smelter Look-up'!$C:$C,MATCH($A1716,'Smelter Look-up'!$E:$E,0)))</f>
        <v/>
      </c>
      <c r="D1716" s="230"/>
      <c r="E1716" s="182" t="str">
        <f ca="1">IF(ISERROR($V1716),"",OFFSET('Smelter Look-up'!$D$4,$V1716-4,0)&amp;"")</f>
        <v/>
      </c>
      <c r="F1716" s="182" t="str">
        <f ca="1">IF(ISERROR($V1716),"",OFFSET('Smelter Look-up'!$E$4,$V1716-4,0))</f>
        <v/>
      </c>
      <c r="G1716" s="182" t="str">
        <f ca="1">IF(C1716=$X$4,IF(ISERROR($V1716),"Enter smelter details","RMI"),IF(ISERROR($V1716),"",OFFSET('Smelter Look-up'!$F$4,$V1716-4,0)))</f>
        <v/>
      </c>
      <c r="H1716" s="183" t="str">
        <f ca="1">IF(ISERROR($V1716),"",OFFSET('Smelter Look-up'!$G$4,$V1716-4,0))</f>
        <v/>
      </c>
      <c r="I1716" s="184" t="str">
        <f ca="1">IF(ISERROR($V1716),"",OFFSET('Smelter Look-up'!$H$4,$V1716-4,0))</f>
        <v/>
      </c>
      <c r="J1716" s="184" t="str">
        <f ca="1">IF(ISERROR($V1716),"",OFFSET('Smelter Look-up'!$I$4,$V1716-4,0))</f>
        <v/>
      </c>
      <c r="K1716" s="224"/>
      <c r="L1716" s="224"/>
      <c r="M1716" s="224"/>
      <c r="N1716" s="224"/>
      <c r="O1716" s="224"/>
      <c r="P1716" s="185"/>
      <c r="Q1716" s="225"/>
      <c r="R1716" s="182" t="str">
        <f ca="1">IF(ISERROR($V1716),"",OFFSET('Smelter Look-up'!$C$4,$V1716-4,0)&amp;"")</f>
        <v/>
      </c>
      <c r="S1716" s="181" t="str">
        <f t="shared" ca="1" si="239"/>
        <v/>
      </c>
      <c r="T1716" s="181" t="str">
        <f ca="1">IF(B1716="","",IF(ISERROR(MATCH($J1716,SorP!$B$1:$B$6226,0)),"",INDIRECT("'SorP'!$A$"&amp;MATCH($S1716&amp;$J1716,SorP!C:C,0))))</f>
        <v/>
      </c>
      <c r="U1716" s="201"/>
      <c r="V1716" s="226" t="e">
        <f>IF(C1716="",NA(),IF(OR(C1716="Smelter not listed",C1716="Smelter not yet identified"),MATCH($B1716&amp;$D1716,'Smelter Look-up'!$J:$J,0),MATCH($B1716&amp;$C1716,'Smelter Look-up'!$J:$J,0)))</f>
        <v>#N/A</v>
      </c>
      <c r="X1716" s="227">
        <f t="shared" ca="1" si="240"/>
        <v>0</v>
      </c>
      <c r="AB1716" s="228" t="str">
        <f t="shared" si="241"/>
        <v/>
      </c>
    </row>
    <row r="1717" spans="1:28" s="227" customFormat="1" ht="20.25">
      <c r="A1717" s="181"/>
      <c r="B1717" s="182" t="str">
        <f>IF(LEN(A1717)=0,"",INDEX('Smelter Look-up'!$A:$A,MATCH($A1717,'Smelter Look-up'!$E:$E,0)))</f>
        <v/>
      </c>
      <c r="C1717" s="186" t="str">
        <f>IF(LEN(A1717)=0,"",INDEX('Smelter Look-up'!$C:$C,MATCH($A1717,'Smelter Look-up'!$E:$E,0)))</f>
        <v/>
      </c>
      <c r="D1717" s="230"/>
      <c r="E1717" s="182" t="str">
        <f ca="1">IF(ISERROR($V1717),"",OFFSET('Smelter Look-up'!$D$4,$V1717-4,0)&amp;"")</f>
        <v/>
      </c>
      <c r="F1717" s="182" t="str">
        <f ca="1">IF(ISERROR($V1717),"",OFFSET('Smelter Look-up'!$E$4,$V1717-4,0))</f>
        <v/>
      </c>
      <c r="G1717" s="182" t="str">
        <f ca="1">IF(C1717=$X$4,IF(ISERROR($V1717),"Enter smelter details","RMI"),IF(ISERROR($V1717),"",OFFSET('Smelter Look-up'!$F$4,$V1717-4,0)))</f>
        <v/>
      </c>
      <c r="H1717" s="183" t="str">
        <f ca="1">IF(ISERROR($V1717),"",OFFSET('Smelter Look-up'!$G$4,$V1717-4,0))</f>
        <v/>
      </c>
      <c r="I1717" s="184" t="str">
        <f ca="1">IF(ISERROR($V1717),"",OFFSET('Smelter Look-up'!$H$4,$V1717-4,0))</f>
        <v/>
      </c>
      <c r="J1717" s="184" t="str">
        <f ca="1">IF(ISERROR($V1717),"",OFFSET('Smelter Look-up'!$I$4,$V1717-4,0))</f>
        <v/>
      </c>
      <c r="K1717" s="224"/>
      <c r="L1717" s="224"/>
      <c r="M1717" s="224"/>
      <c r="N1717" s="224"/>
      <c r="O1717" s="224"/>
      <c r="P1717" s="185"/>
      <c r="Q1717" s="225"/>
      <c r="R1717" s="182" t="str">
        <f ca="1">IF(ISERROR($V1717),"",OFFSET('Smelter Look-up'!$C$4,$V1717-4,0)&amp;"")</f>
        <v/>
      </c>
      <c r="S1717" s="181" t="str">
        <f t="shared" ca="1" si="239"/>
        <v/>
      </c>
      <c r="T1717" s="181" t="str">
        <f ca="1">IF(B1717="","",IF(ISERROR(MATCH($J1717,SorP!$B$1:$B$6226,0)),"",INDIRECT("'SorP'!$A$"&amp;MATCH($S1717&amp;$J1717,SorP!C:C,0))))</f>
        <v/>
      </c>
      <c r="U1717" s="201"/>
      <c r="V1717" s="226" t="e">
        <f>IF(C1717="",NA(),IF(OR(C1717="Smelter not listed",C1717="Smelter not yet identified"),MATCH($B1717&amp;$D1717,'Smelter Look-up'!$J:$J,0),MATCH($B1717&amp;$C1717,'Smelter Look-up'!$J:$J,0)))</f>
        <v>#N/A</v>
      </c>
      <c r="X1717" s="227">
        <f t="shared" ca="1" si="240"/>
        <v>0</v>
      </c>
      <c r="AB1717" s="228" t="str">
        <f t="shared" si="241"/>
        <v/>
      </c>
    </row>
    <row r="1718" spans="1:28" s="227" customFormat="1" ht="20.25">
      <c r="A1718" s="181"/>
      <c r="B1718" s="182" t="str">
        <f>IF(LEN(A1718)=0,"",INDEX('Smelter Look-up'!$A:$A,MATCH($A1718,'Smelter Look-up'!$E:$E,0)))</f>
        <v/>
      </c>
      <c r="C1718" s="186" t="str">
        <f>IF(LEN(A1718)=0,"",INDEX('Smelter Look-up'!$C:$C,MATCH($A1718,'Smelter Look-up'!$E:$E,0)))</f>
        <v/>
      </c>
      <c r="D1718" s="230"/>
      <c r="E1718" s="182" t="str">
        <f ca="1">IF(ISERROR($V1718),"",OFFSET('Smelter Look-up'!$D$4,$V1718-4,0)&amp;"")</f>
        <v/>
      </c>
      <c r="F1718" s="182" t="str">
        <f ca="1">IF(ISERROR($V1718),"",OFFSET('Smelter Look-up'!$E$4,$V1718-4,0))</f>
        <v/>
      </c>
      <c r="G1718" s="182" t="str">
        <f ca="1">IF(C1718=$X$4,IF(ISERROR($V1718),"Enter smelter details","RMI"),IF(ISERROR($V1718),"",OFFSET('Smelter Look-up'!$F$4,$V1718-4,0)))</f>
        <v/>
      </c>
      <c r="H1718" s="183" t="str">
        <f ca="1">IF(ISERROR($V1718),"",OFFSET('Smelter Look-up'!$G$4,$V1718-4,0))</f>
        <v/>
      </c>
      <c r="I1718" s="184" t="str">
        <f ca="1">IF(ISERROR($V1718),"",OFFSET('Smelter Look-up'!$H$4,$V1718-4,0))</f>
        <v/>
      </c>
      <c r="J1718" s="184" t="str">
        <f ca="1">IF(ISERROR($V1718),"",OFFSET('Smelter Look-up'!$I$4,$V1718-4,0))</f>
        <v/>
      </c>
      <c r="K1718" s="224"/>
      <c r="L1718" s="224"/>
      <c r="M1718" s="224"/>
      <c r="N1718" s="224"/>
      <c r="O1718" s="224"/>
      <c r="P1718" s="185"/>
      <c r="Q1718" s="225"/>
      <c r="R1718" s="182" t="str">
        <f ca="1">IF(ISERROR($V1718),"",OFFSET('Smelter Look-up'!$C$4,$V1718-4,0)&amp;"")</f>
        <v/>
      </c>
      <c r="S1718" s="181" t="str">
        <f t="shared" ca="1" si="239"/>
        <v/>
      </c>
      <c r="T1718" s="181" t="str">
        <f ca="1">IF(B1718="","",IF(ISERROR(MATCH($J1718,SorP!$B$1:$B$6226,0)),"",INDIRECT("'SorP'!$A$"&amp;MATCH($S1718&amp;$J1718,SorP!C:C,0))))</f>
        <v/>
      </c>
      <c r="U1718" s="201"/>
      <c r="V1718" s="226" t="e">
        <f>IF(C1718="",NA(),IF(OR(C1718="Smelter not listed",C1718="Smelter not yet identified"),MATCH($B1718&amp;$D1718,'Smelter Look-up'!$J:$J,0),MATCH($B1718&amp;$C1718,'Smelter Look-up'!$J:$J,0)))</f>
        <v>#N/A</v>
      </c>
      <c r="X1718" s="227">
        <f t="shared" ca="1" si="240"/>
        <v>0</v>
      </c>
      <c r="AB1718" s="228" t="str">
        <f t="shared" si="241"/>
        <v/>
      </c>
    </row>
    <row r="1719" spans="1:28" s="227" customFormat="1" ht="20.25">
      <c r="A1719" s="181"/>
      <c r="B1719" s="182" t="str">
        <f>IF(LEN(A1719)=0,"",INDEX('Smelter Look-up'!$A:$A,MATCH($A1719,'Smelter Look-up'!$E:$E,0)))</f>
        <v/>
      </c>
      <c r="C1719" s="186" t="str">
        <f>IF(LEN(A1719)=0,"",INDEX('Smelter Look-up'!$C:$C,MATCH($A1719,'Smelter Look-up'!$E:$E,0)))</f>
        <v/>
      </c>
      <c r="D1719" s="230"/>
      <c r="E1719" s="182" t="str">
        <f ca="1">IF(ISERROR($V1719),"",OFFSET('Smelter Look-up'!$D$4,$V1719-4,0)&amp;"")</f>
        <v/>
      </c>
      <c r="F1719" s="182" t="str">
        <f ca="1">IF(ISERROR($V1719),"",OFFSET('Smelter Look-up'!$E$4,$V1719-4,0))</f>
        <v/>
      </c>
      <c r="G1719" s="182" t="str">
        <f ca="1">IF(C1719=$X$4,IF(ISERROR($V1719),"Enter smelter details","RMI"),IF(ISERROR($V1719),"",OFFSET('Smelter Look-up'!$F$4,$V1719-4,0)))</f>
        <v/>
      </c>
      <c r="H1719" s="183" t="str">
        <f ca="1">IF(ISERROR($V1719),"",OFFSET('Smelter Look-up'!$G$4,$V1719-4,0))</f>
        <v/>
      </c>
      <c r="I1719" s="184" t="str">
        <f ca="1">IF(ISERROR($V1719),"",OFFSET('Smelter Look-up'!$H$4,$V1719-4,0))</f>
        <v/>
      </c>
      <c r="J1719" s="184" t="str">
        <f ca="1">IF(ISERROR($V1719),"",OFFSET('Smelter Look-up'!$I$4,$V1719-4,0))</f>
        <v/>
      </c>
      <c r="K1719" s="224"/>
      <c r="L1719" s="224"/>
      <c r="M1719" s="224"/>
      <c r="N1719" s="224"/>
      <c r="O1719" s="224"/>
      <c r="P1719" s="185"/>
      <c r="Q1719" s="225"/>
      <c r="R1719" s="182" t="str">
        <f ca="1">IF(ISERROR($V1719),"",OFFSET('Smelter Look-up'!$C$4,$V1719-4,0)&amp;"")</f>
        <v/>
      </c>
      <c r="S1719" s="181" t="str">
        <f t="shared" ca="1" si="239"/>
        <v/>
      </c>
      <c r="T1719" s="181" t="str">
        <f ca="1">IF(B1719="","",IF(ISERROR(MATCH($J1719,SorP!$B$1:$B$6226,0)),"",INDIRECT("'SorP'!$A$"&amp;MATCH($S1719&amp;$J1719,SorP!C:C,0))))</f>
        <v/>
      </c>
      <c r="U1719" s="201"/>
      <c r="V1719" s="226" t="e">
        <f>IF(C1719="",NA(),IF(OR(C1719="Smelter not listed",C1719="Smelter not yet identified"),MATCH($B1719&amp;$D1719,'Smelter Look-up'!$J:$J,0),MATCH($B1719&amp;$C1719,'Smelter Look-up'!$J:$J,0)))</f>
        <v>#N/A</v>
      </c>
      <c r="X1719" s="227">
        <f t="shared" ca="1" si="240"/>
        <v>0</v>
      </c>
      <c r="AB1719" s="228" t="str">
        <f t="shared" si="241"/>
        <v/>
      </c>
    </row>
    <row r="1720" spans="1:28" s="227" customFormat="1" ht="20.25">
      <c r="A1720" s="181"/>
      <c r="B1720" s="182" t="str">
        <f>IF(LEN(A1720)=0,"",INDEX('Smelter Look-up'!$A:$A,MATCH($A1720,'Smelter Look-up'!$E:$E,0)))</f>
        <v/>
      </c>
      <c r="C1720" s="186" t="str">
        <f>IF(LEN(A1720)=0,"",INDEX('Smelter Look-up'!$C:$C,MATCH($A1720,'Smelter Look-up'!$E:$E,0)))</f>
        <v/>
      </c>
      <c r="D1720" s="230"/>
      <c r="E1720" s="182" t="str">
        <f ca="1">IF(ISERROR($V1720),"",OFFSET('Smelter Look-up'!$D$4,$V1720-4,0)&amp;"")</f>
        <v/>
      </c>
      <c r="F1720" s="182" t="str">
        <f ca="1">IF(ISERROR($V1720),"",OFFSET('Smelter Look-up'!$E$4,$V1720-4,0))</f>
        <v/>
      </c>
      <c r="G1720" s="182" t="str">
        <f ca="1">IF(C1720=$X$4,IF(ISERROR($V1720),"Enter smelter details","RMI"),IF(ISERROR($V1720),"",OFFSET('Smelter Look-up'!$F$4,$V1720-4,0)))</f>
        <v/>
      </c>
      <c r="H1720" s="183" t="str">
        <f ca="1">IF(ISERROR($V1720),"",OFFSET('Smelter Look-up'!$G$4,$V1720-4,0))</f>
        <v/>
      </c>
      <c r="I1720" s="184" t="str">
        <f ca="1">IF(ISERROR($V1720),"",OFFSET('Smelter Look-up'!$H$4,$V1720-4,0))</f>
        <v/>
      </c>
      <c r="J1720" s="184" t="str">
        <f ca="1">IF(ISERROR($V1720),"",OFFSET('Smelter Look-up'!$I$4,$V1720-4,0))</f>
        <v/>
      </c>
      <c r="K1720" s="224"/>
      <c r="L1720" s="224"/>
      <c r="M1720" s="224"/>
      <c r="N1720" s="224"/>
      <c r="O1720" s="224"/>
      <c r="P1720" s="185"/>
      <c r="Q1720" s="225"/>
      <c r="R1720" s="182" t="str">
        <f ca="1">IF(ISERROR($V1720),"",OFFSET('Smelter Look-up'!$C$4,$V1720-4,0)&amp;"")</f>
        <v/>
      </c>
      <c r="S1720" s="181" t="str">
        <f t="shared" ca="1" si="239"/>
        <v/>
      </c>
      <c r="T1720" s="181" t="str">
        <f ca="1">IF(B1720="","",IF(ISERROR(MATCH($J1720,SorP!$B$1:$B$6226,0)),"",INDIRECT("'SorP'!$A$"&amp;MATCH($S1720&amp;$J1720,SorP!C:C,0))))</f>
        <v/>
      </c>
      <c r="U1720" s="201"/>
      <c r="V1720" s="226" t="e">
        <f>IF(C1720="",NA(),IF(OR(C1720="Smelter not listed",C1720="Smelter not yet identified"),MATCH($B1720&amp;$D1720,'Smelter Look-up'!$J:$J,0),MATCH($B1720&amp;$C1720,'Smelter Look-up'!$J:$J,0)))</f>
        <v>#N/A</v>
      </c>
      <c r="X1720" s="227">
        <f t="shared" ca="1" si="240"/>
        <v>0</v>
      </c>
      <c r="AB1720" s="228" t="str">
        <f t="shared" si="241"/>
        <v/>
      </c>
    </row>
    <row r="1721" spans="1:28" s="227" customFormat="1" ht="20.25">
      <c r="A1721" s="181"/>
      <c r="B1721" s="182" t="str">
        <f>IF(LEN(A1721)=0,"",INDEX('Smelter Look-up'!$A:$A,MATCH($A1721,'Smelter Look-up'!$E:$E,0)))</f>
        <v/>
      </c>
      <c r="C1721" s="186" t="str">
        <f>IF(LEN(A1721)=0,"",INDEX('Smelter Look-up'!$C:$C,MATCH($A1721,'Smelter Look-up'!$E:$E,0)))</f>
        <v/>
      </c>
      <c r="D1721" s="230"/>
      <c r="E1721" s="182" t="str">
        <f ca="1">IF(ISERROR($V1721),"",OFFSET('Smelter Look-up'!$D$4,$V1721-4,0)&amp;"")</f>
        <v/>
      </c>
      <c r="F1721" s="182" t="str">
        <f ca="1">IF(ISERROR($V1721),"",OFFSET('Smelter Look-up'!$E$4,$V1721-4,0))</f>
        <v/>
      </c>
      <c r="G1721" s="182" t="str">
        <f ca="1">IF(C1721=$X$4,IF(ISERROR($V1721),"Enter smelter details","RMI"),IF(ISERROR($V1721),"",OFFSET('Smelter Look-up'!$F$4,$V1721-4,0)))</f>
        <v/>
      </c>
      <c r="H1721" s="183" t="str">
        <f ca="1">IF(ISERROR($V1721),"",OFFSET('Smelter Look-up'!$G$4,$V1721-4,0))</f>
        <v/>
      </c>
      <c r="I1721" s="184" t="str">
        <f ca="1">IF(ISERROR($V1721),"",OFFSET('Smelter Look-up'!$H$4,$V1721-4,0))</f>
        <v/>
      </c>
      <c r="J1721" s="184" t="str">
        <f ca="1">IF(ISERROR($V1721),"",OFFSET('Smelter Look-up'!$I$4,$V1721-4,0))</f>
        <v/>
      </c>
      <c r="K1721" s="224"/>
      <c r="L1721" s="224"/>
      <c r="M1721" s="224"/>
      <c r="N1721" s="224"/>
      <c r="O1721" s="224"/>
      <c r="P1721" s="185"/>
      <c r="Q1721" s="225"/>
      <c r="R1721" s="182" t="str">
        <f ca="1">IF(ISERROR($V1721),"",OFFSET('Smelter Look-up'!$C$4,$V1721-4,0)&amp;"")</f>
        <v/>
      </c>
      <c r="S1721" s="181" t="str">
        <f t="shared" ca="1" si="239"/>
        <v/>
      </c>
      <c r="T1721" s="181" t="str">
        <f ca="1">IF(B1721="","",IF(ISERROR(MATCH($J1721,SorP!$B$1:$B$6226,0)),"",INDIRECT("'SorP'!$A$"&amp;MATCH($S1721&amp;$J1721,SorP!C:C,0))))</f>
        <v/>
      </c>
      <c r="U1721" s="201"/>
      <c r="V1721" s="226" t="e">
        <f>IF(C1721="",NA(),IF(OR(C1721="Smelter not listed",C1721="Smelter not yet identified"),MATCH($B1721&amp;$D1721,'Smelter Look-up'!$J:$J,0),MATCH($B1721&amp;$C1721,'Smelter Look-up'!$J:$J,0)))</f>
        <v>#N/A</v>
      </c>
      <c r="X1721" s="227">
        <f t="shared" ca="1" si="240"/>
        <v>0</v>
      </c>
      <c r="AB1721" s="228" t="str">
        <f t="shared" si="241"/>
        <v/>
      </c>
    </row>
    <row r="1722" spans="1:28" s="227" customFormat="1" ht="20.25">
      <c r="A1722" s="181"/>
      <c r="B1722" s="182" t="str">
        <f>IF(LEN(A1722)=0,"",INDEX('Smelter Look-up'!$A:$A,MATCH($A1722,'Smelter Look-up'!$E:$E,0)))</f>
        <v/>
      </c>
      <c r="C1722" s="186" t="str">
        <f>IF(LEN(A1722)=0,"",INDEX('Smelter Look-up'!$C:$C,MATCH($A1722,'Smelter Look-up'!$E:$E,0)))</f>
        <v/>
      </c>
      <c r="D1722" s="230"/>
      <c r="E1722" s="182" t="str">
        <f ca="1">IF(ISERROR($V1722),"",OFFSET('Smelter Look-up'!$D$4,$V1722-4,0)&amp;"")</f>
        <v/>
      </c>
      <c r="F1722" s="182" t="str">
        <f ca="1">IF(ISERROR($V1722),"",OFFSET('Smelter Look-up'!$E$4,$V1722-4,0))</f>
        <v/>
      </c>
      <c r="G1722" s="182" t="str">
        <f ca="1">IF(C1722=$X$4,IF(ISERROR($V1722),"Enter smelter details","RMI"),IF(ISERROR($V1722),"",OFFSET('Smelter Look-up'!$F$4,$V1722-4,0)))</f>
        <v/>
      </c>
      <c r="H1722" s="183" t="str">
        <f ca="1">IF(ISERROR($V1722),"",OFFSET('Smelter Look-up'!$G$4,$V1722-4,0))</f>
        <v/>
      </c>
      <c r="I1722" s="184" t="str">
        <f ca="1">IF(ISERROR($V1722),"",OFFSET('Smelter Look-up'!$H$4,$V1722-4,0))</f>
        <v/>
      </c>
      <c r="J1722" s="184" t="str">
        <f ca="1">IF(ISERROR($V1722),"",OFFSET('Smelter Look-up'!$I$4,$V1722-4,0))</f>
        <v/>
      </c>
      <c r="K1722" s="224"/>
      <c r="L1722" s="224"/>
      <c r="M1722" s="224"/>
      <c r="N1722" s="224"/>
      <c r="O1722" s="224"/>
      <c r="P1722" s="185"/>
      <c r="Q1722" s="225"/>
      <c r="R1722" s="182" t="str">
        <f ca="1">IF(ISERROR($V1722),"",OFFSET('Smelter Look-up'!$C$4,$V1722-4,0)&amp;"")</f>
        <v/>
      </c>
      <c r="S1722" s="181" t="str">
        <f t="shared" ca="1" si="239"/>
        <v/>
      </c>
      <c r="T1722" s="181" t="str">
        <f ca="1">IF(B1722="","",IF(ISERROR(MATCH($J1722,SorP!$B$1:$B$6226,0)),"",INDIRECT("'SorP'!$A$"&amp;MATCH($S1722&amp;$J1722,SorP!C:C,0))))</f>
        <v/>
      </c>
      <c r="U1722" s="201"/>
      <c r="V1722" s="226" t="e">
        <f>IF(C1722="",NA(),IF(OR(C1722="Smelter not listed",C1722="Smelter not yet identified"),MATCH($B1722&amp;$D1722,'Smelter Look-up'!$J:$J,0),MATCH($B1722&amp;$C1722,'Smelter Look-up'!$J:$J,0)))</f>
        <v>#N/A</v>
      </c>
      <c r="X1722" s="227">
        <f t="shared" ca="1" si="240"/>
        <v>0</v>
      </c>
      <c r="AB1722" s="228" t="str">
        <f t="shared" si="241"/>
        <v/>
      </c>
    </row>
    <row r="1723" spans="1:28" s="227" customFormat="1" ht="20.25">
      <c r="A1723" s="181"/>
      <c r="B1723" s="182" t="str">
        <f>IF(LEN(A1723)=0,"",INDEX('Smelter Look-up'!$A:$A,MATCH($A1723,'Smelter Look-up'!$E:$E,0)))</f>
        <v/>
      </c>
      <c r="C1723" s="186" t="str">
        <f>IF(LEN(A1723)=0,"",INDEX('Smelter Look-up'!$C:$C,MATCH($A1723,'Smelter Look-up'!$E:$E,0)))</f>
        <v/>
      </c>
      <c r="D1723" s="230"/>
      <c r="E1723" s="182" t="str">
        <f ca="1">IF(ISERROR($V1723),"",OFFSET('Smelter Look-up'!$D$4,$V1723-4,0)&amp;"")</f>
        <v/>
      </c>
      <c r="F1723" s="182" t="str">
        <f ca="1">IF(ISERROR($V1723),"",OFFSET('Smelter Look-up'!$E$4,$V1723-4,0))</f>
        <v/>
      </c>
      <c r="G1723" s="182" t="str">
        <f ca="1">IF(C1723=$X$4,IF(ISERROR($V1723),"Enter smelter details","RMI"),IF(ISERROR($V1723),"",OFFSET('Smelter Look-up'!$F$4,$V1723-4,0)))</f>
        <v/>
      </c>
      <c r="H1723" s="183" t="str">
        <f ca="1">IF(ISERROR($V1723),"",OFFSET('Smelter Look-up'!$G$4,$V1723-4,0))</f>
        <v/>
      </c>
      <c r="I1723" s="184" t="str">
        <f ca="1">IF(ISERROR($V1723),"",OFFSET('Smelter Look-up'!$H$4,$V1723-4,0))</f>
        <v/>
      </c>
      <c r="J1723" s="184" t="str">
        <f ca="1">IF(ISERROR($V1723),"",OFFSET('Smelter Look-up'!$I$4,$V1723-4,0))</f>
        <v/>
      </c>
      <c r="K1723" s="224"/>
      <c r="L1723" s="224"/>
      <c r="M1723" s="224"/>
      <c r="N1723" s="224"/>
      <c r="O1723" s="224"/>
      <c r="P1723" s="185"/>
      <c r="Q1723" s="225"/>
      <c r="R1723" s="182" t="str">
        <f ca="1">IF(ISERROR($V1723),"",OFFSET('Smelter Look-up'!$C$4,$V1723-4,0)&amp;"")</f>
        <v/>
      </c>
      <c r="S1723" s="181" t="str">
        <f t="shared" ref="S1723" ca="1" si="242">IF(B1723="","",IF(ISERROR(MATCH($E1723,CL,0)),"Unknown",INDIRECT("'C'!$A$"&amp;MATCH($E1723,CL,0)+1)))</f>
        <v/>
      </c>
      <c r="T1723" s="181" t="str">
        <f ca="1">IF(B1723="","",IF(ISERROR(MATCH($J1723,SorP!$B$1:$B$6226,0)),"",INDIRECT("'SorP'!$A$"&amp;MATCH($S1723&amp;$J1723,SorP!C:C,0))))</f>
        <v/>
      </c>
      <c r="U1723" s="201"/>
      <c r="V1723" s="226" t="e">
        <f>IF(C1723="",NA(),IF(OR(C1723="Smelter not listed",C1723="Smelter not yet identified"),MATCH($B1723&amp;$D1723,'Smelter Look-up'!$J:$J,0),MATCH($B1723&amp;$C1723,'Smelter Look-up'!$J:$J,0)))</f>
        <v>#N/A</v>
      </c>
      <c r="X1723" s="227">
        <f t="shared" ref="X1723" ca="1" si="243">IF(AND(C1723="Smelter not listed",OR(LEN(D1723)=0,LEN(E1723)=0)),1,0)</f>
        <v>0</v>
      </c>
      <c r="AB1723" s="228" t="str">
        <f t="shared" ref="AB1723" si="244">B1723&amp;C1723</f>
        <v/>
      </c>
    </row>
    <row r="1724" spans="1:28" s="227" customFormat="1" ht="20.25">
      <c r="A1724" s="181"/>
      <c r="B1724" s="182" t="str">
        <f>IF(LEN(A1724)=0,"",INDEX('Smelter Look-up'!$A:$A,MATCH($A1724,'Smelter Look-up'!$E:$E,0)))</f>
        <v/>
      </c>
      <c r="C1724" s="186" t="str">
        <f>IF(LEN(A1724)=0,"",INDEX('Smelter Look-up'!$C:$C,MATCH($A1724,'Smelter Look-up'!$E:$E,0)))</f>
        <v/>
      </c>
      <c r="D1724" s="230"/>
      <c r="E1724" s="182" t="str">
        <f ca="1">IF(ISERROR($V1724),"",OFFSET('Smelter Look-up'!$D$4,$V1724-4,0)&amp;"")</f>
        <v/>
      </c>
      <c r="F1724" s="182" t="str">
        <f ca="1">IF(ISERROR($V1724),"",OFFSET('Smelter Look-up'!$E$4,$V1724-4,0))</f>
        <v/>
      </c>
      <c r="G1724" s="182" t="str">
        <f ca="1">IF(C1724=$X$4,IF(ISERROR($V1724),"Enter smelter details","RMI"),IF(ISERROR($V1724),"",OFFSET('Smelter Look-up'!$F$4,$V1724-4,0)))</f>
        <v/>
      </c>
      <c r="H1724" s="183" t="str">
        <f ca="1">IF(ISERROR($V1724),"",OFFSET('Smelter Look-up'!$G$4,$V1724-4,0))</f>
        <v/>
      </c>
      <c r="I1724" s="184" t="str">
        <f ca="1">IF(ISERROR($V1724),"",OFFSET('Smelter Look-up'!$H$4,$V1724-4,0))</f>
        <v/>
      </c>
      <c r="J1724" s="184" t="str">
        <f ca="1">IF(ISERROR($V1724),"",OFFSET('Smelter Look-up'!$I$4,$V1724-4,0))</f>
        <v/>
      </c>
      <c r="K1724" s="224"/>
      <c r="L1724" s="224"/>
      <c r="M1724" s="224"/>
      <c r="N1724" s="224"/>
      <c r="O1724" s="224"/>
      <c r="P1724" s="185"/>
      <c r="Q1724" s="225"/>
      <c r="R1724" s="182" t="str">
        <f ca="1">IF(ISERROR($V1724),"",OFFSET('Smelter Look-up'!$C$4,$V1724-4,0)&amp;"")</f>
        <v/>
      </c>
      <c r="S1724" s="181" t="str">
        <f t="shared" ref="S1724:S1755" ca="1" si="245">IF(B1724="","",IF(ISERROR(MATCH($E1724,CL,0)),"Unknown",INDIRECT("'C'!$A$"&amp;MATCH($E1724,CL,0)+1)))</f>
        <v/>
      </c>
      <c r="T1724" s="181" t="str">
        <f ca="1">IF(B1724="","",IF(ISERROR(MATCH($J1724,SorP!$B$1:$B$6226,0)),"",INDIRECT("'SorP'!$A$"&amp;MATCH($S1724&amp;$J1724,SorP!C:C,0))))</f>
        <v/>
      </c>
      <c r="U1724" s="201"/>
      <c r="V1724" s="226" t="e">
        <f>IF(C1724="",NA(),IF(OR(C1724="Smelter not listed",C1724="Smelter not yet identified"),MATCH($B1724&amp;$D1724,'Smelter Look-up'!$J:$J,0),MATCH($B1724&amp;$C1724,'Smelter Look-up'!$J:$J,0)))</f>
        <v>#N/A</v>
      </c>
      <c r="X1724" s="227">
        <f t="shared" ref="X1724:X1755" ca="1" si="246">IF(AND(C1724="Smelter not listed",OR(LEN(D1724)=0,LEN(E1724)=0)),1,0)</f>
        <v>0</v>
      </c>
      <c r="AB1724" s="228" t="str">
        <f t="shared" ref="AB1724:AB1755" si="247">B1724&amp;C1724</f>
        <v/>
      </c>
    </row>
    <row r="1725" spans="1:28" s="227" customFormat="1" ht="20.25">
      <c r="A1725" s="181"/>
      <c r="B1725" s="182" t="str">
        <f>IF(LEN(A1725)=0,"",INDEX('Smelter Look-up'!$A:$A,MATCH($A1725,'Smelter Look-up'!$E:$E,0)))</f>
        <v/>
      </c>
      <c r="C1725" s="186" t="str">
        <f>IF(LEN(A1725)=0,"",INDEX('Smelter Look-up'!$C:$C,MATCH($A1725,'Smelter Look-up'!$E:$E,0)))</f>
        <v/>
      </c>
      <c r="D1725" s="230"/>
      <c r="E1725" s="182" t="str">
        <f ca="1">IF(ISERROR($V1725),"",OFFSET('Smelter Look-up'!$D$4,$V1725-4,0)&amp;"")</f>
        <v/>
      </c>
      <c r="F1725" s="182" t="str">
        <f ca="1">IF(ISERROR($V1725),"",OFFSET('Smelter Look-up'!$E$4,$V1725-4,0))</f>
        <v/>
      </c>
      <c r="G1725" s="182" t="str">
        <f ca="1">IF(C1725=$X$4,IF(ISERROR($V1725),"Enter smelter details","RMI"),IF(ISERROR($V1725),"",OFFSET('Smelter Look-up'!$F$4,$V1725-4,0)))</f>
        <v/>
      </c>
      <c r="H1725" s="183" t="str">
        <f ca="1">IF(ISERROR($V1725),"",OFFSET('Smelter Look-up'!$G$4,$V1725-4,0))</f>
        <v/>
      </c>
      <c r="I1725" s="184" t="str">
        <f ca="1">IF(ISERROR($V1725),"",OFFSET('Smelter Look-up'!$H$4,$V1725-4,0))</f>
        <v/>
      </c>
      <c r="J1725" s="184" t="str">
        <f ca="1">IF(ISERROR($V1725),"",OFFSET('Smelter Look-up'!$I$4,$V1725-4,0))</f>
        <v/>
      </c>
      <c r="K1725" s="224"/>
      <c r="L1725" s="224"/>
      <c r="M1725" s="224"/>
      <c r="N1725" s="224"/>
      <c r="O1725" s="224"/>
      <c r="P1725" s="185"/>
      <c r="Q1725" s="225"/>
      <c r="R1725" s="182" t="str">
        <f ca="1">IF(ISERROR($V1725),"",OFFSET('Smelter Look-up'!$C$4,$V1725-4,0)&amp;"")</f>
        <v/>
      </c>
      <c r="S1725" s="181" t="str">
        <f t="shared" ca="1" si="245"/>
        <v/>
      </c>
      <c r="T1725" s="181" t="str">
        <f ca="1">IF(B1725="","",IF(ISERROR(MATCH($J1725,SorP!$B$1:$B$6226,0)),"",INDIRECT("'SorP'!$A$"&amp;MATCH($S1725&amp;$J1725,SorP!C:C,0))))</f>
        <v/>
      </c>
      <c r="U1725" s="201"/>
      <c r="V1725" s="226" t="e">
        <f>IF(C1725="",NA(),IF(OR(C1725="Smelter not listed",C1725="Smelter not yet identified"),MATCH($B1725&amp;$D1725,'Smelter Look-up'!$J:$J,0),MATCH($B1725&amp;$C1725,'Smelter Look-up'!$J:$J,0)))</f>
        <v>#N/A</v>
      </c>
      <c r="X1725" s="227">
        <f t="shared" ca="1" si="246"/>
        <v>0</v>
      </c>
      <c r="AB1725" s="228" t="str">
        <f t="shared" si="247"/>
        <v/>
      </c>
    </row>
    <row r="1726" spans="1:28" s="227" customFormat="1" ht="20.25">
      <c r="A1726" s="181"/>
      <c r="B1726" s="182" t="str">
        <f>IF(LEN(A1726)=0,"",INDEX('Smelter Look-up'!$A:$A,MATCH($A1726,'Smelter Look-up'!$E:$E,0)))</f>
        <v/>
      </c>
      <c r="C1726" s="186" t="str">
        <f>IF(LEN(A1726)=0,"",INDEX('Smelter Look-up'!$C:$C,MATCH($A1726,'Smelter Look-up'!$E:$E,0)))</f>
        <v/>
      </c>
      <c r="D1726" s="230"/>
      <c r="E1726" s="182" t="str">
        <f ca="1">IF(ISERROR($V1726),"",OFFSET('Smelter Look-up'!$D$4,$V1726-4,0)&amp;"")</f>
        <v/>
      </c>
      <c r="F1726" s="182" t="str">
        <f ca="1">IF(ISERROR($V1726),"",OFFSET('Smelter Look-up'!$E$4,$V1726-4,0))</f>
        <v/>
      </c>
      <c r="G1726" s="182" t="str">
        <f ca="1">IF(C1726=$X$4,IF(ISERROR($V1726),"Enter smelter details","RMI"),IF(ISERROR($V1726),"",OFFSET('Smelter Look-up'!$F$4,$V1726-4,0)))</f>
        <v/>
      </c>
      <c r="H1726" s="183" t="str">
        <f ca="1">IF(ISERROR($V1726),"",OFFSET('Smelter Look-up'!$G$4,$V1726-4,0))</f>
        <v/>
      </c>
      <c r="I1726" s="184" t="str">
        <f ca="1">IF(ISERROR($V1726),"",OFFSET('Smelter Look-up'!$H$4,$V1726-4,0))</f>
        <v/>
      </c>
      <c r="J1726" s="184" t="str">
        <f ca="1">IF(ISERROR($V1726),"",OFFSET('Smelter Look-up'!$I$4,$V1726-4,0))</f>
        <v/>
      </c>
      <c r="K1726" s="224"/>
      <c r="L1726" s="224"/>
      <c r="M1726" s="224"/>
      <c r="N1726" s="224"/>
      <c r="O1726" s="224"/>
      <c r="P1726" s="185"/>
      <c r="Q1726" s="225"/>
      <c r="R1726" s="182" t="str">
        <f ca="1">IF(ISERROR($V1726),"",OFFSET('Smelter Look-up'!$C$4,$V1726-4,0)&amp;"")</f>
        <v/>
      </c>
      <c r="S1726" s="181" t="str">
        <f t="shared" ca="1" si="245"/>
        <v/>
      </c>
      <c r="T1726" s="181" t="str">
        <f ca="1">IF(B1726="","",IF(ISERROR(MATCH($J1726,SorP!$B$1:$B$6226,0)),"",INDIRECT("'SorP'!$A$"&amp;MATCH($S1726&amp;$J1726,SorP!C:C,0))))</f>
        <v/>
      </c>
      <c r="U1726" s="201"/>
      <c r="V1726" s="226" t="e">
        <f>IF(C1726="",NA(),IF(OR(C1726="Smelter not listed",C1726="Smelter not yet identified"),MATCH($B1726&amp;$D1726,'Smelter Look-up'!$J:$J,0),MATCH($B1726&amp;$C1726,'Smelter Look-up'!$J:$J,0)))</f>
        <v>#N/A</v>
      </c>
      <c r="X1726" s="227">
        <f t="shared" ca="1" si="246"/>
        <v>0</v>
      </c>
      <c r="AB1726" s="228" t="str">
        <f t="shared" si="247"/>
        <v/>
      </c>
    </row>
    <row r="1727" spans="1:28" s="227" customFormat="1" ht="20.25">
      <c r="A1727" s="181"/>
      <c r="B1727" s="182" t="str">
        <f>IF(LEN(A1727)=0,"",INDEX('Smelter Look-up'!$A:$A,MATCH($A1727,'Smelter Look-up'!$E:$E,0)))</f>
        <v/>
      </c>
      <c r="C1727" s="186" t="str">
        <f>IF(LEN(A1727)=0,"",INDEX('Smelter Look-up'!$C:$C,MATCH($A1727,'Smelter Look-up'!$E:$E,0)))</f>
        <v/>
      </c>
      <c r="D1727" s="230"/>
      <c r="E1727" s="182" t="str">
        <f ca="1">IF(ISERROR($V1727),"",OFFSET('Smelter Look-up'!$D$4,$V1727-4,0)&amp;"")</f>
        <v/>
      </c>
      <c r="F1727" s="182" t="str">
        <f ca="1">IF(ISERROR($V1727),"",OFFSET('Smelter Look-up'!$E$4,$V1727-4,0))</f>
        <v/>
      </c>
      <c r="G1727" s="182" t="str">
        <f ca="1">IF(C1727=$X$4,IF(ISERROR($V1727),"Enter smelter details","RMI"),IF(ISERROR($V1727),"",OFFSET('Smelter Look-up'!$F$4,$V1727-4,0)))</f>
        <v/>
      </c>
      <c r="H1727" s="183" t="str">
        <f ca="1">IF(ISERROR($V1727),"",OFFSET('Smelter Look-up'!$G$4,$V1727-4,0))</f>
        <v/>
      </c>
      <c r="I1727" s="184" t="str">
        <f ca="1">IF(ISERROR($V1727),"",OFFSET('Smelter Look-up'!$H$4,$V1727-4,0))</f>
        <v/>
      </c>
      <c r="J1727" s="184" t="str">
        <f ca="1">IF(ISERROR($V1727),"",OFFSET('Smelter Look-up'!$I$4,$V1727-4,0))</f>
        <v/>
      </c>
      <c r="K1727" s="224"/>
      <c r="L1727" s="224"/>
      <c r="M1727" s="224"/>
      <c r="N1727" s="224"/>
      <c r="O1727" s="224"/>
      <c r="P1727" s="185"/>
      <c r="Q1727" s="225"/>
      <c r="R1727" s="182" t="str">
        <f ca="1">IF(ISERROR($V1727),"",OFFSET('Smelter Look-up'!$C$4,$V1727-4,0)&amp;"")</f>
        <v/>
      </c>
      <c r="S1727" s="181" t="str">
        <f t="shared" ca="1" si="245"/>
        <v/>
      </c>
      <c r="T1727" s="181" t="str">
        <f ca="1">IF(B1727="","",IF(ISERROR(MATCH($J1727,SorP!$B$1:$B$6226,0)),"",INDIRECT("'SorP'!$A$"&amp;MATCH($S1727&amp;$J1727,SorP!C:C,0))))</f>
        <v/>
      </c>
      <c r="U1727" s="201"/>
      <c r="V1727" s="226" t="e">
        <f>IF(C1727="",NA(),IF(OR(C1727="Smelter not listed",C1727="Smelter not yet identified"),MATCH($B1727&amp;$D1727,'Smelter Look-up'!$J:$J,0),MATCH($B1727&amp;$C1727,'Smelter Look-up'!$J:$J,0)))</f>
        <v>#N/A</v>
      </c>
      <c r="X1727" s="227">
        <f t="shared" ca="1" si="246"/>
        <v>0</v>
      </c>
      <c r="AB1727" s="228" t="str">
        <f t="shared" si="247"/>
        <v/>
      </c>
    </row>
    <row r="1728" spans="1:28" s="227" customFormat="1" ht="20.25">
      <c r="A1728" s="181"/>
      <c r="B1728" s="182" t="str">
        <f>IF(LEN(A1728)=0,"",INDEX('Smelter Look-up'!$A:$A,MATCH($A1728,'Smelter Look-up'!$E:$E,0)))</f>
        <v/>
      </c>
      <c r="C1728" s="186" t="str">
        <f>IF(LEN(A1728)=0,"",INDEX('Smelter Look-up'!$C:$C,MATCH($A1728,'Smelter Look-up'!$E:$E,0)))</f>
        <v/>
      </c>
      <c r="D1728" s="230"/>
      <c r="E1728" s="182" t="str">
        <f ca="1">IF(ISERROR($V1728),"",OFFSET('Smelter Look-up'!$D$4,$V1728-4,0)&amp;"")</f>
        <v/>
      </c>
      <c r="F1728" s="182" t="str">
        <f ca="1">IF(ISERROR($V1728),"",OFFSET('Smelter Look-up'!$E$4,$V1728-4,0))</f>
        <v/>
      </c>
      <c r="G1728" s="182" t="str">
        <f ca="1">IF(C1728=$X$4,IF(ISERROR($V1728),"Enter smelter details","RMI"),IF(ISERROR($V1728),"",OFFSET('Smelter Look-up'!$F$4,$V1728-4,0)))</f>
        <v/>
      </c>
      <c r="H1728" s="183" t="str">
        <f ca="1">IF(ISERROR($V1728),"",OFFSET('Smelter Look-up'!$G$4,$V1728-4,0))</f>
        <v/>
      </c>
      <c r="I1728" s="184" t="str">
        <f ca="1">IF(ISERROR($V1728),"",OFFSET('Smelter Look-up'!$H$4,$V1728-4,0))</f>
        <v/>
      </c>
      <c r="J1728" s="184" t="str">
        <f ca="1">IF(ISERROR($V1728),"",OFFSET('Smelter Look-up'!$I$4,$V1728-4,0))</f>
        <v/>
      </c>
      <c r="K1728" s="224"/>
      <c r="L1728" s="224"/>
      <c r="M1728" s="224"/>
      <c r="N1728" s="224"/>
      <c r="O1728" s="224"/>
      <c r="P1728" s="185"/>
      <c r="Q1728" s="225"/>
      <c r="R1728" s="182" t="str">
        <f ca="1">IF(ISERROR($V1728),"",OFFSET('Smelter Look-up'!$C$4,$V1728-4,0)&amp;"")</f>
        <v/>
      </c>
      <c r="S1728" s="181" t="str">
        <f t="shared" ca="1" si="245"/>
        <v/>
      </c>
      <c r="T1728" s="181" t="str">
        <f ca="1">IF(B1728="","",IF(ISERROR(MATCH($J1728,SorP!$B$1:$B$6226,0)),"",INDIRECT("'SorP'!$A$"&amp;MATCH($S1728&amp;$J1728,SorP!C:C,0))))</f>
        <v/>
      </c>
      <c r="U1728" s="201"/>
      <c r="V1728" s="226" t="e">
        <f>IF(C1728="",NA(),IF(OR(C1728="Smelter not listed",C1728="Smelter not yet identified"),MATCH($B1728&amp;$D1728,'Smelter Look-up'!$J:$J,0),MATCH($B1728&amp;$C1728,'Smelter Look-up'!$J:$J,0)))</f>
        <v>#N/A</v>
      </c>
      <c r="X1728" s="227">
        <f t="shared" ca="1" si="246"/>
        <v>0</v>
      </c>
      <c r="AB1728" s="228" t="str">
        <f t="shared" si="247"/>
        <v/>
      </c>
    </row>
    <row r="1729" spans="1:28" s="227" customFormat="1" ht="20.25">
      <c r="A1729" s="181"/>
      <c r="B1729" s="182" t="str">
        <f>IF(LEN(A1729)=0,"",INDEX('Smelter Look-up'!$A:$A,MATCH($A1729,'Smelter Look-up'!$E:$E,0)))</f>
        <v/>
      </c>
      <c r="C1729" s="186" t="str">
        <f>IF(LEN(A1729)=0,"",INDEX('Smelter Look-up'!$C:$C,MATCH($A1729,'Smelter Look-up'!$E:$E,0)))</f>
        <v/>
      </c>
      <c r="D1729" s="230"/>
      <c r="E1729" s="182" t="str">
        <f ca="1">IF(ISERROR($V1729),"",OFFSET('Smelter Look-up'!$D$4,$V1729-4,0)&amp;"")</f>
        <v/>
      </c>
      <c r="F1729" s="182" t="str">
        <f ca="1">IF(ISERROR($V1729),"",OFFSET('Smelter Look-up'!$E$4,$V1729-4,0))</f>
        <v/>
      </c>
      <c r="G1729" s="182" t="str">
        <f ca="1">IF(C1729=$X$4,IF(ISERROR($V1729),"Enter smelter details","RMI"),IF(ISERROR($V1729),"",OFFSET('Smelter Look-up'!$F$4,$V1729-4,0)))</f>
        <v/>
      </c>
      <c r="H1729" s="183" t="str">
        <f ca="1">IF(ISERROR($V1729),"",OFFSET('Smelter Look-up'!$G$4,$V1729-4,0))</f>
        <v/>
      </c>
      <c r="I1729" s="184" t="str">
        <f ca="1">IF(ISERROR($V1729),"",OFFSET('Smelter Look-up'!$H$4,$V1729-4,0))</f>
        <v/>
      </c>
      <c r="J1729" s="184" t="str">
        <f ca="1">IF(ISERROR($V1729),"",OFFSET('Smelter Look-up'!$I$4,$V1729-4,0))</f>
        <v/>
      </c>
      <c r="K1729" s="224"/>
      <c r="L1729" s="224"/>
      <c r="M1729" s="224"/>
      <c r="N1729" s="224"/>
      <c r="O1729" s="224"/>
      <c r="P1729" s="185"/>
      <c r="Q1729" s="225"/>
      <c r="R1729" s="182" t="str">
        <f ca="1">IF(ISERROR($V1729),"",OFFSET('Smelter Look-up'!$C$4,$V1729-4,0)&amp;"")</f>
        <v/>
      </c>
      <c r="S1729" s="181" t="str">
        <f t="shared" ca="1" si="245"/>
        <v/>
      </c>
      <c r="T1729" s="181" t="str">
        <f ca="1">IF(B1729="","",IF(ISERROR(MATCH($J1729,SorP!$B$1:$B$6226,0)),"",INDIRECT("'SorP'!$A$"&amp;MATCH($S1729&amp;$J1729,SorP!C:C,0))))</f>
        <v/>
      </c>
      <c r="U1729" s="201"/>
      <c r="V1729" s="226" t="e">
        <f>IF(C1729="",NA(),IF(OR(C1729="Smelter not listed",C1729="Smelter not yet identified"),MATCH($B1729&amp;$D1729,'Smelter Look-up'!$J:$J,0),MATCH($B1729&amp;$C1729,'Smelter Look-up'!$J:$J,0)))</f>
        <v>#N/A</v>
      </c>
      <c r="X1729" s="227">
        <f t="shared" ca="1" si="246"/>
        <v>0</v>
      </c>
      <c r="AB1729" s="228" t="str">
        <f t="shared" si="247"/>
        <v/>
      </c>
    </row>
    <row r="1730" spans="1:28" s="227" customFormat="1" ht="20.25">
      <c r="A1730" s="181"/>
      <c r="B1730" s="182" t="str">
        <f>IF(LEN(A1730)=0,"",INDEX('Smelter Look-up'!$A:$A,MATCH($A1730,'Smelter Look-up'!$E:$E,0)))</f>
        <v/>
      </c>
      <c r="C1730" s="186" t="str">
        <f>IF(LEN(A1730)=0,"",INDEX('Smelter Look-up'!$C:$C,MATCH($A1730,'Smelter Look-up'!$E:$E,0)))</f>
        <v/>
      </c>
      <c r="D1730" s="230"/>
      <c r="E1730" s="182" t="str">
        <f ca="1">IF(ISERROR($V1730),"",OFFSET('Smelter Look-up'!$D$4,$V1730-4,0)&amp;"")</f>
        <v/>
      </c>
      <c r="F1730" s="182" t="str">
        <f ca="1">IF(ISERROR($V1730),"",OFFSET('Smelter Look-up'!$E$4,$V1730-4,0))</f>
        <v/>
      </c>
      <c r="G1730" s="182" t="str">
        <f ca="1">IF(C1730=$X$4,IF(ISERROR($V1730),"Enter smelter details","RMI"),IF(ISERROR($V1730),"",OFFSET('Smelter Look-up'!$F$4,$V1730-4,0)))</f>
        <v/>
      </c>
      <c r="H1730" s="183" t="str">
        <f ca="1">IF(ISERROR($V1730),"",OFFSET('Smelter Look-up'!$G$4,$V1730-4,0))</f>
        <v/>
      </c>
      <c r="I1730" s="184" t="str">
        <f ca="1">IF(ISERROR($V1730),"",OFFSET('Smelter Look-up'!$H$4,$V1730-4,0))</f>
        <v/>
      </c>
      <c r="J1730" s="184" t="str">
        <f ca="1">IF(ISERROR($V1730),"",OFFSET('Smelter Look-up'!$I$4,$V1730-4,0))</f>
        <v/>
      </c>
      <c r="K1730" s="224"/>
      <c r="L1730" s="224"/>
      <c r="M1730" s="224"/>
      <c r="N1730" s="224"/>
      <c r="O1730" s="224"/>
      <c r="P1730" s="185"/>
      <c r="Q1730" s="225"/>
      <c r="R1730" s="182" t="str">
        <f ca="1">IF(ISERROR($V1730),"",OFFSET('Smelter Look-up'!$C$4,$V1730-4,0)&amp;"")</f>
        <v/>
      </c>
      <c r="S1730" s="181" t="str">
        <f t="shared" ca="1" si="245"/>
        <v/>
      </c>
      <c r="T1730" s="181" t="str">
        <f ca="1">IF(B1730="","",IF(ISERROR(MATCH($J1730,SorP!$B$1:$B$6226,0)),"",INDIRECT("'SorP'!$A$"&amp;MATCH($S1730&amp;$J1730,SorP!C:C,0))))</f>
        <v/>
      </c>
      <c r="U1730" s="201"/>
      <c r="V1730" s="226" t="e">
        <f>IF(C1730="",NA(),IF(OR(C1730="Smelter not listed",C1730="Smelter not yet identified"),MATCH($B1730&amp;$D1730,'Smelter Look-up'!$J:$J,0),MATCH($B1730&amp;$C1730,'Smelter Look-up'!$J:$J,0)))</f>
        <v>#N/A</v>
      </c>
      <c r="X1730" s="227">
        <f t="shared" ca="1" si="246"/>
        <v>0</v>
      </c>
      <c r="AB1730" s="228" t="str">
        <f t="shared" si="247"/>
        <v/>
      </c>
    </row>
    <row r="1731" spans="1:28" s="227" customFormat="1" ht="20.25">
      <c r="A1731" s="181"/>
      <c r="B1731" s="182" t="str">
        <f>IF(LEN(A1731)=0,"",INDEX('Smelter Look-up'!$A:$A,MATCH($A1731,'Smelter Look-up'!$E:$E,0)))</f>
        <v/>
      </c>
      <c r="C1731" s="186" t="str">
        <f>IF(LEN(A1731)=0,"",INDEX('Smelter Look-up'!$C:$C,MATCH($A1731,'Smelter Look-up'!$E:$E,0)))</f>
        <v/>
      </c>
      <c r="D1731" s="230"/>
      <c r="E1731" s="182" t="str">
        <f ca="1">IF(ISERROR($V1731),"",OFFSET('Smelter Look-up'!$D$4,$V1731-4,0)&amp;"")</f>
        <v/>
      </c>
      <c r="F1731" s="182" t="str">
        <f ca="1">IF(ISERROR($V1731),"",OFFSET('Smelter Look-up'!$E$4,$V1731-4,0))</f>
        <v/>
      </c>
      <c r="G1731" s="182" t="str">
        <f ca="1">IF(C1731=$X$4,IF(ISERROR($V1731),"Enter smelter details","RMI"),IF(ISERROR($V1731),"",OFFSET('Smelter Look-up'!$F$4,$V1731-4,0)))</f>
        <v/>
      </c>
      <c r="H1731" s="183" t="str">
        <f ca="1">IF(ISERROR($V1731),"",OFFSET('Smelter Look-up'!$G$4,$V1731-4,0))</f>
        <v/>
      </c>
      <c r="I1731" s="184" t="str">
        <f ca="1">IF(ISERROR($V1731),"",OFFSET('Smelter Look-up'!$H$4,$V1731-4,0))</f>
        <v/>
      </c>
      <c r="J1731" s="184" t="str">
        <f ca="1">IF(ISERROR($V1731),"",OFFSET('Smelter Look-up'!$I$4,$V1731-4,0))</f>
        <v/>
      </c>
      <c r="K1731" s="224"/>
      <c r="L1731" s="224"/>
      <c r="M1731" s="224"/>
      <c r="N1731" s="224"/>
      <c r="O1731" s="224"/>
      <c r="P1731" s="185"/>
      <c r="Q1731" s="225"/>
      <c r="R1731" s="182" t="str">
        <f ca="1">IF(ISERROR($V1731),"",OFFSET('Smelter Look-up'!$C$4,$V1731-4,0)&amp;"")</f>
        <v/>
      </c>
      <c r="S1731" s="181" t="str">
        <f t="shared" ca="1" si="245"/>
        <v/>
      </c>
      <c r="T1731" s="181" t="str">
        <f ca="1">IF(B1731="","",IF(ISERROR(MATCH($J1731,SorP!$B$1:$B$6226,0)),"",INDIRECT("'SorP'!$A$"&amp;MATCH($S1731&amp;$J1731,SorP!C:C,0))))</f>
        <v/>
      </c>
      <c r="U1731" s="201"/>
      <c r="V1731" s="226" t="e">
        <f>IF(C1731="",NA(),IF(OR(C1731="Smelter not listed",C1731="Smelter not yet identified"),MATCH($B1731&amp;$D1731,'Smelter Look-up'!$J:$J,0),MATCH($B1731&amp;$C1731,'Smelter Look-up'!$J:$J,0)))</f>
        <v>#N/A</v>
      </c>
      <c r="X1731" s="227">
        <f t="shared" ca="1" si="246"/>
        <v>0</v>
      </c>
      <c r="AB1731" s="228" t="str">
        <f t="shared" si="247"/>
        <v/>
      </c>
    </row>
    <row r="1732" spans="1:28" s="227" customFormat="1" ht="20.25">
      <c r="A1732" s="181"/>
      <c r="B1732" s="182" t="str">
        <f>IF(LEN(A1732)=0,"",INDEX('Smelter Look-up'!$A:$A,MATCH($A1732,'Smelter Look-up'!$E:$E,0)))</f>
        <v/>
      </c>
      <c r="C1732" s="186" t="str">
        <f>IF(LEN(A1732)=0,"",INDEX('Smelter Look-up'!$C:$C,MATCH($A1732,'Smelter Look-up'!$E:$E,0)))</f>
        <v/>
      </c>
      <c r="D1732" s="230"/>
      <c r="E1732" s="182" t="str">
        <f ca="1">IF(ISERROR($V1732),"",OFFSET('Smelter Look-up'!$D$4,$V1732-4,0)&amp;"")</f>
        <v/>
      </c>
      <c r="F1732" s="182" t="str">
        <f ca="1">IF(ISERROR($V1732),"",OFFSET('Smelter Look-up'!$E$4,$V1732-4,0))</f>
        <v/>
      </c>
      <c r="G1732" s="182" t="str">
        <f ca="1">IF(C1732=$X$4,IF(ISERROR($V1732),"Enter smelter details","RMI"),IF(ISERROR($V1732),"",OFFSET('Smelter Look-up'!$F$4,$V1732-4,0)))</f>
        <v/>
      </c>
      <c r="H1732" s="183" t="str">
        <f ca="1">IF(ISERROR($V1732),"",OFFSET('Smelter Look-up'!$G$4,$V1732-4,0))</f>
        <v/>
      </c>
      <c r="I1732" s="184" t="str">
        <f ca="1">IF(ISERROR($V1732),"",OFFSET('Smelter Look-up'!$H$4,$V1732-4,0))</f>
        <v/>
      </c>
      <c r="J1732" s="184" t="str">
        <f ca="1">IF(ISERROR($V1732),"",OFFSET('Smelter Look-up'!$I$4,$V1732-4,0))</f>
        <v/>
      </c>
      <c r="K1732" s="224"/>
      <c r="L1732" s="224"/>
      <c r="M1732" s="224"/>
      <c r="N1732" s="224"/>
      <c r="O1732" s="224"/>
      <c r="P1732" s="185"/>
      <c r="Q1732" s="225"/>
      <c r="R1732" s="182" t="str">
        <f ca="1">IF(ISERROR($V1732),"",OFFSET('Smelter Look-up'!$C$4,$V1732-4,0)&amp;"")</f>
        <v/>
      </c>
      <c r="S1732" s="181" t="str">
        <f t="shared" ca="1" si="245"/>
        <v/>
      </c>
      <c r="T1732" s="181" t="str">
        <f ca="1">IF(B1732="","",IF(ISERROR(MATCH($J1732,SorP!$B$1:$B$6226,0)),"",INDIRECT("'SorP'!$A$"&amp;MATCH($S1732&amp;$J1732,SorP!C:C,0))))</f>
        <v/>
      </c>
      <c r="U1732" s="201"/>
      <c r="V1732" s="226" t="e">
        <f>IF(C1732="",NA(),IF(OR(C1732="Smelter not listed",C1732="Smelter not yet identified"),MATCH($B1732&amp;$D1732,'Smelter Look-up'!$J:$J,0),MATCH($B1732&amp;$C1732,'Smelter Look-up'!$J:$J,0)))</f>
        <v>#N/A</v>
      </c>
      <c r="X1732" s="227">
        <f t="shared" ca="1" si="246"/>
        <v>0</v>
      </c>
      <c r="AB1732" s="228" t="str">
        <f t="shared" si="247"/>
        <v/>
      </c>
    </row>
    <row r="1733" spans="1:28" s="227" customFormat="1" ht="20.25">
      <c r="A1733" s="181"/>
      <c r="B1733" s="182" t="str">
        <f>IF(LEN(A1733)=0,"",INDEX('Smelter Look-up'!$A:$A,MATCH($A1733,'Smelter Look-up'!$E:$E,0)))</f>
        <v/>
      </c>
      <c r="C1733" s="186" t="str">
        <f>IF(LEN(A1733)=0,"",INDEX('Smelter Look-up'!$C:$C,MATCH($A1733,'Smelter Look-up'!$E:$E,0)))</f>
        <v/>
      </c>
      <c r="D1733" s="230"/>
      <c r="E1733" s="182" t="str">
        <f ca="1">IF(ISERROR($V1733),"",OFFSET('Smelter Look-up'!$D$4,$V1733-4,0)&amp;"")</f>
        <v/>
      </c>
      <c r="F1733" s="182" t="str">
        <f ca="1">IF(ISERROR($V1733),"",OFFSET('Smelter Look-up'!$E$4,$V1733-4,0))</f>
        <v/>
      </c>
      <c r="G1733" s="182" t="str">
        <f ca="1">IF(C1733=$X$4,IF(ISERROR($V1733),"Enter smelter details","RMI"),IF(ISERROR($V1733),"",OFFSET('Smelter Look-up'!$F$4,$V1733-4,0)))</f>
        <v/>
      </c>
      <c r="H1733" s="183" t="str">
        <f ca="1">IF(ISERROR($V1733),"",OFFSET('Smelter Look-up'!$G$4,$V1733-4,0))</f>
        <v/>
      </c>
      <c r="I1733" s="184" t="str">
        <f ca="1">IF(ISERROR($V1733),"",OFFSET('Smelter Look-up'!$H$4,$V1733-4,0))</f>
        <v/>
      </c>
      <c r="J1733" s="184" t="str">
        <f ca="1">IF(ISERROR($V1733),"",OFFSET('Smelter Look-up'!$I$4,$V1733-4,0))</f>
        <v/>
      </c>
      <c r="K1733" s="224"/>
      <c r="L1733" s="224"/>
      <c r="M1733" s="224"/>
      <c r="N1733" s="224"/>
      <c r="O1733" s="224"/>
      <c r="P1733" s="185"/>
      <c r="Q1733" s="225"/>
      <c r="R1733" s="182" t="str">
        <f ca="1">IF(ISERROR($V1733),"",OFFSET('Smelter Look-up'!$C$4,$V1733-4,0)&amp;"")</f>
        <v/>
      </c>
      <c r="S1733" s="181" t="str">
        <f t="shared" ca="1" si="245"/>
        <v/>
      </c>
      <c r="T1733" s="181" t="str">
        <f ca="1">IF(B1733="","",IF(ISERROR(MATCH($J1733,SorP!$B$1:$B$6226,0)),"",INDIRECT("'SorP'!$A$"&amp;MATCH($S1733&amp;$J1733,SorP!C:C,0))))</f>
        <v/>
      </c>
      <c r="U1733" s="201"/>
      <c r="V1733" s="226" t="e">
        <f>IF(C1733="",NA(),IF(OR(C1733="Smelter not listed",C1733="Smelter not yet identified"),MATCH($B1733&amp;$D1733,'Smelter Look-up'!$J:$J,0),MATCH($B1733&amp;$C1733,'Smelter Look-up'!$J:$J,0)))</f>
        <v>#N/A</v>
      </c>
      <c r="X1733" s="227">
        <f t="shared" ca="1" si="246"/>
        <v>0</v>
      </c>
      <c r="AB1733" s="228" t="str">
        <f t="shared" si="247"/>
        <v/>
      </c>
    </row>
    <row r="1734" spans="1:28" s="227" customFormat="1" ht="20.25">
      <c r="A1734" s="181"/>
      <c r="B1734" s="182" t="str">
        <f>IF(LEN(A1734)=0,"",INDEX('Smelter Look-up'!$A:$A,MATCH($A1734,'Smelter Look-up'!$E:$E,0)))</f>
        <v/>
      </c>
      <c r="C1734" s="186" t="str">
        <f>IF(LEN(A1734)=0,"",INDEX('Smelter Look-up'!$C:$C,MATCH($A1734,'Smelter Look-up'!$E:$E,0)))</f>
        <v/>
      </c>
      <c r="D1734" s="230"/>
      <c r="E1734" s="182" t="str">
        <f ca="1">IF(ISERROR($V1734),"",OFFSET('Smelter Look-up'!$D$4,$V1734-4,0)&amp;"")</f>
        <v/>
      </c>
      <c r="F1734" s="182" t="str">
        <f ca="1">IF(ISERROR($V1734),"",OFFSET('Smelter Look-up'!$E$4,$V1734-4,0))</f>
        <v/>
      </c>
      <c r="G1734" s="182" t="str">
        <f ca="1">IF(C1734=$X$4,IF(ISERROR($V1734),"Enter smelter details","RMI"),IF(ISERROR($V1734),"",OFFSET('Smelter Look-up'!$F$4,$V1734-4,0)))</f>
        <v/>
      </c>
      <c r="H1734" s="183" t="str">
        <f ca="1">IF(ISERROR($V1734),"",OFFSET('Smelter Look-up'!$G$4,$V1734-4,0))</f>
        <v/>
      </c>
      <c r="I1734" s="184" t="str">
        <f ca="1">IF(ISERROR($V1734),"",OFFSET('Smelter Look-up'!$H$4,$V1734-4,0))</f>
        <v/>
      </c>
      <c r="J1734" s="184" t="str">
        <f ca="1">IF(ISERROR($V1734),"",OFFSET('Smelter Look-up'!$I$4,$V1734-4,0))</f>
        <v/>
      </c>
      <c r="K1734" s="224"/>
      <c r="L1734" s="224"/>
      <c r="M1734" s="224"/>
      <c r="N1734" s="224"/>
      <c r="O1734" s="224"/>
      <c r="P1734" s="185"/>
      <c r="Q1734" s="225"/>
      <c r="R1734" s="182" t="str">
        <f ca="1">IF(ISERROR($V1734),"",OFFSET('Smelter Look-up'!$C$4,$V1734-4,0)&amp;"")</f>
        <v/>
      </c>
      <c r="S1734" s="181" t="str">
        <f t="shared" ca="1" si="245"/>
        <v/>
      </c>
      <c r="T1734" s="181" t="str">
        <f ca="1">IF(B1734="","",IF(ISERROR(MATCH($J1734,SorP!$B$1:$B$6226,0)),"",INDIRECT("'SorP'!$A$"&amp;MATCH($S1734&amp;$J1734,SorP!C:C,0))))</f>
        <v/>
      </c>
      <c r="U1734" s="201"/>
      <c r="V1734" s="226" t="e">
        <f>IF(C1734="",NA(),IF(OR(C1734="Smelter not listed",C1734="Smelter not yet identified"),MATCH($B1734&amp;$D1734,'Smelter Look-up'!$J:$J,0),MATCH($B1734&amp;$C1734,'Smelter Look-up'!$J:$J,0)))</f>
        <v>#N/A</v>
      </c>
      <c r="X1734" s="227">
        <f t="shared" ca="1" si="246"/>
        <v>0</v>
      </c>
      <c r="AB1734" s="228" t="str">
        <f t="shared" si="247"/>
        <v/>
      </c>
    </row>
    <row r="1735" spans="1:28" s="227" customFormat="1" ht="20.25">
      <c r="A1735" s="181"/>
      <c r="B1735" s="182" t="str">
        <f>IF(LEN(A1735)=0,"",INDEX('Smelter Look-up'!$A:$A,MATCH($A1735,'Smelter Look-up'!$E:$E,0)))</f>
        <v/>
      </c>
      <c r="C1735" s="186" t="str">
        <f>IF(LEN(A1735)=0,"",INDEX('Smelter Look-up'!$C:$C,MATCH($A1735,'Smelter Look-up'!$E:$E,0)))</f>
        <v/>
      </c>
      <c r="D1735" s="230"/>
      <c r="E1735" s="182" t="str">
        <f ca="1">IF(ISERROR($V1735),"",OFFSET('Smelter Look-up'!$D$4,$V1735-4,0)&amp;"")</f>
        <v/>
      </c>
      <c r="F1735" s="182" t="str">
        <f ca="1">IF(ISERROR($V1735),"",OFFSET('Smelter Look-up'!$E$4,$V1735-4,0))</f>
        <v/>
      </c>
      <c r="G1735" s="182" t="str">
        <f ca="1">IF(C1735=$X$4,IF(ISERROR($V1735),"Enter smelter details","RMI"),IF(ISERROR($V1735),"",OFFSET('Smelter Look-up'!$F$4,$V1735-4,0)))</f>
        <v/>
      </c>
      <c r="H1735" s="183" t="str">
        <f ca="1">IF(ISERROR($V1735),"",OFFSET('Smelter Look-up'!$G$4,$V1735-4,0))</f>
        <v/>
      </c>
      <c r="I1735" s="184" t="str">
        <f ca="1">IF(ISERROR($V1735),"",OFFSET('Smelter Look-up'!$H$4,$V1735-4,0))</f>
        <v/>
      </c>
      <c r="J1735" s="184" t="str">
        <f ca="1">IF(ISERROR($V1735),"",OFFSET('Smelter Look-up'!$I$4,$V1735-4,0))</f>
        <v/>
      </c>
      <c r="K1735" s="224"/>
      <c r="L1735" s="224"/>
      <c r="M1735" s="224"/>
      <c r="N1735" s="224"/>
      <c r="O1735" s="224"/>
      <c r="P1735" s="185"/>
      <c r="Q1735" s="225"/>
      <c r="R1735" s="182" t="str">
        <f ca="1">IF(ISERROR($V1735),"",OFFSET('Smelter Look-up'!$C$4,$V1735-4,0)&amp;"")</f>
        <v/>
      </c>
      <c r="S1735" s="181" t="str">
        <f t="shared" ca="1" si="245"/>
        <v/>
      </c>
      <c r="T1735" s="181" t="str">
        <f ca="1">IF(B1735="","",IF(ISERROR(MATCH($J1735,SorP!$B$1:$B$6226,0)),"",INDIRECT("'SorP'!$A$"&amp;MATCH($S1735&amp;$J1735,SorP!C:C,0))))</f>
        <v/>
      </c>
      <c r="U1735" s="201"/>
      <c r="V1735" s="226" t="e">
        <f>IF(C1735="",NA(),IF(OR(C1735="Smelter not listed",C1735="Smelter not yet identified"),MATCH($B1735&amp;$D1735,'Smelter Look-up'!$J:$J,0),MATCH($B1735&amp;$C1735,'Smelter Look-up'!$J:$J,0)))</f>
        <v>#N/A</v>
      </c>
      <c r="X1735" s="227">
        <f t="shared" ca="1" si="246"/>
        <v>0</v>
      </c>
      <c r="AB1735" s="228" t="str">
        <f t="shared" si="247"/>
        <v/>
      </c>
    </row>
    <row r="1736" spans="1:28" s="227" customFormat="1" ht="20.25">
      <c r="A1736" s="181"/>
      <c r="B1736" s="182" t="str">
        <f>IF(LEN(A1736)=0,"",INDEX('Smelter Look-up'!$A:$A,MATCH($A1736,'Smelter Look-up'!$E:$E,0)))</f>
        <v/>
      </c>
      <c r="C1736" s="186" t="str">
        <f>IF(LEN(A1736)=0,"",INDEX('Smelter Look-up'!$C:$C,MATCH($A1736,'Smelter Look-up'!$E:$E,0)))</f>
        <v/>
      </c>
      <c r="D1736" s="230"/>
      <c r="E1736" s="182" t="str">
        <f ca="1">IF(ISERROR($V1736),"",OFFSET('Smelter Look-up'!$D$4,$V1736-4,0)&amp;"")</f>
        <v/>
      </c>
      <c r="F1736" s="182" t="str">
        <f ca="1">IF(ISERROR($V1736),"",OFFSET('Smelter Look-up'!$E$4,$V1736-4,0))</f>
        <v/>
      </c>
      <c r="G1736" s="182" t="str">
        <f ca="1">IF(C1736=$X$4,IF(ISERROR($V1736),"Enter smelter details","RMI"),IF(ISERROR($V1736),"",OFFSET('Smelter Look-up'!$F$4,$V1736-4,0)))</f>
        <v/>
      </c>
      <c r="H1736" s="183" t="str">
        <f ca="1">IF(ISERROR($V1736),"",OFFSET('Smelter Look-up'!$G$4,$V1736-4,0))</f>
        <v/>
      </c>
      <c r="I1736" s="184" t="str">
        <f ca="1">IF(ISERROR($V1736),"",OFFSET('Smelter Look-up'!$H$4,$V1736-4,0))</f>
        <v/>
      </c>
      <c r="J1736" s="184" t="str">
        <f ca="1">IF(ISERROR($V1736),"",OFFSET('Smelter Look-up'!$I$4,$V1736-4,0))</f>
        <v/>
      </c>
      <c r="K1736" s="224"/>
      <c r="L1736" s="224"/>
      <c r="M1736" s="224"/>
      <c r="N1736" s="224"/>
      <c r="O1736" s="224"/>
      <c r="P1736" s="185"/>
      <c r="Q1736" s="225"/>
      <c r="R1736" s="182" t="str">
        <f ca="1">IF(ISERROR($V1736),"",OFFSET('Smelter Look-up'!$C$4,$V1736-4,0)&amp;"")</f>
        <v/>
      </c>
      <c r="S1736" s="181" t="str">
        <f t="shared" ca="1" si="245"/>
        <v/>
      </c>
      <c r="T1736" s="181" t="str">
        <f ca="1">IF(B1736="","",IF(ISERROR(MATCH($J1736,SorP!$B$1:$B$6226,0)),"",INDIRECT("'SorP'!$A$"&amp;MATCH($S1736&amp;$J1736,SorP!C:C,0))))</f>
        <v/>
      </c>
      <c r="U1736" s="201"/>
      <c r="V1736" s="226" t="e">
        <f>IF(C1736="",NA(),IF(OR(C1736="Smelter not listed",C1736="Smelter not yet identified"),MATCH($B1736&amp;$D1736,'Smelter Look-up'!$J:$J,0),MATCH($B1736&amp;$C1736,'Smelter Look-up'!$J:$J,0)))</f>
        <v>#N/A</v>
      </c>
      <c r="X1736" s="227">
        <f t="shared" ca="1" si="246"/>
        <v>0</v>
      </c>
      <c r="AB1736" s="228" t="str">
        <f t="shared" si="247"/>
        <v/>
      </c>
    </row>
    <row r="1737" spans="1:28" s="227" customFormat="1" ht="20.25">
      <c r="A1737" s="181"/>
      <c r="B1737" s="182" t="str">
        <f>IF(LEN(A1737)=0,"",INDEX('Smelter Look-up'!$A:$A,MATCH($A1737,'Smelter Look-up'!$E:$E,0)))</f>
        <v/>
      </c>
      <c r="C1737" s="186" t="str">
        <f>IF(LEN(A1737)=0,"",INDEX('Smelter Look-up'!$C:$C,MATCH($A1737,'Smelter Look-up'!$E:$E,0)))</f>
        <v/>
      </c>
      <c r="D1737" s="230"/>
      <c r="E1737" s="182" t="str">
        <f ca="1">IF(ISERROR($V1737),"",OFFSET('Smelter Look-up'!$D$4,$V1737-4,0)&amp;"")</f>
        <v/>
      </c>
      <c r="F1737" s="182" t="str">
        <f ca="1">IF(ISERROR($V1737),"",OFFSET('Smelter Look-up'!$E$4,$V1737-4,0))</f>
        <v/>
      </c>
      <c r="G1737" s="182" t="str">
        <f ca="1">IF(C1737=$X$4,IF(ISERROR($V1737),"Enter smelter details","RMI"),IF(ISERROR($V1737),"",OFFSET('Smelter Look-up'!$F$4,$V1737-4,0)))</f>
        <v/>
      </c>
      <c r="H1737" s="183" t="str">
        <f ca="1">IF(ISERROR($V1737),"",OFFSET('Smelter Look-up'!$G$4,$V1737-4,0))</f>
        <v/>
      </c>
      <c r="I1737" s="184" t="str">
        <f ca="1">IF(ISERROR($V1737),"",OFFSET('Smelter Look-up'!$H$4,$V1737-4,0))</f>
        <v/>
      </c>
      <c r="J1737" s="184" t="str">
        <f ca="1">IF(ISERROR($V1737),"",OFFSET('Smelter Look-up'!$I$4,$V1737-4,0))</f>
        <v/>
      </c>
      <c r="K1737" s="224"/>
      <c r="L1737" s="224"/>
      <c r="M1737" s="224"/>
      <c r="N1737" s="224"/>
      <c r="O1737" s="224"/>
      <c r="P1737" s="185"/>
      <c r="Q1737" s="225"/>
      <c r="R1737" s="182" t="str">
        <f ca="1">IF(ISERROR($V1737),"",OFFSET('Smelter Look-up'!$C$4,$V1737-4,0)&amp;"")</f>
        <v/>
      </c>
      <c r="S1737" s="181" t="str">
        <f t="shared" ca="1" si="245"/>
        <v/>
      </c>
      <c r="T1737" s="181" t="str">
        <f ca="1">IF(B1737="","",IF(ISERROR(MATCH($J1737,SorP!$B$1:$B$6226,0)),"",INDIRECT("'SorP'!$A$"&amp;MATCH($S1737&amp;$J1737,SorP!C:C,0))))</f>
        <v/>
      </c>
      <c r="U1737" s="201"/>
      <c r="V1737" s="226" t="e">
        <f>IF(C1737="",NA(),IF(OR(C1737="Smelter not listed",C1737="Smelter not yet identified"),MATCH($B1737&amp;$D1737,'Smelter Look-up'!$J:$J,0),MATCH($B1737&amp;$C1737,'Smelter Look-up'!$J:$J,0)))</f>
        <v>#N/A</v>
      </c>
      <c r="X1737" s="227">
        <f t="shared" ca="1" si="246"/>
        <v>0</v>
      </c>
      <c r="AB1737" s="228" t="str">
        <f t="shared" si="247"/>
        <v/>
      </c>
    </row>
    <row r="1738" spans="1:28" s="227" customFormat="1" ht="20.25">
      <c r="A1738" s="181"/>
      <c r="B1738" s="182" t="str">
        <f>IF(LEN(A1738)=0,"",INDEX('Smelter Look-up'!$A:$A,MATCH($A1738,'Smelter Look-up'!$E:$E,0)))</f>
        <v/>
      </c>
      <c r="C1738" s="186" t="str">
        <f>IF(LEN(A1738)=0,"",INDEX('Smelter Look-up'!$C:$C,MATCH($A1738,'Smelter Look-up'!$E:$E,0)))</f>
        <v/>
      </c>
      <c r="D1738" s="230"/>
      <c r="E1738" s="182" t="str">
        <f ca="1">IF(ISERROR($V1738),"",OFFSET('Smelter Look-up'!$D$4,$V1738-4,0)&amp;"")</f>
        <v/>
      </c>
      <c r="F1738" s="182" t="str">
        <f ca="1">IF(ISERROR($V1738),"",OFFSET('Smelter Look-up'!$E$4,$V1738-4,0))</f>
        <v/>
      </c>
      <c r="G1738" s="182" t="str">
        <f ca="1">IF(C1738=$X$4,IF(ISERROR($V1738),"Enter smelter details","RMI"),IF(ISERROR($V1738),"",OFFSET('Smelter Look-up'!$F$4,$V1738-4,0)))</f>
        <v/>
      </c>
      <c r="H1738" s="183" t="str">
        <f ca="1">IF(ISERROR($V1738),"",OFFSET('Smelter Look-up'!$G$4,$V1738-4,0))</f>
        <v/>
      </c>
      <c r="I1738" s="184" t="str">
        <f ca="1">IF(ISERROR($V1738),"",OFFSET('Smelter Look-up'!$H$4,$V1738-4,0))</f>
        <v/>
      </c>
      <c r="J1738" s="184" t="str">
        <f ca="1">IF(ISERROR($V1738),"",OFFSET('Smelter Look-up'!$I$4,$V1738-4,0))</f>
        <v/>
      </c>
      <c r="K1738" s="224"/>
      <c r="L1738" s="224"/>
      <c r="M1738" s="224"/>
      <c r="N1738" s="224"/>
      <c r="O1738" s="224"/>
      <c r="P1738" s="185"/>
      <c r="Q1738" s="225"/>
      <c r="R1738" s="182" t="str">
        <f ca="1">IF(ISERROR($V1738),"",OFFSET('Smelter Look-up'!$C$4,$V1738-4,0)&amp;"")</f>
        <v/>
      </c>
      <c r="S1738" s="181" t="str">
        <f t="shared" ca="1" si="245"/>
        <v/>
      </c>
      <c r="T1738" s="181" t="str">
        <f ca="1">IF(B1738="","",IF(ISERROR(MATCH($J1738,SorP!$B$1:$B$6226,0)),"",INDIRECT("'SorP'!$A$"&amp;MATCH($S1738&amp;$J1738,SorP!C:C,0))))</f>
        <v/>
      </c>
      <c r="U1738" s="201"/>
      <c r="V1738" s="226" t="e">
        <f>IF(C1738="",NA(),IF(OR(C1738="Smelter not listed",C1738="Smelter not yet identified"),MATCH($B1738&amp;$D1738,'Smelter Look-up'!$J:$J,0),MATCH($B1738&amp;$C1738,'Smelter Look-up'!$J:$J,0)))</f>
        <v>#N/A</v>
      </c>
      <c r="X1738" s="227">
        <f t="shared" ca="1" si="246"/>
        <v>0</v>
      </c>
      <c r="AB1738" s="228" t="str">
        <f t="shared" si="247"/>
        <v/>
      </c>
    </row>
    <row r="1739" spans="1:28" s="227" customFormat="1" ht="20.25">
      <c r="A1739" s="181"/>
      <c r="B1739" s="182" t="str">
        <f>IF(LEN(A1739)=0,"",INDEX('Smelter Look-up'!$A:$A,MATCH($A1739,'Smelter Look-up'!$E:$E,0)))</f>
        <v/>
      </c>
      <c r="C1739" s="186" t="str">
        <f>IF(LEN(A1739)=0,"",INDEX('Smelter Look-up'!$C:$C,MATCH($A1739,'Smelter Look-up'!$E:$E,0)))</f>
        <v/>
      </c>
      <c r="D1739" s="230"/>
      <c r="E1739" s="182" t="str">
        <f ca="1">IF(ISERROR($V1739),"",OFFSET('Smelter Look-up'!$D$4,$V1739-4,0)&amp;"")</f>
        <v/>
      </c>
      <c r="F1739" s="182" t="str">
        <f ca="1">IF(ISERROR($V1739),"",OFFSET('Smelter Look-up'!$E$4,$V1739-4,0))</f>
        <v/>
      </c>
      <c r="G1739" s="182" t="str">
        <f ca="1">IF(C1739=$X$4,IF(ISERROR($V1739),"Enter smelter details","RMI"),IF(ISERROR($V1739),"",OFFSET('Smelter Look-up'!$F$4,$V1739-4,0)))</f>
        <v/>
      </c>
      <c r="H1739" s="183" t="str">
        <f ca="1">IF(ISERROR($V1739),"",OFFSET('Smelter Look-up'!$G$4,$V1739-4,0))</f>
        <v/>
      </c>
      <c r="I1739" s="184" t="str">
        <f ca="1">IF(ISERROR($V1739),"",OFFSET('Smelter Look-up'!$H$4,$V1739-4,0))</f>
        <v/>
      </c>
      <c r="J1739" s="184" t="str">
        <f ca="1">IF(ISERROR($V1739),"",OFFSET('Smelter Look-up'!$I$4,$V1739-4,0))</f>
        <v/>
      </c>
      <c r="K1739" s="224"/>
      <c r="L1739" s="224"/>
      <c r="M1739" s="224"/>
      <c r="N1739" s="224"/>
      <c r="O1739" s="224"/>
      <c r="P1739" s="185"/>
      <c r="Q1739" s="225"/>
      <c r="R1739" s="182" t="str">
        <f ca="1">IF(ISERROR($V1739),"",OFFSET('Smelter Look-up'!$C$4,$V1739-4,0)&amp;"")</f>
        <v/>
      </c>
      <c r="S1739" s="181" t="str">
        <f t="shared" ca="1" si="245"/>
        <v/>
      </c>
      <c r="T1739" s="181" t="str">
        <f ca="1">IF(B1739="","",IF(ISERROR(MATCH($J1739,SorP!$B$1:$B$6226,0)),"",INDIRECT("'SorP'!$A$"&amp;MATCH($S1739&amp;$J1739,SorP!C:C,0))))</f>
        <v/>
      </c>
      <c r="U1739" s="201"/>
      <c r="V1739" s="226" t="e">
        <f>IF(C1739="",NA(),IF(OR(C1739="Smelter not listed",C1739="Smelter not yet identified"),MATCH($B1739&amp;$D1739,'Smelter Look-up'!$J:$J,0),MATCH($B1739&amp;$C1739,'Smelter Look-up'!$J:$J,0)))</f>
        <v>#N/A</v>
      </c>
      <c r="X1739" s="227">
        <f t="shared" ca="1" si="246"/>
        <v>0</v>
      </c>
      <c r="AB1739" s="228" t="str">
        <f t="shared" si="247"/>
        <v/>
      </c>
    </row>
    <row r="1740" spans="1:28" s="227" customFormat="1" ht="20.25">
      <c r="A1740" s="181"/>
      <c r="B1740" s="182" t="str">
        <f>IF(LEN(A1740)=0,"",INDEX('Smelter Look-up'!$A:$A,MATCH($A1740,'Smelter Look-up'!$E:$E,0)))</f>
        <v/>
      </c>
      <c r="C1740" s="186" t="str">
        <f>IF(LEN(A1740)=0,"",INDEX('Smelter Look-up'!$C:$C,MATCH($A1740,'Smelter Look-up'!$E:$E,0)))</f>
        <v/>
      </c>
      <c r="D1740" s="230"/>
      <c r="E1740" s="182" t="str">
        <f ca="1">IF(ISERROR($V1740),"",OFFSET('Smelter Look-up'!$D$4,$V1740-4,0)&amp;"")</f>
        <v/>
      </c>
      <c r="F1740" s="182" t="str">
        <f ca="1">IF(ISERROR($V1740),"",OFFSET('Smelter Look-up'!$E$4,$V1740-4,0))</f>
        <v/>
      </c>
      <c r="G1740" s="182" t="str">
        <f ca="1">IF(C1740=$X$4,IF(ISERROR($V1740),"Enter smelter details","RMI"),IF(ISERROR($V1740),"",OFFSET('Smelter Look-up'!$F$4,$V1740-4,0)))</f>
        <v/>
      </c>
      <c r="H1740" s="183" t="str">
        <f ca="1">IF(ISERROR($V1740),"",OFFSET('Smelter Look-up'!$G$4,$V1740-4,0))</f>
        <v/>
      </c>
      <c r="I1740" s="184" t="str">
        <f ca="1">IF(ISERROR($V1740),"",OFFSET('Smelter Look-up'!$H$4,$V1740-4,0))</f>
        <v/>
      </c>
      <c r="J1740" s="184" t="str">
        <f ca="1">IF(ISERROR($V1740),"",OFFSET('Smelter Look-up'!$I$4,$V1740-4,0))</f>
        <v/>
      </c>
      <c r="K1740" s="224"/>
      <c r="L1740" s="224"/>
      <c r="M1740" s="224"/>
      <c r="N1740" s="224"/>
      <c r="O1740" s="224"/>
      <c r="P1740" s="185"/>
      <c r="Q1740" s="225"/>
      <c r="R1740" s="182" t="str">
        <f ca="1">IF(ISERROR($V1740),"",OFFSET('Smelter Look-up'!$C$4,$V1740-4,0)&amp;"")</f>
        <v/>
      </c>
      <c r="S1740" s="181" t="str">
        <f t="shared" ca="1" si="245"/>
        <v/>
      </c>
      <c r="T1740" s="181" t="str">
        <f ca="1">IF(B1740="","",IF(ISERROR(MATCH($J1740,SorP!$B$1:$B$6226,0)),"",INDIRECT("'SorP'!$A$"&amp;MATCH($S1740&amp;$J1740,SorP!C:C,0))))</f>
        <v/>
      </c>
      <c r="U1740" s="201"/>
      <c r="V1740" s="226" t="e">
        <f>IF(C1740="",NA(),IF(OR(C1740="Smelter not listed",C1740="Smelter not yet identified"),MATCH($B1740&amp;$D1740,'Smelter Look-up'!$J:$J,0),MATCH($B1740&amp;$C1740,'Smelter Look-up'!$J:$J,0)))</f>
        <v>#N/A</v>
      </c>
      <c r="X1740" s="227">
        <f t="shared" ca="1" si="246"/>
        <v>0</v>
      </c>
      <c r="AB1740" s="228" t="str">
        <f t="shared" si="247"/>
        <v/>
      </c>
    </row>
    <row r="1741" spans="1:28" s="227" customFormat="1" ht="20.25">
      <c r="A1741" s="181"/>
      <c r="B1741" s="182" t="str">
        <f>IF(LEN(A1741)=0,"",INDEX('Smelter Look-up'!$A:$A,MATCH($A1741,'Smelter Look-up'!$E:$E,0)))</f>
        <v/>
      </c>
      <c r="C1741" s="186" t="str">
        <f>IF(LEN(A1741)=0,"",INDEX('Smelter Look-up'!$C:$C,MATCH($A1741,'Smelter Look-up'!$E:$E,0)))</f>
        <v/>
      </c>
      <c r="D1741" s="230"/>
      <c r="E1741" s="182" t="str">
        <f ca="1">IF(ISERROR($V1741),"",OFFSET('Smelter Look-up'!$D$4,$V1741-4,0)&amp;"")</f>
        <v/>
      </c>
      <c r="F1741" s="182" t="str">
        <f ca="1">IF(ISERROR($V1741),"",OFFSET('Smelter Look-up'!$E$4,$V1741-4,0))</f>
        <v/>
      </c>
      <c r="G1741" s="182" t="str">
        <f ca="1">IF(C1741=$X$4,IF(ISERROR($V1741),"Enter smelter details","RMI"),IF(ISERROR($V1741),"",OFFSET('Smelter Look-up'!$F$4,$V1741-4,0)))</f>
        <v/>
      </c>
      <c r="H1741" s="183" t="str">
        <f ca="1">IF(ISERROR($V1741),"",OFFSET('Smelter Look-up'!$G$4,$V1741-4,0))</f>
        <v/>
      </c>
      <c r="I1741" s="184" t="str">
        <f ca="1">IF(ISERROR($V1741),"",OFFSET('Smelter Look-up'!$H$4,$V1741-4,0))</f>
        <v/>
      </c>
      <c r="J1741" s="184" t="str">
        <f ca="1">IF(ISERROR($V1741),"",OFFSET('Smelter Look-up'!$I$4,$V1741-4,0))</f>
        <v/>
      </c>
      <c r="K1741" s="224"/>
      <c r="L1741" s="224"/>
      <c r="M1741" s="224"/>
      <c r="N1741" s="224"/>
      <c r="O1741" s="224"/>
      <c r="P1741" s="185"/>
      <c r="Q1741" s="225"/>
      <c r="R1741" s="182" t="str">
        <f ca="1">IF(ISERROR($V1741),"",OFFSET('Smelter Look-up'!$C$4,$V1741-4,0)&amp;"")</f>
        <v/>
      </c>
      <c r="S1741" s="181" t="str">
        <f t="shared" ca="1" si="245"/>
        <v/>
      </c>
      <c r="T1741" s="181" t="str">
        <f ca="1">IF(B1741="","",IF(ISERROR(MATCH($J1741,SorP!$B$1:$B$6226,0)),"",INDIRECT("'SorP'!$A$"&amp;MATCH($S1741&amp;$J1741,SorP!C:C,0))))</f>
        <v/>
      </c>
      <c r="U1741" s="201"/>
      <c r="V1741" s="226" t="e">
        <f>IF(C1741="",NA(),IF(OR(C1741="Smelter not listed",C1741="Smelter not yet identified"),MATCH($B1741&amp;$D1741,'Smelter Look-up'!$J:$J,0),MATCH($B1741&amp;$C1741,'Smelter Look-up'!$J:$J,0)))</f>
        <v>#N/A</v>
      </c>
      <c r="X1741" s="227">
        <f t="shared" ca="1" si="246"/>
        <v>0</v>
      </c>
      <c r="AB1741" s="228" t="str">
        <f t="shared" si="247"/>
        <v/>
      </c>
    </row>
    <row r="1742" spans="1:28" s="227" customFormat="1" ht="20.25">
      <c r="A1742" s="181"/>
      <c r="B1742" s="182" t="str">
        <f>IF(LEN(A1742)=0,"",INDEX('Smelter Look-up'!$A:$A,MATCH($A1742,'Smelter Look-up'!$E:$E,0)))</f>
        <v/>
      </c>
      <c r="C1742" s="186" t="str">
        <f>IF(LEN(A1742)=0,"",INDEX('Smelter Look-up'!$C:$C,MATCH($A1742,'Smelter Look-up'!$E:$E,0)))</f>
        <v/>
      </c>
      <c r="D1742" s="230"/>
      <c r="E1742" s="182" t="str">
        <f ca="1">IF(ISERROR($V1742),"",OFFSET('Smelter Look-up'!$D$4,$V1742-4,0)&amp;"")</f>
        <v/>
      </c>
      <c r="F1742" s="182" t="str">
        <f ca="1">IF(ISERROR($V1742),"",OFFSET('Smelter Look-up'!$E$4,$V1742-4,0))</f>
        <v/>
      </c>
      <c r="G1742" s="182" t="str">
        <f ca="1">IF(C1742=$X$4,IF(ISERROR($V1742),"Enter smelter details","RMI"),IF(ISERROR($V1742),"",OFFSET('Smelter Look-up'!$F$4,$V1742-4,0)))</f>
        <v/>
      </c>
      <c r="H1742" s="183" t="str">
        <f ca="1">IF(ISERROR($V1742),"",OFFSET('Smelter Look-up'!$G$4,$V1742-4,0))</f>
        <v/>
      </c>
      <c r="I1742" s="184" t="str">
        <f ca="1">IF(ISERROR($V1742),"",OFFSET('Smelter Look-up'!$H$4,$V1742-4,0))</f>
        <v/>
      </c>
      <c r="J1742" s="184" t="str">
        <f ca="1">IF(ISERROR($V1742),"",OFFSET('Smelter Look-up'!$I$4,$V1742-4,0))</f>
        <v/>
      </c>
      <c r="K1742" s="224"/>
      <c r="L1742" s="224"/>
      <c r="M1742" s="224"/>
      <c r="N1742" s="224"/>
      <c r="O1742" s="224"/>
      <c r="P1742" s="185"/>
      <c r="Q1742" s="225"/>
      <c r="R1742" s="182" t="str">
        <f ca="1">IF(ISERROR($V1742),"",OFFSET('Smelter Look-up'!$C$4,$V1742-4,0)&amp;"")</f>
        <v/>
      </c>
      <c r="S1742" s="181" t="str">
        <f t="shared" ca="1" si="245"/>
        <v/>
      </c>
      <c r="T1742" s="181" t="str">
        <f ca="1">IF(B1742="","",IF(ISERROR(MATCH($J1742,SorP!$B$1:$B$6226,0)),"",INDIRECT("'SorP'!$A$"&amp;MATCH($S1742&amp;$J1742,SorP!C:C,0))))</f>
        <v/>
      </c>
      <c r="U1742" s="201"/>
      <c r="V1742" s="226" t="e">
        <f>IF(C1742="",NA(),IF(OR(C1742="Smelter not listed",C1742="Smelter not yet identified"),MATCH($B1742&amp;$D1742,'Smelter Look-up'!$J:$J,0),MATCH($B1742&amp;$C1742,'Smelter Look-up'!$J:$J,0)))</f>
        <v>#N/A</v>
      </c>
      <c r="X1742" s="227">
        <f t="shared" ca="1" si="246"/>
        <v>0</v>
      </c>
      <c r="AB1742" s="228" t="str">
        <f t="shared" si="247"/>
        <v/>
      </c>
    </row>
    <row r="1743" spans="1:28" s="227" customFormat="1" ht="20.25">
      <c r="A1743" s="181"/>
      <c r="B1743" s="182" t="str">
        <f>IF(LEN(A1743)=0,"",INDEX('Smelter Look-up'!$A:$A,MATCH($A1743,'Smelter Look-up'!$E:$E,0)))</f>
        <v/>
      </c>
      <c r="C1743" s="186" t="str">
        <f>IF(LEN(A1743)=0,"",INDEX('Smelter Look-up'!$C:$C,MATCH($A1743,'Smelter Look-up'!$E:$E,0)))</f>
        <v/>
      </c>
      <c r="D1743" s="230"/>
      <c r="E1743" s="182" t="str">
        <f ca="1">IF(ISERROR($V1743),"",OFFSET('Smelter Look-up'!$D$4,$V1743-4,0)&amp;"")</f>
        <v/>
      </c>
      <c r="F1743" s="182" t="str">
        <f ca="1">IF(ISERROR($V1743),"",OFFSET('Smelter Look-up'!$E$4,$V1743-4,0))</f>
        <v/>
      </c>
      <c r="G1743" s="182" t="str">
        <f ca="1">IF(C1743=$X$4,IF(ISERROR($V1743),"Enter smelter details","RMI"),IF(ISERROR($V1743),"",OFFSET('Smelter Look-up'!$F$4,$V1743-4,0)))</f>
        <v/>
      </c>
      <c r="H1743" s="183" t="str">
        <f ca="1">IF(ISERROR($V1743),"",OFFSET('Smelter Look-up'!$G$4,$V1743-4,0))</f>
        <v/>
      </c>
      <c r="I1743" s="184" t="str">
        <f ca="1">IF(ISERROR($V1743),"",OFFSET('Smelter Look-up'!$H$4,$V1743-4,0))</f>
        <v/>
      </c>
      <c r="J1743" s="184" t="str">
        <f ca="1">IF(ISERROR($V1743),"",OFFSET('Smelter Look-up'!$I$4,$V1743-4,0))</f>
        <v/>
      </c>
      <c r="K1743" s="224"/>
      <c r="L1743" s="224"/>
      <c r="M1743" s="224"/>
      <c r="N1743" s="224"/>
      <c r="O1743" s="224"/>
      <c r="P1743" s="185"/>
      <c r="Q1743" s="225"/>
      <c r="R1743" s="182" t="str">
        <f ca="1">IF(ISERROR($V1743),"",OFFSET('Smelter Look-up'!$C$4,$V1743-4,0)&amp;"")</f>
        <v/>
      </c>
      <c r="S1743" s="181" t="str">
        <f t="shared" ca="1" si="245"/>
        <v/>
      </c>
      <c r="T1743" s="181" t="str">
        <f ca="1">IF(B1743="","",IF(ISERROR(MATCH($J1743,SorP!$B$1:$B$6226,0)),"",INDIRECT("'SorP'!$A$"&amp;MATCH($S1743&amp;$J1743,SorP!C:C,0))))</f>
        <v/>
      </c>
      <c r="U1743" s="201"/>
      <c r="V1743" s="226" t="e">
        <f>IF(C1743="",NA(),IF(OR(C1743="Smelter not listed",C1743="Smelter not yet identified"),MATCH($B1743&amp;$D1743,'Smelter Look-up'!$J:$J,0),MATCH($B1743&amp;$C1743,'Smelter Look-up'!$J:$J,0)))</f>
        <v>#N/A</v>
      </c>
      <c r="X1743" s="227">
        <f t="shared" ca="1" si="246"/>
        <v>0</v>
      </c>
      <c r="AB1743" s="228" t="str">
        <f t="shared" si="247"/>
        <v/>
      </c>
    </row>
    <row r="1744" spans="1:28" s="227" customFormat="1" ht="20.25">
      <c r="A1744" s="181"/>
      <c r="B1744" s="182" t="str">
        <f>IF(LEN(A1744)=0,"",INDEX('Smelter Look-up'!$A:$A,MATCH($A1744,'Smelter Look-up'!$E:$E,0)))</f>
        <v/>
      </c>
      <c r="C1744" s="186" t="str">
        <f>IF(LEN(A1744)=0,"",INDEX('Smelter Look-up'!$C:$C,MATCH($A1744,'Smelter Look-up'!$E:$E,0)))</f>
        <v/>
      </c>
      <c r="D1744" s="230"/>
      <c r="E1744" s="182" t="str">
        <f ca="1">IF(ISERROR($V1744),"",OFFSET('Smelter Look-up'!$D$4,$V1744-4,0)&amp;"")</f>
        <v/>
      </c>
      <c r="F1744" s="182" t="str">
        <f ca="1">IF(ISERROR($V1744),"",OFFSET('Smelter Look-up'!$E$4,$V1744-4,0))</f>
        <v/>
      </c>
      <c r="G1744" s="182" t="str">
        <f ca="1">IF(C1744=$X$4,IF(ISERROR($V1744),"Enter smelter details","RMI"),IF(ISERROR($V1744),"",OFFSET('Smelter Look-up'!$F$4,$V1744-4,0)))</f>
        <v/>
      </c>
      <c r="H1744" s="183" t="str">
        <f ca="1">IF(ISERROR($V1744),"",OFFSET('Smelter Look-up'!$G$4,$V1744-4,0))</f>
        <v/>
      </c>
      <c r="I1744" s="184" t="str">
        <f ca="1">IF(ISERROR($V1744),"",OFFSET('Smelter Look-up'!$H$4,$V1744-4,0))</f>
        <v/>
      </c>
      <c r="J1744" s="184" t="str">
        <f ca="1">IF(ISERROR($V1744),"",OFFSET('Smelter Look-up'!$I$4,$V1744-4,0))</f>
        <v/>
      </c>
      <c r="K1744" s="224"/>
      <c r="L1744" s="224"/>
      <c r="M1744" s="224"/>
      <c r="N1744" s="224"/>
      <c r="O1744" s="224"/>
      <c r="P1744" s="185"/>
      <c r="Q1744" s="225"/>
      <c r="R1744" s="182" t="str">
        <f ca="1">IF(ISERROR($V1744),"",OFFSET('Smelter Look-up'!$C$4,$V1744-4,0)&amp;"")</f>
        <v/>
      </c>
      <c r="S1744" s="181" t="str">
        <f t="shared" ca="1" si="245"/>
        <v/>
      </c>
      <c r="T1744" s="181" t="str">
        <f ca="1">IF(B1744="","",IF(ISERROR(MATCH($J1744,SorP!$B$1:$B$6226,0)),"",INDIRECT("'SorP'!$A$"&amp;MATCH($S1744&amp;$J1744,SorP!C:C,0))))</f>
        <v/>
      </c>
      <c r="U1744" s="201"/>
      <c r="V1744" s="226" t="e">
        <f>IF(C1744="",NA(),IF(OR(C1744="Smelter not listed",C1744="Smelter not yet identified"),MATCH($B1744&amp;$D1744,'Smelter Look-up'!$J:$J,0),MATCH($B1744&amp;$C1744,'Smelter Look-up'!$J:$J,0)))</f>
        <v>#N/A</v>
      </c>
      <c r="X1744" s="227">
        <f t="shared" ca="1" si="246"/>
        <v>0</v>
      </c>
      <c r="AB1744" s="228" t="str">
        <f t="shared" si="247"/>
        <v/>
      </c>
    </row>
    <row r="1745" spans="1:28" s="227" customFormat="1" ht="20.25">
      <c r="A1745" s="181"/>
      <c r="B1745" s="182" t="str">
        <f>IF(LEN(A1745)=0,"",INDEX('Smelter Look-up'!$A:$A,MATCH($A1745,'Smelter Look-up'!$E:$E,0)))</f>
        <v/>
      </c>
      <c r="C1745" s="186" t="str">
        <f>IF(LEN(A1745)=0,"",INDEX('Smelter Look-up'!$C:$C,MATCH($A1745,'Smelter Look-up'!$E:$E,0)))</f>
        <v/>
      </c>
      <c r="D1745" s="230"/>
      <c r="E1745" s="182" t="str">
        <f ca="1">IF(ISERROR($V1745),"",OFFSET('Smelter Look-up'!$D$4,$V1745-4,0)&amp;"")</f>
        <v/>
      </c>
      <c r="F1745" s="182" t="str">
        <f ca="1">IF(ISERROR($V1745),"",OFFSET('Smelter Look-up'!$E$4,$V1745-4,0))</f>
        <v/>
      </c>
      <c r="G1745" s="182" t="str">
        <f ca="1">IF(C1745=$X$4,IF(ISERROR($V1745),"Enter smelter details","RMI"),IF(ISERROR($V1745),"",OFFSET('Smelter Look-up'!$F$4,$V1745-4,0)))</f>
        <v/>
      </c>
      <c r="H1745" s="183" t="str">
        <f ca="1">IF(ISERROR($V1745),"",OFFSET('Smelter Look-up'!$G$4,$V1745-4,0))</f>
        <v/>
      </c>
      <c r="I1745" s="184" t="str">
        <f ca="1">IF(ISERROR($V1745),"",OFFSET('Smelter Look-up'!$H$4,$V1745-4,0))</f>
        <v/>
      </c>
      <c r="J1745" s="184" t="str">
        <f ca="1">IF(ISERROR($V1745),"",OFFSET('Smelter Look-up'!$I$4,$V1745-4,0))</f>
        <v/>
      </c>
      <c r="K1745" s="224"/>
      <c r="L1745" s="224"/>
      <c r="M1745" s="224"/>
      <c r="N1745" s="224"/>
      <c r="O1745" s="224"/>
      <c r="P1745" s="185"/>
      <c r="Q1745" s="225"/>
      <c r="R1745" s="182" t="str">
        <f ca="1">IF(ISERROR($V1745),"",OFFSET('Smelter Look-up'!$C$4,$V1745-4,0)&amp;"")</f>
        <v/>
      </c>
      <c r="S1745" s="181" t="str">
        <f t="shared" ca="1" si="245"/>
        <v/>
      </c>
      <c r="T1745" s="181" t="str">
        <f ca="1">IF(B1745="","",IF(ISERROR(MATCH($J1745,SorP!$B$1:$B$6226,0)),"",INDIRECT("'SorP'!$A$"&amp;MATCH($S1745&amp;$J1745,SorP!C:C,0))))</f>
        <v/>
      </c>
      <c r="U1745" s="201"/>
      <c r="V1745" s="226" t="e">
        <f>IF(C1745="",NA(),IF(OR(C1745="Smelter not listed",C1745="Smelter not yet identified"),MATCH($B1745&amp;$D1745,'Smelter Look-up'!$J:$J,0),MATCH($B1745&amp;$C1745,'Smelter Look-up'!$J:$J,0)))</f>
        <v>#N/A</v>
      </c>
      <c r="X1745" s="227">
        <f t="shared" ca="1" si="246"/>
        <v>0</v>
      </c>
      <c r="AB1745" s="228" t="str">
        <f t="shared" si="247"/>
        <v/>
      </c>
    </row>
    <row r="1746" spans="1:28" s="227" customFormat="1" ht="20.25">
      <c r="A1746" s="181"/>
      <c r="B1746" s="182" t="str">
        <f>IF(LEN(A1746)=0,"",INDEX('Smelter Look-up'!$A:$A,MATCH($A1746,'Smelter Look-up'!$E:$E,0)))</f>
        <v/>
      </c>
      <c r="C1746" s="186" t="str">
        <f>IF(LEN(A1746)=0,"",INDEX('Smelter Look-up'!$C:$C,MATCH($A1746,'Smelter Look-up'!$E:$E,0)))</f>
        <v/>
      </c>
      <c r="D1746" s="230"/>
      <c r="E1746" s="182" t="str">
        <f ca="1">IF(ISERROR($V1746),"",OFFSET('Smelter Look-up'!$D$4,$V1746-4,0)&amp;"")</f>
        <v/>
      </c>
      <c r="F1746" s="182" t="str">
        <f ca="1">IF(ISERROR($V1746),"",OFFSET('Smelter Look-up'!$E$4,$V1746-4,0))</f>
        <v/>
      </c>
      <c r="G1746" s="182" t="str">
        <f ca="1">IF(C1746=$X$4,IF(ISERROR($V1746),"Enter smelter details","RMI"),IF(ISERROR($V1746),"",OFFSET('Smelter Look-up'!$F$4,$V1746-4,0)))</f>
        <v/>
      </c>
      <c r="H1746" s="183" t="str">
        <f ca="1">IF(ISERROR($V1746),"",OFFSET('Smelter Look-up'!$G$4,$V1746-4,0))</f>
        <v/>
      </c>
      <c r="I1746" s="184" t="str">
        <f ca="1">IF(ISERROR($V1746),"",OFFSET('Smelter Look-up'!$H$4,$V1746-4,0))</f>
        <v/>
      </c>
      <c r="J1746" s="184" t="str">
        <f ca="1">IF(ISERROR($V1746),"",OFFSET('Smelter Look-up'!$I$4,$V1746-4,0))</f>
        <v/>
      </c>
      <c r="K1746" s="224"/>
      <c r="L1746" s="224"/>
      <c r="M1746" s="224"/>
      <c r="N1746" s="224"/>
      <c r="O1746" s="224"/>
      <c r="P1746" s="185"/>
      <c r="Q1746" s="225"/>
      <c r="R1746" s="182" t="str">
        <f ca="1">IF(ISERROR($V1746),"",OFFSET('Smelter Look-up'!$C$4,$V1746-4,0)&amp;"")</f>
        <v/>
      </c>
      <c r="S1746" s="181" t="str">
        <f t="shared" ca="1" si="245"/>
        <v/>
      </c>
      <c r="T1746" s="181" t="str">
        <f ca="1">IF(B1746="","",IF(ISERROR(MATCH($J1746,SorP!$B$1:$B$6226,0)),"",INDIRECT("'SorP'!$A$"&amp;MATCH($S1746&amp;$J1746,SorP!C:C,0))))</f>
        <v/>
      </c>
      <c r="U1746" s="201"/>
      <c r="V1746" s="226" t="e">
        <f>IF(C1746="",NA(),IF(OR(C1746="Smelter not listed",C1746="Smelter not yet identified"),MATCH($B1746&amp;$D1746,'Smelter Look-up'!$J:$J,0),MATCH($B1746&amp;$C1746,'Smelter Look-up'!$J:$J,0)))</f>
        <v>#N/A</v>
      </c>
      <c r="X1746" s="227">
        <f t="shared" ca="1" si="246"/>
        <v>0</v>
      </c>
      <c r="AB1746" s="228" t="str">
        <f t="shared" si="247"/>
        <v/>
      </c>
    </row>
    <row r="1747" spans="1:28" s="227" customFormat="1" ht="20.25">
      <c r="A1747" s="181"/>
      <c r="B1747" s="182" t="str">
        <f>IF(LEN(A1747)=0,"",INDEX('Smelter Look-up'!$A:$A,MATCH($A1747,'Smelter Look-up'!$E:$E,0)))</f>
        <v/>
      </c>
      <c r="C1747" s="186" t="str">
        <f>IF(LEN(A1747)=0,"",INDEX('Smelter Look-up'!$C:$C,MATCH($A1747,'Smelter Look-up'!$E:$E,0)))</f>
        <v/>
      </c>
      <c r="D1747" s="230"/>
      <c r="E1747" s="182" t="str">
        <f ca="1">IF(ISERROR($V1747),"",OFFSET('Smelter Look-up'!$D$4,$V1747-4,0)&amp;"")</f>
        <v/>
      </c>
      <c r="F1747" s="182" t="str">
        <f ca="1">IF(ISERROR($V1747),"",OFFSET('Smelter Look-up'!$E$4,$V1747-4,0))</f>
        <v/>
      </c>
      <c r="G1747" s="182" t="str">
        <f ca="1">IF(C1747=$X$4,IF(ISERROR($V1747),"Enter smelter details","RMI"),IF(ISERROR($V1747),"",OFFSET('Smelter Look-up'!$F$4,$V1747-4,0)))</f>
        <v/>
      </c>
      <c r="H1747" s="183" t="str">
        <f ca="1">IF(ISERROR($V1747),"",OFFSET('Smelter Look-up'!$G$4,$V1747-4,0))</f>
        <v/>
      </c>
      <c r="I1747" s="184" t="str">
        <f ca="1">IF(ISERROR($V1747),"",OFFSET('Smelter Look-up'!$H$4,$V1747-4,0))</f>
        <v/>
      </c>
      <c r="J1747" s="184" t="str">
        <f ca="1">IF(ISERROR($V1747),"",OFFSET('Smelter Look-up'!$I$4,$V1747-4,0))</f>
        <v/>
      </c>
      <c r="K1747" s="224"/>
      <c r="L1747" s="224"/>
      <c r="M1747" s="224"/>
      <c r="N1747" s="224"/>
      <c r="O1747" s="224"/>
      <c r="P1747" s="185"/>
      <c r="Q1747" s="225"/>
      <c r="R1747" s="182" t="str">
        <f ca="1">IF(ISERROR($V1747),"",OFFSET('Smelter Look-up'!$C$4,$V1747-4,0)&amp;"")</f>
        <v/>
      </c>
      <c r="S1747" s="181" t="str">
        <f t="shared" ca="1" si="245"/>
        <v/>
      </c>
      <c r="T1747" s="181" t="str">
        <f ca="1">IF(B1747="","",IF(ISERROR(MATCH($J1747,SorP!$B$1:$B$6226,0)),"",INDIRECT("'SorP'!$A$"&amp;MATCH($S1747&amp;$J1747,SorP!C:C,0))))</f>
        <v/>
      </c>
      <c r="U1747" s="201"/>
      <c r="V1747" s="226" t="e">
        <f>IF(C1747="",NA(),IF(OR(C1747="Smelter not listed",C1747="Smelter not yet identified"),MATCH($B1747&amp;$D1747,'Smelter Look-up'!$J:$J,0),MATCH($B1747&amp;$C1747,'Smelter Look-up'!$J:$J,0)))</f>
        <v>#N/A</v>
      </c>
      <c r="X1747" s="227">
        <f t="shared" ca="1" si="246"/>
        <v>0</v>
      </c>
      <c r="AB1747" s="228" t="str">
        <f t="shared" si="247"/>
        <v/>
      </c>
    </row>
    <row r="1748" spans="1:28" s="227" customFormat="1" ht="20.25">
      <c r="A1748" s="181"/>
      <c r="B1748" s="182" t="str">
        <f>IF(LEN(A1748)=0,"",INDEX('Smelter Look-up'!$A:$A,MATCH($A1748,'Smelter Look-up'!$E:$E,0)))</f>
        <v/>
      </c>
      <c r="C1748" s="186" t="str">
        <f>IF(LEN(A1748)=0,"",INDEX('Smelter Look-up'!$C:$C,MATCH($A1748,'Smelter Look-up'!$E:$E,0)))</f>
        <v/>
      </c>
      <c r="D1748" s="230"/>
      <c r="E1748" s="182" t="str">
        <f ca="1">IF(ISERROR($V1748),"",OFFSET('Smelter Look-up'!$D$4,$V1748-4,0)&amp;"")</f>
        <v/>
      </c>
      <c r="F1748" s="182" t="str">
        <f ca="1">IF(ISERROR($V1748),"",OFFSET('Smelter Look-up'!$E$4,$V1748-4,0))</f>
        <v/>
      </c>
      <c r="G1748" s="182" t="str">
        <f ca="1">IF(C1748=$X$4,IF(ISERROR($V1748),"Enter smelter details","RMI"),IF(ISERROR($V1748),"",OFFSET('Smelter Look-up'!$F$4,$V1748-4,0)))</f>
        <v/>
      </c>
      <c r="H1748" s="183" t="str">
        <f ca="1">IF(ISERROR($V1748),"",OFFSET('Smelter Look-up'!$G$4,$V1748-4,0))</f>
        <v/>
      </c>
      <c r="I1748" s="184" t="str">
        <f ca="1">IF(ISERROR($V1748),"",OFFSET('Smelter Look-up'!$H$4,$V1748-4,0))</f>
        <v/>
      </c>
      <c r="J1748" s="184" t="str">
        <f ca="1">IF(ISERROR($V1748),"",OFFSET('Smelter Look-up'!$I$4,$V1748-4,0))</f>
        <v/>
      </c>
      <c r="K1748" s="224"/>
      <c r="L1748" s="224"/>
      <c r="M1748" s="224"/>
      <c r="N1748" s="224"/>
      <c r="O1748" s="224"/>
      <c r="P1748" s="185"/>
      <c r="Q1748" s="225"/>
      <c r="R1748" s="182" t="str">
        <f ca="1">IF(ISERROR($V1748),"",OFFSET('Smelter Look-up'!$C$4,$V1748-4,0)&amp;"")</f>
        <v/>
      </c>
      <c r="S1748" s="181" t="str">
        <f t="shared" ca="1" si="245"/>
        <v/>
      </c>
      <c r="T1748" s="181" t="str">
        <f ca="1">IF(B1748="","",IF(ISERROR(MATCH($J1748,SorP!$B$1:$B$6226,0)),"",INDIRECT("'SorP'!$A$"&amp;MATCH($S1748&amp;$J1748,SorP!C:C,0))))</f>
        <v/>
      </c>
      <c r="U1748" s="201"/>
      <c r="V1748" s="226" t="e">
        <f>IF(C1748="",NA(),IF(OR(C1748="Smelter not listed",C1748="Smelter not yet identified"),MATCH($B1748&amp;$D1748,'Smelter Look-up'!$J:$J,0),MATCH($B1748&amp;$C1748,'Smelter Look-up'!$J:$J,0)))</f>
        <v>#N/A</v>
      </c>
      <c r="X1748" s="227">
        <f t="shared" ca="1" si="246"/>
        <v>0</v>
      </c>
      <c r="AB1748" s="228" t="str">
        <f t="shared" si="247"/>
        <v/>
      </c>
    </row>
    <row r="1749" spans="1:28" s="227" customFormat="1" ht="20.25">
      <c r="A1749" s="181"/>
      <c r="B1749" s="182" t="str">
        <f>IF(LEN(A1749)=0,"",INDEX('Smelter Look-up'!$A:$A,MATCH($A1749,'Smelter Look-up'!$E:$E,0)))</f>
        <v/>
      </c>
      <c r="C1749" s="186" t="str">
        <f>IF(LEN(A1749)=0,"",INDEX('Smelter Look-up'!$C:$C,MATCH($A1749,'Smelter Look-up'!$E:$E,0)))</f>
        <v/>
      </c>
      <c r="D1749" s="230"/>
      <c r="E1749" s="182" t="str">
        <f ca="1">IF(ISERROR($V1749),"",OFFSET('Smelter Look-up'!$D$4,$V1749-4,0)&amp;"")</f>
        <v/>
      </c>
      <c r="F1749" s="182" t="str">
        <f ca="1">IF(ISERROR($V1749),"",OFFSET('Smelter Look-up'!$E$4,$V1749-4,0))</f>
        <v/>
      </c>
      <c r="G1749" s="182" t="str">
        <f ca="1">IF(C1749=$X$4,IF(ISERROR($V1749),"Enter smelter details","RMI"),IF(ISERROR($V1749),"",OFFSET('Smelter Look-up'!$F$4,$V1749-4,0)))</f>
        <v/>
      </c>
      <c r="H1749" s="183" t="str">
        <f ca="1">IF(ISERROR($V1749),"",OFFSET('Smelter Look-up'!$G$4,$V1749-4,0))</f>
        <v/>
      </c>
      <c r="I1749" s="184" t="str">
        <f ca="1">IF(ISERROR($V1749),"",OFFSET('Smelter Look-up'!$H$4,$V1749-4,0))</f>
        <v/>
      </c>
      <c r="J1749" s="184" t="str">
        <f ca="1">IF(ISERROR($V1749),"",OFFSET('Smelter Look-up'!$I$4,$V1749-4,0))</f>
        <v/>
      </c>
      <c r="K1749" s="224"/>
      <c r="L1749" s="224"/>
      <c r="M1749" s="224"/>
      <c r="N1749" s="224"/>
      <c r="O1749" s="224"/>
      <c r="P1749" s="185"/>
      <c r="Q1749" s="225"/>
      <c r="R1749" s="182" t="str">
        <f ca="1">IF(ISERROR($V1749),"",OFFSET('Smelter Look-up'!$C$4,$V1749-4,0)&amp;"")</f>
        <v/>
      </c>
      <c r="S1749" s="181" t="str">
        <f t="shared" ca="1" si="245"/>
        <v/>
      </c>
      <c r="T1749" s="181" t="str">
        <f ca="1">IF(B1749="","",IF(ISERROR(MATCH($J1749,SorP!$B$1:$B$6226,0)),"",INDIRECT("'SorP'!$A$"&amp;MATCH($S1749&amp;$J1749,SorP!C:C,0))))</f>
        <v/>
      </c>
      <c r="U1749" s="201"/>
      <c r="V1749" s="226" t="e">
        <f>IF(C1749="",NA(),IF(OR(C1749="Smelter not listed",C1749="Smelter not yet identified"),MATCH($B1749&amp;$D1749,'Smelter Look-up'!$J:$J,0),MATCH($B1749&amp;$C1749,'Smelter Look-up'!$J:$J,0)))</f>
        <v>#N/A</v>
      </c>
      <c r="X1749" s="227">
        <f t="shared" ca="1" si="246"/>
        <v>0</v>
      </c>
      <c r="AB1749" s="228" t="str">
        <f t="shared" si="247"/>
        <v/>
      </c>
    </row>
    <row r="1750" spans="1:28" s="227" customFormat="1" ht="20.25">
      <c r="A1750" s="181"/>
      <c r="B1750" s="182" t="str">
        <f>IF(LEN(A1750)=0,"",INDEX('Smelter Look-up'!$A:$A,MATCH($A1750,'Smelter Look-up'!$E:$E,0)))</f>
        <v/>
      </c>
      <c r="C1750" s="186" t="str">
        <f>IF(LEN(A1750)=0,"",INDEX('Smelter Look-up'!$C:$C,MATCH($A1750,'Smelter Look-up'!$E:$E,0)))</f>
        <v/>
      </c>
      <c r="D1750" s="230"/>
      <c r="E1750" s="182" t="str">
        <f ca="1">IF(ISERROR($V1750),"",OFFSET('Smelter Look-up'!$D$4,$V1750-4,0)&amp;"")</f>
        <v/>
      </c>
      <c r="F1750" s="182" t="str">
        <f ca="1">IF(ISERROR($V1750),"",OFFSET('Smelter Look-up'!$E$4,$V1750-4,0))</f>
        <v/>
      </c>
      <c r="G1750" s="182" t="str">
        <f ca="1">IF(C1750=$X$4,IF(ISERROR($V1750),"Enter smelter details","RMI"),IF(ISERROR($V1750),"",OFFSET('Smelter Look-up'!$F$4,$V1750-4,0)))</f>
        <v/>
      </c>
      <c r="H1750" s="183" t="str">
        <f ca="1">IF(ISERROR($V1750),"",OFFSET('Smelter Look-up'!$G$4,$V1750-4,0))</f>
        <v/>
      </c>
      <c r="I1750" s="184" t="str">
        <f ca="1">IF(ISERROR($V1750),"",OFFSET('Smelter Look-up'!$H$4,$V1750-4,0))</f>
        <v/>
      </c>
      <c r="J1750" s="184" t="str">
        <f ca="1">IF(ISERROR($V1750),"",OFFSET('Smelter Look-up'!$I$4,$V1750-4,0))</f>
        <v/>
      </c>
      <c r="K1750" s="224"/>
      <c r="L1750" s="224"/>
      <c r="M1750" s="224"/>
      <c r="N1750" s="224"/>
      <c r="O1750" s="224"/>
      <c r="P1750" s="185"/>
      <c r="Q1750" s="225"/>
      <c r="R1750" s="182" t="str">
        <f ca="1">IF(ISERROR($V1750),"",OFFSET('Smelter Look-up'!$C$4,$V1750-4,0)&amp;"")</f>
        <v/>
      </c>
      <c r="S1750" s="181" t="str">
        <f t="shared" ca="1" si="245"/>
        <v/>
      </c>
      <c r="T1750" s="181" t="str">
        <f ca="1">IF(B1750="","",IF(ISERROR(MATCH($J1750,SorP!$B$1:$B$6226,0)),"",INDIRECT("'SorP'!$A$"&amp;MATCH($S1750&amp;$J1750,SorP!C:C,0))))</f>
        <v/>
      </c>
      <c r="U1750" s="201"/>
      <c r="V1750" s="226" t="e">
        <f>IF(C1750="",NA(),IF(OR(C1750="Smelter not listed",C1750="Smelter not yet identified"),MATCH($B1750&amp;$D1750,'Smelter Look-up'!$J:$J,0),MATCH($B1750&amp;$C1750,'Smelter Look-up'!$J:$J,0)))</f>
        <v>#N/A</v>
      </c>
      <c r="X1750" s="227">
        <f t="shared" ca="1" si="246"/>
        <v>0</v>
      </c>
      <c r="AB1750" s="228" t="str">
        <f t="shared" si="247"/>
        <v/>
      </c>
    </row>
    <row r="1751" spans="1:28" s="227" customFormat="1" ht="20.25">
      <c r="A1751" s="181"/>
      <c r="B1751" s="182" t="str">
        <f>IF(LEN(A1751)=0,"",INDEX('Smelter Look-up'!$A:$A,MATCH($A1751,'Smelter Look-up'!$E:$E,0)))</f>
        <v/>
      </c>
      <c r="C1751" s="186" t="str">
        <f>IF(LEN(A1751)=0,"",INDEX('Smelter Look-up'!$C:$C,MATCH($A1751,'Smelter Look-up'!$E:$E,0)))</f>
        <v/>
      </c>
      <c r="D1751" s="230"/>
      <c r="E1751" s="182" t="str">
        <f ca="1">IF(ISERROR($V1751),"",OFFSET('Smelter Look-up'!$D$4,$V1751-4,0)&amp;"")</f>
        <v/>
      </c>
      <c r="F1751" s="182" t="str">
        <f ca="1">IF(ISERROR($V1751),"",OFFSET('Smelter Look-up'!$E$4,$V1751-4,0))</f>
        <v/>
      </c>
      <c r="G1751" s="182" t="str">
        <f ca="1">IF(C1751=$X$4,IF(ISERROR($V1751),"Enter smelter details","RMI"),IF(ISERROR($V1751),"",OFFSET('Smelter Look-up'!$F$4,$V1751-4,0)))</f>
        <v/>
      </c>
      <c r="H1751" s="183" t="str">
        <f ca="1">IF(ISERROR($V1751),"",OFFSET('Smelter Look-up'!$G$4,$V1751-4,0))</f>
        <v/>
      </c>
      <c r="I1751" s="184" t="str">
        <f ca="1">IF(ISERROR($V1751),"",OFFSET('Smelter Look-up'!$H$4,$V1751-4,0))</f>
        <v/>
      </c>
      <c r="J1751" s="184" t="str">
        <f ca="1">IF(ISERROR($V1751),"",OFFSET('Smelter Look-up'!$I$4,$V1751-4,0))</f>
        <v/>
      </c>
      <c r="K1751" s="224"/>
      <c r="L1751" s="224"/>
      <c r="M1751" s="224"/>
      <c r="N1751" s="224"/>
      <c r="O1751" s="224"/>
      <c r="P1751" s="185"/>
      <c r="Q1751" s="225"/>
      <c r="R1751" s="182" t="str">
        <f ca="1">IF(ISERROR($V1751),"",OFFSET('Smelter Look-up'!$C$4,$V1751-4,0)&amp;"")</f>
        <v/>
      </c>
      <c r="S1751" s="181" t="str">
        <f t="shared" ca="1" si="245"/>
        <v/>
      </c>
      <c r="T1751" s="181" t="str">
        <f ca="1">IF(B1751="","",IF(ISERROR(MATCH($J1751,SorP!$B$1:$B$6226,0)),"",INDIRECT("'SorP'!$A$"&amp;MATCH($S1751&amp;$J1751,SorP!C:C,0))))</f>
        <v/>
      </c>
      <c r="U1751" s="201"/>
      <c r="V1751" s="226" t="e">
        <f>IF(C1751="",NA(),IF(OR(C1751="Smelter not listed",C1751="Smelter not yet identified"),MATCH($B1751&amp;$D1751,'Smelter Look-up'!$J:$J,0),MATCH($B1751&amp;$C1751,'Smelter Look-up'!$J:$J,0)))</f>
        <v>#N/A</v>
      </c>
      <c r="X1751" s="227">
        <f t="shared" ca="1" si="246"/>
        <v>0</v>
      </c>
      <c r="AB1751" s="228" t="str">
        <f t="shared" si="247"/>
        <v/>
      </c>
    </row>
    <row r="1752" spans="1:28" s="227" customFormat="1" ht="20.25">
      <c r="A1752" s="181"/>
      <c r="B1752" s="182" t="str">
        <f>IF(LEN(A1752)=0,"",INDEX('Smelter Look-up'!$A:$A,MATCH($A1752,'Smelter Look-up'!$E:$E,0)))</f>
        <v/>
      </c>
      <c r="C1752" s="186" t="str">
        <f>IF(LEN(A1752)=0,"",INDEX('Smelter Look-up'!$C:$C,MATCH($A1752,'Smelter Look-up'!$E:$E,0)))</f>
        <v/>
      </c>
      <c r="D1752" s="230"/>
      <c r="E1752" s="182" t="str">
        <f ca="1">IF(ISERROR($V1752),"",OFFSET('Smelter Look-up'!$D$4,$V1752-4,0)&amp;"")</f>
        <v/>
      </c>
      <c r="F1752" s="182" t="str">
        <f ca="1">IF(ISERROR($V1752),"",OFFSET('Smelter Look-up'!$E$4,$V1752-4,0))</f>
        <v/>
      </c>
      <c r="G1752" s="182" t="str">
        <f ca="1">IF(C1752=$X$4,IF(ISERROR($V1752),"Enter smelter details","RMI"),IF(ISERROR($V1752),"",OFFSET('Smelter Look-up'!$F$4,$V1752-4,0)))</f>
        <v/>
      </c>
      <c r="H1752" s="183" t="str">
        <f ca="1">IF(ISERROR($V1752),"",OFFSET('Smelter Look-up'!$G$4,$V1752-4,0))</f>
        <v/>
      </c>
      <c r="I1752" s="184" t="str">
        <f ca="1">IF(ISERROR($V1752),"",OFFSET('Smelter Look-up'!$H$4,$V1752-4,0))</f>
        <v/>
      </c>
      <c r="J1752" s="184" t="str">
        <f ca="1">IF(ISERROR($V1752),"",OFFSET('Smelter Look-up'!$I$4,$V1752-4,0))</f>
        <v/>
      </c>
      <c r="K1752" s="224"/>
      <c r="L1752" s="224"/>
      <c r="M1752" s="224"/>
      <c r="N1752" s="224"/>
      <c r="O1752" s="224"/>
      <c r="P1752" s="185"/>
      <c r="Q1752" s="225"/>
      <c r="R1752" s="182" t="str">
        <f ca="1">IF(ISERROR($V1752),"",OFFSET('Smelter Look-up'!$C$4,$V1752-4,0)&amp;"")</f>
        <v/>
      </c>
      <c r="S1752" s="181" t="str">
        <f t="shared" ca="1" si="245"/>
        <v/>
      </c>
      <c r="T1752" s="181" t="str">
        <f ca="1">IF(B1752="","",IF(ISERROR(MATCH($J1752,SorP!$B$1:$B$6226,0)),"",INDIRECT("'SorP'!$A$"&amp;MATCH($S1752&amp;$J1752,SorP!C:C,0))))</f>
        <v/>
      </c>
      <c r="U1752" s="201"/>
      <c r="V1752" s="226" t="e">
        <f>IF(C1752="",NA(),IF(OR(C1752="Smelter not listed",C1752="Smelter not yet identified"),MATCH($B1752&amp;$D1752,'Smelter Look-up'!$J:$J,0),MATCH($B1752&amp;$C1752,'Smelter Look-up'!$J:$J,0)))</f>
        <v>#N/A</v>
      </c>
      <c r="X1752" s="227">
        <f t="shared" ca="1" si="246"/>
        <v>0</v>
      </c>
      <c r="AB1752" s="228" t="str">
        <f t="shared" si="247"/>
        <v/>
      </c>
    </row>
    <row r="1753" spans="1:28" s="227" customFormat="1" ht="20.25">
      <c r="A1753" s="181"/>
      <c r="B1753" s="182" t="str">
        <f>IF(LEN(A1753)=0,"",INDEX('Smelter Look-up'!$A:$A,MATCH($A1753,'Smelter Look-up'!$E:$E,0)))</f>
        <v/>
      </c>
      <c r="C1753" s="186" t="str">
        <f>IF(LEN(A1753)=0,"",INDEX('Smelter Look-up'!$C:$C,MATCH($A1753,'Smelter Look-up'!$E:$E,0)))</f>
        <v/>
      </c>
      <c r="D1753" s="230"/>
      <c r="E1753" s="182" t="str">
        <f ca="1">IF(ISERROR($V1753),"",OFFSET('Smelter Look-up'!$D$4,$V1753-4,0)&amp;"")</f>
        <v/>
      </c>
      <c r="F1753" s="182" t="str">
        <f ca="1">IF(ISERROR($V1753),"",OFFSET('Smelter Look-up'!$E$4,$V1753-4,0))</f>
        <v/>
      </c>
      <c r="G1753" s="182" t="str">
        <f ca="1">IF(C1753=$X$4,IF(ISERROR($V1753),"Enter smelter details","RMI"),IF(ISERROR($V1753),"",OFFSET('Smelter Look-up'!$F$4,$V1753-4,0)))</f>
        <v/>
      </c>
      <c r="H1753" s="183" t="str">
        <f ca="1">IF(ISERROR($V1753),"",OFFSET('Smelter Look-up'!$G$4,$V1753-4,0))</f>
        <v/>
      </c>
      <c r="I1753" s="184" t="str">
        <f ca="1">IF(ISERROR($V1753),"",OFFSET('Smelter Look-up'!$H$4,$V1753-4,0))</f>
        <v/>
      </c>
      <c r="J1753" s="184" t="str">
        <f ca="1">IF(ISERROR($V1753),"",OFFSET('Smelter Look-up'!$I$4,$V1753-4,0))</f>
        <v/>
      </c>
      <c r="K1753" s="224"/>
      <c r="L1753" s="224"/>
      <c r="M1753" s="224"/>
      <c r="N1753" s="224"/>
      <c r="O1753" s="224"/>
      <c r="P1753" s="185"/>
      <c r="Q1753" s="225"/>
      <c r="R1753" s="182" t="str">
        <f ca="1">IF(ISERROR($V1753),"",OFFSET('Smelter Look-up'!$C$4,$V1753-4,0)&amp;"")</f>
        <v/>
      </c>
      <c r="S1753" s="181" t="str">
        <f t="shared" ca="1" si="245"/>
        <v/>
      </c>
      <c r="T1753" s="181" t="str">
        <f ca="1">IF(B1753="","",IF(ISERROR(MATCH($J1753,SorP!$B$1:$B$6226,0)),"",INDIRECT("'SorP'!$A$"&amp;MATCH($S1753&amp;$J1753,SorP!C:C,0))))</f>
        <v/>
      </c>
      <c r="U1753" s="201"/>
      <c r="V1753" s="226" t="e">
        <f>IF(C1753="",NA(),IF(OR(C1753="Smelter not listed",C1753="Smelter not yet identified"),MATCH($B1753&amp;$D1753,'Smelter Look-up'!$J:$J,0),MATCH($B1753&amp;$C1753,'Smelter Look-up'!$J:$J,0)))</f>
        <v>#N/A</v>
      </c>
      <c r="X1753" s="227">
        <f t="shared" ca="1" si="246"/>
        <v>0</v>
      </c>
      <c r="AB1753" s="228" t="str">
        <f t="shared" si="247"/>
        <v/>
      </c>
    </row>
    <row r="1754" spans="1:28" s="227" customFormat="1" ht="20.25">
      <c r="A1754" s="181"/>
      <c r="B1754" s="182" t="str">
        <f>IF(LEN(A1754)=0,"",INDEX('Smelter Look-up'!$A:$A,MATCH($A1754,'Smelter Look-up'!$E:$E,0)))</f>
        <v/>
      </c>
      <c r="C1754" s="186" t="str">
        <f>IF(LEN(A1754)=0,"",INDEX('Smelter Look-up'!$C:$C,MATCH($A1754,'Smelter Look-up'!$E:$E,0)))</f>
        <v/>
      </c>
      <c r="D1754" s="230"/>
      <c r="E1754" s="182" t="str">
        <f ca="1">IF(ISERROR($V1754),"",OFFSET('Smelter Look-up'!$D$4,$V1754-4,0)&amp;"")</f>
        <v/>
      </c>
      <c r="F1754" s="182" t="str">
        <f ca="1">IF(ISERROR($V1754),"",OFFSET('Smelter Look-up'!$E$4,$V1754-4,0))</f>
        <v/>
      </c>
      <c r="G1754" s="182" t="str">
        <f ca="1">IF(C1754=$X$4,IF(ISERROR($V1754),"Enter smelter details","RMI"),IF(ISERROR($V1754),"",OFFSET('Smelter Look-up'!$F$4,$V1754-4,0)))</f>
        <v/>
      </c>
      <c r="H1754" s="183" t="str">
        <f ca="1">IF(ISERROR($V1754),"",OFFSET('Smelter Look-up'!$G$4,$V1754-4,0))</f>
        <v/>
      </c>
      <c r="I1754" s="184" t="str">
        <f ca="1">IF(ISERROR($V1754),"",OFFSET('Smelter Look-up'!$H$4,$V1754-4,0))</f>
        <v/>
      </c>
      <c r="J1754" s="184" t="str">
        <f ca="1">IF(ISERROR($V1754),"",OFFSET('Smelter Look-up'!$I$4,$V1754-4,0))</f>
        <v/>
      </c>
      <c r="K1754" s="224"/>
      <c r="L1754" s="224"/>
      <c r="M1754" s="224"/>
      <c r="N1754" s="224"/>
      <c r="O1754" s="224"/>
      <c r="P1754" s="185"/>
      <c r="Q1754" s="225"/>
      <c r="R1754" s="182" t="str">
        <f ca="1">IF(ISERROR($V1754),"",OFFSET('Smelter Look-up'!$C$4,$V1754-4,0)&amp;"")</f>
        <v/>
      </c>
      <c r="S1754" s="181" t="str">
        <f t="shared" ca="1" si="245"/>
        <v/>
      </c>
      <c r="T1754" s="181" t="str">
        <f ca="1">IF(B1754="","",IF(ISERROR(MATCH($J1754,SorP!$B$1:$B$6226,0)),"",INDIRECT("'SorP'!$A$"&amp;MATCH($S1754&amp;$J1754,SorP!C:C,0))))</f>
        <v/>
      </c>
      <c r="U1754" s="201"/>
      <c r="V1754" s="226" t="e">
        <f>IF(C1754="",NA(),IF(OR(C1754="Smelter not listed",C1754="Smelter not yet identified"),MATCH($B1754&amp;$D1754,'Smelter Look-up'!$J:$J,0),MATCH($B1754&amp;$C1754,'Smelter Look-up'!$J:$J,0)))</f>
        <v>#N/A</v>
      </c>
      <c r="X1754" s="227">
        <f t="shared" ca="1" si="246"/>
        <v>0</v>
      </c>
      <c r="AB1754" s="228" t="str">
        <f t="shared" si="247"/>
        <v/>
      </c>
    </row>
    <row r="1755" spans="1:28" s="227" customFormat="1" ht="20.25">
      <c r="A1755" s="181"/>
      <c r="B1755" s="182" t="str">
        <f>IF(LEN(A1755)=0,"",INDEX('Smelter Look-up'!$A:$A,MATCH($A1755,'Smelter Look-up'!$E:$E,0)))</f>
        <v/>
      </c>
      <c r="C1755" s="186" t="str">
        <f>IF(LEN(A1755)=0,"",INDEX('Smelter Look-up'!$C:$C,MATCH($A1755,'Smelter Look-up'!$E:$E,0)))</f>
        <v/>
      </c>
      <c r="D1755" s="230"/>
      <c r="E1755" s="182" t="str">
        <f ca="1">IF(ISERROR($V1755),"",OFFSET('Smelter Look-up'!$D$4,$V1755-4,0)&amp;"")</f>
        <v/>
      </c>
      <c r="F1755" s="182" t="str">
        <f ca="1">IF(ISERROR($V1755),"",OFFSET('Smelter Look-up'!$E$4,$V1755-4,0))</f>
        <v/>
      </c>
      <c r="G1755" s="182" t="str">
        <f ca="1">IF(C1755=$X$4,IF(ISERROR($V1755),"Enter smelter details","RMI"),IF(ISERROR($V1755),"",OFFSET('Smelter Look-up'!$F$4,$V1755-4,0)))</f>
        <v/>
      </c>
      <c r="H1755" s="183" t="str">
        <f ca="1">IF(ISERROR($V1755),"",OFFSET('Smelter Look-up'!$G$4,$V1755-4,0))</f>
        <v/>
      </c>
      <c r="I1755" s="184" t="str">
        <f ca="1">IF(ISERROR($V1755),"",OFFSET('Smelter Look-up'!$H$4,$V1755-4,0))</f>
        <v/>
      </c>
      <c r="J1755" s="184" t="str">
        <f ca="1">IF(ISERROR($V1755),"",OFFSET('Smelter Look-up'!$I$4,$V1755-4,0))</f>
        <v/>
      </c>
      <c r="K1755" s="224"/>
      <c r="L1755" s="224"/>
      <c r="M1755" s="224"/>
      <c r="N1755" s="224"/>
      <c r="O1755" s="224"/>
      <c r="P1755" s="185"/>
      <c r="Q1755" s="225"/>
      <c r="R1755" s="182" t="str">
        <f ca="1">IF(ISERROR($V1755),"",OFFSET('Smelter Look-up'!$C$4,$V1755-4,0)&amp;"")</f>
        <v/>
      </c>
      <c r="S1755" s="181" t="str">
        <f t="shared" ca="1" si="245"/>
        <v/>
      </c>
      <c r="T1755" s="181" t="str">
        <f ca="1">IF(B1755="","",IF(ISERROR(MATCH($J1755,SorP!$B$1:$B$6226,0)),"",INDIRECT("'SorP'!$A$"&amp;MATCH($S1755&amp;$J1755,SorP!C:C,0))))</f>
        <v/>
      </c>
      <c r="U1755" s="201"/>
      <c r="V1755" s="226" t="e">
        <f>IF(C1755="",NA(),IF(OR(C1755="Smelter not listed",C1755="Smelter not yet identified"),MATCH($B1755&amp;$D1755,'Smelter Look-up'!$J:$J,0),MATCH($B1755&amp;$C1755,'Smelter Look-up'!$J:$J,0)))</f>
        <v>#N/A</v>
      </c>
      <c r="X1755" s="227">
        <f t="shared" ca="1" si="246"/>
        <v>0</v>
      </c>
      <c r="AB1755" s="228" t="str">
        <f t="shared" si="247"/>
        <v/>
      </c>
    </row>
    <row r="1756" spans="1:28" s="227" customFormat="1" ht="20.25">
      <c r="A1756" s="181"/>
      <c r="B1756" s="182" t="str">
        <f>IF(LEN(A1756)=0,"",INDEX('Smelter Look-up'!$A:$A,MATCH($A1756,'Smelter Look-up'!$E:$E,0)))</f>
        <v/>
      </c>
      <c r="C1756" s="186" t="str">
        <f>IF(LEN(A1756)=0,"",INDEX('Smelter Look-up'!$C:$C,MATCH($A1756,'Smelter Look-up'!$E:$E,0)))</f>
        <v/>
      </c>
      <c r="D1756" s="230"/>
      <c r="E1756" s="182" t="str">
        <f ca="1">IF(ISERROR($V1756),"",OFFSET('Smelter Look-up'!$D$4,$V1756-4,0)&amp;"")</f>
        <v/>
      </c>
      <c r="F1756" s="182" t="str">
        <f ca="1">IF(ISERROR($V1756),"",OFFSET('Smelter Look-up'!$E$4,$V1756-4,0))</f>
        <v/>
      </c>
      <c r="G1756" s="182" t="str">
        <f ca="1">IF(C1756=$X$4,IF(ISERROR($V1756),"Enter smelter details","RMI"),IF(ISERROR($V1756),"",OFFSET('Smelter Look-up'!$F$4,$V1756-4,0)))</f>
        <v/>
      </c>
      <c r="H1756" s="183" t="str">
        <f ca="1">IF(ISERROR($V1756),"",OFFSET('Smelter Look-up'!$G$4,$V1756-4,0))</f>
        <v/>
      </c>
      <c r="I1756" s="184" t="str">
        <f ca="1">IF(ISERROR($V1756),"",OFFSET('Smelter Look-up'!$H$4,$V1756-4,0))</f>
        <v/>
      </c>
      <c r="J1756" s="184" t="str">
        <f ca="1">IF(ISERROR($V1756),"",OFFSET('Smelter Look-up'!$I$4,$V1756-4,0))</f>
        <v/>
      </c>
      <c r="K1756" s="224"/>
      <c r="L1756" s="224"/>
      <c r="M1756" s="224"/>
      <c r="N1756" s="224"/>
      <c r="O1756" s="224"/>
      <c r="P1756" s="185"/>
      <c r="Q1756" s="225"/>
      <c r="R1756" s="182" t="str">
        <f ca="1">IF(ISERROR($V1756),"",OFFSET('Smelter Look-up'!$C$4,$V1756-4,0)&amp;"")</f>
        <v/>
      </c>
      <c r="S1756" s="181" t="str">
        <f t="shared" ref="S1756:S1786" ca="1" si="248">IF(B1756="","",IF(ISERROR(MATCH($E1756,CL,0)),"Unknown",INDIRECT("'C'!$A$"&amp;MATCH($E1756,CL,0)+1)))</f>
        <v/>
      </c>
      <c r="T1756" s="181" t="str">
        <f ca="1">IF(B1756="","",IF(ISERROR(MATCH($J1756,SorP!$B$1:$B$6226,0)),"",INDIRECT("'SorP'!$A$"&amp;MATCH($S1756&amp;$J1756,SorP!C:C,0))))</f>
        <v/>
      </c>
      <c r="U1756" s="201"/>
      <c r="V1756" s="226" t="e">
        <f>IF(C1756="",NA(),IF(OR(C1756="Smelter not listed",C1756="Smelter not yet identified"),MATCH($B1756&amp;$D1756,'Smelter Look-up'!$J:$J,0),MATCH($B1756&amp;$C1756,'Smelter Look-up'!$J:$J,0)))</f>
        <v>#N/A</v>
      </c>
      <c r="X1756" s="227">
        <f t="shared" ref="X1756:X1786" ca="1" si="249">IF(AND(C1756="Smelter not listed",OR(LEN(D1756)=0,LEN(E1756)=0)),1,0)</f>
        <v>0</v>
      </c>
      <c r="AB1756" s="228" t="str">
        <f t="shared" ref="AB1756:AB1786" si="250">B1756&amp;C1756</f>
        <v/>
      </c>
    </row>
    <row r="1757" spans="1:28" s="227" customFormat="1" ht="20.25">
      <c r="A1757" s="181"/>
      <c r="B1757" s="182" t="str">
        <f>IF(LEN(A1757)=0,"",INDEX('Smelter Look-up'!$A:$A,MATCH($A1757,'Smelter Look-up'!$E:$E,0)))</f>
        <v/>
      </c>
      <c r="C1757" s="186" t="str">
        <f>IF(LEN(A1757)=0,"",INDEX('Smelter Look-up'!$C:$C,MATCH($A1757,'Smelter Look-up'!$E:$E,0)))</f>
        <v/>
      </c>
      <c r="D1757" s="230"/>
      <c r="E1757" s="182" t="str">
        <f ca="1">IF(ISERROR($V1757),"",OFFSET('Smelter Look-up'!$D$4,$V1757-4,0)&amp;"")</f>
        <v/>
      </c>
      <c r="F1757" s="182" t="str">
        <f ca="1">IF(ISERROR($V1757),"",OFFSET('Smelter Look-up'!$E$4,$V1757-4,0))</f>
        <v/>
      </c>
      <c r="G1757" s="182" t="str">
        <f ca="1">IF(C1757=$X$4,IF(ISERROR($V1757),"Enter smelter details","RMI"),IF(ISERROR($V1757),"",OFFSET('Smelter Look-up'!$F$4,$V1757-4,0)))</f>
        <v/>
      </c>
      <c r="H1757" s="183" t="str">
        <f ca="1">IF(ISERROR($V1757),"",OFFSET('Smelter Look-up'!$G$4,$V1757-4,0))</f>
        <v/>
      </c>
      <c r="I1757" s="184" t="str">
        <f ca="1">IF(ISERROR($V1757),"",OFFSET('Smelter Look-up'!$H$4,$V1757-4,0))</f>
        <v/>
      </c>
      <c r="J1757" s="184" t="str">
        <f ca="1">IF(ISERROR($V1757),"",OFFSET('Smelter Look-up'!$I$4,$V1757-4,0))</f>
        <v/>
      </c>
      <c r="K1757" s="224"/>
      <c r="L1757" s="224"/>
      <c r="M1757" s="224"/>
      <c r="N1757" s="224"/>
      <c r="O1757" s="224"/>
      <c r="P1757" s="185"/>
      <c r="Q1757" s="225"/>
      <c r="R1757" s="182" t="str">
        <f ca="1">IF(ISERROR($V1757),"",OFFSET('Smelter Look-up'!$C$4,$V1757-4,0)&amp;"")</f>
        <v/>
      </c>
      <c r="S1757" s="181" t="str">
        <f t="shared" ca="1" si="248"/>
        <v/>
      </c>
      <c r="T1757" s="181" t="str">
        <f ca="1">IF(B1757="","",IF(ISERROR(MATCH($J1757,SorP!$B$1:$B$6226,0)),"",INDIRECT("'SorP'!$A$"&amp;MATCH($S1757&amp;$J1757,SorP!C:C,0))))</f>
        <v/>
      </c>
      <c r="U1757" s="201"/>
      <c r="V1757" s="226" t="e">
        <f>IF(C1757="",NA(),IF(OR(C1757="Smelter not listed",C1757="Smelter not yet identified"),MATCH($B1757&amp;$D1757,'Smelter Look-up'!$J:$J,0),MATCH($B1757&amp;$C1757,'Smelter Look-up'!$J:$J,0)))</f>
        <v>#N/A</v>
      </c>
      <c r="X1757" s="227">
        <f t="shared" ca="1" si="249"/>
        <v>0</v>
      </c>
      <c r="AB1757" s="228" t="str">
        <f t="shared" si="250"/>
        <v/>
      </c>
    </row>
    <row r="1758" spans="1:28" s="227" customFormat="1" ht="20.25">
      <c r="A1758" s="181"/>
      <c r="B1758" s="182" t="str">
        <f>IF(LEN(A1758)=0,"",INDEX('Smelter Look-up'!$A:$A,MATCH($A1758,'Smelter Look-up'!$E:$E,0)))</f>
        <v/>
      </c>
      <c r="C1758" s="186" t="str">
        <f>IF(LEN(A1758)=0,"",INDEX('Smelter Look-up'!$C:$C,MATCH($A1758,'Smelter Look-up'!$E:$E,0)))</f>
        <v/>
      </c>
      <c r="D1758" s="230"/>
      <c r="E1758" s="182" t="str">
        <f ca="1">IF(ISERROR($V1758),"",OFFSET('Smelter Look-up'!$D$4,$V1758-4,0)&amp;"")</f>
        <v/>
      </c>
      <c r="F1758" s="182" t="str">
        <f ca="1">IF(ISERROR($V1758),"",OFFSET('Smelter Look-up'!$E$4,$V1758-4,0))</f>
        <v/>
      </c>
      <c r="G1758" s="182" t="str">
        <f ca="1">IF(C1758=$X$4,IF(ISERROR($V1758),"Enter smelter details","RMI"),IF(ISERROR($V1758),"",OFFSET('Smelter Look-up'!$F$4,$V1758-4,0)))</f>
        <v/>
      </c>
      <c r="H1758" s="183" t="str">
        <f ca="1">IF(ISERROR($V1758),"",OFFSET('Smelter Look-up'!$G$4,$V1758-4,0))</f>
        <v/>
      </c>
      <c r="I1758" s="184" t="str">
        <f ca="1">IF(ISERROR($V1758),"",OFFSET('Smelter Look-up'!$H$4,$V1758-4,0))</f>
        <v/>
      </c>
      <c r="J1758" s="184" t="str">
        <f ca="1">IF(ISERROR($V1758),"",OFFSET('Smelter Look-up'!$I$4,$V1758-4,0))</f>
        <v/>
      </c>
      <c r="K1758" s="224"/>
      <c r="L1758" s="224"/>
      <c r="M1758" s="224"/>
      <c r="N1758" s="224"/>
      <c r="O1758" s="224"/>
      <c r="P1758" s="185"/>
      <c r="Q1758" s="225"/>
      <c r="R1758" s="182" t="str">
        <f ca="1">IF(ISERROR($V1758),"",OFFSET('Smelter Look-up'!$C$4,$V1758-4,0)&amp;"")</f>
        <v/>
      </c>
      <c r="S1758" s="181" t="str">
        <f t="shared" ca="1" si="248"/>
        <v/>
      </c>
      <c r="T1758" s="181" t="str">
        <f ca="1">IF(B1758="","",IF(ISERROR(MATCH($J1758,SorP!$B$1:$B$6226,0)),"",INDIRECT("'SorP'!$A$"&amp;MATCH($S1758&amp;$J1758,SorP!C:C,0))))</f>
        <v/>
      </c>
      <c r="U1758" s="201"/>
      <c r="V1758" s="226" t="e">
        <f>IF(C1758="",NA(),IF(OR(C1758="Smelter not listed",C1758="Smelter not yet identified"),MATCH($B1758&amp;$D1758,'Smelter Look-up'!$J:$J,0),MATCH($B1758&amp;$C1758,'Smelter Look-up'!$J:$J,0)))</f>
        <v>#N/A</v>
      </c>
      <c r="X1758" s="227">
        <f t="shared" ca="1" si="249"/>
        <v>0</v>
      </c>
      <c r="AB1758" s="228" t="str">
        <f t="shared" si="250"/>
        <v/>
      </c>
    </row>
    <row r="1759" spans="1:28" s="227" customFormat="1" ht="20.25">
      <c r="A1759" s="181"/>
      <c r="B1759" s="182" t="str">
        <f>IF(LEN(A1759)=0,"",INDEX('Smelter Look-up'!$A:$A,MATCH($A1759,'Smelter Look-up'!$E:$E,0)))</f>
        <v/>
      </c>
      <c r="C1759" s="186" t="str">
        <f>IF(LEN(A1759)=0,"",INDEX('Smelter Look-up'!$C:$C,MATCH($A1759,'Smelter Look-up'!$E:$E,0)))</f>
        <v/>
      </c>
      <c r="D1759" s="230"/>
      <c r="E1759" s="182" t="str">
        <f ca="1">IF(ISERROR($V1759),"",OFFSET('Smelter Look-up'!$D$4,$V1759-4,0)&amp;"")</f>
        <v/>
      </c>
      <c r="F1759" s="182" t="str">
        <f ca="1">IF(ISERROR($V1759),"",OFFSET('Smelter Look-up'!$E$4,$V1759-4,0))</f>
        <v/>
      </c>
      <c r="G1759" s="182" t="str">
        <f ca="1">IF(C1759=$X$4,IF(ISERROR($V1759),"Enter smelter details","RMI"),IF(ISERROR($V1759),"",OFFSET('Smelter Look-up'!$F$4,$V1759-4,0)))</f>
        <v/>
      </c>
      <c r="H1759" s="183" t="str">
        <f ca="1">IF(ISERROR($V1759),"",OFFSET('Smelter Look-up'!$G$4,$V1759-4,0))</f>
        <v/>
      </c>
      <c r="I1759" s="184" t="str">
        <f ca="1">IF(ISERROR($V1759),"",OFFSET('Smelter Look-up'!$H$4,$V1759-4,0))</f>
        <v/>
      </c>
      <c r="J1759" s="184" t="str">
        <f ca="1">IF(ISERROR($V1759),"",OFFSET('Smelter Look-up'!$I$4,$V1759-4,0))</f>
        <v/>
      </c>
      <c r="K1759" s="224"/>
      <c r="L1759" s="224"/>
      <c r="M1759" s="224"/>
      <c r="N1759" s="224"/>
      <c r="O1759" s="224"/>
      <c r="P1759" s="185"/>
      <c r="Q1759" s="225"/>
      <c r="R1759" s="182" t="str">
        <f ca="1">IF(ISERROR($V1759),"",OFFSET('Smelter Look-up'!$C$4,$V1759-4,0)&amp;"")</f>
        <v/>
      </c>
      <c r="S1759" s="181" t="str">
        <f t="shared" ca="1" si="248"/>
        <v/>
      </c>
      <c r="T1759" s="181" t="str">
        <f ca="1">IF(B1759="","",IF(ISERROR(MATCH($J1759,SorP!$B$1:$B$6226,0)),"",INDIRECT("'SorP'!$A$"&amp;MATCH($S1759&amp;$J1759,SorP!C:C,0))))</f>
        <v/>
      </c>
      <c r="U1759" s="201"/>
      <c r="V1759" s="226" t="e">
        <f>IF(C1759="",NA(),IF(OR(C1759="Smelter not listed",C1759="Smelter not yet identified"),MATCH($B1759&amp;$D1759,'Smelter Look-up'!$J:$J,0),MATCH($B1759&amp;$C1759,'Smelter Look-up'!$J:$J,0)))</f>
        <v>#N/A</v>
      </c>
      <c r="X1759" s="227">
        <f t="shared" ca="1" si="249"/>
        <v>0</v>
      </c>
      <c r="AB1759" s="228" t="str">
        <f t="shared" si="250"/>
        <v/>
      </c>
    </row>
    <row r="1760" spans="1:28" s="227" customFormat="1" ht="20.25">
      <c r="A1760" s="181"/>
      <c r="B1760" s="182" t="str">
        <f>IF(LEN(A1760)=0,"",INDEX('Smelter Look-up'!$A:$A,MATCH($A1760,'Smelter Look-up'!$E:$E,0)))</f>
        <v/>
      </c>
      <c r="C1760" s="186" t="str">
        <f>IF(LEN(A1760)=0,"",INDEX('Smelter Look-up'!$C:$C,MATCH($A1760,'Smelter Look-up'!$E:$E,0)))</f>
        <v/>
      </c>
      <c r="D1760" s="230"/>
      <c r="E1760" s="182" t="str">
        <f ca="1">IF(ISERROR($V1760),"",OFFSET('Smelter Look-up'!$D$4,$V1760-4,0)&amp;"")</f>
        <v/>
      </c>
      <c r="F1760" s="182" t="str">
        <f ca="1">IF(ISERROR($V1760),"",OFFSET('Smelter Look-up'!$E$4,$V1760-4,0))</f>
        <v/>
      </c>
      <c r="G1760" s="182" t="str">
        <f ca="1">IF(C1760=$X$4,IF(ISERROR($V1760),"Enter smelter details","RMI"),IF(ISERROR($V1760),"",OFFSET('Smelter Look-up'!$F$4,$V1760-4,0)))</f>
        <v/>
      </c>
      <c r="H1760" s="183" t="str">
        <f ca="1">IF(ISERROR($V1760),"",OFFSET('Smelter Look-up'!$G$4,$V1760-4,0))</f>
        <v/>
      </c>
      <c r="I1760" s="184" t="str">
        <f ca="1">IF(ISERROR($V1760),"",OFFSET('Smelter Look-up'!$H$4,$V1760-4,0))</f>
        <v/>
      </c>
      <c r="J1760" s="184" t="str">
        <f ca="1">IF(ISERROR($V1760),"",OFFSET('Smelter Look-up'!$I$4,$V1760-4,0))</f>
        <v/>
      </c>
      <c r="K1760" s="224"/>
      <c r="L1760" s="224"/>
      <c r="M1760" s="224"/>
      <c r="N1760" s="224"/>
      <c r="O1760" s="224"/>
      <c r="P1760" s="185"/>
      <c r="Q1760" s="225"/>
      <c r="R1760" s="182" t="str">
        <f ca="1">IF(ISERROR($V1760),"",OFFSET('Smelter Look-up'!$C$4,$V1760-4,0)&amp;"")</f>
        <v/>
      </c>
      <c r="S1760" s="181" t="str">
        <f t="shared" ca="1" si="248"/>
        <v/>
      </c>
      <c r="T1760" s="181" t="str">
        <f ca="1">IF(B1760="","",IF(ISERROR(MATCH($J1760,SorP!$B$1:$B$6226,0)),"",INDIRECT("'SorP'!$A$"&amp;MATCH($S1760&amp;$J1760,SorP!C:C,0))))</f>
        <v/>
      </c>
      <c r="U1760" s="201"/>
      <c r="V1760" s="226" t="e">
        <f>IF(C1760="",NA(),IF(OR(C1760="Smelter not listed",C1760="Smelter not yet identified"),MATCH($B1760&amp;$D1760,'Smelter Look-up'!$J:$J,0),MATCH($B1760&amp;$C1760,'Smelter Look-up'!$J:$J,0)))</f>
        <v>#N/A</v>
      </c>
      <c r="X1760" s="227">
        <f t="shared" ca="1" si="249"/>
        <v>0</v>
      </c>
      <c r="AB1760" s="228" t="str">
        <f t="shared" si="250"/>
        <v/>
      </c>
    </row>
    <row r="1761" spans="1:28" s="227" customFormat="1" ht="20.25">
      <c r="A1761" s="181"/>
      <c r="B1761" s="182" t="str">
        <f>IF(LEN(A1761)=0,"",INDEX('Smelter Look-up'!$A:$A,MATCH($A1761,'Smelter Look-up'!$E:$E,0)))</f>
        <v/>
      </c>
      <c r="C1761" s="186" t="str">
        <f>IF(LEN(A1761)=0,"",INDEX('Smelter Look-up'!$C:$C,MATCH($A1761,'Smelter Look-up'!$E:$E,0)))</f>
        <v/>
      </c>
      <c r="D1761" s="230"/>
      <c r="E1761" s="182" t="str">
        <f ca="1">IF(ISERROR($V1761),"",OFFSET('Smelter Look-up'!$D$4,$V1761-4,0)&amp;"")</f>
        <v/>
      </c>
      <c r="F1761" s="182" t="str">
        <f ca="1">IF(ISERROR($V1761),"",OFFSET('Smelter Look-up'!$E$4,$V1761-4,0))</f>
        <v/>
      </c>
      <c r="G1761" s="182" t="str">
        <f ca="1">IF(C1761=$X$4,IF(ISERROR($V1761),"Enter smelter details","RMI"),IF(ISERROR($V1761),"",OFFSET('Smelter Look-up'!$F$4,$V1761-4,0)))</f>
        <v/>
      </c>
      <c r="H1761" s="183" t="str">
        <f ca="1">IF(ISERROR($V1761),"",OFFSET('Smelter Look-up'!$G$4,$V1761-4,0))</f>
        <v/>
      </c>
      <c r="I1761" s="184" t="str">
        <f ca="1">IF(ISERROR($V1761),"",OFFSET('Smelter Look-up'!$H$4,$V1761-4,0))</f>
        <v/>
      </c>
      <c r="J1761" s="184" t="str">
        <f ca="1">IF(ISERROR($V1761),"",OFFSET('Smelter Look-up'!$I$4,$V1761-4,0))</f>
        <v/>
      </c>
      <c r="K1761" s="224"/>
      <c r="L1761" s="224"/>
      <c r="M1761" s="224"/>
      <c r="N1761" s="224"/>
      <c r="O1761" s="224"/>
      <c r="P1761" s="185"/>
      <c r="Q1761" s="225"/>
      <c r="R1761" s="182" t="str">
        <f ca="1">IF(ISERROR($V1761),"",OFFSET('Smelter Look-up'!$C$4,$V1761-4,0)&amp;"")</f>
        <v/>
      </c>
      <c r="S1761" s="181" t="str">
        <f t="shared" ca="1" si="248"/>
        <v/>
      </c>
      <c r="T1761" s="181" t="str">
        <f ca="1">IF(B1761="","",IF(ISERROR(MATCH($J1761,SorP!$B$1:$B$6226,0)),"",INDIRECT("'SorP'!$A$"&amp;MATCH($S1761&amp;$J1761,SorP!C:C,0))))</f>
        <v/>
      </c>
      <c r="U1761" s="201"/>
      <c r="V1761" s="226" t="e">
        <f>IF(C1761="",NA(),IF(OR(C1761="Smelter not listed",C1761="Smelter not yet identified"),MATCH($B1761&amp;$D1761,'Smelter Look-up'!$J:$J,0),MATCH($B1761&amp;$C1761,'Smelter Look-up'!$J:$J,0)))</f>
        <v>#N/A</v>
      </c>
      <c r="X1761" s="227">
        <f t="shared" ca="1" si="249"/>
        <v>0</v>
      </c>
      <c r="AB1761" s="228" t="str">
        <f t="shared" si="250"/>
        <v/>
      </c>
    </row>
    <row r="1762" spans="1:28" s="227" customFormat="1" ht="20.25">
      <c r="A1762" s="181"/>
      <c r="B1762" s="182" t="str">
        <f>IF(LEN(A1762)=0,"",INDEX('Smelter Look-up'!$A:$A,MATCH($A1762,'Smelter Look-up'!$E:$E,0)))</f>
        <v/>
      </c>
      <c r="C1762" s="186" t="str">
        <f>IF(LEN(A1762)=0,"",INDEX('Smelter Look-up'!$C:$C,MATCH($A1762,'Smelter Look-up'!$E:$E,0)))</f>
        <v/>
      </c>
      <c r="D1762" s="230"/>
      <c r="E1762" s="182" t="str">
        <f ca="1">IF(ISERROR($V1762),"",OFFSET('Smelter Look-up'!$D$4,$V1762-4,0)&amp;"")</f>
        <v/>
      </c>
      <c r="F1762" s="182" t="str">
        <f ca="1">IF(ISERROR($V1762),"",OFFSET('Smelter Look-up'!$E$4,$V1762-4,0))</f>
        <v/>
      </c>
      <c r="G1762" s="182" t="str">
        <f ca="1">IF(C1762=$X$4,IF(ISERROR($V1762),"Enter smelter details","RMI"),IF(ISERROR($V1762),"",OFFSET('Smelter Look-up'!$F$4,$V1762-4,0)))</f>
        <v/>
      </c>
      <c r="H1762" s="183" t="str">
        <f ca="1">IF(ISERROR($V1762),"",OFFSET('Smelter Look-up'!$G$4,$V1762-4,0))</f>
        <v/>
      </c>
      <c r="I1762" s="184" t="str">
        <f ca="1">IF(ISERROR($V1762),"",OFFSET('Smelter Look-up'!$H$4,$V1762-4,0))</f>
        <v/>
      </c>
      <c r="J1762" s="184" t="str">
        <f ca="1">IF(ISERROR($V1762),"",OFFSET('Smelter Look-up'!$I$4,$V1762-4,0))</f>
        <v/>
      </c>
      <c r="K1762" s="224"/>
      <c r="L1762" s="224"/>
      <c r="M1762" s="224"/>
      <c r="N1762" s="224"/>
      <c r="O1762" s="224"/>
      <c r="P1762" s="185"/>
      <c r="Q1762" s="225"/>
      <c r="R1762" s="182" t="str">
        <f ca="1">IF(ISERROR($V1762),"",OFFSET('Smelter Look-up'!$C$4,$V1762-4,0)&amp;"")</f>
        <v/>
      </c>
      <c r="S1762" s="181" t="str">
        <f t="shared" ca="1" si="248"/>
        <v/>
      </c>
      <c r="T1762" s="181" t="str">
        <f ca="1">IF(B1762="","",IF(ISERROR(MATCH($J1762,SorP!$B$1:$B$6226,0)),"",INDIRECT("'SorP'!$A$"&amp;MATCH($S1762&amp;$J1762,SorP!C:C,0))))</f>
        <v/>
      </c>
      <c r="U1762" s="201"/>
      <c r="V1762" s="226" t="e">
        <f>IF(C1762="",NA(),IF(OR(C1762="Smelter not listed",C1762="Smelter not yet identified"),MATCH($B1762&amp;$D1762,'Smelter Look-up'!$J:$J,0),MATCH($B1762&amp;$C1762,'Smelter Look-up'!$J:$J,0)))</f>
        <v>#N/A</v>
      </c>
      <c r="X1762" s="227">
        <f t="shared" ca="1" si="249"/>
        <v>0</v>
      </c>
      <c r="AB1762" s="228" t="str">
        <f t="shared" si="250"/>
        <v/>
      </c>
    </row>
    <row r="1763" spans="1:28" s="227" customFormat="1" ht="20.25">
      <c r="A1763" s="181"/>
      <c r="B1763" s="182" t="str">
        <f>IF(LEN(A1763)=0,"",INDEX('Smelter Look-up'!$A:$A,MATCH($A1763,'Smelter Look-up'!$E:$E,0)))</f>
        <v/>
      </c>
      <c r="C1763" s="186" t="str">
        <f>IF(LEN(A1763)=0,"",INDEX('Smelter Look-up'!$C:$C,MATCH($A1763,'Smelter Look-up'!$E:$E,0)))</f>
        <v/>
      </c>
      <c r="D1763" s="230"/>
      <c r="E1763" s="182" t="str">
        <f ca="1">IF(ISERROR($V1763),"",OFFSET('Smelter Look-up'!$D$4,$V1763-4,0)&amp;"")</f>
        <v/>
      </c>
      <c r="F1763" s="182" t="str">
        <f ca="1">IF(ISERROR($V1763),"",OFFSET('Smelter Look-up'!$E$4,$V1763-4,0))</f>
        <v/>
      </c>
      <c r="G1763" s="182" t="str">
        <f ca="1">IF(C1763=$X$4,IF(ISERROR($V1763),"Enter smelter details","RMI"),IF(ISERROR($V1763),"",OFFSET('Smelter Look-up'!$F$4,$V1763-4,0)))</f>
        <v/>
      </c>
      <c r="H1763" s="183" t="str">
        <f ca="1">IF(ISERROR($V1763),"",OFFSET('Smelter Look-up'!$G$4,$V1763-4,0))</f>
        <v/>
      </c>
      <c r="I1763" s="184" t="str">
        <f ca="1">IF(ISERROR($V1763),"",OFFSET('Smelter Look-up'!$H$4,$V1763-4,0))</f>
        <v/>
      </c>
      <c r="J1763" s="184" t="str">
        <f ca="1">IF(ISERROR($V1763),"",OFFSET('Smelter Look-up'!$I$4,$V1763-4,0))</f>
        <v/>
      </c>
      <c r="K1763" s="224"/>
      <c r="L1763" s="224"/>
      <c r="M1763" s="224"/>
      <c r="N1763" s="224"/>
      <c r="O1763" s="224"/>
      <c r="P1763" s="185"/>
      <c r="Q1763" s="225"/>
      <c r="R1763" s="182" t="str">
        <f ca="1">IF(ISERROR($V1763),"",OFFSET('Smelter Look-up'!$C$4,$V1763-4,0)&amp;"")</f>
        <v/>
      </c>
      <c r="S1763" s="181" t="str">
        <f t="shared" ca="1" si="248"/>
        <v/>
      </c>
      <c r="T1763" s="181" t="str">
        <f ca="1">IF(B1763="","",IF(ISERROR(MATCH($J1763,SorP!$B$1:$B$6226,0)),"",INDIRECT("'SorP'!$A$"&amp;MATCH($S1763&amp;$J1763,SorP!C:C,0))))</f>
        <v/>
      </c>
      <c r="U1763" s="201"/>
      <c r="V1763" s="226" t="e">
        <f>IF(C1763="",NA(),IF(OR(C1763="Smelter not listed",C1763="Smelter not yet identified"),MATCH($B1763&amp;$D1763,'Smelter Look-up'!$J:$J,0),MATCH($B1763&amp;$C1763,'Smelter Look-up'!$J:$J,0)))</f>
        <v>#N/A</v>
      </c>
      <c r="X1763" s="227">
        <f t="shared" ca="1" si="249"/>
        <v>0</v>
      </c>
      <c r="AB1763" s="228" t="str">
        <f t="shared" si="250"/>
        <v/>
      </c>
    </row>
    <row r="1764" spans="1:28" s="227" customFormat="1" ht="20.25">
      <c r="A1764" s="181"/>
      <c r="B1764" s="182" t="str">
        <f>IF(LEN(A1764)=0,"",INDEX('Smelter Look-up'!$A:$A,MATCH($A1764,'Smelter Look-up'!$E:$E,0)))</f>
        <v/>
      </c>
      <c r="C1764" s="186" t="str">
        <f>IF(LEN(A1764)=0,"",INDEX('Smelter Look-up'!$C:$C,MATCH($A1764,'Smelter Look-up'!$E:$E,0)))</f>
        <v/>
      </c>
      <c r="D1764" s="230"/>
      <c r="E1764" s="182" t="str">
        <f ca="1">IF(ISERROR($V1764),"",OFFSET('Smelter Look-up'!$D$4,$V1764-4,0)&amp;"")</f>
        <v/>
      </c>
      <c r="F1764" s="182" t="str">
        <f ca="1">IF(ISERROR($V1764),"",OFFSET('Smelter Look-up'!$E$4,$V1764-4,0))</f>
        <v/>
      </c>
      <c r="G1764" s="182" t="str">
        <f ca="1">IF(C1764=$X$4,IF(ISERROR($V1764),"Enter smelter details","RMI"),IF(ISERROR($V1764),"",OFFSET('Smelter Look-up'!$F$4,$V1764-4,0)))</f>
        <v/>
      </c>
      <c r="H1764" s="183" t="str">
        <f ca="1">IF(ISERROR($V1764),"",OFFSET('Smelter Look-up'!$G$4,$V1764-4,0))</f>
        <v/>
      </c>
      <c r="I1764" s="184" t="str">
        <f ca="1">IF(ISERROR($V1764),"",OFFSET('Smelter Look-up'!$H$4,$V1764-4,0))</f>
        <v/>
      </c>
      <c r="J1764" s="184" t="str">
        <f ca="1">IF(ISERROR($V1764),"",OFFSET('Smelter Look-up'!$I$4,$V1764-4,0))</f>
        <v/>
      </c>
      <c r="K1764" s="224"/>
      <c r="L1764" s="224"/>
      <c r="M1764" s="224"/>
      <c r="N1764" s="224"/>
      <c r="O1764" s="224"/>
      <c r="P1764" s="185"/>
      <c r="Q1764" s="225"/>
      <c r="R1764" s="182" t="str">
        <f ca="1">IF(ISERROR($V1764),"",OFFSET('Smelter Look-up'!$C$4,$V1764-4,0)&amp;"")</f>
        <v/>
      </c>
      <c r="S1764" s="181" t="str">
        <f t="shared" ca="1" si="248"/>
        <v/>
      </c>
      <c r="T1764" s="181" t="str">
        <f ca="1">IF(B1764="","",IF(ISERROR(MATCH($J1764,SorP!$B$1:$B$6226,0)),"",INDIRECT("'SorP'!$A$"&amp;MATCH($S1764&amp;$J1764,SorP!C:C,0))))</f>
        <v/>
      </c>
      <c r="U1764" s="201"/>
      <c r="V1764" s="226" t="e">
        <f>IF(C1764="",NA(),IF(OR(C1764="Smelter not listed",C1764="Smelter not yet identified"),MATCH($B1764&amp;$D1764,'Smelter Look-up'!$J:$J,0),MATCH($B1764&amp;$C1764,'Smelter Look-up'!$J:$J,0)))</f>
        <v>#N/A</v>
      </c>
      <c r="X1764" s="227">
        <f t="shared" ca="1" si="249"/>
        <v>0</v>
      </c>
      <c r="AB1764" s="228" t="str">
        <f t="shared" si="250"/>
        <v/>
      </c>
    </row>
    <row r="1765" spans="1:28" s="227" customFormat="1" ht="20.25">
      <c r="A1765" s="181"/>
      <c r="B1765" s="182" t="str">
        <f>IF(LEN(A1765)=0,"",INDEX('Smelter Look-up'!$A:$A,MATCH($A1765,'Smelter Look-up'!$E:$E,0)))</f>
        <v/>
      </c>
      <c r="C1765" s="186" t="str">
        <f>IF(LEN(A1765)=0,"",INDEX('Smelter Look-up'!$C:$C,MATCH($A1765,'Smelter Look-up'!$E:$E,0)))</f>
        <v/>
      </c>
      <c r="D1765" s="230"/>
      <c r="E1765" s="182" t="str">
        <f ca="1">IF(ISERROR($V1765),"",OFFSET('Smelter Look-up'!$D$4,$V1765-4,0)&amp;"")</f>
        <v/>
      </c>
      <c r="F1765" s="182" t="str">
        <f ca="1">IF(ISERROR($V1765),"",OFFSET('Smelter Look-up'!$E$4,$V1765-4,0))</f>
        <v/>
      </c>
      <c r="G1765" s="182" t="str">
        <f ca="1">IF(C1765=$X$4,IF(ISERROR($V1765),"Enter smelter details","RMI"),IF(ISERROR($V1765),"",OFFSET('Smelter Look-up'!$F$4,$V1765-4,0)))</f>
        <v/>
      </c>
      <c r="H1765" s="183" t="str">
        <f ca="1">IF(ISERROR($V1765),"",OFFSET('Smelter Look-up'!$G$4,$V1765-4,0))</f>
        <v/>
      </c>
      <c r="I1765" s="184" t="str">
        <f ca="1">IF(ISERROR($V1765),"",OFFSET('Smelter Look-up'!$H$4,$V1765-4,0))</f>
        <v/>
      </c>
      <c r="J1765" s="184" t="str">
        <f ca="1">IF(ISERROR($V1765),"",OFFSET('Smelter Look-up'!$I$4,$V1765-4,0))</f>
        <v/>
      </c>
      <c r="K1765" s="224"/>
      <c r="L1765" s="224"/>
      <c r="M1765" s="224"/>
      <c r="N1765" s="224"/>
      <c r="O1765" s="224"/>
      <c r="P1765" s="185"/>
      <c r="Q1765" s="225"/>
      <c r="R1765" s="182" t="str">
        <f ca="1">IF(ISERROR($V1765),"",OFFSET('Smelter Look-up'!$C$4,$V1765-4,0)&amp;"")</f>
        <v/>
      </c>
      <c r="S1765" s="181" t="str">
        <f t="shared" ca="1" si="248"/>
        <v/>
      </c>
      <c r="T1765" s="181" t="str">
        <f ca="1">IF(B1765="","",IF(ISERROR(MATCH($J1765,SorP!$B$1:$B$6226,0)),"",INDIRECT("'SorP'!$A$"&amp;MATCH($S1765&amp;$J1765,SorP!C:C,0))))</f>
        <v/>
      </c>
      <c r="U1765" s="201"/>
      <c r="V1765" s="226" t="e">
        <f>IF(C1765="",NA(),IF(OR(C1765="Smelter not listed",C1765="Smelter not yet identified"),MATCH($B1765&amp;$D1765,'Smelter Look-up'!$J:$J,0),MATCH($B1765&amp;$C1765,'Smelter Look-up'!$J:$J,0)))</f>
        <v>#N/A</v>
      </c>
      <c r="X1765" s="227">
        <f t="shared" ca="1" si="249"/>
        <v>0</v>
      </c>
      <c r="AB1765" s="228" t="str">
        <f t="shared" si="250"/>
        <v/>
      </c>
    </row>
    <row r="1766" spans="1:28" s="227" customFormat="1" ht="20.25">
      <c r="A1766" s="181"/>
      <c r="B1766" s="182" t="str">
        <f>IF(LEN(A1766)=0,"",INDEX('Smelter Look-up'!$A:$A,MATCH($A1766,'Smelter Look-up'!$E:$E,0)))</f>
        <v/>
      </c>
      <c r="C1766" s="186" t="str">
        <f>IF(LEN(A1766)=0,"",INDEX('Smelter Look-up'!$C:$C,MATCH($A1766,'Smelter Look-up'!$E:$E,0)))</f>
        <v/>
      </c>
      <c r="D1766" s="230"/>
      <c r="E1766" s="182" t="str">
        <f ca="1">IF(ISERROR($V1766),"",OFFSET('Smelter Look-up'!$D$4,$V1766-4,0)&amp;"")</f>
        <v/>
      </c>
      <c r="F1766" s="182" t="str">
        <f ca="1">IF(ISERROR($V1766),"",OFFSET('Smelter Look-up'!$E$4,$V1766-4,0))</f>
        <v/>
      </c>
      <c r="G1766" s="182" t="str">
        <f ca="1">IF(C1766=$X$4,IF(ISERROR($V1766),"Enter smelter details","RMI"),IF(ISERROR($V1766),"",OFFSET('Smelter Look-up'!$F$4,$V1766-4,0)))</f>
        <v/>
      </c>
      <c r="H1766" s="183" t="str">
        <f ca="1">IF(ISERROR($V1766),"",OFFSET('Smelter Look-up'!$G$4,$V1766-4,0))</f>
        <v/>
      </c>
      <c r="I1766" s="184" t="str">
        <f ca="1">IF(ISERROR($V1766),"",OFFSET('Smelter Look-up'!$H$4,$V1766-4,0))</f>
        <v/>
      </c>
      <c r="J1766" s="184" t="str">
        <f ca="1">IF(ISERROR($V1766),"",OFFSET('Smelter Look-up'!$I$4,$V1766-4,0))</f>
        <v/>
      </c>
      <c r="K1766" s="224"/>
      <c r="L1766" s="224"/>
      <c r="M1766" s="224"/>
      <c r="N1766" s="224"/>
      <c r="O1766" s="224"/>
      <c r="P1766" s="185"/>
      <c r="Q1766" s="225"/>
      <c r="R1766" s="182" t="str">
        <f ca="1">IF(ISERROR($V1766),"",OFFSET('Smelter Look-up'!$C$4,$V1766-4,0)&amp;"")</f>
        <v/>
      </c>
      <c r="S1766" s="181" t="str">
        <f t="shared" ca="1" si="248"/>
        <v/>
      </c>
      <c r="T1766" s="181" t="str">
        <f ca="1">IF(B1766="","",IF(ISERROR(MATCH($J1766,SorP!$B$1:$B$6226,0)),"",INDIRECT("'SorP'!$A$"&amp;MATCH($S1766&amp;$J1766,SorP!C:C,0))))</f>
        <v/>
      </c>
      <c r="U1766" s="201"/>
      <c r="V1766" s="226" t="e">
        <f>IF(C1766="",NA(),IF(OR(C1766="Smelter not listed",C1766="Smelter not yet identified"),MATCH($B1766&amp;$D1766,'Smelter Look-up'!$J:$J,0),MATCH($B1766&amp;$C1766,'Smelter Look-up'!$J:$J,0)))</f>
        <v>#N/A</v>
      </c>
      <c r="X1766" s="227">
        <f t="shared" ca="1" si="249"/>
        <v>0</v>
      </c>
      <c r="AB1766" s="228" t="str">
        <f t="shared" si="250"/>
        <v/>
      </c>
    </row>
    <row r="1767" spans="1:28" s="227" customFormat="1" ht="20.25">
      <c r="A1767" s="181"/>
      <c r="B1767" s="182" t="str">
        <f>IF(LEN(A1767)=0,"",INDEX('Smelter Look-up'!$A:$A,MATCH($A1767,'Smelter Look-up'!$E:$E,0)))</f>
        <v/>
      </c>
      <c r="C1767" s="186" t="str">
        <f>IF(LEN(A1767)=0,"",INDEX('Smelter Look-up'!$C:$C,MATCH($A1767,'Smelter Look-up'!$E:$E,0)))</f>
        <v/>
      </c>
      <c r="D1767" s="230"/>
      <c r="E1767" s="182" t="str">
        <f ca="1">IF(ISERROR($V1767),"",OFFSET('Smelter Look-up'!$D$4,$V1767-4,0)&amp;"")</f>
        <v/>
      </c>
      <c r="F1767" s="182" t="str">
        <f ca="1">IF(ISERROR($V1767),"",OFFSET('Smelter Look-up'!$E$4,$V1767-4,0))</f>
        <v/>
      </c>
      <c r="G1767" s="182" t="str">
        <f ca="1">IF(C1767=$X$4,IF(ISERROR($V1767),"Enter smelter details","RMI"),IF(ISERROR($V1767),"",OFFSET('Smelter Look-up'!$F$4,$V1767-4,0)))</f>
        <v/>
      </c>
      <c r="H1767" s="183" t="str">
        <f ca="1">IF(ISERROR($V1767),"",OFFSET('Smelter Look-up'!$G$4,$V1767-4,0))</f>
        <v/>
      </c>
      <c r="I1767" s="184" t="str">
        <f ca="1">IF(ISERROR($V1767),"",OFFSET('Smelter Look-up'!$H$4,$V1767-4,0))</f>
        <v/>
      </c>
      <c r="J1767" s="184" t="str">
        <f ca="1">IF(ISERROR($V1767),"",OFFSET('Smelter Look-up'!$I$4,$V1767-4,0))</f>
        <v/>
      </c>
      <c r="K1767" s="224"/>
      <c r="L1767" s="224"/>
      <c r="M1767" s="224"/>
      <c r="N1767" s="224"/>
      <c r="O1767" s="224"/>
      <c r="P1767" s="185"/>
      <c r="Q1767" s="225"/>
      <c r="R1767" s="182" t="str">
        <f ca="1">IF(ISERROR($V1767),"",OFFSET('Smelter Look-up'!$C$4,$V1767-4,0)&amp;"")</f>
        <v/>
      </c>
      <c r="S1767" s="181" t="str">
        <f t="shared" ca="1" si="248"/>
        <v/>
      </c>
      <c r="T1767" s="181" t="str">
        <f ca="1">IF(B1767="","",IF(ISERROR(MATCH($J1767,SorP!$B$1:$B$6226,0)),"",INDIRECT("'SorP'!$A$"&amp;MATCH($S1767&amp;$J1767,SorP!C:C,0))))</f>
        <v/>
      </c>
      <c r="U1767" s="201"/>
      <c r="V1767" s="226" t="e">
        <f>IF(C1767="",NA(),IF(OR(C1767="Smelter not listed",C1767="Smelter not yet identified"),MATCH($B1767&amp;$D1767,'Smelter Look-up'!$J:$J,0),MATCH($B1767&amp;$C1767,'Smelter Look-up'!$J:$J,0)))</f>
        <v>#N/A</v>
      </c>
      <c r="X1767" s="227">
        <f t="shared" ca="1" si="249"/>
        <v>0</v>
      </c>
      <c r="AB1767" s="228" t="str">
        <f t="shared" si="250"/>
        <v/>
      </c>
    </row>
    <row r="1768" spans="1:28" s="227" customFormat="1" ht="20.25">
      <c r="A1768" s="181"/>
      <c r="B1768" s="182" t="str">
        <f>IF(LEN(A1768)=0,"",INDEX('Smelter Look-up'!$A:$A,MATCH($A1768,'Smelter Look-up'!$E:$E,0)))</f>
        <v/>
      </c>
      <c r="C1768" s="186" t="str">
        <f>IF(LEN(A1768)=0,"",INDEX('Smelter Look-up'!$C:$C,MATCH($A1768,'Smelter Look-up'!$E:$E,0)))</f>
        <v/>
      </c>
      <c r="D1768" s="230"/>
      <c r="E1768" s="182" t="str">
        <f ca="1">IF(ISERROR($V1768),"",OFFSET('Smelter Look-up'!$D$4,$V1768-4,0)&amp;"")</f>
        <v/>
      </c>
      <c r="F1768" s="182" t="str">
        <f ca="1">IF(ISERROR($V1768),"",OFFSET('Smelter Look-up'!$E$4,$V1768-4,0))</f>
        <v/>
      </c>
      <c r="G1768" s="182" t="str">
        <f ca="1">IF(C1768=$X$4,IF(ISERROR($V1768),"Enter smelter details","RMI"),IF(ISERROR($V1768),"",OFFSET('Smelter Look-up'!$F$4,$V1768-4,0)))</f>
        <v/>
      </c>
      <c r="H1768" s="183" t="str">
        <f ca="1">IF(ISERROR($V1768),"",OFFSET('Smelter Look-up'!$G$4,$V1768-4,0))</f>
        <v/>
      </c>
      <c r="I1768" s="184" t="str">
        <f ca="1">IF(ISERROR($V1768),"",OFFSET('Smelter Look-up'!$H$4,$V1768-4,0))</f>
        <v/>
      </c>
      <c r="J1768" s="184" t="str">
        <f ca="1">IF(ISERROR($V1768),"",OFFSET('Smelter Look-up'!$I$4,$V1768-4,0))</f>
        <v/>
      </c>
      <c r="K1768" s="224"/>
      <c r="L1768" s="224"/>
      <c r="M1768" s="224"/>
      <c r="N1768" s="224"/>
      <c r="O1768" s="224"/>
      <c r="P1768" s="185"/>
      <c r="Q1768" s="225"/>
      <c r="R1768" s="182" t="str">
        <f ca="1">IF(ISERROR($V1768),"",OFFSET('Smelter Look-up'!$C$4,$V1768-4,0)&amp;"")</f>
        <v/>
      </c>
      <c r="S1768" s="181" t="str">
        <f t="shared" ca="1" si="248"/>
        <v/>
      </c>
      <c r="T1768" s="181" t="str">
        <f ca="1">IF(B1768="","",IF(ISERROR(MATCH($J1768,SorP!$B$1:$B$6226,0)),"",INDIRECT("'SorP'!$A$"&amp;MATCH($S1768&amp;$J1768,SorP!C:C,0))))</f>
        <v/>
      </c>
      <c r="U1768" s="201"/>
      <c r="V1768" s="226" t="e">
        <f>IF(C1768="",NA(),IF(OR(C1768="Smelter not listed",C1768="Smelter not yet identified"),MATCH($B1768&amp;$D1768,'Smelter Look-up'!$J:$J,0),MATCH($B1768&amp;$C1768,'Smelter Look-up'!$J:$J,0)))</f>
        <v>#N/A</v>
      </c>
      <c r="X1768" s="227">
        <f t="shared" ca="1" si="249"/>
        <v>0</v>
      </c>
      <c r="AB1768" s="228" t="str">
        <f t="shared" si="250"/>
        <v/>
      </c>
    </row>
    <row r="1769" spans="1:28" s="227" customFormat="1" ht="20.25">
      <c r="A1769" s="181"/>
      <c r="B1769" s="182" t="str">
        <f>IF(LEN(A1769)=0,"",INDEX('Smelter Look-up'!$A:$A,MATCH($A1769,'Smelter Look-up'!$E:$E,0)))</f>
        <v/>
      </c>
      <c r="C1769" s="186" t="str">
        <f>IF(LEN(A1769)=0,"",INDEX('Smelter Look-up'!$C:$C,MATCH($A1769,'Smelter Look-up'!$E:$E,0)))</f>
        <v/>
      </c>
      <c r="D1769" s="230"/>
      <c r="E1769" s="182" t="str">
        <f ca="1">IF(ISERROR($V1769),"",OFFSET('Smelter Look-up'!$D$4,$V1769-4,0)&amp;"")</f>
        <v/>
      </c>
      <c r="F1769" s="182" t="str">
        <f ca="1">IF(ISERROR($V1769),"",OFFSET('Smelter Look-up'!$E$4,$V1769-4,0))</f>
        <v/>
      </c>
      <c r="G1769" s="182" t="str">
        <f ca="1">IF(C1769=$X$4,IF(ISERROR($V1769),"Enter smelter details","RMI"),IF(ISERROR($V1769),"",OFFSET('Smelter Look-up'!$F$4,$V1769-4,0)))</f>
        <v/>
      </c>
      <c r="H1769" s="183" t="str">
        <f ca="1">IF(ISERROR($V1769),"",OFFSET('Smelter Look-up'!$G$4,$V1769-4,0))</f>
        <v/>
      </c>
      <c r="I1769" s="184" t="str">
        <f ca="1">IF(ISERROR($V1769),"",OFFSET('Smelter Look-up'!$H$4,$V1769-4,0))</f>
        <v/>
      </c>
      <c r="J1769" s="184" t="str">
        <f ca="1">IF(ISERROR($V1769),"",OFFSET('Smelter Look-up'!$I$4,$V1769-4,0))</f>
        <v/>
      </c>
      <c r="K1769" s="224"/>
      <c r="L1769" s="224"/>
      <c r="M1769" s="224"/>
      <c r="N1769" s="224"/>
      <c r="O1769" s="224"/>
      <c r="P1769" s="185"/>
      <c r="Q1769" s="225"/>
      <c r="R1769" s="182" t="str">
        <f ca="1">IF(ISERROR($V1769),"",OFFSET('Smelter Look-up'!$C$4,$V1769-4,0)&amp;"")</f>
        <v/>
      </c>
      <c r="S1769" s="181" t="str">
        <f t="shared" ca="1" si="248"/>
        <v/>
      </c>
      <c r="T1769" s="181" t="str">
        <f ca="1">IF(B1769="","",IF(ISERROR(MATCH($J1769,SorP!$B$1:$B$6226,0)),"",INDIRECT("'SorP'!$A$"&amp;MATCH($S1769&amp;$J1769,SorP!C:C,0))))</f>
        <v/>
      </c>
      <c r="U1769" s="201"/>
      <c r="V1769" s="226" t="e">
        <f>IF(C1769="",NA(),IF(OR(C1769="Smelter not listed",C1769="Smelter not yet identified"),MATCH($B1769&amp;$D1769,'Smelter Look-up'!$J:$J,0),MATCH($B1769&amp;$C1769,'Smelter Look-up'!$J:$J,0)))</f>
        <v>#N/A</v>
      </c>
      <c r="X1769" s="227">
        <f t="shared" ca="1" si="249"/>
        <v>0</v>
      </c>
      <c r="AB1769" s="228" t="str">
        <f t="shared" si="250"/>
        <v/>
      </c>
    </row>
    <row r="1770" spans="1:28" s="227" customFormat="1" ht="20.25">
      <c r="A1770" s="181"/>
      <c r="B1770" s="182" t="str">
        <f>IF(LEN(A1770)=0,"",INDEX('Smelter Look-up'!$A:$A,MATCH($A1770,'Smelter Look-up'!$E:$E,0)))</f>
        <v/>
      </c>
      <c r="C1770" s="186" t="str">
        <f>IF(LEN(A1770)=0,"",INDEX('Smelter Look-up'!$C:$C,MATCH($A1770,'Smelter Look-up'!$E:$E,0)))</f>
        <v/>
      </c>
      <c r="D1770" s="230"/>
      <c r="E1770" s="182" t="str">
        <f ca="1">IF(ISERROR($V1770),"",OFFSET('Smelter Look-up'!$D$4,$V1770-4,0)&amp;"")</f>
        <v/>
      </c>
      <c r="F1770" s="182" t="str">
        <f ca="1">IF(ISERROR($V1770),"",OFFSET('Smelter Look-up'!$E$4,$V1770-4,0))</f>
        <v/>
      </c>
      <c r="G1770" s="182" t="str">
        <f ca="1">IF(C1770=$X$4,IF(ISERROR($V1770),"Enter smelter details","RMI"),IF(ISERROR($V1770),"",OFFSET('Smelter Look-up'!$F$4,$V1770-4,0)))</f>
        <v/>
      </c>
      <c r="H1770" s="183" t="str">
        <f ca="1">IF(ISERROR($V1770),"",OFFSET('Smelter Look-up'!$G$4,$V1770-4,0))</f>
        <v/>
      </c>
      <c r="I1770" s="184" t="str">
        <f ca="1">IF(ISERROR($V1770),"",OFFSET('Smelter Look-up'!$H$4,$V1770-4,0))</f>
        <v/>
      </c>
      <c r="J1770" s="184" t="str">
        <f ca="1">IF(ISERROR($V1770),"",OFFSET('Smelter Look-up'!$I$4,$V1770-4,0))</f>
        <v/>
      </c>
      <c r="K1770" s="224"/>
      <c r="L1770" s="224"/>
      <c r="M1770" s="224"/>
      <c r="N1770" s="224"/>
      <c r="O1770" s="224"/>
      <c r="P1770" s="185"/>
      <c r="Q1770" s="225"/>
      <c r="R1770" s="182" t="str">
        <f ca="1">IF(ISERROR($V1770),"",OFFSET('Smelter Look-up'!$C$4,$V1770-4,0)&amp;"")</f>
        <v/>
      </c>
      <c r="S1770" s="181" t="str">
        <f t="shared" ca="1" si="248"/>
        <v/>
      </c>
      <c r="T1770" s="181" t="str">
        <f ca="1">IF(B1770="","",IF(ISERROR(MATCH($J1770,SorP!$B$1:$B$6226,0)),"",INDIRECT("'SorP'!$A$"&amp;MATCH($S1770&amp;$J1770,SorP!C:C,0))))</f>
        <v/>
      </c>
      <c r="U1770" s="201"/>
      <c r="V1770" s="226" t="e">
        <f>IF(C1770="",NA(),IF(OR(C1770="Smelter not listed",C1770="Smelter not yet identified"),MATCH($B1770&amp;$D1770,'Smelter Look-up'!$J:$J,0),MATCH($B1770&amp;$C1770,'Smelter Look-up'!$J:$J,0)))</f>
        <v>#N/A</v>
      </c>
      <c r="X1770" s="227">
        <f t="shared" ca="1" si="249"/>
        <v>0</v>
      </c>
      <c r="AB1770" s="228" t="str">
        <f t="shared" si="250"/>
        <v/>
      </c>
    </row>
    <row r="1771" spans="1:28" s="227" customFormat="1" ht="20.25">
      <c r="A1771" s="181"/>
      <c r="B1771" s="182" t="str">
        <f>IF(LEN(A1771)=0,"",INDEX('Smelter Look-up'!$A:$A,MATCH($A1771,'Smelter Look-up'!$E:$E,0)))</f>
        <v/>
      </c>
      <c r="C1771" s="186" t="str">
        <f>IF(LEN(A1771)=0,"",INDEX('Smelter Look-up'!$C:$C,MATCH($A1771,'Smelter Look-up'!$E:$E,0)))</f>
        <v/>
      </c>
      <c r="D1771" s="230"/>
      <c r="E1771" s="182" t="str">
        <f ca="1">IF(ISERROR($V1771),"",OFFSET('Smelter Look-up'!$D$4,$V1771-4,0)&amp;"")</f>
        <v/>
      </c>
      <c r="F1771" s="182" t="str">
        <f ca="1">IF(ISERROR($V1771),"",OFFSET('Smelter Look-up'!$E$4,$V1771-4,0))</f>
        <v/>
      </c>
      <c r="G1771" s="182" t="str">
        <f ca="1">IF(C1771=$X$4,IF(ISERROR($V1771),"Enter smelter details","RMI"),IF(ISERROR($V1771),"",OFFSET('Smelter Look-up'!$F$4,$V1771-4,0)))</f>
        <v/>
      </c>
      <c r="H1771" s="183" t="str">
        <f ca="1">IF(ISERROR($V1771),"",OFFSET('Smelter Look-up'!$G$4,$V1771-4,0))</f>
        <v/>
      </c>
      <c r="I1771" s="184" t="str">
        <f ca="1">IF(ISERROR($V1771),"",OFFSET('Smelter Look-up'!$H$4,$V1771-4,0))</f>
        <v/>
      </c>
      <c r="J1771" s="184" t="str">
        <f ca="1">IF(ISERROR($V1771),"",OFFSET('Smelter Look-up'!$I$4,$V1771-4,0))</f>
        <v/>
      </c>
      <c r="K1771" s="224"/>
      <c r="L1771" s="224"/>
      <c r="M1771" s="224"/>
      <c r="N1771" s="224"/>
      <c r="O1771" s="224"/>
      <c r="P1771" s="185"/>
      <c r="Q1771" s="225"/>
      <c r="R1771" s="182" t="str">
        <f ca="1">IF(ISERROR($V1771),"",OFFSET('Smelter Look-up'!$C$4,$V1771-4,0)&amp;"")</f>
        <v/>
      </c>
      <c r="S1771" s="181" t="str">
        <f t="shared" ca="1" si="248"/>
        <v/>
      </c>
      <c r="T1771" s="181" t="str">
        <f ca="1">IF(B1771="","",IF(ISERROR(MATCH($J1771,SorP!$B$1:$B$6226,0)),"",INDIRECT("'SorP'!$A$"&amp;MATCH($S1771&amp;$J1771,SorP!C:C,0))))</f>
        <v/>
      </c>
      <c r="U1771" s="201"/>
      <c r="V1771" s="226" t="e">
        <f>IF(C1771="",NA(),IF(OR(C1771="Smelter not listed",C1771="Smelter not yet identified"),MATCH($B1771&amp;$D1771,'Smelter Look-up'!$J:$J,0),MATCH($B1771&amp;$C1771,'Smelter Look-up'!$J:$J,0)))</f>
        <v>#N/A</v>
      </c>
      <c r="X1771" s="227">
        <f t="shared" ca="1" si="249"/>
        <v>0</v>
      </c>
      <c r="AB1771" s="228" t="str">
        <f t="shared" si="250"/>
        <v/>
      </c>
    </row>
    <row r="1772" spans="1:28" s="227" customFormat="1" ht="20.25">
      <c r="A1772" s="181"/>
      <c r="B1772" s="182" t="str">
        <f>IF(LEN(A1772)=0,"",INDEX('Smelter Look-up'!$A:$A,MATCH($A1772,'Smelter Look-up'!$E:$E,0)))</f>
        <v/>
      </c>
      <c r="C1772" s="186" t="str">
        <f>IF(LEN(A1772)=0,"",INDEX('Smelter Look-up'!$C:$C,MATCH($A1772,'Smelter Look-up'!$E:$E,0)))</f>
        <v/>
      </c>
      <c r="D1772" s="230"/>
      <c r="E1772" s="182" t="str">
        <f ca="1">IF(ISERROR($V1772),"",OFFSET('Smelter Look-up'!$D$4,$V1772-4,0)&amp;"")</f>
        <v/>
      </c>
      <c r="F1772" s="182" t="str">
        <f ca="1">IF(ISERROR($V1772),"",OFFSET('Smelter Look-up'!$E$4,$V1772-4,0))</f>
        <v/>
      </c>
      <c r="G1772" s="182" t="str">
        <f ca="1">IF(C1772=$X$4,IF(ISERROR($V1772),"Enter smelter details","RMI"),IF(ISERROR($V1772),"",OFFSET('Smelter Look-up'!$F$4,$V1772-4,0)))</f>
        <v/>
      </c>
      <c r="H1772" s="183" t="str">
        <f ca="1">IF(ISERROR($V1772),"",OFFSET('Smelter Look-up'!$G$4,$V1772-4,0))</f>
        <v/>
      </c>
      <c r="I1772" s="184" t="str">
        <f ca="1">IF(ISERROR($V1772),"",OFFSET('Smelter Look-up'!$H$4,$V1772-4,0))</f>
        <v/>
      </c>
      <c r="J1772" s="184" t="str">
        <f ca="1">IF(ISERROR($V1772),"",OFFSET('Smelter Look-up'!$I$4,$V1772-4,0))</f>
        <v/>
      </c>
      <c r="K1772" s="224"/>
      <c r="L1772" s="224"/>
      <c r="M1772" s="224"/>
      <c r="N1772" s="224"/>
      <c r="O1772" s="224"/>
      <c r="P1772" s="185"/>
      <c r="Q1772" s="225"/>
      <c r="R1772" s="182" t="str">
        <f ca="1">IF(ISERROR($V1772),"",OFFSET('Smelter Look-up'!$C$4,$V1772-4,0)&amp;"")</f>
        <v/>
      </c>
      <c r="S1772" s="181" t="str">
        <f t="shared" ca="1" si="248"/>
        <v/>
      </c>
      <c r="T1772" s="181" t="str">
        <f ca="1">IF(B1772="","",IF(ISERROR(MATCH($J1772,SorP!$B$1:$B$6226,0)),"",INDIRECT("'SorP'!$A$"&amp;MATCH($S1772&amp;$J1772,SorP!C:C,0))))</f>
        <v/>
      </c>
      <c r="U1772" s="201"/>
      <c r="V1772" s="226" t="e">
        <f>IF(C1772="",NA(),IF(OR(C1772="Smelter not listed",C1772="Smelter not yet identified"),MATCH($B1772&amp;$D1772,'Smelter Look-up'!$J:$J,0),MATCH($B1772&amp;$C1772,'Smelter Look-up'!$J:$J,0)))</f>
        <v>#N/A</v>
      </c>
      <c r="X1772" s="227">
        <f t="shared" ca="1" si="249"/>
        <v>0</v>
      </c>
      <c r="AB1772" s="228" t="str">
        <f t="shared" si="250"/>
        <v/>
      </c>
    </row>
    <row r="1773" spans="1:28" s="227" customFormat="1" ht="20.25">
      <c r="A1773" s="181"/>
      <c r="B1773" s="182" t="str">
        <f>IF(LEN(A1773)=0,"",INDEX('Smelter Look-up'!$A:$A,MATCH($A1773,'Smelter Look-up'!$E:$E,0)))</f>
        <v/>
      </c>
      <c r="C1773" s="186" t="str">
        <f>IF(LEN(A1773)=0,"",INDEX('Smelter Look-up'!$C:$C,MATCH($A1773,'Smelter Look-up'!$E:$E,0)))</f>
        <v/>
      </c>
      <c r="D1773" s="230"/>
      <c r="E1773" s="182" t="str">
        <f ca="1">IF(ISERROR($V1773),"",OFFSET('Smelter Look-up'!$D$4,$V1773-4,0)&amp;"")</f>
        <v/>
      </c>
      <c r="F1773" s="182" t="str">
        <f ca="1">IF(ISERROR($V1773),"",OFFSET('Smelter Look-up'!$E$4,$V1773-4,0))</f>
        <v/>
      </c>
      <c r="G1773" s="182" t="str">
        <f ca="1">IF(C1773=$X$4,IF(ISERROR($V1773),"Enter smelter details","RMI"),IF(ISERROR($V1773),"",OFFSET('Smelter Look-up'!$F$4,$V1773-4,0)))</f>
        <v/>
      </c>
      <c r="H1773" s="183" t="str">
        <f ca="1">IF(ISERROR($V1773),"",OFFSET('Smelter Look-up'!$G$4,$V1773-4,0))</f>
        <v/>
      </c>
      <c r="I1773" s="184" t="str">
        <f ca="1">IF(ISERROR($V1773),"",OFFSET('Smelter Look-up'!$H$4,$V1773-4,0))</f>
        <v/>
      </c>
      <c r="J1773" s="184" t="str">
        <f ca="1">IF(ISERROR($V1773),"",OFFSET('Smelter Look-up'!$I$4,$V1773-4,0))</f>
        <v/>
      </c>
      <c r="K1773" s="224"/>
      <c r="L1773" s="224"/>
      <c r="M1773" s="224"/>
      <c r="N1773" s="224"/>
      <c r="O1773" s="224"/>
      <c r="P1773" s="185"/>
      <c r="Q1773" s="225"/>
      <c r="R1773" s="182" t="str">
        <f ca="1">IF(ISERROR($V1773),"",OFFSET('Smelter Look-up'!$C$4,$V1773-4,0)&amp;"")</f>
        <v/>
      </c>
      <c r="S1773" s="181" t="str">
        <f t="shared" ca="1" si="248"/>
        <v/>
      </c>
      <c r="T1773" s="181" t="str">
        <f ca="1">IF(B1773="","",IF(ISERROR(MATCH($J1773,SorP!$B$1:$B$6226,0)),"",INDIRECT("'SorP'!$A$"&amp;MATCH($S1773&amp;$J1773,SorP!C:C,0))))</f>
        <v/>
      </c>
      <c r="U1773" s="201"/>
      <c r="V1773" s="226" t="e">
        <f>IF(C1773="",NA(),IF(OR(C1773="Smelter not listed",C1773="Smelter not yet identified"),MATCH($B1773&amp;$D1773,'Smelter Look-up'!$J:$J,0),MATCH($B1773&amp;$C1773,'Smelter Look-up'!$J:$J,0)))</f>
        <v>#N/A</v>
      </c>
      <c r="X1773" s="227">
        <f t="shared" ca="1" si="249"/>
        <v>0</v>
      </c>
      <c r="AB1773" s="228" t="str">
        <f t="shared" si="250"/>
        <v/>
      </c>
    </row>
    <row r="1774" spans="1:28" s="227" customFormat="1" ht="20.25">
      <c r="A1774" s="181"/>
      <c r="B1774" s="182" t="str">
        <f>IF(LEN(A1774)=0,"",INDEX('Smelter Look-up'!$A:$A,MATCH($A1774,'Smelter Look-up'!$E:$E,0)))</f>
        <v/>
      </c>
      <c r="C1774" s="186" t="str">
        <f>IF(LEN(A1774)=0,"",INDEX('Smelter Look-up'!$C:$C,MATCH($A1774,'Smelter Look-up'!$E:$E,0)))</f>
        <v/>
      </c>
      <c r="D1774" s="230"/>
      <c r="E1774" s="182" t="str">
        <f ca="1">IF(ISERROR($V1774),"",OFFSET('Smelter Look-up'!$D$4,$V1774-4,0)&amp;"")</f>
        <v/>
      </c>
      <c r="F1774" s="182" t="str">
        <f ca="1">IF(ISERROR($V1774),"",OFFSET('Smelter Look-up'!$E$4,$V1774-4,0))</f>
        <v/>
      </c>
      <c r="G1774" s="182" t="str">
        <f ca="1">IF(C1774=$X$4,IF(ISERROR($V1774),"Enter smelter details","RMI"),IF(ISERROR($V1774),"",OFFSET('Smelter Look-up'!$F$4,$V1774-4,0)))</f>
        <v/>
      </c>
      <c r="H1774" s="183" t="str">
        <f ca="1">IF(ISERROR($V1774),"",OFFSET('Smelter Look-up'!$G$4,$V1774-4,0))</f>
        <v/>
      </c>
      <c r="I1774" s="184" t="str">
        <f ca="1">IF(ISERROR($V1774),"",OFFSET('Smelter Look-up'!$H$4,$V1774-4,0))</f>
        <v/>
      </c>
      <c r="J1774" s="184" t="str">
        <f ca="1">IF(ISERROR($V1774),"",OFFSET('Smelter Look-up'!$I$4,$V1774-4,0))</f>
        <v/>
      </c>
      <c r="K1774" s="224"/>
      <c r="L1774" s="224"/>
      <c r="M1774" s="224"/>
      <c r="N1774" s="224"/>
      <c r="O1774" s="224"/>
      <c r="P1774" s="185"/>
      <c r="Q1774" s="225"/>
      <c r="R1774" s="182" t="str">
        <f ca="1">IF(ISERROR($V1774),"",OFFSET('Smelter Look-up'!$C$4,$V1774-4,0)&amp;"")</f>
        <v/>
      </c>
      <c r="S1774" s="181" t="str">
        <f t="shared" ca="1" si="248"/>
        <v/>
      </c>
      <c r="T1774" s="181" t="str">
        <f ca="1">IF(B1774="","",IF(ISERROR(MATCH($J1774,SorP!$B$1:$B$6226,0)),"",INDIRECT("'SorP'!$A$"&amp;MATCH($S1774&amp;$J1774,SorP!C:C,0))))</f>
        <v/>
      </c>
      <c r="U1774" s="201"/>
      <c r="V1774" s="226" t="e">
        <f>IF(C1774="",NA(),IF(OR(C1774="Smelter not listed",C1774="Smelter not yet identified"),MATCH($B1774&amp;$D1774,'Smelter Look-up'!$J:$J,0),MATCH($B1774&amp;$C1774,'Smelter Look-up'!$J:$J,0)))</f>
        <v>#N/A</v>
      </c>
      <c r="X1774" s="227">
        <f t="shared" ca="1" si="249"/>
        <v>0</v>
      </c>
      <c r="AB1774" s="228" t="str">
        <f t="shared" si="250"/>
        <v/>
      </c>
    </row>
    <row r="1775" spans="1:28" s="227" customFormat="1" ht="20.25">
      <c r="A1775" s="181"/>
      <c r="B1775" s="182" t="str">
        <f>IF(LEN(A1775)=0,"",INDEX('Smelter Look-up'!$A:$A,MATCH($A1775,'Smelter Look-up'!$E:$E,0)))</f>
        <v/>
      </c>
      <c r="C1775" s="186" t="str">
        <f>IF(LEN(A1775)=0,"",INDEX('Smelter Look-up'!$C:$C,MATCH($A1775,'Smelter Look-up'!$E:$E,0)))</f>
        <v/>
      </c>
      <c r="D1775" s="230"/>
      <c r="E1775" s="182" t="str">
        <f ca="1">IF(ISERROR($V1775),"",OFFSET('Smelter Look-up'!$D$4,$V1775-4,0)&amp;"")</f>
        <v/>
      </c>
      <c r="F1775" s="182" t="str">
        <f ca="1">IF(ISERROR($V1775),"",OFFSET('Smelter Look-up'!$E$4,$V1775-4,0))</f>
        <v/>
      </c>
      <c r="G1775" s="182" t="str">
        <f ca="1">IF(C1775=$X$4,IF(ISERROR($V1775),"Enter smelter details","RMI"),IF(ISERROR($V1775),"",OFFSET('Smelter Look-up'!$F$4,$V1775-4,0)))</f>
        <v/>
      </c>
      <c r="H1775" s="183" t="str">
        <f ca="1">IF(ISERROR($V1775),"",OFFSET('Smelter Look-up'!$G$4,$V1775-4,0))</f>
        <v/>
      </c>
      <c r="I1775" s="184" t="str">
        <f ca="1">IF(ISERROR($V1775),"",OFFSET('Smelter Look-up'!$H$4,$V1775-4,0))</f>
        <v/>
      </c>
      <c r="J1775" s="184" t="str">
        <f ca="1">IF(ISERROR($V1775),"",OFFSET('Smelter Look-up'!$I$4,$V1775-4,0))</f>
        <v/>
      </c>
      <c r="K1775" s="224"/>
      <c r="L1775" s="224"/>
      <c r="M1775" s="224"/>
      <c r="N1775" s="224"/>
      <c r="O1775" s="224"/>
      <c r="P1775" s="185"/>
      <c r="Q1775" s="225"/>
      <c r="R1775" s="182" t="str">
        <f ca="1">IF(ISERROR($V1775),"",OFFSET('Smelter Look-up'!$C$4,$V1775-4,0)&amp;"")</f>
        <v/>
      </c>
      <c r="S1775" s="181" t="str">
        <f t="shared" ca="1" si="248"/>
        <v/>
      </c>
      <c r="T1775" s="181" t="str">
        <f ca="1">IF(B1775="","",IF(ISERROR(MATCH($J1775,SorP!$B$1:$B$6226,0)),"",INDIRECT("'SorP'!$A$"&amp;MATCH($S1775&amp;$J1775,SorP!C:C,0))))</f>
        <v/>
      </c>
      <c r="U1775" s="201"/>
      <c r="V1775" s="226" t="e">
        <f>IF(C1775="",NA(),IF(OR(C1775="Smelter not listed",C1775="Smelter not yet identified"),MATCH($B1775&amp;$D1775,'Smelter Look-up'!$J:$J,0),MATCH($B1775&amp;$C1775,'Smelter Look-up'!$J:$J,0)))</f>
        <v>#N/A</v>
      </c>
      <c r="X1775" s="227">
        <f t="shared" ca="1" si="249"/>
        <v>0</v>
      </c>
      <c r="AB1775" s="228" t="str">
        <f t="shared" si="250"/>
        <v/>
      </c>
    </row>
    <row r="1776" spans="1:28" s="227" customFormat="1" ht="20.25">
      <c r="A1776" s="181"/>
      <c r="B1776" s="182" t="str">
        <f>IF(LEN(A1776)=0,"",INDEX('Smelter Look-up'!$A:$A,MATCH($A1776,'Smelter Look-up'!$E:$E,0)))</f>
        <v/>
      </c>
      <c r="C1776" s="186" t="str">
        <f>IF(LEN(A1776)=0,"",INDEX('Smelter Look-up'!$C:$C,MATCH($A1776,'Smelter Look-up'!$E:$E,0)))</f>
        <v/>
      </c>
      <c r="D1776" s="230"/>
      <c r="E1776" s="182" t="str">
        <f ca="1">IF(ISERROR($V1776),"",OFFSET('Smelter Look-up'!$D$4,$V1776-4,0)&amp;"")</f>
        <v/>
      </c>
      <c r="F1776" s="182" t="str">
        <f ca="1">IF(ISERROR($V1776),"",OFFSET('Smelter Look-up'!$E$4,$V1776-4,0))</f>
        <v/>
      </c>
      <c r="G1776" s="182" t="str">
        <f ca="1">IF(C1776=$X$4,IF(ISERROR($V1776),"Enter smelter details","RMI"),IF(ISERROR($V1776),"",OFFSET('Smelter Look-up'!$F$4,$V1776-4,0)))</f>
        <v/>
      </c>
      <c r="H1776" s="183" t="str">
        <f ca="1">IF(ISERROR($V1776),"",OFFSET('Smelter Look-up'!$G$4,$V1776-4,0))</f>
        <v/>
      </c>
      <c r="I1776" s="184" t="str">
        <f ca="1">IF(ISERROR($V1776),"",OFFSET('Smelter Look-up'!$H$4,$V1776-4,0))</f>
        <v/>
      </c>
      <c r="J1776" s="184" t="str">
        <f ca="1">IF(ISERROR($V1776),"",OFFSET('Smelter Look-up'!$I$4,$V1776-4,0))</f>
        <v/>
      </c>
      <c r="K1776" s="224"/>
      <c r="L1776" s="224"/>
      <c r="M1776" s="224"/>
      <c r="N1776" s="224"/>
      <c r="O1776" s="224"/>
      <c r="P1776" s="185"/>
      <c r="Q1776" s="225"/>
      <c r="R1776" s="182" t="str">
        <f ca="1">IF(ISERROR($V1776),"",OFFSET('Smelter Look-up'!$C$4,$V1776-4,0)&amp;"")</f>
        <v/>
      </c>
      <c r="S1776" s="181" t="str">
        <f t="shared" ca="1" si="248"/>
        <v/>
      </c>
      <c r="T1776" s="181" t="str">
        <f ca="1">IF(B1776="","",IF(ISERROR(MATCH($J1776,SorP!$B$1:$B$6226,0)),"",INDIRECT("'SorP'!$A$"&amp;MATCH($S1776&amp;$J1776,SorP!C:C,0))))</f>
        <v/>
      </c>
      <c r="U1776" s="201"/>
      <c r="V1776" s="226" t="e">
        <f>IF(C1776="",NA(),IF(OR(C1776="Smelter not listed",C1776="Smelter not yet identified"),MATCH($B1776&amp;$D1776,'Smelter Look-up'!$J:$J,0),MATCH($B1776&amp;$C1776,'Smelter Look-up'!$J:$J,0)))</f>
        <v>#N/A</v>
      </c>
      <c r="X1776" s="227">
        <f t="shared" ca="1" si="249"/>
        <v>0</v>
      </c>
      <c r="AB1776" s="228" t="str">
        <f t="shared" si="250"/>
        <v/>
      </c>
    </row>
    <row r="1777" spans="1:28" s="227" customFormat="1" ht="20.25">
      <c r="A1777" s="181"/>
      <c r="B1777" s="182" t="str">
        <f>IF(LEN(A1777)=0,"",INDEX('Smelter Look-up'!$A:$A,MATCH($A1777,'Smelter Look-up'!$E:$E,0)))</f>
        <v/>
      </c>
      <c r="C1777" s="186" t="str">
        <f>IF(LEN(A1777)=0,"",INDEX('Smelter Look-up'!$C:$C,MATCH($A1777,'Smelter Look-up'!$E:$E,0)))</f>
        <v/>
      </c>
      <c r="D1777" s="230"/>
      <c r="E1777" s="182" t="str">
        <f ca="1">IF(ISERROR($V1777),"",OFFSET('Smelter Look-up'!$D$4,$V1777-4,0)&amp;"")</f>
        <v/>
      </c>
      <c r="F1777" s="182" t="str">
        <f ca="1">IF(ISERROR($V1777),"",OFFSET('Smelter Look-up'!$E$4,$V1777-4,0))</f>
        <v/>
      </c>
      <c r="G1777" s="182" t="str">
        <f ca="1">IF(C1777=$X$4,IF(ISERROR($V1777),"Enter smelter details","RMI"),IF(ISERROR($V1777),"",OFFSET('Smelter Look-up'!$F$4,$V1777-4,0)))</f>
        <v/>
      </c>
      <c r="H1777" s="183" t="str">
        <f ca="1">IF(ISERROR($V1777),"",OFFSET('Smelter Look-up'!$G$4,$V1777-4,0))</f>
        <v/>
      </c>
      <c r="I1777" s="184" t="str">
        <f ca="1">IF(ISERROR($V1777),"",OFFSET('Smelter Look-up'!$H$4,$V1777-4,0))</f>
        <v/>
      </c>
      <c r="J1777" s="184" t="str">
        <f ca="1">IF(ISERROR($V1777),"",OFFSET('Smelter Look-up'!$I$4,$V1777-4,0))</f>
        <v/>
      </c>
      <c r="K1777" s="224"/>
      <c r="L1777" s="224"/>
      <c r="M1777" s="224"/>
      <c r="N1777" s="224"/>
      <c r="O1777" s="224"/>
      <c r="P1777" s="185"/>
      <c r="Q1777" s="225"/>
      <c r="R1777" s="182" t="str">
        <f ca="1">IF(ISERROR($V1777),"",OFFSET('Smelter Look-up'!$C$4,$V1777-4,0)&amp;"")</f>
        <v/>
      </c>
      <c r="S1777" s="181" t="str">
        <f t="shared" ca="1" si="248"/>
        <v/>
      </c>
      <c r="T1777" s="181" t="str">
        <f ca="1">IF(B1777="","",IF(ISERROR(MATCH($J1777,SorP!$B$1:$B$6226,0)),"",INDIRECT("'SorP'!$A$"&amp;MATCH($S1777&amp;$J1777,SorP!C:C,0))))</f>
        <v/>
      </c>
      <c r="U1777" s="201"/>
      <c r="V1777" s="226" t="e">
        <f>IF(C1777="",NA(),IF(OR(C1777="Smelter not listed",C1777="Smelter not yet identified"),MATCH($B1777&amp;$D1777,'Smelter Look-up'!$J:$J,0),MATCH($B1777&amp;$C1777,'Smelter Look-up'!$J:$J,0)))</f>
        <v>#N/A</v>
      </c>
      <c r="X1777" s="227">
        <f t="shared" ca="1" si="249"/>
        <v>0</v>
      </c>
      <c r="AB1777" s="228" t="str">
        <f t="shared" si="250"/>
        <v/>
      </c>
    </row>
    <row r="1778" spans="1:28" s="227" customFormat="1" ht="20.25">
      <c r="A1778" s="181"/>
      <c r="B1778" s="182" t="str">
        <f>IF(LEN(A1778)=0,"",INDEX('Smelter Look-up'!$A:$A,MATCH($A1778,'Smelter Look-up'!$E:$E,0)))</f>
        <v/>
      </c>
      <c r="C1778" s="186" t="str">
        <f>IF(LEN(A1778)=0,"",INDEX('Smelter Look-up'!$C:$C,MATCH($A1778,'Smelter Look-up'!$E:$E,0)))</f>
        <v/>
      </c>
      <c r="D1778" s="230"/>
      <c r="E1778" s="182" t="str">
        <f ca="1">IF(ISERROR($V1778),"",OFFSET('Smelter Look-up'!$D$4,$V1778-4,0)&amp;"")</f>
        <v/>
      </c>
      <c r="F1778" s="182" t="str">
        <f ca="1">IF(ISERROR($V1778),"",OFFSET('Smelter Look-up'!$E$4,$V1778-4,0))</f>
        <v/>
      </c>
      <c r="G1778" s="182" t="str">
        <f ca="1">IF(C1778=$X$4,IF(ISERROR($V1778),"Enter smelter details","RMI"),IF(ISERROR($V1778),"",OFFSET('Smelter Look-up'!$F$4,$V1778-4,0)))</f>
        <v/>
      </c>
      <c r="H1778" s="183" t="str">
        <f ca="1">IF(ISERROR($V1778),"",OFFSET('Smelter Look-up'!$G$4,$V1778-4,0))</f>
        <v/>
      </c>
      <c r="I1778" s="184" t="str">
        <f ca="1">IF(ISERROR($V1778),"",OFFSET('Smelter Look-up'!$H$4,$V1778-4,0))</f>
        <v/>
      </c>
      <c r="J1778" s="184" t="str">
        <f ca="1">IF(ISERROR($V1778),"",OFFSET('Smelter Look-up'!$I$4,$V1778-4,0))</f>
        <v/>
      </c>
      <c r="K1778" s="224"/>
      <c r="L1778" s="224"/>
      <c r="M1778" s="224"/>
      <c r="N1778" s="224"/>
      <c r="O1778" s="224"/>
      <c r="P1778" s="185"/>
      <c r="Q1778" s="225"/>
      <c r="R1778" s="182" t="str">
        <f ca="1">IF(ISERROR($V1778),"",OFFSET('Smelter Look-up'!$C$4,$V1778-4,0)&amp;"")</f>
        <v/>
      </c>
      <c r="S1778" s="181" t="str">
        <f t="shared" ca="1" si="248"/>
        <v/>
      </c>
      <c r="T1778" s="181" t="str">
        <f ca="1">IF(B1778="","",IF(ISERROR(MATCH($J1778,SorP!$B$1:$B$6226,0)),"",INDIRECT("'SorP'!$A$"&amp;MATCH($S1778&amp;$J1778,SorP!C:C,0))))</f>
        <v/>
      </c>
      <c r="U1778" s="201"/>
      <c r="V1778" s="226" t="e">
        <f>IF(C1778="",NA(),IF(OR(C1778="Smelter not listed",C1778="Smelter not yet identified"),MATCH($B1778&amp;$D1778,'Smelter Look-up'!$J:$J,0),MATCH($B1778&amp;$C1778,'Smelter Look-up'!$J:$J,0)))</f>
        <v>#N/A</v>
      </c>
      <c r="X1778" s="227">
        <f t="shared" ca="1" si="249"/>
        <v>0</v>
      </c>
      <c r="AB1778" s="228" t="str">
        <f t="shared" si="250"/>
        <v/>
      </c>
    </row>
    <row r="1779" spans="1:28" s="227" customFormat="1" ht="20.25">
      <c r="A1779" s="181"/>
      <c r="B1779" s="182" t="str">
        <f>IF(LEN(A1779)=0,"",INDEX('Smelter Look-up'!$A:$A,MATCH($A1779,'Smelter Look-up'!$E:$E,0)))</f>
        <v/>
      </c>
      <c r="C1779" s="186" t="str">
        <f>IF(LEN(A1779)=0,"",INDEX('Smelter Look-up'!$C:$C,MATCH($A1779,'Smelter Look-up'!$E:$E,0)))</f>
        <v/>
      </c>
      <c r="D1779" s="230"/>
      <c r="E1779" s="182" t="str">
        <f ca="1">IF(ISERROR($V1779),"",OFFSET('Smelter Look-up'!$D$4,$V1779-4,0)&amp;"")</f>
        <v/>
      </c>
      <c r="F1779" s="182" t="str">
        <f ca="1">IF(ISERROR($V1779),"",OFFSET('Smelter Look-up'!$E$4,$V1779-4,0))</f>
        <v/>
      </c>
      <c r="G1779" s="182" t="str">
        <f ca="1">IF(C1779=$X$4,IF(ISERROR($V1779),"Enter smelter details","RMI"),IF(ISERROR($V1779),"",OFFSET('Smelter Look-up'!$F$4,$V1779-4,0)))</f>
        <v/>
      </c>
      <c r="H1779" s="183" t="str">
        <f ca="1">IF(ISERROR($V1779),"",OFFSET('Smelter Look-up'!$G$4,$V1779-4,0))</f>
        <v/>
      </c>
      <c r="I1779" s="184" t="str">
        <f ca="1">IF(ISERROR($V1779),"",OFFSET('Smelter Look-up'!$H$4,$V1779-4,0))</f>
        <v/>
      </c>
      <c r="J1779" s="184" t="str">
        <f ca="1">IF(ISERROR($V1779),"",OFFSET('Smelter Look-up'!$I$4,$V1779-4,0))</f>
        <v/>
      </c>
      <c r="K1779" s="224"/>
      <c r="L1779" s="224"/>
      <c r="M1779" s="224"/>
      <c r="N1779" s="224"/>
      <c r="O1779" s="224"/>
      <c r="P1779" s="185"/>
      <c r="Q1779" s="225"/>
      <c r="R1779" s="182" t="str">
        <f ca="1">IF(ISERROR($V1779),"",OFFSET('Smelter Look-up'!$C$4,$V1779-4,0)&amp;"")</f>
        <v/>
      </c>
      <c r="S1779" s="181" t="str">
        <f t="shared" ca="1" si="248"/>
        <v/>
      </c>
      <c r="T1779" s="181" t="str">
        <f ca="1">IF(B1779="","",IF(ISERROR(MATCH($J1779,SorP!$B$1:$B$6226,0)),"",INDIRECT("'SorP'!$A$"&amp;MATCH($S1779&amp;$J1779,SorP!C:C,0))))</f>
        <v/>
      </c>
      <c r="U1779" s="201"/>
      <c r="V1779" s="226" t="e">
        <f>IF(C1779="",NA(),IF(OR(C1779="Smelter not listed",C1779="Smelter not yet identified"),MATCH($B1779&amp;$D1779,'Smelter Look-up'!$J:$J,0),MATCH($B1779&amp;$C1779,'Smelter Look-up'!$J:$J,0)))</f>
        <v>#N/A</v>
      </c>
      <c r="X1779" s="227">
        <f t="shared" ca="1" si="249"/>
        <v>0</v>
      </c>
      <c r="AB1779" s="228" t="str">
        <f t="shared" si="250"/>
        <v/>
      </c>
    </row>
    <row r="1780" spans="1:28" s="227" customFormat="1" ht="20.25">
      <c r="A1780" s="181"/>
      <c r="B1780" s="182" t="str">
        <f>IF(LEN(A1780)=0,"",INDEX('Smelter Look-up'!$A:$A,MATCH($A1780,'Smelter Look-up'!$E:$E,0)))</f>
        <v/>
      </c>
      <c r="C1780" s="186" t="str">
        <f>IF(LEN(A1780)=0,"",INDEX('Smelter Look-up'!$C:$C,MATCH($A1780,'Smelter Look-up'!$E:$E,0)))</f>
        <v/>
      </c>
      <c r="D1780" s="230"/>
      <c r="E1780" s="182" t="str">
        <f ca="1">IF(ISERROR($V1780),"",OFFSET('Smelter Look-up'!$D$4,$V1780-4,0)&amp;"")</f>
        <v/>
      </c>
      <c r="F1780" s="182" t="str">
        <f ca="1">IF(ISERROR($V1780),"",OFFSET('Smelter Look-up'!$E$4,$V1780-4,0))</f>
        <v/>
      </c>
      <c r="G1780" s="182" t="str">
        <f ca="1">IF(C1780=$X$4,IF(ISERROR($V1780),"Enter smelter details","RMI"),IF(ISERROR($V1780),"",OFFSET('Smelter Look-up'!$F$4,$V1780-4,0)))</f>
        <v/>
      </c>
      <c r="H1780" s="183" t="str">
        <f ca="1">IF(ISERROR($V1780),"",OFFSET('Smelter Look-up'!$G$4,$V1780-4,0))</f>
        <v/>
      </c>
      <c r="I1780" s="184" t="str">
        <f ca="1">IF(ISERROR($V1780),"",OFFSET('Smelter Look-up'!$H$4,$V1780-4,0))</f>
        <v/>
      </c>
      <c r="J1780" s="184" t="str">
        <f ca="1">IF(ISERROR($V1780),"",OFFSET('Smelter Look-up'!$I$4,$V1780-4,0))</f>
        <v/>
      </c>
      <c r="K1780" s="224"/>
      <c r="L1780" s="224"/>
      <c r="M1780" s="224"/>
      <c r="N1780" s="224"/>
      <c r="O1780" s="224"/>
      <c r="P1780" s="185"/>
      <c r="Q1780" s="225"/>
      <c r="R1780" s="182" t="str">
        <f ca="1">IF(ISERROR($V1780),"",OFFSET('Smelter Look-up'!$C$4,$V1780-4,0)&amp;"")</f>
        <v/>
      </c>
      <c r="S1780" s="181" t="str">
        <f t="shared" ca="1" si="248"/>
        <v/>
      </c>
      <c r="T1780" s="181" t="str">
        <f ca="1">IF(B1780="","",IF(ISERROR(MATCH($J1780,SorP!$B$1:$B$6226,0)),"",INDIRECT("'SorP'!$A$"&amp;MATCH($S1780&amp;$J1780,SorP!C:C,0))))</f>
        <v/>
      </c>
      <c r="U1780" s="201"/>
      <c r="V1780" s="226" t="e">
        <f>IF(C1780="",NA(),IF(OR(C1780="Smelter not listed",C1780="Smelter not yet identified"),MATCH($B1780&amp;$D1780,'Smelter Look-up'!$J:$J,0),MATCH($B1780&amp;$C1780,'Smelter Look-up'!$J:$J,0)))</f>
        <v>#N/A</v>
      </c>
      <c r="X1780" s="227">
        <f t="shared" ca="1" si="249"/>
        <v>0</v>
      </c>
      <c r="AB1780" s="228" t="str">
        <f t="shared" si="250"/>
        <v/>
      </c>
    </row>
    <row r="1781" spans="1:28" s="227" customFormat="1" ht="20.25">
      <c r="A1781" s="181"/>
      <c r="B1781" s="182" t="str">
        <f>IF(LEN(A1781)=0,"",INDEX('Smelter Look-up'!$A:$A,MATCH($A1781,'Smelter Look-up'!$E:$E,0)))</f>
        <v/>
      </c>
      <c r="C1781" s="186" t="str">
        <f>IF(LEN(A1781)=0,"",INDEX('Smelter Look-up'!$C:$C,MATCH($A1781,'Smelter Look-up'!$E:$E,0)))</f>
        <v/>
      </c>
      <c r="D1781" s="230"/>
      <c r="E1781" s="182" t="str">
        <f ca="1">IF(ISERROR($V1781),"",OFFSET('Smelter Look-up'!$D$4,$V1781-4,0)&amp;"")</f>
        <v/>
      </c>
      <c r="F1781" s="182" t="str">
        <f ca="1">IF(ISERROR($V1781),"",OFFSET('Smelter Look-up'!$E$4,$V1781-4,0))</f>
        <v/>
      </c>
      <c r="G1781" s="182" t="str">
        <f ca="1">IF(C1781=$X$4,IF(ISERROR($V1781),"Enter smelter details","RMI"),IF(ISERROR($V1781),"",OFFSET('Smelter Look-up'!$F$4,$V1781-4,0)))</f>
        <v/>
      </c>
      <c r="H1781" s="183" t="str">
        <f ca="1">IF(ISERROR($V1781),"",OFFSET('Smelter Look-up'!$G$4,$V1781-4,0))</f>
        <v/>
      </c>
      <c r="I1781" s="184" t="str">
        <f ca="1">IF(ISERROR($V1781),"",OFFSET('Smelter Look-up'!$H$4,$V1781-4,0))</f>
        <v/>
      </c>
      <c r="J1781" s="184" t="str">
        <f ca="1">IF(ISERROR($V1781),"",OFFSET('Smelter Look-up'!$I$4,$V1781-4,0))</f>
        <v/>
      </c>
      <c r="K1781" s="224"/>
      <c r="L1781" s="224"/>
      <c r="M1781" s="224"/>
      <c r="N1781" s="224"/>
      <c r="O1781" s="224"/>
      <c r="P1781" s="185"/>
      <c r="Q1781" s="225"/>
      <c r="R1781" s="182" t="str">
        <f ca="1">IF(ISERROR($V1781),"",OFFSET('Smelter Look-up'!$C$4,$V1781-4,0)&amp;"")</f>
        <v/>
      </c>
      <c r="S1781" s="181" t="str">
        <f t="shared" ca="1" si="248"/>
        <v/>
      </c>
      <c r="T1781" s="181" t="str">
        <f ca="1">IF(B1781="","",IF(ISERROR(MATCH($J1781,SorP!$B$1:$B$6226,0)),"",INDIRECT("'SorP'!$A$"&amp;MATCH($S1781&amp;$J1781,SorP!C:C,0))))</f>
        <v/>
      </c>
      <c r="U1781" s="201"/>
      <c r="V1781" s="226" t="e">
        <f>IF(C1781="",NA(),IF(OR(C1781="Smelter not listed",C1781="Smelter not yet identified"),MATCH($B1781&amp;$D1781,'Smelter Look-up'!$J:$J,0),MATCH($B1781&amp;$C1781,'Smelter Look-up'!$J:$J,0)))</f>
        <v>#N/A</v>
      </c>
      <c r="X1781" s="227">
        <f t="shared" ca="1" si="249"/>
        <v>0</v>
      </c>
      <c r="AB1781" s="228" t="str">
        <f t="shared" si="250"/>
        <v/>
      </c>
    </row>
    <row r="1782" spans="1:28" s="227" customFormat="1" ht="20.25">
      <c r="A1782" s="181"/>
      <c r="B1782" s="182" t="str">
        <f>IF(LEN(A1782)=0,"",INDEX('Smelter Look-up'!$A:$A,MATCH($A1782,'Smelter Look-up'!$E:$E,0)))</f>
        <v/>
      </c>
      <c r="C1782" s="186" t="str">
        <f>IF(LEN(A1782)=0,"",INDEX('Smelter Look-up'!$C:$C,MATCH($A1782,'Smelter Look-up'!$E:$E,0)))</f>
        <v/>
      </c>
      <c r="D1782" s="230"/>
      <c r="E1782" s="182" t="str">
        <f ca="1">IF(ISERROR($V1782),"",OFFSET('Smelter Look-up'!$D$4,$V1782-4,0)&amp;"")</f>
        <v/>
      </c>
      <c r="F1782" s="182" t="str">
        <f ca="1">IF(ISERROR($V1782),"",OFFSET('Smelter Look-up'!$E$4,$V1782-4,0))</f>
        <v/>
      </c>
      <c r="G1782" s="182" t="str">
        <f ca="1">IF(C1782=$X$4,IF(ISERROR($V1782),"Enter smelter details","RMI"),IF(ISERROR($V1782),"",OFFSET('Smelter Look-up'!$F$4,$V1782-4,0)))</f>
        <v/>
      </c>
      <c r="H1782" s="183" t="str">
        <f ca="1">IF(ISERROR($V1782),"",OFFSET('Smelter Look-up'!$G$4,$V1782-4,0))</f>
        <v/>
      </c>
      <c r="I1782" s="184" t="str">
        <f ca="1">IF(ISERROR($V1782),"",OFFSET('Smelter Look-up'!$H$4,$V1782-4,0))</f>
        <v/>
      </c>
      <c r="J1782" s="184" t="str">
        <f ca="1">IF(ISERROR($V1782),"",OFFSET('Smelter Look-up'!$I$4,$V1782-4,0))</f>
        <v/>
      </c>
      <c r="K1782" s="224"/>
      <c r="L1782" s="224"/>
      <c r="M1782" s="224"/>
      <c r="N1782" s="224"/>
      <c r="O1782" s="224"/>
      <c r="P1782" s="185"/>
      <c r="Q1782" s="225"/>
      <c r="R1782" s="182" t="str">
        <f ca="1">IF(ISERROR($V1782),"",OFFSET('Smelter Look-up'!$C$4,$V1782-4,0)&amp;"")</f>
        <v/>
      </c>
      <c r="S1782" s="181" t="str">
        <f t="shared" ca="1" si="248"/>
        <v/>
      </c>
      <c r="T1782" s="181" t="str">
        <f ca="1">IF(B1782="","",IF(ISERROR(MATCH($J1782,SorP!$B$1:$B$6226,0)),"",INDIRECT("'SorP'!$A$"&amp;MATCH($S1782&amp;$J1782,SorP!C:C,0))))</f>
        <v/>
      </c>
      <c r="U1782" s="201"/>
      <c r="V1782" s="226" t="e">
        <f>IF(C1782="",NA(),IF(OR(C1782="Smelter not listed",C1782="Smelter not yet identified"),MATCH($B1782&amp;$D1782,'Smelter Look-up'!$J:$J,0),MATCH($B1782&amp;$C1782,'Smelter Look-up'!$J:$J,0)))</f>
        <v>#N/A</v>
      </c>
      <c r="X1782" s="227">
        <f t="shared" ca="1" si="249"/>
        <v>0</v>
      </c>
      <c r="AB1782" s="228" t="str">
        <f t="shared" si="250"/>
        <v/>
      </c>
    </row>
    <row r="1783" spans="1:28" s="227" customFormat="1" ht="20.25">
      <c r="A1783" s="181"/>
      <c r="B1783" s="182" t="str">
        <f>IF(LEN(A1783)=0,"",INDEX('Smelter Look-up'!$A:$A,MATCH($A1783,'Smelter Look-up'!$E:$E,0)))</f>
        <v/>
      </c>
      <c r="C1783" s="186" t="str">
        <f>IF(LEN(A1783)=0,"",INDEX('Smelter Look-up'!$C:$C,MATCH($A1783,'Smelter Look-up'!$E:$E,0)))</f>
        <v/>
      </c>
      <c r="D1783" s="230"/>
      <c r="E1783" s="182" t="str">
        <f ca="1">IF(ISERROR($V1783),"",OFFSET('Smelter Look-up'!$D$4,$V1783-4,0)&amp;"")</f>
        <v/>
      </c>
      <c r="F1783" s="182" t="str">
        <f ca="1">IF(ISERROR($V1783),"",OFFSET('Smelter Look-up'!$E$4,$V1783-4,0))</f>
        <v/>
      </c>
      <c r="G1783" s="182" t="str">
        <f ca="1">IF(C1783=$X$4,IF(ISERROR($V1783),"Enter smelter details","RMI"),IF(ISERROR($V1783),"",OFFSET('Smelter Look-up'!$F$4,$V1783-4,0)))</f>
        <v/>
      </c>
      <c r="H1783" s="183" t="str">
        <f ca="1">IF(ISERROR($V1783),"",OFFSET('Smelter Look-up'!$G$4,$V1783-4,0))</f>
        <v/>
      </c>
      <c r="I1783" s="184" t="str">
        <f ca="1">IF(ISERROR($V1783),"",OFFSET('Smelter Look-up'!$H$4,$V1783-4,0))</f>
        <v/>
      </c>
      <c r="J1783" s="184" t="str">
        <f ca="1">IF(ISERROR($V1783),"",OFFSET('Smelter Look-up'!$I$4,$V1783-4,0))</f>
        <v/>
      </c>
      <c r="K1783" s="224"/>
      <c r="L1783" s="224"/>
      <c r="M1783" s="224"/>
      <c r="N1783" s="224"/>
      <c r="O1783" s="224"/>
      <c r="P1783" s="185"/>
      <c r="Q1783" s="225"/>
      <c r="R1783" s="182" t="str">
        <f ca="1">IF(ISERROR($V1783),"",OFFSET('Smelter Look-up'!$C$4,$V1783-4,0)&amp;"")</f>
        <v/>
      </c>
      <c r="S1783" s="181" t="str">
        <f t="shared" ca="1" si="248"/>
        <v/>
      </c>
      <c r="T1783" s="181" t="str">
        <f ca="1">IF(B1783="","",IF(ISERROR(MATCH($J1783,SorP!$B$1:$B$6226,0)),"",INDIRECT("'SorP'!$A$"&amp;MATCH($S1783&amp;$J1783,SorP!C:C,0))))</f>
        <v/>
      </c>
      <c r="U1783" s="201"/>
      <c r="V1783" s="226" t="e">
        <f>IF(C1783="",NA(),IF(OR(C1783="Smelter not listed",C1783="Smelter not yet identified"),MATCH($B1783&amp;$D1783,'Smelter Look-up'!$J:$J,0),MATCH($B1783&amp;$C1783,'Smelter Look-up'!$J:$J,0)))</f>
        <v>#N/A</v>
      </c>
      <c r="X1783" s="227">
        <f t="shared" ca="1" si="249"/>
        <v>0</v>
      </c>
      <c r="AB1783" s="228" t="str">
        <f t="shared" si="250"/>
        <v/>
      </c>
    </row>
    <row r="1784" spans="1:28" s="227" customFormat="1" ht="20.25">
      <c r="A1784" s="181"/>
      <c r="B1784" s="182" t="str">
        <f>IF(LEN(A1784)=0,"",INDEX('Smelter Look-up'!$A:$A,MATCH($A1784,'Smelter Look-up'!$E:$E,0)))</f>
        <v/>
      </c>
      <c r="C1784" s="186" t="str">
        <f>IF(LEN(A1784)=0,"",INDEX('Smelter Look-up'!$C:$C,MATCH($A1784,'Smelter Look-up'!$E:$E,0)))</f>
        <v/>
      </c>
      <c r="D1784" s="230"/>
      <c r="E1784" s="182" t="str">
        <f ca="1">IF(ISERROR($V1784),"",OFFSET('Smelter Look-up'!$D$4,$V1784-4,0)&amp;"")</f>
        <v/>
      </c>
      <c r="F1784" s="182" t="str">
        <f ca="1">IF(ISERROR($V1784),"",OFFSET('Smelter Look-up'!$E$4,$V1784-4,0))</f>
        <v/>
      </c>
      <c r="G1784" s="182" t="str">
        <f ca="1">IF(C1784=$X$4,IF(ISERROR($V1784),"Enter smelter details","RMI"),IF(ISERROR($V1784),"",OFFSET('Smelter Look-up'!$F$4,$V1784-4,0)))</f>
        <v/>
      </c>
      <c r="H1784" s="183" t="str">
        <f ca="1">IF(ISERROR($V1784),"",OFFSET('Smelter Look-up'!$G$4,$V1784-4,0))</f>
        <v/>
      </c>
      <c r="I1784" s="184" t="str">
        <f ca="1">IF(ISERROR($V1784),"",OFFSET('Smelter Look-up'!$H$4,$V1784-4,0))</f>
        <v/>
      </c>
      <c r="J1784" s="184" t="str">
        <f ca="1">IF(ISERROR($V1784),"",OFFSET('Smelter Look-up'!$I$4,$V1784-4,0))</f>
        <v/>
      </c>
      <c r="K1784" s="224"/>
      <c r="L1784" s="224"/>
      <c r="M1784" s="224"/>
      <c r="N1784" s="224"/>
      <c r="O1784" s="224"/>
      <c r="P1784" s="185"/>
      <c r="Q1784" s="225"/>
      <c r="R1784" s="182" t="str">
        <f ca="1">IF(ISERROR($V1784),"",OFFSET('Smelter Look-up'!$C$4,$V1784-4,0)&amp;"")</f>
        <v/>
      </c>
      <c r="S1784" s="181" t="str">
        <f t="shared" ca="1" si="248"/>
        <v/>
      </c>
      <c r="T1784" s="181" t="str">
        <f ca="1">IF(B1784="","",IF(ISERROR(MATCH($J1784,SorP!$B$1:$B$6226,0)),"",INDIRECT("'SorP'!$A$"&amp;MATCH($S1784&amp;$J1784,SorP!C:C,0))))</f>
        <v/>
      </c>
      <c r="U1784" s="201"/>
      <c r="V1784" s="226" t="e">
        <f>IF(C1784="",NA(),IF(OR(C1784="Smelter not listed",C1784="Smelter not yet identified"),MATCH($B1784&amp;$D1784,'Smelter Look-up'!$J:$J,0),MATCH($B1784&amp;$C1784,'Smelter Look-up'!$J:$J,0)))</f>
        <v>#N/A</v>
      </c>
      <c r="X1784" s="227">
        <f t="shared" ca="1" si="249"/>
        <v>0</v>
      </c>
      <c r="AB1784" s="228" t="str">
        <f t="shared" si="250"/>
        <v/>
      </c>
    </row>
    <row r="1785" spans="1:28" s="227" customFormat="1" ht="20.25">
      <c r="A1785" s="181"/>
      <c r="B1785" s="182" t="str">
        <f>IF(LEN(A1785)=0,"",INDEX('Smelter Look-up'!$A:$A,MATCH($A1785,'Smelter Look-up'!$E:$E,0)))</f>
        <v/>
      </c>
      <c r="C1785" s="186" t="str">
        <f>IF(LEN(A1785)=0,"",INDEX('Smelter Look-up'!$C:$C,MATCH($A1785,'Smelter Look-up'!$E:$E,0)))</f>
        <v/>
      </c>
      <c r="D1785" s="230"/>
      <c r="E1785" s="182" t="str">
        <f ca="1">IF(ISERROR($V1785),"",OFFSET('Smelter Look-up'!$D$4,$V1785-4,0)&amp;"")</f>
        <v/>
      </c>
      <c r="F1785" s="182" t="str">
        <f ca="1">IF(ISERROR($V1785),"",OFFSET('Smelter Look-up'!$E$4,$V1785-4,0))</f>
        <v/>
      </c>
      <c r="G1785" s="182" t="str">
        <f ca="1">IF(C1785=$X$4,IF(ISERROR($V1785),"Enter smelter details","RMI"),IF(ISERROR($V1785),"",OFFSET('Smelter Look-up'!$F$4,$V1785-4,0)))</f>
        <v/>
      </c>
      <c r="H1785" s="183" t="str">
        <f ca="1">IF(ISERROR($V1785),"",OFFSET('Smelter Look-up'!$G$4,$V1785-4,0))</f>
        <v/>
      </c>
      <c r="I1785" s="184" t="str">
        <f ca="1">IF(ISERROR($V1785),"",OFFSET('Smelter Look-up'!$H$4,$V1785-4,0))</f>
        <v/>
      </c>
      <c r="J1785" s="184" t="str">
        <f ca="1">IF(ISERROR($V1785),"",OFFSET('Smelter Look-up'!$I$4,$V1785-4,0))</f>
        <v/>
      </c>
      <c r="K1785" s="224"/>
      <c r="L1785" s="224"/>
      <c r="M1785" s="224"/>
      <c r="N1785" s="224"/>
      <c r="O1785" s="224"/>
      <c r="P1785" s="185"/>
      <c r="Q1785" s="225"/>
      <c r="R1785" s="182" t="str">
        <f ca="1">IF(ISERROR($V1785),"",OFFSET('Smelter Look-up'!$C$4,$V1785-4,0)&amp;"")</f>
        <v/>
      </c>
      <c r="S1785" s="181" t="str">
        <f t="shared" ca="1" si="248"/>
        <v/>
      </c>
      <c r="T1785" s="181" t="str">
        <f ca="1">IF(B1785="","",IF(ISERROR(MATCH($J1785,SorP!$B$1:$B$6226,0)),"",INDIRECT("'SorP'!$A$"&amp;MATCH($S1785&amp;$J1785,SorP!C:C,0))))</f>
        <v/>
      </c>
      <c r="U1785" s="201"/>
      <c r="V1785" s="226" t="e">
        <f>IF(C1785="",NA(),IF(OR(C1785="Smelter not listed",C1785="Smelter not yet identified"),MATCH($B1785&amp;$D1785,'Smelter Look-up'!$J:$J,0),MATCH($B1785&amp;$C1785,'Smelter Look-up'!$J:$J,0)))</f>
        <v>#N/A</v>
      </c>
      <c r="X1785" s="227">
        <f t="shared" ca="1" si="249"/>
        <v>0</v>
      </c>
      <c r="AB1785" s="228" t="str">
        <f t="shared" si="250"/>
        <v/>
      </c>
    </row>
    <row r="1786" spans="1:28" s="227" customFormat="1" ht="20.25">
      <c r="A1786" s="181"/>
      <c r="B1786" s="182" t="str">
        <f>IF(LEN(A1786)=0,"",INDEX('Smelter Look-up'!$A:$A,MATCH($A1786,'Smelter Look-up'!$E:$E,0)))</f>
        <v/>
      </c>
      <c r="C1786" s="186" t="str">
        <f>IF(LEN(A1786)=0,"",INDEX('Smelter Look-up'!$C:$C,MATCH($A1786,'Smelter Look-up'!$E:$E,0)))</f>
        <v/>
      </c>
      <c r="D1786" s="230"/>
      <c r="E1786" s="182" t="str">
        <f ca="1">IF(ISERROR($V1786),"",OFFSET('Smelter Look-up'!$D$4,$V1786-4,0)&amp;"")</f>
        <v/>
      </c>
      <c r="F1786" s="182" t="str">
        <f ca="1">IF(ISERROR($V1786),"",OFFSET('Smelter Look-up'!$E$4,$V1786-4,0))</f>
        <v/>
      </c>
      <c r="G1786" s="182" t="str">
        <f ca="1">IF(C1786=$X$4,IF(ISERROR($V1786),"Enter smelter details","RMI"),IF(ISERROR($V1786),"",OFFSET('Smelter Look-up'!$F$4,$V1786-4,0)))</f>
        <v/>
      </c>
      <c r="H1786" s="183" t="str">
        <f ca="1">IF(ISERROR($V1786),"",OFFSET('Smelter Look-up'!$G$4,$V1786-4,0))</f>
        <v/>
      </c>
      <c r="I1786" s="184" t="str">
        <f ca="1">IF(ISERROR($V1786),"",OFFSET('Smelter Look-up'!$H$4,$V1786-4,0))</f>
        <v/>
      </c>
      <c r="J1786" s="184" t="str">
        <f ca="1">IF(ISERROR($V1786),"",OFFSET('Smelter Look-up'!$I$4,$V1786-4,0))</f>
        <v/>
      </c>
      <c r="K1786" s="224"/>
      <c r="L1786" s="224"/>
      <c r="M1786" s="224"/>
      <c r="N1786" s="224"/>
      <c r="O1786" s="224"/>
      <c r="P1786" s="185"/>
      <c r="Q1786" s="225"/>
      <c r="R1786" s="182" t="str">
        <f ca="1">IF(ISERROR($V1786),"",OFFSET('Smelter Look-up'!$C$4,$V1786-4,0)&amp;"")</f>
        <v/>
      </c>
      <c r="S1786" s="181" t="str">
        <f t="shared" ca="1" si="248"/>
        <v/>
      </c>
      <c r="T1786" s="181" t="str">
        <f ca="1">IF(B1786="","",IF(ISERROR(MATCH($J1786,SorP!$B$1:$B$6226,0)),"",INDIRECT("'SorP'!$A$"&amp;MATCH($S1786&amp;$J1786,SorP!C:C,0))))</f>
        <v/>
      </c>
      <c r="U1786" s="201"/>
      <c r="V1786" s="226" t="e">
        <f>IF(C1786="",NA(),IF(OR(C1786="Smelter not listed",C1786="Smelter not yet identified"),MATCH($B1786&amp;$D1786,'Smelter Look-up'!$J:$J,0),MATCH($B1786&amp;$C1786,'Smelter Look-up'!$J:$J,0)))</f>
        <v>#N/A</v>
      </c>
      <c r="X1786" s="227">
        <f t="shared" ca="1" si="249"/>
        <v>0</v>
      </c>
      <c r="AB1786" s="228" t="str">
        <f t="shared" si="250"/>
        <v/>
      </c>
    </row>
    <row r="1787" spans="1:28" s="227" customFormat="1" ht="20.25">
      <c r="A1787" s="181"/>
      <c r="B1787" s="182" t="str">
        <f>IF(LEN(A1787)=0,"",INDEX('Smelter Look-up'!$A:$A,MATCH($A1787,'Smelter Look-up'!$E:$E,0)))</f>
        <v/>
      </c>
      <c r="C1787" s="186" t="str">
        <f>IF(LEN(A1787)=0,"",INDEX('Smelter Look-up'!$C:$C,MATCH($A1787,'Smelter Look-up'!$E:$E,0)))</f>
        <v/>
      </c>
      <c r="D1787" s="230"/>
      <c r="E1787" s="182" t="str">
        <f ca="1">IF(ISERROR($V1787),"",OFFSET('Smelter Look-up'!$D$4,$V1787-4,0)&amp;"")</f>
        <v/>
      </c>
      <c r="F1787" s="182" t="str">
        <f ca="1">IF(ISERROR($V1787),"",OFFSET('Smelter Look-up'!$E$4,$V1787-4,0))</f>
        <v/>
      </c>
      <c r="G1787" s="182" t="str">
        <f ca="1">IF(C1787=$X$4,IF(ISERROR($V1787),"Enter smelter details","RMI"),IF(ISERROR($V1787),"",OFFSET('Smelter Look-up'!$F$4,$V1787-4,0)))</f>
        <v/>
      </c>
      <c r="H1787" s="183" t="str">
        <f ca="1">IF(ISERROR($V1787),"",OFFSET('Smelter Look-up'!$G$4,$V1787-4,0))</f>
        <v/>
      </c>
      <c r="I1787" s="184" t="str">
        <f ca="1">IF(ISERROR($V1787),"",OFFSET('Smelter Look-up'!$H$4,$V1787-4,0))</f>
        <v/>
      </c>
      <c r="J1787" s="184" t="str">
        <f ca="1">IF(ISERROR($V1787),"",OFFSET('Smelter Look-up'!$I$4,$V1787-4,0))</f>
        <v/>
      </c>
      <c r="K1787" s="224"/>
      <c r="L1787" s="224"/>
      <c r="M1787" s="224"/>
      <c r="N1787" s="224"/>
      <c r="O1787" s="224"/>
      <c r="P1787" s="185"/>
      <c r="Q1787" s="225"/>
      <c r="R1787" s="182" t="str">
        <f ca="1">IF(ISERROR($V1787),"",OFFSET('Smelter Look-up'!$C$4,$V1787-4,0)&amp;"")</f>
        <v/>
      </c>
      <c r="S1787" s="181" t="str">
        <f t="shared" ref="S1787" ca="1" si="251">IF(B1787="","",IF(ISERROR(MATCH($E1787,CL,0)),"Unknown",INDIRECT("'C'!$A$"&amp;MATCH($E1787,CL,0)+1)))</f>
        <v/>
      </c>
      <c r="T1787" s="181" t="str">
        <f ca="1">IF(B1787="","",IF(ISERROR(MATCH($J1787,SorP!$B$1:$B$6226,0)),"",INDIRECT("'SorP'!$A$"&amp;MATCH($S1787&amp;$J1787,SorP!C:C,0))))</f>
        <v/>
      </c>
      <c r="U1787" s="201"/>
      <c r="V1787" s="226" t="e">
        <f>IF(C1787="",NA(),IF(OR(C1787="Smelter not listed",C1787="Smelter not yet identified"),MATCH($B1787&amp;$D1787,'Smelter Look-up'!$J:$J,0),MATCH($B1787&amp;$C1787,'Smelter Look-up'!$J:$J,0)))</f>
        <v>#N/A</v>
      </c>
      <c r="X1787" s="227">
        <f t="shared" ref="X1787" ca="1" si="252">IF(AND(C1787="Smelter not listed",OR(LEN(D1787)=0,LEN(E1787)=0)),1,0)</f>
        <v>0</v>
      </c>
      <c r="AB1787" s="228" t="str">
        <f t="shared" ref="AB1787" si="253">B1787&amp;C1787</f>
        <v/>
      </c>
    </row>
    <row r="1788" spans="1:28" s="227" customFormat="1" ht="20.25">
      <c r="A1788" s="181"/>
      <c r="B1788" s="182" t="str">
        <f>IF(LEN(A1788)=0,"",INDEX('Smelter Look-up'!$A:$A,MATCH($A1788,'Smelter Look-up'!$E:$E,0)))</f>
        <v/>
      </c>
      <c r="C1788" s="186" t="str">
        <f>IF(LEN(A1788)=0,"",INDEX('Smelter Look-up'!$C:$C,MATCH($A1788,'Smelter Look-up'!$E:$E,0)))</f>
        <v/>
      </c>
      <c r="D1788" s="230"/>
      <c r="E1788" s="182" t="str">
        <f ca="1">IF(ISERROR($V1788),"",OFFSET('Smelter Look-up'!$D$4,$V1788-4,0)&amp;"")</f>
        <v/>
      </c>
      <c r="F1788" s="182" t="str">
        <f ca="1">IF(ISERROR($V1788),"",OFFSET('Smelter Look-up'!$E$4,$V1788-4,0))</f>
        <v/>
      </c>
      <c r="G1788" s="182" t="str">
        <f ca="1">IF(C1788=$X$4,IF(ISERROR($V1788),"Enter smelter details","RMI"),IF(ISERROR($V1788),"",OFFSET('Smelter Look-up'!$F$4,$V1788-4,0)))</f>
        <v/>
      </c>
      <c r="H1788" s="183" t="str">
        <f ca="1">IF(ISERROR($V1788),"",OFFSET('Smelter Look-up'!$G$4,$V1788-4,0))</f>
        <v/>
      </c>
      <c r="I1788" s="184" t="str">
        <f ca="1">IF(ISERROR($V1788),"",OFFSET('Smelter Look-up'!$H$4,$V1788-4,0))</f>
        <v/>
      </c>
      <c r="J1788" s="184" t="str">
        <f ca="1">IF(ISERROR($V1788),"",OFFSET('Smelter Look-up'!$I$4,$V1788-4,0))</f>
        <v/>
      </c>
      <c r="K1788" s="224"/>
      <c r="L1788" s="224"/>
      <c r="M1788" s="224"/>
      <c r="N1788" s="224"/>
      <c r="O1788" s="224"/>
      <c r="P1788" s="185"/>
      <c r="Q1788" s="225"/>
      <c r="R1788" s="182" t="str">
        <f ca="1">IF(ISERROR($V1788),"",OFFSET('Smelter Look-up'!$C$4,$V1788-4,0)&amp;"")</f>
        <v/>
      </c>
      <c r="S1788" s="181" t="str">
        <f t="shared" ref="S1788:S1819" ca="1" si="254">IF(B1788="","",IF(ISERROR(MATCH($E1788,CL,0)),"Unknown",INDIRECT("'C'!$A$"&amp;MATCH($E1788,CL,0)+1)))</f>
        <v/>
      </c>
      <c r="T1788" s="181" t="str">
        <f ca="1">IF(B1788="","",IF(ISERROR(MATCH($J1788,SorP!$B$1:$B$6226,0)),"",INDIRECT("'SorP'!$A$"&amp;MATCH($S1788&amp;$J1788,SorP!C:C,0))))</f>
        <v/>
      </c>
      <c r="U1788" s="201"/>
      <c r="V1788" s="226" t="e">
        <f>IF(C1788="",NA(),IF(OR(C1788="Smelter not listed",C1788="Smelter not yet identified"),MATCH($B1788&amp;$D1788,'Smelter Look-up'!$J:$J,0),MATCH($B1788&amp;$C1788,'Smelter Look-up'!$J:$J,0)))</f>
        <v>#N/A</v>
      </c>
      <c r="X1788" s="227">
        <f t="shared" ref="X1788:X1819" ca="1" si="255">IF(AND(C1788="Smelter not listed",OR(LEN(D1788)=0,LEN(E1788)=0)),1,0)</f>
        <v>0</v>
      </c>
      <c r="AB1788" s="228" t="str">
        <f t="shared" ref="AB1788:AB1819" si="256">B1788&amp;C1788</f>
        <v/>
      </c>
    </row>
    <row r="1789" spans="1:28" s="227" customFormat="1" ht="20.25">
      <c r="A1789" s="181"/>
      <c r="B1789" s="182" t="str">
        <f>IF(LEN(A1789)=0,"",INDEX('Smelter Look-up'!$A:$A,MATCH($A1789,'Smelter Look-up'!$E:$E,0)))</f>
        <v/>
      </c>
      <c r="C1789" s="186" t="str">
        <f>IF(LEN(A1789)=0,"",INDEX('Smelter Look-up'!$C:$C,MATCH($A1789,'Smelter Look-up'!$E:$E,0)))</f>
        <v/>
      </c>
      <c r="D1789" s="230"/>
      <c r="E1789" s="182" t="str">
        <f ca="1">IF(ISERROR($V1789),"",OFFSET('Smelter Look-up'!$D$4,$V1789-4,0)&amp;"")</f>
        <v/>
      </c>
      <c r="F1789" s="182" t="str">
        <f ca="1">IF(ISERROR($V1789),"",OFFSET('Smelter Look-up'!$E$4,$V1789-4,0))</f>
        <v/>
      </c>
      <c r="G1789" s="182" t="str">
        <f ca="1">IF(C1789=$X$4,IF(ISERROR($V1789),"Enter smelter details","RMI"),IF(ISERROR($V1789),"",OFFSET('Smelter Look-up'!$F$4,$V1789-4,0)))</f>
        <v/>
      </c>
      <c r="H1789" s="183" t="str">
        <f ca="1">IF(ISERROR($V1789),"",OFFSET('Smelter Look-up'!$G$4,$V1789-4,0))</f>
        <v/>
      </c>
      <c r="I1789" s="184" t="str">
        <f ca="1">IF(ISERROR($V1789),"",OFFSET('Smelter Look-up'!$H$4,$V1789-4,0))</f>
        <v/>
      </c>
      <c r="J1789" s="184" t="str">
        <f ca="1">IF(ISERROR($V1789),"",OFFSET('Smelter Look-up'!$I$4,$V1789-4,0))</f>
        <v/>
      </c>
      <c r="K1789" s="224"/>
      <c r="L1789" s="224"/>
      <c r="M1789" s="224"/>
      <c r="N1789" s="224"/>
      <c r="O1789" s="224"/>
      <c r="P1789" s="185"/>
      <c r="Q1789" s="225"/>
      <c r="R1789" s="182" t="str">
        <f ca="1">IF(ISERROR($V1789),"",OFFSET('Smelter Look-up'!$C$4,$V1789-4,0)&amp;"")</f>
        <v/>
      </c>
      <c r="S1789" s="181" t="str">
        <f t="shared" ca="1" si="254"/>
        <v/>
      </c>
      <c r="T1789" s="181" t="str">
        <f ca="1">IF(B1789="","",IF(ISERROR(MATCH($J1789,SorP!$B$1:$B$6226,0)),"",INDIRECT("'SorP'!$A$"&amp;MATCH($S1789&amp;$J1789,SorP!C:C,0))))</f>
        <v/>
      </c>
      <c r="U1789" s="201"/>
      <c r="V1789" s="226" t="e">
        <f>IF(C1789="",NA(),IF(OR(C1789="Smelter not listed",C1789="Smelter not yet identified"),MATCH($B1789&amp;$D1789,'Smelter Look-up'!$J:$J,0),MATCH($B1789&amp;$C1789,'Smelter Look-up'!$J:$J,0)))</f>
        <v>#N/A</v>
      </c>
      <c r="X1789" s="227">
        <f t="shared" ca="1" si="255"/>
        <v>0</v>
      </c>
      <c r="AB1789" s="228" t="str">
        <f t="shared" si="256"/>
        <v/>
      </c>
    </row>
    <row r="1790" spans="1:28" s="227" customFormat="1" ht="20.25">
      <c r="A1790" s="181"/>
      <c r="B1790" s="182" t="str">
        <f>IF(LEN(A1790)=0,"",INDEX('Smelter Look-up'!$A:$A,MATCH($A1790,'Smelter Look-up'!$E:$E,0)))</f>
        <v/>
      </c>
      <c r="C1790" s="186" t="str">
        <f>IF(LEN(A1790)=0,"",INDEX('Smelter Look-up'!$C:$C,MATCH($A1790,'Smelter Look-up'!$E:$E,0)))</f>
        <v/>
      </c>
      <c r="D1790" s="230"/>
      <c r="E1790" s="182" t="str">
        <f ca="1">IF(ISERROR($V1790),"",OFFSET('Smelter Look-up'!$D$4,$V1790-4,0)&amp;"")</f>
        <v/>
      </c>
      <c r="F1790" s="182" t="str">
        <f ca="1">IF(ISERROR($V1790),"",OFFSET('Smelter Look-up'!$E$4,$V1790-4,0))</f>
        <v/>
      </c>
      <c r="G1790" s="182" t="str">
        <f ca="1">IF(C1790=$X$4,IF(ISERROR($V1790),"Enter smelter details","RMI"),IF(ISERROR($V1790),"",OFFSET('Smelter Look-up'!$F$4,$V1790-4,0)))</f>
        <v/>
      </c>
      <c r="H1790" s="183" t="str">
        <f ca="1">IF(ISERROR($V1790),"",OFFSET('Smelter Look-up'!$G$4,$V1790-4,0))</f>
        <v/>
      </c>
      <c r="I1790" s="184" t="str">
        <f ca="1">IF(ISERROR($V1790),"",OFFSET('Smelter Look-up'!$H$4,$V1790-4,0))</f>
        <v/>
      </c>
      <c r="J1790" s="184" t="str">
        <f ca="1">IF(ISERROR($V1790),"",OFFSET('Smelter Look-up'!$I$4,$V1790-4,0))</f>
        <v/>
      </c>
      <c r="K1790" s="224"/>
      <c r="L1790" s="224"/>
      <c r="M1790" s="224"/>
      <c r="N1790" s="224"/>
      <c r="O1790" s="224"/>
      <c r="P1790" s="185"/>
      <c r="Q1790" s="225"/>
      <c r="R1790" s="182" t="str">
        <f ca="1">IF(ISERROR($V1790),"",OFFSET('Smelter Look-up'!$C$4,$V1790-4,0)&amp;"")</f>
        <v/>
      </c>
      <c r="S1790" s="181" t="str">
        <f t="shared" ca="1" si="254"/>
        <v/>
      </c>
      <c r="T1790" s="181" t="str">
        <f ca="1">IF(B1790="","",IF(ISERROR(MATCH($J1790,SorP!$B$1:$B$6226,0)),"",INDIRECT("'SorP'!$A$"&amp;MATCH($S1790&amp;$J1790,SorP!C:C,0))))</f>
        <v/>
      </c>
      <c r="U1790" s="201"/>
      <c r="V1790" s="226" t="e">
        <f>IF(C1790="",NA(),IF(OR(C1790="Smelter not listed",C1790="Smelter not yet identified"),MATCH($B1790&amp;$D1790,'Smelter Look-up'!$J:$J,0),MATCH($B1790&amp;$C1790,'Smelter Look-up'!$J:$J,0)))</f>
        <v>#N/A</v>
      </c>
      <c r="X1790" s="227">
        <f t="shared" ca="1" si="255"/>
        <v>0</v>
      </c>
      <c r="AB1790" s="228" t="str">
        <f t="shared" si="256"/>
        <v/>
      </c>
    </row>
    <row r="1791" spans="1:28" s="227" customFormat="1" ht="20.25">
      <c r="A1791" s="181"/>
      <c r="B1791" s="182" t="str">
        <f>IF(LEN(A1791)=0,"",INDEX('Smelter Look-up'!$A:$A,MATCH($A1791,'Smelter Look-up'!$E:$E,0)))</f>
        <v/>
      </c>
      <c r="C1791" s="186" t="str">
        <f>IF(LEN(A1791)=0,"",INDEX('Smelter Look-up'!$C:$C,MATCH($A1791,'Smelter Look-up'!$E:$E,0)))</f>
        <v/>
      </c>
      <c r="D1791" s="230"/>
      <c r="E1791" s="182" t="str">
        <f ca="1">IF(ISERROR($V1791),"",OFFSET('Smelter Look-up'!$D$4,$V1791-4,0)&amp;"")</f>
        <v/>
      </c>
      <c r="F1791" s="182" t="str">
        <f ca="1">IF(ISERROR($V1791),"",OFFSET('Smelter Look-up'!$E$4,$V1791-4,0))</f>
        <v/>
      </c>
      <c r="G1791" s="182" t="str">
        <f ca="1">IF(C1791=$X$4,IF(ISERROR($V1791),"Enter smelter details","RMI"),IF(ISERROR($V1791),"",OFFSET('Smelter Look-up'!$F$4,$V1791-4,0)))</f>
        <v/>
      </c>
      <c r="H1791" s="183" t="str">
        <f ca="1">IF(ISERROR($V1791),"",OFFSET('Smelter Look-up'!$G$4,$V1791-4,0))</f>
        <v/>
      </c>
      <c r="I1791" s="184" t="str">
        <f ca="1">IF(ISERROR($V1791),"",OFFSET('Smelter Look-up'!$H$4,$V1791-4,0))</f>
        <v/>
      </c>
      <c r="J1791" s="184" t="str">
        <f ca="1">IF(ISERROR($V1791),"",OFFSET('Smelter Look-up'!$I$4,$V1791-4,0))</f>
        <v/>
      </c>
      <c r="K1791" s="224"/>
      <c r="L1791" s="224"/>
      <c r="M1791" s="224"/>
      <c r="N1791" s="224"/>
      <c r="O1791" s="224"/>
      <c r="P1791" s="185"/>
      <c r="Q1791" s="225"/>
      <c r="R1791" s="182" t="str">
        <f ca="1">IF(ISERROR($V1791),"",OFFSET('Smelter Look-up'!$C$4,$V1791-4,0)&amp;"")</f>
        <v/>
      </c>
      <c r="S1791" s="181" t="str">
        <f t="shared" ca="1" si="254"/>
        <v/>
      </c>
      <c r="T1791" s="181" t="str">
        <f ca="1">IF(B1791="","",IF(ISERROR(MATCH($J1791,SorP!$B$1:$B$6226,0)),"",INDIRECT("'SorP'!$A$"&amp;MATCH($S1791&amp;$J1791,SorP!C:C,0))))</f>
        <v/>
      </c>
      <c r="U1791" s="201"/>
      <c r="V1791" s="226" t="e">
        <f>IF(C1791="",NA(),IF(OR(C1791="Smelter not listed",C1791="Smelter not yet identified"),MATCH($B1791&amp;$D1791,'Smelter Look-up'!$J:$J,0),MATCH($B1791&amp;$C1791,'Smelter Look-up'!$J:$J,0)))</f>
        <v>#N/A</v>
      </c>
      <c r="X1791" s="227">
        <f t="shared" ca="1" si="255"/>
        <v>0</v>
      </c>
      <c r="AB1791" s="228" t="str">
        <f t="shared" si="256"/>
        <v/>
      </c>
    </row>
    <row r="1792" spans="1:28" s="227" customFormat="1" ht="20.25">
      <c r="A1792" s="181"/>
      <c r="B1792" s="182" t="str">
        <f>IF(LEN(A1792)=0,"",INDEX('Smelter Look-up'!$A:$A,MATCH($A1792,'Smelter Look-up'!$E:$E,0)))</f>
        <v/>
      </c>
      <c r="C1792" s="186" t="str">
        <f>IF(LEN(A1792)=0,"",INDEX('Smelter Look-up'!$C:$C,MATCH($A1792,'Smelter Look-up'!$E:$E,0)))</f>
        <v/>
      </c>
      <c r="D1792" s="230"/>
      <c r="E1792" s="182" t="str">
        <f ca="1">IF(ISERROR($V1792),"",OFFSET('Smelter Look-up'!$D$4,$V1792-4,0)&amp;"")</f>
        <v/>
      </c>
      <c r="F1792" s="182" t="str">
        <f ca="1">IF(ISERROR($V1792),"",OFFSET('Smelter Look-up'!$E$4,$V1792-4,0))</f>
        <v/>
      </c>
      <c r="G1792" s="182" t="str">
        <f ca="1">IF(C1792=$X$4,IF(ISERROR($V1792),"Enter smelter details","RMI"),IF(ISERROR($V1792),"",OFFSET('Smelter Look-up'!$F$4,$V1792-4,0)))</f>
        <v/>
      </c>
      <c r="H1792" s="183" t="str">
        <f ca="1">IF(ISERROR($V1792),"",OFFSET('Smelter Look-up'!$G$4,$V1792-4,0))</f>
        <v/>
      </c>
      <c r="I1792" s="184" t="str">
        <f ca="1">IF(ISERROR($V1792),"",OFFSET('Smelter Look-up'!$H$4,$V1792-4,0))</f>
        <v/>
      </c>
      <c r="J1792" s="184" t="str">
        <f ca="1">IF(ISERROR($V1792),"",OFFSET('Smelter Look-up'!$I$4,$V1792-4,0))</f>
        <v/>
      </c>
      <c r="K1792" s="224"/>
      <c r="L1792" s="224"/>
      <c r="M1792" s="224"/>
      <c r="N1792" s="224"/>
      <c r="O1792" s="224"/>
      <c r="P1792" s="185"/>
      <c r="Q1792" s="225"/>
      <c r="R1792" s="182" t="str">
        <f ca="1">IF(ISERROR($V1792),"",OFFSET('Smelter Look-up'!$C$4,$V1792-4,0)&amp;"")</f>
        <v/>
      </c>
      <c r="S1792" s="181" t="str">
        <f t="shared" ca="1" si="254"/>
        <v/>
      </c>
      <c r="T1792" s="181" t="str">
        <f ca="1">IF(B1792="","",IF(ISERROR(MATCH($J1792,SorP!$B$1:$B$6226,0)),"",INDIRECT("'SorP'!$A$"&amp;MATCH($S1792&amp;$J1792,SorP!C:C,0))))</f>
        <v/>
      </c>
      <c r="U1792" s="201"/>
      <c r="V1792" s="226" t="e">
        <f>IF(C1792="",NA(),IF(OR(C1792="Smelter not listed",C1792="Smelter not yet identified"),MATCH($B1792&amp;$D1792,'Smelter Look-up'!$J:$J,0),MATCH($B1792&amp;$C1792,'Smelter Look-up'!$J:$J,0)))</f>
        <v>#N/A</v>
      </c>
      <c r="X1792" s="227">
        <f t="shared" ca="1" si="255"/>
        <v>0</v>
      </c>
      <c r="AB1792" s="228" t="str">
        <f t="shared" si="256"/>
        <v/>
      </c>
    </row>
    <row r="1793" spans="1:28" s="227" customFormat="1" ht="20.25">
      <c r="A1793" s="181"/>
      <c r="B1793" s="182" t="str">
        <f>IF(LEN(A1793)=0,"",INDEX('Smelter Look-up'!$A:$A,MATCH($A1793,'Smelter Look-up'!$E:$E,0)))</f>
        <v/>
      </c>
      <c r="C1793" s="186" t="str">
        <f>IF(LEN(A1793)=0,"",INDEX('Smelter Look-up'!$C:$C,MATCH($A1793,'Smelter Look-up'!$E:$E,0)))</f>
        <v/>
      </c>
      <c r="D1793" s="230"/>
      <c r="E1793" s="182" t="str">
        <f ca="1">IF(ISERROR($V1793),"",OFFSET('Smelter Look-up'!$D$4,$V1793-4,0)&amp;"")</f>
        <v/>
      </c>
      <c r="F1793" s="182" t="str">
        <f ca="1">IF(ISERROR($V1793),"",OFFSET('Smelter Look-up'!$E$4,$V1793-4,0))</f>
        <v/>
      </c>
      <c r="G1793" s="182" t="str">
        <f ca="1">IF(C1793=$X$4,IF(ISERROR($V1793),"Enter smelter details","RMI"),IF(ISERROR($V1793),"",OFFSET('Smelter Look-up'!$F$4,$V1793-4,0)))</f>
        <v/>
      </c>
      <c r="H1793" s="183" t="str">
        <f ca="1">IF(ISERROR($V1793),"",OFFSET('Smelter Look-up'!$G$4,$V1793-4,0))</f>
        <v/>
      </c>
      <c r="I1793" s="184" t="str">
        <f ca="1">IF(ISERROR($V1793),"",OFFSET('Smelter Look-up'!$H$4,$V1793-4,0))</f>
        <v/>
      </c>
      <c r="J1793" s="184" t="str">
        <f ca="1">IF(ISERROR($V1793),"",OFFSET('Smelter Look-up'!$I$4,$V1793-4,0))</f>
        <v/>
      </c>
      <c r="K1793" s="224"/>
      <c r="L1793" s="224"/>
      <c r="M1793" s="224"/>
      <c r="N1793" s="224"/>
      <c r="O1793" s="224"/>
      <c r="P1793" s="185"/>
      <c r="Q1793" s="225"/>
      <c r="R1793" s="182" t="str">
        <f ca="1">IF(ISERROR($V1793),"",OFFSET('Smelter Look-up'!$C$4,$V1793-4,0)&amp;"")</f>
        <v/>
      </c>
      <c r="S1793" s="181" t="str">
        <f t="shared" ca="1" si="254"/>
        <v/>
      </c>
      <c r="T1793" s="181" t="str">
        <f ca="1">IF(B1793="","",IF(ISERROR(MATCH($J1793,SorP!$B$1:$B$6226,0)),"",INDIRECT("'SorP'!$A$"&amp;MATCH($S1793&amp;$J1793,SorP!C:C,0))))</f>
        <v/>
      </c>
      <c r="U1793" s="201"/>
      <c r="V1793" s="226" t="e">
        <f>IF(C1793="",NA(),IF(OR(C1793="Smelter not listed",C1793="Smelter not yet identified"),MATCH($B1793&amp;$D1793,'Smelter Look-up'!$J:$J,0),MATCH($B1793&amp;$C1793,'Smelter Look-up'!$J:$J,0)))</f>
        <v>#N/A</v>
      </c>
      <c r="X1793" s="227">
        <f t="shared" ca="1" si="255"/>
        <v>0</v>
      </c>
      <c r="AB1793" s="228" t="str">
        <f t="shared" si="256"/>
        <v/>
      </c>
    </row>
    <row r="1794" spans="1:28" s="227" customFormat="1" ht="20.25">
      <c r="A1794" s="181"/>
      <c r="B1794" s="182" t="str">
        <f>IF(LEN(A1794)=0,"",INDEX('Smelter Look-up'!$A:$A,MATCH($A1794,'Smelter Look-up'!$E:$E,0)))</f>
        <v/>
      </c>
      <c r="C1794" s="186" t="str">
        <f>IF(LEN(A1794)=0,"",INDEX('Smelter Look-up'!$C:$C,MATCH($A1794,'Smelter Look-up'!$E:$E,0)))</f>
        <v/>
      </c>
      <c r="D1794" s="230"/>
      <c r="E1794" s="182" t="str">
        <f ca="1">IF(ISERROR($V1794),"",OFFSET('Smelter Look-up'!$D$4,$V1794-4,0)&amp;"")</f>
        <v/>
      </c>
      <c r="F1794" s="182" t="str">
        <f ca="1">IF(ISERROR($V1794),"",OFFSET('Smelter Look-up'!$E$4,$V1794-4,0))</f>
        <v/>
      </c>
      <c r="G1794" s="182" t="str">
        <f ca="1">IF(C1794=$X$4,IF(ISERROR($V1794),"Enter smelter details","RMI"),IF(ISERROR($V1794),"",OFFSET('Smelter Look-up'!$F$4,$V1794-4,0)))</f>
        <v/>
      </c>
      <c r="H1794" s="183" t="str">
        <f ca="1">IF(ISERROR($V1794),"",OFFSET('Smelter Look-up'!$G$4,$V1794-4,0))</f>
        <v/>
      </c>
      <c r="I1794" s="184" t="str">
        <f ca="1">IF(ISERROR($V1794),"",OFFSET('Smelter Look-up'!$H$4,$V1794-4,0))</f>
        <v/>
      </c>
      <c r="J1794" s="184" t="str">
        <f ca="1">IF(ISERROR($V1794),"",OFFSET('Smelter Look-up'!$I$4,$V1794-4,0))</f>
        <v/>
      </c>
      <c r="K1794" s="224"/>
      <c r="L1794" s="224"/>
      <c r="M1794" s="224"/>
      <c r="N1794" s="224"/>
      <c r="O1794" s="224"/>
      <c r="P1794" s="185"/>
      <c r="Q1794" s="225"/>
      <c r="R1794" s="182" t="str">
        <f ca="1">IF(ISERROR($V1794),"",OFFSET('Smelter Look-up'!$C$4,$V1794-4,0)&amp;"")</f>
        <v/>
      </c>
      <c r="S1794" s="181" t="str">
        <f t="shared" ca="1" si="254"/>
        <v/>
      </c>
      <c r="T1794" s="181" t="str">
        <f ca="1">IF(B1794="","",IF(ISERROR(MATCH($J1794,SorP!$B$1:$B$6226,0)),"",INDIRECT("'SorP'!$A$"&amp;MATCH($S1794&amp;$J1794,SorP!C:C,0))))</f>
        <v/>
      </c>
      <c r="U1794" s="201"/>
      <c r="V1794" s="226" t="e">
        <f>IF(C1794="",NA(),IF(OR(C1794="Smelter not listed",C1794="Smelter not yet identified"),MATCH($B1794&amp;$D1794,'Smelter Look-up'!$J:$J,0),MATCH($B1794&amp;$C1794,'Smelter Look-up'!$J:$J,0)))</f>
        <v>#N/A</v>
      </c>
      <c r="X1794" s="227">
        <f t="shared" ca="1" si="255"/>
        <v>0</v>
      </c>
      <c r="AB1794" s="228" t="str">
        <f t="shared" si="256"/>
        <v/>
      </c>
    </row>
    <row r="1795" spans="1:28" s="227" customFormat="1" ht="20.25">
      <c r="A1795" s="181"/>
      <c r="B1795" s="182" t="str">
        <f>IF(LEN(A1795)=0,"",INDEX('Smelter Look-up'!$A:$A,MATCH($A1795,'Smelter Look-up'!$E:$E,0)))</f>
        <v/>
      </c>
      <c r="C1795" s="186" t="str">
        <f>IF(LEN(A1795)=0,"",INDEX('Smelter Look-up'!$C:$C,MATCH($A1795,'Smelter Look-up'!$E:$E,0)))</f>
        <v/>
      </c>
      <c r="D1795" s="230"/>
      <c r="E1795" s="182" t="str">
        <f ca="1">IF(ISERROR($V1795),"",OFFSET('Smelter Look-up'!$D$4,$V1795-4,0)&amp;"")</f>
        <v/>
      </c>
      <c r="F1795" s="182" t="str">
        <f ca="1">IF(ISERROR($V1795),"",OFFSET('Smelter Look-up'!$E$4,$V1795-4,0))</f>
        <v/>
      </c>
      <c r="G1795" s="182" t="str">
        <f ca="1">IF(C1795=$X$4,IF(ISERROR($V1795),"Enter smelter details","RMI"),IF(ISERROR($V1795),"",OFFSET('Smelter Look-up'!$F$4,$V1795-4,0)))</f>
        <v/>
      </c>
      <c r="H1795" s="183" t="str">
        <f ca="1">IF(ISERROR($V1795),"",OFFSET('Smelter Look-up'!$G$4,$V1795-4,0))</f>
        <v/>
      </c>
      <c r="I1795" s="184" t="str">
        <f ca="1">IF(ISERROR($V1795),"",OFFSET('Smelter Look-up'!$H$4,$V1795-4,0))</f>
        <v/>
      </c>
      <c r="J1795" s="184" t="str">
        <f ca="1">IF(ISERROR($V1795),"",OFFSET('Smelter Look-up'!$I$4,$V1795-4,0))</f>
        <v/>
      </c>
      <c r="K1795" s="224"/>
      <c r="L1795" s="224"/>
      <c r="M1795" s="224"/>
      <c r="N1795" s="224"/>
      <c r="O1795" s="224"/>
      <c r="P1795" s="185"/>
      <c r="Q1795" s="225"/>
      <c r="R1795" s="182" t="str">
        <f ca="1">IF(ISERROR($V1795),"",OFFSET('Smelter Look-up'!$C$4,$V1795-4,0)&amp;"")</f>
        <v/>
      </c>
      <c r="S1795" s="181" t="str">
        <f t="shared" ca="1" si="254"/>
        <v/>
      </c>
      <c r="T1795" s="181" t="str">
        <f ca="1">IF(B1795="","",IF(ISERROR(MATCH($J1795,SorP!$B$1:$B$6226,0)),"",INDIRECT("'SorP'!$A$"&amp;MATCH($S1795&amp;$J1795,SorP!C:C,0))))</f>
        <v/>
      </c>
      <c r="U1795" s="201"/>
      <c r="V1795" s="226" t="e">
        <f>IF(C1795="",NA(),IF(OR(C1795="Smelter not listed",C1795="Smelter not yet identified"),MATCH($B1795&amp;$D1795,'Smelter Look-up'!$J:$J,0),MATCH($B1795&amp;$C1795,'Smelter Look-up'!$J:$J,0)))</f>
        <v>#N/A</v>
      </c>
      <c r="X1795" s="227">
        <f t="shared" ca="1" si="255"/>
        <v>0</v>
      </c>
      <c r="AB1795" s="228" t="str">
        <f t="shared" si="256"/>
        <v/>
      </c>
    </row>
    <row r="1796" spans="1:28" s="227" customFormat="1" ht="20.25">
      <c r="A1796" s="181"/>
      <c r="B1796" s="182" t="str">
        <f>IF(LEN(A1796)=0,"",INDEX('Smelter Look-up'!$A:$A,MATCH($A1796,'Smelter Look-up'!$E:$E,0)))</f>
        <v/>
      </c>
      <c r="C1796" s="186" t="str">
        <f>IF(LEN(A1796)=0,"",INDEX('Smelter Look-up'!$C:$C,MATCH($A1796,'Smelter Look-up'!$E:$E,0)))</f>
        <v/>
      </c>
      <c r="D1796" s="230"/>
      <c r="E1796" s="182" t="str">
        <f ca="1">IF(ISERROR($V1796),"",OFFSET('Smelter Look-up'!$D$4,$V1796-4,0)&amp;"")</f>
        <v/>
      </c>
      <c r="F1796" s="182" t="str">
        <f ca="1">IF(ISERROR($V1796),"",OFFSET('Smelter Look-up'!$E$4,$V1796-4,0))</f>
        <v/>
      </c>
      <c r="G1796" s="182" t="str">
        <f ca="1">IF(C1796=$X$4,IF(ISERROR($V1796),"Enter smelter details","RMI"),IF(ISERROR($V1796),"",OFFSET('Smelter Look-up'!$F$4,$V1796-4,0)))</f>
        <v/>
      </c>
      <c r="H1796" s="183" t="str">
        <f ca="1">IF(ISERROR($V1796),"",OFFSET('Smelter Look-up'!$G$4,$V1796-4,0))</f>
        <v/>
      </c>
      <c r="I1796" s="184" t="str">
        <f ca="1">IF(ISERROR($V1796),"",OFFSET('Smelter Look-up'!$H$4,$V1796-4,0))</f>
        <v/>
      </c>
      <c r="J1796" s="184" t="str">
        <f ca="1">IF(ISERROR($V1796),"",OFFSET('Smelter Look-up'!$I$4,$V1796-4,0))</f>
        <v/>
      </c>
      <c r="K1796" s="224"/>
      <c r="L1796" s="224"/>
      <c r="M1796" s="224"/>
      <c r="N1796" s="224"/>
      <c r="O1796" s="224"/>
      <c r="P1796" s="185"/>
      <c r="Q1796" s="225"/>
      <c r="R1796" s="182" t="str">
        <f ca="1">IF(ISERROR($V1796),"",OFFSET('Smelter Look-up'!$C$4,$V1796-4,0)&amp;"")</f>
        <v/>
      </c>
      <c r="S1796" s="181" t="str">
        <f t="shared" ca="1" si="254"/>
        <v/>
      </c>
      <c r="T1796" s="181" t="str">
        <f ca="1">IF(B1796="","",IF(ISERROR(MATCH($J1796,SorP!$B$1:$B$6226,0)),"",INDIRECT("'SorP'!$A$"&amp;MATCH($S1796&amp;$J1796,SorP!C:C,0))))</f>
        <v/>
      </c>
      <c r="U1796" s="201"/>
      <c r="V1796" s="226" t="e">
        <f>IF(C1796="",NA(),IF(OR(C1796="Smelter not listed",C1796="Smelter not yet identified"),MATCH($B1796&amp;$D1796,'Smelter Look-up'!$J:$J,0),MATCH($B1796&amp;$C1796,'Smelter Look-up'!$J:$J,0)))</f>
        <v>#N/A</v>
      </c>
      <c r="X1796" s="227">
        <f t="shared" ca="1" si="255"/>
        <v>0</v>
      </c>
      <c r="AB1796" s="228" t="str">
        <f t="shared" si="256"/>
        <v/>
      </c>
    </row>
    <row r="1797" spans="1:28" s="227" customFormat="1" ht="20.25">
      <c r="A1797" s="181"/>
      <c r="B1797" s="182" t="str">
        <f>IF(LEN(A1797)=0,"",INDEX('Smelter Look-up'!$A:$A,MATCH($A1797,'Smelter Look-up'!$E:$E,0)))</f>
        <v/>
      </c>
      <c r="C1797" s="186" t="str">
        <f>IF(LEN(A1797)=0,"",INDEX('Smelter Look-up'!$C:$C,MATCH($A1797,'Smelter Look-up'!$E:$E,0)))</f>
        <v/>
      </c>
      <c r="D1797" s="230"/>
      <c r="E1797" s="182" t="str">
        <f ca="1">IF(ISERROR($V1797),"",OFFSET('Smelter Look-up'!$D$4,$V1797-4,0)&amp;"")</f>
        <v/>
      </c>
      <c r="F1797" s="182" t="str">
        <f ca="1">IF(ISERROR($V1797),"",OFFSET('Smelter Look-up'!$E$4,$V1797-4,0))</f>
        <v/>
      </c>
      <c r="G1797" s="182" t="str">
        <f ca="1">IF(C1797=$X$4,IF(ISERROR($V1797),"Enter smelter details","RMI"),IF(ISERROR($V1797),"",OFFSET('Smelter Look-up'!$F$4,$V1797-4,0)))</f>
        <v/>
      </c>
      <c r="H1797" s="183" t="str">
        <f ca="1">IF(ISERROR($V1797),"",OFFSET('Smelter Look-up'!$G$4,$V1797-4,0))</f>
        <v/>
      </c>
      <c r="I1797" s="184" t="str">
        <f ca="1">IF(ISERROR($V1797),"",OFFSET('Smelter Look-up'!$H$4,$V1797-4,0))</f>
        <v/>
      </c>
      <c r="J1797" s="184" t="str">
        <f ca="1">IF(ISERROR($V1797),"",OFFSET('Smelter Look-up'!$I$4,$V1797-4,0))</f>
        <v/>
      </c>
      <c r="K1797" s="224"/>
      <c r="L1797" s="224"/>
      <c r="M1797" s="224"/>
      <c r="N1797" s="224"/>
      <c r="O1797" s="224"/>
      <c r="P1797" s="185"/>
      <c r="Q1797" s="225"/>
      <c r="R1797" s="182" t="str">
        <f ca="1">IF(ISERROR($V1797),"",OFFSET('Smelter Look-up'!$C$4,$V1797-4,0)&amp;"")</f>
        <v/>
      </c>
      <c r="S1797" s="181" t="str">
        <f t="shared" ca="1" si="254"/>
        <v/>
      </c>
      <c r="T1797" s="181" t="str">
        <f ca="1">IF(B1797="","",IF(ISERROR(MATCH($J1797,SorP!$B$1:$B$6226,0)),"",INDIRECT("'SorP'!$A$"&amp;MATCH($S1797&amp;$J1797,SorP!C:C,0))))</f>
        <v/>
      </c>
      <c r="U1797" s="201"/>
      <c r="V1797" s="226" t="e">
        <f>IF(C1797="",NA(),IF(OR(C1797="Smelter not listed",C1797="Smelter not yet identified"),MATCH($B1797&amp;$D1797,'Smelter Look-up'!$J:$J,0),MATCH($B1797&amp;$C1797,'Smelter Look-up'!$J:$J,0)))</f>
        <v>#N/A</v>
      </c>
      <c r="X1797" s="227">
        <f t="shared" ca="1" si="255"/>
        <v>0</v>
      </c>
      <c r="AB1797" s="228" t="str">
        <f t="shared" si="256"/>
        <v/>
      </c>
    </row>
    <row r="1798" spans="1:28" s="227" customFormat="1" ht="20.25">
      <c r="A1798" s="181"/>
      <c r="B1798" s="182" t="str">
        <f>IF(LEN(A1798)=0,"",INDEX('Smelter Look-up'!$A:$A,MATCH($A1798,'Smelter Look-up'!$E:$E,0)))</f>
        <v/>
      </c>
      <c r="C1798" s="186" t="str">
        <f>IF(LEN(A1798)=0,"",INDEX('Smelter Look-up'!$C:$C,MATCH($A1798,'Smelter Look-up'!$E:$E,0)))</f>
        <v/>
      </c>
      <c r="D1798" s="230"/>
      <c r="E1798" s="182" t="str">
        <f ca="1">IF(ISERROR($V1798),"",OFFSET('Smelter Look-up'!$D$4,$V1798-4,0)&amp;"")</f>
        <v/>
      </c>
      <c r="F1798" s="182" t="str">
        <f ca="1">IF(ISERROR($V1798),"",OFFSET('Smelter Look-up'!$E$4,$V1798-4,0))</f>
        <v/>
      </c>
      <c r="G1798" s="182" t="str">
        <f ca="1">IF(C1798=$X$4,IF(ISERROR($V1798),"Enter smelter details","RMI"),IF(ISERROR($V1798),"",OFFSET('Smelter Look-up'!$F$4,$V1798-4,0)))</f>
        <v/>
      </c>
      <c r="H1798" s="183" t="str">
        <f ca="1">IF(ISERROR($V1798),"",OFFSET('Smelter Look-up'!$G$4,$V1798-4,0))</f>
        <v/>
      </c>
      <c r="I1798" s="184" t="str">
        <f ca="1">IF(ISERROR($V1798),"",OFFSET('Smelter Look-up'!$H$4,$V1798-4,0))</f>
        <v/>
      </c>
      <c r="J1798" s="184" t="str">
        <f ca="1">IF(ISERROR($V1798),"",OFFSET('Smelter Look-up'!$I$4,$V1798-4,0))</f>
        <v/>
      </c>
      <c r="K1798" s="224"/>
      <c r="L1798" s="224"/>
      <c r="M1798" s="224"/>
      <c r="N1798" s="224"/>
      <c r="O1798" s="224"/>
      <c r="P1798" s="185"/>
      <c r="Q1798" s="225"/>
      <c r="R1798" s="182" t="str">
        <f ca="1">IF(ISERROR($V1798),"",OFFSET('Smelter Look-up'!$C$4,$V1798-4,0)&amp;"")</f>
        <v/>
      </c>
      <c r="S1798" s="181" t="str">
        <f t="shared" ca="1" si="254"/>
        <v/>
      </c>
      <c r="T1798" s="181" t="str">
        <f ca="1">IF(B1798="","",IF(ISERROR(MATCH($J1798,SorP!$B$1:$B$6226,0)),"",INDIRECT("'SorP'!$A$"&amp;MATCH($S1798&amp;$J1798,SorP!C:C,0))))</f>
        <v/>
      </c>
      <c r="U1798" s="201"/>
      <c r="V1798" s="226" t="e">
        <f>IF(C1798="",NA(),IF(OR(C1798="Smelter not listed",C1798="Smelter not yet identified"),MATCH($B1798&amp;$D1798,'Smelter Look-up'!$J:$J,0),MATCH($B1798&amp;$C1798,'Smelter Look-up'!$J:$J,0)))</f>
        <v>#N/A</v>
      </c>
      <c r="X1798" s="227">
        <f t="shared" ca="1" si="255"/>
        <v>0</v>
      </c>
      <c r="AB1798" s="228" t="str">
        <f t="shared" si="256"/>
        <v/>
      </c>
    </row>
    <row r="1799" spans="1:28" s="227" customFormat="1" ht="20.25">
      <c r="A1799" s="181"/>
      <c r="B1799" s="182" t="str">
        <f>IF(LEN(A1799)=0,"",INDEX('Smelter Look-up'!$A:$A,MATCH($A1799,'Smelter Look-up'!$E:$E,0)))</f>
        <v/>
      </c>
      <c r="C1799" s="186" t="str">
        <f>IF(LEN(A1799)=0,"",INDEX('Smelter Look-up'!$C:$C,MATCH($A1799,'Smelter Look-up'!$E:$E,0)))</f>
        <v/>
      </c>
      <c r="D1799" s="230"/>
      <c r="E1799" s="182" t="str">
        <f ca="1">IF(ISERROR($V1799),"",OFFSET('Smelter Look-up'!$D$4,$V1799-4,0)&amp;"")</f>
        <v/>
      </c>
      <c r="F1799" s="182" t="str">
        <f ca="1">IF(ISERROR($V1799),"",OFFSET('Smelter Look-up'!$E$4,$V1799-4,0))</f>
        <v/>
      </c>
      <c r="G1799" s="182" t="str">
        <f ca="1">IF(C1799=$X$4,IF(ISERROR($V1799),"Enter smelter details","RMI"),IF(ISERROR($V1799),"",OFFSET('Smelter Look-up'!$F$4,$V1799-4,0)))</f>
        <v/>
      </c>
      <c r="H1799" s="183" t="str">
        <f ca="1">IF(ISERROR($V1799),"",OFFSET('Smelter Look-up'!$G$4,$V1799-4,0))</f>
        <v/>
      </c>
      <c r="I1799" s="184" t="str">
        <f ca="1">IF(ISERROR($V1799),"",OFFSET('Smelter Look-up'!$H$4,$V1799-4,0))</f>
        <v/>
      </c>
      <c r="J1799" s="184" t="str">
        <f ca="1">IF(ISERROR($V1799),"",OFFSET('Smelter Look-up'!$I$4,$V1799-4,0))</f>
        <v/>
      </c>
      <c r="K1799" s="224"/>
      <c r="L1799" s="224"/>
      <c r="M1799" s="224"/>
      <c r="N1799" s="224"/>
      <c r="O1799" s="224"/>
      <c r="P1799" s="185"/>
      <c r="Q1799" s="225"/>
      <c r="R1799" s="182" t="str">
        <f ca="1">IF(ISERROR($V1799),"",OFFSET('Smelter Look-up'!$C$4,$V1799-4,0)&amp;"")</f>
        <v/>
      </c>
      <c r="S1799" s="181" t="str">
        <f t="shared" ca="1" si="254"/>
        <v/>
      </c>
      <c r="T1799" s="181" t="str">
        <f ca="1">IF(B1799="","",IF(ISERROR(MATCH($J1799,SorP!$B$1:$B$6226,0)),"",INDIRECT("'SorP'!$A$"&amp;MATCH($S1799&amp;$J1799,SorP!C:C,0))))</f>
        <v/>
      </c>
      <c r="U1799" s="201"/>
      <c r="V1799" s="226" t="e">
        <f>IF(C1799="",NA(),IF(OR(C1799="Smelter not listed",C1799="Smelter not yet identified"),MATCH($B1799&amp;$D1799,'Smelter Look-up'!$J:$J,0),MATCH($B1799&amp;$C1799,'Smelter Look-up'!$J:$J,0)))</f>
        <v>#N/A</v>
      </c>
      <c r="X1799" s="227">
        <f t="shared" ca="1" si="255"/>
        <v>0</v>
      </c>
      <c r="AB1799" s="228" t="str">
        <f t="shared" si="256"/>
        <v/>
      </c>
    </row>
    <row r="1800" spans="1:28" s="227" customFormat="1" ht="20.25">
      <c r="A1800" s="181"/>
      <c r="B1800" s="182" t="str">
        <f>IF(LEN(A1800)=0,"",INDEX('Smelter Look-up'!$A:$A,MATCH($A1800,'Smelter Look-up'!$E:$E,0)))</f>
        <v/>
      </c>
      <c r="C1800" s="186" t="str">
        <f>IF(LEN(A1800)=0,"",INDEX('Smelter Look-up'!$C:$C,MATCH($A1800,'Smelter Look-up'!$E:$E,0)))</f>
        <v/>
      </c>
      <c r="D1800" s="230"/>
      <c r="E1800" s="182" t="str">
        <f ca="1">IF(ISERROR($V1800),"",OFFSET('Smelter Look-up'!$D$4,$V1800-4,0)&amp;"")</f>
        <v/>
      </c>
      <c r="F1800" s="182" t="str">
        <f ca="1">IF(ISERROR($V1800),"",OFFSET('Smelter Look-up'!$E$4,$V1800-4,0))</f>
        <v/>
      </c>
      <c r="G1800" s="182" t="str">
        <f ca="1">IF(C1800=$X$4,IF(ISERROR($V1800),"Enter smelter details","RMI"),IF(ISERROR($V1800),"",OFFSET('Smelter Look-up'!$F$4,$V1800-4,0)))</f>
        <v/>
      </c>
      <c r="H1800" s="183" t="str">
        <f ca="1">IF(ISERROR($V1800),"",OFFSET('Smelter Look-up'!$G$4,$V1800-4,0))</f>
        <v/>
      </c>
      <c r="I1800" s="184" t="str">
        <f ca="1">IF(ISERROR($V1800),"",OFFSET('Smelter Look-up'!$H$4,$V1800-4,0))</f>
        <v/>
      </c>
      <c r="J1800" s="184" t="str">
        <f ca="1">IF(ISERROR($V1800),"",OFFSET('Smelter Look-up'!$I$4,$V1800-4,0))</f>
        <v/>
      </c>
      <c r="K1800" s="224"/>
      <c r="L1800" s="224"/>
      <c r="M1800" s="224"/>
      <c r="N1800" s="224"/>
      <c r="O1800" s="224"/>
      <c r="P1800" s="185"/>
      <c r="Q1800" s="225"/>
      <c r="R1800" s="182" t="str">
        <f ca="1">IF(ISERROR($V1800),"",OFFSET('Smelter Look-up'!$C$4,$V1800-4,0)&amp;"")</f>
        <v/>
      </c>
      <c r="S1800" s="181" t="str">
        <f t="shared" ca="1" si="254"/>
        <v/>
      </c>
      <c r="T1800" s="181" t="str">
        <f ca="1">IF(B1800="","",IF(ISERROR(MATCH($J1800,SorP!$B$1:$B$6226,0)),"",INDIRECT("'SorP'!$A$"&amp;MATCH($S1800&amp;$J1800,SorP!C:C,0))))</f>
        <v/>
      </c>
      <c r="U1800" s="201"/>
      <c r="V1800" s="226" t="e">
        <f>IF(C1800="",NA(),IF(OR(C1800="Smelter not listed",C1800="Smelter not yet identified"),MATCH($B1800&amp;$D1800,'Smelter Look-up'!$J:$J,0),MATCH($B1800&amp;$C1800,'Smelter Look-up'!$J:$J,0)))</f>
        <v>#N/A</v>
      </c>
      <c r="X1800" s="227">
        <f t="shared" ca="1" si="255"/>
        <v>0</v>
      </c>
      <c r="AB1800" s="228" t="str">
        <f t="shared" si="256"/>
        <v/>
      </c>
    </row>
    <row r="1801" spans="1:28" s="227" customFormat="1" ht="20.25">
      <c r="A1801" s="181"/>
      <c r="B1801" s="182" t="str">
        <f>IF(LEN(A1801)=0,"",INDEX('Smelter Look-up'!$A:$A,MATCH($A1801,'Smelter Look-up'!$E:$E,0)))</f>
        <v/>
      </c>
      <c r="C1801" s="186" t="str">
        <f>IF(LEN(A1801)=0,"",INDEX('Smelter Look-up'!$C:$C,MATCH($A1801,'Smelter Look-up'!$E:$E,0)))</f>
        <v/>
      </c>
      <c r="D1801" s="230"/>
      <c r="E1801" s="182" t="str">
        <f ca="1">IF(ISERROR($V1801),"",OFFSET('Smelter Look-up'!$D$4,$V1801-4,0)&amp;"")</f>
        <v/>
      </c>
      <c r="F1801" s="182" t="str">
        <f ca="1">IF(ISERROR($V1801),"",OFFSET('Smelter Look-up'!$E$4,$V1801-4,0))</f>
        <v/>
      </c>
      <c r="G1801" s="182" t="str">
        <f ca="1">IF(C1801=$X$4,IF(ISERROR($V1801),"Enter smelter details","RMI"),IF(ISERROR($V1801),"",OFFSET('Smelter Look-up'!$F$4,$V1801-4,0)))</f>
        <v/>
      </c>
      <c r="H1801" s="183" t="str">
        <f ca="1">IF(ISERROR($V1801),"",OFFSET('Smelter Look-up'!$G$4,$V1801-4,0))</f>
        <v/>
      </c>
      <c r="I1801" s="184" t="str">
        <f ca="1">IF(ISERROR($V1801),"",OFFSET('Smelter Look-up'!$H$4,$V1801-4,0))</f>
        <v/>
      </c>
      <c r="J1801" s="184" t="str">
        <f ca="1">IF(ISERROR($V1801),"",OFFSET('Smelter Look-up'!$I$4,$V1801-4,0))</f>
        <v/>
      </c>
      <c r="K1801" s="224"/>
      <c r="L1801" s="224"/>
      <c r="M1801" s="224"/>
      <c r="N1801" s="224"/>
      <c r="O1801" s="224"/>
      <c r="P1801" s="185"/>
      <c r="Q1801" s="225"/>
      <c r="R1801" s="182" t="str">
        <f ca="1">IF(ISERROR($V1801),"",OFFSET('Smelter Look-up'!$C$4,$V1801-4,0)&amp;"")</f>
        <v/>
      </c>
      <c r="S1801" s="181" t="str">
        <f t="shared" ca="1" si="254"/>
        <v/>
      </c>
      <c r="T1801" s="181" t="str">
        <f ca="1">IF(B1801="","",IF(ISERROR(MATCH($J1801,SorP!$B$1:$B$6226,0)),"",INDIRECT("'SorP'!$A$"&amp;MATCH($S1801&amp;$J1801,SorP!C:C,0))))</f>
        <v/>
      </c>
      <c r="U1801" s="201"/>
      <c r="V1801" s="226" t="e">
        <f>IF(C1801="",NA(),IF(OR(C1801="Smelter not listed",C1801="Smelter not yet identified"),MATCH($B1801&amp;$D1801,'Smelter Look-up'!$J:$J,0),MATCH($B1801&amp;$C1801,'Smelter Look-up'!$J:$J,0)))</f>
        <v>#N/A</v>
      </c>
      <c r="X1801" s="227">
        <f t="shared" ca="1" si="255"/>
        <v>0</v>
      </c>
      <c r="AB1801" s="228" t="str">
        <f t="shared" si="256"/>
        <v/>
      </c>
    </row>
    <row r="1802" spans="1:28" s="227" customFormat="1" ht="20.25">
      <c r="A1802" s="181"/>
      <c r="B1802" s="182" t="str">
        <f>IF(LEN(A1802)=0,"",INDEX('Smelter Look-up'!$A:$A,MATCH($A1802,'Smelter Look-up'!$E:$E,0)))</f>
        <v/>
      </c>
      <c r="C1802" s="186" t="str">
        <f>IF(LEN(A1802)=0,"",INDEX('Smelter Look-up'!$C:$C,MATCH($A1802,'Smelter Look-up'!$E:$E,0)))</f>
        <v/>
      </c>
      <c r="D1802" s="230"/>
      <c r="E1802" s="182" t="str">
        <f ca="1">IF(ISERROR($V1802),"",OFFSET('Smelter Look-up'!$D$4,$V1802-4,0)&amp;"")</f>
        <v/>
      </c>
      <c r="F1802" s="182" t="str">
        <f ca="1">IF(ISERROR($V1802),"",OFFSET('Smelter Look-up'!$E$4,$V1802-4,0))</f>
        <v/>
      </c>
      <c r="G1802" s="182" t="str">
        <f ca="1">IF(C1802=$X$4,IF(ISERROR($V1802),"Enter smelter details","RMI"),IF(ISERROR($V1802),"",OFFSET('Smelter Look-up'!$F$4,$V1802-4,0)))</f>
        <v/>
      </c>
      <c r="H1802" s="183" t="str">
        <f ca="1">IF(ISERROR($V1802),"",OFFSET('Smelter Look-up'!$G$4,$V1802-4,0))</f>
        <v/>
      </c>
      <c r="I1802" s="184" t="str">
        <f ca="1">IF(ISERROR($V1802),"",OFFSET('Smelter Look-up'!$H$4,$V1802-4,0))</f>
        <v/>
      </c>
      <c r="J1802" s="184" t="str">
        <f ca="1">IF(ISERROR($V1802),"",OFFSET('Smelter Look-up'!$I$4,$V1802-4,0))</f>
        <v/>
      </c>
      <c r="K1802" s="224"/>
      <c r="L1802" s="224"/>
      <c r="M1802" s="224"/>
      <c r="N1802" s="224"/>
      <c r="O1802" s="224"/>
      <c r="P1802" s="185"/>
      <c r="Q1802" s="225"/>
      <c r="R1802" s="182" t="str">
        <f ca="1">IF(ISERROR($V1802),"",OFFSET('Smelter Look-up'!$C$4,$V1802-4,0)&amp;"")</f>
        <v/>
      </c>
      <c r="S1802" s="181" t="str">
        <f t="shared" ca="1" si="254"/>
        <v/>
      </c>
      <c r="T1802" s="181" t="str">
        <f ca="1">IF(B1802="","",IF(ISERROR(MATCH($J1802,SorP!$B$1:$B$6226,0)),"",INDIRECT("'SorP'!$A$"&amp;MATCH($S1802&amp;$J1802,SorP!C:C,0))))</f>
        <v/>
      </c>
      <c r="U1802" s="201"/>
      <c r="V1802" s="226" t="e">
        <f>IF(C1802="",NA(),IF(OR(C1802="Smelter not listed",C1802="Smelter not yet identified"),MATCH($B1802&amp;$D1802,'Smelter Look-up'!$J:$J,0),MATCH($B1802&amp;$C1802,'Smelter Look-up'!$J:$J,0)))</f>
        <v>#N/A</v>
      </c>
      <c r="X1802" s="227">
        <f t="shared" ca="1" si="255"/>
        <v>0</v>
      </c>
      <c r="AB1802" s="228" t="str">
        <f t="shared" si="256"/>
        <v/>
      </c>
    </row>
    <row r="1803" spans="1:28" s="227" customFormat="1" ht="20.25">
      <c r="A1803" s="181"/>
      <c r="B1803" s="182" t="str">
        <f>IF(LEN(A1803)=0,"",INDEX('Smelter Look-up'!$A:$A,MATCH($A1803,'Smelter Look-up'!$E:$E,0)))</f>
        <v/>
      </c>
      <c r="C1803" s="186" t="str">
        <f>IF(LEN(A1803)=0,"",INDEX('Smelter Look-up'!$C:$C,MATCH($A1803,'Smelter Look-up'!$E:$E,0)))</f>
        <v/>
      </c>
      <c r="D1803" s="230"/>
      <c r="E1803" s="182" t="str">
        <f ca="1">IF(ISERROR($V1803),"",OFFSET('Smelter Look-up'!$D$4,$V1803-4,0)&amp;"")</f>
        <v/>
      </c>
      <c r="F1803" s="182" t="str">
        <f ca="1">IF(ISERROR($V1803),"",OFFSET('Smelter Look-up'!$E$4,$V1803-4,0))</f>
        <v/>
      </c>
      <c r="G1803" s="182" t="str">
        <f ca="1">IF(C1803=$X$4,IF(ISERROR($V1803),"Enter smelter details","RMI"),IF(ISERROR($V1803),"",OFFSET('Smelter Look-up'!$F$4,$V1803-4,0)))</f>
        <v/>
      </c>
      <c r="H1803" s="183" t="str">
        <f ca="1">IF(ISERROR($V1803),"",OFFSET('Smelter Look-up'!$G$4,$V1803-4,0))</f>
        <v/>
      </c>
      <c r="I1803" s="184" t="str">
        <f ca="1">IF(ISERROR($V1803),"",OFFSET('Smelter Look-up'!$H$4,$V1803-4,0))</f>
        <v/>
      </c>
      <c r="J1803" s="184" t="str">
        <f ca="1">IF(ISERROR($V1803),"",OFFSET('Smelter Look-up'!$I$4,$V1803-4,0))</f>
        <v/>
      </c>
      <c r="K1803" s="224"/>
      <c r="L1803" s="224"/>
      <c r="M1803" s="224"/>
      <c r="N1803" s="224"/>
      <c r="O1803" s="224"/>
      <c r="P1803" s="185"/>
      <c r="Q1803" s="225"/>
      <c r="R1803" s="182" t="str">
        <f ca="1">IF(ISERROR($V1803),"",OFFSET('Smelter Look-up'!$C$4,$V1803-4,0)&amp;"")</f>
        <v/>
      </c>
      <c r="S1803" s="181" t="str">
        <f t="shared" ca="1" si="254"/>
        <v/>
      </c>
      <c r="T1803" s="181" t="str">
        <f ca="1">IF(B1803="","",IF(ISERROR(MATCH($J1803,SorP!$B$1:$B$6226,0)),"",INDIRECT("'SorP'!$A$"&amp;MATCH($S1803&amp;$J1803,SorP!C:C,0))))</f>
        <v/>
      </c>
      <c r="U1803" s="201"/>
      <c r="V1803" s="226" t="e">
        <f>IF(C1803="",NA(),IF(OR(C1803="Smelter not listed",C1803="Smelter not yet identified"),MATCH($B1803&amp;$D1803,'Smelter Look-up'!$J:$J,0),MATCH($B1803&amp;$C1803,'Smelter Look-up'!$J:$J,0)))</f>
        <v>#N/A</v>
      </c>
      <c r="X1803" s="227">
        <f t="shared" ca="1" si="255"/>
        <v>0</v>
      </c>
      <c r="AB1803" s="228" t="str">
        <f t="shared" si="256"/>
        <v/>
      </c>
    </row>
    <row r="1804" spans="1:28" s="227" customFormat="1" ht="20.25">
      <c r="A1804" s="181"/>
      <c r="B1804" s="182" t="str">
        <f>IF(LEN(A1804)=0,"",INDEX('Smelter Look-up'!$A:$A,MATCH($A1804,'Smelter Look-up'!$E:$E,0)))</f>
        <v/>
      </c>
      <c r="C1804" s="186" t="str">
        <f>IF(LEN(A1804)=0,"",INDEX('Smelter Look-up'!$C:$C,MATCH($A1804,'Smelter Look-up'!$E:$E,0)))</f>
        <v/>
      </c>
      <c r="D1804" s="230"/>
      <c r="E1804" s="182" t="str">
        <f ca="1">IF(ISERROR($V1804),"",OFFSET('Smelter Look-up'!$D$4,$V1804-4,0)&amp;"")</f>
        <v/>
      </c>
      <c r="F1804" s="182" t="str">
        <f ca="1">IF(ISERROR($V1804),"",OFFSET('Smelter Look-up'!$E$4,$V1804-4,0))</f>
        <v/>
      </c>
      <c r="G1804" s="182" t="str">
        <f ca="1">IF(C1804=$X$4,IF(ISERROR($V1804),"Enter smelter details","RMI"),IF(ISERROR($V1804),"",OFFSET('Smelter Look-up'!$F$4,$V1804-4,0)))</f>
        <v/>
      </c>
      <c r="H1804" s="183" t="str">
        <f ca="1">IF(ISERROR($V1804),"",OFFSET('Smelter Look-up'!$G$4,$V1804-4,0))</f>
        <v/>
      </c>
      <c r="I1804" s="184" t="str">
        <f ca="1">IF(ISERROR($V1804),"",OFFSET('Smelter Look-up'!$H$4,$V1804-4,0))</f>
        <v/>
      </c>
      <c r="J1804" s="184" t="str">
        <f ca="1">IF(ISERROR($V1804),"",OFFSET('Smelter Look-up'!$I$4,$V1804-4,0))</f>
        <v/>
      </c>
      <c r="K1804" s="224"/>
      <c r="L1804" s="224"/>
      <c r="M1804" s="224"/>
      <c r="N1804" s="224"/>
      <c r="O1804" s="224"/>
      <c r="P1804" s="185"/>
      <c r="Q1804" s="225"/>
      <c r="R1804" s="182" t="str">
        <f ca="1">IF(ISERROR($V1804),"",OFFSET('Smelter Look-up'!$C$4,$V1804-4,0)&amp;"")</f>
        <v/>
      </c>
      <c r="S1804" s="181" t="str">
        <f t="shared" ca="1" si="254"/>
        <v/>
      </c>
      <c r="T1804" s="181" t="str">
        <f ca="1">IF(B1804="","",IF(ISERROR(MATCH($J1804,SorP!$B$1:$B$6226,0)),"",INDIRECT("'SorP'!$A$"&amp;MATCH($S1804&amp;$J1804,SorP!C:C,0))))</f>
        <v/>
      </c>
      <c r="U1804" s="201"/>
      <c r="V1804" s="226" t="e">
        <f>IF(C1804="",NA(),IF(OR(C1804="Smelter not listed",C1804="Smelter not yet identified"),MATCH($B1804&amp;$D1804,'Smelter Look-up'!$J:$J,0),MATCH($B1804&amp;$C1804,'Smelter Look-up'!$J:$J,0)))</f>
        <v>#N/A</v>
      </c>
      <c r="X1804" s="227">
        <f t="shared" ca="1" si="255"/>
        <v>0</v>
      </c>
      <c r="AB1804" s="228" t="str">
        <f t="shared" si="256"/>
        <v/>
      </c>
    </row>
    <row r="1805" spans="1:28" s="227" customFormat="1" ht="20.25">
      <c r="A1805" s="181"/>
      <c r="B1805" s="182" t="str">
        <f>IF(LEN(A1805)=0,"",INDEX('Smelter Look-up'!$A:$A,MATCH($A1805,'Smelter Look-up'!$E:$E,0)))</f>
        <v/>
      </c>
      <c r="C1805" s="186" t="str">
        <f>IF(LEN(A1805)=0,"",INDEX('Smelter Look-up'!$C:$C,MATCH($A1805,'Smelter Look-up'!$E:$E,0)))</f>
        <v/>
      </c>
      <c r="D1805" s="230"/>
      <c r="E1805" s="182" t="str">
        <f ca="1">IF(ISERROR($V1805),"",OFFSET('Smelter Look-up'!$D$4,$V1805-4,0)&amp;"")</f>
        <v/>
      </c>
      <c r="F1805" s="182" t="str">
        <f ca="1">IF(ISERROR($V1805),"",OFFSET('Smelter Look-up'!$E$4,$V1805-4,0))</f>
        <v/>
      </c>
      <c r="G1805" s="182" t="str">
        <f ca="1">IF(C1805=$X$4,IF(ISERROR($V1805),"Enter smelter details","RMI"),IF(ISERROR($V1805),"",OFFSET('Smelter Look-up'!$F$4,$V1805-4,0)))</f>
        <v/>
      </c>
      <c r="H1805" s="183" t="str">
        <f ca="1">IF(ISERROR($V1805),"",OFFSET('Smelter Look-up'!$G$4,$V1805-4,0))</f>
        <v/>
      </c>
      <c r="I1805" s="184" t="str">
        <f ca="1">IF(ISERROR($V1805),"",OFFSET('Smelter Look-up'!$H$4,$V1805-4,0))</f>
        <v/>
      </c>
      <c r="J1805" s="184" t="str">
        <f ca="1">IF(ISERROR($V1805),"",OFFSET('Smelter Look-up'!$I$4,$V1805-4,0))</f>
        <v/>
      </c>
      <c r="K1805" s="224"/>
      <c r="L1805" s="224"/>
      <c r="M1805" s="224"/>
      <c r="N1805" s="224"/>
      <c r="O1805" s="224"/>
      <c r="P1805" s="185"/>
      <c r="Q1805" s="225"/>
      <c r="R1805" s="182" t="str">
        <f ca="1">IF(ISERROR($V1805),"",OFFSET('Smelter Look-up'!$C$4,$V1805-4,0)&amp;"")</f>
        <v/>
      </c>
      <c r="S1805" s="181" t="str">
        <f t="shared" ca="1" si="254"/>
        <v/>
      </c>
      <c r="T1805" s="181" t="str">
        <f ca="1">IF(B1805="","",IF(ISERROR(MATCH($J1805,SorP!$B$1:$B$6226,0)),"",INDIRECT("'SorP'!$A$"&amp;MATCH($S1805&amp;$J1805,SorP!C:C,0))))</f>
        <v/>
      </c>
      <c r="U1805" s="201"/>
      <c r="V1805" s="226" t="e">
        <f>IF(C1805="",NA(),IF(OR(C1805="Smelter not listed",C1805="Smelter not yet identified"),MATCH($B1805&amp;$D1805,'Smelter Look-up'!$J:$J,0),MATCH($B1805&amp;$C1805,'Smelter Look-up'!$J:$J,0)))</f>
        <v>#N/A</v>
      </c>
      <c r="X1805" s="227">
        <f t="shared" ca="1" si="255"/>
        <v>0</v>
      </c>
      <c r="AB1805" s="228" t="str">
        <f t="shared" si="256"/>
        <v/>
      </c>
    </row>
    <row r="1806" spans="1:28" s="227" customFormat="1" ht="20.25">
      <c r="A1806" s="181"/>
      <c r="B1806" s="182" t="str">
        <f>IF(LEN(A1806)=0,"",INDEX('Smelter Look-up'!$A:$A,MATCH($A1806,'Smelter Look-up'!$E:$E,0)))</f>
        <v/>
      </c>
      <c r="C1806" s="186" t="str">
        <f>IF(LEN(A1806)=0,"",INDEX('Smelter Look-up'!$C:$C,MATCH($A1806,'Smelter Look-up'!$E:$E,0)))</f>
        <v/>
      </c>
      <c r="D1806" s="230"/>
      <c r="E1806" s="182" t="str">
        <f ca="1">IF(ISERROR($V1806),"",OFFSET('Smelter Look-up'!$D$4,$V1806-4,0)&amp;"")</f>
        <v/>
      </c>
      <c r="F1806" s="182" t="str">
        <f ca="1">IF(ISERROR($V1806),"",OFFSET('Smelter Look-up'!$E$4,$V1806-4,0))</f>
        <v/>
      </c>
      <c r="G1806" s="182" t="str">
        <f ca="1">IF(C1806=$X$4,IF(ISERROR($V1806),"Enter smelter details","RMI"),IF(ISERROR($V1806),"",OFFSET('Smelter Look-up'!$F$4,$V1806-4,0)))</f>
        <v/>
      </c>
      <c r="H1806" s="183" t="str">
        <f ca="1">IF(ISERROR($V1806),"",OFFSET('Smelter Look-up'!$G$4,$V1806-4,0))</f>
        <v/>
      </c>
      <c r="I1806" s="184" t="str">
        <f ca="1">IF(ISERROR($V1806),"",OFFSET('Smelter Look-up'!$H$4,$V1806-4,0))</f>
        <v/>
      </c>
      <c r="J1806" s="184" t="str">
        <f ca="1">IF(ISERROR($V1806),"",OFFSET('Smelter Look-up'!$I$4,$V1806-4,0))</f>
        <v/>
      </c>
      <c r="K1806" s="224"/>
      <c r="L1806" s="224"/>
      <c r="M1806" s="224"/>
      <c r="N1806" s="224"/>
      <c r="O1806" s="224"/>
      <c r="P1806" s="185"/>
      <c r="Q1806" s="225"/>
      <c r="R1806" s="182" t="str">
        <f ca="1">IF(ISERROR($V1806),"",OFFSET('Smelter Look-up'!$C$4,$V1806-4,0)&amp;"")</f>
        <v/>
      </c>
      <c r="S1806" s="181" t="str">
        <f t="shared" ca="1" si="254"/>
        <v/>
      </c>
      <c r="T1806" s="181" t="str">
        <f ca="1">IF(B1806="","",IF(ISERROR(MATCH($J1806,SorP!$B$1:$B$6226,0)),"",INDIRECT("'SorP'!$A$"&amp;MATCH($S1806&amp;$J1806,SorP!C:C,0))))</f>
        <v/>
      </c>
      <c r="U1806" s="201"/>
      <c r="V1806" s="226" t="e">
        <f>IF(C1806="",NA(),IF(OR(C1806="Smelter not listed",C1806="Smelter not yet identified"),MATCH($B1806&amp;$D1806,'Smelter Look-up'!$J:$J,0),MATCH($B1806&amp;$C1806,'Smelter Look-up'!$J:$J,0)))</f>
        <v>#N/A</v>
      </c>
      <c r="X1806" s="227">
        <f t="shared" ca="1" si="255"/>
        <v>0</v>
      </c>
      <c r="AB1806" s="228" t="str">
        <f t="shared" si="256"/>
        <v/>
      </c>
    </row>
    <row r="1807" spans="1:28" s="227" customFormat="1" ht="20.25">
      <c r="A1807" s="181"/>
      <c r="B1807" s="182" t="str">
        <f>IF(LEN(A1807)=0,"",INDEX('Smelter Look-up'!$A:$A,MATCH($A1807,'Smelter Look-up'!$E:$E,0)))</f>
        <v/>
      </c>
      <c r="C1807" s="186" t="str">
        <f>IF(LEN(A1807)=0,"",INDEX('Smelter Look-up'!$C:$C,MATCH($A1807,'Smelter Look-up'!$E:$E,0)))</f>
        <v/>
      </c>
      <c r="D1807" s="230"/>
      <c r="E1807" s="182" t="str">
        <f ca="1">IF(ISERROR($V1807),"",OFFSET('Smelter Look-up'!$D$4,$V1807-4,0)&amp;"")</f>
        <v/>
      </c>
      <c r="F1807" s="182" t="str">
        <f ca="1">IF(ISERROR($V1807),"",OFFSET('Smelter Look-up'!$E$4,$V1807-4,0))</f>
        <v/>
      </c>
      <c r="G1807" s="182" t="str">
        <f ca="1">IF(C1807=$X$4,IF(ISERROR($V1807),"Enter smelter details","RMI"),IF(ISERROR($V1807),"",OFFSET('Smelter Look-up'!$F$4,$V1807-4,0)))</f>
        <v/>
      </c>
      <c r="H1807" s="183" t="str">
        <f ca="1">IF(ISERROR($V1807),"",OFFSET('Smelter Look-up'!$G$4,$V1807-4,0))</f>
        <v/>
      </c>
      <c r="I1807" s="184" t="str">
        <f ca="1">IF(ISERROR($V1807),"",OFFSET('Smelter Look-up'!$H$4,$V1807-4,0))</f>
        <v/>
      </c>
      <c r="J1807" s="184" t="str">
        <f ca="1">IF(ISERROR($V1807),"",OFFSET('Smelter Look-up'!$I$4,$V1807-4,0))</f>
        <v/>
      </c>
      <c r="K1807" s="224"/>
      <c r="L1807" s="224"/>
      <c r="M1807" s="224"/>
      <c r="N1807" s="224"/>
      <c r="O1807" s="224"/>
      <c r="P1807" s="185"/>
      <c r="Q1807" s="225"/>
      <c r="R1807" s="182" t="str">
        <f ca="1">IF(ISERROR($V1807),"",OFFSET('Smelter Look-up'!$C$4,$V1807-4,0)&amp;"")</f>
        <v/>
      </c>
      <c r="S1807" s="181" t="str">
        <f t="shared" ca="1" si="254"/>
        <v/>
      </c>
      <c r="T1807" s="181" t="str">
        <f ca="1">IF(B1807="","",IF(ISERROR(MATCH($J1807,SorP!$B$1:$B$6226,0)),"",INDIRECT("'SorP'!$A$"&amp;MATCH($S1807&amp;$J1807,SorP!C:C,0))))</f>
        <v/>
      </c>
      <c r="U1807" s="201"/>
      <c r="V1807" s="226" t="e">
        <f>IF(C1807="",NA(),IF(OR(C1807="Smelter not listed",C1807="Smelter not yet identified"),MATCH($B1807&amp;$D1807,'Smelter Look-up'!$J:$J,0),MATCH($B1807&amp;$C1807,'Smelter Look-up'!$J:$J,0)))</f>
        <v>#N/A</v>
      </c>
      <c r="X1807" s="227">
        <f t="shared" ca="1" si="255"/>
        <v>0</v>
      </c>
      <c r="AB1807" s="228" t="str">
        <f t="shared" si="256"/>
        <v/>
      </c>
    </row>
    <row r="1808" spans="1:28" s="227" customFormat="1" ht="20.25">
      <c r="A1808" s="181"/>
      <c r="B1808" s="182" t="str">
        <f>IF(LEN(A1808)=0,"",INDEX('Smelter Look-up'!$A:$A,MATCH($A1808,'Smelter Look-up'!$E:$E,0)))</f>
        <v/>
      </c>
      <c r="C1808" s="186" t="str">
        <f>IF(LEN(A1808)=0,"",INDEX('Smelter Look-up'!$C:$C,MATCH($A1808,'Smelter Look-up'!$E:$E,0)))</f>
        <v/>
      </c>
      <c r="D1808" s="230"/>
      <c r="E1808" s="182" t="str">
        <f ca="1">IF(ISERROR($V1808),"",OFFSET('Smelter Look-up'!$D$4,$V1808-4,0)&amp;"")</f>
        <v/>
      </c>
      <c r="F1808" s="182" t="str">
        <f ca="1">IF(ISERROR($V1808),"",OFFSET('Smelter Look-up'!$E$4,$V1808-4,0))</f>
        <v/>
      </c>
      <c r="G1808" s="182" t="str">
        <f ca="1">IF(C1808=$X$4,IF(ISERROR($V1808),"Enter smelter details","RMI"),IF(ISERROR($V1808),"",OFFSET('Smelter Look-up'!$F$4,$V1808-4,0)))</f>
        <v/>
      </c>
      <c r="H1808" s="183" t="str">
        <f ca="1">IF(ISERROR($V1808),"",OFFSET('Smelter Look-up'!$G$4,$V1808-4,0))</f>
        <v/>
      </c>
      <c r="I1808" s="184" t="str">
        <f ca="1">IF(ISERROR($V1808),"",OFFSET('Smelter Look-up'!$H$4,$V1808-4,0))</f>
        <v/>
      </c>
      <c r="J1808" s="184" t="str">
        <f ca="1">IF(ISERROR($V1808),"",OFFSET('Smelter Look-up'!$I$4,$V1808-4,0))</f>
        <v/>
      </c>
      <c r="K1808" s="224"/>
      <c r="L1808" s="224"/>
      <c r="M1808" s="224"/>
      <c r="N1808" s="224"/>
      <c r="O1808" s="224"/>
      <c r="P1808" s="185"/>
      <c r="Q1808" s="225"/>
      <c r="R1808" s="182" t="str">
        <f ca="1">IF(ISERROR($V1808),"",OFFSET('Smelter Look-up'!$C$4,$V1808-4,0)&amp;"")</f>
        <v/>
      </c>
      <c r="S1808" s="181" t="str">
        <f t="shared" ca="1" si="254"/>
        <v/>
      </c>
      <c r="T1808" s="181" t="str">
        <f ca="1">IF(B1808="","",IF(ISERROR(MATCH($J1808,SorP!$B$1:$B$6226,0)),"",INDIRECT("'SorP'!$A$"&amp;MATCH($S1808&amp;$J1808,SorP!C:C,0))))</f>
        <v/>
      </c>
      <c r="U1808" s="201"/>
      <c r="V1808" s="226" t="e">
        <f>IF(C1808="",NA(),IF(OR(C1808="Smelter not listed",C1808="Smelter not yet identified"),MATCH($B1808&amp;$D1808,'Smelter Look-up'!$J:$J,0),MATCH($B1808&amp;$C1808,'Smelter Look-up'!$J:$J,0)))</f>
        <v>#N/A</v>
      </c>
      <c r="X1808" s="227">
        <f t="shared" ca="1" si="255"/>
        <v>0</v>
      </c>
      <c r="AB1808" s="228" t="str">
        <f t="shared" si="256"/>
        <v/>
      </c>
    </row>
    <row r="1809" spans="1:28" s="227" customFormat="1" ht="20.25">
      <c r="A1809" s="181"/>
      <c r="B1809" s="182" t="str">
        <f>IF(LEN(A1809)=0,"",INDEX('Smelter Look-up'!$A:$A,MATCH($A1809,'Smelter Look-up'!$E:$E,0)))</f>
        <v/>
      </c>
      <c r="C1809" s="186" t="str">
        <f>IF(LEN(A1809)=0,"",INDEX('Smelter Look-up'!$C:$C,MATCH($A1809,'Smelter Look-up'!$E:$E,0)))</f>
        <v/>
      </c>
      <c r="D1809" s="230"/>
      <c r="E1809" s="182" t="str">
        <f ca="1">IF(ISERROR($V1809),"",OFFSET('Smelter Look-up'!$D$4,$V1809-4,0)&amp;"")</f>
        <v/>
      </c>
      <c r="F1809" s="182" t="str">
        <f ca="1">IF(ISERROR($V1809),"",OFFSET('Smelter Look-up'!$E$4,$V1809-4,0))</f>
        <v/>
      </c>
      <c r="G1809" s="182" t="str">
        <f ca="1">IF(C1809=$X$4,IF(ISERROR($V1809),"Enter smelter details","RMI"),IF(ISERROR($V1809),"",OFFSET('Smelter Look-up'!$F$4,$V1809-4,0)))</f>
        <v/>
      </c>
      <c r="H1809" s="183" t="str">
        <f ca="1">IF(ISERROR($V1809),"",OFFSET('Smelter Look-up'!$G$4,$V1809-4,0))</f>
        <v/>
      </c>
      <c r="I1809" s="184" t="str">
        <f ca="1">IF(ISERROR($V1809),"",OFFSET('Smelter Look-up'!$H$4,$V1809-4,0))</f>
        <v/>
      </c>
      <c r="J1809" s="184" t="str">
        <f ca="1">IF(ISERROR($V1809),"",OFFSET('Smelter Look-up'!$I$4,$V1809-4,0))</f>
        <v/>
      </c>
      <c r="K1809" s="224"/>
      <c r="L1809" s="224"/>
      <c r="M1809" s="224"/>
      <c r="N1809" s="224"/>
      <c r="O1809" s="224"/>
      <c r="P1809" s="185"/>
      <c r="Q1809" s="225"/>
      <c r="R1809" s="182" t="str">
        <f ca="1">IF(ISERROR($V1809),"",OFFSET('Smelter Look-up'!$C$4,$V1809-4,0)&amp;"")</f>
        <v/>
      </c>
      <c r="S1809" s="181" t="str">
        <f t="shared" ca="1" si="254"/>
        <v/>
      </c>
      <c r="T1809" s="181" t="str">
        <f ca="1">IF(B1809="","",IF(ISERROR(MATCH($J1809,SorP!$B$1:$B$6226,0)),"",INDIRECT("'SorP'!$A$"&amp;MATCH($S1809&amp;$J1809,SorP!C:C,0))))</f>
        <v/>
      </c>
      <c r="U1809" s="201"/>
      <c r="V1809" s="226" t="e">
        <f>IF(C1809="",NA(),IF(OR(C1809="Smelter not listed",C1809="Smelter not yet identified"),MATCH($B1809&amp;$D1809,'Smelter Look-up'!$J:$J,0),MATCH($B1809&amp;$C1809,'Smelter Look-up'!$J:$J,0)))</f>
        <v>#N/A</v>
      </c>
      <c r="X1809" s="227">
        <f t="shared" ca="1" si="255"/>
        <v>0</v>
      </c>
      <c r="AB1809" s="228" t="str">
        <f t="shared" si="256"/>
        <v/>
      </c>
    </row>
    <row r="1810" spans="1:28" s="227" customFormat="1" ht="20.25">
      <c r="A1810" s="181"/>
      <c r="B1810" s="182" t="str">
        <f>IF(LEN(A1810)=0,"",INDEX('Smelter Look-up'!$A:$A,MATCH($A1810,'Smelter Look-up'!$E:$E,0)))</f>
        <v/>
      </c>
      <c r="C1810" s="186" t="str">
        <f>IF(LEN(A1810)=0,"",INDEX('Smelter Look-up'!$C:$C,MATCH($A1810,'Smelter Look-up'!$E:$E,0)))</f>
        <v/>
      </c>
      <c r="D1810" s="230"/>
      <c r="E1810" s="182" t="str">
        <f ca="1">IF(ISERROR($V1810),"",OFFSET('Smelter Look-up'!$D$4,$V1810-4,0)&amp;"")</f>
        <v/>
      </c>
      <c r="F1810" s="182" t="str">
        <f ca="1">IF(ISERROR($V1810),"",OFFSET('Smelter Look-up'!$E$4,$V1810-4,0))</f>
        <v/>
      </c>
      <c r="G1810" s="182" t="str">
        <f ca="1">IF(C1810=$X$4,IF(ISERROR($V1810),"Enter smelter details","RMI"),IF(ISERROR($V1810),"",OFFSET('Smelter Look-up'!$F$4,$V1810-4,0)))</f>
        <v/>
      </c>
      <c r="H1810" s="183" t="str">
        <f ca="1">IF(ISERROR($V1810),"",OFFSET('Smelter Look-up'!$G$4,$V1810-4,0))</f>
        <v/>
      </c>
      <c r="I1810" s="184" t="str">
        <f ca="1">IF(ISERROR($V1810),"",OFFSET('Smelter Look-up'!$H$4,$V1810-4,0))</f>
        <v/>
      </c>
      <c r="J1810" s="184" t="str">
        <f ca="1">IF(ISERROR($V1810),"",OFFSET('Smelter Look-up'!$I$4,$V1810-4,0))</f>
        <v/>
      </c>
      <c r="K1810" s="224"/>
      <c r="L1810" s="224"/>
      <c r="M1810" s="224"/>
      <c r="N1810" s="224"/>
      <c r="O1810" s="224"/>
      <c r="P1810" s="185"/>
      <c r="Q1810" s="225"/>
      <c r="R1810" s="182" t="str">
        <f ca="1">IF(ISERROR($V1810),"",OFFSET('Smelter Look-up'!$C$4,$V1810-4,0)&amp;"")</f>
        <v/>
      </c>
      <c r="S1810" s="181" t="str">
        <f t="shared" ca="1" si="254"/>
        <v/>
      </c>
      <c r="T1810" s="181" t="str">
        <f ca="1">IF(B1810="","",IF(ISERROR(MATCH($J1810,SorP!$B$1:$B$6226,0)),"",INDIRECT("'SorP'!$A$"&amp;MATCH($S1810&amp;$J1810,SorP!C:C,0))))</f>
        <v/>
      </c>
      <c r="U1810" s="201"/>
      <c r="V1810" s="226" t="e">
        <f>IF(C1810="",NA(),IF(OR(C1810="Smelter not listed",C1810="Smelter not yet identified"),MATCH($B1810&amp;$D1810,'Smelter Look-up'!$J:$J,0),MATCH($B1810&amp;$C1810,'Smelter Look-up'!$J:$J,0)))</f>
        <v>#N/A</v>
      </c>
      <c r="X1810" s="227">
        <f t="shared" ca="1" si="255"/>
        <v>0</v>
      </c>
      <c r="AB1810" s="228" t="str">
        <f t="shared" si="256"/>
        <v/>
      </c>
    </row>
    <row r="1811" spans="1:28" s="227" customFormat="1" ht="20.25">
      <c r="A1811" s="181"/>
      <c r="B1811" s="182" t="str">
        <f>IF(LEN(A1811)=0,"",INDEX('Smelter Look-up'!$A:$A,MATCH($A1811,'Smelter Look-up'!$E:$E,0)))</f>
        <v/>
      </c>
      <c r="C1811" s="186" t="str">
        <f>IF(LEN(A1811)=0,"",INDEX('Smelter Look-up'!$C:$C,MATCH($A1811,'Smelter Look-up'!$E:$E,0)))</f>
        <v/>
      </c>
      <c r="D1811" s="230"/>
      <c r="E1811" s="182" t="str">
        <f ca="1">IF(ISERROR($V1811),"",OFFSET('Smelter Look-up'!$D$4,$V1811-4,0)&amp;"")</f>
        <v/>
      </c>
      <c r="F1811" s="182" t="str">
        <f ca="1">IF(ISERROR($V1811),"",OFFSET('Smelter Look-up'!$E$4,$V1811-4,0))</f>
        <v/>
      </c>
      <c r="G1811" s="182" t="str">
        <f ca="1">IF(C1811=$X$4,IF(ISERROR($V1811),"Enter smelter details","RMI"),IF(ISERROR($V1811),"",OFFSET('Smelter Look-up'!$F$4,$V1811-4,0)))</f>
        <v/>
      </c>
      <c r="H1811" s="183" t="str">
        <f ca="1">IF(ISERROR($V1811),"",OFFSET('Smelter Look-up'!$G$4,$V1811-4,0))</f>
        <v/>
      </c>
      <c r="I1811" s="184" t="str">
        <f ca="1">IF(ISERROR($V1811),"",OFFSET('Smelter Look-up'!$H$4,$V1811-4,0))</f>
        <v/>
      </c>
      <c r="J1811" s="184" t="str">
        <f ca="1">IF(ISERROR($V1811),"",OFFSET('Smelter Look-up'!$I$4,$V1811-4,0))</f>
        <v/>
      </c>
      <c r="K1811" s="224"/>
      <c r="L1811" s="224"/>
      <c r="M1811" s="224"/>
      <c r="N1811" s="224"/>
      <c r="O1811" s="224"/>
      <c r="P1811" s="185"/>
      <c r="Q1811" s="225"/>
      <c r="R1811" s="182" t="str">
        <f ca="1">IF(ISERROR($V1811),"",OFFSET('Smelter Look-up'!$C$4,$V1811-4,0)&amp;"")</f>
        <v/>
      </c>
      <c r="S1811" s="181" t="str">
        <f t="shared" ca="1" si="254"/>
        <v/>
      </c>
      <c r="T1811" s="181" t="str">
        <f ca="1">IF(B1811="","",IF(ISERROR(MATCH($J1811,SorP!$B$1:$B$6226,0)),"",INDIRECT("'SorP'!$A$"&amp;MATCH($S1811&amp;$J1811,SorP!C:C,0))))</f>
        <v/>
      </c>
      <c r="U1811" s="201"/>
      <c r="V1811" s="226" t="e">
        <f>IF(C1811="",NA(),IF(OR(C1811="Smelter not listed",C1811="Smelter not yet identified"),MATCH($B1811&amp;$D1811,'Smelter Look-up'!$J:$J,0),MATCH($B1811&amp;$C1811,'Smelter Look-up'!$J:$J,0)))</f>
        <v>#N/A</v>
      </c>
      <c r="X1811" s="227">
        <f t="shared" ca="1" si="255"/>
        <v>0</v>
      </c>
      <c r="AB1811" s="228" t="str">
        <f t="shared" si="256"/>
        <v/>
      </c>
    </row>
    <row r="1812" spans="1:28" s="227" customFormat="1" ht="20.25">
      <c r="A1812" s="181"/>
      <c r="B1812" s="182" t="str">
        <f>IF(LEN(A1812)=0,"",INDEX('Smelter Look-up'!$A:$A,MATCH($A1812,'Smelter Look-up'!$E:$E,0)))</f>
        <v/>
      </c>
      <c r="C1812" s="186" t="str">
        <f>IF(LEN(A1812)=0,"",INDEX('Smelter Look-up'!$C:$C,MATCH($A1812,'Smelter Look-up'!$E:$E,0)))</f>
        <v/>
      </c>
      <c r="D1812" s="230"/>
      <c r="E1812" s="182" t="str">
        <f ca="1">IF(ISERROR($V1812),"",OFFSET('Smelter Look-up'!$D$4,$V1812-4,0)&amp;"")</f>
        <v/>
      </c>
      <c r="F1812" s="182" t="str">
        <f ca="1">IF(ISERROR($V1812),"",OFFSET('Smelter Look-up'!$E$4,$V1812-4,0))</f>
        <v/>
      </c>
      <c r="G1812" s="182" t="str">
        <f ca="1">IF(C1812=$X$4,IF(ISERROR($V1812),"Enter smelter details","RMI"),IF(ISERROR($V1812),"",OFFSET('Smelter Look-up'!$F$4,$V1812-4,0)))</f>
        <v/>
      </c>
      <c r="H1812" s="183" t="str">
        <f ca="1">IF(ISERROR($V1812),"",OFFSET('Smelter Look-up'!$G$4,$V1812-4,0))</f>
        <v/>
      </c>
      <c r="I1812" s="184" t="str">
        <f ca="1">IF(ISERROR($V1812),"",OFFSET('Smelter Look-up'!$H$4,$V1812-4,0))</f>
        <v/>
      </c>
      <c r="J1812" s="184" t="str">
        <f ca="1">IF(ISERROR($V1812),"",OFFSET('Smelter Look-up'!$I$4,$V1812-4,0))</f>
        <v/>
      </c>
      <c r="K1812" s="224"/>
      <c r="L1812" s="224"/>
      <c r="M1812" s="224"/>
      <c r="N1812" s="224"/>
      <c r="O1812" s="224"/>
      <c r="P1812" s="185"/>
      <c r="Q1812" s="225"/>
      <c r="R1812" s="182" t="str">
        <f ca="1">IF(ISERROR($V1812),"",OFFSET('Smelter Look-up'!$C$4,$V1812-4,0)&amp;"")</f>
        <v/>
      </c>
      <c r="S1812" s="181" t="str">
        <f t="shared" ca="1" si="254"/>
        <v/>
      </c>
      <c r="T1812" s="181" t="str">
        <f ca="1">IF(B1812="","",IF(ISERROR(MATCH($J1812,SorP!$B$1:$B$6226,0)),"",INDIRECT("'SorP'!$A$"&amp;MATCH($S1812&amp;$J1812,SorP!C:C,0))))</f>
        <v/>
      </c>
      <c r="U1812" s="201"/>
      <c r="V1812" s="226" t="e">
        <f>IF(C1812="",NA(),IF(OR(C1812="Smelter not listed",C1812="Smelter not yet identified"),MATCH($B1812&amp;$D1812,'Smelter Look-up'!$J:$J,0),MATCH($B1812&amp;$C1812,'Smelter Look-up'!$J:$J,0)))</f>
        <v>#N/A</v>
      </c>
      <c r="X1812" s="227">
        <f t="shared" ca="1" si="255"/>
        <v>0</v>
      </c>
      <c r="AB1812" s="228" t="str">
        <f t="shared" si="256"/>
        <v/>
      </c>
    </row>
    <row r="1813" spans="1:28" s="227" customFormat="1" ht="20.25">
      <c r="A1813" s="181"/>
      <c r="B1813" s="182" t="str">
        <f>IF(LEN(A1813)=0,"",INDEX('Smelter Look-up'!$A:$A,MATCH($A1813,'Smelter Look-up'!$E:$E,0)))</f>
        <v/>
      </c>
      <c r="C1813" s="186" t="str">
        <f>IF(LEN(A1813)=0,"",INDEX('Smelter Look-up'!$C:$C,MATCH($A1813,'Smelter Look-up'!$E:$E,0)))</f>
        <v/>
      </c>
      <c r="D1813" s="230"/>
      <c r="E1813" s="182" t="str">
        <f ca="1">IF(ISERROR($V1813),"",OFFSET('Smelter Look-up'!$D$4,$V1813-4,0)&amp;"")</f>
        <v/>
      </c>
      <c r="F1813" s="182" t="str">
        <f ca="1">IF(ISERROR($V1813),"",OFFSET('Smelter Look-up'!$E$4,$V1813-4,0))</f>
        <v/>
      </c>
      <c r="G1813" s="182" t="str">
        <f ca="1">IF(C1813=$X$4,IF(ISERROR($V1813),"Enter smelter details","RMI"),IF(ISERROR($V1813),"",OFFSET('Smelter Look-up'!$F$4,$V1813-4,0)))</f>
        <v/>
      </c>
      <c r="H1813" s="183" t="str">
        <f ca="1">IF(ISERROR($V1813),"",OFFSET('Smelter Look-up'!$G$4,$V1813-4,0))</f>
        <v/>
      </c>
      <c r="I1813" s="184" t="str">
        <f ca="1">IF(ISERROR($V1813),"",OFFSET('Smelter Look-up'!$H$4,$V1813-4,0))</f>
        <v/>
      </c>
      <c r="J1813" s="184" t="str">
        <f ca="1">IF(ISERROR($V1813),"",OFFSET('Smelter Look-up'!$I$4,$V1813-4,0))</f>
        <v/>
      </c>
      <c r="K1813" s="224"/>
      <c r="L1813" s="224"/>
      <c r="M1813" s="224"/>
      <c r="N1813" s="224"/>
      <c r="O1813" s="224"/>
      <c r="P1813" s="185"/>
      <c r="Q1813" s="225"/>
      <c r="R1813" s="182" t="str">
        <f ca="1">IF(ISERROR($V1813),"",OFFSET('Smelter Look-up'!$C$4,$V1813-4,0)&amp;"")</f>
        <v/>
      </c>
      <c r="S1813" s="181" t="str">
        <f t="shared" ca="1" si="254"/>
        <v/>
      </c>
      <c r="T1813" s="181" t="str">
        <f ca="1">IF(B1813="","",IF(ISERROR(MATCH($J1813,SorP!$B$1:$B$6226,0)),"",INDIRECT("'SorP'!$A$"&amp;MATCH($S1813&amp;$J1813,SorP!C:C,0))))</f>
        <v/>
      </c>
      <c r="U1813" s="201"/>
      <c r="V1813" s="226" t="e">
        <f>IF(C1813="",NA(),IF(OR(C1813="Smelter not listed",C1813="Smelter not yet identified"),MATCH($B1813&amp;$D1813,'Smelter Look-up'!$J:$J,0),MATCH($B1813&amp;$C1813,'Smelter Look-up'!$J:$J,0)))</f>
        <v>#N/A</v>
      </c>
      <c r="X1813" s="227">
        <f t="shared" ca="1" si="255"/>
        <v>0</v>
      </c>
      <c r="AB1813" s="228" t="str">
        <f t="shared" si="256"/>
        <v/>
      </c>
    </row>
    <row r="1814" spans="1:28" s="227" customFormat="1" ht="20.25">
      <c r="A1814" s="181"/>
      <c r="B1814" s="182" t="str">
        <f>IF(LEN(A1814)=0,"",INDEX('Smelter Look-up'!$A:$A,MATCH($A1814,'Smelter Look-up'!$E:$E,0)))</f>
        <v/>
      </c>
      <c r="C1814" s="186" t="str">
        <f>IF(LEN(A1814)=0,"",INDEX('Smelter Look-up'!$C:$C,MATCH($A1814,'Smelter Look-up'!$E:$E,0)))</f>
        <v/>
      </c>
      <c r="D1814" s="230"/>
      <c r="E1814" s="182" t="str">
        <f ca="1">IF(ISERROR($V1814),"",OFFSET('Smelter Look-up'!$D$4,$V1814-4,0)&amp;"")</f>
        <v/>
      </c>
      <c r="F1814" s="182" t="str">
        <f ca="1">IF(ISERROR($V1814),"",OFFSET('Smelter Look-up'!$E$4,$V1814-4,0))</f>
        <v/>
      </c>
      <c r="G1814" s="182" t="str">
        <f ca="1">IF(C1814=$X$4,IF(ISERROR($V1814),"Enter smelter details","RMI"),IF(ISERROR($V1814),"",OFFSET('Smelter Look-up'!$F$4,$V1814-4,0)))</f>
        <v/>
      </c>
      <c r="H1814" s="183" t="str">
        <f ca="1">IF(ISERROR($V1814),"",OFFSET('Smelter Look-up'!$G$4,$V1814-4,0))</f>
        <v/>
      </c>
      <c r="I1814" s="184" t="str">
        <f ca="1">IF(ISERROR($V1814),"",OFFSET('Smelter Look-up'!$H$4,$V1814-4,0))</f>
        <v/>
      </c>
      <c r="J1814" s="184" t="str">
        <f ca="1">IF(ISERROR($V1814),"",OFFSET('Smelter Look-up'!$I$4,$V1814-4,0))</f>
        <v/>
      </c>
      <c r="K1814" s="224"/>
      <c r="L1814" s="224"/>
      <c r="M1814" s="224"/>
      <c r="N1814" s="224"/>
      <c r="O1814" s="224"/>
      <c r="P1814" s="185"/>
      <c r="Q1814" s="225"/>
      <c r="R1814" s="182" t="str">
        <f ca="1">IF(ISERROR($V1814),"",OFFSET('Smelter Look-up'!$C$4,$V1814-4,0)&amp;"")</f>
        <v/>
      </c>
      <c r="S1814" s="181" t="str">
        <f t="shared" ca="1" si="254"/>
        <v/>
      </c>
      <c r="T1814" s="181" t="str">
        <f ca="1">IF(B1814="","",IF(ISERROR(MATCH($J1814,SorP!$B$1:$B$6226,0)),"",INDIRECT("'SorP'!$A$"&amp;MATCH($S1814&amp;$J1814,SorP!C:C,0))))</f>
        <v/>
      </c>
      <c r="U1814" s="201"/>
      <c r="V1814" s="226" t="e">
        <f>IF(C1814="",NA(),IF(OR(C1814="Smelter not listed",C1814="Smelter not yet identified"),MATCH($B1814&amp;$D1814,'Smelter Look-up'!$J:$J,0),MATCH($B1814&amp;$C1814,'Smelter Look-up'!$J:$J,0)))</f>
        <v>#N/A</v>
      </c>
      <c r="X1814" s="227">
        <f t="shared" ca="1" si="255"/>
        <v>0</v>
      </c>
      <c r="AB1814" s="228" t="str">
        <f t="shared" si="256"/>
        <v/>
      </c>
    </row>
    <row r="1815" spans="1:28" s="227" customFormat="1" ht="20.25">
      <c r="A1815" s="181"/>
      <c r="B1815" s="182" t="str">
        <f>IF(LEN(A1815)=0,"",INDEX('Smelter Look-up'!$A:$A,MATCH($A1815,'Smelter Look-up'!$E:$E,0)))</f>
        <v/>
      </c>
      <c r="C1815" s="186" t="str">
        <f>IF(LEN(A1815)=0,"",INDEX('Smelter Look-up'!$C:$C,MATCH($A1815,'Smelter Look-up'!$E:$E,0)))</f>
        <v/>
      </c>
      <c r="D1815" s="230"/>
      <c r="E1815" s="182" t="str">
        <f ca="1">IF(ISERROR($V1815),"",OFFSET('Smelter Look-up'!$D$4,$V1815-4,0)&amp;"")</f>
        <v/>
      </c>
      <c r="F1815" s="182" t="str">
        <f ca="1">IF(ISERROR($V1815),"",OFFSET('Smelter Look-up'!$E$4,$V1815-4,0))</f>
        <v/>
      </c>
      <c r="G1815" s="182" t="str">
        <f ca="1">IF(C1815=$X$4,IF(ISERROR($V1815),"Enter smelter details","RMI"),IF(ISERROR($V1815),"",OFFSET('Smelter Look-up'!$F$4,$V1815-4,0)))</f>
        <v/>
      </c>
      <c r="H1815" s="183" t="str">
        <f ca="1">IF(ISERROR($V1815),"",OFFSET('Smelter Look-up'!$G$4,$V1815-4,0))</f>
        <v/>
      </c>
      <c r="I1815" s="184" t="str">
        <f ca="1">IF(ISERROR($V1815),"",OFFSET('Smelter Look-up'!$H$4,$V1815-4,0))</f>
        <v/>
      </c>
      <c r="J1815" s="184" t="str">
        <f ca="1">IF(ISERROR($V1815),"",OFFSET('Smelter Look-up'!$I$4,$V1815-4,0))</f>
        <v/>
      </c>
      <c r="K1815" s="224"/>
      <c r="L1815" s="224"/>
      <c r="M1815" s="224"/>
      <c r="N1815" s="224"/>
      <c r="O1815" s="224"/>
      <c r="P1815" s="185"/>
      <c r="Q1815" s="225"/>
      <c r="R1815" s="182" t="str">
        <f ca="1">IF(ISERROR($V1815),"",OFFSET('Smelter Look-up'!$C$4,$V1815-4,0)&amp;"")</f>
        <v/>
      </c>
      <c r="S1815" s="181" t="str">
        <f t="shared" ca="1" si="254"/>
        <v/>
      </c>
      <c r="T1815" s="181" t="str">
        <f ca="1">IF(B1815="","",IF(ISERROR(MATCH($J1815,SorP!$B$1:$B$6226,0)),"",INDIRECT("'SorP'!$A$"&amp;MATCH($S1815&amp;$J1815,SorP!C:C,0))))</f>
        <v/>
      </c>
      <c r="U1815" s="201"/>
      <c r="V1815" s="226" t="e">
        <f>IF(C1815="",NA(),IF(OR(C1815="Smelter not listed",C1815="Smelter not yet identified"),MATCH($B1815&amp;$D1815,'Smelter Look-up'!$J:$J,0),MATCH($B1815&amp;$C1815,'Smelter Look-up'!$J:$J,0)))</f>
        <v>#N/A</v>
      </c>
      <c r="X1815" s="227">
        <f t="shared" ca="1" si="255"/>
        <v>0</v>
      </c>
      <c r="AB1815" s="228" t="str">
        <f t="shared" si="256"/>
        <v/>
      </c>
    </row>
    <row r="1816" spans="1:28" s="227" customFormat="1" ht="20.25">
      <c r="A1816" s="181"/>
      <c r="B1816" s="182" t="str">
        <f>IF(LEN(A1816)=0,"",INDEX('Smelter Look-up'!$A:$A,MATCH($A1816,'Smelter Look-up'!$E:$E,0)))</f>
        <v/>
      </c>
      <c r="C1816" s="186" t="str">
        <f>IF(LEN(A1816)=0,"",INDEX('Smelter Look-up'!$C:$C,MATCH($A1816,'Smelter Look-up'!$E:$E,0)))</f>
        <v/>
      </c>
      <c r="D1816" s="230"/>
      <c r="E1816" s="182" t="str">
        <f ca="1">IF(ISERROR($V1816),"",OFFSET('Smelter Look-up'!$D$4,$V1816-4,0)&amp;"")</f>
        <v/>
      </c>
      <c r="F1816" s="182" t="str">
        <f ca="1">IF(ISERROR($V1816),"",OFFSET('Smelter Look-up'!$E$4,$V1816-4,0))</f>
        <v/>
      </c>
      <c r="G1816" s="182" t="str">
        <f ca="1">IF(C1816=$X$4,IF(ISERROR($V1816),"Enter smelter details","RMI"),IF(ISERROR($V1816),"",OFFSET('Smelter Look-up'!$F$4,$V1816-4,0)))</f>
        <v/>
      </c>
      <c r="H1816" s="183" t="str">
        <f ca="1">IF(ISERROR($V1816),"",OFFSET('Smelter Look-up'!$G$4,$V1816-4,0))</f>
        <v/>
      </c>
      <c r="I1816" s="184" t="str">
        <f ca="1">IF(ISERROR($V1816),"",OFFSET('Smelter Look-up'!$H$4,$V1816-4,0))</f>
        <v/>
      </c>
      <c r="J1816" s="184" t="str">
        <f ca="1">IF(ISERROR($V1816),"",OFFSET('Smelter Look-up'!$I$4,$V1816-4,0))</f>
        <v/>
      </c>
      <c r="K1816" s="224"/>
      <c r="L1816" s="224"/>
      <c r="M1816" s="224"/>
      <c r="N1816" s="224"/>
      <c r="O1816" s="224"/>
      <c r="P1816" s="185"/>
      <c r="Q1816" s="225"/>
      <c r="R1816" s="182" t="str">
        <f ca="1">IF(ISERROR($V1816),"",OFFSET('Smelter Look-up'!$C$4,$V1816-4,0)&amp;"")</f>
        <v/>
      </c>
      <c r="S1816" s="181" t="str">
        <f t="shared" ca="1" si="254"/>
        <v/>
      </c>
      <c r="T1816" s="181" t="str">
        <f ca="1">IF(B1816="","",IF(ISERROR(MATCH($J1816,SorP!$B$1:$B$6226,0)),"",INDIRECT("'SorP'!$A$"&amp;MATCH($S1816&amp;$J1816,SorP!C:C,0))))</f>
        <v/>
      </c>
      <c r="U1816" s="201"/>
      <c r="V1816" s="226" t="e">
        <f>IF(C1816="",NA(),IF(OR(C1816="Smelter not listed",C1816="Smelter not yet identified"),MATCH($B1816&amp;$D1816,'Smelter Look-up'!$J:$J,0),MATCH($B1816&amp;$C1816,'Smelter Look-up'!$J:$J,0)))</f>
        <v>#N/A</v>
      </c>
      <c r="X1816" s="227">
        <f t="shared" ca="1" si="255"/>
        <v>0</v>
      </c>
      <c r="AB1816" s="228" t="str">
        <f t="shared" si="256"/>
        <v/>
      </c>
    </row>
    <row r="1817" spans="1:28" s="227" customFormat="1" ht="20.25">
      <c r="A1817" s="181"/>
      <c r="B1817" s="182" t="str">
        <f>IF(LEN(A1817)=0,"",INDEX('Smelter Look-up'!$A:$A,MATCH($A1817,'Smelter Look-up'!$E:$E,0)))</f>
        <v/>
      </c>
      <c r="C1817" s="186" t="str">
        <f>IF(LEN(A1817)=0,"",INDEX('Smelter Look-up'!$C:$C,MATCH($A1817,'Smelter Look-up'!$E:$E,0)))</f>
        <v/>
      </c>
      <c r="D1817" s="230"/>
      <c r="E1817" s="182" t="str">
        <f ca="1">IF(ISERROR($V1817),"",OFFSET('Smelter Look-up'!$D$4,$V1817-4,0)&amp;"")</f>
        <v/>
      </c>
      <c r="F1817" s="182" t="str">
        <f ca="1">IF(ISERROR($V1817),"",OFFSET('Smelter Look-up'!$E$4,$V1817-4,0))</f>
        <v/>
      </c>
      <c r="G1817" s="182" t="str">
        <f ca="1">IF(C1817=$X$4,IF(ISERROR($V1817),"Enter smelter details","RMI"),IF(ISERROR($V1817),"",OFFSET('Smelter Look-up'!$F$4,$V1817-4,0)))</f>
        <v/>
      </c>
      <c r="H1817" s="183" t="str">
        <f ca="1">IF(ISERROR($V1817),"",OFFSET('Smelter Look-up'!$G$4,$V1817-4,0))</f>
        <v/>
      </c>
      <c r="I1817" s="184" t="str">
        <f ca="1">IF(ISERROR($V1817),"",OFFSET('Smelter Look-up'!$H$4,$V1817-4,0))</f>
        <v/>
      </c>
      <c r="J1817" s="184" t="str">
        <f ca="1">IF(ISERROR($V1817),"",OFFSET('Smelter Look-up'!$I$4,$V1817-4,0))</f>
        <v/>
      </c>
      <c r="K1817" s="224"/>
      <c r="L1817" s="224"/>
      <c r="M1817" s="224"/>
      <c r="N1817" s="224"/>
      <c r="O1817" s="224"/>
      <c r="P1817" s="185"/>
      <c r="Q1817" s="225"/>
      <c r="R1817" s="182" t="str">
        <f ca="1">IF(ISERROR($V1817),"",OFFSET('Smelter Look-up'!$C$4,$V1817-4,0)&amp;"")</f>
        <v/>
      </c>
      <c r="S1817" s="181" t="str">
        <f t="shared" ca="1" si="254"/>
        <v/>
      </c>
      <c r="T1817" s="181" t="str">
        <f ca="1">IF(B1817="","",IF(ISERROR(MATCH($J1817,SorP!$B$1:$B$6226,0)),"",INDIRECT("'SorP'!$A$"&amp;MATCH($S1817&amp;$J1817,SorP!C:C,0))))</f>
        <v/>
      </c>
      <c r="U1817" s="201"/>
      <c r="V1817" s="226" t="e">
        <f>IF(C1817="",NA(),IF(OR(C1817="Smelter not listed",C1817="Smelter not yet identified"),MATCH($B1817&amp;$D1817,'Smelter Look-up'!$J:$J,0),MATCH($B1817&amp;$C1817,'Smelter Look-up'!$J:$J,0)))</f>
        <v>#N/A</v>
      </c>
      <c r="X1817" s="227">
        <f t="shared" ca="1" si="255"/>
        <v>0</v>
      </c>
      <c r="AB1817" s="228" t="str">
        <f t="shared" si="256"/>
        <v/>
      </c>
    </row>
    <row r="1818" spans="1:28" s="227" customFormat="1" ht="20.25">
      <c r="A1818" s="181"/>
      <c r="B1818" s="182" t="str">
        <f>IF(LEN(A1818)=0,"",INDEX('Smelter Look-up'!$A:$A,MATCH($A1818,'Smelter Look-up'!$E:$E,0)))</f>
        <v/>
      </c>
      <c r="C1818" s="186" t="str">
        <f>IF(LEN(A1818)=0,"",INDEX('Smelter Look-up'!$C:$C,MATCH($A1818,'Smelter Look-up'!$E:$E,0)))</f>
        <v/>
      </c>
      <c r="D1818" s="230"/>
      <c r="E1818" s="182" t="str">
        <f ca="1">IF(ISERROR($V1818),"",OFFSET('Smelter Look-up'!$D$4,$V1818-4,0)&amp;"")</f>
        <v/>
      </c>
      <c r="F1818" s="182" t="str">
        <f ca="1">IF(ISERROR($V1818),"",OFFSET('Smelter Look-up'!$E$4,$V1818-4,0))</f>
        <v/>
      </c>
      <c r="G1818" s="182" t="str">
        <f ca="1">IF(C1818=$X$4,IF(ISERROR($V1818),"Enter smelter details","RMI"),IF(ISERROR($V1818),"",OFFSET('Smelter Look-up'!$F$4,$V1818-4,0)))</f>
        <v/>
      </c>
      <c r="H1818" s="183" t="str">
        <f ca="1">IF(ISERROR($V1818),"",OFFSET('Smelter Look-up'!$G$4,$V1818-4,0))</f>
        <v/>
      </c>
      <c r="I1818" s="184" t="str">
        <f ca="1">IF(ISERROR($V1818),"",OFFSET('Smelter Look-up'!$H$4,$V1818-4,0))</f>
        <v/>
      </c>
      <c r="J1818" s="184" t="str">
        <f ca="1">IF(ISERROR($V1818),"",OFFSET('Smelter Look-up'!$I$4,$V1818-4,0))</f>
        <v/>
      </c>
      <c r="K1818" s="224"/>
      <c r="L1818" s="224"/>
      <c r="M1818" s="224"/>
      <c r="N1818" s="224"/>
      <c r="O1818" s="224"/>
      <c r="P1818" s="185"/>
      <c r="Q1818" s="225"/>
      <c r="R1818" s="182" t="str">
        <f ca="1">IF(ISERROR($V1818),"",OFFSET('Smelter Look-up'!$C$4,$V1818-4,0)&amp;"")</f>
        <v/>
      </c>
      <c r="S1818" s="181" t="str">
        <f t="shared" ca="1" si="254"/>
        <v/>
      </c>
      <c r="T1818" s="181" t="str">
        <f ca="1">IF(B1818="","",IF(ISERROR(MATCH($J1818,SorP!$B$1:$B$6226,0)),"",INDIRECT("'SorP'!$A$"&amp;MATCH($S1818&amp;$J1818,SorP!C:C,0))))</f>
        <v/>
      </c>
      <c r="U1818" s="201"/>
      <c r="V1818" s="226" t="e">
        <f>IF(C1818="",NA(),IF(OR(C1818="Smelter not listed",C1818="Smelter not yet identified"),MATCH($B1818&amp;$D1818,'Smelter Look-up'!$J:$J,0),MATCH($B1818&amp;$C1818,'Smelter Look-up'!$J:$J,0)))</f>
        <v>#N/A</v>
      </c>
      <c r="X1818" s="227">
        <f t="shared" ca="1" si="255"/>
        <v>0</v>
      </c>
      <c r="AB1818" s="228" t="str">
        <f t="shared" si="256"/>
        <v/>
      </c>
    </row>
    <row r="1819" spans="1:28" s="227" customFormat="1" ht="20.25">
      <c r="A1819" s="181"/>
      <c r="B1819" s="182" t="str">
        <f>IF(LEN(A1819)=0,"",INDEX('Smelter Look-up'!$A:$A,MATCH($A1819,'Smelter Look-up'!$E:$E,0)))</f>
        <v/>
      </c>
      <c r="C1819" s="186" t="str">
        <f>IF(LEN(A1819)=0,"",INDEX('Smelter Look-up'!$C:$C,MATCH($A1819,'Smelter Look-up'!$E:$E,0)))</f>
        <v/>
      </c>
      <c r="D1819" s="230"/>
      <c r="E1819" s="182" t="str">
        <f ca="1">IF(ISERROR($V1819),"",OFFSET('Smelter Look-up'!$D$4,$V1819-4,0)&amp;"")</f>
        <v/>
      </c>
      <c r="F1819" s="182" t="str">
        <f ca="1">IF(ISERROR($V1819),"",OFFSET('Smelter Look-up'!$E$4,$V1819-4,0))</f>
        <v/>
      </c>
      <c r="G1819" s="182" t="str">
        <f ca="1">IF(C1819=$X$4,IF(ISERROR($V1819),"Enter smelter details","RMI"),IF(ISERROR($V1819),"",OFFSET('Smelter Look-up'!$F$4,$V1819-4,0)))</f>
        <v/>
      </c>
      <c r="H1819" s="183" t="str">
        <f ca="1">IF(ISERROR($V1819),"",OFFSET('Smelter Look-up'!$G$4,$V1819-4,0))</f>
        <v/>
      </c>
      <c r="I1819" s="184" t="str">
        <f ca="1">IF(ISERROR($V1819),"",OFFSET('Smelter Look-up'!$H$4,$V1819-4,0))</f>
        <v/>
      </c>
      <c r="J1819" s="184" t="str">
        <f ca="1">IF(ISERROR($V1819),"",OFFSET('Smelter Look-up'!$I$4,$V1819-4,0))</f>
        <v/>
      </c>
      <c r="K1819" s="224"/>
      <c r="L1819" s="224"/>
      <c r="M1819" s="224"/>
      <c r="N1819" s="224"/>
      <c r="O1819" s="224"/>
      <c r="P1819" s="185"/>
      <c r="Q1819" s="225"/>
      <c r="R1819" s="182" t="str">
        <f ca="1">IF(ISERROR($V1819),"",OFFSET('Smelter Look-up'!$C$4,$V1819-4,0)&amp;"")</f>
        <v/>
      </c>
      <c r="S1819" s="181" t="str">
        <f t="shared" ca="1" si="254"/>
        <v/>
      </c>
      <c r="T1819" s="181" t="str">
        <f ca="1">IF(B1819="","",IF(ISERROR(MATCH($J1819,SorP!$B$1:$B$6226,0)),"",INDIRECT("'SorP'!$A$"&amp;MATCH($S1819&amp;$J1819,SorP!C:C,0))))</f>
        <v/>
      </c>
      <c r="U1819" s="201"/>
      <c r="V1819" s="226" t="e">
        <f>IF(C1819="",NA(),IF(OR(C1819="Smelter not listed",C1819="Smelter not yet identified"),MATCH($B1819&amp;$D1819,'Smelter Look-up'!$J:$J,0),MATCH($B1819&amp;$C1819,'Smelter Look-up'!$J:$J,0)))</f>
        <v>#N/A</v>
      </c>
      <c r="X1819" s="227">
        <f t="shared" ca="1" si="255"/>
        <v>0</v>
      </c>
      <c r="AB1819" s="228" t="str">
        <f t="shared" si="256"/>
        <v/>
      </c>
    </row>
    <row r="1820" spans="1:28" s="227" customFormat="1" ht="20.25">
      <c r="A1820" s="181"/>
      <c r="B1820" s="182" t="str">
        <f>IF(LEN(A1820)=0,"",INDEX('Smelter Look-up'!$A:$A,MATCH($A1820,'Smelter Look-up'!$E:$E,0)))</f>
        <v/>
      </c>
      <c r="C1820" s="186" t="str">
        <f>IF(LEN(A1820)=0,"",INDEX('Smelter Look-up'!$C:$C,MATCH($A1820,'Smelter Look-up'!$E:$E,0)))</f>
        <v/>
      </c>
      <c r="D1820" s="230"/>
      <c r="E1820" s="182" t="str">
        <f ca="1">IF(ISERROR($V1820),"",OFFSET('Smelter Look-up'!$D$4,$V1820-4,0)&amp;"")</f>
        <v/>
      </c>
      <c r="F1820" s="182" t="str">
        <f ca="1">IF(ISERROR($V1820),"",OFFSET('Smelter Look-up'!$E$4,$V1820-4,0))</f>
        <v/>
      </c>
      <c r="G1820" s="182" t="str">
        <f ca="1">IF(C1820=$X$4,IF(ISERROR($V1820),"Enter smelter details","RMI"),IF(ISERROR($V1820),"",OFFSET('Smelter Look-up'!$F$4,$V1820-4,0)))</f>
        <v/>
      </c>
      <c r="H1820" s="183" t="str">
        <f ca="1">IF(ISERROR($V1820),"",OFFSET('Smelter Look-up'!$G$4,$V1820-4,0))</f>
        <v/>
      </c>
      <c r="I1820" s="184" t="str">
        <f ca="1">IF(ISERROR($V1820),"",OFFSET('Smelter Look-up'!$H$4,$V1820-4,0))</f>
        <v/>
      </c>
      <c r="J1820" s="184" t="str">
        <f ca="1">IF(ISERROR($V1820),"",OFFSET('Smelter Look-up'!$I$4,$V1820-4,0))</f>
        <v/>
      </c>
      <c r="K1820" s="224"/>
      <c r="L1820" s="224"/>
      <c r="M1820" s="224"/>
      <c r="N1820" s="224"/>
      <c r="O1820" s="224"/>
      <c r="P1820" s="185"/>
      <c r="Q1820" s="225"/>
      <c r="R1820" s="182" t="str">
        <f ca="1">IF(ISERROR($V1820),"",OFFSET('Smelter Look-up'!$C$4,$V1820-4,0)&amp;"")</f>
        <v/>
      </c>
      <c r="S1820" s="181" t="str">
        <f t="shared" ref="S1820:S1850" ca="1" si="257">IF(B1820="","",IF(ISERROR(MATCH($E1820,CL,0)),"Unknown",INDIRECT("'C'!$A$"&amp;MATCH($E1820,CL,0)+1)))</f>
        <v/>
      </c>
      <c r="T1820" s="181" t="str">
        <f ca="1">IF(B1820="","",IF(ISERROR(MATCH($J1820,SorP!$B$1:$B$6226,0)),"",INDIRECT("'SorP'!$A$"&amp;MATCH($S1820&amp;$J1820,SorP!C:C,0))))</f>
        <v/>
      </c>
      <c r="U1820" s="201"/>
      <c r="V1820" s="226" t="e">
        <f>IF(C1820="",NA(),IF(OR(C1820="Smelter not listed",C1820="Smelter not yet identified"),MATCH($B1820&amp;$D1820,'Smelter Look-up'!$J:$J,0),MATCH($B1820&amp;$C1820,'Smelter Look-up'!$J:$J,0)))</f>
        <v>#N/A</v>
      </c>
      <c r="X1820" s="227">
        <f t="shared" ref="X1820:X1850" ca="1" si="258">IF(AND(C1820="Smelter not listed",OR(LEN(D1820)=0,LEN(E1820)=0)),1,0)</f>
        <v>0</v>
      </c>
      <c r="AB1820" s="228" t="str">
        <f t="shared" ref="AB1820:AB1850" si="259">B1820&amp;C1820</f>
        <v/>
      </c>
    </row>
    <row r="1821" spans="1:28" s="227" customFormat="1" ht="20.25">
      <c r="A1821" s="181"/>
      <c r="B1821" s="182" t="str">
        <f>IF(LEN(A1821)=0,"",INDEX('Smelter Look-up'!$A:$A,MATCH($A1821,'Smelter Look-up'!$E:$E,0)))</f>
        <v/>
      </c>
      <c r="C1821" s="186" t="str">
        <f>IF(LEN(A1821)=0,"",INDEX('Smelter Look-up'!$C:$C,MATCH($A1821,'Smelter Look-up'!$E:$E,0)))</f>
        <v/>
      </c>
      <c r="D1821" s="230"/>
      <c r="E1821" s="182" t="str">
        <f ca="1">IF(ISERROR($V1821),"",OFFSET('Smelter Look-up'!$D$4,$V1821-4,0)&amp;"")</f>
        <v/>
      </c>
      <c r="F1821" s="182" t="str">
        <f ca="1">IF(ISERROR($V1821),"",OFFSET('Smelter Look-up'!$E$4,$V1821-4,0))</f>
        <v/>
      </c>
      <c r="G1821" s="182" t="str">
        <f ca="1">IF(C1821=$X$4,IF(ISERROR($V1821),"Enter smelter details","RMI"),IF(ISERROR($V1821),"",OFFSET('Smelter Look-up'!$F$4,$V1821-4,0)))</f>
        <v/>
      </c>
      <c r="H1821" s="183" t="str">
        <f ca="1">IF(ISERROR($V1821),"",OFFSET('Smelter Look-up'!$G$4,$V1821-4,0))</f>
        <v/>
      </c>
      <c r="I1821" s="184" t="str">
        <f ca="1">IF(ISERROR($V1821),"",OFFSET('Smelter Look-up'!$H$4,$V1821-4,0))</f>
        <v/>
      </c>
      <c r="J1821" s="184" t="str">
        <f ca="1">IF(ISERROR($V1821),"",OFFSET('Smelter Look-up'!$I$4,$V1821-4,0))</f>
        <v/>
      </c>
      <c r="K1821" s="224"/>
      <c r="L1821" s="224"/>
      <c r="M1821" s="224"/>
      <c r="N1821" s="224"/>
      <c r="O1821" s="224"/>
      <c r="P1821" s="185"/>
      <c r="Q1821" s="225"/>
      <c r="R1821" s="182" t="str">
        <f ca="1">IF(ISERROR($V1821),"",OFFSET('Smelter Look-up'!$C$4,$V1821-4,0)&amp;"")</f>
        <v/>
      </c>
      <c r="S1821" s="181" t="str">
        <f t="shared" ca="1" si="257"/>
        <v/>
      </c>
      <c r="T1821" s="181" t="str">
        <f ca="1">IF(B1821="","",IF(ISERROR(MATCH($J1821,SorP!$B$1:$B$6226,0)),"",INDIRECT("'SorP'!$A$"&amp;MATCH($S1821&amp;$J1821,SorP!C:C,0))))</f>
        <v/>
      </c>
      <c r="U1821" s="201"/>
      <c r="V1821" s="226" t="e">
        <f>IF(C1821="",NA(),IF(OR(C1821="Smelter not listed",C1821="Smelter not yet identified"),MATCH($B1821&amp;$D1821,'Smelter Look-up'!$J:$J,0),MATCH($B1821&amp;$C1821,'Smelter Look-up'!$J:$J,0)))</f>
        <v>#N/A</v>
      </c>
      <c r="X1821" s="227">
        <f t="shared" ca="1" si="258"/>
        <v>0</v>
      </c>
      <c r="AB1821" s="228" t="str">
        <f t="shared" si="259"/>
        <v/>
      </c>
    </row>
    <row r="1822" spans="1:28" s="227" customFormat="1" ht="20.25">
      <c r="A1822" s="181"/>
      <c r="B1822" s="182" t="str">
        <f>IF(LEN(A1822)=0,"",INDEX('Smelter Look-up'!$A:$A,MATCH($A1822,'Smelter Look-up'!$E:$E,0)))</f>
        <v/>
      </c>
      <c r="C1822" s="186" t="str">
        <f>IF(LEN(A1822)=0,"",INDEX('Smelter Look-up'!$C:$C,MATCH($A1822,'Smelter Look-up'!$E:$E,0)))</f>
        <v/>
      </c>
      <c r="D1822" s="230"/>
      <c r="E1822" s="182" t="str">
        <f ca="1">IF(ISERROR($V1822),"",OFFSET('Smelter Look-up'!$D$4,$V1822-4,0)&amp;"")</f>
        <v/>
      </c>
      <c r="F1822" s="182" t="str">
        <f ca="1">IF(ISERROR($V1822),"",OFFSET('Smelter Look-up'!$E$4,$V1822-4,0))</f>
        <v/>
      </c>
      <c r="G1822" s="182" t="str">
        <f ca="1">IF(C1822=$X$4,IF(ISERROR($V1822),"Enter smelter details","RMI"),IF(ISERROR($V1822),"",OFFSET('Smelter Look-up'!$F$4,$V1822-4,0)))</f>
        <v/>
      </c>
      <c r="H1822" s="183" t="str">
        <f ca="1">IF(ISERROR($V1822),"",OFFSET('Smelter Look-up'!$G$4,$V1822-4,0))</f>
        <v/>
      </c>
      <c r="I1822" s="184" t="str">
        <f ca="1">IF(ISERROR($V1822),"",OFFSET('Smelter Look-up'!$H$4,$V1822-4,0))</f>
        <v/>
      </c>
      <c r="J1822" s="184" t="str">
        <f ca="1">IF(ISERROR($V1822),"",OFFSET('Smelter Look-up'!$I$4,$V1822-4,0))</f>
        <v/>
      </c>
      <c r="K1822" s="224"/>
      <c r="L1822" s="224"/>
      <c r="M1822" s="224"/>
      <c r="N1822" s="224"/>
      <c r="O1822" s="224"/>
      <c r="P1822" s="185"/>
      <c r="Q1822" s="225"/>
      <c r="R1822" s="182" t="str">
        <f ca="1">IF(ISERROR($V1822),"",OFFSET('Smelter Look-up'!$C$4,$V1822-4,0)&amp;"")</f>
        <v/>
      </c>
      <c r="S1822" s="181" t="str">
        <f t="shared" ca="1" si="257"/>
        <v/>
      </c>
      <c r="T1822" s="181" t="str">
        <f ca="1">IF(B1822="","",IF(ISERROR(MATCH($J1822,SorP!$B$1:$B$6226,0)),"",INDIRECT("'SorP'!$A$"&amp;MATCH($S1822&amp;$J1822,SorP!C:C,0))))</f>
        <v/>
      </c>
      <c r="U1822" s="201"/>
      <c r="V1822" s="226" t="e">
        <f>IF(C1822="",NA(),IF(OR(C1822="Smelter not listed",C1822="Smelter not yet identified"),MATCH($B1822&amp;$D1822,'Smelter Look-up'!$J:$J,0),MATCH($B1822&amp;$C1822,'Smelter Look-up'!$J:$J,0)))</f>
        <v>#N/A</v>
      </c>
      <c r="X1822" s="227">
        <f t="shared" ca="1" si="258"/>
        <v>0</v>
      </c>
      <c r="AB1822" s="228" t="str">
        <f t="shared" si="259"/>
        <v/>
      </c>
    </row>
    <row r="1823" spans="1:28" s="227" customFormat="1" ht="20.25">
      <c r="A1823" s="181"/>
      <c r="B1823" s="182" t="str">
        <f>IF(LEN(A1823)=0,"",INDEX('Smelter Look-up'!$A:$A,MATCH($A1823,'Smelter Look-up'!$E:$E,0)))</f>
        <v/>
      </c>
      <c r="C1823" s="186" t="str">
        <f>IF(LEN(A1823)=0,"",INDEX('Smelter Look-up'!$C:$C,MATCH($A1823,'Smelter Look-up'!$E:$E,0)))</f>
        <v/>
      </c>
      <c r="D1823" s="230"/>
      <c r="E1823" s="182" t="str">
        <f ca="1">IF(ISERROR($V1823),"",OFFSET('Smelter Look-up'!$D$4,$V1823-4,0)&amp;"")</f>
        <v/>
      </c>
      <c r="F1823" s="182" t="str">
        <f ca="1">IF(ISERROR($V1823),"",OFFSET('Smelter Look-up'!$E$4,$V1823-4,0))</f>
        <v/>
      </c>
      <c r="G1823" s="182" t="str">
        <f ca="1">IF(C1823=$X$4,IF(ISERROR($V1823),"Enter smelter details","RMI"),IF(ISERROR($V1823),"",OFFSET('Smelter Look-up'!$F$4,$V1823-4,0)))</f>
        <v/>
      </c>
      <c r="H1823" s="183" t="str">
        <f ca="1">IF(ISERROR($V1823),"",OFFSET('Smelter Look-up'!$G$4,$V1823-4,0))</f>
        <v/>
      </c>
      <c r="I1823" s="184" t="str">
        <f ca="1">IF(ISERROR($V1823),"",OFFSET('Smelter Look-up'!$H$4,$V1823-4,0))</f>
        <v/>
      </c>
      <c r="J1823" s="184" t="str">
        <f ca="1">IF(ISERROR($V1823),"",OFFSET('Smelter Look-up'!$I$4,$V1823-4,0))</f>
        <v/>
      </c>
      <c r="K1823" s="224"/>
      <c r="L1823" s="224"/>
      <c r="M1823" s="224"/>
      <c r="N1823" s="224"/>
      <c r="O1823" s="224"/>
      <c r="P1823" s="185"/>
      <c r="Q1823" s="225"/>
      <c r="R1823" s="182" t="str">
        <f ca="1">IF(ISERROR($V1823),"",OFFSET('Smelter Look-up'!$C$4,$V1823-4,0)&amp;"")</f>
        <v/>
      </c>
      <c r="S1823" s="181" t="str">
        <f t="shared" ca="1" si="257"/>
        <v/>
      </c>
      <c r="T1823" s="181" t="str">
        <f ca="1">IF(B1823="","",IF(ISERROR(MATCH($J1823,SorP!$B$1:$B$6226,0)),"",INDIRECT("'SorP'!$A$"&amp;MATCH($S1823&amp;$J1823,SorP!C:C,0))))</f>
        <v/>
      </c>
      <c r="U1823" s="201"/>
      <c r="V1823" s="226" t="e">
        <f>IF(C1823="",NA(),IF(OR(C1823="Smelter not listed",C1823="Smelter not yet identified"),MATCH($B1823&amp;$D1823,'Smelter Look-up'!$J:$J,0),MATCH($B1823&amp;$C1823,'Smelter Look-up'!$J:$J,0)))</f>
        <v>#N/A</v>
      </c>
      <c r="X1823" s="227">
        <f t="shared" ca="1" si="258"/>
        <v>0</v>
      </c>
      <c r="AB1823" s="228" t="str">
        <f t="shared" si="259"/>
        <v/>
      </c>
    </row>
    <row r="1824" spans="1:28" s="227" customFormat="1" ht="20.25">
      <c r="A1824" s="181"/>
      <c r="B1824" s="182" t="str">
        <f>IF(LEN(A1824)=0,"",INDEX('Smelter Look-up'!$A:$A,MATCH($A1824,'Smelter Look-up'!$E:$E,0)))</f>
        <v/>
      </c>
      <c r="C1824" s="186" t="str">
        <f>IF(LEN(A1824)=0,"",INDEX('Smelter Look-up'!$C:$C,MATCH($A1824,'Smelter Look-up'!$E:$E,0)))</f>
        <v/>
      </c>
      <c r="D1824" s="230"/>
      <c r="E1824" s="182" t="str">
        <f ca="1">IF(ISERROR($V1824),"",OFFSET('Smelter Look-up'!$D$4,$V1824-4,0)&amp;"")</f>
        <v/>
      </c>
      <c r="F1824" s="182" t="str">
        <f ca="1">IF(ISERROR($V1824),"",OFFSET('Smelter Look-up'!$E$4,$V1824-4,0))</f>
        <v/>
      </c>
      <c r="G1824" s="182" t="str">
        <f ca="1">IF(C1824=$X$4,IF(ISERROR($V1824),"Enter smelter details","RMI"),IF(ISERROR($V1824),"",OFFSET('Smelter Look-up'!$F$4,$V1824-4,0)))</f>
        <v/>
      </c>
      <c r="H1824" s="183" t="str">
        <f ca="1">IF(ISERROR($V1824),"",OFFSET('Smelter Look-up'!$G$4,$V1824-4,0))</f>
        <v/>
      </c>
      <c r="I1824" s="184" t="str">
        <f ca="1">IF(ISERROR($V1824),"",OFFSET('Smelter Look-up'!$H$4,$V1824-4,0))</f>
        <v/>
      </c>
      <c r="J1824" s="184" t="str">
        <f ca="1">IF(ISERROR($V1824),"",OFFSET('Smelter Look-up'!$I$4,$V1824-4,0))</f>
        <v/>
      </c>
      <c r="K1824" s="224"/>
      <c r="L1824" s="224"/>
      <c r="M1824" s="224"/>
      <c r="N1824" s="224"/>
      <c r="O1824" s="224"/>
      <c r="P1824" s="185"/>
      <c r="Q1824" s="225"/>
      <c r="R1824" s="182" t="str">
        <f ca="1">IF(ISERROR($V1824),"",OFFSET('Smelter Look-up'!$C$4,$V1824-4,0)&amp;"")</f>
        <v/>
      </c>
      <c r="S1824" s="181" t="str">
        <f t="shared" ca="1" si="257"/>
        <v/>
      </c>
      <c r="T1824" s="181" t="str">
        <f ca="1">IF(B1824="","",IF(ISERROR(MATCH($J1824,SorP!$B$1:$B$6226,0)),"",INDIRECT("'SorP'!$A$"&amp;MATCH($S1824&amp;$J1824,SorP!C:C,0))))</f>
        <v/>
      </c>
      <c r="U1824" s="201"/>
      <c r="V1824" s="226" t="e">
        <f>IF(C1824="",NA(),IF(OR(C1824="Smelter not listed",C1824="Smelter not yet identified"),MATCH($B1824&amp;$D1824,'Smelter Look-up'!$J:$J,0),MATCH($B1824&amp;$C1824,'Smelter Look-up'!$J:$J,0)))</f>
        <v>#N/A</v>
      </c>
      <c r="X1824" s="227">
        <f t="shared" ca="1" si="258"/>
        <v>0</v>
      </c>
      <c r="AB1824" s="228" t="str">
        <f t="shared" si="259"/>
        <v/>
      </c>
    </row>
    <row r="1825" spans="1:28" s="227" customFormat="1" ht="20.25">
      <c r="A1825" s="181"/>
      <c r="B1825" s="182" t="str">
        <f>IF(LEN(A1825)=0,"",INDEX('Smelter Look-up'!$A:$A,MATCH($A1825,'Smelter Look-up'!$E:$E,0)))</f>
        <v/>
      </c>
      <c r="C1825" s="186" t="str">
        <f>IF(LEN(A1825)=0,"",INDEX('Smelter Look-up'!$C:$C,MATCH($A1825,'Smelter Look-up'!$E:$E,0)))</f>
        <v/>
      </c>
      <c r="D1825" s="230"/>
      <c r="E1825" s="182" t="str">
        <f ca="1">IF(ISERROR($V1825),"",OFFSET('Smelter Look-up'!$D$4,$V1825-4,0)&amp;"")</f>
        <v/>
      </c>
      <c r="F1825" s="182" t="str">
        <f ca="1">IF(ISERROR($V1825),"",OFFSET('Smelter Look-up'!$E$4,$V1825-4,0))</f>
        <v/>
      </c>
      <c r="G1825" s="182" t="str">
        <f ca="1">IF(C1825=$X$4,IF(ISERROR($V1825),"Enter smelter details","RMI"),IF(ISERROR($V1825),"",OFFSET('Smelter Look-up'!$F$4,$V1825-4,0)))</f>
        <v/>
      </c>
      <c r="H1825" s="183" t="str">
        <f ca="1">IF(ISERROR($V1825),"",OFFSET('Smelter Look-up'!$G$4,$V1825-4,0))</f>
        <v/>
      </c>
      <c r="I1825" s="184" t="str">
        <f ca="1">IF(ISERROR($V1825),"",OFFSET('Smelter Look-up'!$H$4,$V1825-4,0))</f>
        <v/>
      </c>
      <c r="J1825" s="184" t="str">
        <f ca="1">IF(ISERROR($V1825),"",OFFSET('Smelter Look-up'!$I$4,$V1825-4,0))</f>
        <v/>
      </c>
      <c r="K1825" s="224"/>
      <c r="L1825" s="224"/>
      <c r="M1825" s="224"/>
      <c r="N1825" s="224"/>
      <c r="O1825" s="224"/>
      <c r="P1825" s="185"/>
      <c r="Q1825" s="225"/>
      <c r="R1825" s="182" t="str">
        <f ca="1">IF(ISERROR($V1825),"",OFFSET('Smelter Look-up'!$C$4,$V1825-4,0)&amp;"")</f>
        <v/>
      </c>
      <c r="S1825" s="181" t="str">
        <f t="shared" ca="1" si="257"/>
        <v/>
      </c>
      <c r="T1825" s="181" t="str">
        <f ca="1">IF(B1825="","",IF(ISERROR(MATCH($J1825,SorP!$B$1:$B$6226,0)),"",INDIRECT("'SorP'!$A$"&amp;MATCH($S1825&amp;$J1825,SorP!C:C,0))))</f>
        <v/>
      </c>
      <c r="U1825" s="201"/>
      <c r="V1825" s="226" t="e">
        <f>IF(C1825="",NA(),IF(OR(C1825="Smelter not listed",C1825="Smelter not yet identified"),MATCH($B1825&amp;$D1825,'Smelter Look-up'!$J:$J,0),MATCH($B1825&amp;$C1825,'Smelter Look-up'!$J:$J,0)))</f>
        <v>#N/A</v>
      </c>
      <c r="X1825" s="227">
        <f t="shared" ca="1" si="258"/>
        <v>0</v>
      </c>
      <c r="AB1825" s="228" t="str">
        <f t="shared" si="259"/>
        <v/>
      </c>
    </row>
    <row r="1826" spans="1:28" s="227" customFormat="1" ht="20.25">
      <c r="A1826" s="181"/>
      <c r="B1826" s="182" t="str">
        <f>IF(LEN(A1826)=0,"",INDEX('Smelter Look-up'!$A:$A,MATCH($A1826,'Smelter Look-up'!$E:$E,0)))</f>
        <v/>
      </c>
      <c r="C1826" s="186" t="str">
        <f>IF(LEN(A1826)=0,"",INDEX('Smelter Look-up'!$C:$C,MATCH($A1826,'Smelter Look-up'!$E:$E,0)))</f>
        <v/>
      </c>
      <c r="D1826" s="230"/>
      <c r="E1826" s="182" t="str">
        <f ca="1">IF(ISERROR($V1826),"",OFFSET('Smelter Look-up'!$D$4,$V1826-4,0)&amp;"")</f>
        <v/>
      </c>
      <c r="F1826" s="182" t="str">
        <f ca="1">IF(ISERROR($V1826),"",OFFSET('Smelter Look-up'!$E$4,$V1826-4,0))</f>
        <v/>
      </c>
      <c r="G1826" s="182" t="str">
        <f ca="1">IF(C1826=$X$4,IF(ISERROR($V1826),"Enter smelter details","RMI"),IF(ISERROR($V1826),"",OFFSET('Smelter Look-up'!$F$4,$V1826-4,0)))</f>
        <v/>
      </c>
      <c r="H1826" s="183" t="str">
        <f ca="1">IF(ISERROR($V1826),"",OFFSET('Smelter Look-up'!$G$4,$V1826-4,0))</f>
        <v/>
      </c>
      <c r="I1826" s="184" t="str">
        <f ca="1">IF(ISERROR($V1826),"",OFFSET('Smelter Look-up'!$H$4,$V1826-4,0))</f>
        <v/>
      </c>
      <c r="J1826" s="184" t="str">
        <f ca="1">IF(ISERROR($V1826),"",OFFSET('Smelter Look-up'!$I$4,$V1826-4,0))</f>
        <v/>
      </c>
      <c r="K1826" s="224"/>
      <c r="L1826" s="224"/>
      <c r="M1826" s="224"/>
      <c r="N1826" s="224"/>
      <c r="O1826" s="224"/>
      <c r="P1826" s="185"/>
      <c r="Q1826" s="225"/>
      <c r="R1826" s="182" t="str">
        <f ca="1">IF(ISERROR($V1826),"",OFFSET('Smelter Look-up'!$C$4,$V1826-4,0)&amp;"")</f>
        <v/>
      </c>
      <c r="S1826" s="181" t="str">
        <f t="shared" ca="1" si="257"/>
        <v/>
      </c>
      <c r="T1826" s="181" t="str">
        <f ca="1">IF(B1826="","",IF(ISERROR(MATCH($J1826,SorP!$B$1:$B$6226,0)),"",INDIRECT("'SorP'!$A$"&amp;MATCH($S1826&amp;$J1826,SorP!C:C,0))))</f>
        <v/>
      </c>
      <c r="U1826" s="201"/>
      <c r="V1826" s="226" t="e">
        <f>IF(C1826="",NA(),IF(OR(C1826="Smelter not listed",C1826="Smelter not yet identified"),MATCH($B1826&amp;$D1826,'Smelter Look-up'!$J:$J,0),MATCH($B1826&amp;$C1826,'Smelter Look-up'!$J:$J,0)))</f>
        <v>#N/A</v>
      </c>
      <c r="X1826" s="227">
        <f t="shared" ca="1" si="258"/>
        <v>0</v>
      </c>
      <c r="AB1826" s="228" t="str">
        <f t="shared" si="259"/>
        <v/>
      </c>
    </row>
    <row r="1827" spans="1:28" s="227" customFormat="1" ht="20.25">
      <c r="A1827" s="181"/>
      <c r="B1827" s="182" t="str">
        <f>IF(LEN(A1827)=0,"",INDEX('Smelter Look-up'!$A:$A,MATCH($A1827,'Smelter Look-up'!$E:$E,0)))</f>
        <v/>
      </c>
      <c r="C1827" s="186" t="str">
        <f>IF(LEN(A1827)=0,"",INDEX('Smelter Look-up'!$C:$C,MATCH($A1827,'Smelter Look-up'!$E:$E,0)))</f>
        <v/>
      </c>
      <c r="D1827" s="230"/>
      <c r="E1827" s="182" t="str">
        <f ca="1">IF(ISERROR($V1827),"",OFFSET('Smelter Look-up'!$D$4,$V1827-4,0)&amp;"")</f>
        <v/>
      </c>
      <c r="F1827" s="182" t="str">
        <f ca="1">IF(ISERROR($V1827),"",OFFSET('Smelter Look-up'!$E$4,$V1827-4,0))</f>
        <v/>
      </c>
      <c r="G1827" s="182" t="str">
        <f ca="1">IF(C1827=$X$4,IF(ISERROR($V1827),"Enter smelter details","RMI"),IF(ISERROR($V1827),"",OFFSET('Smelter Look-up'!$F$4,$V1827-4,0)))</f>
        <v/>
      </c>
      <c r="H1827" s="183" t="str">
        <f ca="1">IF(ISERROR($V1827),"",OFFSET('Smelter Look-up'!$G$4,$V1827-4,0))</f>
        <v/>
      </c>
      <c r="I1827" s="184" t="str">
        <f ca="1">IF(ISERROR($V1827),"",OFFSET('Smelter Look-up'!$H$4,$V1827-4,0))</f>
        <v/>
      </c>
      <c r="J1827" s="184" t="str">
        <f ca="1">IF(ISERROR($V1827),"",OFFSET('Smelter Look-up'!$I$4,$V1827-4,0))</f>
        <v/>
      </c>
      <c r="K1827" s="224"/>
      <c r="L1827" s="224"/>
      <c r="M1827" s="224"/>
      <c r="N1827" s="224"/>
      <c r="O1827" s="224"/>
      <c r="P1827" s="185"/>
      <c r="Q1827" s="225"/>
      <c r="R1827" s="182" t="str">
        <f ca="1">IF(ISERROR($V1827),"",OFFSET('Smelter Look-up'!$C$4,$V1827-4,0)&amp;"")</f>
        <v/>
      </c>
      <c r="S1827" s="181" t="str">
        <f t="shared" ca="1" si="257"/>
        <v/>
      </c>
      <c r="T1827" s="181" t="str">
        <f ca="1">IF(B1827="","",IF(ISERROR(MATCH($J1827,SorP!$B$1:$B$6226,0)),"",INDIRECT("'SorP'!$A$"&amp;MATCH($S1827&amp;$J1827,SorP!C:C,0))))</f>
        <v/>
      </c>
      <c r="U1827" s="201"/>
      <c r="V1827" s="226" t="e">
        <f>IF(C1827="",NA(),IF(OR(C1827="Smelter not listed",C1827="Smelter not yet identified"),MATCH($B1827&amp;$D1827,'Smelter Look-up'!$J:$J,0),MATCH($B1827&amp;$C1827,'Smelter Look-up'!$J:$J,0)))</f>
        <v>#N/A</v>
      </c>
      <c r="X1827" s="227">
        <f t="shared" ca="1" si="258"/>
        <v>0</v>
      </c>
      <c r="AB1827" s="228" t="str">
        <f t="shared" si="259"/>
        <v/>
      </c>
    </row>
    <row r="1828" spans="1:28" s="227" customFormat="1" ht="20.25">
      <c r="A1828" s="181"/>
      <c r="B1828" s="182" t="str">
        <f>IF(LEN(A1828)=0,"",INDEX('Smelter Look-up'!$A:$A,MATCH($A1828,'Smelter Look-up'!$E:$E,0)))</f>
        <v/>
      </c>
      <c r="C1828" s="186" t="str">
        <f>IF(LEN(A1828)=0,"",INDEX('Smelter Look-up'!$C:$C,MATCH($A1828,'Smelter Look-up'!$E:$E,0)))</f>
        <v/>
      </c>
      <c r="D1828" s="230"/>
      <c r="E1828" s="182" t="str">
        <f ca="1">IF(ISERROR($V1828),"",OFFSET('Smelter Look-up'!$D$4,$V1828-4,0)&amp;"")</f>
        <v/>
      </c>
      <c r="F1828" s="182" t="str">
        <f ca="1">IF(ISERROR($V1828),"",OFFSET('Smelter Look-up'!$E$4,$V1828-4,0))</f>
        <v/>
      </c>
      <c r="G1828" s="182" t="str">
        <f ca="1">IF(C1828=$X$4,IF(ISERROR($V1828),"Enter smelter details","RMI"),IF(ISERROR($V1828),"",OFFSET('Smelter Look-up'!$F$4,$V1828-4,0)))</f>
        <v/>
      </c>
      <c r="H1828" s="183" t="str">
        <f ca="1">IF(ISERROR($V1828),"",OFFSET('Smelter Look-up'!$G$4,$V1828-4,0))</f>
        <v/>
      </c>
      <c r="I1828" s="184" t="str">
        <f ca="1">IF(ISERROR($V1828),"",OFFSET('Smelter Look-up'!$H$4,$V1828-4,0))</f>
        <v/>
      </c>
      <c r="J1828" s="184" t="str">
        <f ca="1">IF(ISERROR($V1828),"",OFFSET('Smelter Look-up'!$I$4,$V1828-4,0))</f>
        <v/>
      </c>
      <c r="K1828" s="224"/>
      <c r="L1828" s="224"/>
      <c r="M1828" s="224"/>
      <c r="N1828" s="224"/>
      <c r="O1828" s="224"/>
      <c r="P1828" s="185"/>
      <c r="Q1828" s="225"/>
      <c r="R1828" s="182" t="str">
        <f ca="1">IF(ISERROR($V1828),"",OFFSET('Smelter Look-up'!$C$4,$V1828-4,0)&amp;"")</f>
        <v/>
      </c>
      <c r="S1828" s="181" t="str">
        <f t="shared" ca="1" si="257"/>
        <v/>
      </c>
      <c r="T1828" s="181" t="str">
        <f ca="1">IF(B1828="","",IF(ISERROR(MATCH($J1828,SorP!$B$1:$B$6226,0)),"",INDIRECT("'SorP'!$A$"&amp;MATCH($S1828&amp;$J1828,SorP!C:C,0))))</f>
        <v/>
      </c>
      <c r="U1828" s="201"/>
      <c r="V1828" s="226" t="e">
        <f>IF(C1828="",NA(),IF(OR(C1828="Smelter not listed",C1828="Smelter not yet identified"),MATCH($B1828&amp;$D1828,'Smelter Look-up'!$J:$J,0),MATCH($B1828&amp;$C1828,'Smelter Look-up'!$J:$J,0)))</f>
        <v>#N/A</v>
      </c>
      <c r="X1828" s="227">
        <f t="shared" ca="1" si="258"/>
        <v>0</v>
      </c>
      <c r="AB1828" s="228" t="str">
        <f t="shared" si="259"/>
        <v/>
      </c>
    </row>
    <row r="1829" spans="1:28" s="227" customFormat="1" ht="20.25">
      <c r="A1829" s="181"/>
      <c r="B1829" s="182" t="str">
        <f>IF(LEN(A1829)=0,"",INDEX('Smelter Look-up'!$A:$A,MATCH($A1829,'Smelter Look-up'!$E:$E,0)))</f>
        <v/>
      </c>
      <c r="C1829" s="186" t="str">
        <f>IF(LEN(A1829)=0,"",INDEX('Smelter Look-up'!$C:$C,MATCH($A1829,'Smelter Look-up'!$E:$E,0)))</f>
        <v/>
      </c>
      <c r="D1829" s="230"/>
      <c r="E1829" s="182" t="str">
        <f ca="1">IF(ISERROR($V1829),"",OFFSET('Smelter Look-up'!$D$4,$V1829-4,0)&amp;"")</f>
        <v/>
      </c>
      <c r="F1829" s="182" t="str">
        <f ca="1">IF(ISERROR($V1829),"",OFFSET('Smelter Look-up'!$E$4,$V1829-4,0))</f>
        <v/>
      </c>
      <c r="G1829" s="182" t="str">
        <f ca="1">IF(C1829=$X$4,IF(ISERROR($V1829),"Enter smelter details","RMI"),IF(ISERROR($V1829),"",OFFSET('Smelter Look-up'!$F$4,$V1829-4,0)))</f>
        <v/>
      </c>
      <c r="H1829" s="183" t="str">
        <f ca="1">IF(ISERROR($V1829),"",OFFSET('Smelter Look-up'!$G$4,$V1829-4,0))</f>
        <v/>
      </c>
      <c r="I1829" s="184" t="str">
        <f ca="1">IF(ISERROR($V1829),"",OFFSET('Smelter Look-up'!$H$4,$V1829-4,0))</f>
        <v/>
      </c>
      <c r="J1829" s="184" t="str">
        <f ca="1">IF(ISERROR($V1829),"",OFFSET('Smelter Look-up'!$I$4,$V1829-4,0))</f>
        <v/>
      </c>
      <c r="K1829" s="224"/>
      <c r="L1829" s="224"/>
      <c r="M1829" s="224"/>
      <c r="N1829" s="224"/>
      <c r="O1829" s="224"/>
      <c r="P1829" s="185"/>
      <c r="Q1829" s="225"/>
      <c r="R1829" s="182" t="str">
        <f ca="1">IF(ISERROR($V1829),"",OFFSET('Smelter Look-up'!$C$4,$V1829-4,0)&amp;"")</f>
        <v/>
      </c>
      <c r="S1829" s="181" t="str">
        <f t="shared" ca="1" si="257"/>
        <v/>
      </c>
      <c r="T1829" s="181" t="str">
        <f ca="1">IF(B1829="","",IF(ISERROR(MATCH($J1829,SorP!$B$1:$B$6226,0)),"",INDIRECT("'SorP'!$A$"&amp;MATCH($S1829&amp;$J1829,SorP!C:C,0))))</f>
        <v/>
      </c>
      <c r="U1829" s="201"/>
      <c r="V1829" s="226" t="e">
        <f>IF(C1829="",NA(),IF(OR(C1829="Smelter not listed",C1829="Smelter not yet identified"),MATCH($B1829&amp;$D1829,'Smelter Look-up'!$J:$J,0),MATCH($B1829&amp;$C1829,'Smelter Look-up'!$J:$J,0)))</f>
        <v>#N/A</v>
      </c>
      <c r="X1829" s="227">
        <f t="shared" ca="1" si="258"/>
        <v>0</v>
      </c>
      <c r="AB1829" s="228" t="str">
        <f t="shared" si="259"/>
        <v/>
      </c>
    </row>
    <row r="1830" spans="1:28" s="227" customFormat="1" ht="20.25">
      <c r="A1830" s="181"/>
      <c r="B1830" s="182" t="str">
        <f>IF(LEN(A1830)=0,"",INDEX('Smelter Look-up'!$A:$A,MATCH($A1830,'Smelter Look-up'!$E:$E,0)))</f>
        <v/>
      </c>
      <c r="C1830" s="186" t="str">
        <f>IF(LEN(A1830)=0,"",INDEX('Smelter Look-up'!$C:$C,MATCH($A1830,'Smelter Look-up'!$E:$E,0)))</f>
        <v/>
      </c>
      <c r="D1830" s="230"/>
      <c r="E1830" s="182" t="str">
        <f ca="1">IF(ISERROR($V1830),"",OFFSET('Smelter Look-up'!$D$4,$V1830-4,0)&amp;"")</f>
        <v/>
      </c>
      <c r="F1830" s="182" t="str">
        <f ca="1">IF(ISERROR($V1830),"",OFFSET('Smelter Look-up'!$E$4,$V1830-4,0))</f>
        <v/>
      </c>
      <c r="G1830" s="182" t="str">
        <f ca="1">IF(C1830=$X$4,IF(ISERROR($V1830),"Enter smelter details","RMI"),IF(ISERROR($V1830),"",OFFSET('Smelter Look-up'!$F$4,$V1830-4,0)))</f>
        <v/>
      </c>
      <c r="H1830" s="183" t="str">
        <f ca="1">IF(ISERROR($V1830),"",OFFSET('Smelter Look-up'!$G$4,$V1830-4,0))</f>
        <v/>
      </c>
      <c r="I1830" s="184" t="str">
        <f ca="1">IF(ISERROR($V1830),"",OFFSET('Smelter Look-up'!$H$4,$V1830-4,0))</f>
        <v/>
      </c>
      <c r="J1830" s="184" t="str">
        <f ca="1">IF(ISERROR($V1830),"",OFFSET('Smelter Look-up'!$I$4,$V1830-4,0))</f>
        <v/>
      </c>
      <c r="K1830" s="224"/>
      <c r="L1830" s="224"/>
      <c r="M1830" s="224"/>
      <c r="N1830" s="224"/>
      <c r="O1830" s="224"/>
      <c r="P1830" s="185"/>
      <c r="Q1830" s="225"/>
      <c r="R1830" s="182" t="str">
        <f ca="1">IF(ISERROR($V1830),"",OFFSET('Smelter Look-up'!$C$4,$V1830-4,0)&amp;"")</f>
        <v/>
      </c>
      <c r="S1830" s="181" t="str">
        <f t="shared" ca="1" si="257"/>
        <v/>
      </c>
      <c r="T1830" s="181" t="str">
        <f ca="1">IF(B1830="","",IF(ISERROR(MATCH($J1830,SorP!$B$1:$B$6226,0)),"",INDIRECT("'SorP'!$A$"&amp;MATCH($S1830&amp;$J1830,SorP!C:C,0))))</f>
        <v/>
      </c>
      <c r="U1830" s="201"/>
      <c r="V1830" s="226" t="e">
        <f>IF(C1830="",NA(),IF(OR(C1830="Smelter not listed",C1830="Smelter not yet identified"),MATCH($B1830&amp;$D1830,'Smelter Look-up'!$J:$J,0),MATCH($B1830&amp;$C1830,'Smelter Look-up'!$J:$J,0)))</f>
        <v>#N/A</v>
      </c>
      <c r="X1830" s="227">
        <f t="shared" ca="1" si="258"/>
        <v>0</v>
      </c>
      <c r="AB1830" s="228" t="str">
        <f t="shared" si="259"/>
        <v/>
      </c>
    </row>
    <row r="1831" spans="1:28" s="227" customFormat="1" ht="20.25">
      <c r="A1831" s="181"/>
      <c r="B1831" s="182" t="str">
        <f>IF(LEN(A1831)=0,"",INDEX('Smelter Look-up'!$A:$A,MATCH($A1831,'Smelter Look-up'!$E:$E,0)))</f>
        <v/>
      </c>
      <c r="C1831" s="186" t="str">
        <f>IF(LEN(A1831)=0,"",INDEX('Smelter Look-up'!$C:$C,MATCH($A1831,'Smelter Look-up'!$E:$E,0)))</f>
        <v/>
      </c>
      <c r="D1831" s="230"/>
      <c r="E1831" s="182" t="str">
        <f ca="1">IF(ISERROR($V1831),"",OFFSET('Smelter Look-up'!$D$4,$V1831-4,0)&amp;"")</f>
        <v/>
      </c>
      <c r="F1831" s="182" t="str">
        <f ca="1">IF(ISERROR($V1831),"",OFFSET('Smelter Look-up'!$E$4,$V1831-4,0))</f>
        <v/>
      </c>
      <c r="G1831" s="182" t="str">
        <f ca="1">IF(C1831=$X$4,IF(ISERROR($V1831),"Enter smelter details","RMI"),IF(ISERROR($V1831),"",OFFSET('Smelter Look-up'!$F$4,$V1831-4,0)))</f>
        <v/>
      </c>
      <c r="H1831" s="183" t="str">
        <f ca="1">IF(ISERROR($V1831),"",OFFSET('Smelter Look-up'!$G$4,$V1831-4,0))</f>
        <v/>
      </c>
      <c r="I1831" s="184" t="str">
        <f ca="1">IF(ISERROR($V1831),"",OFFSET('Smelter Look-up'!$H$4,$V1831-4,0))</f>
        <v/>
      </c>
      <c r="J1831" s="184" t="str">
        <f ca="1">IF(ISERROR($V1831),"",OFFSET('Smelter Look-up'!$I$4,$V1831-4,0))</f>
        <v/>
      </c>
      <c r="K1831" s="224"/>
      <c r="L1831" s="224"/>
      <c r="M1831" s="224"/>
      <c r="N1831" s="224"/>
      <c r="O1831" s="224"/>
      <c r="P1831" s="185"/>
      <c r="Q1831" s="225"/>
      <c r="R1831" s="182" t="str">
        <f ca="1">IF(ISERROR($V1831),"",OFFSET('Smelter Look-up'!$C$4,$V1831-4,0)&amp;"")</f>
        <v/>
      </c>
      <c r="S1831" s="181" t="str">
        <f t="shared" ca="1" si="257"/>
        <v/>
      </c>
      <c r="T1831" s="181" t="str">
        <f ca="1">IF(B1831="","",IF(ISERROR(MATCH($J1831,SorP!$B$1:$B$6226,0)),"",INDIRECT("'SorP'!$A$"&amp;MATCH($S1831&amp;$J1831,SorP!C:C,0))))</f>
        <v/>
      </c>
      <c r="U1831" s="201"/>
      <c r="V1831" s="226" t="e">
        <f>IF(C1831="",NA(),IF(OR(C1831="Smelter not listed",C1831="Smelter not yet identified"),MATCH($B1831&amp;$D1831,'Smelter Look-up'!$J:$J,0),MATCH($B1831&amp;$C1831,'Smelter Look-up'!$J:$J,0)))</f>
        <v>#N/A</v>
      </c>
      <c r="X1831" s="227">
        <f t="shared" ca="1" si="258"/>
        <v>0</v>
      </c>
      <c r="AB1831" s="228" t="str">
        <f t="shared" si="259"/>
        <v/>
      </c>
    </row>
    <row r="1832" spans="1:28" s="227" customFormat="1" ht="20.25">
      <c r="A1832" s="181"/>
      <c r="B1832" s="182" t="str">
        <f>IF(LEN(A1832)=0,"",INDEX('Smelter Look-up'!$A:$A,MATCH($A1832,'Smelter Look-up'!$E:$E,0)))</f>
        <v/>
      </c>
      <c r="C1832" s="186" t="str">
        <f>IF(LEN(A1832)=0,"",INDEX('Smelter Look-up'!$C:$C,MATCH($A1832,'Smelter Look-up'!$E:$E,0)))</f>
        <v/>
      </c>
      <c r="D1832" s="230"/>
      <c r="E1832" s="182" t="str">
        <f ca="1">IF(ISERROR($V1832),"",OFFSET('Smelter Look-up'!$D$4,$V1832-4,0)&amp;"")</f>
        <v/>
      </c>
      <c r="F1832" s="182" t="str">
        <f ca="1">IF(ISERROR($V1832),"",OFFSET('Smelter Look-up'!$E$4,$V1832-4,0))</f>
        <v/>
      </c>
      <c r="G1832" s="182" t="str">
        <f ca="1">IF(C1832=$X$4,IF(ISERROR($V1832),"Enter smelter details","RMI"),IF(ISERROR($V1832),"",OFFSET('Smelter Look-up'!$F$4,$V1832-4,0)))</f>
        <v/>
      </c>
      <c r="H1832" s="183" t="str">
        <f ca="1">IF(ISERROR($V1832),"",OFFSET('Smelter Look-up'!$G$4,$V1832-4,0))</f>
        <v/>
      </c>
      <c r="I1832" s="184" t="str">
        <f ca="1">IF(ISERROR($V1832),"",OFFSET('Smelter Look-up'!$H$4,$V1832-4,0))</f>
        <v/>
      </c>
      <c r="J1832" s="184" t="str">
        <f ca="1">IF(ISERROR($V1832),"",OFFSET('Smelter Look-up'!$I$4,$V1832-4,0))</f>
        <v/>
      </c>
      <c r="K1832" s="224"/>
      <c r="L1832" s="224"/>
      <c r="M1832" s="224"/>
      <c r="N1832" s="224"/>
      <c r="O1832" s="224"/>
      <c r="P1832" s="185"/>
      <c r="Q1832" s="225"/>
      <c r="R1832" s="182" t="str">
        <f ca="1">IF(ISERROR($V1832),"",OFFSET('Smelter Look-up'!$C$4,$V1832-4,0)&amp;"")</f>
        <v/>
      </c>
      <c r="S1832" s="181" t="str">
        <f t="shared" ca="1" si="257"/>
        <v/>
      </c>
      <c r="T1832" s="181" t="str">
        <f ca="1">IF(B1832="","",IF(ISERROR(MATCH($J1832,SorP!$B$1:$B$6226,0)),"",INDIRECT("'SorP'!$A$"&amp;MATCH($S1832&amp;$J1832,SorP!C:C,0))))</f>
        <v/>
      </c>
      <c r="U1832" s="201"/>
      <c r="V1832" s="226" t="e">
        <f>IF(C1832="",NA(),IF(OR(C1832="Smelter not listed",C1832="Smelter not yet identified"),MATCH($B1832&amp;$D1832,'Smelter Look-up'!$J:$J,0),MATCH($B1832&amp;$C1832,'Smelter Look-up'!$J:$J,0)))</f>
        <v>#N/A</v>
      </c>
      <c r="X1832" s="227">
        <f t="shared" ca="1" si="258"/>
        <v>0</v>
      </c>
      <c r="AB1832" s="228" t="str">
        <f t="shared" si="259"/>
        <v/>
      </c>
    </row>
    <row r="1833" spans="1:28" s="227" customFormat="1" ht="20.25">
      <c r="A1833" s="181"/>
      <c r="B1833" s="182" t="str">
        <f>IF(LEN(A1833)=0,"",INDEX('Smelter Look-up'!$A:$A,MATCH($A1833,'Smelter Look-up'!$E:$E,0)))</f>
        <v/>
      </c>
      <c r="C1833" s="186" t="str">
        <f>IF(LEN(A1833)=0,"",INDEX('Smelter Look-up'!$C:$C,MATCH($A1833,'Smelter Look-up'!$E:$E,0)))</f>
        <v/>
      </c>
      <c r="D1833" s="230"/>
      <c r="E1833" s="182" t="str">
        <f ca="1">IF(ISERROR($V1833),"",OFFSET('Smelter Look-up'!$D$4,$V1833-4,0)&amp;"")</f>
        <v/>
      </c>
      <c r="F1833" s="182" t="str">
        <f ca="1">IF(ISERROR($V1833),"",OFFSET('Smelter Look-up'!$E$4,$V1833-4,0))</f>
        <v/>
      </c>
      <c r="G1833" s="182" t="str">
        <f ca="1">IF(C1833=$X$4,IF(ISERROR($V1833),"Enter smelter details","RMI"),IF(ISERROR($V1833),"",OFFSET('Smelter Look-up'!$F$4,$V1833-4,0)))</f>
        <v/>
      </c>
      <c r="H1833" s="183" t="str">
        <f ca="1">IF(ISERROR($V1833),"",OFFSET('Smelter Look-up'!$G$4,$V1833-4,0))</f>
        <v/>
      </c>
      <c r="I1833" s="184" t="str">
        <f ca="1">IF(ISERROR($V1833),"",OFFSET('Smelter Look-up'!$H$4,$V1833-4,0))</f>
        <v/>
      </c>
      <c r="J1833" s="184" t="str">
        <f ca="1">IF(ISERROR($V1833),"",OFFSET('Smelter Look-up'!$I$4,$V1833-4,0))</f>
        <v/>
      </c>
      <c r="K1833" s="224"/>
      <c r="L1833" s="224"/>
      <c r="M1833" s="224"/>
      <c r="N1833" s="224"/>
      <c r="O1833" s="224"/>
      <c r="P1833" s="185"/>
      <c r="Q1833" s="225"/>
      <c r="R1833" s="182" t="str">
        <f ca="1">IF(ISERROR($V1833),"",OFFSET('Smelter Look-up'!$C$4,$V1833-4,0)&amp;"")</f>
        <v/>
      </c>
      <c r="S1833" s="181" t="str">
        <f t="shared" ca="1" si="257"/>
        <v/>
      </c>
      <c r="T1833" s="181" t="str">
        <f ca="1">IF(B1833="","",IF(ISERROR(MATCH($J1833,SorP!$B$1:$B$6226,0)),"",INDIRECT("'SorP'!$A$"&amp;MATCH($S1833&amp;$J1833,SorP!C:C,0))))</f>
        <v/>
      </c>
      <c r="U1833" s="201"/>
      <c r="V1833" s="226" t="e">
        <f>IF(C1833="",NA(),IF(OR(C1833="Smelter not listed",C1833="Smelter not yet identified"),MATCH($B1833&amp;$D1833,'Smelter Look-up'!$J:$J,0),MATCH($B1833&amp;$C1833,'Smelter Look-up'!$J:$J,0)))</f>
        <v>#N/A</v>
      </c>
      <c r="X1833" s="227">
        <f t="shared" ca="1" si="258"/>
        <v>0</v>
      </c>
      <c r="AB1833" s="228" t="str">
        <f t="shared" si="259"/>
        <v/>
      </c>
    </row>
    <row r="1834" spans="1:28" s="227" customFormat="1" ht="20.25">
      <c r="A1834" s="181"/>
      <c r="B1834" s="182" t="str">
        <f>IF(LEN(A1834)=0,"",INDEX('Smelter Look-up'!$A:$A,MATCH($A1834,'Smelter Look-up'!$E:$E,0)))</f>
        <v/>
      </c>
      <c r="C1834" s="186" t="str">
        <f>IF(LEN(A1834)=0,"",INDEX('Smelter Look-up'!$C:$C,MATCH($A1834,'Smelter Look-up'!$E:$E,0)))</f>
        <v/>
      </c>
      <c r="D1834" s="230"/>
      <c r="E1834" s="182" t="str">
        <f ca="1">IF(ISERROR($V1834),"",OFFSET('Smelter Look-up'!$D$4,$V1834-4,0)&amp;"")</f>
        <v/>
      </c>
      <c r="F1834" s="182" t="str">
        <f ca="1">IF(ISERROR($V1834),"",OFFSET('Smelter Look-up'!$E$4,$V1834-4,0))</f>
        <v/>
      </c>
      <c r="G1834" s="182" t="str">
        <f ca="1">IF(C1834=$X$4,IF(ISERROR($V1834),"Enter smelter details","RMI"),IF(ISERROR($V1834),"",OFFSET('Smelter Look-up'!$F$4,$V1834-4,0)))</f>
        <v/>
      </c>
      <c r="H1834" s="183" t="str">
        <f ca="1">IF(ISERROR($V1834),"",OFFSET('Smelter Look-up'!$G$4,$V1834-4,0))</f>
        <v/>
      </c>
      <c r="I1834" s="184" t="str">
        <f ca="1">IF(ISERROR($V1834),"",OFFSET('Smelter Look-up'!$H$4,$V1834-4,0))</f>
        <v/>
      </c>
      <c r="J1834" s="184" t="str">
        <f ca="1">IF(ISERROR($V1834),"",OFFSET('Smelter Look-up'!$I$4,$V1834-4,0))</f>
        <v/>
      </c>
      <c r="K1834" s="224"/>
      <c r="L1834" s="224"/>
      <c r="M1834" s="224"/>
      <c r="N1834" s="224"/>
      <c r="O1834" s="224"/>
      <c r="P1834" s="185"/>
      <c r="Q1834" s="225"/>
      <c r="R1834" s="182" t="str">
        <f ca="1">IF(ISERROR($V1834),"",OFFSET('Smelter Look-up'!$C$4,$V1834-4,0)&amp;"")</f>
        <v/>
      </c>
      <c r="S1834" s="181" t="str">
        <f t="shared" ca="1" si="257"/>
        <v/>
      </c>
      <c r="T1834" s="181" t="str">
        <f ca="1">IF(B1834="","",IF(ISERROR(MATCH($J1834,SorP!$B$1:$B$6226,0)),"",INDIRECT("'SorP'!$A$"&amp;MATCH($S1834&amp;$J1834,SorP!C:C,0))))</f>
        <v/>
      </c>
      <c r="U1834" s="201"/>
      <c r="V1834" s="226" t="e">
        <f>IF(C1834="",NA(),IF(OR(C1834="Smelter not listed",C1834="Smelter not yet identified"),MATCH($B1834&amp;$D1834,'Smelter Look-up'!$J:$J,0),MATCH($B1834&amp;$C1834,'Smelter Look-up'!$J:$J,0)))</f>
        <v>#N/A</v>
      </c>
      <c r="X1834" s="227">
        <f t="shared" ca="1" si="258"/>
        <v>0</v>
      </c>
      <c r="AB1834" s="228" t="str">
        <f t="shared" si="259"/>
        <v/>
      </c>
    </row>
    <row r="1835" spans="1:28" s="227" customFormat="1" ht="20.25">
      <c r="A1835" s="181"/>
      <c r="B1835" s="182" t="str">
        <f>IF(LEN(A1835)=0,"",INDEX('Smelter Look-up'!$A:$A,MATCH($A1835,'Smelter Look-up'!$E:$E,0)))</f>
        <v/>
      </c>
      <c r="C1835" s="186" t="str">
        <f>IF(LEN(A1835)=0,"",INDEX('Smelter Look-up'!$C:$C,MATCH($A1835,'Smelter Look-up'!$E:$E,0)))</f>
        <v/>
      </c>
      <c r="D1835" s="230"/>
      <c r="E1835" s="182" t="str">
        <f ca="1">IF(ISERROR($V1835),"",OFFSET('Smelter Look-up'!$D$4,$V1835-4,0)&amp;"")</f>
        <v/>
      </c>
      <c r="F1835" s="182" t="str">
        <f ca="1">IF(ISERROR($V1835),"",OFFSET('Smelter Look-up'!$E$4,$V1835-4,0))</f>
        <v/>
      </c>
      <c r="G1835" s="182" t="str">
        <f ca="1">IF(C1835=$X$4,IF(ISERROR($V1835),"Enter smelter details","RMI"),IF(ISERROR($V1835),"",OFFSET('Smelter Look-up'!$F$4,$V1835-4,0)))</f>
        <v/>
      </c>
      <c r="H1835" s="183" t="str">
        <f ca="1">IF(ISERROR($V1835),"",OFFSET('Smelter Look-up'!$G$4,$V1835-4,0))</f>
        <v/>
      </c>
      <c r="I1835" s="184" t="str">
        <f ca="1">IF(ISERROR($V1835),"",OFFSET('Smelter Look-up'!$H$4,$V1835-4,0))</f>
        <v/>
      </c>
      <c r="J1835" s="184" t="str">
        <f ca="1">IF(ISERROR($V1835),"",OFFSET('Smelter Look-up'!$I$4,$V1835-4,0))</f>
        <v/>
      </c>
      <c r="K1835" s="224"/>
      <c r="L1835" s="224"/>
      <c r="M1835" s="224"/>
      <c r="N1835" s="224"/>
      <c r="O1835" s="224"/>
      <c r="P1835" s="185"/>
      <c r="Q1835" s="225"/>
      <c r="R1835" s="182" t="str">
        <f ca="1">IF(ISERROR($V1835),"",OFFSET('Smelter Look-up'!$C$4,$V1835-4,0)&amp;"")</f>
        <v/>
      </c>
      <c r="S1835" s="181" t="str">
        <f t="shared" ca="1" si="257"/>
        <v/>
      </c>
      <c r="T1835" s="181" t="str">
        <f ca="1">IF(B1835="","",IF(ISERROR(MATCH($J1835,SorP!$B$1:$B$6226,0)),"",INDIRECT("'SorP'!$A$"&amp;MATCH($S1835&amp;$J1835,SorP!C:C,0))))</f>
        <v/>
      </c>
      <c r="U1835" s="201"/>
      <c r="V1835" s="226" t="e">
        <f>IF(C1835="",NA(),IF(OR(C1835="Smelter not listed",C1835="Smelter not yet identified"),MATCH($B1835&amp;$D1835,'Smelter Look-up'!$J:$J,0),MATCH($B1835&amp;$C1835,'Smelter Look-up'!$J:$J,0)))</f>
        <v>#N/A</v>
      </c>
      <c r="X1835" s="227">
        <f t="shared" ca="1" si="258"/>
        <v>0</v>
      </c>
      <c r="AB1835" s="228" t="str">
        <f t="shared" si="259"/>
        <v/>
      </c>
    </row>
    <row r="1836" spans="1:28" s="227" customFormat="1" ht="20.25">
      <c r="A1836" s="181"/>
      <c r="B1836" s="182" t="str">
        <f>IF(LEN(A1836)=0,"",INDEX('Smelter Look-up'!$A:$A,MATCH($A1836,'Smelter Look-up'!$E:$E,0)))</f>
        <v/>
      </c>
      <c r="C1836" s="186" t="str">
        <f>IF(LEN(A1836)=0,"",INDEX('Smelter Look-up'!$C:$C,MATCH($A1836,'Smelter Look-up'!$E:$E,0)))</f>
        <v/>
      </c>
      <c r="D1836" s="230"/>
      <c r="E1836" s="182" t="str">
        <f ca="1">IF(ISERROR($V1836),"",OFFSET('Smelter Look-up'!$D$4,$V1836-4,0)&amp;"")</f>
        <v/>
      </c>
      <c r="F1836" s="182" t="str">
        <f ca="1">IF(ISERROR($V1836),"",OFFSET('Smelter Look-up'!$E$4,$V1836-4,0))</f>
        <v/>
      </c>
      <c r="G1836" s="182" t="str">
        <f ca="1">IF(C1836=$X$4,IF(ISERROR($V1836),"Enter smelter details","RMI"),IF(ISERROR($V1836),"",OFFSET('Smelter Look-up'!$F$4,$V1836-4,0)))</f>
        <v/>
      </c>
      <c r="H1836" s="183" t="str">
        <f ca="1">IF(ISERROR($V1836),"",OFFSET('Smelter Look-up'!$G$4,$V1836-4,0))</f>
        <v/>
      </c>
      <c r="I1836" s="184" t="str">
        <f ca="1">IF(ISERROR($V1836),"",OFFSET('Smelter Look-up'!$H$4,$V1836-4,0))</f>
        <v/>
      </c>
      <c r="J1836" s="184" t="str">
        <f ca="1">IF(ISERROR($V1836),"",OFFSET('Smelter Look-up'!$I$4,$V1836-4,0))</f>
        <v/>
      </c>
      <c r="K1836" s="224"/>
      <c r="L1836" s="224"/>
      <c r="M1836" s="224"/>
      <c r="N1836" s="224"/>
      <c r="O1836" s="224"/>
      <c r="P1836" s="185"/>
      <c r="Q1836" s="225"/>
      <c r="R1836" s="182" t="str">
        <f ca="1">IF(ISERROR($V1836),"",OFFSET('Smelter Look-up'!$C$4,$V1836-4,0)&amp;"")</f>
        <v/>
      </c>
      <c r="S1836" s="181" t="str">
        <f t="shared" ca="1" si="257"/>
        <v/>
      </c>
      <c r="T1836" s="181" t="str">
        <f ca="1">IF(B1836="","",IF(ISERROR(MATCH($J1836,SorP!$B$1:$B$6226,0)),"",INDIRECT("'SorP'!$A$"&amp;MATCH($S1836&amp;$J1836,SorP!C:C,0))))</f>
        <v/>
      </c>
      <c r="U1836" s="201"/>
      <c r="V1836" s="226" t="e">
        <f>IF(C1836="",NA(),IF(OR(C1836="Smelter not listed",C1836="Smelter not yet identified"),MATCH($B1836&amp;$D1836,'Smelter Look-up'!$J:$J,0),MATCH($B1836&amp;$C1836,'Smelter Look-up'!$J:$J,0)))</f>
        <v>#N/A</v>
      </c>
      <c r="X1836" s="227">
        <f t="shared" ca="1" si="258"/>
        <v>0</v>
      </c>
      <c r="AB1836" s="228" t="str">
        <f t="shared" si="259"/>
        <v/>
      </c>
    </row>
    <row r="1837" spans="1:28" s="227" customFormat="1" ht="20.25">
      <c r="A1837" s="181"/>
      <c r="B1837" s="182" t="str">
        <f>IF(LEN(A1837)=0,"",INDEX('Smelter Look-up'!$A:$A,MATCH($A1837,'Smelter Look-up'!$E:$E,0)))</f>
        <v/>
      </c>
      <c r="C1837" s="186" t="str">
        <f>IF(LEN(A1837)=0,"",INDEX('Smelter Look-up'!$C:$C,MATCH($A1837,'Smelter Look-up'!$E:$E,0)))</f>
        <v/>
      </c>
      <c r="D1837" s="230"/>
      <c r="E1837" s="182" t="str">
        <f ca="1">IF(ISERROR($V1837),"",OFFSET('Smelter Look-up'!$D$4,$V1837-4,0)&amp;"")</f>
        <v/>
      </c>
      <c r="F1837" s="182" t="str">
        <f ca="1">IF(ISERROR($V1837),"",OFFSET('Smelter Look-up'!$E$4,$V1837-4,0))</f>
        <v/>
      </c>
      <c r="G1837" s="182" t="str">
        <f ca="1">IF(C1837=$X$4,IF(ISERROR($V1837),"Enter smelter details","RMI"),IF(ISERROR($V1837),"",OFFSET('Smelter Look-up'!$F$4,$V1837-4,0)))</f>
        <v/>
      </c>
      <c r="H1837" s="183" t="str">
        <f ca="1">IF(ISERROR($V1837),"",OFFSET('Smelter Look-up'!$G$4,$V1837-4,0))</f>
        <v/>
      </c>
      <c r="I1837" s="184" t="str">
        <f ca="1">IF(ISERROR($V1837),"",OFFSET('Smelter Look-up'!$H$4,$V1837-4,0))</f>
        <v/>
      </c>
      <c r="J1837" s="184" t="str">
        <f ca="1">IF(ISERROR($V1837),"",OFFSET('Smelter Look-up'!$I$4,$V1837-4,0))</f>
        <v/>
      </c>
      <c r="K1837" s="224"/>
      <c r="L1837" s="224"/>
      <c r="M1837" s="224"/>
      <c r="N1837" s="224"/>
      <c r="O1837" s="224"/>
      <c r="P1837" s="185"/>
      <c r="Q1837" s="225"/>
      <c r="R1837" s="182" t="str">
        <f ca="1">IF(ISERROR($V1837),"",OFFSET('Smelter Look-up'!$C$4,$V1837-4,0)&amp;"")</f>
        <v/>
      </c>
      <c r="S1837" s="181" t="str">
        <f t="shared" ca="1" si="257"/>
        <v/>
      </c>
      <c r="T1837" s="181" t="str">
        <f ca="1">IF(B1837="","",IF(ISERROR(MATCH($J1837,SorP!$B$1:$B$6226,0)),"",INDIRECT("'SorP'!$A$"&amp;MATCH($S1837&amp;$J1837,SorP!C:C,0))))</f>
        <v/>
      </c>
      <c r="U1837" s="201"/>
      <c r="V1837" s="226" t="e">
        <f>IF(C1837="",NA(),IF(OR(C1837="Smelter not listed",C1837="Smelter not yet identified"),MATCH($B1837&amp;$D1837,'Smelter Look-up'!$J:$J,0),MATCH($B1837&amp;$C1837,'Smelter Look-up'!$J:$J,0)))</f>
        <v>#N/A</v>
      </c>
      <c r="X1837" s="227">
        <f t="shared" ca="1" si="258"/>
        <v>0</v>
      </c>
      <c r="AB1837" s="228" t="str">
        <f t="shared" si="259"/>
        <v/>
      </c>
    </row>
    <row r="1838" spans="1:28" s="227" customFormat="1" ht="20.25">
      <c r="A1838" s="181"/>
      <c r="B1838" s="182" t="str">
        <f>IF(LEN(A1838)=0,"",INDEX('Smelter Look-up'!$A:$A,MATCH($A1838,'Smelter Look-up'!$E:$E,0)))</f>
        <v/>
      </c>
      <c r="C1838" s="186" t="str">
        <f>IF(LEN(A1838)=0,"",INDEX('Smelter Look-up'!$C:$C,MATCH($A1838,'Smelter Look-up'!$E:$E,0)))</f>
        <v/>
      </c>
      <c r="D1838" s="230"/>
      <c r="E1838" s="182" t="str">
        <f ca="1">IF(ISERROR($V1838),"",OFFSET('Smelter Look-up'!$D$4,$V1838-4,0)&amp;"")</f>
        <v/>
      </c>
      <c r="F1838" s="182" t="str">
        <f ca="1">IF(ISERROR($V1838),"",OFFSET('Smelter Look-up'!$E$4,$V1838-4,0))</f>
        <v/>
      </c>
      <c r="G1838" s="182" t="str">
        <f ca="1">IF(C1838=$X$4,IF(ISERROR($V1838),"Enter smelter details","RMI"),IF(ISERROR($V1838),"",OFFSET('Smelter Look-up'!$F$4,$V1838-4,0)))</f>
        <v/>
      </c>
      <c r="H1838" s="183" t="str">
        <f ca="1">IF(ISERROR($V1838),"",OFFSET('Smelter Look-up'!$G$4,$V1838-4,0))</f>
        <v/>
      </c>
      <c r="I1838" s="184" t="str">
        <f ca="1">IF(ISERROR($V1838),"",OFFSET('Smelter Look-up'!$H$4,$V1838-4,0))</f>
        <v/>
      </c>
      <c r="J1838" s="184" t="str">
        <f ca="1">IF(ISERROR($V1838),"",OFFSET('Smelter Look-up'!$I$4,$V1838-4,0))</f>
        <v/>
      </c>
      <c r="K1838" s="224"/>
      <c r="L1838" s="224"/>
      <c r="M1838" s="224"/>
      <c r="N1838" s="224"/>
      <c r="O1838" s="224"/>
      <c r="P1838" s="185"/>
      <c r="Q1838" s="225"/>
      <c r="R1838" s="182" t="str">
        <f ca="1">IF(ISERROR($V1838),"",OFFSET('Smelter Look-up'!$C$4,$V1838-4,0)&amp;"")</f>
        <v/>
      </c>
      <c r="S1838" s="181" t="str">
        <f t="shared" ca="1" si="257"/>
        <v/>
      </c>
      <c r="T1838" s="181" t="str">
        <f ca="1">IF(B1838="","",IF(ISERROR(MATCH($J1838,SorP!$B$1:$B$6226,0)),"",INDIRECT("'SorP'!$A$"&amp;MATCH($S1838&amp;$J1838,SorP!C:C,0))))</f>
        <v/>
      </c>
      <c r="U1838" s="201"/>
      <c r="V1838" s="226" t="e">
        <f>IF(C1838="",NA(),IF(OR(C1838="Smelter not listed",C1838="Smelter not yet identified"),MATCH($B1838&amp;$D1838,'Smelter Look-up'!$J:$J,0),MATCH($B1838&amp;$C1838,'Smelter Look-up'!$J:$J,0)))</f>
        <v>#N/A</v>
      </c>
      <c r="X1838" s="227">
        <f t="shared" ca="1" si="258"/>
        <v>0</v>
      </c>
      <c r="AB1838" s="228" t="str">
        <f t="shared" si="259"/>
        <v/>
      </c>
    </row>
    <row r="1839" spans="1:28" s="227" customFormat="1" ht="20.25">
      <c r="A1839" s="181"/>
      <c r="B1839" s="182" t="str">
        <f>IF(LEN(A1839)=0,"",INDEX('Smelter Look-up'!$A:$A,MATCH($A1839,'Smelter Look-up'!$E:$E,0)))</f>
        <v/>
      </c>
      <c r="C1839" s="186" t="str">
        <f>IF(LEN(A1839)=0,"",INDEX('Smelter Look-up'!$C:$C,MATCH($A1839,'Smelter Look-up'!$E:$E,0)))</f>
        <v/>
      </c>
      <c r="D1839" s="230"/>
      <c r="E1839" s="182" t="str">
        <f ca="1">IF(ISERROR($V1839),"",OFFSET('Smelter Look-up'!$D$4,$V1839-4,0)&amp;"")</f>
        <v/>
      </c>
      <c r="F1839" s="182" t="str">
        <f ca="1">IF(ISERROR($V1839),"",OFFSET('Smelter Look-up'!$E$4,$V1839-4,0))</f>
        <v/>
      </c>
      <c r="G1839" s="182" t="str">
        <f ca="1">IF(C1839=$X$4,IF(ISERROR($V1839),"Enter smelter details","RMI"),IF(ISERROR($V1839),"",OFFSET('Smelter Look-up'!$F$4,$V1839-4,0)))</f>
        <v/>
      </c>
      <c r="H1839" s="183" t="str">
        <f ca="1">IF(ISERROR($V1839),"",OFFSET('Smelter Look-up'!$G$4,$V1839-4,0))</f>
        <v/>
      </c>
      <c r="I1839" s="184" t="str">
        <f ca="1">IF(ISERROR($V1839),"",OFFSET('Smelter Look-up'!$H$4,$V1839-4,0))</f>
        <v/>
      </c>
      <c r="J1839" s="184" t="str">
        <f ca="1">IF(ISERROR($V1839),"",OFFSET('Smelter Look-up'!$I$4,$V1839-4,0))</f>
        <v/>
      </c>
      <c r="K1839" s="224"/>
      <c r="L1839" s="224"/>
      <c r="M1839" s="224"/>
      <c r="N1839" s="224"/>
      <c r="O1839" s="224"/>
      <c r="P1839" s="185"/>
      <c r="Q1839" s="225"/>
      <c r="R1839" s="182" t="str">
        <f ca="1">IF(ISERROR($V1839),"",OFFSET('Smelter Look-up'!$C$4,$V1839-4,0)&amp;"")</f>
        <v/>
      </c>
      <c r="S1839" s="181" t="str">
        <f t="shared" ca="1" si="257"/>
        <v/>
      </c>
      <c r="T1839" s="181" t="str">
        <f ca="1">IF(B1839="","",IF(ISERROR(MATCH($J1839,SorP!$B$1:$B$6226,0)),"",INDIRECT("'SorP'!$A$"&amp;MATCH($S1839&amp;$J1839,SorP!C:C,0))))</f>
        <v/>
      </c>
      <c r="U1839" s="201"/>
      <c r="V1839" s="226" t="e">
        <f>IF(C1839="",NA(),IF(OR(C1839="Smelter not listed",C1839="Smelter not yet identified"),MATCH($B1839&amp;$D1839,'Smelter Look-up'!$J:$J,0),MATCH($B1839&amp;$C1839,'Smelter Look-up'!$J:$J,0)))</f>
        <v>#N/A</v>
      </c>
      <c r="X1839" s="227">
        <f t="shared" ca="1" si="258"/>
        <v>0</v>
      </c>
      <c r="AB1839" s="228" t="str">
        <f t="shared" si="259"/>
        <v/>
      </c>
    </row>
    <row r="1840" spans="1:28" s="227" customFormat="1" ht="20.25">
      <c r="A1840" s="181"/>
      <c r="B1840" s="182" t="str">
        <f>IF(LEN(A1840)=0,"",INDEX('Smelter Look-up'!$A:$A,MATCH($A1840,'Smelter Look-up'!$E:$E,0)))</f>
        <v/>
      </c>
      <c r="C1840" s="186" t="str">
        <f>IF(LEN(A1840)=0,"",INDEX('Smelter Look-up'!$C:$C,MATCH($A1840,'Smelter Look-up'!$E:$E,0)))</f>
        <v/>
      </c>
      <c r="D1840" s="230"/>
      <c r="E1840" s="182" t="str">
        <f ca="1">IF(ISERROR($V1840),"",OFFSET('Smelter Look-up'!$D$4,$V1840-4,0)&amp;"")</f>
        <v/>
      </c>
      <c r="F1840" s="182" t="str">
        <f ca="1">IF(ISERROR($V1840),"",OFFSET('Smelter Look-up'!$E$4,$V1840-4,0))</f>
        <v/>
      </c>
      <c r="G1840" s="182" t="str">
        <f ca="1">IF(C1840=$X$4,IF(ISERROR($V1840),"Enter smelter details","RMI"),IF(ISERROR($V1840),"",OFFSET('Smelter Look-up'!$F$4,$V1840-4,0)))</f>
        <v/>
      </c>
      <c r="H1840" s="183" t="str">
        <f ca="1">IF(ISERROR($V1840),"",OFFSET('Smelter Look-up'!$G$4,$V1840-4,0))</f>
        <v/>
      </c>
      <c r="I1840" s="184" t="str">
        <f ca="1">IF(ISERROR($V1840),"",OFFSET('Smelter Look-up'!$H$4,$V1840-4,0))</f>
        <v/>
      </c>
      <c r="J1840" s="184" t="str">
        <f ca="1">IF(ISERROR($V1840),"",OFFSET('Smelter Look-up'!$I$4,$V1840-4,0))</f>
        <v/>
      </c>
      <c r="K1840" s="224"/>
      <c r="L1840" s="224"/>
      <c r="M1840" s="224"/>
      <c r="N1840" s="224"/>
      <c r="O1840" s="224"/>
      <c r="P1840" s="185"/>
      <c r="Q1840" s="225"/>
      <c r="R1840" s="182" t="str">
        <f ca="1">IF(ISERROR($V1840),"",OFFSET('Smelter Look-up'!$C$4,$V1840-4,0)&amp;"")</f>
        <v/>
      </c>
      <c r="S1840" s="181" t="str">
        <f t="shared" ca="1" si="257"/>
        <v/>
      </c>
      <c r="T1840" s="181" t="str">
        <f ca="1">IF(B1840="","",IF(ISERROR(MATCH($J1840,SorP!$B$1:$B$6226,0)),"",INDIRECT("'SorP'!$A$"&amp;MATCH($S1840&amp;$J1840,SorP!C:C,0))))</f>
        <v/>
      </c>
      <c r="U1840" s="201"/>
      <c r="V1840" s="226" t="e">
        <f>IF(C1840="",NA(),IF(OR(C1840="Smelter not listed",C1840="Smelter not yet identified"),MATCH($B1840&amp;$D1840,'Smelter Look-up'!$J:$J,0),MATCH($B1840&amp;$C1840,'Smelter Look-up'!$J:$J,0)))</f>
        <v>#N/A</v>
      </c>
      <c r="X1840" s="227">
        <f t="shared" ca="1" si="258"/>
        <v>0</v>
      </c>
      <c r="AB1840" s="228" t="str">
        <f t="shared" si="259"/>
        <v/>
      </c>
    </row>
    <row r="1841" spans="1:28" s="227" customFormat="1" ht="20.25">
      <c r="A1841" s="181"/>
      <c r="B1841" s="182" t="str">
        <f>IF(LEN(A1841)=0,"",INDEX('Smelter Look-up'!$A:$A,MATCH($A1841,'Smelter Look-up'!$E:$E,0)))</f>
        <v/>
      </c>
      <c r="C1841" s="186" t="str">
        <f>IF(LEN(A1841)=0,"",INDEX('Smelter Look-up'!$C:$C,MATCH($A1841,'Smelter Look-up'!$E:$E,0)))</f>
        <v/>
      </c>
      <c r="D1841" s="230"/>
      <c r="E1841" s="182" t="str">
        <f ca="1">IF(ISERROR($V1841),"",OFFSET('Smelter Look-up'!$D$4,$V1841-4,0)&amp;"")</f>
        <v/>
      </c>
      <c r="F1841" s="182" t="str">
        <f ca="1">IF(ISERROR($V1841),"",OFFSET('Smelter Look-up'!$E$4,$V1841-4,0))</f>
        <v/>
      </c>
      <c r="G1841" s="182" t="str">
        <f ca="1">IF(C1841=$X$4,IF(ISERROR($V1841),"Enter smelter details","RMI"),IF(ISERROR($V1841),"",OFFSET('Smelter Look-up'!$F$4,$V1841-4,0)))</f>
        <v/>
      </c>
      <c r="H1841" s="183" t="str">
        <f ca="1">IF(ISERROR($V1841),"",OFFSET('Smelter Look-up'!$G$4,$V1841-4,0))</f>
        <v/>
      </c>
      <c r="I1841" s="184" t="str">
        <f ca="1">IF(ISERROR($V1841),"",OFFSET('Smelter Look-up'!$H$4,$V1841-4,0))</f>
        <v/>
      </c>
      <c r="J1841" s="184" t="str">
        <f ca="1">IF(ISERROR($V1841),"",OFFSET('Smelter Look-up'!$I$4,$V1841-4,0))</f>
        <v/>
      </c>
      <c r="K1841" s="224"/>
      <c r="L1841" s="224"/>
      <c r="M1841" s="224"/>
      <c r="N1841" s="224"/>
      <c r="O1841" s="224"/>
      <c r="P1841" s="185"/>
      <c r="Q1841" s="225"/>
      <c r="R1841" s="182" t="str">
        <f ca="1">IF(ISERROR($V1841),"",OFFSET('Smelter Look-up'!$C$4,$V1841-4,0)&amp;"")</f>
        <v/>
      </c>
      <c r="S1841" s="181" t="str">
        <f t="shared" ca="1" si="257"/>
        <v/>
      </c>
      <c r="T1841" s="181" t="str">
        <f ca="1">IF(B1841="","",IF(ISERROR(MATCH($J1841,SorP!$B$1:$B$6226,0)),"",INDIRECT("'SorP'!$A$"&amp;MATCH($S1841&amp;$J1841,SorP!C:C,0))))</f>
        <v/>
      </c>
      <c r="U1841" s="201"/>
      <c r="V1841" s="226" t="e">
        <f>IF(C1841="",NA(),IF(OR(C1841="Smelter not listed",C1841="Smelter not yet identified"),MATCH($B1841&amp;$D1841,'Smelter Look-up'!$J:$J,0),MATCH($B1841&amp;$C1841,'Smelter Look-up'!$J:$J,0)))</f>
        <v>#N/A</v>
      </c>
      <c r="X1841" s="227">
        <f t="shared" ca="1" si="258"/>
        <v>0</v>
      </c>
      <c r="AB1841" s="228" t="str">
        <f t="shared" si="259"/>
        <v/>
      </c>
    </row>
    <row r="1842" spans="1:28" s="227" customFormat="1" ht="20.25">
      <c r="A1842" s="181"/>
      <c r="B1842" s="182" t="str">
        <f>IF(LEN(A1842)=0,"",INDEX('Smelter Look-up'!$A:$A,MATCH($A1842,'Smelter Look-up'!$E:$E,0)))</f>
        <v/>
      </c>
      <c r="C1842" s="186" t="str">
        <f>IF(LEN(A1842)=0,"",INDEX('Smelter Look-up'!$C:$C,MATCH($A1842,'Smelter Look-up'!$E:$E,0)))</f>
        <v/>
      </c>
      <c r="D1842" s="230"/>
      <c r="E1842" s="182" t="str">
        <f ca="1">IF(ISERROR($V1842),"",OFFSET('Smelter Look-up'!$D$4,$V1842-4,0)&amp;"")</f>
        <v/>
      </c>
      <c r="F1842" s="182" t="str">
        <f ca="1">IF(ISERROR($V1842),"",OFFSET('Smelter Look-up'!$E$4,$V1842-4,0))</f>
        <v/>
      </c>
      <c r="G1842" s="182" t="str">
        <f ca="1">IF(C1842=$X$4,IF(ISERROR($V1842),"Enter smelter details","RMI"),IF(ISERROR($V1842),"",OFFSET('Smelter Look-up'!$F$4,$V1842-4,0)))</f>
        <v/>
      </c>
      <c r="H1842" s="183" t="str">
        <f ca="1">IF(ISERROR($V1842),"",OFFSET('Smelter Look-up'!$G$4,$V1842-4,0))</f>
        <v/>
      </c>
      <c r="I1842" s="184" t="str">
        <f ca="1">IF(ISERROR($V1842),"",OFFSET('Smelter Look-up'!$H$4,$V1842-4,0))</f>
        <v/>
      </c>
      <c r="J1842" s="184" t="str">
        <f ca="1">IF(ISERROR($V1842),"",OFFSET('Smelter Look-up'!$I$4,$V1842-4,0))</f>
        <v/>
      </c>
      <c r="K1842" s="224"/>
      <c r="L1842" s="224"/>
      <c r="M1842" s="224"/>
      <c r="N1842" s="224"/>
      <c r="O1842" s="224"/>
      <c r="P1842" s="185"/>
      <c r="Q1842" s="225"/>
      <c r="R1842" s="182" t="str">
        <f ca="1">IF(ISERROR($V1842),"",OFFSET('Smelter Look-up'!$C$4,$V1842-4,0)&amp;"")</f>
        <v/>
      </c>
      <c r="S1842" s="181" t="str">
        <f t="shared" ca="1" si="257"/>
        <v/>
      </c>
      <c r="T1842" s="181" t="str">
        <f ca="1">IF(B1842="","",IF(ISERROR(MATCH($J1842,SorP!$B$1:$B$6226,0)),"",INDIRECT("'SorP'!$A$"&amp;MATCH($S1842&amp;$J1842,SorP!C:C,0))))</f>
        <v/>
      </c>
      <c r="U1842" s="201"/>
      <c r="V1842" s="226" t="e">
        <f>IF(C1842="",NA(),IF(OR(C1842="Smelter not listed",C1842="Smelter not yet identified"),MATCH($B1842&amp;$D1842,'Smelter Look-up'!$J:$J,0),MATCH($B1842&amp;$C1842,'Smelter Look-up'!$J:$J,0)))</f>
        <v>#N/A</v>
      </c>
      <c r="X1842" s="227">
        <f t="shared" ca="1" si="258"/>
        <v>0</v>
      </c>
      <c r="AB1842" s="228" t="str">
        <f t="shared" si="259"/>
        <v/>
      </c>
    </row>
    <row r="1843" spans="1:28" s="227" customFormat="1" ht="20.25">
      <c r="A1843" s="181"/>
      <c r="B1843" s="182" t="str">
        <f>IF(LEN(A1843)=0,"",INDEX('Smelter Look-up'!$A:$A,MATCH($A1843,'Smelter Look-up'!$E:$E,0)))</f>
        <v/>
      </c>
      <c r="C1843" s="186" t="str">
        <f>IF(LEN(A1843)=0,"",INDEX('Smelter Look-up'!$C:$C,MATCH($A1843,'Smelter Look-up'!$E:$E,0)))</f>
        <v/>
      </c>
      <c r="D1843" s="230"/>
      <c r="E1843" s="182" t="str">
        <f ca="1">IF(ISERROR($V1843),"",OFFSET('Smelter Look-up'!$D$4,$V1843-4,0)&amp;"")</f>
        <v/>
      </c>
      <c r="F1843" s="182" t="str">
        <f ca="1">IF(ISERROR($V1843),"",OFFSET('Smelter Look-up'!$E$4,$V1843-4,0))</f>
        <v/>
      </c>
      <c r="G1843" s="182" t="str">
        <f ca="1">IF(C1843=$X$4,IF(ISERROR($V1843),"Enter smelter details","RMI"),IF(ISERROR($V1843),"",OFFSET('Smelter Look-up'!$F$4,$V1843-4,0)))</f>
        <v/>
      </c>
      <c r="H1843" s="183" t="str">
        <f ca="1">IF(ISERROR($V1843),"",OFFSET('Smelter Look-up'!$G$4,$V1843-4,0))</f>
        <v/>
      </c>
      <c r="I1843" s="184" t="str">
        <f ca="1">IF(ISERROR($V1843),"",OFFSET('Smelter Look-up'!$H$4,$V1843-4,0))</f>
        <v/>
      </c>
      <c r="J1843" s="184" t="str">
        <f ca="1">IF(ISERROR($V1843),"",OFFSET('Smelter Look-up'!$I$4,$V1843-4,0))</f>
        <v/>
      </c>
      <c r="K1843" s="224"/>
      <c r="L1843" s="224"/>
      <c r="M1843" s="224"/>
      <c r="N1843" s="224"/>
      <c r="O1843" s="224"/>
      <c r="P1843" s="185"/>
      <c r="Q1843" s="225"/>
      <c r="R1843" s="182" t="str">
        <f ca="1">IF(ISERROR($V1843),"",OFFSET('Smelter Look-up'!$C$4,$V1843-4,0)&amp;"")</f>
        <v/>
      </c>
      <c r="S1843" s="181" t="str">
        <f t="shared" ca="1" si="257"/>
        <v/>
      </c>
      <c r="T1843" s="181" t="str">
        <f ca="1">IF(B1843="","",IF(ISERROR(MATCH($J1843,SorP!$B$1:$B$6226,0)),"",INDIRECT("'SorP'!$A$"&amp;MATCH($S1843&amp;$J1843,SorP!C:C,0))))</f>
        <v/>
      </c>
      <c r="U1843" s="201"/>
      <c r="V1843" s="226" t="e">
        <f>IF(C1843="",NA(),IF(OR(C1843="Smelter not listed",C1843="Smelter not yet identified"),MATCH($B1843&amp;$D1843,'Smelter Look-up'!$J:$J,0),MATCH($B1843&amp;$C1843,'Smelter Look-up'!$J:$J,0)))</f>
        <v>#N/A</v>
      </c>
      <c r="X1843" s="227">
        <f t="shared" ca="1" si="258"/>
        <v>0</v>
      </c>
      <c r="AB1843" s="228" t="str">
        <f t="shared" si="259"/>
        <v/>
      </c>
    </row>
    <row r="1844" spans="1:28" s="227" customFormat="1" ht="20.25">
      <c r="A1844" s="181"/>
      <c r="B1844" s="182" t="str">
        <f>IF(LEN(A1844)=0,"",INDEX('Smelter Look-up'!$A:$A,MATCH($A1844,'Smelter Look-up'!$E:$E,0)))</f>
        <v/>
      </c>
      <c r="C1844" s="186" t="str">
        <f>IF(LEN(A1844)=0,"",INDEX('Smelter Look-up'!$C:$C,MATCH($A1844,'Smelter Look-up'!$E:$E,0)))</f>
        <v/>
      </c>
      <c r="D1844" s="230"/>
      <c r="E1844" s="182" t="str">
        <f ca="1">IF(ISERROR($V1844),"",OFFSET('Smelter Look-up'!$D$4,$V1844-4,0)&amp;"")</f>
        <v/>
      </c>
      <c r="F1844" s="182" t="str">
        <f ca="1">IF(ISERROR($V1844),"",OFFSET('Smelter Look-up'!$E$4,$V1844-4,0))</f>
        <v/>
      </c>
      <c r="G1844" s="182" t="str">
        <f ca="1">IF(C1844=$X$4,IF(ISERROR($V1844),"Enter smelter details","RMI"),IF(ISERROR($V1844),"",OFFSET('Smelter Look-up'!$F$4,$V1844-4,0)))</f>
        <v/>
      </c>
      <c r="H1844" s="183" t="str">
        <f ca="1">IF(ISERROR($V1844),"",OFFSET('Smelter Look-up'!$G$4,$V1844-4,0))</f>
        <v/>
      </c>
      <c r="I1844" s="184" t="str">
        <f ca="1">IF(ISERROR($V1844),"",OFFSET('Smelter Look-up'!$H$4,$V1844-4,0))</f>
        <v/>
      </c>
      <c r="J1844" s="184" t="str">
        <f ca="1">IF(ISERROR($V1844),"",OFFSET('Smelter Look-up'!$I$4,$V1844-4,0))</f>
        <v/>
      </c>
      <c r="K1844" s="224"/>
      <c r="L1844" s="224"/>
      <c r="M1844" s="224"/>
      <c r="N1844" s="224"/>
      <c r="O1844" s="224"/>
      <c r="P1844" s="185"/>
      <c r="Q1844" s="225"/>
      <c r="R1844" s="182" t="str">
        <f ca="1">IF(ISERROR($V1844),"",OFFSET('Smelter Look-up'!$C$4,$V1844-4,0)&amp;"")</f>
        <v/>
      </c>
      <c r="S1844" s="181" t="str">
        <f t="shared" ca="1" si="257"/>
        <v/>
      </c>
      <c r="T1844" s="181" t="str">
        <f ca="1">IF(B1844="","",IF(ISERROR(MATCH($J1844,SorP!$B$1:$B$6226,0)),"",INDIRECT("'SorP'!$A$"&amp;MATCH($S1844&amp;$J1844,SorP!C:C,0))))</f>
        <v/>
      </c>
      <c r="U1844" s="201"/>
      <c r="V1844" s="226" t="e">
        <f>IF(C1844="",NA(),IF(OR(C1844="Smelter not listed",C1844="Smelter not yet identified"),MATCH($B1844&amp;$D1844,'Smelter Look-up'!$J:$J,0),MATCH($B1844&amp;$C1844,'Smelter Look-up'!$J:$J,0)))</f>
        <v>#N/A</v>
      </c>
      <c r="X1844" s="227">
        <f t="shared" ca="1" si="258"/>
        <v>0</v>
      </c>
      <c r="AB1844" s="228" t="str">
        <f t="shared" si="259"/>
        <v/>
      </c>
    </row>
    <row r="1845" spans="1:28" s="227" customFormat="1" ht="20.25">
      <c r="A1845" s="181"/>
      <c r="B1845" s="182" t="str">
        <f>IF(LEN(A1845)=0,"",INDEX('Smelter Look-up'!$A:$A,MATCH($A1845,'Smelter Look-up'!$E:$E,0)))</f>
        <v/>
      </c>
      <c r="C1845" s="186" t="str">
        <f>IF(LEN(A1845)=0,"",INDEX('Smelter Look-up'!$C:$C,MATCH($A1845,'Smelter Look-up'!$E:$E,0)))</f>
        <v/>
      </c>
      <c r="D1845" s="230"/>
      <c r="E1845" s="182" t="str">
        <f ca="1">IF(ISERROR($V1845),"",OFFSET('Smelter Look-up'!$D$4,$V1845-4,0)&amp;"")</f>
        <v/>
      </c>
      <c r="F1845" s="182" t="str">
        <f ca="1">IF(ISERROR($V1845),"",OFFSET('Smelter Look-up'!$E$4,$V1845-4,0))</f>
        <v/>
      </c>
      <c r="G1845" s="182" t="str">
        <f ca="1">IF(C1845=$X$4,IF(ISERROR($V1845),"Enter smelter details","RMI"),IF(ISERROR($V1845),"",OFFSET('Smelter Look-up'!$F$4,$V1845-4,0)))</f>
        <v/>
      </c>
      <c r="H1845" s="183" t="str">
        <f ca="1">IF(ISERROR($V1845),"",OFFSET('Smelter Look-up'!$G$4,$V1845-4,0))</f>
        <v/>
      </c>
      <c r="I1845" s="184" t="str">
        <f ca="1">IF(ISERROR($V1845),"",OFFSET('Smelter Look-up'!$H$4,$V1845-4,0))</f>
        <v/>
      </c>
      <c r="J1845" s="184" t="str">
        <f ca="1">IF(ISERROR($V1845),"",OFFSET('Smelter Look-up'!$I$4,$V1845-4,0))</f>
        <v/>
      </c>
      <c r="K1845" s="224"/>
      <c r="L1845" s="224"/>
      <c r="M1845" s="224"/>
      <c r="N1845" s="224"/>
      <c r="O1845" s="224"/>
      <c r="P1845" s="185"/>
      <c r="Q1845" s="225"/>
      <c r="R1845" s="182" t="str">
        <f ca="1">IF(ISERROR($V1845),"",OFFSET('Smelter Look-up'!$C$4,$V1845-4,0)&amp;"")</f>
        <v/>
      </c>
      <c r="S1845" s="181" t="str">
        <f t="shared" ca="1" si="257"/>
        <v/>
      </c>
      <c r="T1845" s="181" t="str">
        <f ca="1">IF(B1845="","",IF(ISERROR(MATCH($J1845,SorP!$B$1:$B$6226,0)),"",INDIRECT("'SorP'!$A$"&amp;MATCH($S1845&amp;$J1845,SorP!C:C,0))))</f>
        <v/>
      </c>
      <c r="U1845" s="201"/>
      <c r="V1845" s="226" t="e">
        <f>IF(C1845="",NA(),IF(OR(C1845="Smelter not listed",C1845="Smelter not yet identified"),MATCH($B1845&amp;$D1845,'Smelter Look-up'!$J:$J,0),MATCH($B1845&amp;$C1845,'Smelter Look-up'!$J:$J,0)))</f>
        <v>#N/A</v>
      </c>
      <c r="X1845" s="227">
        <f t="shared" ca="1" si="258"/>
        <v>0</v>
      </c>
      <c r="AB1845" s="228" t="str">
        <f t="shared" si="259"/>
        <v/>
      </c>
    </row>
    <row r="1846" spans="1:28" s="227" customFormat="1" ht="20.25">
      <c r="A1846" s="181"/>
      <c r="B1846" s="182" t="str">
        <f>IF(LEN(A1846)=0,"",INDEX('Smelter Look-up'!$A:$A,MATCH($A1846,'Smelter Look-up'!$E:$E,0)))</f>
        <v/>
      </c>
      <c r="C1846" s="186" t="str">
        <f>IF(LEN(A1846)=0,"",INDEX('Smelter Look-up'!$C:$C,MATCH($A1846,'Smelter Look-up'!$E:$E,0)))</f>
        <v/>
      </c>
      <c r="D1846" s="230"/>
      <c r="E1846" s="182" t="str">
        <f ca="1">IF(ISERROR($V1846),"",OFFSET('Smelter Look-up'!$D$4,$V1846-4,0)&amp;"")</f>
        <v/>
      </c>
      <c r="F1846" s="182" t="str">
        <f ca="1">IF(ISERROR($V1846),"",OFFSET('Smelter Look-up'!$E$4,$V1846-4,0))</f>
        <v/>
      </c>
      <c r="G1846" s="182" t="str">
        <f ca="1">IF(C1846=$X$4,IF(ISERROR($V1846),"Enter smelter details","RMI"),IF(ISERROR($V1846),"",OFFSET('Smelter Look-up'!$F$4,$V1846-4,0)))</f>
        <v/>
      </c>
      <c r="H1846" s="183" t="str">
        <f ca="1">IF(ISERROR($V1846),"",OFFSET('Smelter Look-up'!$G$4,$V1846-4,0))</f>
        <v/>
      </c>
      <c r="I1846" s="184" t="str">
        <f ca="1">IF(ISERROR($V1846),"",OFFSET('Smelter Look-up'!$H$4,$V1846-4,0))</f>
        <v/>
      </c>
      <c r="J1846" s="184" t="str">
        <f ca="1">IF(ISERROR($V1846),"",OFFSET('Smelter Look-up'!$I$4,$V1846-4,0))</f>
        <v/>
      </c>
      <c r="K1846" s="224"/>
      <c r="L1846" s="224"/>
      <c r="M1846" s="224"/>
      <c r="N1846" s="224"/>
      <c r="O1846" s="224"/>
      <c r="P1846" s="185"/>
      <c r="Q1846" s="225"/>
      <c r="R1846" s="182" t="str">
        <f ca="1">IF(ISERROR($V1846),"",OFFSET('Smelter Look-up'!$C$4,$V1846-4,0)&amp;"")</f>
        <v/>
      </c>
      <c r="S1846" s="181" t="str">
        <f t="shared" ca="1" si="257"/>
        <v/>
      </c>
      <c r="T1846" s="181" t="str">
        <f ca="1">IF(B1846="","",IF(ISERROR(MATCH($J1846,SorP!$B$1:$B$6226,0)),"",INDIRECT("'SorP'!$A$"&amp;MATCH($S1846&amp;$J1846,SorP!C:C,0))))</f>
        <v/>
      </c>
      <c r="U1846" s="201"/>
      <c r="V1846" s="226" t="e">
        <f>IF(C1846="",NA(),IF(OR(C1846="Smelter not listed",C1846="Smelter not yet identified"),MATCH($B1846&amp;$D1846,'Smelter Look-up'!$J:$J,0),MATCH($B1846&amp;$C1846,'Smelter Look-up'!$J:$J,0)))</f>
        <v>#N/A</v>
      </c>
      <c r="X1846" s="227">
        <f t="shared" ca="1" si="258"/>
        <v>0</v>
      </c>
      <c r="AB1846" s="228" t="str">
        <f t="shared" si="259"/>
        <v/>
      </c>
    </row>
    <row r="1847" spans="1:28" s="227" customFormat="1" ht="20.25">
      <c r="A1847" s="181"/>
      <c r="B1847" s="182" t="str">
        <f>IF(LEN(A1847)=0,"",INDEX('Smelter Look-up'!$A:$A,MATCH($A1847,'Smelter Look-up'!$E:$E,0)))</f>
        <v/>
      </c>
      <c r="C1847" s="186" t="str">
        <f>IF(LEN(A1847)=0,"",INDEX('Smelter Look-up'!$C:$C,MATCH($A1847,'Smelter Look-up'!$E:$E,0)))</f>
        <v/>
      </c>
      <c r="D1847" s="230"/>
      <c r="E1847" s="182" t="str">
        <f ca="1">IF(ISERROR($V1847),"",OFFSET('Smelter Look-up'!$D$4,$V1847-4,0)&amp;"")</f>
        <v/>
      </c>
      <c r="F1847" s="182" t="str">
        <f ca="1">IF(ISERROR($V1847),"",OFFSET('Smelter Look-up'!$E$4,$V1847-4,0))</f>
        <v/>
      </c>
      <c r="G1847" s="182" t="str">
        <f ca="1">IF(C1847=$X$4,IF(ISERROR($V1847),"Enter smelter details","RMI"),IF(ISERROR($V1847),"",OFFSET('Smelter Look-up'!$F$4,$V1847-4,0)))</f>
        <v/>
      </c>
      <c r="H1847" s="183" t="str">
        <f ca="1">IF(ISERROR($V1847),"",OFFSET('Smelter Look-up'!$G$4,$V1847-4,0))</f>
        <v/>
      </c>
      <c r="I1847" s="184" t="str">
        <f ca="1">IF(ISERROR($V1847),"",OFFSET('Smelter Look-up'!$H$4,$V1847-4,0))</f>
        <v/>
      </c>
      <c r="J1847" s="184" t="str">
        <f ca="1">IF(ISERROR($V1847),"",OFFSET('Smelter Look-up'!$I$4,$V1847-4,0))</f>
        <v/>
      </c>
      <c r="K1847" s="224"/>
      <c r="L1847" s="224"/>
      <c r="M1847" s="224"/>
      <c r="N1847" s="224"/>
      <c r="O1847" s="224"/>
      <c r="P1847" s="185"/>
      <c r="Q1847" s="225"/>
      <c r="R1847" s="182" t="str">
        <f ca="1">IF(ISERROR($V1847),"",OFFSET('Smelter Look-up'!$C$4,$V1847-4,0)&amp;"")</f>
        <v/>
      </c>
      <c r="S1847" s="181" t="str">
        <f t="shared" ca="1" si="257"/>
        <v/>
      </c>
      <c r="T1847" s="181" t="str">
        <f ca="1">IF(B1847="","",IF(ISERROR(MATCH($J1847,SorP!$B$1:$B$6226,0)),"",INDIRECT("'SorP'!$A$"&amp;MATCH($S1847&amp;$J1847,SorP!C:C,0))))</f>
        <v/>
      </c>
      <c r="U1847" s="201"/>
      <c r="V1847" s="226" t="e">
        <f>IF(C1847="",NA(),IF(OR(C1847="Smelter not listed",C1847="Smelter not yet identified"),MATCH($B1847&amp;$D1847,'Smelter Look-up'!$J:$J,0),MATCH($B1847&amp;$C1847,'Smelter Look-up'!$J:$J,0)))</f>
        <v>#N/A</v>
      </c>
      <c r="X1847" s="227">
        <f t="shared" ca="1" si="258"/>
        <v>0</v>
      </c>
      <c r="AB1847" s="228" t="str">
        <f t="shared" si="259"/>
        <v/>
      </c>
    </row>
    <row r="1848" spans="1:28" s="227" customFormat="1" ht="20.25">
      <c r="A1848" s="181"/>
      <c r="B1848" s="182" t="str">
        <f>IF(LEN(A1848)=0,"",INDEX('Smelter Look-up'!$A:$A,MATCH($A1848,'Smelter Look-up'!$E:$E,0)))</f>
        <v/>
      </c>
      <c r="C1848" s="186" t="str">
        <f>IF(LEN(A1848)=0,"",INDEX('Smelter Look-up'!$C:$C,MATCH($A1848,'Smelter Look-up'!$E:$E,0)))</f>
        <v/>
      </c>
      <c r="D1848" s="230"/>
      <c r="E1848" s="182" t="str">
        <f ca="1">IF(ISERROR($V1848),"",OFFSET('Smelter Look-up'!$D$4,$V1848-4,0)&amp;"")</f>
        <v/>
      </c>
      <c r="F1848" s="182" t="str">
        <f ca="1">IF(ISERROR($V1848),"",OFFSET('Smelter Look-up'!$E$4,$V1848-4,0))</f>
        <v/>
      </c>
      <c r="G1848" s="182" t="str">
        <f ca="1">IF(C1848=$X$4,IF(ISERROR($V1848),"Enter smelter details","RMI"),IF(ISERROR($V1848),"",OFFSET('Smelter Look-up'!$F$4,$V1848-4,0)))</f>
        <v/>
      </c>
      <c r="H1848" s="183" t="str">
        <f ca="1">IF(ISERROR($V1848),"",OFFSET('Smelter Look-up'!$G$4,$V1848-4,0))</f>
        <v/>
      </c>
      <c r="I1848" s="184" t="str">
        <f ca="1">IF(ISERROR($V1848),"",OFFSET('Smelter Look-up'!$H$4,$V1848-4,0))</f>
        <v/>
      </c>
      <c r="J1848" s="184" t="str">
        <f ca="1">IF(ISERROR($V1848),"",OFFSET('Smelter Look-up'!$I$4,$V1848-4,0))</f>
        <v/>
      </c>
      <c r="K1848" s="224"/>
      <c r="L1848" s="224"/>
      <c r="M1848" s="224"/>
      <c r="N1848" s="224"/>
      <c r="O1848" s="224"/>
      <c r="P1848" s="185"/>
      <c r="Q1848" s="225"/>
      <c r="R1848" s="182" t="str">
        <f ca="1">IF(ISERROR($V1848),"",OFFSET('Smelter Look-up'!$C$4,$V1848-4,0)&amp;"")</f>
        <v/>
      </c>
      <c r="S1848" s="181" t="str">
        <f t="shared" ca="1" si="257"/>
        <v/>
      </c>
      <c r="T1848" s="181" t="str">
        <f ca="1">IF(B1848="","",IF(ISERROR(MATCH($J1848,SorP!$B$1:$B$6226,0)),"",INDIRECT("'SorP'!$A$"&amp;MATCH($S1848&amp;$J1848,SorP!C:C,0))))</f>
        <v/>
      </c>
      <c r="U1848" s="201"/>
      <c r="V1848" s="226" t="e">
        <f>IF(C1848="",NA(),IF(OR(C1848="Smelter not listed",C1848="Smelter not yet identified"),MATCH($B1848&amp;$D1848,'Smelter Look-up'!$J:$J,0),MATCH($B1848&amp;$C1848,'Smelter Look-up'!$J:$J,0)))</f>
        <v>#N/A</v>
      </c>
      <c r="X1848" s="227">
        <f t="shared" ca="1" si="258"/>
        <v>0</v>
      </c>
      <c r="AB1848" s="228" t="str">
        <f t="shared" si="259"/>
        <v/>
      </c>
    </row>
    <row r="1849" spans="1:28" s="227" customFormat="1" ht="20.25">
      <c r="A1849" s="181"/>
      <c r="B1849" s="182" t="str">
        <f>IF(LEN(A1849)=0,"",INDEX('Smelter Look-up'!$A:$A,MATCH($A1849,'Smelter Look-up'!$E:$E,0)))</f>
        <v/>
      </c>
      <c r="C1849" s="186" t="str">
        <f>IF(LEN(A1849)=0,"",INDEX('Smelter Look-up'!$C:$C,MATCH($A1849,'Smelter Look-up'!$E:$E,0)))</f>
        <v/>
      </c>
      <c r="D1849" s="230"/>
      <c r="E1849" s="182" t="str">
        <f ca="1">IF(ISERROR($V1849),"",OFFSET('Smelter Look-up'!$D$4,$V1849-4,0)&amp;"")</f>
        <v/>
      </c>
      <c r="F1849" s="182" t="str">
        <f ca="1">IF(ISERROR($V1849),"",OFFSET('Smelter Look-up'!$E$4,$V1849-4,0))</f>
        <v/>
      </c>
      <c r="G1849" s="182" t="str">
        <f ca="1">IF(C1849=$X$4,IF(ISERROR($V1849),"Enter smelter details","RMI"),IF(ISERROR($V1849),"",OFFSET('Smelter Look-up'!$F$4,$V1849-4,0)))</f>
        <v/>
      </c>
      <c r="H1849" s="183" t="str">
        <f ca="1">IF(ISERROR($V1849),"",OFFSET('Smelter Look-up'!$G$4,$V1849-4,0))</f>
        <v/>
      </c>
      <c r="I1849" s="184" t="str">
        <f ca="1">IF(ISERROR($V1849),"",OFFSET('Smelter Look-up'!$H$4,$V1849-4,0))</f>
        <v/>
      </c>
      <c r="J1849" s="184" t="str">
        <f ca="1">IF(ISERROR($V1849),"",OFFSET('Smelter Look-up'!$I$4,$V1849-4,0))</f>
        <v/>
      </c>
      <c r="K1849" s="224"/>
      <c r="L1849" s="224"/>
      <c r="M1849" s="224"/>
      <c r="N1849" s="224"/>
      <c r="O1849" s="224"/>
      <c r="P1849" s="185"/>
      <c r="Q1849" s="225"/>
      <c r="R1849" s="182" t="str">
        <f ca="1">IF(ISERROR($V1849),"",OFFSET('Smelter Look-up'!$C$4,$V1849-4,0)&amp;"")</f>
        <v/>
      </c>
      <c r="S1849" s="181" t="str">
        <f t="shared" ca="1" si="257"/>
        <v/>
      </c>
      <c r="T1849" s="181" t="str">
        <f ca="1">IF(B1849="","",IF(ISERROR(MATCH($J1849,SorP!$B$1:$B$6226,0)),"",INDIRECT("'SorP'!$A$"&amp;MATCH($S1849&amp;$J1849,SorP!C:C,0))))</f>
        <v/>
      </c>
      <c r="U1849" s="201"/>
      <c r="V1849" s="226" t="e">
        <f>IF(C1849="",NA(),IF(OR(C1849="Smelter not listed",C1849="Smelter not yet identified"),MATCH($B1849&amp;$D1849,'Smelter Look-up'!$J:$J,0),MATCH($B1849&amp;$C1849,'Smelter Look-up'!$J:$J,0)))</f>
        <v>#N/A</v>
      </c>
      <c r="X1849" s="227">
        <f t="shared" ca="1" si="258"/>
        <v>0</v>
      </c>
      <c r="AB1849" s="228" t="str">
        <f t="shared" si="259"/>
        <v/>
      </c>
    </row>
    <row r="1850" spans="1:28" s="227" customFormat="1" ht="20.25">
      <c r="A1850" s="181"/>
      <c r="B1850" s="182" t="str">
        <f>IF(LEN(A1850)=0,"",INDEX('Smelter Look-up'!$A:$A,MATCH($A1850,'Smelter Look-up'!$E:$E,0)))</f>
        <v/>
      </c>
      <c r="C1850" s="186" t="str">
        <f>IF(LEN(A1850)=0,"",INDEX('Smelter Look-up'!$C:$C,MATCH($A1850,'Smelter Look-up'!$E:$E,0)))</f>
        <v/>
      </c>
      <c r="D1850" s="230"/>
      <c r="E1850" s="182" t="str">
        <f ca="1">IF(ISERROR($V1850),"",OFFSET('Smelter Look-up'!$D$4,$V1850-4,0)&amp;"")</f>
        <v/>
      </c>
      <c r="F1850" s="182" t="str">
        <f ca="1">IF(ISERROR($V1850),"",OFFSET('Smelter Look-up'!$E$4,$V1850-4,0))</f>
        <v/>
      </c>
      <c r="G1850" s="182" t="str">
        <f ca="1">IF(C1850=$X$4,IF(ISERROR($V1850),"Enter smelter details","RMI"),IF(ISERROR($V1850),"",OFFSET('Smelter Look-up'!$F$4,$V1850-4,0)))</f>
        <v/>
      </c>
      <c r="H1850" s="183" t="str">
        <f ca="1">IF(ISERROR($V1850),"",OFFSET('Smelter Look-up'!$G$4,$V1850-4,0))</f>
        <v/>
      </c>
      <c r="I1850" s="184" t="str">
        <f ca="1">IF(ISERROR($V1850),"",OFFSET('Smelter Look-up'!$H$4,$V1850-4,0))</f>
        <v/>
      </c>
      <c r="J1850" s="184" t="str">
        <f ca="1">IF(ISERROR($V1850),"",OFFSET('Smelter Look-up'!$I$4,$V1850-4,0))</f>
        <v/>
      </c>
      <c r="K1850" s="224"/>
      <c r="L1850" s="224"/>
      <c r="M1850" s="224"/>
      <c r="N1850" s="224"/>
      <c r="O1850" s="224"/>
      <c r="P1850" s="185"/>
      <c r="Q1850" s="225"/>
      <c r="R1850" s="182" t="str">
        <f ca="1">IF(ISERROR($V1850),"",OFFSET('Smelter Look-up'!$C$4,$V1850-4,0)&amp;"")</f>
        <v/>
      </c>
      <c r="S1850" s="181" t="str">
        <f t="shared" ca="1" si="257"/>
        <v/>
      </c>
      <c r="T1850" s="181" t="str">
        <f ca="1">IF(B1850="","",IF(ISERROR(MATCH($J1850,SorP!$B$1:$B$6226,0)),"",INDIRECT("'SorP'!$A$"&amp;MATCH($S1850&amp;$J1850,SorP!C:C,0))))</f>
        <v/>
      </c>
      <c r="U1850" s="201"/>
      <c r="V1850" s="226" t="e">
        <f>IF(C1850="",NA(),IF(OR(C1850="Smelter not listed",C1850="Smelter not yet identified"),MATCH($B1850&amp;$D1850,'Smelter Look-up'!$J:$J,0),MATCH($B1850&amp;$C1850,'Smelter Look-up'!$J:$J,0)))</f>
        <v>#N/A</v>
      </c>
      <c r="X1850" s="227">
        <f t="shared" ca="1" si="258"/>
        <v>0</v>
      </c>
      <c r="AB1850" s="228" t="str">
        <f t="shared" si="259"/>
        <v/>
      </c>
    </row>
    <row r="1851" spans="1:28" s="227" customFormat="1" ht="20.25">
      <c r="A1851" s="181"/>
      <c r="B1851" s="182" t="str">
        <f>IF(LEN(A1851)=0,"",INDEX('Smelter Look-up'!$A:$A,MATCH($A1851,'Smelter Look-up'!$E:$E,0)))</f>
        <v/>
      </c>
      <c r="C1851" s="186" t="str">
        <f>IF(LEN(A1851)=0,"",INDEX('Smelter Look-up'!$C:$C,MATCH($A1851,'Smelter Look-up'!$E:$E,0)))</f>
        <v/>
      </c>
      <c r="D1851" s="230"/>
      <c r="E1851" s="182" t="str">
        <f ca="1">IF(ISERROR($V1851),"",OFFSET('Smelter Look-up'!$D$4,$V1851-4,0)&amp;"")</f>
        <v/>
      </c>
      <c r="F1851" s="182" t="str">
        <f ca="1">IF(ISERROR($V1851),"",OFFSET('Smelter Look-up'!$E$4,$V1851-4,0))</f>
        <v/>
      </c>
      <c r="G1851" s="182" t="str">
        <f ca="1">IF(C1851=$X$4,IF(ISERROR($V1851),"Enter smelter details","RMI"),IF(ISERROR($V1851),"",OFFSET('Smelter Look-up'!$F$4,$V1851-4,0)))</f>
        <v/>
      </c>
      <c r="H1851" s="183" t="str">
        <f ca="1">IF(ISERROR($V1851),"",OFFSET('Smelter Look-up'!$G$4,$V1851-4,0))</f>
        <v/>
      </c>
      <c r="I1851" s="184" t="str">
        <f ca="1">IF(ISERROR($V1851),"",OFFSET('Smelter Look-up'!$H$4,$V1851-4,0))</f>
        <v/>
      </c>
      <c r="J1851" s="184" t="str">
        <f ca="1">IF(ISERROR($V1851),"",OFFSET('Smelter Look-up'!$I$4,$V1851-4,0))</f>
        <v/>
      </c>
      <c r="K1851" s="224"/>
      <c r="L1851" s="224"/>
      <c r="M1851" s="224"/>
      <c r="N1851" s="224"/>
      <c r="O1851" s="224"/>
      <c r="P1851" s="185"/>
      <c r="Q1851" s="225"/>
      <c r="R1851" s="182" t="str">
        <f ca="1">IF(ISERROR($V1851),"",OFFSET('Smelter Look-up'!$C$4,$V1851-4,0)&amp;"")</f>
        <v/>
      </c>
      <c r="S1851" s="181" t="str">
        <f t="shared" ref="S1851" ca="1" si="260">IF(B1851="","",IF(ISERROR(MATCH($E1851,CL,0)),"Unknown",INDIRECT("'C'!$A$"&amp;MATCH($E1851,CL,0)+1)))</f>
        <v/>
      </c>
      <c r="T1851" s="181" t="str">
        <f ca="1">IF(B1851="","",IF(ISERROR(MATCH($J1851,SorP!$B$1:$B$6226,0)),"",INDIRECT("'SorP'!$A$"&amp;MATCH($S1851&amp;$J1851,SorP!C:C,0))))</f>
        <v/>
      </c>
      <c r="U1851" s="201"/>
      <c r="V1851" s="226" t="e">
        <f>IF(C1851="",NA(),IF(OR(C1851="Smelter not listed",C1851="Smelter not yet identified"),MATCH($B1851&amp;$D1851,'Smelter Look-up'!$J:$J,0),MATCH($B1851&amp;$C1851,'Smelter Look-up'!$J:$J,0)))</f>
        <v>#N/A</v>
      </c>
      <c r="X1851" s="227">
        <f t="shared" ref="X1851" ca="1" si="261">IF(AND(C1851="Smelter not listed",OR(LEN(D1851)=0,LEN(E1851)=0)),1,0)</f>
        <v>0</v>
      </c>
      <c r="AB1851" s="228" t="str">
        <f t="shared" ref="AB1851" si="262">B1851&amp;C1851</f>
        <v/>
      </c>
    </row>
    <row r="1852" spans="1:28" s="227" customFormat="1" ht="20.25">
      <c r="A1852" s="181"/>
      <c r="B1852" s="182" t="str">
        <f>IF(LEN(A1852)=0,"",INDEX('Smelter Look-up'!$A:$A,MATCH($A1852,'Smelter Look-up'!$E:$E,0)))</f>
        <v/>
      </c>
      <c r="C1852" s="186" t="str">
        <f>IF(LEN(A1852)=0,"",INDEX('Smelter Look-up'!$C:$C,MATCH($A1852,'Smelter Look-up'!$E:$E,0)))</f>
        <v/>
      </c>
      <c r="D1852" s="230"/>
      <c r="E1852" s="182" t="str">
        <f ca="1">IF(ISERROR($V1852),"",OFFSET('Smelter Look-up'!$D$4,$V1852-4,0)&amp;"")</f>
        <v/>
      </c>
      <c r="F1852" s="182" t="str">
        <f ca="1">IF(ISERROR($V1852),"",OFFSET('Smelter Look-up'!$E$4,$V1852-4,0))</f>
        <v/>
      </c>
      <c r="G1852" s="182" t="str">
        <f ca="1">IF(C1852=$X$4,IF(ISERROR($V1852),"Enter smelter details","RMI"),IF(ISERROR($V1852),"",OFFSET('Smelter Look-up'!$F$4,$V1852-4,0)))</f>
        <v/>
      </c>
      <c r="H1852" s="183" t="str">
        <f ca="1">IF(ISERROR($V1852),"",OFFSET('Smelter Look-up'!$G$4,$V1852-4,0))</f>
        <v/>
      </c>
      <c r="I1852" s="184" t="str">
        <f ca="1">IF(ISERROR($V1852),"",OFFSET('Smelter Look-up'!$H$4,$V1852-4,0))</f>
        <v/>
      </c>
      <c r="J1852" s="184" t="str">
        <f ca="1">IF(ISERROR($V1852),"",OFFSET('Smelter Look-up'!$I$4,$V1852-4,0))</f>
        <v/>
      </c>
      <c r="K1852" s="224"/>
      <c r="L1852" s="224"/>
      <c r="M1852" s="224"/>
      <c r="N1852" s="224"/>
      <c r="O1852" s="224"/>
      <c r="P1852" s="185"/>
      <c r="Q1852" s="225"/>
      <c r="R1852" s="182" t="str">
        <f ca="1">IF(ISERROR($V1852),"",OFFSET('Smelter Look-up'!$C$4,$V1852-4,0)&amp;"")</f>
        <v/>
      </c>
      <c r="S1852" s="181" t="str">
        <f t="shared" ref="S1852:S1883" ca="1" si="263">IF(B1852="","",IF(ISERROR(MATCH($E1852,CL,0)),"Unknown",INDIRECT("'C'!$A$"&amp;MATCH($E1852,CL,0)+1)))</f>
        <v/>
      </c>
      <c r="T1852" s="181" t="str">
        <f ca="1">IF(B1852="","",IF(ISERROR(MATCH($J1852,SorP!$B$1:$B$6226,0)),"",INDIRECT("'SorP'!$A$"&amp;MATCH($S1852&amp;$J1852,SorP!C:C,0))))</f>
        <v/>
      </c>
      <c r="U1852" s="201"/>
      <c r="V1852" s="226" t="e">
        <f>IF(C1852="",NA(),IF(OR(C1852="Smelter not listed",C1852="Smelter not yet identified"),MATCH($B1852&amp;$D1852,'Smelter Look-up'!$J:$J,0),MATCH($B1852&amp;$C1852,'Smelter Look-up'!$J:$J,0)))</f>
        <v>#N/A</v>
      </c>
      <c r="X1852" s="227">
        <f t="shared" ref="X1852:X1883" ca="1" si="264">IF(AND(C1852="Smelter not listed",OR(LEN(D1852)=0,LEN(E1852)=0)),1,0)</f>
        <v>0</v>
      </c>
      <c r="AB1852" s="228" t="str">
        <f t="shared" ref="AB1852:AB1883" si="265">B1852&amp;C1852</f>
        <v/>
      </c>
    </row>
    <row r="1853" spans="1:28" s="227" customFormat="1" ht="20.25">
      <c r="A1853" s="181"/>
      <c r="B1853" s="182" t="str">
        <f>IF(LEN(A1853)=0,"",INDEX('Smelter Look-up'!$A:$A,MATCH($A1853,'Smelter Look-up'!$E:$E,0)))</f>
        <v/>
      </c>
      <c r="C1853" s="186" t="str">
        <f>IF(LEN(A1853)=0,"",INDEX('Smelter Look-up'!$C:$C,MATCH($A1853,'Smelter Look-up'!$E:$E,0)))</f>
        <v/>
      </c>
      <c r="D1853" s="230"/>
      <c r="E1853" s="182" t="str">
        <f ca="1">IF(ISERROR($V1853),"",OFFSET('Smelter Look-up'!$D$4,$V1853-4,0)&amp;"")</f>
        <v/>
      </c>
      <c r="F1853" s="182" t="str">
        <f ca="1">IF(ISERROR($V1853),"",OFFSET('Smelter Look-up'!$E$4,$V1853-4,0))</f>
        <v/>
      </c>
      <c r="G1853" s="182" t="str">
        <f ca="1">IF(C1853=$X$4,IF(ISERROR($V1853),"Enter smelter details","RMI"),IF(ISERROR($V1853),"",OFFSET('Smelter Look-up'!$F$4,$V1853-4,0)))</f>
        <v/>
      </c>
      <c r="H1853" s="183" t="str">
        <f ca="1">IF(ISERROR($V1853),"",OFFSET('Smelter Look-up'!$G$4,$V1853-4,0))</f>
        <v/>
      </c>
      <c r="I1853" s="184" t="str">
        <f ca="1">IF(ISERROR($V1853),"",OFFSET('Smelter Look-up'!$H$4,$V1853-4,0))</f>
        <v/>
      </c>
      <c r="J1853" s="184" t="str">
        <f ca="1">IF(ISERROR($V1853),"",OFFSET('Smelter Look-up'!$I$4,$V1853-4,0))</f>
        <v/>
      </c>
      <c r="K1853" s="224"/>
      <c r="L1853" s="224"/>
      <c r="M1853" s="224"/>
      <c r="N1853" s="224"/>
      <c r="O1853" s="224"/>
      <c r="P1853" s="185"/>
      <c r="Q1853" s="225"/>
      <c r="R1853" s="182" t="str">
        <f ca="1">IF(ISERROR($V1853),"",OFFSET('Smelter Look-up'!$C$4,$V1853-4,0)&amp;"")</f>
        <v/>
      </c>
      <c r="S1853" s="181" t="str">
        <f t="shared" ca="1" si="263"/>
        <v/>
      </c>
      <c r="T1853" s="181" t="str">
        <f ca="1">IF(B1853="","",IF(ISERROR(MATCH($J1853,SorP!$B$1:$B$6226,0)),"",INDIRECT("'SorP'!$A$"&amp;MATCH($S1853&amp;$J1853,SorP!C:C,0))))</f>
        <v/>
      </c>
      <c r="U1853" s="201"/>
      <c r="V1853" s="226" t="e">
        <f>IF(C1853="",NA(),IF(OR(C1853="Smelter not listed",C1853="Smelter not yet identified"),MATCH($B1853&amp;$D1853,'Smelter Look-up'!$J:$J,0),MATCH($B1853&amp;$C1853,'Smelter Look-up'!$J:$J,0)))</f>
        <v>#N/A</v>
      </c>
      <c r="X1853" s="227">
        <f t="shared" ca="1" si="264"/>
        <v>0</v>
      </c>
      <c r="AB1853" s="228" t="str">
        <f t="shared" si="265"/>
        <v/>
      </c>
    </row>
    <row r="1854" spans="1:28" s="227" customFormat="1" ht="20.25">
      <c r="A1854" s="181"/>
      <c r="B1854" s="182" t="str">
        <f>IF(LEN(A1854)=0,"",INDEX('Smelter Look-up'!$A:$A,MATCH($A1854,'Smelter Look-up'!$E:$E,0)))</f>
        <v/>
      </c>
      <c r="C1854" s="186" t="str">
        <f>IF(LEN(A1854)=0,"",INDEX('Smelter Look-up'!$C:$C,MATCH($A1854,'Smelter Look-up'!$E:$E,0)))</f>
        <v/>
      </c>
      <c r="D1854" s="230"/>
      <c r="E1854" s="182" t="str">
        <f ca="1">IF(ISERROR($V1854),"",OFFSET('Smelter Look-up'!$D$4,$V1854-4,0)&amp;"")</f>
        <v/>
      </c>
      <c r="F1854" s="182" t="str">
        <f ca="1">IF(ISERROR($V1854),"",OFFSET('Smelter Look-up'!$E$4,$V1854-4,0))</f>
        <v/>
      </c>
      <c r="G1854" s="182" t="str">
        <f ca="1">IF(C1854=$X$4,IF(ISERROR($V1854),"Enter smelter details","RMI"),IF(ISERROR($V1854),"",OFFSET('Smelter Look-up'!$F$4,$V1854-4,0)))</f>
        <v/>
      </c>
      <c r="H1854" s="183" t="str">
        <f ca="1">IF(ISERROR($V1854),"",OFFSET('Smelter Look-up'!$G$4,$V1854-4,0))</f>
        <v/>
      </c>
      <c r="I1854" s="184" t="str">
        <f ca="1">IF(ISERROR($V1854),"",OFFSET('Smelter Look-up'!$H$4,$V1854-4,0))</f>
        <v/>
      </c>
      <c r="J1854" s="184" t="str">
        <f ca="1">IF(ISERROR($V1854),"",OFFSET('Smelter Look-up'!$I$4,$V1854-4,0))</f>
        <v/>
      </c>
      <c r="K1854" s="224"/>
      <c r="L1854" s="224"/>
      <c r="M1854" s="224"/>
      <c r="N1854" s="224"/>
      <c r="O1854" s="224"/>
      <c r="P1854" s="185"/>
      <c r="Q1854" s="225"/>
      <c r="R1854" s="182" t="str">
        <f ca="1">IF(ISERROR($V1854),"",OFFSET('Smelter Look-up'!$C$4,$V1854-4,0)&amp;"")</f>
        <v/>
      </c>
      <c r="S1854" s="181" t="str">
        <f t="shared" ca="1" si="263"/>
        <v/>
      </c>
      <c r="T1854" s="181" t="str">
        <f ca="1">IF(B1854="","",IF(ISERROR(MATCH($J1854,SorP!$B$1:$B$6226,0)),"",INDIRECT("'SorP'!$A$"&amp;MATCH($S1854&amp;$J1854,SorP!C:C,0))))</f>
        <v/>
      </c>
      <c r="U1854" s="201"/>
      <c r="V1854" s="226" t="e">
        <f>IF(C1854="",NA(),IF(OR(C1854="Smelter not listed",C1854="Smelter not yet identified"),MATCH($B1854&amp;$D1854,'Smelter Look-up'!$J:$J,0),MATCH($B1854&amp;$C1854,'Smelter Look-up'!$J:$J,0)))</f>
        <v>#N/A</v>
      </c>
      <c r="X1854" s="227">
        <f t="shared" ca="1" si="264"/>
        <v>0</v>
      </c>
      <c r="AB1854" s="228" t="str">
        <f t="shared" si="265"/>
        <v/>
      </c>
    </row>
    <row r="1855" spans="1:28" s="227" customFormat="1" ht="20.25">
      <c r="A1855" s="181"/>
      <c r="B1855" s="182" t="str">
        <f>IF(LEN(A1855)=0,"",INDEX('Smelter Look-up'!$A:$A,MATCH($A1855,'Smelter Look-up'!$E:$E,0)))</f>
        <v/>
      </c>
      <c r="C1855" s="186" t="str">
        <f>IF(LEN(A1855)=0,"",INDEX('Smelter Look-up'!$C:$C,MATCH($A1855,'Smelter Look-up'!$E:$E,0)))</f>
        <v/>
      </c>
      <c r="D1855" s="230"/>
      <c r="E1855" s="182" t="str">
        <f ca="1">IF(ISERROR($V1855),"",OFFSET('Smelter Look-up'!$D$4,$V1855-4,0)&amp;"")</f>
        <v/>
      </c>
      <c r="F1855" s="182" t="str">
        <f ca="1">IF(ISERROR($V1855),"",OFFSET('Smelter Look-up'!$E$4,$V1855-4,0))</f>
        <v/>
      </c>
      <c r="G1855" s="182" t="str">
        <f ca="1">IF(C1855=$X$4,IF(ISERROR($V1855),"Enter smelter details","RMI"),IF(ISERROR($V1855),"",OFFSET('Smelter Look-up'!$F$4,$V1855-4,0)))</f>
        <v/>
      </c>
      <c r="H1855" s="183" t="str">
        <f ca="1">IF(ISERROR($V1855),"",OFFSET('Smelter Look-up'!$G$4,$V1855-4,0))</f>
        <v/>
      </c>
      <c r="I1855" s="184" t="str">
        <f ca="1">IF(ISERROR($V1855),"",OFFSET('Smelter Look-up'!$H$4,$V1855-4,0))</f>
        <v/>
      </c>
      <c r="J1855" s="184" t="str">
        <f ca="1">IF(ISERROR($V1855),"",OFFSET('Smelter Look-up'!$I$4,$V1855-4,0))</f>
        <v/>
      </c>
      <c r="K1855" s="224"/>
      <c r="L1855" s="224"/>
      <c r="M1855" s="224"/>
      <c r="N1855" s="224"/>
      <c r="O1855" s="224"/>
      <c r="P1855" s="185"/>
      <c r="Q1855" s="225"/>
      <c r="R1855" s="182" t="str">
        <f ca="1">IF(ISERROR($V1855),"",OFFSET('Smelter Look-up'!$C$4,$V1855-4,0)&amp;"")</f>
        <v/>
      </c>
      <c r="S1855" s="181" t="str">
        <f t="shared" ca="1" si="263"/>
        <v/>
      </c>
      <c r="T1855" s="181" t="str">
        <f ca="1">IF(B1855="","",IF(ISERROR(MATCH($J1855,SorP!$B$1:$B$6226,0)),"",INDIRECT("'SorP'!$A$"&amp;MATCH($S1855&amp;$J1855,SorP!C:C,0))))</f>
        <v/>
      </c>
      <c r="U1855" s="201"/>
      <c r="V1855" s="226" t="e">
        <f>IF(C1855="",NA(),IF(OR(C1855="Smelter not listed",C1855="Smelter not yet identified"),MATCH($B1855&amp;$D1855,'Smelter Look-up'!$J:$J,0),MATCH($B1855&amp;$C1855,'Smelter Look-up'!$J:$J,0)))</f>
        <v>#N/A</v>
      </c>
      <c r="X1855" s="227">
        <f t="shared" ca="1" si="264"/>
        <v>0</v>
      </c>
      <c r="AB1855" s="228" t="str">
        <f t="shared" si="265"/>
        <v/>
      </c>
    </row>
    <row r="1856" spans="1:28" s="227" customFormat="1" ht="20.25">
      <c r="A1856" s="181"/>
      <c r="B1856" s="182" t="str">
        <f>IF(LEN(A1856)=0,"",INDEX('Smelter Look-up'!$A:$A,MATCH($A1856,'Smelter Look-up'!$E:$E,0)))</f>
        <v/>
      </c>
      <c r="C1856" s="186" t="str">
        <f>IF(LEN(A1856)=0,"",INDEX('Smelter Look-up'!$C:$C,MATCH($A1856,'Smelter Look-up'!$E:$E,0)))</f>
        <v/>
      </c>
      <c r="D1856" s="230"/>
      <c r="E1856" s="182" t="str">
        <f ca="1">IF(ISERROR($V1856),"",OFFSET('Smelter Look-up'!$D$4,$V1856-4,0)&amp;"")</f>
        <v/>
      </c>
      <c r="F1856" s="182" t="str">
        <f ca="1">IF(ISERROR($V1856),"",OFFSET('Smelter Look-up'!$E$4,$V1856-4,0))</f>
        <v/>
      </c>
      <c r="G1856" s="182" t="str">
        <f ca="1">IF(C1856=$X$4,IF(ISERROR($V1856),"Enter smelter details","RMI"),IF(ISERROR($V1856),"",OFFSET('Smelter Look-up'!$F$4,$V1856-4,0)))</f>
        <v/>
      </c>
      <c r="H1856" s="183" t="str">
        <f ca="1">IF(ISERROR($V1856),"",OFFSET('Smelter Look-up'!$G$4,$V1856-4,0))</f>
        <v/>
      </c>
      <c r="I1856" s="184" t="str">
        <f ca="1">IF(ISERROR($V1856),"",OFFSET('Smelter Look-up'!$H$4,$V1856-4,0))</f>
        <v/>
      </c>
      <c r="J1856" s="184" t="str">
        <f ca="1">IF(ISERROR($V1856),"",OFFSET('Smelter Look-up'!$I$4,$V1856-4,0))</f>
        <v/>
      </c>
      <c r="K1856" s="224"/>
      <c r="L1856" s="224"/>
      <c r="M1856" s="224"/>
      <c r="N1856" s="224"/>
      <c r="O1856" s="224"/>
      <c r="P1856" s="185"/>
      <c r="Q1856" s="225"/>
      <c r="R1856" s="182" t="str">
        <f ca="1">IF(ISERROR($V1856),"",OFFSET('Smelter Look-up'!$C$4,$V1856-4,0)&amp;"")</f>
        <v/>
      </c>
      <c r="S1856" s="181" t="str">
        <f t="shared" ca="1" si="263"/>
        <v/>
      </c>
      <c r="T1856" s="181" t="str">
        <f ca="1">IF(B1856="","",IF(ISERROR(MATCH($J1856,SorP!$B$1:$B$6226,0)),"",INDIRECT("'SorP'!$A$"&amp;MATCH($S1856&amp;$J1856,SorP!C:C,0))))</f>
        <v/>
      </c>
      <c r="U1856" s="201"/>
      <c r="V1856" s="226" t="e">
        <f>IF(C1856="",NA(),IF(OR(C1856="Smelter not listed",C1856="Smelter not yet identified"),MATCH($B1856&amp;$D1856,'Smelter Look-up'!$J:$J,0),MATCH($B1856&amp;$C1856,'Smelter Look-up'!$J:$J,0)))</f>
        <v>#N/A</v>
      </c>
      <c r="X1856" s="227">
        <f t="shared" ca="1" si="264"/>
        <v>0</v>
      </c>
      <c r="AB1856" s="228" t="str">
        <f t="shared" si="265"/>
        <v/>
      </c>
    </row>
    <row r="1857" spans="1:28" s="227" customFormat="1" ht="20.25">
      <c r="A1857" s="181"/>
      <c r="B1857" s="182" t="str">
        <f>IF(LEN(A1857)=0,"",INDEX('Smelter Look-up'!$A:$A,MATCH($A1857,'Smelter Look-up'!$E:$E,0)))</f>
        <v/>
      </c>
      <c r="C1857" s="186" t="str">
        <f>IF(LEN(A1857)=0,"",INDEX('Smelter Look-up'!$C:$C,MATCH($A1857,'Smelter Look-up'!$E:$E,0)))</f>
        <v/>
      </c>
      <c r="D1857" s="230"/>
      <c r="E1857" s="182" t="str">
        <f ca="1">IF(ISERROR($V1857),"",OFFSET('Smelter Look-up'!$D$4,$V1857-4,0)&amp;"")</f>
        <v/>
      </c>
      <c r="F1857" s="182" t="str">
        <f ca="1">IF(ISERROR($V1857),"",OFFSET('Smelter Look-up'!$E$4,$V1857-4,0))</f>
        <v/>
      </c>
      <c r="G1857" s="182" t="str">
        <f ca="1">IF(C1857=$X$4,IF(ISERROR($V1857),"Enter smelter details","RMI"),IF(ISERROR($V1857),"",OFFSET('Smelter Look-up'!$F$4,$V1857-4,0)))</f>
        <v/>
      </c>
      <c r="H1857" s="183" t="str">
        <f ca="1">IF(ISERROR($V1857),"",OFFSET('Smelter Look-up'!$G$4,$V1857-4,0))</f>
        <v/>
      </c>
      <c r="I1857" s="184" t="str">
        <f ca="1">IF(ISERROR($V1857),"",OFFSET('Smelter Look-up'!$H$4,$V1857-4,0))</f>
        <v/>
      </c>
      <c r="J1857" s="184" t="str">
        <f ca="1">IF(ISERROR($V1857),"",OFFSET('Smelter Look-up'!$I$4,$V1857-4,0))</f>
        <v/>
      </c>
      <c r="K1857" s="224"/>
      <c r="L1857" s="224"/>
      <c r="M1857" s="224"/>
      <c r="N1857" s="224"/>
      <c r="O1857" s="224"/>
      <c r="P1857" s="185"/>
      <c r="Q1857" s="225"/>
      <c r="R1857" s="182" t="str">
        <f ca="1">IF(ISERROR($V1857),"",OFFSET('Smelter Look-up'!$C$4,$V1857-4,0)&amp;"")</f>
        <v/>
      </c>
      <c r="S1857" s="181" t="str">
        <f t="shared" ca="1" si="263"/>
        <v/>
      </c>
      <c r="T1857" s="181" t="str">
        <f ca="1">IF(B1857="","",IF(ISERROR(MATCH($J1857,SorP!$B$1:$B$6226,0)),"",INDIRECT("'SorP'!$A$"&amp;MATCH($S1857&amp;$J1857,SorP!C:C,0))))</f>
        <v/>
      </c>
      <c r="U1857" s="201"/>
      <c r="V1857" s="226" t="e">
        <f>IF(C1857="",NA(),IF(OR(C1857="Smelter not listed",C1857="Smelter not yet identified"),MATCH($B1857&amp;$D1857,'Smelter Look-up'!$J:$J,0),MATCH($B1857&amp;$C1857,'Smelter Look-up'!$J:$J,0)))</f>
        <v>#N/A</v>
      </c>
      <c r="X1857" s="227">
        <f t="shared" ca="1" si="264"/>
        <v>0</v>
      </c>
      <c r="AB1857" s="228" t="str">
        <f t="shared" si="265"/>
        <v/>
      </c>
    </row>
    <row r="1858" spans="1:28" s="227" customFormat="1" ht="20.25">
      <c r="A1858" s="181"/>
      <c r="B1858" s="182" t="str">
        <f>IF(LEN(A1858)=0,"",INDEX('Smelter Look-up'!$A:$A,MATCH($A1858,'Smelter Look-up'!$E:$E,0)))</f>
        <v/>
      </c>
      <c r="C1858" s="186" t="str">
        <f>IF(LEN(A1858)=0,"",INDEX('Smelter Look-up'!$C:$C,MATCH($A1858,'Smelter Look-up'!$E:$E,0)))</f>
        <v/>
      </c>
      <c r="D1858" s="230"/>
      <c r="E1858" s="182" t="str">
        <f ca="1">IF(ISERROR($V1858),"",OFFSET('Smelter Look-up'!$D$4,$V1858-4,0)&amp;"")</f>
        <v/>
      </c>
      <c r="F1858" s="182" t="str">
        <f ca="1">IF(ISERROR($V1858),"",OFFSET('Smelter Look-up'!$E$4,$V1858-4,0))</f>
        <v/>
      </c>
      <c r="G1858" s="182" t="str">
        <f ca="1">IF(C1858=$X$4,IF(ISERROR($V1858),"Enter smelter details","RMI"),IF(ISERROR($V1858),"",OFFSET('Smelter Look-up'!$F$4,$V1858-4,0)))</f>
        <v/>
      </c>
      <c r="H1858" s="183" t="str">
        <f ca="1">IF(ISERROR($V1858),"",OFFSET('Smelter Look-up'!$G$4,$V1858-4,0))</f>
        <v/>
      </c>
      <c r="I1858" s="184" t="str">
        <f ca="1">IF(ISERROR($V1858),"",OFFSET('Smelter Look-up'!$H$4,$V1858-4,0))</f>
        <v/>
      </c>
      <c r="J1858" s="184" t="str">
        <f ca="1">IF(ISERROR($V1858),"",OFFSET('Smelter Look-up'!$I$4,$V1858-4,0))</f>
        <v/>
      </c>
      <c r="K1858" s="224"/>
      <c r="L1858" s="224"/>
      <c r="M1858" s="224"/>
      <c r="N1858" s="224"/>
      <c r="O1858" s="224"/>
      <c r="P1858" s="185"/>
      <c r="Q1858" s="225"/>
      <c r="R1858" s="182" t="str">
        <f ca="1">IF(ISERROR($V1858),"",OFFSET('Smelter Look-up'!$C$4,$V1858-4,0)&amp;"")</f>
        <v/>
      </c>
      <c r="S1858" s="181" t="str">
        <f t="shared" ca="1" si="263"/>
        <v/>
      </c>
      <c r="T1858" s="181" t="str">
        <f ca="1">IF(B1858="","",IF(ISERROR(MATCH($J1858,SorP!$B$1:$B$6226,0)),"",INDIRECT("'SorP'!$A$"&amp;MATCH($S1858&amp;$J1858,SorP!C:C,0))))</f>
        <v/>
      </c>
      <c r="U1858" s="201"/>
      <c r="V1858" s="226" t="e">
        <f>IF(C1858="",NA(),IF(OR(C1858="Smelter not listed",C1858="Smelter not yet identified"),MATCH($B1858&amp;$D1858,'Smelter Look-up'!$J:$J,0),MATCH($B1858&amp;$C1858,'Smelter Look-up'!$J:$J,0)))</f>
        <v>#N/A</v>
      </c>
      <c r="X1858" s="227">
        <f t="shared" ca="1" si="264"/>
        <v>0</v>
      </c>
      <c r="AB1858" s="228" t="str">
        <f t="shared" si="265"/>
        <v/>
      </c>
    </row>
    <row r="1859" spans="1:28" s="227" customFormat="1" ht="20.25">
      <c r="A1859" s="181"/>
      <c r="B1859" s="182" t="str">
        <f>IF(LEN(A1859)=0,"",INDEX('Smelter Look-up'!$A:$A,MATCH($A1859,'Smelter Look-up'!$E:$E,0)))</f>
        <v/>
      </c>
      <c r="C1859" s="186" t="str">
        <f>IF(LEN(A1859)=0,"",INDEX('Smelter Look-up'!$C:$C,MATCH($A1859,'Smelter Look-up'!$E:$E,0)))</f>
        <v/>
      </c>
      <c r="D1859" s="230"/>
      <c r="E1859" s="182" t="str">
        <f ca="1">IF(ISERROR($V1859),"",OFFSET('Smelter Look-up'!$D$4,$V1859-4,0)&amp;"")</f>
        <v/>
      </c>
      <c r="F1859" s="182" t="str">
        <f ca="1">IF(ISERROR($V1859),"",OFFSET('Smelter Look-up'!$E$4,$V1859-4,0))</f>
        <v/>
      </c>
      <c r="G1859" s="182" t="str">
        <f ca="1">IF(C1859=$X$4,IF(ISERROR($V1859),"Enter smelter details","RMI"),IF(ISERROR($V1859),"",OFFSET('Smelter Look-up'!$F$4,$V1859-4,0)))</f>
        <v/>
      </c>
      <c r="H1859" s="183" t="str">
        <f ca="1">IF(ISERROR($V1859),"",OFFSET('Smelter Look-up'!$G$4,$V1859-4,0))</f>
        <v/>
      </c>
      <c r="I1859" s="184" t="str">
        <f ca="1">IF(ISERROR($V1859),"",OFFSET('Smelter Look-up'!$H$4,$V1859-4,0))</f>
        <v/>
      </c>
      <c r="J1859" s="184" t="str">
        <f ca="1">IF(ISERROR($V1859),"",OFFSET('Smelter Look-up'!$I$4,$V1859-4,0))</f>
        <v/>
      </c>
      <c r="K1859" s="224"/>
      <c r="L1859" s="224"/>
      <c r="M1859" s="224"/>
      <c r="N1859" s="224"/>
      <c r="O1859" s="224"/>
      <c r="P1859" s="185"/>
      <c r="Q1859" s="225"/>
      <c r="R1859" s="182" t="str">
        <f ca="1">IF(ISERROR($V1859),"",OFFSET('Smelter Look-up'!$C$4,$V1859-4,0)&amp;"")</f>
        <v/>
      </c>
      <c r="S1859" s="181" t="str">
        <f t="shared" ca="1" si="263"/>
        <v/>
      </c>
      <c r="T1859" s="181" t="str">
        <f ca="1">IF(B1859="","",IF(ISERROR(MATCH($J1859,SorP!$B$1:$B$6226,0)),"",INDIRECT("'SorP'!$A$"&amp;MATCH($S1859&amp;$J1859,SorP!C:C,0))))</f>
        <v/>
      </c>
      <c r="U1859" s="201"/>
      <c r="V1859" s="226" t="e">
        <f>IF(C1859="",NA(),IF(OR(C1859="Smelter not listed",C1859="Smelter not yet identified"),MATCH($B1859&amp;$D1859,'Smelter Look-up'!$J:$J,0),MATCH($B1859&amp;$C1859,'Smelter Look-up'!$J:$J,0)))</f>
        <v>#N/A</v>
      </c>
      <c r="X1859" s="227">
        <f t="shared" ca="1" si="264"/>
        <v>0</v>
      </c>
      <c r="AB1859" s="228" t="str">
        <f t="shared" si="265"/>
        <v/>
      </c>
    </row>
    <row r="1860" spans="1:28" s="227" customFormat="1" ht="20.25">
      <c r="A1860" s="181"/>
      <c r="B1860" s="182" t="str">
        <f>IF(LEN(A1860)=0,"",INDEX('Smelter Look-up'!$A:$A,MATCH($A1860,'Smelter Look-up'!$E:$E,0)))</f>
        <v/>
      </c>
      <c r="C1860" s="186" t="str">
        <f>IF(LEN(A1860)=0,"",INDEX('Smelter Look-up'!$C:$C,MATCH($A1860,'Smelter Look-up'!$E:$E,0)))</f>
        <v/>
      </c>
      <c r="D1860" s="230"/>
      <c r="E1860" s="182" t="str">
        <f ca="1">IF(ISERROR($V1860),"",OFFSET('Smelter Look-up'!$D$4,$V1860-4,0)&amp;"")</f>
        <v/>
      </c>
      <c r="F1860" s="182" t="str">
        <f ca="1">IF(ISERROR($V1860),"",OFFSET('Smelter Look-up'!$E$4,$V1860-4,0))</f>
        <v/>
      </c>
      <c r="G1860" s="182" t="str">
        <f ca="1">IF(C1860=$X$4,IF(ISERROR($V1860),"Enter smelter details","RMI"),IF(ISERROR($V1860),"",OFFSET('Smelter Look-up'!$F$4,$V1860-4,0)))</f>
        <v/>
      </c>
      <c r="H1860" s="183" t="str">
        <f ca="1">IF(ISERROR($V1860),"",OFFSET('Smelter Look-up'!$G$4,$V1860-4,0))</f>
        <v/>
      </c>
      <c r="I1860" s="184" t="str">
        <f ca="1">IF(ISERROR($V1860),"",OFFSET('Smelter Look-up'!$H$4,$V1860-4,0))</f>
        <v/>
      </c>
      <c r="J1860" s="184" t="str">
        <f ca="1">IF(ISERROR($V1860),"",OFFSET('Smelter Look-up'!$I$4,$V1860-4,0))</f>
        <v/>
      </c>
      <c r="K1860" s="224"/>
      <c r="L1860" s="224"/>
      <c r="M1860" s="224"/>
      <c r="N1860" s="224"/>
      <c r="O1860" s="224"/>
      <c r="P1860" s="185"/>
      <c r="Q1860" s="225"/>
      <c r="R1860" s="182" t="str">
        <f ca="1">IF(ISERROR($V1860),"",OFFSET('Smelter Look-up'!$C$4,$V1860-4,0)&amp;"")</f>
        <v/>
      </c>
      <c r="S1860" s="181" t="str">
        <f t="shared" ca="1" si="263"/>
        <v/>
      </c>
      <c r="T1860" s="181" t="str">
        <f ca="1">IF(B1860="","",IF(ISERROR(MATCH($J1860,SorP!$B$1:$B$6226,0)),"",INDIRECT("'SorP'!$A$"&amp;MATCH($S1860&amp;$J1860,SorP!C:C,0))))</f>
        <v/>
      </c>
      <c r="U1860" s="201"/>
      <c r="V1860" s="226" t="e">
        <f>IF(C1860="",NA(),IF(OR(C1860="Smelter not listed",C1860="Smelter not yet identified"),MATCH($B1860&amp;$D1860,'Smelter Look-up'!$J:$J,0),MATCH($B1860&amp;$C1860,'Smelter Look-up'!$J:$J,0)))</f>
        <v>#N/A</v>
      </c>
      <c r="X1860" s="227">
        <f t="shared" ca="1" si="264"/>
        <v>0</v>
      </c>
      <c r="AB1860" s="228" t="str">
        <f t="shared" si="265"/>
        <v/>
      </c>
    </row>
    <row r="1861" spans="1:28" s="227" customFormat="1" ht="20.25">
      <c r="A1861" s="181"/>
      <c r="B1861" s="182" t="str">
        <f>IF(LEN(A1861)=0,"",INDEX('Smelter Look-up'!$A:$A,MATCH($A1861,'Smelter Look-up'!$E:$E,0)))</f>
        <v/>
      </c>
      <c r="C1861" s="186" t="str">
        <f>IF(LEN(A1861)=0,"",INDEX('Smelter Look-up'!$C:$C,MATCH($A1861,'Smelter Look-up'!$E:$E,0)))</f>
        <v/>
      </c>
      <c r="D1861" s="230"/>
      <c r="E1861" s="182" t="str">
        <f ca="1">IF(ISERROR($V1861),"",OFFSET('Smelter Look-up'!$D$4,$V1861-4,0)&amp;"")</f>
        <v/>
      </c>
      <c r="F1861" s="182" t="str">
        <f ca="1">IF(ISERROR($V1861),"",OFFSET('Smelter Look-up'!$E$4,$V1861-4,0))</f>
        <v/>
      </c>
      <c r="G1861" s="182" t="str">
        <f ca="1">IF(C1861=$X$4,IF(ISERROR($V1861),"Enter smelter details","RMI"),IF(ISERROR($V1861),"",OFFSET('Smelter Look-up'!$F$4,$V1861-4,0)))</f>
        <v/>
      </c>
      <c r="H1861" s="183" t="str">
        <f ca="1">IF(ISERROR($V1861),"",OFFSET('Smelter Look-up'!$G$4,$V1861-4,0))</f>
        <v/>
      </c>
      <c r="I1861" s="184" t="str">
        <f ca="1">IF(ISERROR($V1861),"",OFFSET('Smelter Look-up'!$H$4,$V1861-4,0))</f>
        <v/>
      </c>
      <c r="J1861" s="184" t="str">
        <f ca="1">IF(ISERROR($V1861),"",OFFSET('Smelter Look-up'!$I$4,$V1861-4,0))</f>
        <v/>
      </c>
      <c r="K1861" s="224"/>
      <c r="L1861" s="224"/>
      <c r="M1861" s="224"/>
      <c r="N1861" s="224"/>
      <c r="O1861" s="224"/>
      <c r="P1861" s="185"/>
      <c r="Q1861" s="225"/>
      <c r="R1861" s="182" t="str">
        <f ca="1">IF(ISERROR($V1861),"",OFFSET('Smelter Look-up'!$C$4,$V1861-4,0)&amp;"")</f>
        <v/>
      </c>
      <c r="S1861" s="181" t="str">
        <f t="shared" ca="1" si="263"/>
        <v/>
      </c>
      <c r="T1861" s="181" t="str">
        <f ca="1">IF(B1861="","",IF(ISERROR(MATCH($J1861,SorP!$B$1:$B$6226,0)),"",INDIRECT("'SorP'!$A$"&amp;MATCH($S1861&amp;$J1861,SorP!C:C,0))))</f>
        <v/>
      </c>
      <c r="U1861" s="201"/>
      <c r="V1861" s="226" t="e">
        <f>IF(C1861="",NA(),IF(OR(C1861="Smelter not listed",C1861="Smelter not yet identified"),MATCH($B1861&amp;$D1861,'Smelter Look-up'!$J:$J,0),MATCH($B1861&amp;$C1861,'Smelter Look-up'!$J:$J,0)))</f>
        <v>#N/A</v>
      </c>
      <c r="X1861" s="227">
        <f t="shared" ca="1" si="264"/>
        <v>0</v>
      </c>
      <c r="AB1861" s="228" t="str">
        <f t="shared" si="265"/>
        <v/>
      </c>
    </row>
    <row r="1862" spans="1:28" s="227" customFormat="1" ht="20.25">
      <c r="A1862" s="181"/>
      <c r="B1862" s="182" t="str">
        <f>IF(LEN(A1862)=0,"",INDEX('Smelter Look-up'!$A:$A,MATCH($A1862,'Smelter Look-up'!$E:$E,0)))</f>
        <v/>
      </c>
      <c r="C1862" s="186" t="str">
        <f>IF(LEN(A1862)=0,"",INDEX('Smelter Look-up'!$C:$C,MATCH($A1862,'Smelter Look-up'!$E:$E,0)))</f>
        <v/>
      </c>
      <c r="D1862" s="230"/>
      <c r="E1862" s="182" t="str">
        <f ca="1">IF(ISERROR($V1862),"",OFFSET('Smelter Look-up'!$D$4,$V1862-4,0)&amp;"")</f>
        <v/>
      </c>
      <c r="F1862" s="182" t="str">
        <f ca="1">IF(ISERROR($V1862),"",OFFSET('Smelter Look-up'!$E$4,$V1862-4,0))</f>
        <v/>
      </c>
      <c r="G1862" s="182" t="str">
        <f ca="1">IF(C1862=$X$4,IF(ISERROR($V1862),"Enter smelter details","RMI"),IF(ISERROR($V1862),"",OFFSET('Smelter Look-up'!$F$4,$V1862-4,0)))</f>
        <v/>
      </c>
      <c r="H1862" s="183" t="str">
        <f ca="1">IF(ISERROR($V1862),"",OFFSET('Smelter Look-up'!$G$4,$V1862-4,0))</f>
        <v/>
      </c>
      <c r="I1862" s="184" t="str">
        <f ca="1">IF(ISERROR($V1862),"",OFFSET('Smelter Look-up'!$H$4,$V1862-4,0))</f>
        <v/>
      </c>
      <c r="J1862" s="184" t="str">
        <f ca="1">IF(ISERROR($V1862),"",OFFSET('Smelter Look-up'!$I$4,$V1862-4,0))</f>
        <v/>
      </c>
      <c r="K1862" s="224"/>
      <c r="L1862" s="224"/>
      <c r="M1862" s="224"/>
      <c r="N1862" s="224"/>
      <c r="O1862" s="224"/>
      <c r="P1862" s="185"/>
      <c r="Q1862" s="225"/>
      <c r="R1862" s="182" t="str">
        <f ca="1">IF(ISERROR($V1862),"",OFFSET('Smelter Look-up'!$C$4,$V1862-4,0)&amp;"")</f>
        <v/>
      </c>
      <c r="S1862" s="181" t="str">
        <f t="shared" ca="1" si="263"/>
        <v/>
      </c>
      <c r="T1862" s="181" t="str">
        <f ca="1">IF(B1862="","",IF(ISERROR(MATCH($J1862,SorP!$B$1:$B$6226,0)),"",INDIRECT("'SorP'!$A$"&amp;MATCH($S1862&amp;$J1862,SorP!C:C,0))))</f>
        <v/>
      </c>
      <c r="U1862" s="201"/>
      <c r="V1862" s="226" t="e">
        <f>IF(C1862="",NA(),IF(OR(C1862="Smelter not listed",C1862="Smelter not yet identified"),MATCH($B1862&amp;$D1862,'Smelter Look-up'!$J:$J,0),MATCH($B1862&amp;$C1862,'Smelter Look-up'!$J:$J,0)))</f>
        <v>#N/A</v>
      </c>
      <c r="X1862" s="227">
        <f t="shared" ca="1" si="264"/>
        <v>0</v>
      </c>
      <c r="AB1862" s="228" t="str">
        <f t="shared" si="265"/>
        <v/>
      </c>
    </row>
    <row r="1863" spans="1:28" s="227" customFormat="1" ht="20.25">
      <c r="A1863" s="181"/>
      <c r="B1863" s="182" t="str">
        <f>IF(LEN(A1863)=0,"",INDEX('Smelter Look-up'!$A:$A,MATCH($A1863,'Smelter Look-up'!$E:$E,0)))</f>
        <v/>
      </c>
      <c r="C1863" s="186" t="str">
        <f>IF(LEN(A1863)=0,"",INDEX('Smelter Look-up'!$C:$C,MATCH($A1863,'Smelter Look-up'!$E:$E,0)))</f>
        <v/>
      </c>
      <c r="D1863" s="230"/>
      <c r="E1863" s="182" t="str">
        <f ca="1">IF(ISERROR($V1863),"",OFFSET('Smelter Look-up'!$D$4,$V1863-4,0)&amp;"")</f>
        <v/>
      </c>
      <c r="F1863" s="182" t="str">
        <f ca="1">IF(ISERROR($V1863),"",OFFSET('Smelter Look-up'!$E$4,$V1863-4,0))</f>
        <v/>
      </c>
      <c r="G1863" s="182" t="str">
        <f ca="1">IF(C1863=$X$4,IF(ISERROR($V1863),"Enter smelter details","RMI"),IF(ISERROR($V1863),"",OFFSET('Smelter Look-up'!$F$4,$V1863-4,0)))</f>
        <v/>
      </c>
      <c r="H1863" s="183" t="str">
        <f ca="1">IF(ISERROR($V1863),"",OFFSET('Smelter Look-up'!$G$4,$V1863-4,0))</f>
        <v/>
      </c>
      <c r="I1863" s="184" t="str">
        <f ca="1">IF(ISERROR($V1863),"",OFFSET('Smelter Look-up'!$H$4,$V1863-4,0))</f>
        <v/>
      </c>
      <c r="J1863" s="184" t="str">
        <f ca="1">IF(ISERROR($V1863),"",OFFSET('Smelter Look-up'!$I$4,$V1863-4,0))</f>
        <v/>
      </c>
      <c r="K1863" s="224"/>
      <c r="L1863" s="224"/>
      <c r="M1863" s="224"/>
      <c r="N1863" s="224"/>
      <c r="O1863" s="224"/>
      <c r="P1863" s="185"/>
      <c r="Q1863" s="225"/>
      <c r="R1863" s="182" t="str">
        <f ca="1">IF(ISERROR($V1863),"",OFFSET('Smelter Look-up'!$C$4,$V1863-4,0)&amp;"")</f>
        <v/>
      </c>
      <c r="S1863" s="181" t="str">
        <f t="shared" ca="1" si="263"/>
        <v/>
      </c>
      <c r="T1863" s="181" t="str">
        <f ca="1">IF(B1863="","",IF(ISERROR(MATCH($J1863,SorP!$B$1:$B$6226,0)),"",INDIRECT("'SorP'!$A$"&amp;MATCH($S1863&amp;$J1863,SorP!C:C,0))))</f>
        <v/>
      </c>
      <c r="U1863" s="201"/>
      <c r="V1863" s="226" t="e">
        <f>IF(C1863="",NA(),IF(OR(C1863="Smelter not listed",C1863="Smelter not yet identified"),MATCH($B1863&amp;$D1863,'Smelter Look-up'!$J:$J,0),MATCH($B1863&amp;$C1863,'Smelter Look-up'!$J:$J,0)))</f>
        <v>#N/A</v>
      </c>
      <c r="X1863" s="227">
        <f t="shared" ca="1" si="264"/>
        <v>0</v>
      </c>
      <c r="AB1863" s="228" t="str">
        <f t="shared" si="265"/>
        <v/>
      </c>
    </row>
    <row r="1864" spans="1:28" s="227" customFormat="1" ht="20.25">
      <c r="A1864" s="181"/>
      <c r="B1864" s="182" t="str">
        <f>IF(LEN(A1864)=0,"",INDEX('Smelter Look-up'!$A:$A,MATCH($A1864,'Smelter Look-up'!$E:$E,0)))</f>
        <v/>
      </c>
      <c r="C1864" s="186" t="str">
        <f>IF(LEN(A1864)=0,"",INDEX('Smelter Look-up'!$C:$C,MATCH($A1864,'Smelter Look-up'!$E:$E,0)))</f>
        <v/>
      </c>
      <c r="D1864" s="230"/>
      <c r="E1864" s="182" t="str">
        <f ca="1">IF(ISERROR($V1864),"",OFFSET('Smelter Look-up'!$D$4,$V1864-4,0)&amp;"")</f>
        <v/>
      </c>
      <c r="F1864" s="182" t="str">
        <f ca="1">IF(ISERROR($V1864),"",OFFSET('Smelter Look-up'!$E$4,$V1864-4,0))</f>
        <v/>
      </c>
      <c r="G1864" s="182" t="str">
        <f ca="1">IF(C1864=$X$4,IF(ISERROR($V1864),"Enter smelter details","RMI"),IF(ISERROR($V1864),"",OFFSET('Smelter Look-up'!$F$4,$V1864-4,0)))</f>
        <v/>
      </c>
      <c r="H1864" s="183" t="str">
        <f ca="1">IF(ISERROR($V1864),"",OFFSET('Smelter Look-up'!$G$4,$V1864-4,0))</f>
        <v/>
      </c>
      <c r="I1864" s="184" t="str">
        <f ca="1">IF(ISERROR($V1864),"",OFFSET('Smelter Look-up'!$H$4,$V1864-4,0))</f>
        <v/>
      </c>
      <c r="J1864" s="184" t="str">
        <f ca="1">IF(ISERROR($V1864),"",OFFSET('Smelter Look-up'!$I$4,$V1864-4,0))</f>
        <v/>
      </c>
      <c r="K1864" s="224"/>
      <c r="L1864" s="224"/>
      <c r="M1864" s="224"/>
      <c r="N1864" s="224"/>
      <c r="O1864" s="224"/>
      <c r="P1864" s="185"/>
      <c r="Q1864" s="225"/>
      <c r="R1864" s="182" t="str">
        <f ca="1">IF(ISERROR($V1864),"",OFFSET('Smelter Look-up'!$C$4,$V1864-4,0)&amp;"")</f>
        <v/>
      </c>
      <c r="S1864" s="181" t="str">
        <f t="shared" ca="1" si="263"/>
        <v/>
      </c>
      <c r="T1864" s="181" t="str">
        <f ca="1">IF(B1864="","",IF(ISERROR(MATCH($J1864,SorP!$B$1:$B$6226,0)),"",INDIRECT("'SorP'!$A$"&amp;MATCH($S1864&amp;$J1864,SorP!C:C,0))))</f>
        <v/>
      </c>
      <c r="U1864" s="201"/>
      <c r="V1864" s="226" t="e">
        <f>IF(C1864="",NA(),IF(OR(C1864="Smelter not listed",C1864="Smelter not yet identified"),MATCH($B1864&amp;$D1864,'Smelter Look-up'!$J:$J,0),MATCH($B1864&amp;$C1864,'Smelter Look-up'!$J:$J,0)))</f>
        <v>#N/A</v>
      </c>
      <c r="X1864" s="227">
        <f t="shared" ca="1" si="264"/>
        <v>0</v>
      </c>
      <c r="AB1864" s="228" t="str">
        <f t="shared" si="265"/>
        <v/>
      </c>
    </row>
    <row r="1865" spans="1:28" s="227" customFormat="1" ht="20.25">
      <c r="A1865" s="181"/>
      <c r="B1865" s="182" t="str">
        <f>IF(LEN(A1865)=0,"",INDEX('Smelter Look-up'!$A:$A,MATCH($A1865,'Smelter Look-up'!$E:$E,0)))</f>
        <v/>
      </c>
      <c r="C1865" s="186" t="str">
        <f>IF(LEN(A1865)=0,"",INDEX('Smelter Look-up'!$C:$C,MATCH($A1865,'Smelter Look-up'!$E:$E,0)))</f>
        <v/>
      </c>
      <c r="D1865" s="230"/>
      <c r="E1865" s="182" t="str">
        <f ca="1">IF(ISERROR($V1865),"",OFFSET('Smelter Look-up'!$D$4,$V1865-4,0)&amp;"")</f>
        <v/>
      </c>
      <c r="F1865" s="182" t="str">
        <f ca="1">IF(ISERROR($V1865),"",OFFSET('Smelter Look-up'!$E$4,$V1865-4,0))</f>
        <v/>
      </c>
      <c r="G1865" s="182" t="str">
        <f ca="1">IF(C1865=$X$4,IF(ISERROR($V1865),"Enter smelter details","RMI"),IF(ISERROR($V1865),"",OFFSET('Smelter Look-up'!$F$4,$V1865-4,0)))</f>
        <v/>
      </c>
      <c r="H1865" s="183" t="str">
        <f ca="1">IF(ISERROR($V1865),"",OFFSET('Smelter Look-up'!$G$4,$V1865-4,0))</f>
        <v/>
      </c>
      <c r="I1865" s="184" t="str">
        <f ca="1">IF(ISERROR($V1865),"",OFFSET('Smelter Look-up'!$H$4,$V1865-4,0))</f>
        <v/>
      </c>
      <c r="J1865" s="184" t="str">
        <f ca="1">IF(ISERROR($V1865),"",OFFSET('Smelter Look-up'!$I$4,$V1865-4,0))</f>
        <v/>
      </c>
      <c r="K1865" s="224"/>
      <c r="L1865" s="224"/>
      <c r="M1865" s="224"/>
      <c r="N1865" s="224"/>
      <c r="O1865" s="224"/>
      <c r="P1865" s="185"/>
      <c r="Q1865" s="225"/>
      <c r="R1865" s="182" t="str">
        <f ca="1">IF(ISERROR($V1865),"",OFFSET('Smelter Look-up'!$C$4,$V1865-4,0)&amp;"")</f>
        <v/>
      </c>
      <c r="S1865" s="181" t="str">
        <f t="shared" ca="1" si="263"/>
        <v/>
      </c>
      <c r="T1865" s="181" t="str">
        <f ca="1">IF(B1865="","",IF(ISERROR(MATCH($J1865,SorP!$B$1:$B$6226,0)),"",INDIRECT("'SorP'!$A$"&amp;MATCH($S1865&amp;$J1865,SorP!C:C,0))))</f>
        <v/>
      </c>
      <c r="U1865" s="201"/>
      <c r="V1865" s="226" t="e">
        <f>IF(C1865="",NA(),IF(OR(C1865="Smelter not listed",C1865="Smelter not yet identified"),MATCH($B1865&amp;$D1865,'Smelter Look-up'!$J:$J,0),MATCH($B1865&amp;$C1865,'Smelter Look-up'!$J:$J,0)))</f>
        <v>#N/A</v>
      </c>
      <c r="X1865" s="227">
        <f t="shared" ca="1" si="264"/>
        <v>0</v>
      </c>
      <c r="AB1865" s="228" t="str">
        <f t="shared" si="265"/>
        <v/>
      </c>
    </row>
    <row r="1866" spans="1:28" s="227" customFormat="1" ht="20.25">
      <c r="A1866" s="181"/>
      <c r="B1866" s="182" t="str">
        <f>IF(LEN(A1866)=0,"",INDEX('Smelter Look-up'!$A:$A,MATCH($A1866,'Smelter Look-up'!$E:$E,0)))</f>
        <v/>
      </c>
      <c r="C1866" s="186" t="str">
        <f>IF(LEN(A1866)=0,"",INDEX('Smelter Look-up'!$C:$C,MATCH($A1866,'Smelter Look-up'!$E:$E,0)))</f>
        <v/>
      </c>
      <c r="D1866" s="230"/>
      <c r="E1866" s="182" t="str">
        <f ca="1">IF(ISERROR($V1866),"",OFFSET('Smelter Look-up'!$D$4,$V1866-4,0)&amp;"")</f>
        <v/>
      </c>
      <c r="F1866" s="182" t="str">
        <f ca="1">IF(ISERROR($V1866),"",OFFSET('Smelter Look-up'!$E$4,$V1866-4,0))</f>
        <v/>
      </c>
      <c r="G1866" s="182" t="str">
        <f ca="1">IF(C1866=$X$4,IF(ISERROR($V1866),"Enter smelter details","RMI"),IF(ISERROR($V1866),"",OFFSET('Smelter Look-up'!$F$4,$V1866-4,0)))</f>
        <v/>
      </c>
      <c r="H1866" s="183" t="str">
        <f ca="1">IF(ISERROR($V1866),"",OFFSET('Smelter Look-up'!$G$4,$V1866-4,0))</f>
        <v/>
      </c>
      <c r="I1866" s="184" t="str">
        <f ca="1">IF(ISERROR($V1866),"",OFFSET('Smelter Look-up'!$H$4,$V1866-4,0))</f>
        <v/>
      </c>
      <c r="J1866" s="184" t="str">
        <f ca="1">IF(ISERROR($V1866),"",OFFSET('Smelter Look-up'!$I$4,$V1866-4,0))</f>
        <v/>
      </c>
      <c r="K1866" s="224"/>
      <c r="L1866" s="224"/>
      <c r="M1866" s="224"/>
      <c r="N1866" s="224"/>
      <c r="O1866" s="224"/>
      <c r="P1866" s="185"/>
      <c r="Q1866" s="225"/>
      <c r="R1866" s="182" t="str">
        <f ca="1">IF(ISERROR($V1866),"",OFFSET('Smelter Look-up'!$C$4,$V1866-4,0)&amp;"")</f>
        <v/>
      </c>
      <c r="S1866" s="181" t="str">
        <f t="shared" ca="1" si="263"/>
        <v/>
      </c>
      <c r="T1866" s="181" t="str">
        <f ca="1">IF(B1866="","",IF(ISERROR(MATCH($J1866,SorP!$B$1:$B$6226,0)),"",INDIRECT("'SorP'!$A$"&amp;MATCH($S1866&amp;$J1866,SorP!C:C,0))))</f>
        <v/>
      </c>
      <c r="U1866" s="201"/>
      <c r="V1866" s="226" t="e">
        <f>IF(C1866="",NA(),IF(OR(C1866="Smelter not listed",C1866="Smelter not yet identified"),MATCH($B1866&amp;$D1866,'Smelter Look-up'!$J:$J,0),MATCH($B1866&amp;$C1866,'Smelter Look-up'!$J:$J,0)))</f>
        <v>#N/A</v>
      </c>
      <c r="X1866" s="227">
        <f t="shared" ca="1" si="264"/>
        <v>0</v>
      </c>
      <c r="AB1866" s="228" t="str">
        <f t="shared" si="265"/>
        <v/>
      </c>
    </row>
    <row r="1867" spans="1:28" s="227" customFormat="1" ht="20.25">
      <c r="A1867" s="181"/>
      <c r="B1867" s="182" t="str">
        <f>IF(LEN(A1867)=0,"",INDEX('Smelter Look-up'!$A:$A,MATCH($A1867,'Smelter Look-up'!$E:$E,0)))</f>
        <v/>
      </c>
      <c r="C1867" s="186" t="str">
        <f>IF(LEN(A1867)=0,"",INDEX('Smelter Look-up'!$C:$C,MATCH($A1867,'Smelter Look-up'!$E:$E,0)))</f>
        <v/>
      </c>
      <c r="D1867" s="230"/>
      <c r="E1867" s="182" t="str">
        <f ca="1">IF(ISERROR($V1867),"",OFFSET('Smelter Look-up'!$D$4,$V1867-4,0)&amp;"")</f>
        <v/>
      </c>
      <c r="F1867" s="182" t="str">
        <f ca="1">IF(ISERROR($V1867),"",OFFSET('Smelter Look-up'!$E$4,$V1867-4,0))</f>
        <v/>
      </c>
      <c r="G1867" s="182" t="str">
        <f ca="1">IF(C1867=$X$4,IF(ISERROR($V1867),"Enter smelter details","RMI"),IF(ISERROR($V1867),"",OFFSET('Smelter Look-up'!$F$4,$V1867-4,0)))</f>
        <v/>
      </c>
      <c r="H1867" s="183" t="str">
        <f ca="1">IF(ISERROR($V1867),"",OFFSET('Smelter Look-up'!$G$4,$V1867-4,0))</f>
        <v/>
      </c>
      <c r="I1867" s="184" t="str">
        <f ca="1">IF(ISERROR($V1867),"",OFFSET('Smelter Look-up'!$H$4,$V1867-4,0))</f>
        <v/>
      </c>
      <c r="J1867" s="184" t="str">
        <f ca="1">IF(ISERROR($V1867),"",OFFSET('Smelter Look-up'!$I$4,$V1867-4,0))</f>
        <v/>
      </c>
      <c r="K1867" s="224"/>
      <c r="L1867" s="224"/>
      <c r="M1867" s="224"/>
      <c r="N1867" s="224"/>
      <c r="O1867" s="224"/>
      <c r="P1867" s="185"/>
      <c r="Q1867" s="225"/>
      <c r="R1867" s="182" t="str">
        <f ca="1">IF(ISERROR($V1867),"",OFFSET('Smelter Look-up'!$C$4,$V1867-4,0)&amp;"")</f>
        <v/>
      </c>
      <c r="S1867" s="181" t="str">
        <f t="shared" ca="1" si="263"/>
        <v/>
      </c>
      <c r="T1867" s="181" t="str">
        <f ca="1">IF(B1867="","",IF(ISERROR(MATCH($J1867,SorP!$B$1:$B$6226,0)),"",INDIRECT("'SorP'!$A$"&amp;MATCH($S1867&amp;$J1867,SorP!C:C,0))))</f>
        <v/>
      </c>
      <c r="U1867" s="201"/>
      <c r="V1867" s="226" t="e">
        <f>IF(C1867="",NA(),IF(OR(C1867="Smelter not listed",C1867="Smelter not yet identified"),MATCH($B1867&amp;$D1867,'Smelter Look-up'!$J:$J,0),MATCH($B1867&amp;$C1867,'Smelter Look-up'!$J:$J,0)))</f>
        <v>#N/A</v>
      </c>
      <c r="X1867" s="227">
        <f t="shared" ca="1" si="264"/>
        <v>0</v>
      </c>
      <c r="AB1867" s="228" t="str">
        <f t="shared" si="265"/>
        <v/>
      </c>
    </row>
    <row r="1868" spans="1:28" s="227" customFormat="1" ht="20.25">
      <c r="A1868" s="181"/>
      <c r="B1868" s="182" t="str">
        <f>IF(LEN(A1868)=0,"",INDEX('Smelter Look-up'!$A:$A,MATCH($A1868,'Smelter Look-up'!$E:$E,0)))</f>
        <v/>
      </c>
      <c r="C1868" s="186" t="str">
        <f>IF(LEN(A1868)=0,"",INDEX('Smelter Look-up'!$C:$C,MATCH($A1868,'Smelter Look-up'!$E:$E,0)))</f>
        <v/>
      </c>
      <c r="D1868" s="230"/>
      <c r="E1868" s="182" t="str">
        <f ca="1">IF(ISERROR($V1868),"",OFFSET('Smelter Look-up'!$D$4,$V1868-4,0)&amp;"")</f>
        <v/>
      </c>
      <c r="F1868" s="182" t="str">
        <f ca="1">IF(ISERROR($V1868),"",OFFSET('Smelter Look-up'!$E$4,$V1868-4,0))</f>
        <v/>
      </c>
      <c r="G1868" s="182" t="str">
        <f ca="1">IF(C1868=$X$4,IF(ISERROR($V1868),"Enter smelter details","RMI"),IF(ISERROR($V1868),"",OFFSET('Smelter Look-up'!$F$4,$V1868-4,0)))</f>
        <v/>
      </c>
      <c r="H1868" s="183" t="str">
        <f ca="1">IF(ISERROR($V1868),"",OFFSET('Smelter Look-up'!$G$4,$V1868-4,0))</f>
        <v/>
      </c>
      <c r="I1868" s="184" t="str">
        <f ca="1">IF(ISERROR($V1868),"",OFFSET('Smelter Look-up'!$H$4,$V1868-4,0))</f>
        <v/>
      </c>
      <c r="J1868" s="184" t="str">
        <f ca="1">IF(ISERROR($V1868),"",OFFSET('Smelter Look-up'!$I$4,$V1868-4,0))</f>
        <v/>
      </c>
      <c r="K1868" s="224"/>
      <c r="L1868" s="224"/>
      <c r="M1868" s="224"/>
      <c r="N1868" s="224"/>
      <c r="O1868" s="224"/>
      <c r="P1868" s="185"/>
      <c r="Q1868" s="225"/>
      <c r="R1868" s="182" t="str">
        <f ca="1">IF(ISERROR($V1868),"",OFFSET('Smelter Look-up'!$C$4,$V1868-4,0)&amp;"")</f>
        <v/>
      </c>
      <c r="S1868" s="181" t="str">
        <f t="shared" ca="1" si="263"/>
        <v/>
      </c>
      <c r="T1868" s="181" t="str">
        <f ca="1">IF(B1868="","",IF(ISERROR(MATCH($J1868,SorP!$B$1:$B$6226,0)),"",INDIRECT("'SorP'!$A$"&amp;MATCH($S1868&amp;$J1868,SorP!C:C,0))))</f>
        <v/>
      </c>
      <c r="U1868" s="201"/>
      <c r="V1868" s="226" t="e">
        <f>IF(C1868="",NA(),IF(OR(C1868="Smelter not listed",C1868="Smelter not yet identified"),MATCH($B1868&amp;$D1868,'Smelter Look-up'!$J:$J,0),MATCH($B1868&amp;$C1868,'Smelter Look-up'!$J:$J,0)))</f>
        <v>#N/A</v>
      </c>
      <c r="X1868" s="227">
        <f t="shared" ca="1" si="264"/>
        <v>0</v>
      </c>
      <c r="AB1868" s="228" t="str">
        <f t="shared" si="265"/>
        <v/>
      </c>
    </row>
    <row r="1869" spans="1:28" s="227" customFormat="1" ht="20.25">
      <c r="A1869" s="181"/>
      <c r="B1869" s="182" t="str">
        <f>IF(LEN(A1869)=0,"",INDEX('Smelter Look-up'!$A:$A,MATCH($A1869,'Smelter Look-up'!$E:$E,0)))</f>
        <v/>
      </c>
      <c r="C1869" s="186" t="str">
        <f>IF(LEN(A1869)=0,"",INDEX('Smelter Look-up'!$C:$C,MATCH($A1869,'Smelter Look-up'!$E:$E,0)))</f>
        <v/>
      </c>
      <c r="D1869" s="230"/>
      <c r="E1869" s="182" t="str">
        <f ca="1">IF(ISERROR($V1869),"",OFFSET('Smelter Look-up'!$D$4,$V1869-4,0)&amp;"")</f>
        <v/>
      </c>
      <c r="F1869" s="182" t="str">
        <f ca="1">IF(ISERROR($V1869),"",OFFSET('Smelter Look-up'!$E$4,$V1869-4,0))</f>
        <v/>
      </c>
      <c r="G1869" s="182" t="str">
        <f ca="1">IF(C1869=$X$4,IF(ISERROR($V1869),"Enter smelter details","RMI"),IF(ISERROR($V1869),"",OFFSET('Smelter Look-up'!$F$4,$V1869-4,0)))</f>
        <v/>
      </c>
      <c r="H1869" s="183" t="str">
        <f ca="1">IF(ISERROR($V1869),"",OFFSET('Smelter Look-up'!$G$4,$V1869-4,0))</f>
        <v/>
      </c>
      <c r="I1869" s="184" t="str">
        <f ca="1">IF(ISERROR($V1869),"",OFFSET('Smelter Look-up'!$H$4,$V1869-4,0))</f>
        <v/>
      </c>
      <c r="J1869" s="184" t="str">
        <f ca="1">IF(ISERROR($V1869),"",OFFSET('Smelter Look-up'!$I$4,$V1869-4,0))</f>
        <v/>
      </c>
      <c r="K1869" s="224"/>
      <c r="L1869" s="224"/>
      <c r="M1869" s="224"/>
      <c r="N1869" s="224"/>
      <c r="O1869" s="224"/>
      <c r="P1869" s="185"/>
      <c r="Q1869" s="225"/>
      <c r="R1869" s="182" t="str">
        <f ca="1">IF(ISERROR($V1869),"",OFFSET('Smelter Look-up'!$C$4,$V1869-4,0)&amp;"")</f>
        <v/>
      </c>
      <c r="S1869" s="181" t="str">
        <f t="shared" ca="1" si="263"/>
        <v/>
      </c>
      <c r="T1869" s="181" t="str">
        <f ca="1">IF(B1869="","",IF(ISERROR(MATCH($J1869,SorP!$B$1:$B$6226,0)),"",INDIRECT("'SorP'!$A$"&amp;MATCH($S1869&amp;$J1869,SorP!C:C,0))))</f>
        <v/>
      </c>
      <c r="U1869" s="201"/>
      <c r="V1869" s="226" t="e">
        <f>IF(C1869="",NA(),IF(OR(C1869="Smelter not listed",C1869="Smelter not yet identified"),MATCH($B1869&amp;$D1869,'Smelter Look-up'!$J:$J,0),MATCH($B1869&amp;$C1869,'Smelter Look-up'!$J:$J,0)))</f>
        <v>#N/A</v>
      </c>
      <c r="X1869" s="227">
        <f t="shared" ca="1" si="264"/>
        <v>0</v>
      </c>
      <c r="AB1869" s="228" t="str">
        <f t="shared" si="265"/>
        <v/>
      </c>
    </row>
    <row r="1870" spans="1:28" s="227" customFormat="1" ht="20.25">
      <c r="A1870" s="181"/>
      <c r="B1870" s="182" t="str">
        <f>IF(LEN(A1870)=0,"",INDEX('Smelter Look-up'!$A:$A,MATCH($A1870,'Smelter Look-up'!$E:$E,0)))</f>
        <v/>
      </c>
      <c r="C1870" s="186" t="str">
        <f>IF(LEN(A1870)=0,"",INDEX('Smelter Look-up'!$C:$C,MATCH($A1870,'Smelter Look-up'!$E:$E,0)))</f>
        <v/>
      </c>
      <c r="D1870" s="230"/>
      <c r="E1870" s="182" t="str">
        <f ca="1">IF(ISERROR($V1870),"",OFFSET('Smelter Look-up'!$D$4,$V1870-4,0)&amp;"")</f>
        <v/>
      </c>
      <c r="F1870" s="182" t="str">
        <f ca="1">IF(ISERROR($V1870),"",OFFSET('Smelter Look-up'!$E$4,$V1870-4,0))</f>
        <v/>
      </c>
      <c r="G1870" s="182" t="str">
        <f ca="1">IF(C1870=$X$4,IF(ISERROR($V1870),"Enter smelter details","RMI"),IF(ISERROR($V1870),"",OFFSET('Smelter Look-up'!$F$4,$V1870-4,0)))</f>
        <v/>
      </c>
      <c r="H1870" s="183" t="str">
        <f ca="1">IF(ISERROR($V1870),"",OFFSET('Smelter Look-up'!$G$4,$V1870-4,0))</f>
        <v/>
      </c>
      <c r="I1870" s="184" t="str">
        <f ca="1">IF(ISERROR($V1870),"",OFFSET('Smelter Look-up'!$H$4,$V1870-4,0))</f>
        <v/>
      </c>
      <c r="J1870" s="184" t="str">
        <f ca="1">IF(ISERROR($V1870),"",OFFSET('Smelter Look-up'!$I$4,$V1870-4,0))</f>
        <v/>
      </c>
      <c r="K1870" s="224"/>
      <c r="L1870" s="224"/>
      <c r="M1870" s="224"/>
      <c r="N1870" s="224"/>
      <c r="O1870" s="224"/>
      <c r="P1870" s="185"/>
      <c r="Q1870" s="225"/>
      <c r="R1870" s="182" t="str">
        <f ca="1">IF(ISERROR($V1870),"",OFFSET('Smelter Look-up'!$C$4,$V1870-4,0)&amp;"")</f>
        <v/>
      </c>
      <c r="S1870" s="181" t="str">
        <f t="shared" ca="1" si="263"/>
        <v/>
      </c>
      <c r="T1870" s="181" t="str">
        <f ca="1">IF(B1870="","",IF(ISERROR(MATCH($J1870,SorP!$B$1:$B$6226,0)),"",INDIRECT("'SorP'!$A$"&amp;MATCH($S1870&amp;$J1870,SorP!C:C,0))))</f>
        <v/>
      </c>
      <c r="U1870" s="201"/>
      <c r="V1870" s="226" t="e">
        <f>IF(C1870="",NA(),IF(OR(C1870="Smelter not listed",C1870="Smelter not yet identified"),MATCH($B1870&amp;$D1870,'Smelter Look-up'!$J:$J,0),MATCH($B1870&amp;$C1870,'Smelter Look-up'!$J:$J,0)))</f>
        <v>#N/A</v>
      </c>
      <c r="X1870" s="227">
        <f t="shared" ca="1" si="264"/>
        <v>0</v>
      </c>
      <c r="AB1870" s="228" t="str">
        <f t="shared" si="265"/>
        <v/>
      </c>
    </row>
    <row r="1871" spans="1:28" s="227" customFormat="1" ht="20.25">
      <c r="A1871" s="181"/>
      <c r="B1871" s="182" t="str">
        <f>IF(LEN(A1871)=0,"",INDEX('Smelter Look-up'!$A:$A,MATCH($A1871,'Smelter Look-up'!$E:$E,0)))</f>
        <v/>
      </c>
      <c r="C1871" s="186" t="str">
        <f>IF(LEN(A1871)=0,"",INDEX('Smelter Look-up'!$C:$C,MATCH($A1871,'Smelter Look-up'!$E:$E,0)))</f>
        <v/>
      </c>
      <c r="D1871" s="230"/>
      <c r="E1871" s="182" t="str">
        <f ca="1">IF(ISERROR($V1871),"",OFFSET('Smelter Look-up'!$D$4,$V1871-4,0)&amp;"")</f>
        <v/>
      </c>
      <c r="F1871" s="182" t="str">
        <f ca="1">IF(ISERROR($V1871),"",OFFSET('Smelter Look-up'!$E$4,$V1871-4,0))</f>
        <v/>
      </c>
      <c r="G1871" s="182" t="str">
        <f ca="1">IF(C1871=$X$4,IF(ISERROR($V1871),"Enter smelter details","RMI"),IF(ISERROR($V1871),"",OFFSET('Smelter Look-up'!$F$4,$V1871-4,0)))</f>
        <v/>
      </c>
      <c r="H1871" s="183" t="str">
        <f ca="1">IF(ISERROR($V1871),"",OFFSET('Smelter Look-up'!$G$4,$V1871-4,0))</f>
        <v/>
      </c>
      <c r="I1871" s="184" t="str">
        <f ca="1">IF(ISERROR($V1871),"",OFFSET('Smelter Look-up'!$H$4,$V1871-4,0))</f>
        <v/>
      </c>
      <c r="J1871" s="184" t="str">
        <f ca="1">IF(ISERROR($V1871),"",OFFSET('Smelter Look-up'!$I$4,$V1871-4,0))</f>
        <v/>
      </c>
      <c r="K1871" s="224"/>
      <c r="L1871" s="224"/>
      <c r="M1871" s="224"/>
      <c r="N1871" s="224"/>
      <c r="O1871" s="224"/>
      <c r="P1871" s="185"/>
      <c r="Q1871" s="225"/>
      <c r="R1871" s="182" t="str">
        <f ca="1">IF(ISERROR($V1871),"",OFFSET('Smelter Look-up'!$C$4,$V1871-4,0)&amp;"")</f>
        <v/>
      </c>
      <c r="S1871" s="181" t="str">
        <f t="shared" ca="1" si="263"/>
        <v/>
      </c>
      <c r="T1871" s="181" t="str">
        <f ca="1">IF(B1871="","",IF(ISERROR(MATCH($J1871,SorP!$B$1:$B$6226,0)),"",INDIRECT("'SorP'!$A$"&amp;MATCH($S1871&amp;$J1871,SorP!C:C,0))))</f>
        <v/>
      </c>
      <c r="U1871" s="201"/>
      <c r="V1871" s="226" t="e">
        <f>IF(C1871="",NA(),IF(OR(C1871="Smelter not listed",C1871="Smelter not yet identified"),MATCH($B1871&amp;$D1871,'Smelter Look-up'!$J:$J,0),MATCH($B1871&amp;$C1871,'Smelter Look-up'!$J:$J,0)))</f>
        <v>#N/A</v>
      </c>
      <c r="X1871" s="227">
        <f t="shared" ca="1" si="264"/>
        <v>0</v>
      </c>
      <c r="AB1871" s="228" t="str">
        <f t="shared" si="265"/>
        <v/>
      </c>
    </row>
    <row r="1872" spans="1:28" s="227" customFormat="1" ht="20.25">
      <c r="A1872" s="181"/>
      <c r="B1872" s="182" t="str">
        <f>IF(LEN(A1872)=0,"",INDEX('Smelter Look-up'!$A:$A,MATCH($A1872,'Smelter Look-up'!$E:$E,0)))</f>
        <v/>
      </c>
      <c r="C1872" s="186" t="str">
        <f>IF(LEN(A1872)=0,"",INDEX('Smelter Look-up'!$C:$C,MATCH($A1872,'Smelter Look-up'!$E:$E,0)))</f>
        <v/>
      </c>
      <c r="D1872" s="230"/>
      <c r="E1872" s="182" t="str">
        <f ca="1">IF(ISERROR($V1872),"",OFFSET('Smelter Look-up'!$D$4,$V1872-4,0)&amp;"")</f>
        <v/>
      </c>
      <c r="F1872" s="182" t="str">
        <f ca="1">IF(ISERROR($V1872),"",OFFSET('Smelter Look-up'!$E$4,$V1872-4,0))</f>
        <v/>
      </c>
      <c r="G1872" s="182" t="str">
        <f ca="1">IF(C1872=$X$4,IF(ISERROR($V1872),"Enter smelter details","RMI"),IF(ISERROR($V1872),"",OFFSET('Smelter Look-up'!$F$4,$V1872-4,0)))</f>
        <v/>
      </c>
      <c r="H1872" s="183" t="str">
        <f ca="1">IF(ISERROR($V1872),"",OFFSET('Smelter Look-up'!$G$4,$V1872-4,0))</f>
        <v/>
      </c>
      <c r="I1872" s="184" t="str">
        <f ca="1">IF(ISERROR($V1872),"",OFFSET('Smelter Look-up'!$H$4,$V1872-4,0))</f>
        <v/>
      </c>
      <c r="J1872" s="184" t="str">
        <f ca="1">IF(ISERROR($V1872),"",OFFSET('Smelter Look-up'!$I$4,$V1872-4,0))</f>
        <v/>
      </c>
      <c r="K1872" s="224"/>
      <c r="L1872" s="224"/>
      <c r="M1872" s="224"/>
      <c r="N1872" s="224"/>
      <c r="O1872" s="224"/>
      <c r="P1872" s="185"/>
      <c r="Q1872" s="225"/>
      <c r="R1872" s="182" t="str">
        <f ca="1">IF(ISERROR($V1872),"",OFFSET('Smelter Look-up'!$C$4,$V1872-4,0)&amp;"")</f>
        <v/>
      </c>
      <c r="S1872" s="181" t="str">
        <f t="shared" ca="1" si="263"/>
        <v/>
      </c>
      <c r="T1872" s="181" t="str">
        <f ca="1">IF(B1872="","",IF(ISERROR(MATCH($J1872,SorP!$B$1:$B$6226,0)),"",INDIRECT("'SorP'!$A$"&amp;MATCH($S1872&amp;$J1872,SorP!C:C,0))))</f>
        <v/>
      </c>
      <c r="U1872" s="201"/>
      <c r="V1872" s="226" t="e">
        <f>IF(C1872="",NA(),IF(OR(C1872="Smelter not listed",C1872="Smelter not yet identified"),MATCH($B1872&amp;$D1872,'Smelter Look-up'!$J:$J,0),MATCH($B1872&amp;$C1872,'Smelter Look-up'!$J:$J,0)))</f>
        <v>#N/A</v>
      </c>
      <c r="X1872" s="227">
        <f t="shared" ca="1" si="264"/>
        <v>0</v>
      </c>
      <c r="AB1872" s="228" t="str">
        <f t="shared" si="265"/>
        <v/>
      </c>
    </row>
    <row r="1873" spans="1:28" s="227" customFormat="1" ht="20.25">
      <c r="A1873" s="181"/>
      <c r="B1873" s="182" t="str">
        <f>IF(LEN(A1873)=0,"",INDEX('Smelter Look-up'!$A:$A,MATCH($A1873,'Smelter Look-up'!$E:$E,0)))</f>
        <v/>
      </c>
      <c r="C1873" s="186" t="str">
        <f>IF(LEN(A1873)=0,"",INDEX('Smelter Look-up'!$C:$C,MATCH($A1873,'Smelter Look-up'!$E:$E,0)))</f>
        <v/>
      </c>
      <c r="D1873" s="230"/>
      <c r="E1873" s="182" t="str">
        <f ca="1">IF(ISERROR($V1873),"",OFFSET('Smelter Look-up'!$D$4,$V1873-4,0)&amp;"")</f>
        <v/>
      </c>
      <c r="F1873" s="182" t="str">
        <f ca="1">IF(ISERROR($V1873),"",OFFSET('Smelter Look-up'!$E$4,$V1873-4,0))</f>
        <v/>
      </c>
      <c r="G1873" s="182" t="str">
        <f ca="1">IF(C1873=$X$4,IF(ISERROR($V1873),"Enter smelter details","RMI"),IF(ISERROR($V1873),"",OFFSET('Smelter Look-up'!$F$4,$V1873-4,0)))</f>
        <v/>
      </c>
      <c r="H1873" s="183" t="str">
        <f ca="1">IF(ISERROR($V1873),"",OFFSET('Smelter Look-up'!$G$4,$V1873-4,0))</f>
        <v/>
      </c>
      <c r="I1873" s="184" t="str">
        <f ca="1">IF(ISERROR($V1873),"",OFFSET('Smelter Look-up'!$H$4,$V1873-4,0))</f>
        <v/>
      </c>
      <c r="J1873" s="184" t="str">
        <f ca="1">IF(ISERROR($V1873),"",OFFSET('Smelter Look-up'!$I$4,$V1873-4,0))</f>
        <v/>
      </c>
      <c r="K1873" s="224"/>
      <c r="L1873" s="224"/>
      <c r="M1873" s="224"/>
      <c r="N1873" s="224"/>
      <c r="O1873" s="224"/>
      <c r="P1873" s="185"/>
      <c r="Q1873" s="225"/>
      <c r="R1873" s="182" t="str">
        <f ca="1">IF(ISERROR($V1873),"",OFFSET('Smelter Look-up'!$C$4,$V1873-4,0)&amp;"")</f>
        <v/>
      </c>
      <c r="S1873" s="181" t="str">
        <f t="shared" ca="1" si="263"/>
        <v/>
      </c>
      <c r="T1873" s="181" t="str">
        <f ca="1">IF(B1873="","",IF(ISERROR(MATCH($J1873,SorP!$B$1:$B$6226,0)),"",INDIRECT("'SorP'!$A$"&amp;MATCH($S1873&amp;$J1873,SorP!C:C,0))))</f>
        <v/>
      </c>
      <c r="U1873" s="201"/>
      <c r="V1873" s="226" t="e">
        <f>IF(C1873="",NA(),IF(OR(C1873="Smelter not listed",C1873="Smelter not yet identified"),MATCH($B1873&amp;$D1873,'Smelter Look-up'!$J:$J,0),MATCH($B1873&amp;$C1873,'Smelter Look-up'!$J:$J,0)))</f>
        <v>#N/A</v>
      </c>
      <c r="X1873" s="227">
        <f t="shared" ca="1" si="264"/>
        <v>0</v>
      </c>
      <c r="AB1873" s="228" t="str">
        <f t="shared" si="265"/>
        <v/>
      </c>
    </row>
    <row r="1874" spans="1:28" s="227" customFormat="1" ht="20.25">
      <c r="A1874" s="181"/>
      <c r="B1874" s="182" t="str">
        <f>IF(LEN(A1874)=0,"",INDEX('Smelter Look-up'!$A:$A,MATCH($A1874,'Smelter Look-up'!$E:$E,0)))</f>
        <v/>
      </c>
      <c r="C1874" s="186" t="str">
        <f>IF(LEN(A1874)=0,"",INDEX('Smelter Look-up'!$C:$C,MATCH($A1874,'Smelter Look-up'!$E:$E,0)))</f>
        <v/>
      </c>
      <c r="D1874" s="230"/>
      <c r="E1874" s="182" t="str">
        <f ca="1">IF(ISERROR($V1874),"",OFFSET('Smelter Look-up'!$D$4,$V1874-4,0)&amp;"")</f>
        <v/>
      </c>
      <c r="F1874" s="182" t="str">
        <f ca="1">IF(ISERROR($V1874),"",OFFSET('Smelter Look-up'!$E$4,$V1874-4,0))</f>
        <v/>
      </c>
      <c r="G1874" s="182" t="str">
        <f ca="1">IF(C1874=$X$4,IF(ISERROR($V1874),"Enter smelter details","RMI"),IF(ISERROR($V1874),"",OFFSET('Smelter Look-up'!$F$4,$V1874-4,0)))</f>
        <v/>
      </c>
      <c r="H1874" s="183" t="str">
        <f ca="1">IF(ISERROR($V1874),"",OFFSET('Smelter Look-up'!$G$4,$V1874-4,0))</f>
        <v/>
      </c>
      <c r="I1874" s="184" t="str">
        <f ca="1">IF(ISERROR($V1874),"",OFFSET('Smelter Look-up'!$H$4,$V1874-4,0))</f>
        <v/>
      </c>
      <c r="J1874" s="184" t="str">
        <f ca="1">IF(ISERROR($V1874),"",OFFSET('Smelter Look-up'!$I$4,$V1874-4,0))</f>
        <v/>
      </c>
      <c r="K1874" s="224"/>
      <c r="L1874" s="224"/>
      <c r="M1874" s="224"/>
      <c r="N1874" s="224"/>
      <c r="O1874" s="224"/>
      <c r="P1874" s="185"/>
      <c r="Q1874" s="225"/>
      <c r="R1874" s="182" t="str">
        <f ca="1">IF(ISERROR($V1874),"",OFFSET('Smelter Look-up'!$C$4,$V1874-4,0)&amp;"")</f>
        <v/>
      </c>
      <c r="S1874" s="181" t="str">
        <f t="shared" ca="1" si="263"/>
        <v/>
      </c>
      <c r="T1874" s="181" t="str">
        <f ca="1">IF(B1874="","",IF(ISERROR(MATCH($J1874,SorP!$B$1:$B$6226,0)),"",INDIRECT("'SorP'!$A$"&amp;MATCH($S1874&amp;$J1874,SorP!C:C,0))))</f>
        <v/>
      </c>
      <c r="U1874" s="201"/>
      <c r="V1874" s="226" t="e">
        <f>IF(C1874="",NA(),IF(OR(C1874="Smelter not listed",C1874="Smelter not yet identified"),MATCH($B1874&amp;$D1874,'Smelter Look-up'!$J:$J,0),MATCH($B1874&amp;$C1874,'Smelter Look-up'!$J:$J,0)))</f>
        <v>#N/A</v>
      </c>
      <c r="X1874" s="227">
        <f t="shared" ca="1" si="264"/>
        <v>0</v>
      </c>
      <c r="AB1874" s="228" t="str">
        <f t="shared" si="265"/>
        <v/>
      </c>
    </row>
    <row r="1875" spans="1:28" s="227" customFormat="1" ht="20.25">
      <c r="A1875" s="181"/>
      <c r="B1875" s="182" t="str">
        <f>IF(LEN(A1875)=0,"",INDEX('Smelter Look-up'!$A:$A,MATCH($A1875,'Smelter Look-up'!$E:$E,0)))</f>
        <v/>
      </c>
      <c r="C1875" s="186" t="str">
        <f>IF(LEN(A1875)=0,"",INDEX('Smelter Look-up'!$C:$C,MATCH($A1875,'Smelter Look-up'!$E:$E,0)))</f>
        <v/>
      </c>
      <c r="D1875" s="230"/>
      <c r="E1875" s="182" t="str">
        <f ca="1">IF(ISERROR($V1875),"",OFFSET('Smelter Look-up'!$D$4,$V1875-4,0)&amp;"")</f>
        <v/>
      </c>
      <c r="F1875" s="182" t="str">
        <f ca="1">IF(ISERROR($V1875),"",OFFSET('Smelter Look-up'!$E$4,$V1875-4,0))</f>
        <v/>
      </c>
      <c r="G1875" s="182" t="str">
        <f ca="1">IF(C1875=$X$4,IF(ISERROR($V1875),"Enter smelter details","RMI"),IF(ISERROR($V1875),"",OFFSET('Smelter Look-up'!$F$4,$V1875-4,0)))</f>
        <v/>
      </c>
      <c r="H1875" s="183" t="str">
        <f ca="1">IF(ISERROR($V1875),"",OFFSET('Smelter Look-up'!$G$4,$V1875-4,0))</f>
        <v/>
      </c>
      <c r="I1875" s="184" t="str">
        <f ca="1">IF(ISERROR($V1875),"",OFFSET('Smelter Look-up'!$H$4,$V1875-4,0))</f>
        <v/>
      </c>
      <c r="J1875" s="184" t="str">
        <f ca="1">IF(ISERROR($V1875),"",OFFSET('Smelter Look-up'!$I$4,$V1875-4,0))</f>
        <v/>
      </c>
      <c r="K1875" s="224"/>
      <c r="L1875" s="224"/>
      <c r="M1875" s="224"/>
      <c r="N1875" s="224"/>
      <c r="O1875" s="224"/>
      <c r="P1875" s="185"/>
      <c r="Q1875" s="225"/>
      <c r="R1875" s="182" t="str">
        <f ca="1">IF(ISERROR($V1875),"",OFFSET('Smelter Look-up'!$C$4,$V1875-4,0)&amp;"")</f>
        <v/>
      </c>
      <c r="S1875" s="181" t="str">
        <f t="shared" ca="1" si="263"/>
        <v/>
      </c>
      <c r="T1875" s="181" t="str">
        <f ca="1">IF(B1875="","",IF(ISERROR(MATCH($J1875,SorP!$B$1:$B$6226,0)),"",INDIRECT("'SorP'!$A$"&amp;MATCH($S1875&amp;$J1875,SorP!C:C,0))))</f>
        <v/>
      </c>
      <c r="U1875" s="201"/>
      <c r="V1875" s="226" t="e">
        <f>IF(C1875="",NA(),IF(OR(C1875="Smelter not listed",C1875="Smelter not yet identified"),MATCH($B1875&amp;$D1875,'Smelter Look-up'!$J:$J,0),MATCH($B1875&amp;$C1875,'Smelter Look-up'!$J:$J,0)))</f>
        <v>#N/A</v>
      </c>
      <c r="X1875" s="227">
        <f t="shared" ca="1" si="264"/>
        <v>0</v>
      </c>
      <c r="AB1875" s="228" t="str">
        <f t="shared" si="265"/>
        <v/>
      </c>
    </row>
    <row r="1876" spans="1:28" s="227" customFormat="1" ht="20.25">
      <c r="A1876" s="181"/>
      <c r="B1876" s="182" t="str">
        <f>IF(LEN(A1876)=0,"",INDEX('Smelter Look-up'!$A:$A,MATCH($A1876,'Smelter Look-up'!$E:$E,0)))</f>
        <v/>
      </c>
      <c r="C1876" s="186" t="str">
        <f>IF(LEN(A1876)=0,"",INDEX('Smelter Look-up'!$C:$C,MATCH($A1876,'Smelter Look-up'!$E:$E,0)))</f>
        <v/>
      </c>
      <c r="D1876" s="230"/>
      <c r="E1876" s="182" t="str">
        <f ca="1">IF(ISERROR($V1876),"",OFFSET('Smelter Look-up'!$D$4,$V1876-4,0)&amp;"")</f>
        <v/>
      </c>
      <c r="F1876" s="182" t="str">
        <f ca="1">IF(ISERROR($V1876),"",OFFSET('Smelter Look-up'!$E$4,$V1876-4,0))</f>
        <v/>
      </c>
      <c r="G1876" s="182" t="str">
        <f ca="1">IF(C1876=$X$4,IF(ISERROR($V1876),"Enter smelter details","RMI"),IF(ISERROR($V1876),"",OFFSET('Smelter Look-up'!$F$4,$V1876-4,0)))</f>
        <v/>
      </c>
      <c r="H1876" s="183" t="str">
        <f ca="1">IF(ISERROR($V1876),"",OFFSET('Smelter Look-up'!$G$4,$V1876-4,0))</f>
        <v/>
      </c>
      <c r="I1876" s="184" t="str">
        <f ca="1">IF(ISERROR($V1876),"",OFFSET('Smelter Look-up'!$H$4,$V1876-4,0))</f>
        <v/>
      </c>
      <c r="J1876" s="184" t="str">
        <f ca="1">IF(ISERROR($V1876),"",OFFSET('Smelter Look-up'!$I$4,$V1876-4,0))</f>
        <v/>
      </c>
      <c r="K1876" s="224"/>
      <c r="L1876" s="224"/>
      <c r="M1876" s="224"/>
      <c r="N1876" s="224"/>
      <c r="O1876" s="224"/>
      <c r="P1876" s="185"/>
      <c r="Q1876" s="225"/>
      <c r="R1876" s="182" t="str">
        <f ca="1">IF(ISERROR($V1876),"",OFFSET('Smelter Look-up'!$C$4,$V1876-4,0)&amp;"")</f>
        <v/>
      </c>
      <c r="S1876" s="181" t="str">
        <f t="shared" ca="1" si="263"/>
        <v/>
      </c>
      <c r="T1876" s="181" t="str">
        <f ca="1">IF(B1876="","",IF(ISERROR(MATCH($J1876,SorP!$B$1:$B$6226,0)),"",INDIRECT("'SorP'!$A$"&amp;MATCH($S1876&amp;$J1876,SorP!C:C,0))))</f>
        <v/>
      </c>
      <c r="U1876" s="201"/>
      <c r="V1876" s="226" t="e">
        <f>IF(C1876="",NA(),IF(OR(C1876="Smelter not listed",C1876="Smelter not yet identified"),MATCH($B1876&amp;$D1876,'Smelter Look-up'!$J:$J,0),MATCH($B1876&amp;$C1876,'Smelter Look-up'!$J:$J,0)))</f>
        <v>#N/A</v>
      </c>
      <c r="X1876" s="227">
        <f t="shared" ca="1" si="264"/>
        <v>0</v>
      </c>
      <c r="AB1876" s="228" t="str">
        <f t="shared" si="265"/>
        <v/>
      </c>
    </row>
    <row r="1877" spans="1:28" s="227" customFormat="1" ht="20.25">
      <c r="A1877" s="181"/>
      <c r="B1877" s="182" t="str">
        <f>IF(LEN(A1877)=0,"",INDEX('Smelter Look-up'!$A:$A,MATCH($A1877,'Smelter Look-up'!$E:$E,0)))</f>
        <v/>
      </c>
      <c r="C1877" s="186" t="str">
        <f>IF(LEN(A1877)=0,"",INDEX('Smelter Look-up'!$C:$C,MATCH($A1877,'Smelter Look-up'!$E:$E,0)))</f>
        <v/>
      </c>
      <c r="D1877" s="230"/>
      <c r="E1877" s="182" t="str">
        <f ca="1">IF(ISERROR($V1877),"",OFFSET('Smelter Look-up'!$D$4,$V1877-4,0)&amp;"")</f>
        <v/>
      </c>
      <c r="F1877" s="182" t="str">
        <f ca="1">IF(ISERROR($V1877),"",OFFSET('Smelter Look-up'!$E$4,$V1877-4,0))</f>
        <v/>
      </c>
      <c r="G1877" s="182" t="str">
        <f ca="1">IF(C1877=$X$4,IF(ISERROR($V1877),"Enter smelter details","RMI"),IF(ISERROR($V1877),"",OFFSET('Smelter Look-up'!$F$4,$V1877-4,0)))</f>
        <v/>
      </c>
      <c r="H1877" s="183" t="str">
        <f ca="1">IF(ISERROR($V1877),"",OFFSET('Smelter Look-up'!$G$4,$V1877-4,0))</f>
        <v/>
      </c>
      <c r="I1877" s="184" t="str">
        <f ca="1">IF(ISERROR($V1877),"",OFFSET('Smelter Look-up'!$H$4,$V1877-4,0))</f>
        <v/>
      </c>
      <c r="J1877" s="184" t="str">
        <f ca="1">IF(ISERROR($V1877),"",OFFSET('Smelter Look-up'!$I$4,$V1877-4,0))</f>
        <v/>
      </c>
      <c r="K1877" s="224"/>
      <c r="L1877" s="224"/>
      <c r="M1877" s="224"/>
      <c r="N1877" s="224"/>
      <c r="O1877" s="224"/>
      <c r="P1877" s="185"/>
      <c r="Q1877" s="225"/>
      <c r="R1877" s="182" t="str">
        <f ca="1">IF(ISERROR($V1877),"",OFFSET('Smelter Look-up'!$C$4,$V1877-4,0)&amp;"")</f>
        <v/>
      </c>
      <c r="S1877" s="181" t="str">
        <f t="shared" ca="1" si="263"/>
        <v/>
      </c>
      <c r="T1877" s="181" t="str">
        <f ca="1">IF(B1877="","",IF(ISERROR(MATCH($J1877,SorP!$B$1:$B$6226,0)),"",INDIRECT("'SorP'!$A$"&amp;MATCH($S1877&amp;$J1877,SorP!C:C,0))))</f>
        <v/>
      </c>
      <c r="U1877" s="201"/>
      <c r="V1877" s="226" t="e">
        <f>IF(C1877="",NA(),IF(OR(C1877="Smelter not listed",C1877="Smelter not yet identified"),MATCH($B1877&amp;$D1877,'Smelter Look-up'!$J:$J,0),MATCH($B1877&amp;$C1877,'Smelter Look-up'!$J:$J,0)))</f>
        <v>#N/A</v>
      </c>
      <c r="X1877" s="227">
        <f t="shared" ca="1" si="264"/>
        <v>0</v>
      </c>
      <c r="AB1877" s="228" t="str">
        <f t="shared" si="265"/>
        <v/>
      </c>
    </row>
    <row r="1878" spans="1:28" s="227" customFormat="1" ht="20.25">
      <c r="A1878" s="181"/>
      <c r="B1878" s="182" t="str">
        <f>IF(LEN(A1878)=0,"",INDEX('Smelter Look-up'!$A:$A,MATCH($A1878,'Smelter Look-up'!$E:$E,0)))</f>
        <v/>
      </c>
      <c r="C1878" s="186" t="str">
        <f>IF(LEN(A1878)=0,"",INDEX('Smelter Look-up'!$C:$C,MATCH($A1878,'Smelter Look-up'!$E:$E,0)))</f>
        <v/>
      </c>
      <c r="D1878" s="230"/>
      <c r="E1878" s="182" t="str">
        <f ca="1">IF(ISERROR($V1878),"",OFFSET('Smelter Look-up'!$D$4,$V1878-4,0)&amp;"")</f>
        <v/>
      </c>
      <c r="F1878" s="182" t="str">
        <f ca="1">IF(ISERROR($V1878),"",OFFSET('Smelter Look-up'!$E$4,$V1878-4,0))</f>
        <v/>
      </c>
      <c r="G1878" s="182" t="str">
        <f ca="1">IF(C1878=$X$4,IF(ISERROR($V1878),"Enter smelter details","RMI"),IF(ISERROR($V1878),"",OFFSET('Smelter Look-up'!$F$4,$V1878-4,0)))</f>
        <v/>
      </c>
      <c r="H1878" s="183" t="str">
        <f ca="1">IF(ISERROR($V1878),"",OFFSET('Smelter Look-up'!$G$4,$V1878-4,0))</f>
        <v/>
      </c>
      <c r="I1878" s="184" t="str">
        <f ca="1">IF(ISERROR($V1878),"",OFFSET('Smelter Look-up'!$H$4,$V1878-4,0))</f>
        <v/>
      </c>
      <c r="J1878" s="184" t="str">
        <f ca="1">IF(ISERROR($V1878),"",OFFSET('Smelter Look-up'!$I$4,$V1878-4,0))</f>
        <v/>
      </c>
      <c r="K1878" s="224"/>
      <c r="L1878" s="224"/>
      <c r="M1878" s="224"/>
      <c r="N1878" s="224"/>
      <c r="O1878" s="224"/>
      <c r="P1878" s="185"/>
      <c r="Q1878" s="225"/>
      <c r="R1878" s="182" t="str">
        <f ca="1">IF(ISERROR($V1878),"",OFFSET('Smelter Look-up'!$C$4,$V1878-4,0)&amp;"")</f>
        <v/>
      </c>
      <c r="S1878" s="181" t="str">
        <f t="shared" ca="1" si="263"/>
        <v/>
      </c>
      <c r="T1878" s="181" t="str">
        <f ca="1">IF(B1878="","",IF(ISERROR(MATCH($J1878,SorP!$B$1:$B$6226,0)),"",INDIRECT("'SorP'!$A$"&amp;MATCH($S1878&amp;$J1878,SorP!C:C,0))))</f>
        <v/>
      </c>
      <c r="U1878" s="201"/>
      <c r="V1878" s="226" t="e">
        <f>IF(C1878="",NA(),IF(OR(C1878="Smelter not listed",C1878="Smelter not yet identified"),MATCH($B1878&amp;$D1878,'Smelter Look-up'!$J:$J,0),MATCH($B1878&amp;$C1878,'Smelter Look-up'!$J:$J,0)))</f>
        <v>#N/A</v>
      </c>
      <c r="X1878" s="227">
        <f t="shared" ca="1" si="264"/>
        <v>0</v>
      </c>
      <c r="AB1878" s="228" t="str">
        <f t="shared" si="265"/>
        <v/>
      </c>
    </row>
    <row r="1879" spans="1:28" s="227" customFormat="1" ht="20.25">
      <c r="A1879" s="181"/>
      <c r="B1879" s="182" t="str">
        <f>IF(LEN(A1879)=0,"",INDEX('Smelter Look-up'!$A:$A,MATCH($A1879,'Smelter Look-up'!$E:$E,0)))</f>
        <v/>
      </c>
      <c r="C1879" s="186" t="str">
        <f>IF(LEN(A1879)=0,"",INDEX('Smelter Look-up'!$C:$C,MATCH($A1879,'Smelter Look-up'!$E:$E,0)))</f>
        <v/>
      </c>
      <c r="D1879" s="230"/>
      <c r="E1879" s="182" t="str">
        <f ca="1">IF(ISERROR($V1879),"",OFFSET('Smelter Look-up'!$D$4,$V1879-4,0)&amp;"")</f>
        <v/>
      </c>
      <c r="F1879" s="182" t="str">
        <f ca="1">IF(ISERROR($V1879),"",OFFSET('Smelter Look-up'!$E$4,$V1879-4,0))</f>
        <v/>
      </c>
      <c r="G1879" s="182" t="str">
        <f ca="1">IF(C1879=$X$4,IF(ISERROR($V1879),"Enter smelter details","RMI"),IF(ISERROR($V1879),"",OFFSET('Smelter Look-up'!$F$4,$V1879-4,0)))</f>
        <v/>
      </c>
      <c r="H1879" s="183" t="str">
        <f ca="1">IF(ISERROR($V1879),"",OFFSET('Smelter Look-up'!$G$4,$V1879-4,0))</f>
        <v/>
      </c>
      <c r="I1879" s="184" t="str">
        <f ca="1">IF(ISERROR($V1879),"",OFFSET('Smelter Look-up'!$H$4,$V1879-4,0))</f>
        <v/>
      </c>
      <c r="J1879" s="184" t="str">
        <f ca="1">IF(ISERROR($V1879),"",OFFSET('Smelter Look-up'!$I$4,$V1879-4,0))</f>
        <v/>
      </c>
      <c r="K1879" s="224"/>
      <c r="L1879" s="224"/>
      <c r="M1879" s="224"/>
      <c r="N1879" s="224"/>
      <c r="O1879" s="224"/>
      <c r="P1879" s="185"/>
      <c r="Q1879" s="225"/>
      <c r="R1879" s="182" t="str">
        <f ca="1">IF(ISERROR($V1879),"",OFFSET('Smelter Look-up'!$C$4,$V1879-4,0)&amp;"")</f>
        <v/>
      </c>
      <c r="S1879" s="181" t="str">
        <f t="shared" ca="1" si="263"/>
        <v/>
      </c>
      <c r="T1879" s="181" t="str">
        <f ca="1">IF(B1879="","",IF(ISERROR(MATCH($J1879,SorP!$B$1:$B$6226,0)),"",INDIRECT("'SorP'!$A$"&amp;MATCH($S1879&amp;$J1879,SorP!C:C,0))))</f>
        <v/>
      </c>
      <c r="U1879" s="201"/>
      <c r="V1879" s="226" t="e">
        <f>IF(C1879="",NA(),IF(OR(C1879="Smelter not listed",C1879="Smelter not yet identified"),MATCH($B1879&amp;$D1879,'Smelter Look-up'!$J:$J,0),MATCH($B1879&amp;$C1879,'Smelter Look-up'!$J:$J,0)))</f>
        <v>#N/A</v>
      </c>
      <c r="X1879" s="227">
        <f t="shared" ca="1" si="264"/>
        <v>0</v>
      </c>
      <c r="AB1879" s="228" t="str">
        <f t="shared" si="265"/>
        <v/>
      </c>
    </row>
    <row r="1880" spans="1:28" s="227" customFormat="1" ht="20.25">
      <c r="A1880" s="181"/>
      <c r="B1880" s="182" t="str">
        <f>IF(LEN(A1880)=0,"",INDEX('Smelter Look-up'!$A:$A,MATCH($A1880,'Smelter Look-up'!$E:$E,0)))</f>
        <v/>
      </c>
      <c r="C1880" s="186" t="str">
        <f>IF(LEN(A1880)=0,"",INDEX('Smelter Look-up'!$C:$C,MATCH($A1880,'Smelter Look-up'!$E:$E,0)))</f>
        <v/>
      </c>
      <c r="D1880" s="230"/>
      <c r="E1880" s="182" t="str">
        <f ca="1">IF(ISERROR($V1880),"",OFFSET('Smelter Look-up'!$D$4,$V1880-4,0)&amp;"")</f>
        <v/>
      </c>
      <c r="F1880" s="182" t="str">
        <f ca="1">IF(ISERROR($V1880),"",OFFSET('Smelter Look-up'!$E$4,$V1880-4,0))</f>
        <v/>
      </c>
      <c r="G1880" s="182" t="str">
        <f ca="1">IF(C1880=$X$4,IF(ISERROR($V1880),"Enter smelter details","RMI"),IF(ISERROR($V1880),"",OFFSET('Smelter Look-up'!$F$4,$V1880-4,0)))</f>
        <v/>
      </c>
      <c r="H1880" s="183" t="str">
        <f ca="1">IF(ISERROR($V1880),"",OFFSET('Smelter Look-up'!$G$4,$V1880-4,0))</f>
        <v/>
      </c>
      <c r="I1880" s="184" t="str">
        <f ca="1">IF(ISERROR($V1880),"",OFFSET('Smelter Look-up'!$H$4,$V1880-4,0))</f>
        <v/>
      </c>
      <c r="J1880" s="184" t="str">
        <f ca="1">IF(ISERROR($V1880),"",OFFSET('Smelter Look-up'!$I$4,$V1880-4,0))</f>
        <v/>
      </c>
      <c r="K1880" s="224"/>
      <c r="L1880" s="224"/>
      <c r="M1880" s="224"/>
      <c r="N1880" s="224"/>
      <c r="O1880" s="224"/>
      <c r="P1880" s="185"/>
      <c r="Q1880" s="225"/>
      <c r="R1880" s="182" t="str">
        <f ca="1">IF(ISERROR($V1880),"",OFFSET('Smelter Look-up'!$C$4,$V1880-4,0)&amp;"")</f>
        <v/>
      </c>
      <c r="S1880" s="181" t="str">
        <f t="shared" ca="1" si="263"/>
        <v/>
      </c>
      <c r="T1880" s="181" t="str">
        <f ca="1">IF(B1880="","",IF(ISERROR(MATCH($J1880,SorP!$B$1:$B$6226,0)),"",INDIRECT("'SorP'!$A$"&amp;MATCH($S1880&amp;$J1880,SorP!C:C,0))))</f>
        <v/>
      </c>
      <c r="U1880" s="201"/>
      <c r="V1880" s="226" t="e">
        <f>IF(C1880="",NA(),IF(OR(C1880="Smelter not listed",C1880="Smelter not yet identified"),MATCH($B1880&amp;$D1880,'Smelter Look-up'!$J:$J,0),MATCH($B1880&amp;$C1880,'Smelter Look-up'!$J:$J,0)))</f>
        <v>#N/A</v>
      </c>
      <c r="X1880" s="227">
        <f t="shared" ca="1" si="264"/>
        <v>0</v>
      </c>
      <c r="AB1880" s="228" t="str">
        <f t="shared" si="265"/>
        <v/>
      </c>
    </row>
    <row r="1881" spans="1:28" s="227" customFormat="1" ht="20.25">
      <c r="A1881" s="181"/>
      <c r="B1881" s="182" t="str">
        <f>IF(LEN(A1881)=0,"",INDEX('Smelter Look-up'!$A:$A,MATCH($A1881,'Smelter Look-up'!$E:$E,0)))</f>
        <v/>
      </c>
      <c r="C1881" s="186" t="str">
        <f>IF(LEN(A1881)=0,"",INDEX('Smelter Look-up'!$C:$C,MATCH($A1881,'Smelter Look-up'!$E:$E,0)))</f>
        <v/>
      </c>
      <c r="D1881" s="230"/>
      <c r="E1881" s="182" t="str">
        <f ca="1">IF(ISERROR($V1881),"",OFFSET('Smelter Look-up'!$D$4,$V1881-4,0)&amp;"")</f>
        <v/>
      </c>
      <c r="F1881" s="182" t="str">
        <f ca="1">IF(ISERROR($V1881),"",OFFSET('Smelter Look-up'!$E$4,$V1881-4,0))</f>
        <v/>
      </c>
      <c r="G1881" s="182" t="str">
        <f ca="1">IF(C1881=$X$4,IF(ISERROR($V1881),"Enter smelter details","RMI"),IF(ISERROR($V1881),"",OFFSET('Smelter Look-up'!$F$4,$V1881-4,0)))</f>
        <v/>
      </c>
      <c r="H1881" s="183" t="str">
        <f ca="1">IF(ISERROR($V1881),"",OFFSET('Smelter Look-up'!$G$4,$V1881-4,0))</f>
        <v/>
      </c>
      <c r="I1881" s="184" t="str">
        <f ca="1">IF(ISERROR($V1881),"",OFFSET('Smelter Look-up'!$H$4,$V1881-4,0))</f>
        <v/>
      </c>
      <c r="J1881" s="184" t="str">
        <f ca="1">IF(ISERROR($V1881),"",OFFSET('Smelter Look-up'!$I$4,$V1881-4,0))</f>
        <v/>
      </c>
      <c r="K1881" s="224"/>
      <c r="L1881" s="224"/>
      <c r="M1881" s="224"/>
      <c r="N1881" s="224"/>
      <c r="O1881" s="224"/>
      <c r="P1881" s="185"/>
      <c r="Q1881" s="225"/>
      <c r="R1881" s="182" t="str">
        <f ca="1">IF(ISERROR($V1881),"",OFFSET('Smelter Look-up'!$C$4,$V1881-4,0)&amp;"")</f>
        <v/>
      </c>
      <c r="S1881" s="181" t="str">
        <f t="shared" ca="1" si="263"/>
        <v/>
      </c>
      <c r="T1881" s="181" t="str">
        <f ca="1">IF(B1881="","",IF(ISERROR(MATCH($J1881,SorP!$B$1:$B$6226,0)),"",INDIRECT("'SorP'!$A$"&amp;MATCH($S1881&amp;$J1881,SorP!C:C,0))))</f>
        <v/>
      </c>
      <c r="U1881" s="201"/>
      <c r="V1881" s="226" t="e">
        <f>IF(C1881="",NA(),IF(OR(C1881="Smelter not listed",C1881="Smelter not yet identified"),MATCH($B1881&amp;$D1881,'Smelter Look-up'!$J:$J,0),MATCH($B1881&amp;$C1881,'Smelter Look-up'!$J:$J,0)))</f>
        <v>#N/A</v>
      </c>
      <c r="X1881" s="227">
        <f t="shared" ca="1" si="264"/>
        <v>0</v>
      </c>
      <c r="AB1881" s="228" t="str">
        <f t="shared" si="265"/>
        <v/>
      </c>
    </row>
    <row r="1882" spans="1:28" s="227" customFormat="1" ht="20.25">
      <c r="A1882" s="181"/>
      <c r="B1882" s="182" t="str">
        <f>IF(LEN(A1882)=0,"",INDEX('Smelter Look-up'!$A:$A,MATCH($A1882,'Smelter Look-up'!$E:$E,0)))</f>
        <v/>
      </c>
      <c r="C1882" s="186" t="str">
        <f>IF(LEN(A1882)=0,"",INDEX('Smelter Look-up'!$C:$C,MATCH($A1882,'Smelter Look-up'!$E:$E,0)))</f>
        <v/>
      </c>
      <c r="D1882" s="230"/>
      <c r="E1882" s="182" t="str">
        <f ca="1">IF(ISERROR($V1882),"",OFFSET('Smelter Look-up'!$D$4,$V1882-4,0)&amp;"")</f>
        <v/>
      </c>
      <c r="F1882" s="182" t="str">
        <f ca="1">IF(ISERROR($V1882),"",OFFSET('Smelter Look-up'!$E$4,$V1882-4,0))</f>
        <v/>
      </c>
      <c r="G1882" s="182" t="str">
        <f ca="1">IF(C1882=$X$4,IF(ISERROR($V1882),"Enter smelter details","RMI"),IF(ISERROR($V1882),"",OFFSET('Smelter Look-up'!$F$4,$V1882-4,0)))</f>
        <v/>
      </c>
      <c r="H1882" s="183" t="str">
        <f ca="1">IF(ISERROR($V1882),"",OFFSET('Smelter Look-up'!$G$4,$V1882-4,0))</f>
        <v/>
      </c>
      <c r="I1882" s="184" t="str">
        <f ca="1">IF(ISERROR($V1882),"",OFFSET('Smelter Look-up'!$H$4,$V1882-4,0))</f>
        <v/>
      </c>
      <c r="J1882" s="184" t="str">
        <f ca="1">IF(ISERROR($V1882),"",OFFSET('Smelter Look-up'!$I$4,$V1882-4,0))</f>
        <v/>
      </c>
      <c r="K1882" s="224"/>
      <c r="L1882" s="224"/>
      <c r="M1882" s="224"/>
      <c r="N1882" s="224"/>
      <c r="O1882" s="224"/>
      <c r="P1882" s="185"/>
      <c r="Q1882" s="225"/>
      <c r="R1882" s="182" t="str">
        <f ca="1">IF(ISERROR($V1882),"",OFFSET('Smelter Look-up'!$C$4,$V1882-4,0)&amp;"")</f>
        <v/>
      </c>
      <c r="S1882" s="181" t="str">
        <f t="shared" ca="1" si="263"/>
        <v/>
      </c>
      <c r="T1882" s="181" t="str">
        <f ca="1">IF(B1882="","",IF(ISERROR(MATCH($J1882,SorP!$B$1:$B$6226,0)),"",INDIRECT("'SorP'!$A$"&amp;MATCH($S1882&amp;$J1882,SorP!C:C,0))))</f>
        <v/>
      </c>
      <c r="U1882" s="201"/>
      <c r="V1882" s="226" t="e">
        <f>IF(C1882="",NA(),IF(OR(C1882="Smelter not listed",C1882="Smelter not yet identified"),MATCH($B1882&amp;$D1882,'Smelter Look-up'!$J:$J,0),MATCH($B1882&amp;$C1882,'Smelter Look-up'!$J:$J,0)))</f>
        <v>#N/A</v>
      </c>
      <c r="X1882" s="227">
        <f t="shared" ca="1" si="264"/>
        <v>0</v>
      </c>
      <c r="AB1882" s="228" t="str">
        <f t="shared" si="265"/>
        <v/>
      </c>
    </row>
    <row r="1883" spans="1:28" s="227" customFormat="1" ht="20.25">
      <c r="A1883" s="181"/>
      <c r="B1883" s="182" t="str">
        <f>IF(LEN(A1883)=0,"",INDEX('Smelter Look-up'!$A:$A,MATCH($A1883,'Smelter Look-up'!$E:$E,0)))</f>
        <v/>
      </c>
      <c r="C1883" s="186" t="str">
        <f>IF(LEN(A1883)=0,"",INDEX('Smelter Look-up'!$C:$C,MATCH($A1883,'Smelter Look-up'!$E:$E,0)))</f>
        <v/>
      </c>
      <c r="D1883" s="230"/>
      <c r="E1883" s="182" t="str">
        <f ca="1">IF(ISERROR($V1883),"",OFFSET('Smelter Look-up'!$D$4,$V1883-4,0)&amp;"")</f>
        <v/>
      </c>
      <c r="F1883" s="182" t="str">
        <f ca="1">IF(ISERROR($V1883),"",OFFSET('Smelter Look-up'!$E$4,$V1883-4,0))</f>
        <v/>
      </c>
      <c r="G1883" s="182" t="str">
        <f ca="1">IF(C1883=$X$4,IF(ISERROR($V1883),"Enter smelter details","RMI"),IF(ISERROR($V1883),"",OFFSET('Smelter Look-up'!$F$4,$V1883-4,0)))</f>
        <v/>
      </c>
      <c r="H1883" s="183" t="str">
        <f ca="1">IF(ISERROR($V1883),"",OFFSET('Smelter Look-up'!$G$4,$V1883-4,0))</f>
        <v/>
      </c>
      <c r="I1883" s="184" t="str">
        <f ca="1">IF(ISERROR($V1883),"",OFFSET('Smelter Look-up'!$H$4,$V1883-4,0))</f>
        <v/>
      </c>
      <c r="J1883" s="184" t="str">
        <f ca="1">IF(ISERROR($V1883),"",OFFSET('Smelter Look-up'!$I$4,$V1883-4,0))</f>
        <v/>
      </c>
      <c r="K1883" s="224"/>
      <c r="L1883" s="224"/>
      <c r="M1883" s="224"/>
      <c r="N1883" s="224"/>
      <c r="O1883" s="224"/>
      <c r="P1883" s="185"/>
      <c r="Q1883" s="225"/>
      <c r="R1883" s="182" t="str">
        <f ca="1">IF(ISERROR($V1883),"",OFFSET('Smelter Look-up'!$C$4,$V1883-4,0)&amp;"")</f>
        <v/>
      </c>
      <c r="S1883" s="181" t="str">
        <f t="shared" ca="1" si="263"/>
        <v/>
      </c>
      <c r="T1883" s="181" t="str">
        <f ca="1">IF(B1883="","",IF(ISERROR(MATCH($J1883,SorP!$B$1:$B$6226,0)),"",INDIRECT("'SorP'!$A$"&amp;MATCH($S1883&amp;$J1883,SorP!C:C,0))))</f>
        <v/>
      </c>
      <c r="U1883" s="201"/>
      <c r="V1883" s="226" t="e">
        <f>IF(C1883="",NA(),IF(OR(C1883="Smelter not listed",C1883="Smelter not yet identified"),MATCH($B1883&amp;$D1883,'Smelter Look-up'!$J:$J,0),MATCH($B1883&amp;$C1883,'Smelter Look-up'!$J:$J,0)))</f>
        <v>#N/A</v>
      </c>
      <c r="X1883" s="227">
        <f t="shared" ca="1" si="264"/>
        <v>0</v>
      </c>
      <c r="AB1883" s="228" t="str">
        <f t="shared" si="265"/>
        <v/>
      </c>
    </row>
    <row r="1884" spans="1:28" s="227" customFormat="1" ht="20.25">
      <c r="A1884" s="181"/>
      <c r="B1884" s="182" t="str">
        <f>IF(LEN(A1884)=0,"",INDEX('Smelter Look-up'!$A:$A,MATCH($A1884,'Smelter Look-up'!$E:$E,0)))</f>
        <v/>
      </c>
      <c r="C1884" s="186" t="str">
        <f>IF(LEN(A1884)=0,"",INDEX('Smelter Look-up'!$C:$C,MATCH($A1884,'Smelter Look-up'!$E:$E,0)))</f>
        <v/>
      </c>
      <c r="D1884" s="230"/>
      <c r="E1884" s="182" t="str">
        <f ca="1">IF(ISERROR($V1884),"",OFFSET('Smelter Look-up'!$D$4,$V1884-4,0)&amp;"")</f>
        <v/>
      </c>
      <c r="F1884" s="182" t="str">
        <f ca="1">IF(ISERROR($V1884),"",OFFSET('Smelter Look-up'!$E$4,$V1884-4,0))</f>
        <v/>
      </c>
      <c r="G1884" s="182" t="str">
        <f ca="1">IF(C1884=$X$4,IF(ISERROR($V1884),"Enter smelter details","RMI"),IF(ISERROR($V1884),"",OFFSET('Smelter Look-up'!$F$4,$V1884-4,0)))</f>
        <v/>
      </c>
      <c r="H1884" s="183" t="str">
        <f ca="1">IF(ISERROR($V1884),"",OFFSET('Smelter Look-up'!$G$4,$V1884-4,0))</f>
        <v/>
      </c>
      <c r="I1884" s="184" t="str">
        <f ca="1">IF(ISERROR($V1884),"",OFFSET('Smelter Look-up'!$H$4,$V1884-4,0))</f>
        <v/>
      </c>
      <c r="J1884" s="184" t="str">
        <f ca="1">IF(ISERROR($V1884),"",OFFSET('Smelter Look-up'!$I$4,$V1884-4,0))</f>
        <v/>
      </c>
      <c r="K1884" s="224"/>
      <c r="L1884" s="224"/>
      <c r="M1884" s="224"/>
      <c r="N1884" s="224"/>
      <c r="O1884" s="224"/>
      <c r="P1884" s="185"/>
      <c r="Q1884" s="225"/>
      <c r="R1884" s="182" t="str">
        <f ca="1">IF(ISERROR($V1884),"",OFFSET('Smelter Look-up'!$C$4,$V1884-4,0)&amp;"")</f>
        <v/>
      </c>
      <c r="S1884" s="181" t="str">
        <f t="shared" ref="S1884:S1914" ca="1" si="266">IF(B1884="","",IF(ISERROR(MATCH($E1884,CL,0)),"Unknown",INDIRECT("'C'!$A$"&amp;MATCH($E1884,CL,0)+1)))</f>
        <v/>
      </c>
      <c r="T1884" s="181" t="str">
        <f ca="1">IF(B1884="","",IF(ISERROR(MATCH($J1884,SorP!$B$1:$B$6226,0)),"",INDIRECT("'SorP'!$A$"&amp;MATCH($S1884&amp;$J1884,SorP!C:C,0))))</f>
        <v/>
      </c>
      <c r="U1884" s="201"/>
      <c r="V1884" s="226" t="e">
        <f>IF(C1884="",NA(),IF(OR(C1884="Smelter not listed",C1884="Smelter not yet identified"),MATCH($B1884&amp;$D1884,'Smelter Look-up'!$J:$J,0),MATCH($B1884&amp;$C1884,'Smelter Look-up'!$J:$J,0)))</f>
        <v>#N/A</v>
      </c>
      <c r="X1884" s="227">
        <f t="shared" ref="X1884:X1914" ca="1" si="267">IF(AND(C1884="Smelter not listed",OR(LEN(D1884)=0,LEN(E1884)=0)),1,0)</f>
        <v>0</v>
      </c>
      <c r="AB1884" s="228" t="str">
        <f t="shared" ref="AB1884:AB1914" si="268">B1884&amp;C1884</f>
        <v/>
      </c>
    </row>
    <row r="1885" spans="1:28" s="227" customFormat="1" ht="20.25">
      <c r="A1885" s="181"/>
      <c r="B1885" s="182" t="str">
        <f>IF(LEN(A1885)=0,"",INDEX('Smelter Look-up'!$A:$A,MATCH($A1885,'Smelter Look-up'!$E:$E,0)))</f>
        <v/>
      </c>
      <c r="C1885" s="186" t="str">
        <f>IF(LEN(A1885)=0,"",INDEX('Smelter Look-up'!$C:$C,MATCH($A1885,'Smelter Look-up'!$E:$E,0)))</f>
        <v/>
      </c>
      <c r="D1885" s="230"/>
      <c r="E1885" s="182" t="str">
        <f ca="1">IF(ISERROR($V1885),"",OFFSET('Smelter Look-up'!$D$4,$V1885-4,0)&amp;"")</f>
        <v/>
      </c>
      <c r="F1885" s="182" t="str">
        <f ca="1">IF(ISERROR($V1885),"",OFFSET('Smelter Look-up'!$E$4,$V1885-4,0))</f>
        <v/>
      </c>
      <c r="G1885" s="182" t="str">
        <f ca="1">IF(C1885=$X$4,IF(ISERROR($V1885),"Enter smelter details","RMI"),IF(ISERROR($V1885),"",OFFSET('Smelter Look-up'!$F$4,$V1885-4,0)))</f>
        <v/>
      </c>
      <c r="H1885" s="183" t="str">
        <f ca="1">IF(ISERROR($V1885),"",OFFSET('Smelter Look-up'!$G$4,$V1885-4,0))</f>
        <v/>
      </c>
      <c r="I1885" s="184" t="str">
        <f ca="1">IF(ISERROR($V1885),"",OFFSET('Smelter Look-up'!$H$4,$V1885-4,0))</f>
        <v/>
      </c>
      <c r="J1885" s="184" t="str">
        <f ca="1">IF(ISERROR($V1885),"",OFFSET('Smelter Look-up'!$I$4,$V1885-4,0))</f>
        <v/>
      </c>
      <c r="K1885" s="224"/>
      <c r="L1885" s="224"/>
      <c r="M1885" s="224"/>
      <c r="N1885" s="224"/>
      <c r="O1885" s="224"/>
      <c r="P1885" s="185"/>
      <c r="Q1885" s="225"/>
      <c r="R1885" s="182" t="str">
        <f ca="1">IF(ISERROR($V1885),"",OFFSET('Smelter Look-up'!$C$4,$V1885-4,0)&amp;"")</f>
        <v/>
      </c>
      <c r="S1885" s="181" t="str">
        <f t="shared" ca="1" si="266"/>
        <v/>
      </c>
      <c r="T1885" s="181" t="str">
        <f ca="1">IF(B1885="","",IF(ISERROR(MATCH($J1885,SorP!$B$1:$B$6226,0)),"",INDIRECT("'SorP'!$A$"&amp;MATCH($S1885&amp;$J1885,SorP!C:C,0))))</f>
        <v/>
      </c>
      <c r="U1885" s="201"/>
      <c r="V1885" s="226" t="e">
        <f>IF(C1885="",NA(),IF(OR(C1885="Smelter not listed",C1885="Smelter not yet identified"),MATCH($B1885&amp;$D1885,'Smelter Look-up'!$J:$J,0),MATCH($B1885&amp;$C1885,'Smelter Look-up'!$J:$J,0)))</f>
        <v>#N/A</v>
      </c>
      <c r="X1885" s="227">
        <f t="shared" ca="1" si="267"/>
        <v>0</v>
      </c>
      <c r="AB1885" s="228" t="str">
        <f t="shared" si="268"/>
        <v/>
      </c>
    </row>
    <row r="1886" spans="1:28" s="227" customFormat="1" ht="20.25">
      <c r="A1886" s="181"/>
      <c r="B1886" s="182" t="str">
        <f>IF(LEN(A1886)=0,"",INDEX('Smelter Look-up'!$A:$A,MATCH($A1886,'Smelter Look-up'!$E:$E,0)))</f>
        <v/>
      </c>
      <c r="C1886" s="186" t="str">
        <f>IF(LEN(A1886)=0,"",INDEX('Smelter Look-up'!$C:$C,MATCH($A1886,'Smelter Look-up'!$E:$E,0)))</f>
        <v/>
      </c>
      <c r="D1886" s="230"/>
      <c r="E1886" s="182" t="str">
        <f ca="1">IF(ISERROR($V1886),"",OFFSET('Smelter Look-up'!$D$4,$V1886-4,0)&amp;"")</f>
        <v/>
      </c>
      <c r="F1886" s="182" t="str">
        <f ca="1">IF(ISERROR($V1886),"",OFFSET('Smelter Look-up'!$E$4,$V1886-4,0))</f>
        <v/>
      </c>
      <c r="G1886" s="182" t="str">
        <f ca="1">IF(C1886=$X$4,IF(ISERROR($V1886),"Enter smelter details","RMI"),IF(ISERROR($V1886),"",OFFSET('Smelter Look-up'!$F$4,$V1886-4,0)))</f>
        <v/>
      </c>
      <c r="H1886" s="183" t="str">
        <f ca="1">IF(ISERROR($V1886),"",OFFSET('Smelter Look-up'!$G$4,$V1886-4,0))</f>
        <v/>
      </c>
      <c r="I1886" s="184" t="str">
        <f ca="1">IF(ISERROR($V1886),"",OFFSET('Smelter Look-up'!$H$4,$V1886-4,0))</f>
        <v/>
      </c>
      <c r="J1886" s="184" t="str">
        <f ca="1">IF(ISERROR($V1886),"",OFFSET('Smelter Look-up'!$I$4,$V1886-4,0))</f>
        <v/>
      </c>
      <c r="K1886" s="224"/>
      <c r="L1886" s="224"/>
      <c r="M1886" s="224"/>
      <c r="N1886" s="224"/>
      <c r="O1886" s="224"/>
      <c r="P1886" s="185"/>
      <c r="Q1886" s="225"/>
      <c r="R1886" s="182" t="str">
        <f ca="1">IF(ISERROR($V1886),"",OFFSET('Smelter Look-up'!$C$4,$V1886-4,0)&amp;"")</f>
        <v/>
      </c>
      <c r="S1886" s="181" t="str">
        <f t="shared" ca="1" si="266"/>
        <v/>
      </c>
      <c r="T1886" s="181" t="str">
        <f ca="1">IF(B1886="","",IF(ISERROR(MATCH($J1886,SorP!$B$1:$B$6226,0)),"",INDIRECT("'SorP'!$A$"&amp;MATCH($S1886&amp;$J1886,SorP!C:C,0))))</f>
        <v/>
      </c>
      <c r="U1886" s="201"/>
      <c r="V1886" s="226" t="e">
        <f>IF(C1886="",NA(),IF(OR(C1886="Smelter not listed",C1886="Smelter not yet identified"),MATCH($B1886&amp;$D1886,'Smelter Look-up'!$J:$J,0),MATCH($B1886&amp;$C1886,'Smelter Look-up'!$J:$J,0)))</f>
        <v>#N/A</v>
      </c>
      <c r="X1886" s="227">
        <f t="shared" ca="1" si="267"/>
        <v>0</v>
      </c>
      <c r="AB1886" s="228" t="str">
        <f t="shared" si="268"/>
        <v/>
      </c>
    </row>
    <row r="1887" spans="1:28" s="227" customFormat="1" ht="20.25">
      <c r="A1887" s="181"/>
      <c r="B1887" s="182" t="str">
        <f>IF(LEN(A1887)=0,"",INDEX('Smelter Look-up'!$A:$A,MATCH($A1887,'Smelter Look-up'!$E:$E,0)))</f>
        <v/>
      </c>
      <c r="C1887" s="186" t="str">
        <f>IF(LEN(A1887)=0,"",INDEX('Smelter Look-up'!$C:$C,MATCH($A1887,'Smelter Look-up'!$E:$E,0)))</f>
        <v/>
      </c>
      <c r="D1887" s="230"/>
      <c r="E1887" s="182" t="str">
        <f ca="1">IF(ISERROR($V1887),"",OFFSET('Smelter Look-up'!$D$4,$V1887-4,0)&amp;"")</f>
        <v/>
      </c>
      <c r="F1887" s="182" t="str">
        <f ca="1">IF(ISERROR($V1887),"",OFFSET('Smelter Look-up'!$E$4,$V1887-4,0))</f>
        <v/>
      </c>
      <c r="G1887" s="182" t="str">
        <f ca="1">IF(C1887=$X$4,IF(ISERROR($V1887),"Enter smelter details","RMI"),IF(ISERROR($V1887),"",OFFSET('Smelter Look-up'!$F$4,$V1887-4,0)))</f>
        <v/>
      </c>
      <c r="H1887" s="183" t="str">
        <f ca="1">IF(ISERROR($V1887),"",OFFSET('Smelter Look-up'!$G$4,$V1887-4,0))</f>
        <v/>
      </c>
      <c r="I1887" s="184" t="str">
        <f ca="1">IF(ISERROR($V1887),"",OFFSET('Smelter Look-up'!$H$4,$V1887-4,0))</f>
        <v/>
      </c>
      <c r="J1887" s="184" t="str">
        <f ca="1">IF(ISERROR($V1887),"",OFFSET('Smelter Look-up'!$I$4,$V1887-4,0))</f>
        <v/>
      </c>
      <c r="K1887" s="224"/>
      <c r="L1887" s="224"/>
      <c r="M1887" s="224"/>
      <c r="N1887" s="224"/>
      <c r="O1887" s="224"/>
      <c r="P1887" s="185"/>
      <c r="Q1887" s="225"/>
      <c r="R1887" s="182" t="str">
        <f ca="1">IF(ISERROR($V1887),"",OFFSET('Smelter Look-up'!$C$4,$V1887-4,0)&amp;"")</f>
        <v/>
      </c>
      <c r="S1887" s="181" t="str">
        <f t="shared" ca="1" si="266"/>
        <v/>
      </c>
      <c r="T1887" s="181" t="str">
        <f ca="1">IF(B1887="","",IF(ISERROR(MATCH($J1887,SorP!$B$1:$B$6226,0)),"",INDIRECT("'SorP'!$A$"&amp;MATCH($S1887&amp;$J1887,SorP!C:C,0))))</f>
        <v/>
      </c>
      <c r="U1887" s="201"/>
      <c r="V1887" s="226" t="e">
        <f>IF(C1887="",NA(),IF(OR(C1887="Smelter not listed",C1887="Smelter not yet identified"),MATCH($B1887&amp;$D1887,'Smelter Look-up'!$J:$J,0),MATCH($B1887&amp;$C1887,'Smelter Look-up'!$J:$J,0)))</f>
        <v>#N/A</v>
      </c>
      <c r="X1887" s="227">
        <f t="shared" ca="1" si="267"/>
        <v>0</v>
      </c>
      <c r="AB1887" s="228" t="str">
        <f t="shared" si="268"/>
        <v/>
      </c>
    </row>
    <row r="1888" spans="1:28" s="227" customFormat="1" ht="20.25">
      <c r="A1888" s="181"/>
      <c r="B1888" s="182" t="str">
        <f>IF(LEN(A1888)=0,"",INDEX('Smelter Look-up'!$A:$A,MATCH($A1888,'Smelter Look-up'!$E:$E,0)))</f>
        <v/>
      </c>
      <c r="C1888" s="186" t="str">
        <f>IF(LEN(A1888)=0,"",INDEX('Smelter Look-up'!$C:$C,MATCH($A1888,'Smelter Look-up'!$E:$E,0)))</f>
        <v/>
      </c>
      <c r="D1888" s="230"/>
      <c r="E1888" s="182" t="str">
        <f ca="1">IF(ISERROR($V1888),"",OFFSET('Smelter Look-up'!$D$4,$V1888-4,0)&amp;"")</f>
        <v/>
      </c>
      <c r="F1888" s="182" t="str">
        <f ca="1">IF(ISERROR($V1888),"",OFFSET('Smelter Look-up'!$E$4,$V1888-4,0))</f>
        <v/>
      </c>
      <c r="G1888" s="182" t="str">
        <f ca="1">IF(C1888=$X$4,IF(ISERROR($V1888),"Enter smelter details","RMI"),IF(ISERROR($V1888),"",OFFSET('Smelter Look-up'!$F$4,$V1888-4,0)))</f>
        <v/>
      </c>
      <c r="H1888" s="183" t="str">
        <f ca="1">IF(ISERROR($V1888),"",OFFSET('Smelter Look-up'!$G$4,$V1888-4,0))</f>
        <v/>
      </c>
      <c r="I1888" s="184" t="str">
        <f ca="1">IF(ISERROR($V1888),"",OFFSET('Smelter Look-up'!$H$4,$V1888-4,0))</f>
        <v/>
      </c>
      <c r="J1888" s="184" t="str">
        <f ca="1">IF(ISERROR($V1888),"",OFFSET('Smelter Look-up'!$I$4,$V1888-4,0))</f>
        <v/>
      </c>
      <c r="K1888" s="224"/>
      <c r="L1888" s="224"/>
      <c r="M1888" s="224"/>
      <c r="N1888" s="224"/>
      <c r="O1888" s="224"/>
      <c r="P1888" s="185"/>
      <c r="Q1888" s="225"/>
      <c r="R1888" s="182" t="str">
        <f ca="1">IF(ISERROR($V1888),"",OFFSET('Smelter Look-up'!$C$4,$V1888-4,0)&amp;"")</f>
        <v/>
      </c>
      <c r="S1888" s="181" t="str">
        <f t="shared" ca="1" si="266"/>
        <v/>
      </c>
      <c r="T1888" s="181" t="str">
        <f ca="1">IF(B1888="","",IF(ISERROR(MATCH($J1888,SorP!$B$1:$B$6226,0)),"",INDIRECT("'SorP'!$A$"&amp;MATCH($S1888&amp;$J1888,SorP!C:C,0))))</f>
        <v/>
      </c>
      <c r="U1888" s="201"/>
      <c r="V1888" s="226" t="e">
        <f>IF(C1888="",NA(),IF(OR(C1888="Smelter not listed",C1888="Smelter not yet identified"),MATCH($B1888&amp;$D1888,'Smelter Look-up'!$J:$J,0),MATCH($B1888&amp;$C1888,'Smelter Look-up'!$J:$J,0)))</f>
        <v>#N/A</v>
      </c>
      <c r="X1888" s="227">
        <f t="shared" ca="1" si="267"/>
        <v>0</v>
      </c>
      <c r="AB1888" s="228" t="str">
        <f t="shared" si="268"/>
        <v/>
      </c>
    </row>
    <row r="1889" spans="1:28" s="227" customFormat="1" ht="20.25">
      <c r="A1889" s="181"/>
      <c r="B1889" s="182" t="str">
        <f>IF(LEN(A1889)=0,"",INDEX('Smelter Look-up'!$A:$A,MATCH($A1889,'Smelter Look-up'!$E:$E,0)))</f>
        <v/>
      </c>
      <c r="C1889" s="186" t="str">
        <f>IF(LEN(A1889)=0,"",INDEX('Smelter Look-up'!$C:$C,MATCH($A1889,'Smelter Look-up'!$E:$E,0)))</f>
        <v/>
      </c>
      <c r="D1889" s="230"/>
      <c r="E1889" s="182" t="str">
        <f ca="1">IF(ISERROR($V1889),"",OFFSET('Smelter Look-up'!$D$4,$V1889-4,0)&amp;"")</f>
        <v/>
      </c>
      <c r="F1889" s="182" t="str">
        <f ca="1">IF(ISERROR($V1889),"",OFFSET('Smelter Look-up'!$E$4,$V1889-4,0))</f>
        <v/>
      </c>
      <c r="G1889" s="182" t="str">
        <f ca="1">IF(C1889=$X$4,IF(ISERROR($V1889),"Enter smelter details","RMI"),IF(ISERROR($V1889),"",OFFSET('Smelter Look-up'!$F$4,$V1889-4,0)))</f>
        <v/>
      </c>
      <c r="H1889" s="183" t="str">
        <f ca="1">IF(ISERROR($V1889),"",OFFSET('Smelter Look-up'!$G$4,$V1889-4,0))</f>
        <v/>
      </c>
      <c r="I1889" s="184" t="str">
        <f ca="1">IF(ISERROR($V1889),"",OFFSET('Smelter Look-up'!$H$4,$V1889-4,0))</f>
        <v/>
      </c>
      <c r="J1889" s="184" t="str">
        <f ca="1">IF(ISERROR($V1889),"",OFFSET('Smelter Look-up'!$I$4,$V1889-4,0))</f>
        <v/>
      </c>
      <c r="K1889" s="224"/>
      <c r="L1889" s="224"/>
      <c r="M1889" s="224"/>
      <c r="N1889" s="224"/>
      <c r="O1889" s="224"/>
      <c r="P1889" s="185"/>
      <c r="Q1889" s="225"/>
      <c r="R1889" s="182" t="str">
        <f ca="1">IF(ISERROR($V1889),"",OFFSET('Smelter Look-up'!$C$4,$V1889-4,0)&amp;"")</f>
        <v/>
      </c>
      <c r="S1889" s="181" t="str">
        <f t="shared" ca="1" si="266"/>
        <v/>
      </c>
      <c r="T1889" s="181" t="str">
        <f ca="1">IF(B1889="","",IF(ISERROR(MATCH($J1889,SorP!$B$1:$B$6226,0)),"",INDIRECT("'SorP'!$A$"&amp;MATCH($S1889&amp;$J1889,SorP!C:C,0))))</f>
        <v/>
      </c>
      <c r="U1889" s="201"/>
      <c r="V1889" s="226" t="e">
        <f>IF(C1889="",NA(),IF(OR(C1889="Smelter not listed",C1889="Smelter not yet identified"),MATCH($B1889&amp;$D1889,'Smelter Look-up'!$J:$J,0),MATCH($B1889&amp;$C1889,'Smelter Look-up'!$J:$J,0)))</f>
        <v>#N/A</v>
      </c>
      <c r="X1889" s="227">
        <f t="shared" ca="1" si="267"/>
        <v>0</v>
      </c>
      <c r="AB1889" s="228" t="str">
        <f t="shared" si="268"/>
        <v/>
      </c>
    </row>
    <row r="1890" spans="1:28" s="227" customFormat="1" ht="20.25">
      <c r="A1890" s="181"/>
      <c r="B1890" s="182" t="str">
        <f>IF(LEN(A1890)=0,"",INDEX('Smelter Look-up'!$A:$A,MATCH($A1890,'Smelter Look-up'!$E:$E,0)))</f>
        <v/>
      </c>
      <c r="C1890" s="186" t="str">
        <f>IF(LEN(A1890)=0,"",INDEX('Smelter Look-up'!$C:$C,MATCH($A1890,'Smelter Look-up'!$E:$E,0)))</f>
        <v/>
      </c>
      <c r="D1890" s="230"/>
      <c r="E1890" s="182" t="str">
        <f ca="1">IF(ISERROR($V1890),"",OFFSET('Smelter Look-up'!$D$4,$V1890-4,0)&amp;"")</f>
        <v/>
      </c>
      <c r="F1890" s="182" t="str">
        <f ca="1">IF(ISERROR($V1890),"",OFFSET('Smelter Look-up'!$E$4,$V1890-4,0))</f>
        <v/>
      </c>
      <c r="G1890" s="182" t="str">
        <f ca="1">IF(C1890=$X$4,IF(ISERROR($V1890),"Enter smelter details","RMI"),IF(ISERROR($V1890),"",OFFSET('Smelter Look-up'!$F$4,$V1890-4,0)))</f>
        <v/>
      </c>
      <c r="H1890" s="183" t="str">
        <f ca="1">IF(ISERROR($V1890),"",OFFSET('Smelter Look-up'!$G$4,$V1890-4,0))</f>
        <v/>
      </c>
      <c r="I1890" s="184" t="str">
        <f ca="1">IF(ISERROR($V1890),"",OFFSET('Smelter Look-up'!$H$4,$V1890-4,0))</f>
        <v/>
      </c>
      <c r="J1890" s="184" t="str">
        <f ca="1">IF(ISERROR($V1890),"",OFFSET('Smelter Look-up'!$I$4,$V1890-4,0))</f>
        <v/>
      </c>
      <c r="K1890" s="224"/>
      <c r="L1890" s="224"/>
      <c r="M1890" s="224"/>
      <c r="N1890" s="224"/>
      <c r="O1890" s="224"/>
      <c r="P1890" s="185"/>
      <c r="Q1890" s="225"/>
      <c r="R1890" s="182" t="str">
        <f ca="1">IF(ISERROR($V1890),"",OFFSET('Smelter Look-up'!$C$4,$V1890-4,0)&amp;"")</f>
        <v/>
      </c>
      <c r="S1890" s="181" t="str">
        <f t="shared" ca="1" si="266"/>
        <v/>
      </c>
      <c r="T1890" s="181" t="str">
        <f ca="1">IF(B1890="","",IF(ISERROR(MATCH($J1890,SorP!$B$1:$B$6226,0)),"",INDIRECT("'SorP'!$A$"&amp;MATCH($S1890&amp;$J1890,SorP!C:C,0))))</f>
        <v/>
      </c>
      <c r="U1890" s="201"/>
      <c r="V1890" s="226" t="e">
        <f>IF(C1890="",NA(),IF(OR(C1890="Smelter not listed",C1890="Smelter not yet identified"),MATCH($B1890&amp;$D1890,'Smelter Look-up'!$J:$J,0),MATCH($B1890&amp;$C1890,'Smelter Look-up'!$J:$J,0)))</f>
        <v>#N/A</v>
      </c>
      <c r="X1890" s="227">
        <f t="shared" ca="1" si="267"/>
        <v>0</v>
      </c>
      <c r="AB1890" s="228" t="str">
        <f t="shared" si="268"/>
        <v/>
      </c>
    </row>
    <row r="1891" spans="1:28" s="227" customFormat="1" ht="20.25">
      <c r="A1891" s="181"/>
      <c r="B1891" s="182" t="str">
        <f>IF(LEN(A1891)=0,"",INDEX('Smelter Look-up'!$A:$A,MATCH($A1891,'Smelter Look-up'!$E:$E,0)))</f>
        <v/>
      </c>
      <c r="C1891" s="186" t="str">
        <f>IF(LEN(A1891)=0,"",INDEX('Smelter Look-up'!$C:$C,MATCH($A1891,'Smelter Look-up'!$E:$E,0)))</f>
        <v/>
      </c>
      <c r="D1891" s="230"/>
      <c r="E1891" s="182" t="str">
        <f ca="1">IF(ISERROR($V1891),"",OFFSET('Smelter Look-up'!$D$4,$V1891-4,0)&amp;"")</f>
        <v/>
      </c>
      <c r="F1891" s="182" t="str">
        <f ca="1">IF(ISERROR($V1891),"",OFFSET('Smelter Look-up'!$E$4,$V1891-4,0))</f>
        <v/>
      </c>
      <c r="G1891" s="182" t="str">
        <f ca="1">IF(C1891=$X$4,IF(ISERROR($V1891),"Enter smelter details","RMI"),IF(ISERROR($V1891),"",OFFSET('Smelter Look-up'!$F$4,$V1891-4,0)))</f>
        <v/>
      </c>
      <c r="H1891" s="183" t="str">
        <f ca="1">IF(ISERROR($V1891),"",OFFSET('Smelter Look-up'!$G$4,$V1891-4,0))</f>
        <v/>
      </c>
      <c r="I1891" s="184" t="str">
        <f ca="1">IF(ISERROR($V1891),"",OFFSET('Smelter Look-up'!$H$4,$V1891-4,0))</f>
        <v/>
      </c>
      <c r="J1891" s="184" t="str">
        <f ca="1">IF(ISERROR($V1891),"",OFFSET('Smelter Look-up'!$I$4,$V1891-4,0))</f>
        <v/>
      </c>
      <c r="K1891" s="224"/>
      <c r="L1891" s="224"/>
      <c r="M1891" s="224"/>
      <c r="N1891" s="224"/>
      <c r="O1891" s="224"/>
      <c r="P1891" s="185"/>
      <c r="Q1891" s="225"/>
      <c r="R1891" s="182" t="str">
        <f ca="1">IF(ISERROR($V1891),"",OFFSET('Smelter Look-up'!$C$4,$V1891-4,0)&amp;"")</f>
        <v/>
      </c>
      <c r="S1891" s="181" t="str">
        <f t="shared" ca="1" si="266"/>
        <v/>
      </c>
      <c r="T1891" s="181" t="str">
        <f ca="1">IF(B1891="","",IF(ISERROR(MATCH($J1891,SorP!$B$1:$B$6226,0)),"",INDIRECT("'SorP'!$A$"&amp;MATCH($S1891&amp;$J1891,SorP!C:C,0))))</f>
        <v/>
      </c>
      <c r="U1891" s="201"/>
      <c r="V1891" s="226" t="e">
        <f>IF(C1891="",NA(),IF(OR(C1891="Smelter not listed",C1891="Smelter not yet identified"),MATCH($B1891&amp;$D1891,'Smelter Look-up'!$J:$J,0),MATCH($B1891&amp;$C1891,'Smelter Look-up'!$J:$J,0)))</f>
        <v>#N/A</v>
      </c>
      <c r="X1891" s="227">
        <f t="shared" ca="1" si="267"/>
        <v>0</v>
      </c>
      <c r="AB1891" s="228" t="str">
        <f t="shared" si="268"/>
        <v/>
      </c>
    </row>
    <row r="1892" spans="1:28" s="227" customFormat="1" ht="20.25">
      <c r="A1892" s="181"/>
      <c r="B1892" s="182" t="str">
        <f>IF(LEN(A1892)=0,"",INDEX('Smelter Look-up'!$A:$A,MATCH($A1892,'Smelter Look-up'!$E:$E,0)))</f>
        <v/>
      </c>
      <c r="C1892" s="186" t="str">
        <f>IF(LEN(A1892)=0,"",INDEX('Smelter Look-up'!$C:$C,MATCH($A1892,'Smelter Look-up'!$E:$E,0)))</f>
        <v/>
      </c>
      <c r="D1892" s="230"/>
      <c r="E1892" s="182" t="str">
        <f ca="1">IF(ISERROR($V1892),"",OFFSET('Smelter Look-up'!$D$4,$V1892-4,0)&amp;"")</f>
        <v/>
      </c>
      <c r="F1892" s="182" t="str">
        <f ca="1">IF(ISERROR($V1892),"",OFFSET('Smelter Look-up'!$E$4,$V1892-4,0))</f>
        <v/>
      </c>
      <c r="G1892" s="182" t="str">
        <f ca="1">IF(C1892=$X$4,IF(ISERROR($V1892),"Enter smelter details","RMI"),IF(ISERROR($V1892),"",OFFSET('Smelter Look-up'!$F$4,$V1892-4,0)))</f>
        <v/>
      </c>
      <c r="H1892" s="183" t="str">
        <f ca="1">IF(ISERROR($V1892),"",OFFSET('Smelter Look-up'!$G$4,$V1892-4,0))</f>
        <v/>
      </c>
      <c r="I1892" s="184" t="str">
        <f ca="1">IF(ISERROR($V1892),"",OFFSET('Smelter Look-up'!$H$4,$V1892-4,0))</f>
        <v/>
      </c>
      <c r="J1892" s="184" t="str">
        <f ca="1">IF(ISERROR($V1892),"",OFFSET('Smelter Look-up'!$I$4,$V1892-4,0))</f>
        <v/>
      </c>
      <c r="K1892" s="224"/>
      <c r="L1892" s="224"/>
      <c r="M1892" s="224"/>
      <c r="N1892" s="224"/>
      <c r="O1892" s="224"/>
      <c r="P1892" s="185"/>
      <c r="Q1892" s="225"/>
      <c r="R1892" s="182" t="str">
        <f ca="1">IF(ISERROR($V1892),"",OFFSET('Smelter Look-up'!$C$4,$V1892-4,0)&amp;"")</f>
        <v/>
      </c>
      <c r="S1892" s="181" t="str">
        <f t="shared" ca="1" si="266"/>
        <v/>
      </c>
      <c r="T1892" s="181" t="str">
        <f ca="1">IF(B1892="","",IF(ISERROR(MATCH($J1892,SorP!$B$1:$B$6226,0)),"",INDIRECT("'SorP'!$A$"&amp;MATCH($S1892&amp;$J1892,SorP!C:C,0))))</f>
        <v/>
      </c>
      <c r="U1892" s="201"/>
      <c r="V1892" s="226" t="e">
        <f>IF(C1892="",NA(),IF(OR(C1892="Smelter not listed",C1892="Smelter not yet identified"),MATCH($B1892&amp;$D1892,'Smelter Look-up'!$J:$J,0),MATCH($B1892&amp;$C1892,'Smelter Look-up'!$J:$J,0)))</f>
        <v>#N/A</v>
      </c>
      <c r="X1892" s="227">
        <f t="shared" ca="1" si="267"/>
        <v>0</v>
      </c>
      <c r="AB1892" s="228" t="str">
        <f t="shared" si="268"/>
        <v/>
      </c>
    </row>
    <row r="1893" spans="1:28" s="227" customFormat="1" ht="20.25">
      <c r="A1893" s="181"/>
      <c r="B1893" s="182" t="str">
        <f>IF(LEN(A1893)=0,"",INDEX('Smelter Look-up'!$A:$A,MATCH($A1893,'Smelter Look-up'!$E:$E,0)))</f>
        <v/>
      </c>
      <c r="C1893" s="186" t="str">
        <f>IF(LEN(A1893)=0,"",INDEX('Smelter Look-up'!$C:$C,MATCH($A1893,'Smelter Look-up'!$E:$E,0)))</f>
        <v/>
      </c>
      <c r="D1893" s="230"/>
      <c r="E1893" s="182" t="str">
        <f ca="1">IF(ISERROR($V1893),"",OFFSET('Smelter Look-up'!$D$4,$V1893-4,0)&amp;"")</f>
        <v/>
      </c>
      <c r="F1893" s="182" t="str">
        <f ca="1">IF(ISERROR($V1893),"",OFFSET('Smelter Look-up'!$E$4,$V1893-4,0))</f>
        <v/>
      </c>
      <c r="G1893" s="182" t="str">
        <f ca="1">IF(C1893=$X$4,IF(ISERROR($V1893),"Enter smelter details","RMI"),IF(ISERROR($V1893),"",OFFSET('Smelter Look-up'!$F$4,$V1893-4,0)))</f>
        <v/>
      </c>
      <c r="H1893" s="183" t="str">
        <f ca="1">IF(ISERROR($V1893),"",OFFSET('Smelter Look-up'!$G$4,$V1893-4,0))</f>
        <v/>
      </c>
      <c r="I1893" s="184" t="str">
        <f ca="1">IF(ISERROR($V1893),"",OFFSET('Smelter Look-up'!$H$4,$V1893-4,0))</f>
        <v/>
      </c>
      <c r="J1893" s="184" t="str">
        <f ca="1">IF(ISERROR($V1893),"",OFFSET('Smelter Look-up'!$I$4,$V1893-4,0))</f>
        <v/>
      </c>
      <c r="K1893" s="224"/>
      <c r="L1893" s="224"/>
      <c r="M1893" s="224"/>
      <c r="N1893" s="224"/>
      <c r="O1893" s="224"/>
      <c r="P1893" s="185"/>
      <c r="Q1893" s="225"/>
      <c r="R1893" s="182" t="str">
        <f ca="1">IF(ISERROR($V1893),"",OFFSET('Smelter Look-up'!$C$4,$V1893-4,0)&amp;"")</f>
        <v/>
      </c>
      <c r="S1893" s="181" t="str">
        <f t="shared" ca="1" si="266"/>
        <v/>
      </c>
      <c r="T1893" s="181" t="str">
        <f ca="1">IF(B1893="","",IF(ISERROR(MATCH($J1893,SorP!$B$1:$B$6226,0)),"",INDIRECT("'SorP'!$A$"&amp;MATCH($S1893&amp;$J1893,SorP!C:C,0))))</f>
        <v/>
      </c>
      <c r="U1893" s="201"/>
      <c r="V1893" s="226" t="e">
        <f>IF(C1893="",NA(),IF(OR(C1893="Smelter not listed",C1893="Smelter not yet identified"),MATCH($B1893&amp;$D1893,'Smelter Look-up'!$J:$J,0),MATCH($B1893&amp;$C1893,'Smelter Look-up'!$J:$J,0)))</f>
        <v>#N/A</v>
      </c>
      <c r="X1893" s="227">
        <f t="shared" ca="1" si="267"/>
        <v>0</v>
      </c>
      <c r="AB1893" s="228" t="str">
        <f t="shared" si="268"/>
        <v/>
      </c>
    </row>
    <row r="1894" spans="1:28" s="227" customFormat="1" ht="20.25">
      <c r="A1894" s="181"/>
      <c r="B1894" s="182" t="str">
        <f>IF(LEN(A1894)=0,"",INDEX('Smelter Look-up'!$A:$A,MATCH($A1894,'Smelter Look-up'!$E:$E,0)))</f>
        <v/>
      </c>
      <c r="C1894" s="186" t="str">
        <f>IF(LEN(A1894)=0,"",INDEX('Smelter Look-up'!$C:$C,MATCH($A1894,'Smelter Look-up'!$E:$E,0)))</f>
        <v/>
      </c>
      <c r="D1894" s="230"/>
      <c r="E1894" s="182" t="str">
        <f ca="1">IF(ISERROR($V1894),"",OFFSET('Smelter Look-up'!$D$4,$V1894-4,0)&amp;"")</f>
        <v/>
      </c>
      <c r="F1894" s="182" t="str">
        <f ca="1">IF(ISERROR($V1894),"",OFFSET('Smelter Look-up'!$E$4,$V1894-4,0))</f>
        <v/>
      </c>
      <c r="G1894" s="182" t="str">
        <f ca="1">IF(C1894=$X$4,IF(ISERROR($V1894),"Enter smelter details","RMI"),IF(ISERROR($V1894),"",OFFSET('Smelter Look-up'!$F$4,$V1894-4,0)))</f>
        <v/>
      </c>
      <c r="H1894" s="183" t="str">
        <f ca="1">IF(ISERROR($V1894),"",OFFSET('Smelter Look-up'!$G$4,$V1894-4,0))</f>
        <v/>
      </c>
      <c r="I1894" s="184" t="str">
        <f ca="1">IF(ISERROR($V1894),"",OFFSET('Smelter Look-up'!$H$4,$V1894-4,0))</f>
        <v/>
      </c>
      <c r="J1894" s="184" t="str">
        <f ca="1">IF(ISERROR($V1894),"",OFFSET('Smelter Look-up'!$I$4,$V1894-4,0))</f>
        <v/>
      </c>
      <c r="K1894" s="224"/>
      <c r="L1894" s="224"/>
      <c r="M1894" s="224"/>
      <c r="N1894" s="224"/>
      <c r="O1894" s="224"/>
      <c r="P1894" s="185"/>
      <c r="Q1894" s="225"/>
      <c r="R1894" s="182" t="str">
        <f ca="1">IF(ISERROR($V1894),"",OFFSET('Smelter Look-up'!$C$4,$V1894-4,0)&amp;"")</f>
        <v/>
      </c>
      <c r="S1894" s="181" t="str">
        <f t="shared" ca="1" si="266"/>
        <v/>
      </c>
      <c r="T1894" s="181" t="str">
        <f ca="1">IF(B1894="","",IF(ISERROR(MATCH($J1894,SorP!$B$1:$B$6226,0)),"",INDIRECT("'SorP'!$A$"&amp;MATCH($S1894&amp;$J1894,SorP!C:C,0))))</f>
        <v/>
      </c>
      <c r="U1894" s="201"/>
      <c r="V1894" s="226" t="e">
        <f>IF(C1894="",NA(),IF(OR(C1894="Smelter not listed",C1894="Smelter not yet identified"),MATCH($B1894&amp;$D1894,'Smelter Look-up'!$J:$J,0),MATCH($B1894&amp;$C1894,'Smelter Look-up'!$J:$J,0)))</f>
        <v>#N/A</v>
      </c>
      <c r="X1894" s="227">
        <f t="shared" ca="1" si="267"/>
        <v>0</v>
      </c>
      <c r="AB1894" s="228" t="str">
        <f t="shared" si="268"/>
        <v/>
      </c>
    </row>
    <row r="1895" spans="1:28" s="227" customFormat="1" ht="20.25">
      <c r="A1895" s="181"/>
      <c r="B1895" s="182" t="str">
        <f>IF(LEN(A1895)=0,"",INDEX('Smelter Look-up'!$A:$A,MATCH($A1895,'Smelter Look-up'!$E:$E,0)))</f>
        <v/>
      </c>
      <c r="C1895" s="186" t="str">
        <f>IF(LEN(A1895)=0,"",INDEX('Smelter Look-up'!$C:$C,MATCH($A1895,'Smelter Look-up'!$E:$E,0)))</f>
        <v/>
      </c>
      <c r="D1895" s="230"/>
      <c r="E1895" s="182" t="str">
        <f ca="1">IF(ISERROR($V1895),"",OFFSET('Smelter Look-up'!$D$4,$V1895-4,0)&amp;"")</f>
        <v/>
      </c>
      <c r="F1895" s="182" t="str">
        <f ca="1">IF(ISERROR($V1895),"",OFFSET('Smelter Look-up'!$E$4,$V1895-4,0))</f>
        <v/>
      </c>
      <c r="G1895" s="182" t="str">
        <f ca="1">IF(C1895=$X$4,IF(ISERROR($V1895),"Enter smelter details","RMI"),IF(ISERROR($V1895),"",OFFSET('Smelter Look-up'!$F$4,$V1895-4,0)))</f>
        <v/>
      </c>
      <c r="H1895" s="183" t="str">
        <f ca="1">IF(ISERROR($V1895),"",OFFSET('Smelter Look-up'!$G$4,$V1895-4,0))</f>
        <v/>
      </c>
      <c r="I1895" s="184" t="str">
        <f ca="1">IF(ISERROR($V1895),"",OFFSET('Smelter Look-up'!$H$4,$V1895-4,0))</f>
        <v/>
      </c>
      <c r="J1895" s="184" t="str">
        <f ca="1">IF(ISERROR($V1895),"",OFFSET('Smelter Look-up'!$I$4,$V1895-4,0))</f>
        <v/>
      </c>
      <c r="K1895" s="224"/>
      <c r="L1895" s="224"/>
      <c r="M1895" s="224"/>
      <c r="N1895" s="224"/>
      <c r="O1895" s="224"/>
      <c r="P1895" s="185"/>
      <c r="Q1895" s="225"/>
      <c r="R1895" s="182" t="str">
        <f ca="1">IF(ISERROR($V1895),"",OFFSET('Smelter Look-up'!$C$4,$V1895-4,0)&amp;"")</f>
        <v/>
      </c>
      <c r="S1895" s="181" t="str">
        <f t="shared" ca="1" si="266"/>
        <v/>
      </c>
      <c r="T1895" s="181" t="str">
        <f ca="1">IF(B1895="","",IF(ISERROR(MATCH($J1895,SorP!$B$1:$B$6226,0)),"",INDIRECT("'SorP'!$A$"&amp;MATCH($S1895&amp;$J1895,SorP!C:C,0))))</f>
        <v/>
      </c>
      <c r="U1895" s="201"/>
      <c r="V1895" s="226" t="e">
        <f>IF(C1895="",NA(),IF(OR(C1895="Smelter not listed",C1895="Smelter not yet identified"),MATCH($B1895&amp;$D1895,'Smelter Look-up'!$J:$J,0),MATCH($B1895&amp;$C1895,'Smelter Look-up'!$J:$J,0)))</f>
        <v>#N/A</v>
      </c>
      <c r="X1895" s="227">
        <f t="shared" ca="1" si="267"/>
        <v>0</v>
      </c>
      <c r="AB1895" s="228" t="str">
        <f t="shared" si="268"/>
        <v/>
      </c>
    </row>
    <row r="1896" spans="1:28" s="227" customFormat="1" ht="20.25">
      <c r="A1896" s="181"/>
      <c r="B1896" s="182" t="str">
        <f>IF(LEN(A1896)=0,"",INDEX('Smelter Look-up'!$A:$A,MATCH($A1896,'Smelter Look-up'!$E:$E,0)))</f>
        <v/>
      </c>
      <c r="C1896" s="186" t="str">
        <f>IF(LEN(A1896)=0,"",INDEX('Smelter Look-up'!$C:$C,MATCH($A1896,'Smelter Look-up'!$E:$E,0)))</f>
        <v/>
      </c>
      <c r="D1896" s="230"/>
      <c r="E1896" s="182" t="str">
        <f ca="1">IF(ISERROR($V1896),"",OFFSET('Smelter Look-up'!$D$4,$V1896-4,0)&amp;"")</f>
        <v/>
      </c>
      <c r="F1896" s="182" t="str">
        <f ca="1">IF(ISERROR($V1896),"",OFFSET('Smelter Look-up'!$E$4,$V1896-4,0))</f>
        <v/>
      </c>
      <c r="G1896" s="182" t="str">
        <f ca="1">IF(C1896=$X$4,IF(ISERROR($V1896),"Enter smelter details","RMI"),IF(ISERROR($V1896),"",OFFSET('Smelter Look-up'!$F$4,$V1896-4,0)))</f>
        <v/>
      </c>
      <c r="H1896" s="183" t="str">
        <f ca="1">IF(ISERROR($V1896),"",OFFSET('Smelter Look-up'!$G$4,$V1896-4,0))</f>
        <v/>
      </c>
      <c r="I1896" s="184" t="str">
        <f ca="1">IF(ISERROR($V1896),"",OFFSET('Smelter Look-up'!$H$4,$V1896-4,0))</f>
        <v/>
      </c>
      <c r="J1896" s="184" t="str">
        <f ca="1">IF(ISERROR($V1896),"",OFFSET('Smelter Look-up'!$I$4,$V1896-4,0))</f>
        <v/>
      </c>
      <c r="K1896" s="224"/>
      <c r="L1896" s="224"/>
      <c r="M1896" s="224"/>
      <c r="N1896" s="224"/>
      <c r="O1896" s="224"/>
      <c r="P1896" s="185"/>
      <c r="Q1896" s="225"/>
      <c r="R1896" s="182" t="str">
        <f ca="1">IF(ISERROR($V1896),"",OFFSET('Smelter Look-up'!$C$4,$V1896-4,0)&amp;"")</f>
        <v/>
      </c>
      <c r="S1896" s="181" t="str">
        <f t="shared" ca="1" si="266"/>
        <v/>
      </c>
      <c r="T1896" s="181" t="str">
        <f ca="1">IF(B1896="","",IF(ISERROR(MATCH($J1896,SorP!$B$1:$B$6226,0)),"",INDIRECT("'SorP'!$A$"&amp;MATCH($S1896&amp;$J1896,SorP!C:C,0))))</f>
        <v/>
      </c>
      <c r="U1896" s="201"/>
      <c r="V1896" s="226" t="e">
        <f>IF(C1896="",NA(),IF(OR(C1896="Smelter not listed",C1896="Smelter not yet identified"),MATCH($B1896&amp;$D1896,'Smelter Look-up'!$J:$J,0),MATCH($B1896&amp;$C1896,'Smelter Look-up'!$J:$J,0)))</f>
        <v>#N/A</v>
      </c>
      <c r="X1896" s="227">
        <f t="shared" ca="1" si="267"/>
        <v>0</v>
      </c>
      <c r="AB1896" s="228" t="str">
        <f t="shared" si="268"/>
        <v/>
      </c>
    </row>
    <row r="1897" spans="1:28" s="227" customFormat="1" ht="20.25">
      <c r="A1897" s="181"/>
      <c r="B1897" s="182" t="str">
        <f>IF(LEN(A1897)=0,"",INDEX('Smelter Look-up'!$A:$A,MATCH($A1897,'Smelter Look-up'!$E:$E,0)))</f>
        <v/>
      </c>
      <c r="C1897" s="186" t="str">
        <f>IF(LEN(A1897)=0,"",INDEX('Smelter Look-up'!$C:$C,MATCH($A1897,'Smelter Look-up'!$E:$E,0)))</f>
        <v/>
      </c>
      <c r="D1897" s="230"/>
      <c r="E1897" s="182" t="str">
        <f ca="1">IF(ISERROR($V1897),"",OFFSET('Smelter Look-up'!$D$4,$V1897-4,0)&amp;"")</f>
        <v/>
      </c>
      <c r="F1897" s="182" t="str">
        <f ca="1">IF(ISERROR($V1897),"",OFFSET('Smelter Look-up'!$E$4,$V1897-4,0))</f>
        <v/>
      </c>
      <c r="G1897" s="182" t="str">
        <f ca="1">IF(C1897=$X$4,IF(ISERROR($V1897),"Enter smelter details","RMI"),IF(ISERROR($V1897),"",OFFSET('Smelter Look-up'!$F$4,$V1897-4,0)))</f>
        <v/>
      </c>
      <c r="H1897" s="183" t="str">
        <f ca="1">IF(ISERROR($V1897),"",OFFSET('Smelter Look-up'!$G$4,$V1897-4,0))</f>
        <v/>
      </c>
      <c r="I1897" s="184" t="str">
        <f ca="1">IF(ISERROR($V1897),"",OFFSET('Smelter Look-up'!$H$4,$V1897-4,0))</f>
        <v/>
      </c>
      <c r="J1897" s="184" t="str">
        <f ca="1">IF(ISERROR($V1897),"",OFFSET('Smelter Look-up'!$I$4,$V1897-4,0))</f>
        <v/>
      </c>
      <c r="K1897" s="224"/>
      <c r="L1897" s="224"/>
      <c r="M1897" s="224"/>
      <c r="N1897" s="224"/>
      <c r="O1897" s="224"/>
      <c r="P1897" s="185"/>
      <c r="Q1897" s="225"/>
      <c r="R1897" s="182" t="str">
        <f ca="1">IF(ISERROR($V1897),"",OFFSET('Smelter Look-up'!$C$4,$V1897-4,0)&amp;"")</f>
        <v/>
      </c>
      <c r="S1897" s="181" t="str">
        <f t="shared" ca="1" si="266"/>
        <v/>
      </c>
      <c r="T1897" s="181" t="str">
        <f ca="1">IF(B1897="","",IF(ISERROR(MATCH($J1897,SorP!$B$1:$B$6226,0)),"",INDIRECT("'SorP'!$A$"&amp;MATCH($S1897&amp;$J1897,SorP!C:C,0))))</f>
        <v/>
      </c>
      <c r="U1897" s="201"/>
      <c r="V1897" s="226" t="e">
        <f>IF(C1897="",NA(),IF(OR(C1897="Smelter not listed",C1897="Smelter not yet identified"),MATCH($B1897&amp;$D1897,'Smelter Look-up'!$J:$J,0),MATCH($B1897&amp;$C1897,'Smelter Look-up'!$J:$J,0)))</f>
        <v>#N/A</v>
      </c>
      <c r="X1897" s="227">
        <f t="shared" ca="1" si="267"/>
        <v>0</v>
      </c>
      <c r="AB1897" s="228" t="str">
        <f t="shared" si="268"/>
        <v/>
      </c>
    </row>
    <row r="1898" spans="1:28" s="227" customFormat="1" ht="20.25">
      <c r="A1898" s="181"/>
      <c r="B1898" s="182" t="str">
        <f>IF(LEN(A1898)=0,"",INDEX('Smelter Look-up'!$A:$A,MATCH($A1898,'Smelter Look-up'!$E:$E,0)))</f>
        <v/>
      </c>
      <c r="C1898" s="186" t="str">
        <f>IF(LEN(A1898)=0,"",INDEX('Smelter Look-up'!$C:$C,MATCH($A1898,'Smelter Look-up'!$E:$E,0)))</f>
        <v/>
      </c>
      <c r="D1898" s="230"/>
      <c r="E1898" s="182" t="str">
        <f ca="1">IF(ISERROR($V1898),"",OFFSET('Smelter Look-up'!$D$4,$V1898-4,0)&amp;"")</f>
        <v/>
      </c>
      <c r="F1898" s="182" t="str">
        <f ca="1">IF(ISERROR($V1898),"",OFFSET('Smelter Look-up'!$E$4,$V1898-4,0))</f>
        <v/>
      </c>
      <c r="G1898" s="182" t="str">
        <f ca="1">IF(C1898=$X$4,IF(ISERROR($V1898),"Enter smelter details","RMI"),IF(ISERROR($V1898),"",OFFSET('Smelter Look-up'!$F$4,$V1898-4,0)))</f>
        <v/>
      </c>
      <c r="H1898" s="183" t="str">
        <f ca="1">IF(ISERROR($V1898),"",OFFSET('Smelter Look-up'!$G$4,$V1898-4,0))</f>
        <v/>
      </c>
      <c r="I1898" s="184" t="str">
        <f ca="1">IF(ISERROR($V1898),"",OFFSET('Smelter Look-up'!$H$4,$V1898-4,0))</f>
        <v/>
      </c>
      <c r="J1898" s="184" t="str">
        <f ca="1">IF(ISERROR($V1898),"",OFFSET('Smelter Look-up'!$I$4,$V1898-4,0))</f>
        <v/>
      </c>
      <c r="K1898" s="224"/>
      <c r="L1898" s="224"/>
      <c r="M1898" s="224"/>
      <c r="N1898" s="224"/>
      <c r="O1898" s="224"/>
      <c r="P1898" s="185"/>
      <c r="Q1898" s="225"/>
      <c r="R1898" s="182" t="str">
        <f ca="1">IF(ISERROR($V1898),"",OFFSET('Smelter Look-up'!$C$4,$V1898-4,0)&amp;"")</f>
        <v/>
      </c>
      <c r="S1898" s="181" t="str">
        <f t="shared" ca="1" si="266"/>
        <v/>
      </c>
      <c r="T1898" s="181" t="str">
        <f ca="1">IF(B1898="","",IF(ISERROR(MATCH($J1898,SorP!$B$1:$B$6226,0)),"",INDIRECT("'SorP'!$A$"&amp;MATCH($S1898&amp;$J1898,SorP!C:C,0))))</f>
        <v/>
      </c>
      <c r="U1898" s="201"/>
      <c r="V1898" s="226" t="e">
        <f>IF(C1898="",NA(),IF(OR(C1898="Smelter not listed",C1898="Smelter not yet identified"),MATCH($B1898&amp;$D1898,'Smelter Look-up'!$J:$J,0),MATCH($B1898&amp;$C1898,'Smelter Look-up'!$J:$J,0)))</f>
        <v>#N/A</v>
      </c>
      <c r="X1898" s="227">
        <f t="shared" ca="1" si="267"/>
        <v>0</v>
      </c>
      <c r="AB1898" s="228" t="str">
        <f t="shared" si="268"/>
        <v/>
      </c>
    </row>
    <row r="1899" spans="1:28" s="227" customFormat="1" ht="20.25">
      <c r="A1899" s="181"/>
      <c r="B1899" s="182" t="str">
        <f>IF(LEN(A1899)=0,"",INDEX('Smelter Look-up'!$A:$A,MATCH($A1899,'Smelter Look-up'!$E:$E,0)))</f>
        <v/>
      </c>
      <c r="C1899" s="186" t="str">
        <f>IF(LEN(A1899)=0,"",INDEX('Smelter Look-up'!$C:$C,MATCH($A1899,'Smelter Look-up'!$E:$E,0)))</f>
        <v/>
      </c>
      <c r="D1899" s="230"/>
      <c r="E1899" s="182" t="str">
        <f ca="1">IF(ISERROR($V1899),"",OFFSET('Smelter Look-up'!$D$4,$V1899-4,0)&amp;"")</f>
        <v/>
      </c>
      <c r="F1899" s="182" t="str">
        <f ca="1">IF(ISERROR($V1899),"",OFFSET('Smelter Look-up'!$E$4,$V1899-4,0))</f>
        <v/>
      </c>
      <c r="G1899" s="182" t="str">
        <f ca="1">IF(C1899=$X$4,IF(ISERROR($V1899),"Enter smelter details","RMI"),IF(ISERROR($V1899),"",OFFSET('Smelter Look-up'!$F$4,$V1899-4,0)))</f>
        <v/>
      </c>
      <c r="H1899" s="183" t="str">
        <f ca="1">IF(ISERROR($V1899),"",OFFSET('Smelter Look-up'!$G$4,$V1899-4,0))</f>
        <v/>
      </c>
      <c r="I1899" s="184" t="str">
        <f ca="1">IF(ISERROR($V1899),"",OFFSET('Smelter Look-up'!$H$4,$V1899-4,0))</f>
        <v/>
      </c>
      <c r="J1899" s="184" t="str">
        <f ca="1">IF(ISERROR($V1899),"",OFFSET('Smelter Look-up'!$I$4,$V1899-4,0))</f>
        <v/>
      </c>
      <c r="K1899" s="224"/>
      <c r="L1899" s="224"/>
      <c r="M1899" s="224"/>
      <c r="N1899" s="224"/>
      <c r="O1899" s="224"/>
      <c r="P1899" s="185"/>
      <c r="Q1899" s="225"/>
      <c r="R1899" s="182" t="str">
        <f ca="1">IF(ISERROR($V1899),"",OFFSET('Smelter Look-up'!$C$4,$V1899-4,0)&amp;"")</f>
        <v/>
      </c>
      <c r="S1899" s="181" t="str">
        <f t="shared" ca="1" si="266"/>
        <v/>
      </c>
      <c r="T1899" s="181" t="str">
        <f ca="1">IF(B1899="","",IF(ISERROR(MATCH($J1899,SorP!$B$1:$B$6226,0)),"",INDIRECT("'SorP'!$A$"&amp;MATCH($S1899&amp;$J1899,SorP!C:C,0))))</f>
        <v/>
      </c>
      <c r="U1899" s="201"/>
      <c r="V1899" s="226" t="e">
        <f>IF(C1899="",NA(),IF(OR(C1899="Smelter not listed",C1899="Smelter not yet identified"),MATCH($B1899&amp;$D1899,'Smelter Look-up'!$J:$J,0),MATCH($B1899&amp;$C1899,'Smelter Look-up'!$J:$J,0)))</f>
        <v>#N/A</v>
      </c>
      <c r="X1899" s="227">
        <f t="shared" ca="1" si="267"/>
        <v>0</v>
      </c>
      <c r="AB1899" s="228" t="str">
        <f t="shared" si="268"/>
        <v/>
      </c>
    </row>
    <row r="1900" spans="1:28" s="227" customFormat="1" ht="20.25">
      <c r="A1900" s="181"/>
      <c r="B1900" s="182" t="str">
        <f>IF(LEN(A1900)=0,"",INDEX('Smelter Look-up'!$A:$A,MATCH($A1900,'Smelter Look-up'!$E:$E,0)))</f>
        <v/>
      </c>
      <c r="C1900" s="186" t="str">
        <f>IF(LEN(A1900)=0,"",INDEX('Smelter Look-up'!$C:$C,MATCH($A1900,'Smelter Look-up'!$E:$E,0)))</f>
        <v/>
      </c>
      <c r="D1900" s="230"/>
      <c r="E1900" s="182" t="str">
        <f ca="1">IF(ISERROR($V1900),"",OFFSET('Smelter Look-up'!$D$4,$V1900-4,0)&amp;"")</f>
        <v/>
      </c>
      <c r="F1900" s="182" t="str">
        <f ca="1">IF(ISERROR($V1900),"",OFFSET('Smelter Look-up'!$E$4,$V1900-4,0))</f>
        <v/>
      </c>
      <c r="G1900" s="182" t="str">
        <f ca="1">IF(C1900=$X$4,IF(ISERROR($V1900),"Enter smelter details","RMI"),IF(ISERROR($V1900),"",OFFSET('Smelter Look-up'!$F$4,$V1900-4,0)))</f>
        <v/>
      </c>
      <c r="H1900" s="183" t="str">
        <f ca="1">IF(ISERROR($V1900),"",OFFSET('Smelter Look-up'!$G$4,$V1900-4,0))</f>
        <v/>
      </c>
      <c r="I1900" s="184" t="str">
        <f ca="1">IF(ISERROR($V1900),"",OFFSET('Smelter Look-up'!$H$4,$V1900-4,0))</f>
        <v/>
      </c>
      <c r="J1900" s="184" t="str">
        <f ca="1">IF(ISERROR($V1900),"",OFFSET('Smelter Look-up'!$I$4,$V1900-4,0))</f>
        <v/>
      </c>
      <c r="K1900" s="224"/>
      <c r="L1900" s="224"/>
      <c r="M1900" s="224"/>
      <c r="N1900" s="224"/>
      <c r="O1900" s="224"/>
      <c r="P1900" s="185"/>
      <c r="Q1900" s="225"/>
      <c r="R1900" s="182" t="str">
        <f ca="1">IF(ISERROR($V1900),"",OFFSET('Smelter Look-up'!$C$4,$V1900-4,0)&amp;"")</f>
        <v/>
      </c>
      <c r="S1900" s="181" t="str">
        <f t="shared" ca="1" si="266"/>
        <v/>
      </c>
      <c r="T1900" s="181" t="str">
        <f ca="1">IF(B1900="","",IF(ISERROR(MATCH($J1900,SorP!$B$1:$B$6226,0)),"",INDIRECT("'SorP'!$A$"&amp;MATCH($S1900&amp;$J1900,SorP!C:C,0))))</f>
        <v/>
      </c>
      <c r="U1900" s="201"/>
      <c r="V1900" s="226" t="e">
        <f>IF(C1900="",NA(),IF(OR(C1900="Smelter not listed",C1900="Smelter not yet identified"),MATCH($B1900&amp;$D1900,'Smelter Look-up'!$J:$J,0),MATCH($B1900&amp;$C1900,'Smelter Look-up'!$J:$J,0)))</f>
        <v>#N/A</v>
      </c>
      <c r="X1900" s="227">
        <f t="shared" ca="1" si="267"/>
        <v>0</v>
      </c>
      <c r="AB1900" s="228" t="str">
        <f t="shared" si="268"/>
        <v/>
      </c>
    </row>
    <row r="1901" spans="1:28" s="227" customFormat="1" ht="20.25">
      <c r="A1901" s="181"/>
      <c r="B1901" s="182" t="str">
        <f>IF(LEN(A1901)=0,"",INDEX('Smelter Look-up'!$A:$A,MATCH($A1901,'Smelter Look-up'!$E:$E,0)))</f>
        <v/>
      </c>
      <c r="C1901" s="186" t="str">
        <f>IF(LEN(A1901)=0,"",INDEX('Smelter Look-up'!$C:$C,MATCH($A1901,'Smelter Look-up'!$E:$E,0)))</f>
        <v/>
      </c>
      <c r="D1901" s="230"/>
      <c r="E1901" s="182" t="str">
        <f ca="1">IF(ISERROR($V1901),"",OFFSET('Smelter Look-up'!$D$4,$V1901-4,0)&amp;"")</f>
        <v/>
      </c>
      <c r="F1901" s="182" t="str">
        <f ca="1">IF(ISERROR($V1901),"",OFFSET('Smelter Look-up'!$E$4,$V1901-4,0))</f>
        <v/>
      </c>
      <c r="G1901" s="182" t="str">
        <f ca="1">IF(C1901=$X$4,IF(ISERROR($V1901),"Enter smelter details","RMI"),IF(ISERROR($V1901),"",OFFSET('Smelter Look-up'!$F$4,$V1901-4,0)))</f>
        <v/>
      </c>
      <c r="H1901" s="183" t="str">
        <f ca="1">IF(ISERROR($V1901),"",OFFSET('Smelter Look-up'!$G$4,$V1901-4,0))</f>
        <v/>
      </c>
      <c r="I1901" s="184" t="str">
        <f ca="1">IF(ISERROR($V1901),"",OFFSET('Smelter Look-up'!$H$4,$V1901-4,0))</f>
        <v/>
      </c>
      <c r="J1901" s="184" t="str">
        <f ca="1">IF(ISERROR($V1901),"",OFFSET('Smelter Look-up'!$I$4,$V1901-4,0))</f>
        <v/>
      </c>
      <c r="K1901" s="224"/>
      <c r="L1901" s="224"/>
      <c r="M1901" s="224"/>
      <c r="N1901" s="224"/>
      <c r="O1901" s="224"/>
      <c r="P1901" s="185"/>
      <c r="Q1901" s="225"/>
      <c r="R1901" s="182" t="str">
        <f ca="1">IF(ISERROR($V1901),"",OFFSET('Smelter Look-up'!$C$4,$V1901-4,0)&amp;"")</f>
        <v/>
      </c>
      <c r="S1901" s="181" t="str">
        <f t="shared" ca="1" si="266"/>
        <v/>
      </c>
      <c r="T1901" s="181" t="str">
        <f ca="1">IF(B1901="","",IF(ISERROR(MATCH($J1901,SorP!$B$1:$B$6226,0)),"",INDIRECT("'SorP'!$A$"&amp;MATCH($S1901&amp;$J1901,SorP!C:C,0))))</f>
        <v/>
      </c>
      <c r="U1901" s="201"/>
      <c r="V1901" s="226" t="e">
        <f>IF(C1901="",NA(),IF(OR(C1901="Smelter not listed",C1901="Smelter not yet identified"),MATCH($B1901&amp;$D1901,'Smelter Look-up'!$J:$J,0),MATCH($B1901&amp;$C1901,'Smelter Look-up'!$J:$J,0)))</f>
        <v>#N/A</v>
      </c>
      <c r="X1901" s="227">
        <f t="shared" ca="1" si="267"/>
        <v>0</v>
      </c>
      <c r="AB1901" s="228" t="str">
        <f t="shared" si="268"/>
        <v/>
      </c>
    </row>
    <row r="1902" spans="1:28" s="227" customFormat="1" ht="20.25">
      <c r="A1902" s="181"/>
      <c r="B1902" s="182" t="str">
        <f>IF(LEN(A1902)=0,"",INDEX('Smelter Look-up'!$A:$A,MATCH($A1902,'Smelter Look-up'!$E:$E,0)))</f>
        <v/>
      </c>
      <c r="C1902" s="186" t="str">
        <f>IF(LEN(A1902)=0,"",INDEX('Smelter Look-up'!$C:$C,MATCH($A1902,'Smelter Look-up'!$E:$E,0)))</f>
        <v/>
      </c>
      <c r="D1902" s="230"/>
      <c r="E1902" s="182" t="str">
        <f ca="1">IF(ISERROR($V1902),"",OFFSET('Smelter Look-up'!$D$4,$V1902-4,0)&amp;"")</f>
        <v/>
      </c>
      <c r="F1902" s="182" t="str">
        <f ca="1">IF(ISERROR($V1902),"",OFFSET('Smelter Look-up'!$E$4,$V1902-4,0))</f>
        <v/>
      </c>
      <c r="G1902" s="182" t="str">
        <f ca="1">IF(C1902=$X$4,IF(ISERROR($V1902),"Enter smelter details","RMI"),IF(ISERROR($V1902),"",OFFSET('Smelter Look-up'!$F$4,$V1902-4,0)))</f>
        <v/>
      </c>
      <c r="H1902" s="183" t="str">
        <f ca="1">IF(ISERROR($V1902),"",OFFSET('Smelter Look-up'!$G$4,$V1902-4,0))</f>
        <v/>
      </c>
      <c r="I1902" s="184" t="str">
        <f ca="1">IF(ISERROR($V1902),"",OFFSET('Smelter Look-up'!$H$4,$V1902-4,0))</f>
        <v/>
      </c>
      <c r="J1902" s="184" t="str">
        <f ca="1">IF(ISERROR($V1902),"",OFFSET('Smelter Look-up'!$I$4,$V1902-4,0))</f>
        <v/>
      </c>
      <c r="K1902" s="224"/>
      <c r="L1902" s="224"/>
      <c r="M1902" s="224"/>
      <c r="N1902" s="224"/>
      <c r="O1902" s="224"/>
      <c r="P1902" s="185"/>
      <c r="Q1902" s="225"/>
      <c r="R1902" s="182" t="str">
        <f ca="1">IF(ISERROR($V1902),"",OFFSET('Smelter Look-up'!$C$4,$V1902-4,0)&amp;"")</f>
        <v/>
      </c>
      <c r="S1902" s="181" t="str">
        <f t="shared" ca="1" si="266"/>
        <v/>
      </c>
      <c r="T1902" s="181" t="str">
        <f ca="1">IF(B1902="","",IF(ISERROR(MATCH($J1902,SorP!$B$1:$B$6226,0)),"",INDIRECT("'SorP'!$A$"&amp;MATCH($S1902&amp;$J1902,SorP!C:C,0))))</f>
        <v/>
      </c>
      <c r="U1902" s="201"/>
      <c r="V1902" s="226" t="e">
        <f>IF(C1902="",NA(),IF(OR(C1902="Smelter not listed",C1902="Smelter not yet identified"),MATCH($B1902&amp;$D1902,'Smelter Look-up'!$J:$J,0),MATCH($B1902&amp;$C1902,'Smelter Look-up'!$J:$J,0)))</f>
        <v>#N/A</v>
      </c>
      <c r="X1902" s="227">
        <f t="shared" ca="1" si="267"/>
        <v>0</v>
      </c>
      <c r="AB1902" s="228" t="str">
        <f t="shared" si="268"/>
        <v/>
      </c>
    </row>
    <row r="1903" spans="1:28" s="227" customFormat="1" ht="20.25">
      <c r="A1903" s="181"/>
      <c r="B1903" s="182" t="str">
        <f>IF(LEN(A1903)=0,"",INDEX('Smelter Look-up'!$A:$A,MATCH($A1903,'Smelter Look-up'!$E:$E,0)))</f>
        <v/>
      </c>
      <c r="C1903" s="186" t="str">
        <f>IF(LEN(A1903)=0,"",INDEX('Smelter Look-up'!$C:$C,MATCH($A1903,'Smelter Look-up'!$E:$E,0)))</f>
        <v/>
      </c>
      <c r="D1903" s="230"/>
      <c r="E1903" s="182" t="str">
        <f ca="1">IF(ISERROR($V1903),"",OFFSET('Smelter Look-up'!$D$4,$V1903-4,0)&amp;"")</f>
        <v/>
      </c>
      <c r="F1903" s="182" t="str">
        <f ca="1">IF(ISERROR($V1903),"",OFFSET('Smelter Look-up'!$E$4,$V1903-4,0))</f>
        <v/>
      </c>
      <c r="G1903" s="182" t="str">
        <f ca="1">IF(C1903=$X$4,IF(ISERROR($V1903),"Enter smelter details","RMI"),IF(ISERROR($V1903),"",OFFSET('Smelter Look-up'!$F$4,$V1903-4,0)))</f>
        <v/>
      </c>
      <c r="H1903" s="183" t="str">
        <f ca="1">IF(ISERROR($V1903),"",OFFSET('Smelter Look-up'!$G$4,$V1903-4,0))</f>
        <v/>
      </c>
      <c r="I1903" s="184" t="str">
        <f ca="1">IF(ISERROR($V1903),"",OFFSET('Smelter Look-up'!$H$4,$V1903-4,0))</f>
        <v/>
      </c>
      <c r="J1903" s="184" t="str">
        <f ca="1">IF(ISERROR($V1903),"",OFFSET('Smelter Look-up'!$I$4,$V1903-4,0))</f>
        <v/>
      </c>
      <c r="K1903" s="224"/>
      <c r="L1903" s="224"/>
      <c r="M1903" s="224"/>
      <c r="N1903" s="224"/>
      <c r="O1903" s="224"/>
      <c r="P1903" s="185"/>
      <c r="Q1903" s="225"/>
      <c r="R1903" s="182" t="str">
        <f ca="1">IF(ISERROR($V1903),"",OFFSET('Smelter Look-up'!$C$4,$V1903-4,0)&amp;"")</f>
        <v/>
      </c>
      <c r="S1903" s="181" t="str">
        <f t="shared" ca="1" si="266"/>
        <v/>
      </c>
      <c r="T1903" s="181" t="str">
        <f ca="1">IF(B1903="","",IF(ISERROR(MATCH($J1903,SorP!$B$1:$B$6226,0)),"",INDIRECT("'SorP'!$A$"&amp;MATCH($S1903&amp;$J1903,SorP!C:C,0))))</f>
        <v/>
      </c>
      <c r="U1903" s="201"/>
      <c r="V1903" s="226" t="e">
        <f>IF(C1903="",NA(),IF(OR(C1903="Smelter not listed",C1903="Smelter not yet identified"),MATCH($B1903&amp;$D1903,'Smelter Look-up'!$J:$J,0),MATCH($B1903&amp;$C1903,'Smelter Look-up'!$J:$J,0)))</f>
        <v>#N/A</v>
      </c>
      <c r="X1903" s="227">
        <f t="shared" ca="1" si="267"/>
        <v>0</v>
      </c>
      <c r="AB1903" s="228" t="str">
        <f t="shared" si="268"/>
        <v/>
      </c>
    </row>
    <row r="1904" spans="1:28" s="227" customFormat="1" ht="20.25">
      <c r="A1904" s="181"/>
      <c r="B1904" s="182" t="str">
        <f>IF(LEN(A1904)=0,"",INDEX('Smelter Look-up'!$A:$A,MATCH($A1904,'Smelter Look-up'!$E:$E,0)))</f>
        <v/>
      </c>
      <c r="C1904" s="186" t="str">
        <f>IF(LEN(A1904)=0,"",INDEX('Smelter Look-up'!$C:$C,MATCH($A1904,'Smelter Look-up'!$E:$E,0)))</f>
        <v/>
      </c>
      <c r="D1904" s="230"/>
      <c r="E1904" s="182" t="str">
        <f ca="1">IF(ISERROR($V1904),"",OFFSET('Smelter Look-up'!$D$4,$V1904-4,0)&amp;"")</f>
        <v/>
      </c>
      <c r="F1904" s="182" t="str">
        <f ca="1">IF(ISERROR($V1904),"",OFFSET('Smelter Look-up'!$E$4,$V1904-4,0))</f>
        <v/>
      </c>
      <c r="G1904" s="182" t="str">
        <f ca="1">IF(C1904=$X$4,IF(ISERROR($V1904),"Enter smelter details","RMI"),IF(ISERROR($V1904),"",OFFSET('Smelter Look-up'!$F$4,$V1904-4,0)))</f>
        <v/>
      </c>
      <c r="H1904" s="183" t="str">
        <f ca="1">IF(ISERROR($V1904),"",OFFSET('Smelter Look-up'!$G$4,$V1904-4,0))</f>
        <v/>
      </c>
      <c r="I1904" s="184" t="str">
        <f ca="1">IF(ISERROR($V1904),"",OFFSET('Smelter Look-up'!$H$4,$V1904-4,0))</f>
        <v/>
      </c>
      <c r="J1904" s="184" t="str">
        <f ca="1">IF(ISERROR($V1904),"",OFFSET('Smelter Look-up'!$I$4,$V1904-4,0))</f>
        <v/>
      </c>
      <c r="K1904" s="224"/>
      <c r="L1904" s="224"/>
      <c r="M1904" s="224"/>
      <c r="N1904" s="224"/>
      <c r="O1904" s="224"/>
      <c r="P1904" s="185"/>
      <c r="Q1904" s="225"/>
      <c r="R1904" s="182" t="str">
        <f ca="1">IF(ISERROR($V1904),"",OFFSET('Smelter Look-up'!$C$4,$V1904-4,0)&amp;"")</f>
        <v/>
      </c>
      <c r="S1904" s="181" t="str">
        <f t="shared" ca="1" si="266"/>
        <v/>
      </c>
      <c r="T1904" s="181" t="str">
        <f ca="1">IF(B1904="","",IF(ISERROR(MATCH($J1904,SorP!$B$1:$B$6226,0)),"",INDIRECT("'SorP'!$A$"&amp;MATCH($S1904&amp;$J1904,SorP!C:C,0))))</f>
        <v/>
      </c>
      <c r="U1904" s="201"/>
      <c r="V1904" s="226" t="e">
        <f>IF(C1904="",NA(),IF(OR(C1904="Smelter not listed",C1904="Smelter not yet identified"),MATCH($B1904&amp;$D1904,'Smelter Look-up'!$J:$J,0),MATCH($B1904&amp;$C1904,'Smelter Look-up'!$J:$J,0)))</f>
        <v>#N/A</v>
      </c>
      <c r="X1904" s="227">
        <f t="shared" ca="1" si="267"/>
        <v>0</v>
      </c>
      <c r="AB1904" s="228" t="str">
        <f t="shared" si="268"/>
        <v/>
      </c>
    </row>
    <row r="1905" spans="1:28" s="227" customFormat="1" ht="20.25">
      <c r="A1905" s="181"/>
      <c r="B1905" s="182" t="str">
        <f>IF(LEN(A1905)=0,"",INDEX('Smelter Look-up'!$A:$A,MATCH($A1905,'Smelter Look-up'!$E:$E,0)))</f>
        <v/>
      </c>
      <c r="C1905" s="186" t="str">
        <f>IF(LEN(A1905)=0,"",INDEX('Smelter Look-up'!$C:$C,MATCH($A1905,'Smelter Look-up'!$E:$E,0)))</f>
        <v/>
      </c>
      <c r="D1905" s="230"/>
      <c r="E1905" s="182" t="str">
        <f ca="1">IF(ISERROR($V1905),"",OFFSET('Smelter Look-up'!$D$4,$V1905-4,0)&amp;"")</f>
        <v/>
      </c>
      <c r="F1905" s="182" t="str">
        <f ca="1">IF(ISERROR($V1905),"",OFFSET('Smelter Look-up'!$E$4,$V1905-4,0))</f>
        <v/>
      </c>
      <c r="G1905" s="182" t="str">
        <f ca="1">IF(C1905=$X$4,IF(ISERROR($V1905),"Enter smelter details","RMI"),IF(ISERROR($V1905),"",OFFSET('Smelter Look-up'!$F$4,$V1905-4,0)))</f>
        <v/>
      </c>
      <c r="H1905" s="183" t="str">
        <f ca="1">IF(ISERROR($V1905),"",OFFSET('Smelter Look-up'!$G$4,$V1905-4,0))</f>
        <v/>
      </c>
      <c r="I1905" s="184" t="str">
        <f ca="1">IF(ISERROR($V1905),"",OFFSET('Smelter Look-up'!$H$4,$V1905-4,0))</f>
        <v/>
      </c>
      <c r="J1905" s="184" t="str">
        <f ca="1">IF(ISERROR($V1905),"",OFFSET('Smelter Look-up'!$I$4,$V1905-4,0))</f>
        <v/>
      </c>
      <c r="K1905" s="224"/>
      <c r="L1905" s="224"/>
      <c r="M1905" s="224"/>
      <c r="N1905" s="224"/>
      <c r="O1905" s="224"/>
      <c r="P1905" s="185"/>
      <c r="Q1905" s="225"/>
      <c r="R1905" s="182" t="str">
        <f ca="1">IF(ISERROR($V1905),"",OFFSET('Smelter Look-up'!$C$4,$V1905-4,0)&amp;"")</f>
        <v/>
      </c>
      <c r="S1905" s="181" t="str">
        <f t="shared" ca="1" si="266"/>
        <v/>
      </c>
      <c r="T1905" s="181" t="str">
        <f ca="1">IF(B1905="","",IF(ISERROR(MATCH($J1905,SorP!$B$1:$B$6226,0)),"",INDIRECT("'SorP'!$A$"&amp;MATCH($S1905&amp;$J1905,SorP!C:C,0))))</f>
        <v/>
      </c>
      <c r="U1905" s="201"/>
      <c r="V1905" s="226" t="e">
        <f>IF(C1905="",NA(),IF(OR(C1905="Smelter not listed",C1905="Smelter not yet identified"),MATCH($B1905&amp;$D1905,'Smelter Look-up'!$J:$J,0),MATCH($B1905&amp;$C1905,'Smelter Look-up'!$J:$J,0)))</f>
        <v>#N/A</v>
      </c>
      <c r="X1905" s="227">
        <f t="shared" ca="1" si="267"/>
        <v>0</v>
      </c>
      <c r="AB1905" s="228" t="str">
        <f t="shared" si="268"/>
        <v/>
      </c>
    </row>
    <row r="1906" spans="1:28" s="227" customFormat="1" ht="20.25">
      <c r="A1906" s="181"/>
      <c r="B1906" s="182" t="str">
        <f>IF(LEN(A1906)=0,"",INDEX('Smelter Look-up'!$A:$A,MATCH($A1906,'Smelter Look-up'!$E:$E,0)))</f>
        <v/>
      </c>
      <c r="C1906" s="186" t="str">
        <f>IF(LEN(A1906)=0,"",INDEX('Smelter Look-up'!$C:$C,MATCH($A1906,'Smelter Look-up'!$E:$E,0)))</f>
        <v/>
      </c>
      <c r="D1906" s="230"/>
      <c r="E1906" s="182" t="str">
        <f ca="1">IF(ISERROR($V1906),"",OFFSET('Smelter Look-up'!$D$4,$V1906-4,0)&amp;"")</f>
        <v/>
      </c>
      <c r="F1906" s="182" t="str">
        <f ca="1">IF(ISERROR($V1906),"",OFFSET('Smelter Look-up'!$E$4,$V1906-4,0))</f>
        <v/>
      </c>
      <c r="G1906" s="182" t="str">
        <f ca="1">IF(C1906=$X$4,IF(ISERROR($V1906),"Enter smelter details","RMI"),IF(ISERROR($V1906),"",OFFSET('Smelter Look-up'!$F$4,$V1906-4,0)))</f>
        <v/>
      </c>
      <c r="H1906" s="183" t="str">
        <f ca="1">IF(ISERROR($V1906),"",OFFSET('Smelter Look-up'!$G$4,$V1906-4,0))</f>
        <v/>
      </c>
      <c r="I1906" s="184" t="str">
        <f ca="1">IF(ISERROR($V1906),"",OFFSET('Smelter Look-up'!$H$4,$V1906-4,0))</f>
        <v/>
      </c>
      <c r="J1906" s="184" t="str">
        <f ca="1">IF(ISERROR($V1906),"",OFFSET('Smelter Look-up'!$I$4,$V1906-4,0))</f>
        <v/>
      </c>
      <c r="K1906" s="224"/>
      <c r="L1906" s="224"/>
      <c r="M1906" s="224"/>
      <c r="N1906" s="224"/>
      <c r="O1906" s="224"/>
      <c r="P1906" s="185"/>
      <c r="Q1906" s="225"/>
      <c r="R1906" s="182" t="str">
        <f ca="1">IF(ISERROR($V1906),"",OFFSET('Smelter Look-up'!$C$4,$V1906-4,0)&amp;"")</f>
        <v/>
      </c>
      <c r="S1906" s="181" t="str">
        <f t="shared" ca="1" si="266"/>
        <v/>
      </c>
      <c r="T1906" s="181" t="str">
        <f ca="1">IF(B1906="","",IF(ISERROR(MATCH($J1906,SorP!$B$1:$B$6226,0)),"",INDIRECT("'SorP'!$A$"&amp;MATCH($S1906&amp;$J1906,SorP!C:C,0))))</f>
        <v/>
      </c>
      <c r="U1906" s="201"/>
      <c r="V1906" s="226" t="e">
        <f>IF(C1906="",NA(),IF(OR(C1906="Smelter not listed",C1906="Smelter not yet identified"),MATCH($B1906&amp;$D1906,'Smelter Look-up'!$J:$J,0),MATCH($B1906&amp;$C1906,'Smelter Look-up'!$J:$J,0)))</f>
        <v>#N/A</v>
      </c>
      <c r="X1906" s="227">
        <f t="shared" ca="1" si="267"/>
        <v>0</v>
      </c>
      <c r="AB1906" s="228" t="str">
        <f t="shared" si="268"/>
        <v/>
      </c>
    </row>
    <row r="1907" spans="1:28" s="227" customFormat="1" ht="20.25">
      <c r="A1907" s="181"/>
      <c r="B1907" s="182" t="str">
        <f>IF(LEN(A1907)=0,"",INDEX('Smelter Look-up'!$A:$A,MATCH($A1907,'Smelter Look-up'!$E:$E,0)))</f>
        <v/>
      </c>
      <c r="C1907" s="186" t="str">
        <f>IF(LEN(A1907)=0,"",INDEX('Smelter Look-up'!$C:$C,MATCH($A1907,'Smelter Look-up'!$E:$E,0)))</f>
        <v/>
      </c>
      <c r="D1907" s="230"/>
      <c r="E1907" s="182" t="str">
        <f ca="1">IF(ISERROR($V1907),"",OFFSET('Smelter Look-up'!$D$4,$V1907-4,0)&amp;"")</f>
        <v/>
      </c>
      <c r="F1907" s="182" t="str">
        <f ca="1">IF(ISERROR($V1907),"",OFFSET('Smelter Look-up'!$E$4,$V1907-4,0))</f>
        <v/>
      </c>
      <c r="G1907" s="182" t="str">
        <f ca="1">IF(C1907=$X$4,IF(ISERROR($V1907),"Enter smelter details","RMI"),IF(ISERROR($V1907),"",OFFSET('Smelter Look-up'!$F$4,$V1907-4,0)))</f>
        <v/>
      </c>
      <c r="H1907" s="183" t="str">
        <f ca="1">IF(ISERROR($V1907),"",OFFSET('Smelter Look-up'!$G$4,$V1907-4,0))</f>
        <v/>
      </c>
      <c r="I1907" s="184" t="str">
        <f ca="1">IF(ISERROR($V1907),"",OFFSET('Smelter Look-up'!$H$4,$V1907-4,0))</f>
        <v/>
      </c>
      <c r="J1907" s="184" t="str">
        <f ca="1">IF(ISERROR($V1907),"",OFFSET('Smelter Look-up'!$I$4,$V1907-4,0))</f>
        <v/>
      </c>
      <c r="K1907" s="224"/>
      <c r="L1907" s="224"/>
      <c r="M1907" s="224"/>
      <c r="N1907" s="224"/>
      <c r="O1907" s="224"/>
      <c r="P1907" s="185"/>
      <c r="Q1907" s="225"/>
      <c r="R1907" s="182" t="str">
        <f ca="1">IF(ISERROR($V1907),"",OFFSET('Smelter Look-up'!$C$4,$V1907-4,0)&amp;"")</f>
        <v/>
      </c>
      <c r="S1907" s="181" t="str">
        <f t="shared" ca="1" si="266"/>
        <v/>
      </c>
      <c r="T1907" s="181" t="str">
        <f ca="1">IF(B1907="","",IF(ISERROR(MATCH($J1907,SorP!$B$1:$B$6226,0)),"",INDIRECT("'SorP'!$A$"&amp;MATCH($S1907&amp;$J1907,SorP!C:C,0))))</f>
        <v/>
      </c>
      <c r="U1907" s="201"/>
      <c r="V1907" s="226" t="e">
        <f>IF(C1907="",NA(),IF(OR(C1907="Smelter not listed",C1907="Smelter not yet identified"),MATCH($B1907&amp;$D1907,'Smelter Look-up'!$J:$J,0),MATCH($B1907&amp;$C1907,'Smelter Look-up'!$J:$J,0)))</f>
        <v>#N/A</v>
      </c>
      <c r="X1907" s="227">
        <f t="shared" ca="1" si="267"/>
        <v>0</v>
      </c>
      <c r="AB1907" s="228" t="str">
        <f t="shared" si="268"/>
        <v/>
      </c>
    </row>
    <row r="1908" spans="1:28" s="227" customFormat="1" ht="20.25">
      <c r="A1908" s="181"/>
      <c r="B1908" s="182" t="str">
        <f>IF(LEN(A1908)=0,"",INDEX('Smelter Look-up'!$A:$A,MATCH($A1908,'Smelter Look-up'!$E:$E,0)))</f>
        <v/>
      </c>
      <c r="C1908" s="186" t="str">
        <f>IF(LEN(A1908)=0,"",INDEX('Smelter Look-up'!$C:$C,MATCH($A1908,'Smelter Look-up'!$E:$E,0)))</f>
        <v/>
      </c>
      <c r="D1908" s="230"/>
      <c r="E1908" s="182" t="str">
        <f ca="1">IF(ISERROR($V1908),"",OFFSET('Smelter Look-up'!$D$4,$V1908-4,0)&amp;"")</f>
        <v/>
      </c>
      <c r="F1908" s="182" t="str">
        <f ca="1">IF(ISERROR($V1908),"",OFFSET('Smelter Look-up'!$E$4,$V1908-4,0))</f>
        <v/>
      </c>
      <c r="G1908" s="182" t="str">
        <f ca="1">IF(C1908=$X$4,IF(ISERROR($V1908),"Enter smelter details","RMI"),IF(ISERROR($V1908),"",OFFSET('Smelter Look-up'!$F$4,$V1908-4,0)))</f>
        <v/>
      </c>
      <c r="H1908" s="183" t="str">
        <f ca="1">IF(ISERROR($V1908),"",OFFSET('Smelter Look-up'!$G$4,$V1908-4,0))</f>
        <v/>
      </c>
      <c r="I1908" s="184" t="str">
        <f ca="1">IF(ISERROR($V1908),"",OFFSET('Smelter Look-up'!$H$4,$V1908-4,0))</f>
        <v/>
      </c>
      <c r="J1908" s="184" t="str">
        <f ca="1">IF(ISERROR($V1908),"",OFFSET('Smelter Look-up'!$I$4,$V1908-4,0))</f>
        <v/>
      </c>
      <c r="K1908" s="224"/>
      <c r="L1908" s="224"/>
      <c r="M1908" s="224"/>
      <c r="N1908" s="224"/>
      <c r="O1908" s="224"/>
      <c r="P1908" s="185"/>
      <c r="Q1908" s="225"/>
      <c r="R1908" s="182" t="str">
        <f ca="1">IF(ISERROR($V1908),"",OFFSET('Smelter Look-up'!$C$4,$V1908-4,0)&amp;"")</f>
        <v/>
      </c>
      <c r="S1908" s="181" t="str">
        <f t="shared" ca="1" si="266"/>
        <v/>
      </c>
      <c r="T1908" s="181" t="str">
        <f ca="1">IF(B1908="","",IF(ISERROR(MATCH($J1908,SorP!$B$1:$B$6226,0)),"",INDIRECT("'SorP'!$A$"&amp;MATCH($S1908&amp;$J1908,SorP!C:C,0))))</f>
        <v/>
      </c>
      <c r="U1908" s="201"/>
      <c r="V1908" s="226" t="e">
        <f>IF(C1908="",NA(),IF(OR(C1908="Smelter not listed",C1908="Smelter not yet identified"),MATCH($B1908&amp;$D1908,'Smelter Look-up'!$J:$J,0),MATCH($B1908&amp;$C1908,'Smelter Look-up'!$J:$J,0)))</f>
        <v>#N/A</v>
      </c>
      <c r="X1908" s="227">
        <f t="shared" ca="1" si="267"/>
        <v>0</v>
      </c>
      <c r="AB1908" s="228" t="str">
        <f t="shared" si="268"/>
        <v/>
      </c>
    </row>
    <row r="1909" spans="1:28" s="227" customFormat="1" ht="20.25">
      <c r="A1909" s="181"/>
      <c r="B1909" s="182" t="str">
        <f>IF(LEN(A1909)=0,"",INDEX('Smelter Look-up'!$A:$A,MATCH($A1909,'Smelter Look-up'!$E:$E,0)))</f>
        <v/>
      </c>
      <c r="C1909" s="186" t="str">
        <f>IF(LEN(A1909)=0,"",INDEX('Smelter Look-up'!$C:$C,MATCH($A1909,'Smelter Look-up'!$E:$E,0)))</f>
        <v/>
      </c>
      <c r="D1909" s="230"/>
      <c r="E1909" s="182" t="str">
        <f ca="1">IF(ISERROR($V1909),"",OFFSET('Smelter Look-up'!$D$4,$V1909-4,0)&amp;"")</f>
        <v/>
      </c>
      <c r="F1909" s="182" t="str">
        <f ca="1">IF(ISERROR($V1909),"",OFFSET('Smelter Look-up'!$E$4,$V1909-4,0))</f>
        <v/>
      </c>
      <c r="G1909" s="182" t="str">
        <f ca="1">IF(C1909=$X$4,IF(ISERROR($V1909),"Enter smelter details","RMI"),IF(ISERROR($V1909),"",OFFSET('Smelter Look-up'!$F$4,$V1909-4,0)))</f>
        <v/>
      </c>
      <c r="H1909" s="183" t="str">
        <f ca="1">IF(ISERROR($V1909),"",OFFSET('Smelter Look-up'!$G$4,$V1909-4,0))</f>
        <v/>
      </c>
      <c r="I1909" s="184" t="str">
        <f ca="1">IF(ISERROR($V1909),"",OFFSET('Smelter Look-up'!$H$4,$V1909-4,0))</f>
        <v/>
      </c>
      <c r="J1909" s="184" t="str">
        <f ca="1">IF(ISERROR($V1909),"",OFFSET('Smelter Look-up'!$I$4,$V1909-4,0))</f>
        <v/>
      </c>
      <c r="K1909" s="224"/>
      <c r="L1909" s="224"/>
      <c r="M1909" s="224"/>
      <c r="N1909" s="224"/>
      <c r="O1909" s="224"/>
      <c r="P1909" s="185"/>
      <c r="Q1909" s="225"/>
      <c r="R1909" s="182" t="str">
        <f ca="1">IF(ISERROR($V1909),"",OFFSET('Smelter Look-up'!$C$4,$V1909-4,0)&amp;"")</f>
        <v/>
      </c>
      <c r="S1909" s="181" t="str">
        <f t="shared" ca="1" si="266"/>
        <v/>
      </c>
      <c r="T1909" s="181" t="str">
        <f ca="1">IF(B1909="","",IF(ISERROR(MATCH($J1909,SorP!$B$1:$B$6226,0)),"",INDIRECT("'SorP'!$A$"&amp;MATCH($S1909&amp;$J1909,SorP!C:C,0))))</f>
        <v/>
      </c>
      <c r="U1909" s="201"/>
      <c r="V1909" s="226" t="e">
        <f>IF(C1909="",NA(),IF(OR(C1909="Smelter not listed",C1909="Smelter not yet identified"),MATCH($B1909&amp;$D1909,'Smelter Look-up'!$J:$J,0),MATCH($B1909&amp;$C1909,'Smelter Look-up'!$J:$J,0)))</f>
        <v>#N/A</v>
      </c>
      <c r="X1909" s="227">
        <f t="shared" ca="1" si="267"/>
        <v>0</v>
      </c>
      <c r="AB1909" s="228" t="str">
        <f t="shared" si="268"/>
        <v/>
      </c>
    </row>
    <row r="1910" spans="1:28" s="227" customFormat="1" ht="20.25">
      <c r="A1910" s="181"/>
      <c r="B1910" s="182" t="str">
        <f>IF(LEN(A1910)=0,"",INDEX('Smelter Look-up'!$A:$A,MATCH($A1910,'Smelter Look-up'!$E:$E,0)))</f>
        <v/>
      </c>
      <c r="C1910" s="186" t="str">
        <f>IF(LEN(A1910)=0,"",INDEX('Smelter Look-up'!$C:$C,MATCH($A1910,'Smelter Look-up'!$E:$E,0)))</f>
        <v/>
      </c>
      <c r="D1910" s="230"/>
      <c r="E1910" s="182" t="str">
        <f ca="1">IF(ISERROR($V1910),"",OFFSET('Smelter Look-up'!$D$4,$V1910-4,0)&amp;"")</f>
        <v/>
      </c>
      <c r="F1910" s="182" t="str">
        <f ca="1">IF(ISERROR($V1910),"",OFFSET('Smelter Look-up'!$E$4,$V1910-4,0))</f>
        <v/>
      </c>
      <c r="G1910" s="182" t="str">
        <f ca="1">IF(C1910=$X$4,IF(ISERROR($V1910),"Enter smelter details","RMI"),IF(ISERROR($V1910),"",OFFSET('Smelter Look-up'!$F$4,$V1910-4,0)))</f>
        <v/>
      </c>
      <c r="H1910" s="183" t="str">
        <f ca="1">IF(ISERROR($V1910),"",OFFSET('Smelter Look-up'!$G$4,$V1910-4,0))</f>
        <v/>
      </c>
      <c r="I1910" s="184" t="str">
        <f ca="1">IF(ISERROR($V1910),"",OFFSET('Smelter Look-up'!$H$4,$V1910-4,0))</f>
        <v/>
      </c>
      <c r="J1910" s="184" t="str">
        <f ca="1">IF(ISERROR($V1910),"",OFFSET('Smelter Look-up'!$I$4,$V1910-4,0))</f>
        <v/>
      </c>
      <c r="K1910" s="224"/>
      <c r="L1910" s="224"/>
      <c r="M1910" s="224"/>
      <c r="N1910" s="224"/>
      <c r="O1910" s="224"/>
      <c r="P1910" s="185"/>
      <c r="Q1910" s="225"/>
      <c r="R1910" s="182" t="str">
        <f ca="1">IF(ISERROR($V1910),"",OFFSET('Smelter Look-up'!$C$4,$V1910-4,0)&amp;"")</f>
        <v/>
      </c>
      <c r="S1910" s="181" t="str">
        <f t="shared" ca="1" si="266"/>
        <v/>
      </c>
      <c r="T1910" s="181" t="str">
        <f ca="1">IF(B1910="","",IF(ISERROR(MATCH($J1910,SorP!$B$1:$B$6226,0)),"",INDIRECT("'SorP'!$A$"&amp;MATCH($S1910&amp;$J1910,SorP!C:C,0))))</f>
        <v/>
      </c>
      <c r="U1910" s="201"/>
      <c r="V1910" s="226" t="e">
        <f>IF(C1910="",NA(),IF(OR(C1910="Smelter not listed",C1910="Smelter not yet identified"),MATCH($B1910&amp;$D1910,'Smelter Look-up'!$J:$J,0),MATCH($B1910&amp;$C1910,'Smelter Look-up'!$J:$J,0)))</f>
        <v>#N/A</v>
      </c>
      <c r="X1910" s="227">
        <f t="shared" ca="1" si="267"/>
        <v>0</v>
      </c>
      <c r="AB1910" s="228" t="str">
        <f t="shared" si="268"/>
        <v/>
      </c>
    </row>
    <row r="1911" spans="1:28" s="227" customFormat="1" ht="20.25">
      <c r="A1911" s="181"/>
      <c r="B1911" s="182" t="str">
        <f>IF(LEN(A1911)=0,"",INDEX('Smelter Look-up'!$A:$A,MATCH($A1911,'Smelter Look-up'!$E:$E,0)))</f>
        <v/>
      </c>
      <c r="C1911" s="186" t="str">
        <f>IF(LEN(A1911)=0,"",INDEX('Smelter Look-up'!$C:$C,MATCH($A1911,'Smelter Look-up'!$E:$E,0)))</f>
        <v/>
      </c>
      <c r="D1911" s="230"/>
      <c r="E1911" s="182" t="str">
        <f ca="1">IF(ISERROR($V1911),"",OFFSET('Smelter Look-up'!$D$4,$V1911-4,0)&amp;"")</f>
        <v/>
      </c>
      <c r="F1911" s="182" t="str">
        <f ca="1">IF(ISERROR($V1911),"",OFFSET('Smelter Look-up'!$E$4,$V1911-4,0))</f>
        <v/>
      </c>
      <c r="G1911" s="182" t="str">
        <f ca="1">IF(C1911=$X$4,IF(ISERROR($V1911),"Enter smelter details","RMI"),IF(ISERROR($V1911),"",OFFSET('Smelter Look-up'!$F$4,$V1911-4,0)))</f>
        <v/>
      </c>
      <c r="H1911" s="183" t="str">
        <f ca="1">IF(ISERROR($V1911),"",OFFSET('Smelter Look-up'!$G$4,$V1911-4,0))</f>
        <v/>
      </c>
      <c r="I1911" s="184" t="str">
        <f ca="1">IF(ISERROR($V1911),"",OFFSET('Smelter Look-up'!$H$4,$V1911-4,0))</f>
        <v/>
      </c>
      <c r="J1911" s="184" t="str">
        <f ca="1">IF(ISERROR($V1911),"",OFFSET('Smelter Look-up'!$I$4,$V1911-4,0))</f>
        <v/>
      </c>
      <c r="K1911" s="224"/>
      <c r="L1911" s="224"/>
      <c r="M1911" s="224"/>
      <c r="N1911" s="224"/>
      <c r="O1911" s="224"/>
      <c r="P1911" s="185"/>
      <c r="Q1911" s="225"/>
      <c r="R1911" s="182" t="str">
        <f ca="1">IF(ISERROR($V1911),"",OFFSET('Smelter Look-up'!$C$4,$V1911-4,0)&amp;"")</f>
        <v/>
      </c>
      <c r="S1911" s="181" t="str">
        <f t="shared" ca="1" si="266"/>
        <v/>
      </c>
      <c r="T1911" s="181" t="str">
        <f ca="1">IF(B1911="","",IF(ISERROR(MATCH($J1911,SorP!$B$1:$B$6226,0)),"",INDIRECT("'SorP'!$A$"&amp;MATCH($S1911&amp;$J1911,SorP!C:C,0))))</f>
        <v/>
      </c>
      <c r="U1911" s="201"/>
      <c r="V1911" s="226" t="e">
        <f>IF(C1911="",NA(),IF(OR(C1911="Smelter not listed",C1911="Smelter not yet identified"),MATCH($B1911&amp;$D1911,'Smelter Look-up'!$J:$J,0),MATCH($B1911&amp;$C1911,'Smelter Look-up'!$J:$J,0)))</f>
        <v>#N/A</v>
      </c>
      <c r="X1911" s="227">
        <f t="shared" ca="1" si="267"/>
        <v>0</v>
      </c>
      <c r="AB1911" s="228" t="str">
        <f t="shared" si="268"/>
        <v/>
      </c>
    </row>
    <row r="1912" spans="1:28" s="227" customFormat="1" ht="20.25">
      <c r="A1912" s="181"/>
      <c r="B1912" s="182" t="str">
        <f>IF(LEN(A1912)=0,"",INDEX('Smelter Look-up'!$A:$A,MATCH($A1912,'Smelter Look-up'!$E:$E,0)))</f>
        <v/>
      </c>
      <c r="C1912" s="186" t="str">
        <f>IF(LEN(A1912)=0,"",INDEX('Smelter Look-up'!$C:$C,MATCH($A1912,'Smelter Look-up'!$E:$E,0)))</f>
        <v/>
      </c>
      <c r="D1912" s="230"/>
      <c r="E1912" s="182" t="str">
        <f ca="1">IF(ISERROR($V1912),"",OFFSET('Smelter Look-up'!$D$4,$V1912-4,0)&amp;"")</f>
        <v/>
      </c>
      <c r="F1912" s="182" t="str">
        <f ca="1">IF(ISERROR($V1912),"",OFFSET('Smelter Look-up'!$E$4,$V1912-4,0))</f>
        <v/>
      </c>
      <c r="G1912" s="182" t="str">
        <f ca="1">IF(C1912=$X$4,IF(ISERROR($V1912),"Enter smelter details","RMI"),IF(ISERROR($V1912),"",OFFSET('Smelter Look-up'!$F$4,$V1912-4,0)))</f>
        <v/>
      </c>
      <c r="H1912" s="183" t="str">
        <f ca="1">IF(ISERROR($V1912),"",OFFSET('Smelter Look-up'!$G$4,$V1912-4,0))</f>
        <v/>
      </c>
      <c r="I1912" s="184" t="str">
        <f ca="1">IF(ISERROR($V1912),"",OFFSET('Smelter Look-up'!$H$4,$V1912-4,0))</f>
        <v/>
      </c>
      <c r="J1912" s="184" t="str">
        <f ca="1">IF(ISERROR($V1912),"",OFFSET('Smelter Look-up'!$I$4,$V1912-4,0))</f>
        <v/>
      </c>
      <c r="K1912" s="224"/>
      <c r="L1912" s="224"/>
      <c r="M1912" s="224"/>
      <c r="N1912" s="224"/>
      <c r="O1912" s="224"/>
      <c r="P1912" s="185"/>
      <c r="Q1912" s="225"/>
      <c r="R1912" s="182" t="str">
        <f ca="1">IF(ISERROR($V1912),"",OFFSET('Smelter Look-up'!$C$4,$V1912-4,0)&amp;"")</f>
        <v/>
      </c>
      <c r="S1912" s="181" t="str">
        <f t="shared" ca="1" si="266"/>
        <v/>
      </c>
      <c r="T1912" s="181" t="str">
        <f ca="1">IF(B1912="","",IF(ISERROR(MATCH($J1912,SorP!$B$1:$B$6226,0)),"",INDIRECT("'SorP'!$A$"&amp;MATCH($S1912&amp;$J1912,SorP!C:C,0))))</f>
        <v/>
      </c>
      <c r="U1912" s="201"/>
      <c r="V1912" s="226" t="e">
        <f>IF(C1912="",NA(),IF(OR(C1912="Smelter not listed",C1912="Smelter not yet identified"),MATCH($B1912&amp;$D1912,'Smelter Look-up'!$J:$J,0),MATCH($B1912&amp;$C1912,'Smelter Look-up'!$J:$J,0)))</f>
        <v>#N/A</v>
      </c>
      <c r="X1912" s="227">
        <f t="shared" ca="1" si="267"/>
        <v>0</v>
      </c>
      <c r="AB1912" s="228" t="str">
        <f t="shared" si="268"/>
        <v/>
      </c>
    </row>
    <row r="1913" spans="1:28" s="227" customFormat="1" ht="20.25">
      <c r="A1913" s="181"/>
      <c r="B1913" s="182" t="str">
        <f>IF(LEN(A1913)=0,"",INDEX('Smelter Look-up'!$A:$A,MATCH($A1913,'Smelter Look-up'!$E:$E,0)))</f>
        <v/>
      </c>
      <c r="C1913" s="186" t="str">
        <f>IF(LEN(A1913)=0,"",INDEX('Smelter Look-up'!$C:$C,MATCH($A1913,'Smelter Look-up'!$E:$E,0)))</f>
        <v/>
      </c>
      <c r="D1913" s="230"/>
      <c r="E1913" s="182" t="str">
        <f ca="1">IF(ISERROR($V1913),"",OFFSET('Smelter Look-up'!$D$4,$V1913-4,0)&amp;"")</f>
        <v/>
      </c>
      <c r="F1913" s="182" t="str">
        <f ca="1">IF(ISERROR($V1913),"",OFFSET('Smelter Look-up'!$E$4,$V1913-4,0))</f>
        <v/>
      </c>
      <c r="G1913" s="182" t="str">
        <f ca="1">IF(C1913=$X$4,IF(ISERROR($V1913),"Enter smelter details","RMI"),IF(ISERROR($V1913),"",OFFSET('Smelter Look-up'!$F$4,$V1913-4,0)))</f>
        <v/>
      </c>
      <c r="H1913" s="183" t="str">
        <f ca="1">IF(ISERROR($V1913),"",OFFSET('Smelter Look-up'!$G$4,$V1913-4,0))</f>
        <v/>
      </c>
      <c r="I1913" s="184" t="str">
        <f ca="1">IF(ISERROR($V1913),"",OFFSET('Smelter Look-up'!$H$4,$V1913-4,0))</f>
        <v/>
      </c>
      <c r="J1913" s="184" t="str">
        <f ca="1">IF(ISERROR($V1913),"",OFFSET('Smelter Look-up'!$I$4,$V1913-4,0))</f>
        <v/>
      </c>
      <c r="K1913" s="224"/>
      <c r="L1913" s="224"/>
      <c r="M1913" s="224"/>
      <c r="N1913" s="224"/>
      <c r="O1913" s="224"/>
      <c r="P1913" s="185"/>
      <c r="Q1913" s="225"/>
      <c r="R1913" s="182" t="str">
        <f ca="1">IF(ISERROR($V1913),"",OFFSET('Smelter Look-up'!$C$4,$V1913-4,0)&amp;"")</f>
        <v/>
      </c>
      <c r="S1913" s="181" t="str">
        <f t="shared" ca="1" si="266"/>
        <v/>
      </c>
      <c r="T1913" s="181" t="str">
        <f ca="1">IF(B1913="","",IF(ISERROR(MATCH($J1913,SorP!$B$1:$B$6226,0)),"",INDIRECT("'SorP'!$A$"&amp;MATCH($S1913&amp;$J1913,SorP!C:C,0))))</f>
        <v/>
      </c>
      <c r="U1913" s="201"/>
      <c r="V1913" s="226" t="e">
        <f>IF(C1913="",NA(),IF(OR(C1913="Smelter not listed",C1913="Smelter not yet identified"),MATCH($B1913&amp;$D1913,'Smelter Look-up'!$J:$J,0),MATCH($B1913&amp;$C1913,'Smelter Look-up'!$J:$J,0)))</f>
        <v>#N/A</v>
      </c>
      <c r="X1913" s="227">
        <f t="shared" ca="1" si="267"/>
        <v>0</v>
      </c>
      <c r="AB1913" s="228" t="str">
        <f t="shared" si="268"/>
        <v/>
      </c>
    </row>
    <row r="1914" spans="1:28" s="227" customFormat="1" ht="20.25">
      <c r="A1914" s="181"/>
      <c r="B1914" s="182" t="str">
        <f>IF(LEN(A1914)=0,"",INDEX('Smelter Look-up'!$A:$A,MATCH($A1914,'Smelter Look-up'!$E:$E,0)))</f>
        <v/>
      </c>
      <c r="C1914" s="186" t="str">
        <f>IF(LEN(A1914)=0,"",INDEX('Smelter Look-up'!$C:$C,MATCH($A1914,'Smelter Look-up'!$E:$E,0)))</f>
        <v/>
      </c>
      <c r="D1914" s="230"/>
      <c r="E1914" s="182" t="str">
        <f ca="1">IF(ISERROR($V1914),"",OFFSET('Smelter Look-up'!$D$4,$V1914-4,0)&amp;"")</f>
        <v/>
      </c>
      <c r="F1914" s="182" t="str">
        <f ca="1">IF(ISERROR($V1914),"",OFFSET('Smelter Look-up'!$E$4,$V1914-4,0))</f>
        <v/>
      </c>
      <c r="G1914" s="182" t="str">
        <f ca="1">IF(C1914=$X$4,IF(ISERROR($V1914),"Enter smelter details","RMI"),IF(ISERROR($V1914),"",OFFSET('Smelter Look-up'!$F$4,$V1914-4,0)))</f>
        <v/>
      </c>
      <c r="H1914" s="183" t="str">
        <f ca="1">IF(ISERROR($V1914),"",OFFSET('Smelter Look-up'!$G$4,$V1914-4,0))</f>
        <v/>
      </c>
      <c r="I1914" s="184" t="str">
        <f ca="1">IF(ISERROR($V1914),"",OFFSET('Smelter Look-up'!$H$4,$V1914-4,0))</f>
        <v/>
      </c>
      <c r="J1914" s="184" t="str">
        <f ca="1">IF(ISERROR($V1914),"",OFFSET('Smelter Look-up'!$I$4,$V1914-4,0))</f>
        <v/>
      </c>
      <c r="K1914" s="224"/>
      <c r="L1914" s="224"/>
      <c r="M1914" s="224"/>
      <c r="N1914" s="224"/>
      <c r="O1914" s="224"/>
      <c r="P1914" s="185"/>
      <c r="Q1914" s="225"/>
      <c r="R1914" s="182" t="str">
        <f ca="1">IF(ISERROR($V1914),"",OFFSET('Smelter Look-up'!$C$4,$V1914-4,0)&amp;"")</f>
        <v/>
      </c>
      <c r="S1914" s="181" t="str">
        <f t="shared" ca="1" si="266"/>
        <v/>
      </c>
      <c r="T1914" s="181" t="str">
        <f ca="1">IF(B1914="","",IF(ISERROR(MATCH($J1914,SorP!$B$1:$B$6226,0)),"",INDIRECT("'SorP'!$A$"&amp;MATCH($S1914&amp;$J1914,SorP!C:C,0))))</f>
        <v/>
      </c>
      <c r="U1914" s="201"/>
      <c r="V1914" s="226" t="e">
        <f>IF(C1914="",NA(),IF(OR(C1914="Smelter not listed",C1914="Smelter not yet identified"),MATCH($B1914&amp;$D1914,'Smelter Look-up'!$J:$J,0),MATCH($B1914&amp;$C1914,'Smelter Look-up'!$J:$J,0)))</f>
        <v>#N/A</v>
      </c>
      <c r="X1914" s="227">
        <f t="shared" ca="1" si="267"/>
        <v>0</v>
      </c>
      <c r="AB1914" s="228" t="str">
        <f t="shared" si="268"/>
        <v/>
      </c>
    </row>
    <row r="1915" spans="1:28" s="227" customFormat="1" ht="20.25">
      <c r="A1915" s="181"/>
      <c r="B1915" s="182" t="str">
        <f>IF(LEN(A1915)=0,"",INDEX('Smelter Look-up'!$A:$A,MATCH($A1915,'Smelter Look-up'!$E:$E,0)))</f>
        <v/>
      </c>
      <c r="C1915" s="186" t="str">
        <f>IF(LEN(A1915)=0,"",INDEX('Smelter Look-up'!$C:$C,MATCH($A1915,'Smelter Look-up'!$E:$E,0)))</f>
        <v/>
      </c>
      <c r="D1915" s="230"/>
      <c r="E1915" s="182" t="str">
        <f ca="1">IF(ISERROR($V1915),"",OFFSET('Smelter Look-up'!$D$4,$V1915-4,0)&amp;"")</f>
        <v/>
      </c>
      <c r="F1915" s="182" t="str">
        <f ca="1">IF(ISERROR($V1915),"",OFFSET('Smelter Look-up'!$E$4,$V1915-4,0))</f>
        <v/>
      </c>
      <c r="G1915" s="182" t="str">
        <f ca="1">IF(C1915=$X$4,IF(ISERROR($V1915),"Enter smelter details","RMI"),IF(ISERROR($V1915),"",OFFSET('Smelter Look-up'!$F$4,$V1915-4,0)))</f>
        <v/>
      </c>
      <c r="H1915" s="183" t="str">
        <f ca="1">IF(ISERROR($V1915),"",OFFSET('Smelter Look-up'!$G$4,$V1915-4,0))</f>
        <v/>
      </c>
      <c r="I1915" s="184" t="str">
        <f ca="1">IF(ISERROR($V1915),"",OFFSET('Smelter Look-up'!$H$4,$V1915-4,0))</f>
        <v/>
      </c>
      <c r="J1915" s="184" t="str">
        <f ca="1">IF(ISERROR($V1915),"",OFFSET('Smelter Look-up'!$I$4,$V1915-4,0))</f>
        <v/>
      </c>
      <c r="K1915" s="224"/>
      <c r="L1915" s="224"/>
      <c r="M1915" s="224"/>
      <c r="N1915" s="224"/>
      <c r="O1915" s="224"/>
      <c r="P1915" s="185"/>
      <c r="Q1915" s="225"/>
      <c r="R1915" s="182" t="str">
        <f ca="1">IF(ISERROR($V1915),"",OFFSET('Smelter Look-up'!$C$4,$V1915-4,0)&amp;"")</f>
        <v/>
      </c>
      <c r="S1915" s="181" t="str">
        <f t="shared" ref="S1915" ca="1" si="269">IF(B1915="","",IF(ISERROR(MATCH($E1915,CL,0)),"Unknown",INDIRECT("'C'!$A$"&amp;MATCH($E1915,CL,0)+1)))</f>
        <v/>
      </c>
      <c r="T1915" s="181" t="str">
        <f ca="1">IF(B1915="","",IF(ISERROR(MATCH($J1915,SorP!$B$1:$B$6226,0)),"",INDIRECT("'SorP'!$A$"&amp;MATCH($S1915&amp;$J1915,SorP!C:C,0))))</f>
        <v/>
      </c>
      <c r="U1915" s="201"/>
      <c r="V1915" s="226" t="e">
        <f>IF(C1915="",NA(),IF(OR(C1915="Smelter not listed",C1915="Smelter not yet identified"),MATCH($B1915&amp;$D1915,'Smelter Look-up'!$J:$J,0),MATCH($B1915&amp;$C1915,'Smelter Look-up'!$J:$J,0)))</f>
        <v>#N/A</v>
      </c>
      <c r="X1915" s="227">
        <f t="shared" ref="X1915" ca="1" si="270">IF(AND(C1915="Smelter not listed",OR(LEN(D1915)=0,LEN(E1915)=0)),1,0)</f>
        <v>0</v>
      </c>
      <c r="AB1915" s="228" t="str">
        <f t="shared" ref="AB1915" si="271">B1915&amp;C1915</f>
        <v/>
      </c>
    </row>
    <row r="1916" spans="1:28" s="227" customFormat="1" ht="20.25">
      <c r="A1916" s="181"/>
      <c r="B1916" s="182" t="str">
        <f>IF(LEN(A1916)=0,"",INDEX('Smelter Look-up'!$A:$A,MATCH($A1916,'Smelter Look-up'!$E:$E,0)))</f>
        <v/>
      </c>
      <c r="C1916" s="186" t="str">
        <f>IF(LEN(A1916)=0,"",INDEX('Smelter Look-up'!$C:$C,MATCH($A1916,'Smelter Look-up'!$E:$E,0)))</f>
        <v/>
      </c>
      <c r="D1916" s="230"/>
      <c r="E1916" s="182" t="str">
        <f ca="1">IF(ISERROR($V1916),"",OFFSET('Smelter Look-up'!$D$4,$V1916-4,0)&amp;"")</f>
        <v/>
      </c>
      <c r="F1916" s="182" t="str">
        <f ca="1">IF(ISERROR($V1916),"",OFFSET('Smelter Look-up'!$E$4,$V1916-4,0))</f>
        <v/>
      </c>
      <c r="G1916" s="182" t="str">
        <f ca="1">IF(C1916=$X$4,IF(ISERROR($V1916),"Enter smelter details","RMI"),IF(ISERROR($V1916),"",OFFSET('Smelter Look-up'!$F$4,$V1916-4,0)))</f>
        <v/>
      </c>
      <c r="H1916" s="183" t="str">
        <f ca="1">IF(ISERROR($V1916),"",OFFSET('Smelter Look-up'!$G$4,$V1916-4,0))</f>
        <v/>
      </c>
      <c r="I1916" s="184" t="str">
        <f ca="1">IF(ISERROR($V1916),"",OFFSET('Smelter Look-up'!$H$4,$V1916-4,0))</f>
        <v/>
      </c>
      <c r="J1916" s="184" t="str">
        <f ca="1">IF(ISERROR($V1916),"",OFFSET('Smelter Look-up'!$I$4,$V1916-4,0))</f>
        <v/>
      </c>
      <c r="K1916" s="224"/>
      <c r="L1916" s="224"/>
      <c r="M1916" s="224"/>
      <c r="N1916" s="224"/>
      <c r="O1916" s="224"/>
      <c r="P1916" s="185"/>
      <c r="Q1916" s="225"/>
      <c r="R1916" s="182" t="str">
        <f ca="1">IF(ISERROR($V1916),"",OFFSET('Smelter Look-up'!$C$4,$V1916-4,0)&amp;"")</f>
        <v/>
      </c>
      <c r="S1916" s="181" t="str">
        <f t="shared" ref="S1916:S1947" ca="1" si="272">IF(B1916="","",IF(ISERROR(MATCH($E1916,CL,0)),"Unknown",INDIRECT("'C'!$A$"&amp;MATCH($E1916,CL,0)+1)))</f>
        <v/>
      </c>
      <c r="T1916" s="181" t="str">
        <f ca="1">IF(B1916="","",IF(ISERROR(MATCH($J1916,SorP!$B$1:$B$6226,0)),"",INDIRECT("'SorP'!$A$"&amp;MATCH($S1916&amp;$J1916,SorP!C:C,0))))</f>
        <v/>
      </c>
      <c r="U1916" s="201"/>
      <c r="V1916" s="226" t="e">
        <f>IF(C1916="",NA(),IF(OR(C1916="Smelter not listed",C1916="Smelter not yet identified"),MATCH($B1916&amp;$D1916,'Smelter Look-up'!$J:$J,0),MATCH($B1916&amp;$C1916,'Smelter Look-up'!$J:$J,0)))</f>
        <v>#N/A</v>
      </c>
      <c r="X1916" s="227">
        <f t="shared" ref="X1916:X1947" ca="1" si="273">IF(AND(C1916="Smelter not listed",OR(LEN(D1916)=0,LEN(E1916)=0)),1,0)</f>
        <v>0</v>
      </c>
      <c r="AB1916" s="228" t="str">
        <f t="shared" ref="AB1916:AB1947" si="274">B1916&amp;C1916</f>
        <v/>
      </c>
    </row>
    <row r="1917" spans="1:28" s="227" customFormat="1" ht="20.25">
      <c r="A1917" s="181"/>
      <c r="B1917" s="182" t="str">
        <f>IF(LEN(A1917)=0,"",INDEX('Smelter Look-up'!$A:$A,MATCH($A1917,'Smelter Look-up'!$E:$E,0)))</f>
        <v/>
      </c>
      <c r="C1917" s="186" t="str">
        <f>IF(LEN(A1917)=0,"",INDEX('Smelter Look-up'!$C:$C,MATCH($A1917,'Smelter Look-up'!$E:$E,0)))</f>
        <v/>
      </c>
      <c r="D1917" s="230"/>
      <c r="E1917" s="182" t="str">
        <f ca="1">IF(ISERROR($V1917),"",OFFSET('Smelter Look-up'!$D$4,$V1917-4,0)&amp;"")</f>
        <v/>
      </c>
      <c r="F1917" s="182" t="str">
        <f ca="1">IF(ISERROR($V1917),"",OFFSET('Smelter Look-up'!$E$4,$V1917-4,0))</f>
        <v/>
      </c>
      <c r="G1917" s="182" t="str">
        <f ca="1">IF(C1917=$X$4,IF(ISERROR($V1917),"Enter smelter details","RMI"),IF(ISERROR($V1917),"",OFFSET('Smelter Look-up'!$F$4,$V1917-4,0)))</f>
        <v/>
      </c>
      <c r="H1917" s="183" t="str">
        <f ca="1">IF(ISERROR($V1917),"",OFFSET('Smelter Look-up'!$G$4,$V1917-4,0))</f>
        <v/>
      </c>
      <c r="I1917" s="184" t="str">
        <f ca="1">IF(ISERROR($V1917),"",OFFSET('Smelter Look-up'!$H$4,$V1917-4,0))</f>
        <v/>
      </c>
      <c r="J1917" s="184" t="str">
        <f ca="1">IF(ISERROR($V1917),"",OFFSET('Smelter Look-up'!$I$4,$V1917-4,0))</f>
        <v/>
      </c>
      <c r="K1917" s="224"/>
      <c r="L1917" s="224"/>
      <c r="M1917" s="224"/>
      <c r="N1917" s="224"/>
      <c r="O1917" s="224"/>
      <c r="P1917" s="185"/>
      <c r="Q1917" s="225"/>
      <c r="R1917" s="182" t="str">
        <f ca="1">IF(ISERROR($V1917),"",OFFSET('Smelter Look-up'!$C$4,$V1917-4,0)&amp;"")</f>
        <v/>
      </c>
      <c r="S1917" s="181" t="str">
        <f t="shared" ca="1" si="272"/>
        <v/>
      </c>
      <c r="T1917" s="181" t="str">
        <f ca="1">IF(B1917="","",IF(ISERROR(MATCH($J1917,SorP!$B$1:$B$6226,0)),"",INDIRECT("'SorP'!$A$"&amp;MATCH($S1917&amp;$J1917,SorP!C:C,0))))</f>
        <v/>
      </c>
      <c r="U1917" s="201"/>
      <c r="V1917" s="226" t="e">
        <f>IF(C1917="",NA(),IF(OR(C1917="Smelter not listed",C1917="Smelter not yet identified"),MATCH($B1917&amp;$D1917,'Smelter Look-up'!$J:$J,0),MATCH($B1917&amp;$C1917,'Smelter Look-up'!$J:$J,0)))</f>
        <v>#N/A</v>
      </c>
      <c r="X1917" s="227">
        <f t="shared" ca="1" si="273"/>
        <v>0</v>
      </c>
      <c r="AB1917" s="228" t="str">
        <f t="shared" si="274"/>
        <v/>
      </c>
    </row>
    <row r="1918" spans="1:28" s="227" customFormat="1" ht="20.25">
      <c r="A1918" s="181"/>
      <c r="B1918" s="182" t="str">
        <f>IF(LEN(A1918)=0,"",INDEX('Smelter Look-up'!$A:$A,MATCH($A1918,'Smelter Look-up'!$E:$E,0)))</f>
        <v/>
      </c>
      <c r="C1918" s="186" t="str">
        <f>IF(LEN(A1918)=0,"",INDEX('Smelter Look-up'!$C:$C,MATCH($A1918,'Smelter Look-up'!$E:$E,0)))</f>
        <v/>
      </c>
      <c r="D1918" s="230"/>
      <c r="E1918" s="182" t="str">
        <f ca="1">IF(ISERROR($V1918),"",OFFSET('Smelter Look-up'!$D$4,$V1918-4,0)&amp;"")</f>
        <v/>
      </c>
      <c r="F1918" s="182" t="str">
        <f ca="1">IF(ISERROR($V1918),"",OFFSET('Smelter Look-up'!$E$4,$V1918-4,0))</f>
        <v/>
      </c>
      <c r="G1918" s="182" t="str">
        <f ca="1">IF(C1918=$X$4,IF(ISERROR($V1918),"Enter smelter details","RMI"),IF(ISERROR($V1918),"",OFFSET('Smelter Look-up'!$F$4,$V1918-4,0)))</f>
        <v/>
      </c>
      <c r="H1918" s="183" t="str">
        <f ca="1">IF(ISERROR($V1918),"",OFFSET('Smelter Look-up'!$G$4,$V1918-4,0))</f>
        <v/>
      </c>
      <c r="I1918" s="184" t="str">
        <f ca="1">IF(ISERROR($V1918),"",OFFSET('Smelter Look-up'!$H$4,$V1918-4,0))</f>
        <v/>
      </c>
      <c r="J1918" s="184" t="str">
        <f ca="1">IF(ISERROR($V1918),"",OFFSET('Smelter Look-up'!$I$4,$V1918-4,0))</f>
        <v/>
      </c>
      <c r="K1918" s="224"/>
      <c r="L1918" s="224"/>
      <c r="M1918" s="224"/>
      <c r="N1918" s="224"/>
      <c r="O1918" s="224"/>
      <c r="P1918" s="185"/>
      <c r="Q1918" s="225"/>
      <c r="R1918" s="182" t="str">
        <f ca="1">IF(ISERROR($V1918),"",OFFSET('Smelter Look-up'!$C$4,$V1918-4,0)&amp;"")</f>
        <v/>
      </c>
      <c r="S1918" s="181" t="str">
        <f t="shared" ca="1" si="272"/>
        <v/>
      </c>
      <c r="T1918" s="181" t="str">
        <f ca="1">IF(B1918="","",IF(ISERROR(MATCH($J1918,SorP!$B$1:$B$6226,0)),"",INDIRECT("'SorP'!$A$"&amp;MATCH($S1918&amp;$J1918,SorP!C:C,0))))</f>
        <v/>
      </c>
      <c r="U1918" s="201"/>
      <c r="V1918" s="226" t="e">
        <f>IF(C1918="",NA(),IF(OR(C1918="Smelter not listed",C1918="Smelter not yet identified"),MATCH($B1918&amp;$D1918,'Smelter Look-up'!$J:$J,0),MATCH($B1918&amp;$C1918,'Smelter Look-up'!$J:$J,0)))</f>
        <v>#N/A</v>
      </c>
      <c r="X1918" s="227">
        <f t="shared" ca="1" si="273"/>
        <v>0</v>
      </c>
      <c r="AB1918" s="228" t="str">
        <f t="shared" si="274"/>
        <v/>
      </c>
    </row>
    <row r="1919" spans="1:28" s="227" customFormat="1" ht="20.25">
      <c r="A1919" s="181"/>
      <c r="B1919" s="182" t="str">
        <f>IF(LEN(A1919)=0,"",INDEX('Smelter Look-up'!$A:$A,MATCH($A1919,'Smelter Look-up'!$E:$E,0)))</f>
        <v/>
      </c>
      <c r="C1919" s="186" t="str">
        <f>IF(LEN(A1919)=0,"",INDEX('Smelter Look-up'!$C:$C,MATCH($A1919,'Smelter Look-up'!$E:$E,0)))</f>
        <v/>
      </c>
      <c r="D1919" s="230"/>
      <c r="E1919" s="182" t="str">
        <f ca="1">IF(ISERROR($V1919),"",OFFSET('Smelter Look-up'!$D$4,$V1919-4,0)&amp;"")</f>
        <v/>
      </c>
      <c r="F1919" s="182" t="str">
        <f ca="1">IF(ISERROR($V1919),"",OFFSET('Smelter Look-up'!$E$4,$V1919-4,0))</f>
        <v/>
      </c>
      <c r="G1919" s="182" t="str">
        <f ca="1">IF(C1919=$X$4,IF(ISERROR($V1919),"Enter smelter details","RMI"),IF(ISERROR($V1919),"",OFFSET('Smelter Look-up'!$F$4,$V1919-4,0)))</f>
        <v/>
      </c>
      <c r="H1919" s="183" t="str">
        <f ca="1">IF(ISERROR($V1919),"",OFFSET('Smelter Look-up'!$G$4,$V1919-4,0))</f>
        <v/>
      </c>
      <c r="I1919" s="184" t="str">
        <f ca="1">IF(ISERROR($V1919),"",OFFSET('Smelter Look-up'!$H$4,$V1919-4,0))</f>
        <v/>
      </c>
      <c r="J1919" s="184" t="str">
        <f ca="1">IF(ISERROR($V1919),"",OFFSET('Smelter Look-up'!$I$4,$V1919-4,0))</f>
        <v/>
      </c>
      <c r="K1919" s="224"/>
      <c r="L1919" s="224"/>
      <c r="M1919" s="224"/>
      <c r="N1919" s="224"/>
      <c r="O1919" s="224"/>
      <c r="P1919" s="185"/>
      <c r="Q1919" s="225"/>
      <c r="R1919" s="182" t="str">
        <f ca="1">IF(ISERROR($V1919),"",OFFSET('Smelter Look-up'!$C$4,$V1919-4,0)&amp;"")</f>
        <v/>
      </c>
      <c r="S1919" s="181" t="str">
        <f t="shared" ca="1" si="272"/>
        <v/>
      </c>
      <c r="T1919" s="181" t="str">
        <f ca="1">IF(B1919="","",IF(ISERROR(MATCH($J1919,SorP!$B$1:$B$6226,0)),"",INDIRECT("'SorP'!$A$"&amp;MATCH($S1919&amp;$J1919,SorP!C:C,0))))</f>
        <v/>
      </c>
      <c r="U1919" s="201"/>
      <c r="V1919" s="226" t="e">
        <f>IF(C1919="",NA(),IF(OR(C1919="Smelter not listed",C1919="Smelter not yet identified"),MATCH($B1919&amp;$D1919,'Smelter Look-up'!$J:$J,0),MATCH($B1919&amp;$C1919,'Smelter Look-up'!$J:$J,0)))</f>
        <v>#N/A</v>
      </c>
      <c r="X1919" s="227">
        <f t="shared" ca="1" si="273"/>
        <v>0</v>
      </c>
      <c r="AB1919" s="228" t="str">
        <f t="shared" si="274"/>
        <v/>
      </c>
    </row>
    <row r="1920" spans="1:28" s="227" customFormat="1" ht="20.25">
      <c r="A1920" s="181"/>
      <c r="B1920" s="182" t="str">
        <f>IF(LEN(A1920)=0,"",INDEX('Smelter Look-up'!$A:$A,MATCH($A1920,'Smelter Look-up'!$E:$E,0)))</f>
        <v/>
      </c>
      <c r="C1920" s="186" t="str">
        <f>IF(LEN(A1920)=0,"",INDEX('Smelter Look-up'!$C:$C,MATCH($A1920,'Smelter Look-up'!$E:$E,0)))</f>
        <v/>
      </c>
      <c r="D1920" s="230"/>
      <c r="E1920" s="182" t="str">
        <f ca="1">IF(ISERROR($V1920),"",OFFSET('Smelter Look-up'!$D$4,$V1920-4,0)&amp;"")</f>
        <v/>
      </c>
      <c r="F1920" s="182" t="str">
        <f ca="1">IF(ISERROR($V1920),"",OFFSET('Smelter Look-up'!$E$4,$V1920-4,0))</f>
        <v/>
      </c>
      <c r="G1920" s="182" t="str">
        <f ca="1">IF(C1920=$X$4,IF(ISERROR($V1920),"Enter smelter details","RMI"),IF(ISERROR($V1920),"",OFFSET('Smelter Look-up'!$F$4,$V1920-4,0)))</f>
        <v/>
      </c>
      <c r="H1920" s="183" t="str">
        <f ca="1">IF(ISERROR($V1920),"",OFFSET('Smelter Look-up'!$G$4,$V1920-4,0))</f>
        <v/>
      </c>
      <c r="I1920" s="184" t="str">
        <f ca="1">IF(ISERROR($V1920),"",OFFSET('Smelter Look-up'!$H$4,$V1920-4,0))</f>
        <v/>
      </c>
      <c r="J1920" s="184" t="str">
        <f ca="1">IF(ISERROR($V1920),"",OFFSET('Smelter Look-up'!$I$4,$V1920-4,0))</f>
        <v/>
      </c>
      <c r="K1920" s="224"/>
      <c r="L1920" s="224"/>
      <c r="M1920" s="224"/>
      <c r="N1920" s="224"/>
      <c r="O1920" s="224"/>
      <c r="P1920" s="185"/>
      <c r="Q1920" s="225"/>
      <c r="R1920" s="182" t="str">
        <f ca="1">IF(ISERROR($V1920),"",OFFSET('Smelter Look-up'!$C$4,$V1920-4,0)&amp;"")</f>
        <v/>
      </c>
      <c r="S1920" s="181" t="str">
        <f t="shared" ca="1" si="272"/>
        <v/>
      </c>
      <c r="T1920" s="181" t="str">
        <f ca="1">IF(B1920="","",IF(ISERROR(MATCH($J1920,SorP!$B$1:$B$6226,0)),"",INDIRECT("'SorP'!$A$"&amp;MATCH($S1920&amp;$J1920,SorP!C:C,0))))</f>
        <v/>
      </c>
      <c r="U1920" s="201"/>
      <c r="V1920" s="226" t="e">
        <f>IF(C1920="",NA(),IF(OR(C1920="Smelter not listed",C1920="Smelter not yet identified"),MATCH($B1920&amp;$D1920,'Smelter Look-up'!$J:$J,0),MATCH($B1920&amp;$C1920,'Smelter Look-up'!$J:$J,0)))</f>
        <v>#N/A</v>
      </c>
      <c r="X1920" s="227">
        <f t="shared" ca="1" si="273"/>
        <v>0</v>
      </c>
      <c r="AB1920" s="228" t="str">
        <f t="shared" si="274"/>
        <v/>
      </c>
    </row>
    <row r="1921" spans="1:28" s="227" customFormat="1" ht="20.25">
      <c r="A1921" s="181"/>
      <c r="B1921" s="182" t="str">
        <f>IF(LEN(A1921)=0,"",INDEX('Smelter Look-up'!$A:$A,MATCH($A1921,'Smelter Look-up'!$E:$E,0)))</f>
        <v/>
      </c>
      <c r="C1921" s="186" t="str">
        <f>IF(LEN(A1921)=0,"",INDEX('Smelter Look-up'!$C:$C,MATCH($A1921,'Smelter Look-up'!$E:$E,0)))</f>
        <v/>
      </c>
      <c r="D1921" s="230"/>
      <c r="E1921" s="182" t="str">
        <f ca="1">IF(ISERROR($V1921),"",OFFSET('Smelter Look-up'!$D$4,$V1921-4,0)&amp;"")</f>
        <v/>
      </c>
      <c r="F1921" s="182" t="str">
        <f ca="1">IF(ISERROR($V1921),"",OFFSET('Smelter Look-up'!$E$4,$V1921-4,0))</f>
        <v/>
      </c>
      <c r="G1921" s="182" t="str">
        <f ca="1">IF(C1921=$X$4,IF(ISERROR($V1921),"Enter smelter details","RMI"),IF(ISERROR($V1921),"",OFFSET('Smelter Look-up'!$F$4,$V1921-4,0)))</f>
        <v/>
      </c>
      <c r="H1921" s="183" t="str">
        <f ca="1">IF(ISERROR($V1921),"",OFFSET('Smelter Look-up'!$G$4,$V1921-4,0))</f>
        <v/>
      </c>
      <c r="I1921" s="184" t="str">
        <f ca="1">IF(ISERROR($V1921),"",OFFSET('Smelter Look-up'!$H$4,$V1921-4,0))</f>
        <v/>
      </c>
      <c r="J1921" s="184" t="str">
        <f ca="1">IF(ISERROR($V1921),"",OFFSET('Smelter Look-up'!$I$4,$V1921-4,0))</f>
        <v/>
      </c>
      <c r="K1921" s="224"/>
      <c r="L1921" s="224"/>
      <c r="M1921" s="224"/>
      <c r="N1921" s="224"/>
      <c r="O1921" s="224"/>
      <c r="P1921" s="185"/>
      <c r="Q1921" s="225"/>
      <c r="R1921" s="182" t="str">
        <f ca="1">IF(ISERROR($V1921),"",OFFSET('Smelter Look-up'!$C$4,$V1921-4,0)&amp;"")</f>
        <v/>
      </c>
      <c r="S1921" s="181" t="str">
        <f t="shared" ca="1" si="272"/>
        <v/>
      </c>
      <c r="T1921" s="181" t="str">
        <f ca="1">IF(B1921="","",IF(ISERROR(MATCH($J1921,SorP!$B$1:$B$6226,0)),"",INDIRECT("'SorP'!$A$"&amp;MATCH($S1921&amp;$J1921,SorP!C:C,0))))</f>
        <v/>
      </c>
      <c r="U1921" s="201"/>
      <c r="V1921" s="226" t="e">
        <f>IF(C1921="",NA(),IF(OR(C1921="Smelter not listed",C1921="Smelter not yet identified"),MATCH($B1921&amp;$D1921,'Smelter Look-up'!$J:$J,0),MATCH($B1921&amp;$C1921,'Smelter Look-up'!$J:$J,0)))</f>
        <v>#N/A</v>
      </c>
      <c r="X1921" s="227">
        <f t="shared" ca="1" si="273"/>
        <v>0</v>
      </c>
      <c r="AB1921" s="228" t="str">
        <f t="shared" si="274"/>
        <v/>
      </c>
    </row>
    <row r="1922" spans="1:28" s="227" customFormat="1" ht="20.25">
      <c r="A1922" s="181"/>
      <c r="B1922" s="182" t="str">
        <f>IF(LEN(A1922)=0,"",INDEX('Smelter Look-up'!$A:$A,MATCH($A1922,'Smelter Look-up'!$E:$E,0)))</f>
        <v/>
      </c>
      <c r="C1922" s="186" t="str">
        <f>IF(LEN(A1922)=0,"",INDEX('Smelter Look-up'!$C:$C,MATCH($A1922,'Smelter Look-up'!$E:$E,0)))</f>
        <v/>
      </c>
      <c r="D1922" s="230"/>
      <c r="E1922" s="182" t="str">
        <f ca="1">IF(ISERROR($V1922),"",OFFSET('Smelter Look-up'!$D$4,$V1922-4,0)&amp;"")</f>
        <v/>
      </c>
      <c r="F1922" s="182" t="str">
        <f ca="1">IF(ISERROR($V1922),"",OFFSET('Smelter Look-up'!$E$4,$V1922-4,0))</f>
        <v/>
      </c>
      <c r="G1922" s="182" t="str">
        <f ca="1">IF(C1922=$X$4,IF(ISERROR($V1922),"Enter smelter details","RMI"),IF(ISERROR($V1922),"",OFFSET('Smelter Look-up'!$F$4,$V1922-4,0)))</f>
        <v/>
      </c>
      <c r="H1922" s="183" t="str">
        <f ca="1">IF(ISERROR($V1922),"",OFFSET('Smelter Look-up'!$G$4,$V1922-4,0))</f>
        <v/>
      </c>
      <c r="I1922" s="184" t="str">
        <f ca="1">IF(ISERROR($V1922),"",OFFSET('Smelter Look-up'!$H$4,$V1922-4,0))</f>
        <v/>
      </c>
      <c r="J1922" s="184" t="str">
        <f ca="1">IF(ISERROR($V1922),"",OFFSET('Smelter Look-up'!$I$4,$V1922-4,0))</f>
        <v/>
      </c>
      <c r="K1922" s="224"/>
      <c r="L1922" s="224"/>
      <c r="M1922" s="224"/>
      <c r="N1922" s="224"/>
      <c r="O1922" s="224"/>
      <c r="P1922" s="185"/>
      <c r="Q1922" s="225"/>
      <c r="R1922" s="182" t="str">
        <f ca="1">IF(ISERROR($V1922),"",OFFSET('Smelter Look-up'!$C$4,$V1922-4,0)&amp;"")</f>
        <v/>
      </c>
      <c r="S1922" s="181" t="str">
        <f t="shared" ca="1" si="272"/>
        <v/>
      </c>
      <c r="T1922" s="181" t="str">
        <f ca="1">IF(B1922="","",IF(ISERROR(MATCH($J1922,SorP!$B$1:$B$6226,0)),"",INDIRECT("'SorP'!$A$"&amp;MATCH($S1922&amp;$J1922,SorP!C:C,0))))</f>
        <v/>
      </c>
      <c r="U1922" s="201"/>
      <c r="V1922" s="226" t="e">
        <f>IF(C1922="",NA(),IF(OR(C1922="Smelter not listed",C1922="Smelter not yet identified"),MATCH($B1922&amp;$D1922,'Smelter Look-up'!$J:$J,0),MATCH($B1922&amp;$C1922,'Smelter Look-up'!$J:$J,0)))</f>
        <v>#N/A</v>
      </c>
      <c r="X1922" s="227">
        <f t="shared" ca="1" si="273"/>
        <v>0</v>
      </c>
      <c r="AB1922" s="228" t="str">
        <f t="shared" si="274"/>
        <v/>
      </c>
    </row>
    <row r="1923" spans="1:28" s="227" customFormat="1" ht="20.25">
      <c r="A1923" s="181"/>
      <c r="B1923" s="182" t="str">
        <f>IF(LEN(A1923)=0,"",INDEX('Smelter Look-up'!$A:$A,MATCH($A1923,'Smelter Look-up'!$E:$E,0)))</f>
        <v/>
      </c>
      <c r="C1923" s="186" t="str">
        <f>IF(LEN(A1923)=0,"",INDEX('Smelter Look-up'!$C:$C,MATCH($A1923,'Smelter Look-up'!$E:$E,0)))</f>
        <v/>
      </c>
      <c r="D1923" s="230"/>
      <c r="E1923" s="182" t="str">
        <f ca="1">IF(ISERROR($V1923),"",OFFSET('Smelter Look-up'!$D$4,$V1923-4,0)&amp;"")</f>
        <v/>
      </c>
      <c r="F1923" s="182" t="str">
        <f ca="1">IF(ISERROR($V1923),"",OFFSET('Smelter Look-up'!$E$4,$V1923-4,0))</f>
        <v/>
      </c>
      <c r="G1923" s="182" t="str">
        <f ca="1">IF(C1923=$X$4,IF(ISERROR($V1923),"Enter smelter details","RMI"),IF(ISERROR($V1923),"",OFFSET('Smelter Look-up'!$F$4,$V1923-4,0)))</f>
        <v/>
      </c>
      <c r="H1923" s="183" t="str">
        <f ca="1">IF(ISERROR($V1923),"",OFFSET('Smelter Look-up'!$G$4,$V1923-4,0))</f>
        <v/>
      </c>
      <c r="I1923" s="184" t="str">
        <f ca="1">IF(ISERROR($V1923),"",OFFSET('Smelter Look-up'!$H$4,$V1923-4,0))</f>
        <v/>
      </c>
      <c r="J1923" s="184" t="str">
        <f ca="1">IF(ISERROR($V1923),"",OFFSET('Smelter Look-up'!$I$4,$V1923-4,0))</f>
        <v/>
      </c>
      <c r="K1923" s="224"/>
      <c r="L1923" s="224"/>
      <c r="M1923" s="224"/>
      <c r="N1923" s="224"/>
      <c r="O1923" s="224"/>
      <c r="P1923" s="185"/>
      <c r="Q1923" s="225"/>
      <c r="R1923" s="182" t="str">
        <f ca="1">IF(ISERROR($V1923),"",OFFSET('Smelter Look-up'!$C$4,$V1923-4,0)&amp;"")</f>
        <v/>
      </c>
      <c r="S1923" s="181" t="str">
        <f t="shared" ca="1" si="272"/>
        <v/>
      </c>
      <c r="T1923" s="181" t="str">
        <f ca="1">IF(B1923="","",IF(ISERROR(MATCH($J1923,SorP!$B$1:$B$6226,0)),"",INDIRECT("'SorP'!$A$"&amp;MATCH($S1923&amp;$J1923,SorP!C:C,0))))</f>
        <v/>
      </c>
      <c r="U1923" s="201"/>
      <c r="V1923" s="226" t="e">
        <f>IF(C1923="",NA(),IF(OR(C1923="Smelter not listed",C1923="Smelter not yet identified"),MATCH($B1923&amp;$D1923,'Smelter Look-up'!$J:$J,0),MATCH($B1923&amp;$C1923,'Smelter Look-up'!$J:$J,0)))</f>
        <v>#N/A</v>
      </c>
      <c r="X1923" s="227">
        <f t="shared" ca="1" si="273"/>
        <v>0</v>
      </c>
      <c r="AB1923" s="228" t="str">
        <f t="shared" si="274"/>
        <v/>
      </c>
    </row>
    <row r="1924" spans="1:28" s="227" customFormat="1" ht="20.25">
      <c r="A1924" s="181"/>
      <c r="B1924" s="182" t="str">
        <f>IF(LEN(A1924)=0,"",INDEX('Smelter Look-up'!$A:$A,MATCH($A1924,'Smelter Look-up'!$E:$E,0)))</f>
        <v/>
      </c>
      <c r="C1924" s="186" t="str">
        <f>IF(LEN(A1924)=0,"",INDEX('Smelter Look-up'!$C:$C,MATCH($A1924,'Smelter Look-up'!$E:$E,0)))</f>
        <v/>
      </c>
      <c r="D1924" s="230"/>
      <c r="E1924" s="182" t="str">
        <f ca="1">IF(ISERROR($V1924),"",OFFSET('Smelter Look-up'!$D$4,$V1924-4,0)&amp;"")</f>
        <v/>
      </c>
      <c r="F1924" s="182" t="str">
        <f ca="1">IF(ISERROR($V1924),"",OFFSET('Smelter Look-up'!$E$4,$V1924-4,0))</f>
        <v/>
      </c>
      <c r="G1924" s="182" t="str">
        <f ca="1">IF(C1924=$X$4,IF(ISERROR($V1924),"Enter smelter details","RMI"),IF(ISERROR($V1924),"",OFFSET('Smelter Look-up'!$F$4,$V1924-4,0)))</f>
        <v/>
      </c>
      <c r="H1924" s="183" t="str">
        <f ca="1">IF(ISERROR($V1924),"",OFFSET('Smelter Look-up'!$G$4,$V1924-4,0))</f>
        <v/>
      </c>
      <c r="I1924" s="184" t="str">
        <f ca="1">IF(ISERROR($V1924),"",OFFSET('Smelter Look-up'!$H$4,$V1924-4,0))</f>
        <v/>
      </c>
      <c r="J1924" s="184" t="str">
        <f ca="1">IF(ISERROR($V1924),"",OFFSET('Smelter Look-up'!$I$4,$V1924-4,0))</f>
        <v/>
      </c>
      <c r="K1924" s="224"/>
      <c r="L1924" s="224"/>
      <c r="M1924" s="224"/>
      <c r="N1924" s="224"/>
      <c r="O1924" s="224"/>
      <c r="P1924" s="185"/>
      <c r="Q1924" s="225"/>
      <c r="R1924" s="182" t="str">
        <f ca="1">IF(ISERROR($V1924),"",OFFSET('Smelter Look-up'!$C$4,$V1924-4,0)&amp;"")</f>
        <v/>
      </c>
      <c r="S1924" s="181" t="str">
        <f t="shared" ca="1" si="272"/>
        <v/>
      </c>
      <c r="T1924" s="181" t="str">
        <f ca="1">IF(B1924="","",IF(ISERROR(MATCH($J1924,SorP!$B$1:$B$6226,0)),"",INDIRECT("'SorP'!$A$"&amp;MATCH($S1924&amp;$J1924,SorP!C:C,0))))</f>
        <v/>
      </c>
      <c r="U1924" s="201"/>
      <c r="V1924" s="226" t="e">
        <f>IF(C1924="",NA(),IF(OR(C1924="Smelter not listed",C1924="Smelter not yet identified"),MATCH($B1924&amp;$D1924,'Smelter Look-up'!$J:$J,0),MATCH($B1924&amp;$C1924,'Smelter Look-up'!$J:$J,0)))</f>
        <v>#N/A</v>
      </c>
      <c r="X1924" s="227">
        <f t="shared" ca="1" si="273"/>
        <v>0</v>
      </c>
      <c r="AB1924" s="228" t="str">
        <f t="shared" si="274"/>
        <v/>
      </c>
    </row>
    <row r="1925" spans="1:28" s="227" customFormat="1" ht="20.25">
      <c r="A1925" s="181"/>
      <c r="B1925" s="182" t="str">
        <f>IF(LEN(A1925)=0,"",INDEX('Smelter Look-up'!$A:$A,MATCH($A1925,'Smelter Look-up'!$E:$E,0)))</f>
        <v/>
      </c>
      <c r="C1925" s="186" t="str">
        <f>IF(LEN(A1925)=0,"",INDEX('Smelter Look-up'!$C:$C,MATCH($A1925,'Smelter Look-up'!$E:$E,0)))</f>
        <v/>
      </c>
      <c r="D1925" s="230"/>
      <c r="E1925" s="182" t="str">
        <f ca="1">IF(ISERROR($V1925),"",OFFSET('Smelter Look-up'!$D$4,$V1925-4,0)&amp;"")</f>
        <v/>
      </c>
      <c r="F1925" s="182" t="str">
        <f ca="1">IF(ISERROR($V1925),"",OFFSET('Smelter Look-up'!$E$4,$V1925-4,0))</f>
        <v/>
      </c>
      <c r="G1925" s="182" t="str">
        <f ca="1">IF(C1925=$X$4,IF(ISERROR($V1925),"Enter smelter details","RMI"),IF(ISERROR($V1925),"",OFFSET('Smelter Look-up'!$F$4,$V1925-4,0)))</f>
        <v/>
      </c>
      <c r="H1925" s="183" t="str">
        <f ca="1">IF(ISERROR($V1925),"",OFFSET('Smelter Look-up'!$G$4,$V1925-4,0))</f>
        <v/>
      </c>
      <c r="I1925" s="184" t="str">
        <f ca="1">IF(ISERROR($V1925),"",OFFSET('Smelter Look-up'!$H$4,$V1925-4,0))</f>
        <v/>
      </c>
      <c r="J1925" s="184" t="str">
        <f ca="1">IF(ISERROR($V1925),"",OFFSET('Smelter Look-up'!$I$4,$V1925-4,0))</f>
        <v/>
      </c>
      <c r="K1925" s="224"/>
      <c r="L1925" s="224"/>
      <c r="M1925" s="224"/>
      <c r="N1925" s="224"/>
      <c r="O1925" s="224"/>
      <c r="P1925" s="185"/>
      <c r="Q1925" s="225"/>
      <c r="R1925" s="182" t="str">
        <f ca="1">IF(ISERROR($V1925),"",OFFSET('Smelter Look-up'!$C$4,$V1925-4,0)&amp;"")</f>
        <v/>
      </c>
      <c r="S1925" s="181" t="str">
        <f t="shared" ca="1" si="272"/>
        <v/>
      </c>
      <c r="T1925" s="181" t="str">
        <f ca="1">IF(B1925="","",IF(ISERROR(MATCH($J1925,SorP!$B$1:$B$6226,0)),"",INDIRECT("'SorP'!$A$"&amp;MATCH($S1925&amp;$J1925,SorP!C:C,0))))</f>
        <v/>
      </c>
      <c r="U1925" s="201"/>
      <c r="V1925" s="226" t="e">
        <f>IF(C1925="",NA(),IF(OR(C1925="Smelter not listed",C1925="Smelter not yet identified"),MATCH($B1925&amp;$D1925,'Smelter Look-up'!$J:$J,0),MATCH($B1925&amp;$C1925,'Smelter Look-up'!$J:$J,0)))</f>
        <v>#N/A</v>
      </c>
      <c r="X1925" s="227">
        <f t="shared" ca="1" si="273"/>
        <v>0</v>
      </c>
      <c r="AB1925" s="228" t="str">
        <f t="shared" si="274"/>
        <v/>
      </c>
    </row>
    <row r="1926" spans="1:28" s="227" customFormat="1" ht="20.25">
      <c r="A1926" s="181"/>
      <c r="B1926" s="182" t="str">
        <f>IF(LEN(A1926)=0,"",INDEX('Smelter Look-up'!$A:$A,MATCH($A1926,'Smelter Look-up'!$E:$E,0)))</f>
        <v/>
      </c>
      <c r="C1926" s="186" t="str">
        <f>IF(LEN(A1926)=0,"",INDEX('Smelter Look-up'!$C:$C,MATCH($A1926,'Smelter Look-up'!$E:$E,0)))</f>
        <v/>
      </c>
      <c r="D1926" s="230"/>
      <c r="E1926" s="182" t="str">
        <f ca="1">IF(ISERROR($V1926),"",OFFSET('Smelter Look-up'!$D$4,$V1926-4,0)&amp;"")</f>
        <v/>
      </c>
      <c r="F1926" s="182" t="str">
        <f ca="1">IF(ISERROR($V1926),"",OFFSET('Smelter Look-up'!$E$4,$V1926-4,0))</f>
        <v/>
      </c>
      <c r="G1926" s="182" t="str">
        <f ca="1">IF(C1926=$X$4,IF(ISERROR($V1926),"Enter smelter details","RMI"),IF(ISERROR($V1926),"",OFFSET('Smelter Look-up'!$F$4,$V1926-4,0)))</f>
        <v/>
      </c>
      <c r="H1926" s="183" t="str">
        <f ca="1">IF(ISERROR($V1926),"",OFFSET('Smelter Look-up'!$G$4,$V1926-4,0))</f>
        <v/>
      </c>
      <c r="I1926" s="184" t="str">
        <f ca="1">IF(ISERROR($V1926),"",OFFSET('Smelter Look-up'!$H$4,$V1926-4,0))</f>
        <v/>
      </c>
      <c r="J1926" s="184" t="str">
        <f ca="1">IF(ISERROR($V1926),"",OFFSET('Smelter Look-up'!$I$4,$V1926-4,0))</f>
        <v/>
      </c>
      <c r="K1926" s="224"/>
      <c r="L1926" s="224"/>
      <c r="M1926" s="224"/>
      <c r="N1926" s="224"/>
      <c r="O1926" s="224"/>
      <c r="P1926" s="185"/>
      <c r="Q1926" s="225"/>
      <c r="R1926" s="182" t="str">
        <f ca="1">IF(ISERROR($V1926),"",OFFSET('Smelter Look-up'!$C$4,$V1926-4,0)&amp;"")</f>
        <v/>
      </c>
      <c r="S1926" s="181" t="str">
        <f t="shared" ca="1" si="272"/>
        <v/>
      </c>
      <c r="T1926" s="181" t="str">
        <f ca="1">IF(B1926="","",IF(ISERROR(MATCH($J1926,SorP!$B$1:$B$6226,0)),"",INDIRECT("'SorP'!$A$"&amp;MATCH($S1926&amp;$J1926,SorP!C:C,0))))</f>
        <v/>
      </c>
      <c r="U1926" s="201"/>
      <c r="V1926" s="226" t="e">
        <f>IF(C1926="",NA(),IF(OR(C1926="Smelter not listed",C1926="Smelter not yet identified"),MATCH($B1926&amp;$D1926,'Smelter Look-up'!$J:$J,0),MATCH($B1926&amp;$C1926,'Smelter Look-up'!$J:$J,0)))</f>
        <v>#N/A</v>
      </c>
      <c r="X1926" s="227">
        <f t="shared" ca="1" si="273"/>
        <v>0</v>
      </c>
      <c r="AB1926" s="228" t="str">
        <f t="shared" si="274"/>
        <v/>
      </c>
    </row>
    <row r="1927" spans="1:28" s="227" customFormat="1" ht="20.25">
      <c r="A1927" s="181"/>
      <c r="B1927" s="182" t="str">
        <f>IF(LEN(A1927)=0,"",INDEX('Smelter Look-up'!$A:$A,MATCH($A1927,'Smelter Look-up'!$E:$E,0)))</f>
        <v/>
      </c>
      <c r="C1927" s="186" t="str">
        <f>IF(LEN(A1927)=0,"",INDEX('Smelter Look-up'!$C:$C,MATCH($A1927,'Smelter Look-up'!$E:$E,0)))</f>
        <v/>
      </c>
      <c r="D1927" s="230"/>
      <c r="E1927" s="182" t="str">
        <f ca="1">IF(ISERROR($V1927),"",OFFSET('Smelter Look-up'!$D$4,$V1927-4,0)&amp;"")</f>
        <v/>
      </c>
      <c r="F1927" s="182" t="str">
        <f ca="1">IF(ISERROR($V1927),"",OFFSET('Smelter Look-up'!$E$4,$V1927-4,0))</f>
        <v/>
      </c>
      <c r="G1927" s="182" t="str">
        <f ca="1">IF(C1927=$X$4,IF(ISERROR($V1927),"Enter smelter details","RMI"),IF(ISERROR($V1927),"",OFFSET('Smelter Look-up'!$F$4,$V1927-4,0)))</f>
        <v/>
      </c>
      <c r="H1927" s="183" t="str">
        <f ca="1">IF(ISERROR($V1927),"",OFFSET('Smelter Look-up'!$G$4,$V1927-4,0))</f>
        <v/>
      </c>
      <c r="I1927" s="184" t="str">
        <f ca="1">IF(ISERROR($V1927),"",OFFSET('Smelter Look-up'!$H$4,$V1927-4,0))</f>
        <v/>
      </c>
      <c r="J1927" s="184" t="str">
        <f ca="1">IF(ISERROR($V1927),"",OFFSET('Smelter Look-up'!$I$4,$V1927-4,0))</f>
        <v/>
      </c>
      <c r="K1927" s="224"/>
      <c r="L1927" s="224"/>
      <c r="M1927" s="224"/>
      <c r="N1927" s="224"/>
      <c r="O1927" s="224"/>
      <c r="P1927" s="185"/>
      <c r="Q1927" s="225"/>
      <c r="R1927" s="182" t="str">
        <f ca="1">IF(ISERROR($V1927),"",OFFSET('Smelter Look-up'!$C$4,$V1927-4,0)&amp;"")</f>
        <v/>
      </c>
      <c r="S1927" s="181" t="str">
        <f t="shared" ca="1" si="272"/>
        <v/>
      </c>
      <c r="T1927" s="181" t="str">
        <f ca="1">IF(B1927="","",IF(ISERROR(MATCH($J1927,SorP!$B$1:$B$6226,0)),"",INDIRECT("'SorP'!$A$"&amp;MATCH($S1927&amp;$J1927,SorP!C:C,0))))</f>
        <v/>
      </c>
      <c r="U1927" s="201"/>
      <c r="V1927" s="226" t="e">
        <f>IF(C1927="",NA(),IF(OR(C1927="Smelter not listed",C1927="Smelter not yet identified"),MATCH($B1927&amp;$D1927,'Smelter Look-up'!$J:$J,0),MATCH($B1927&amp;$C1927,'Smelter Look-up'!$J:$J,0)))</f>
        <v>#N/A</v>
      </c>
      <c r="X1927" s="227">
        <f t="shared" ca="1" si="273"/>
        <v>0</v>
      </c>
      <c r="AB1927" s="228" t="str">
        <f t="shared" si="274"/>
        <v/>
      </c>
    </row>
    <row r="1928" spans="1:28" s="227" customFormat="1" ht="20.25">
      <c r="A1928" s="181"/>
      <c r="B1928" s="182" t="str">
        <f>IF(LEN(A1928)=0,"",INDEX('Smelter Look-up'!$A:$A,MATCH($A1928,'Smelter Look-up'!$E:$E,0)))</f>
        <v/>
      </c>
      <c r="C1928" s="186" t="str">
        <f>IF(LEN(A1928)=0,"",INDEX('Smelter Look-up'!$C:$C,MATCH($A1928,'Smelter Look-up'!$E:$E,0)))</f>
        <v/>
      </c>
      <c r="D1928" s="230"/>
      <c r="E1928" s="182" t="str">
        <f ca="1">IF(ISERROR($V1928),"",OFFSET('Smelter Look-up'!$D$4,$V1928-4,0)&amp;"")</f>
        <v/>
      </c>
      <c r="F1928" s="182" t="str">
        <f ca="1">IF(ISERROR($V1928),"",OFFSET('Smelter Look-up'!$E$4,$V1928-4,0))</f>
        <v/>
      </c>
      <c r="G1928" s="182" t="str">
        <f ca="1">IF(C1928=$X$4,IF(ISERROR($V1928),"Enter smelter details","RMI"),IF(ISERROR($V1928),"",OFFSET('Smelter Look-up'!$F$4,$V1928-4,0)))</f>
        <v/>
      </c>
      <c r="H1928" s="183" t="str">
        <f ca="1">IF(ISERROR($V1928),"",OFFSET('Smelter Look-up'!$G$4,$V1928-4,0))</f>
        <v/>
      </c>
      <c r="I1928" s="184" t="str">
        <f ca="1">IF(ISERROR($V1928),"",OFFSET('Smelter Look-up'!$H$4,$V1928-4,0))</f>
        <v/>
      </c>
      <c r="J1928" s="184" t="str">
        <f ca="1">IF(ISERROR($V1928),"",OFFSET('Smelter Look-up'!$I$4,$V1928-4,0))</f>
        <v/>
      </c>
      <c r="K1928" s="224"/>
      <c r="L1928" s="224"/>
      <c r="M1928" s="224"/>
      <c r="N1928" s="224"/>
      <c r="O1928" s="224"/>
      <c r="P1928" s="185"/>
      <c r="Q1928" s="225"/>
      <c r="R1928" s="182" t="str">
        <f ca="1">IF(ISERROR($V1928),"",OFFSET('Smelter Look-up'!$C$4,$V1928-4,0)&amp;"")</f>
        <v/>
      </c>
      <c r="S1928" s="181" t="str">
        <f t="shared" ca="1" si="272"/>
        <v/>
      </c>
      <c r="T1928" s="181" t="str">
        <f ca="1">IF(B1928="","",IF(ISERROR(MATCH($J1928,SorP!$B$1:$B$6226,0)),"",INDIRECT("'SorP'!$A$"&amp;MATCH($S1928&amp;$J1928,SorP!C:C,0))))</f>
        <v/>
      </c>
      <c r="U1928" s="201"/>
      <c r="V1928" s="226" t="e">
        <f>IF(C1928="",NA(),IF(OR(C1928="Smelter not listed",C1928="Smelter not yet identified"),MATCH($B1928&amp;$D1928,'Smelter Look-up'!$J:$J,0),MATCH($B1928&amp;$C1928,'Smelter Look-up'!$J:$J,0)))</f>
        <v>#N/A</v>
      </c>
      <c r="X1928" s="227">
        <f t="shared" ca="1" si="273"/>
        <v>0</v>
      </c>
      <c r="AB1928" s="228" t="str">
        <f t="shared" si="274"/>
        <v/>
      </c>
    </row>
    <row r="1929" spans="1:28" s="227" customFormat="1" ht="20.25">
      <c r="A1929" s="181"/>
      <c r="B1929" s="182" t="str">
        <f>IF(LEN(A1929)=0,"",INDEX('Smelter Look-up'!$A:$A,MATCH($A1929,'Smelter Look-up'!$E:$E,0)))</f>
        <v/>
      </c>
      <c r="C1929" s="186" t="str">
        <f>IF(LEN(A1929)=0,"",INDEX('Smelter Look-up'!$C:$C,MATCH($A1929,'Smelter Look-up'!$E:$E,0)))</f>
        <v/>
      </c>
      <c r="D1929" s="230"/>
      <c r="E1929" s="182" t="str">
        <f ca="1">IF(ISERROR($V1929),"",OFFSET('Smelter Look-up'!$D$4,$V1929-4,0)&amp;"")</f>
        <v/>
      </c>
      <c r="F1929" s="182" t="str">
        <f ca="1">IF(ISERROR($V1929),"",OFFSET('Smelter Look-up'!$E$4,$V1929-4,0))</f>
        <v/>
      </c>
      <c r="G1929" s="182" t="str">
        <f ca="1">IF(C1929=$X$4,IF(ISERROR($V1929),"Enter smelter details","RMI"),IF(ISERROR($V1929),"",OFFSET('Smelter Look-up'!$F$4,$V1929-4,0)))</f>
        <v/>
      </c>
      <c r="H1929" s="183" t="str">
        <f ca="1">IF(ISERROR($V1929),"",OFFSET('Smelter Look-up'!$G$4,$V1929-4,0))</f>
        <v/>
      </c>
      <c r="I1929" s="184" t="str">
        <f ca="1">IF(ISERROR($V1929),"",OFFSET('Smelter Look-up'!$H$4,$V1929-4,0))</f>
        <v/>
      </c>
      <c r="J1929" s="184" t="str">
        <f ca="1">IF(ISERROR($V1929),"",OFFSET('Smelter Look-up'!$I$4,$V1929-4,0))</f>
        <v/>
      </c>
      <c r="K1929" s="224"/>
      <c r="L1929" s="224"/>
      <c r="M1929" s="224"/>
      <c r="N1929" s="224"/>
      <c r="O1929" s="224"/>
      <c r="P1929" s="185"/>
      <c r="Q1929" s="225"/>
      <c r="R1929" s="182" t="str">
        <f ca="1">IF(ISERROR($V1929),"",OFFSET('Smelter Look-up'!$C$4,$V1929-4,0)&amp;"")</f>
        <v/>
      </c>
      <c r="S1929" s="181" t="str">
        <f t="shared" ca="1" si="272"/>
        <v/>
      </c>
      <c r="T1929" s="181" t="str">
        <f ca="1">IF(B1929="","",IF(ISERROR(MATCH($J1929,SorP!$B$1:$B$6226,0)),"",INDIRECT("'SorP'!$A$"&amp;MATCH($S1929&amp;$J1929,SorP!C:C,0))))</f>
        <v/>
      </c>
      <c r="U1929" s="201"/>
      <c r="V1929" s="226" t="e">
        <f>IF(C1929="",NA(),IF(OR(C1929="Smelter not listed",C1929="Smelter not yet identified"),MATCH($B1929&amp;$D1929,'Smelter Look-up'!$J:$J,0),MATCH($B1929&amp;$C1929,'Smelter Look-up'!$J:$J,0)))</f>
        <v>#N/A</v>
      </c>
      <c r="X1929" s="227">
        <f t="shared" ca="1" si="273"/>
        <v>0</v>
      </c>
      <c r="AB1929" s="228" t="str">
        <f t="shared" si="274"/>
        <v/>
      </c>
    </row>
    <row r="1930" spans="1:28" s="227" customFormat="1" ht="20.25">
      <c r="A1930" s="181"/>
      <c r="B1930" s="182" t="str">
        <f>IF(LEN(A1930)=0,"",INDEX('Smelter Look-up'!$A:$A,MATCH($A1930,'Smelter Look-up'!$E:$E,0)))</f>
        <v/>
      </c>
      <c r="C1930" s="186" t="str">
        <f>IF(LEN(A1930)=0,"",INDEX('Smelter Look-up'!$C:$C,MATCH($A1930,'Smelter Look-up'!$E:$E,0)))</f>
        <v/>
      </c>
      <c r="D1930" s="230"/>
      <c r="E1930" s="182" t="str">
        <f ca="1">IF(ISERROR($V1930),"",OFFSET('Smelter Look-up'!$D$4,$V1930-4,0)&amp;"")</f>
        <v/>
      </c>
      <c r="F1930" s="182" t="str">
        <f ca="1">IF(ISERROR($V1930),"",OFFSET('Smelter Look-up'!$E$4,$V1930-4,0))</f>
        <v/>
      </c>
      <c r="G1930" s="182" t="str">
        <f ca="1">IF(C1930=$X$4,IF(ISERROR($V1930),"Enter smelter details","RMI"),IF(ISERROR($V1930),"",OFFSET('Smelter Look-up'!$F$4,$V1930-4,0)))</f>
        <v/>
      </c>
      <c r="H1930" s="183" t="str">
        <f ca="1">IF(ISERROR($V1930),"",OFFSET('Smelter Look-up'!$G$4,$V1930-4,0))</f>
        <v/>
      </c>
      <c r="I1930" s="184" t="str">
        <f ca="1">IF(ISERROR($V1930),"",OFFSET('Smelter Look-up'!$H$4,$V1930-4,0))</f>
        <v/>
      </c>
      <c r="J1930" s="184" t="str">
        <f ca="1">IF(ISERROR($V1930),"",OFFSET('Smelter Look-up'!$I$4,$V1930-4,0))</f>
        <v/>
      </c>
      <c r="K1930" s="224"/>
      <c r="L1930" s="224"/>
      <c r="M1930" s="224"/>
      <c r="N1930" s="224"/>
      <c r="O1930" s="224"/>
      <c r="P1930" s="185"/>
      <c r="Q1930" s="225"/>
      <c r="R1930" s="182" t="str">
        <f ca="1">IF(ISERROR($V1930),"",OFFSET('Smelter Look-up'!$C$4,$V1930-4,0)&amp;"")</f>
        <v/>
      </c>
      <c r="S1930" s="181" t="str">
        <f t="shared" ca="1" si="272"/>
        <v/>
      </c>
      <c r="T1930" s="181" t="str">
        <f ca="1">IF(B1930="","",IF(ISERROR(MATCH($J1930,SorP!$B$1:$B$6226,0)),"",INDIRECT("'SorP'!$A$"&amp;MATCH($S1930&amp;$J1930,SorP!C:C,0))))</f>
        <v/>
      </c>
      <c r="U1930" s="201"/>
      <c r="V1930" s="226" t="e">
        <f>IF(C1930="",NA(),IF(OR(C1930="Smelter not listed",C1930="Smelter not yet identified"),MATCH($B1930&amp;$D1930,'Smelter Look-up'!$J:$J,0),MATCH($B1930&amp;$C1930,'Smelter Look-up'!$J:$J,0)))</f>
        <v>#N/A</v>
      </c>
      <c r="X1930" s="227">
        <f t="shared" ca="1" si="273"/>
        <v>0</v>
      </c>
      <c r="AB1930" s="228" t="str">
        <f t="shared" si="274"/>
        <v/>
      </c>
    </row>
    <row r="1931" spans="1:28" s="227" customFormat="1" ht="20.25">
      <c r="A1931" s="181"/>
      <c r="B1931" s="182" t="str">
        <f>IF(LEN(A1931)=0,"",INDEX('Smelter Look-up'!$A:$A,MATCH($A1931,'Smelter Look-up'!$E:$E,0)))</f>
        <v/>
      </c>
      <c r="C1931" s="186" t="str">
        <f>IF(LEN(A1931)=0,"",INDEX('Smelter Look-up'!$C:$C,MATCH($A1931,'Smelter Look-up'!$E:$E,0)))</f>
        <v/>
      </c>
      <c r="D1931" s="230"/>
      <c r="E1931" s="182" t="str">
        <f ca="1">IF(ISERROR($V1931),"",OFFSET('Smelter Look-up'!$D$4,$V1931-4,0)&amp;"")</f>
        <v/>
      </c>
      <c r="F1931" s="182" t="str">
        <f ca="1">IF(ISERROR($V1931),"",OFFSET('Smelter Look-up'!$E$4,$V1931-4,0))</f>
        <v/>
      </c>
      <c r="G1931" s="182" t="str">
        <f ca="1">IF(C1931=$X$4,IF(ISERROR($V1931),"Enter smelter details","RMI"),IF(ISERROR($V1931),"",OFFSET('Smelter Look-up'!$F$4,$V1931-4,0)))</f>
        <v/>
      </c>
      <c r="H1931" s="183" t="str">
        <f ca="1">IF(ISERROR($V1931),"",OFFSET('Smelter Look-up'!$G$4,$V1931-4,0))</f>
        <v/>
      </c>
      <c r="I1931" s="184" t="str">
        <f ca="1">IF(ISERROR($V1931),"",OFFSET('Smelter Look-up'!$H$4,$V1931-4,0))</f>
        <v/>
      </c>
      <c r="J1931" s="184" t="str">
        <f ca="1">IF(ISERROR($V1931),"",OFFSET('Smelter Look-up'!$I$4,$V1931-4,0))</f>
        <v/>
      </c>
      <c r="K1931" s="224"/>
      <c r="L1931" s="224"/>
      <c r="M1931" s="224"/>
      <c r="N1931" s="224"/>
      <c r="O1931" s="224"/>
      <c r="P1931" s="185"/>
      <c r="Q1931" s="225"/>
      <c r="R1931" s="182" t="str">
        <f ca="1">IF(ISERROR($V1931),"",OFFSET('Smelter Look-up'!$C$4,$V1931-4,0)&amp;"")</f>
        <v/>
      </c>
      <c r="S1931" s="181" t="str">
        <f t="shared" ca="1" si="272"/>
        <v/>
      </c>
      <c r="T1931" s="181" t="str">
        <f ca="1">IF(B1931="","",IF(ISERROR(MATCH($J1931,SorP!$B$1:$B$6226,0)),"",INDIRECT("'SorP'!$A$"&amp;MATCH($S1931&amp;$J1931,SorP!C:C,0))))</f>
        <v/>
      </c>
      <c r="U1931" s="201"/>
      <c r="V1931" s="226" t="e">
        <f>IF(C1931="",NA(),IF(OR(C1931="Smelter not listed",C1931="Smelter not yet identified"),MATCH($B1931&amp;$D1931,'Smelter Look-up'!$J:$J,0),MATCH($B1931&amp;$C1931,'Smelter Look-up'!$J:$J,0)))</f>
        <v>#N/A</v>
      </c>
      <c r="X1931" s="227">
        <f t="shared" ca="1" si="273"/>
        <v>0</v>
      </c>
      <c r="AB1931" s="228" t="str">
        <f t="shared" si="274"/>
        <v/>
      </c>
    </row>
    <row r="1932" spans="1:28" s="227" customFormat="1" ht="20.25">
      <c r="A1932" s="181"/>
      <c r="B1932" s="182" t="str">
        <f>IF(LEN(A1932)=0,"",INDEX('Smelter Look-up'!$A:$A,MATCH($A1932,'Smelter Look-up'!$E:$E,0)))</f>
        <v/>
      </c>
      <c r="C1932" s="186" t="str">
        <f>IF(LEN(A1932)=0,"",INDEX('Smelter Look-up'!$C:$C,MATCH($A1932,'Smelter Look-up'!$E:$E,0)))</f>
        <v/>
      </c>
      <c r="D1932" s="230"/>
      <c r="E1932" s="182" t="str">
        <f ca="1">IF(ISERROR($V1932),"",OFFSET('Smelter Look-up'!$D$4,$V1932-4,0)&amp;"")</f>
        <v/>
      </c>
      <c r="F1932" s="182" t="str">
        <f ca="1">IF(ISERROR($V1932),"",OFFSET('Smelter Look-up'!$E$4,$V1932-4,0))</f>
        <v/>
      </c>
      <c r="G1932" s="182" t="str">
        <f ca="1">IF(C1932=$X$4,IF(ISERROR($V1932),"Enter smelter details","RMI"),IF(ISERROR($V1932),"",OFFSET('Smelter Look-up'!$F$4,$V1932-4,0)))</f>
        <v/>
      </c>
      <c r="H1932" s="183" t="str">
        <f ca="1">IF(ISERROR($V1932),"",OFFSET('Smelter Look-up'!$G$4,$V1932-4,0))</f>
        <v/>
      </c>
      <c r="I1932" s="184" t="str">
        <f ca="1">IF(ISERROR($V1932),"",OFFSET('Smelter Look-up'!$H$4,$V1932-4,0))</f>
        <v/>
      </c>
      <c r="J1932" s="184" t="str">
        <f ca="1">IF(ISERROR($V1932),"",OFFSET('Smelter Look-up'!$I$4,$V1932-4,0))</f>
        <v/>
      </c>
      <c r="K1932" s="224"/>
      <c r="L1932" s="224"/>
      <c r="M1932" s="224"/>
      <c r="N1932" s="224"/>
      <c r="O1932" s="224"/>
      <c r="P1932" s="185"/>
      <c r="Q1932" s="225"/>
      <c r="R1932" s="182" t="str">
        <f ca="1">IF(ISERROR($V1932),"",OFFSET('Smelter Look-up'!$C$4,$V1932-4,0)&amp;"")</f>
        <v/>
      </c>
      <c r="S1932" s="181" t="str">
        <f t="shared" ca="1" si="272"/>
        <v/>
      </c>
      <c r="T1932" s="181" t="str">
        <f ca="1">IF(B1932="","",IF(ISERROR(MATCH($J1932,SorP!$B$1:$B$6226,0)),"",INDIRECT("'SorP'!$A$"&amp;MATCH($S1932&amp;$J1932,SorP!C:C,0))))</f>
        <v/>
      </c>
      <c r="U1932" s="201"/>
      <c r="V1932" s="226" t="e">
        <f>IF(C1932="",NA(),IF(OR(C1932="Smelter not listed",C1932="Smelter not yet identified"),MATCH($B1932&amp;$D1932,'Smelter Look-up'!$J:$J,0),MATCH($B1932&amp;$C1932,'Smelter Look-up'!$J:$J,0)))</f>
        <v>#N/A</v>
      </c>
      <c r="X1932" s="227">
        <f t="shared" ca="1" si="273"/>
        <v>0</v>
      </c>
      <c r="AB1932" s="228" t="str">
        <f t="shared" si="274"/>
        <v/>
      </c>
    </row>
    <row r="1933" spans="1:28" s="227" customFormat="1" ht="20.25">
      <c r="A1933" s="181"/>
      <c r="B1933" s="182" t="str">
        <f>IF(LEN(A1933)=0,"",INDEX('Smelter Look-up'!$A:$A,MATCH($A1933,'Smelter Look-up'!$E:$E,0)))</f>
        <v/>
      </c>
      <c r="C1933" s="186" t="str">
        <f>IF(LEN(A1933)=0,"",INDEX('Smelter Look-up'!$C:$C,MATCH($A1933,'Smelter Look-up'!$E:$E,0)))</f>
        <v/>
      </c>
      <c r="D1933" s="230"/>
      <c r="E1933" s="182" t="str">
        <f ca="1">IF(ISERROR($V1933),"",OFFSET('Smelter Look-up'!$D$4,$V1933-4,0)&amp;"")</f>
        <v/>
      </c>
      <c r="F1933" s="182" t="str">
        <f ca="1">IF(ISERROR($V1933),"",OFFSET('Smelter Look-up'!$E$4,$V1933-4,0))</f>
        <v/>
      </c>
      <c r="G1933" s="182" t="str">
        <f ca="1">IF(C1933=$X$4,IF(ISERROR($V1933),"Enter smelter details","RMI"),IF(ISERROR($V1933),"",OFFSET('Smelter Look-up'!$F$4,$V1933-4,0)))</f>
        <v/>
      </c>
      <c r="H1933" s="183" t="str">
        <f ca="1">IF(ISERROR($V1933),"",OFFSET('Smelter Look-up'!$G$4,$V1933-4,0))</f>
        <v/>
      </c>
      <c r="I1933" s="184" t="str">
        <f ca="1">IF(ISERROR($V1933),"",OFFSET('Smelter Look-up'!$H$4,$V1933-4,0))</f>
        <v/>
      </c>
      <c r="J1933" s="184" t="str">
        <f ca="1">IF(ISERROR($V1933),"",OFFSET('Smelter Look-up'!$I$4,$V1933-4,0))</f>
        <v/>
      </c>
      <c r="K1933" s="224"/>
      <c r="L1933" s="224"/>
      <c r="M1933" s="224"/>
      <c r="N1933" s="224"/>
      <c r="O1933" s="224"/>
      <c r="P1933" s="185"/>
      <c r="Q1933" s="225"/>
      <c r="R1933" s="182" t="str">
        <f ca="1">IF(ISERROR($V1933),"",OFFSET('Smelter Look-up'!$C$4,$V1933-4,0)&amp;"")</f>
        <v/>
      </c>
      <c r="S1933" s="181" t="str">
        <f t="shared" ca="1" si="272"/>
        <v/>
      </c>
      <c r="T1933" s="181" t="str">
        <f ca="1">IF(B1933="","",IF(ISERROR(MATCH($J1933,SorP!$B$1:$B$6226,0)),"",INDIRECT("'SorP'!$A$"&amp;MATCH($S1933&amp;$J1933,SorP!C:C,0))))</f>
        <v/>
      </c>
      <c r="U1933" s="201"/>
      <c r="V1933" s="226" t="e">
        <f>IF(C1933="",NA(),IF(OR(C1933="Smelter not listed",C1933="Smelter not yet identified"),MATCH($B1933&amp;$D1933,'Smelter Look-up'!$J:$J,0),MATCH($B1933&amp;$C1933,'Smelter Look-up'!$J:$J,0)))</f>
        <v>#N/A</v>
      </c>
      <c r="X1933" s="227">
        <f t="shared" ca="1" si="273"/>
        <v>0</v>
      </c>
      <c r="AB1933" s="228" t="str">
        <f t="shared" si="274"/>
        <v/>
      </c>
    </row>
    <row r="1934" spans="1:28" s="227" customFormat="1" ht="20.25">
      <c r="A1934" s="181"/>
      <c r="B1934" s="182" t="str">
        <f>IF(LEN(A1934)=0,"",INDEX('Smelter Look-up'!$A:$A,MATCH($A1934,'Smelter Look-up'!$E:$E,0)))</f>
        <v/>
      </c>
      <c r="C1934" s="186" t="str">
        <f>IF(LEN(A1934)=0,"",INDEX('Smelter Look-up'!$C:$C,MATCH($A1934,'Smelter Look-up'!$E:$E,0)))</f>
        <v/>
      </c>
      <c r="D1934" s="230"/>
      <c r="E1934" s="182" t="str">
        <f ca="1">IF(ISERROR($V1934),"",OFFSET('Smelter Look-up'!$D$4,$V1934-4,0)&amp;"")</f>
        <v/>
      </c>
      <c r="F1934" s="182" t="str">
        <f ca="1">IF(ISERROR($V1934),"",OFFSET('Smelter Look-up'!$E$4,$V1934-4,0))</f>
        <v/>
      </c>
      <c r="G1934" s="182" t="str">
        <f ca="1">IF(C1934=$X$4,IF(ISERROR($V1934),"Enter smelter details","RMI"),IF(ISERROR($V1934),"",OFFSET('Smelter Look-up'!$F$4,$V1934-4,0)))</f>
        <v/>
      </c>
      <c r="H1934" s="183" t="str">
        <f ca="1">IF(ISERROR($V1934),"",OFFSET('Smelter Look-up'!$G$4,$V1934-4,0))</f>
        <v/>
      </c>
      <c r="I1934" s="184" t="str">
        <f ca="1">IF(ISERROR($V1934),"",OFFSET('Smelter Look-up'!$H$4,$V1934-4,0))</f>
        <v/>
      </c>
      <c r="J1934" s="184" t="str">
        <f ca="1">IF(ISERROR($V1934),"",OFFSET('Smelter Look-up'!$I$4,$V1934-4,0))</f>
        <v/>
      </c>
      <c r="K1934" s="224"/>
      <c r="L1934" s="224"/>
      <c r="M1934" s="224"/>
      <c r="N1934" s="224"/>
      <c r="O1934" s="224"/>
      <c r="P1934" s="185"/>
      <c r="Q1934" s="225"/>
      <c r="R1934" s="182" t="str">
        <f ca="1">IF(ISERROR($V1934),"",OFFSET('Smelter Look-up'!$C$4,$V1934-4,0)&amp;"")</f>
        <v/>
      </c>
      <c r="S1934" s="181" t="str">
        <f t="shared" ca="1" si="272"/>
        <v/>
      </c>
      <c r="T1934" s="181" t="str">
        <f ca="1">IF(B1934="","",IF(ISERROR(MATCH($J1934,SorP!$B$1:$B$6226,0)),"",INDIRECT("'SorP'!$A$"&amp;MATCH($S1934&amp;$J1934,SorP!C:C,0))))</f>
        <v/>
      </c>
      <c r="U1934" s="201"/>
      <c r="V1934" s="226" t="e">
        <f>IF(C1934="",NA(),IF(OR(C1934="Smelter not listed",C1934="Smelter not yet identified"),MATCH($B1934&amp;$D1934,'Smelter Look-up'!$J:$J,0),MATCH($B1934&amp;$C1934,'Smelter Look-up'!$J:$J,0)))</f>
        <v>#N/A</v>
      </c>
      <c r="X1934" s="227">
        <f t="shared" ca="1" si="273"/>
        <v>0</v>
      </c>
      <c r="AB1934" s="228" t="str">
        <f t="shared" si="274"/>
        <v/>
      </c>
    </row>
    <row r="1935" spans="1:28" s="227" customFormat="1" ht="20.25">
      <c r="A1935" s="181"/>
      <c r="B1935" s="182" t="str">
        <f>IF(LEN(A1935)=0,"",INDEX('Smelter Look-up'!$A:$A,MATCH($A1935,'Smelter Look-up'!$E:$E,0)))</f>
        <v/>
      </c>
      <c r="C1935" s="186" t="str">
        <f>IF(LEN(A1935)=0,"",INDEX('Smelter Look-up'!$C:$C,MATCH($A1935,'Smelter Look-up'!$E:$E,0)))</f>
        <v/>
      </c>
      <c r="D1935" s="230"/>
      <c r="E1935" s="182" t="str">
        <f ca="1">IF(ISERROR($V1935),"",OFFSET('Smelter Look-up'!$D$4,$V1935-4,0)&amp;"")</f>
        <v/>
      </c>
      <c r="F1935" s="182" t="str">
        <f ca="1">IF(ISERROR($V1935),"",OFFSET('Smelter Look-up'!$E$4,$V1935-4,0))</f>
        <v/>
      </c>
      <c r="G1935" s="182" t="str">
        <f ca="1">IF(C1935=$X$4,IF(ISERROR($V1935),"Enter smelter details","RMI"),IF(ISERROR($V1935),"",OFFSET('Smelter Look-up'!$F$4,$V1935-4,0)))</f>
        <v/>
      </c>
      <c r="H1935" s="183" t="str">
        <f ca="1">IF(ISERROR($V1935),"",OFFSET('Smelter Look-up'!$G$4,$V1935-4,0))</f>
        <v/>
      </c>
      <c r="I1935" s="184" t="str">
        <f ca="1">IF(ISERROR($V1935),"",OFFSET('Smelter Look-up'!$H$4,$V1935-4,0))</f>
        <v/>
      </c>
      <c r="J1935" s="184" t="str">
        <f ca="1">IF(ISERROR($V1935),"",OFFSET('Smelter Look-up'!$I$4,$V1935-4,0))</f>
        <v/>
      </c>
      <c r="K1935" s="224"/>
      <c r="L1935" s="224"/>
      <c r="M1935" s="224"/>
      <c r="N1935" s="224"/>
      <c r="O1935" s="224"/>
      <c r="P1935" s="185"/>
      <c r="Q1935" s="225"/>
      <c r="R1935" s="182" t="str">
        <f ca="1">IF(ISERROR($V1935),"",OFFSET('Smelter Look-up'!$C$4,$V1935-4,0)&amp;"")</f>
        <v/>
      </c>
      <c r="S1935" s="181" t="str">
        <f t="shared" ca="1" si="272"/>
        <v/>
      </c>
      <c r="T1935" s="181" t="str">
        <f ca="1">IF(B1935="","",IF(ISERROR(MATCH($J1935,SorP!$B$1:$B$6226,0)),"",INDIRECT("'SorP'!$A$"&amp;MATCH($S1935&amp;$J1935,SorP!C:C,0))))</f>
        <v/>
      </c>
      <c r="U1935" s="201"/>
      <c r="V1935" s="226" t="e">
        <f>IF(C1935="",NA(),IF(OR(C1935="Smelter not listed",C1935="Smelter not yet identified"),MATCH($B1935&amp;$D1935,'Smelter Look-up'!$J:$J,0),MATCH($B1935&amp;$C1935,'Smelter Look-up'!$J:$J,0)))</f>
        <v>#N/A</v>
      </c>
      <c r="X1935" s="227">
        <f t="shared" ca="1" si="273"/>
        <v>0</v>
      </c>
      <c r="AB1935" s="228" t="str">
        <f t="shared" si="274"/>
        <v/>
      </c>
    </row>
    <row r="1936" spans="1:28" s="227" customFormat="1" ht="20.25">
      <c r="A1936" s="181"/>
      <c r="B1936" s="182" t="str">
        <f>IF(LEN(A1936)=0,"",INDEX('Smelter Look-up'!$A:$A,MATCH($A1936,'Smelter Look-up'!$E:$E,0)))</f>
        <v/>
      </c>
      <c r="C1936" s="186" t="str">
        <f>IF(LEN(A1936)=0,"",INDEX('Smelter Look-up'!$C:$C,MATCH($A1936,'Smelter Look-up'!$E:$E,0)))</f>
        <v/>
      </c>
      <c r="D1936" s="230"/>
      <c r="E1936" s="182" t="str">
        <f ca="1">IF(ISERROR($V1936),"",OFFSET('Smelter Look-up'!$D$4,$V1936-4,0)&amp;"")</f>
        <v/>
      </c>
      <c r="F1936" s="182" t="str">
        <f ca="1">IF(ISERROR($V1936),"",OFFSET('Smelter Look-up'!$E$4,$V1936-4,0))</f>
        <v/>
      </c>
      <c r="G1936" s="182" t="str">
        <f ca="1">IF(C1936=$X$4,IF(ISERROR($V1936),"Enter smelter details","RMI"),IF(ISERROR($V1936),"",OFFSET('Smelter Look-up'!$F$4,$V1936-4,0)))</f>
        <v/>
      </c>
      <c r="H1936" s="183" t="str">
        <f ca="1">IF(ISERROR($V1936),"",OFFSET('Smelter Look-up'!$G$4,$V1936-4,0))</f>
        <v/>
      </c>
      <c r="I1936" s="184" t="str">
        <f ca="1">IF(ISERROR($V1936),"",OFFSET('Smelter Look-up'!$H$4,$V1936-4,0))</f>
        <v/>
      </c>
      <c r="J1936" s="184" t="str">
        <f ca="1">IF(ISERROR($V1936),"",OFFSET('Smelter Look-up'!$I$4,$V1936-4,0))</f>
        <v/>
      </c>
      <c r="K1936" s="224"/>
      <c r="L1936" s="224"/>
      <c r="M1936" s="224"/>
      <c r="N1936" s="224"/>
      <c r="O1936" s="224"/>
      <c r="P1936" s="185"/>
      <c r="Q1936" s="225"/>
      <c r="R1936" s="182" t="str">
        <f ca="1">IF(ISERROR($V1936),"",OFFSET('Smelter Look-up'!$C$4,$V1936-4,0)&amp;"")</f>
        <v/>
      </c>
      <c r="S1936" s="181" t="str">
        <f t="shared" ca="1" si="272"/>
        <v/>
      </c>
      <c r="T1936" s="181" t="str">
        <f ca="1">IF(B1936="","",IF(ISERROR(MATCH($J1936,SorP!$B$1:$B$6226,0)),"",INDIRECT("'SorP'!$A$"&amp;MATCH($S1936&amp;$J1936,SorP!C:C,0))))</f>
        <v/>
      </c>
      <c r="U1936" s="201"/>
      <c r="V1936" s="226" t="e">
        <f>IF(C1936="",NA(),IF(OR(C1936="Smelter not listed",C1936="Smelter not yet identified"),MATCH($B1936&amp;$D1936,'Smelter Look-up'!$J:$J,0),MATCH($B1936&amp;$C1936,'Smelter Look-up'!$J:$J,0)))</f>
        <v>#N/A</v>
      </c>
      <c r="X1936" s="227">
        <f t="shared" ca="1" si="273"/>
        <v>0</v>
      </c>
      <c r="AB1936" s="228" t="str">
        <f t="shared" si="274"/>
        <v/>
      </c>
    </row>
    <row r="1937" spans="1:28" s="227" customFormat="1" ht="20.25">
      <c r="A1937" s="181"/>
      <c r="B1937" s="182" t="str">
        <f>IF(LEN(A1937)=0,"",INDEX('Smelter Look-up'!$A:$A,MATCH($A1937,'Smelter Look-up'!$E:$E,0)))</f>
        <v/>
      </c>
      <c r="C1937" s="186" t="str">
        <f>IF(LEN(A1937)=0,"",INDEX('Smelter Look-up'!$C:$C,MATCH($A1937,'Smelter Look-up'!$E:$E,0)))</f>
        <v/>
      </c>
      <c r="D1937" s="230"/>
      <c r="E1937" s="182" t="str">
        <f ca="1">IF(ISERROR($V1937),"",OFFSET('Smelter Look-up'!$D$4,$V1937-4,0)&amp;"")</f>
        <v/>
      </c>
      <c r="F1937" s="182" t="str">
        <f ca="1">IF(ISERROR($V1937),"",OFFSET('Smelter Look-up'!$E$4,$V1937-4,0))</f>
        <v/>
      </c>
      <c r="G1937" s="182" t="str">
        <f ca="1">IF(C1937=$X$4,IF(ISERROR($V1937),"Enter smelter details","RMI"),IF(ISERROR($V1937),"",OFFSET('Smelter Look-up'!$F$4,$V1937-4,0)))</f>
        <v/>
      </c>
      <c r="H1937" s="183" t="str">
        <f ca="1">IF(ISERROR($V1937),"",OFFSET('Smelter Look-up'!$G$4,$V1937-4,0))</f>
        <v/>
      </c>
      <c r="I1937" s="184" t="str">
        <f ca="1">IF(ISERROR($V1937),"",OFFSET('Smelter Look-up'!$H$4,$V1937-4,0))</f>
        <v/>
      </c>
      <c r="J1937" s="184" t="str">
        <f ca="1">IF(ISERROR($V1937),"",OFFSET('Smelter Look-up'!$I$4,$V1937-4,0))</f>
        <v/>
      </c>
      <c r="K1937" s="224"/>
      <c r="L1937" s="224"/>
      <c r="M1937" s="224"/>
      <c r="N1937" s="224"/>
      <c r="O1937" s="224"/>
      <c r="P1937" s="185"/>
      <c r="Q1937" s="225"/>
      <c r="R1937" s="182" t="str">
        <f ca="1">IF(ISERROR($V1937),"",OFFSET('Smelter Look-up'!$C$4,$V1937-4,0)&amp;"")</f>
        <v/>
      </c>
      <c r="S1937" s="181" t="str">
        <f t="shared" ca="1" si="272"/>
        <v/>
      </c>
      <c r="T1937" s="181" t="str">
        <f ca="1">IF(B1937="","",IF(ISERROR(MATCH($J1937,SorP!$B$1:$B$6226,0)),"",INDIRECT("'SorP'!$A$"&amp;MATCH($S1937&amp;$J1937,SorP!C:C,0))))</f>
        <v/>
      </c>
      <c r="U1937" s="201"/>
      <c r="V1937" s="226" t="e">
        <f>IF(C1937="",NA(),IF(OR(C1937="Smelter not listed",C1937="Smelter not yet identified"),MATCH($B1937&amp;$D1937,'Smelter Look-up'!$J:$J,0),MATCH($B1937&amp;$C1937,'Smelter Look-up'!$J:$J,0)))</f>
        <v>#N/A</v>
      </c>
      <c r="X1937" s="227">
        <f t="shared" ca="1" si="273"/>
        <v>0</v>
      </c>
      <c r="AB1937" s="228" t="str">
        <f t="shared" si="274"/>
        <v/>
      </c>
    </row>
    <row r="1938" spans="1:28" s="227" customFormat="1" ht="20.25">
      <c r="A1938" s="181"/>
      <c r="B1938" s="182" t="str">
        <f>IF(LEN(A1938)=0,"",INDEX('Smelter Look-up'!$A:$A,MATCH($A1938,'Smelter Look-up'!$E:$E,0)))</f>
        <v/>
      </c>
      <c r="C1938" s="186" t="str">
        <f>IF(LEN(A1938)=0,"",INDEX('Smelter Look-up'!$C:$C,MATCH($A1938,'Smelter Look-up'!$E:$E,0)))</f>
        <v/>
      </c>
      <c r="D1938" s="230"/>
      <c r="E1938" s="182" t="str">
        <f ca="1">IF(ISERROR($V1938),"",OFFSET('Smelter Look-up'!$D$4,$V1938-4,0)&amp;"")</f>
        <v/>
      </c>
      <c r="F1938" s="182" t="str">
        <f ca="1">IF(ISERROR($V1938),"",OFFSET('Smelter Look-up'!$E$4,$V1938-4,0))</f>
        <v/>
      </c>
      <c r="G1938" s="182" t="str">
        <f ca="1">IF(C1938=$X$4,IF(ISERROR($V1938),"Enter smelter details","RMI"),IF(ISERROR($V1938),"",OFFSET('Smelter Look-up'!$F$4,$V1938-4,0)))</f>
        <v/>
      </c>
      <c r="H1938" s="183" t="str">
        <f ca="1">IF(ISERROR($V1938),"",OFFSET('Smelter Look-up'!$G$4,$V1938-4,0))</f>
        <v/>
      </c>
      <c r="I1938" s="184" t="str">
        <f ca="1">IF(ISERROR($V1938),"",OFFSET('Smelter Look-up'!$H$4,$V1938-4,0))</f>
        <v/>
      </c>
      <c r="J1938" s="184" t="str">
        <f ca="1">IF(ISERROR($V1938),"",OFFSET('Smelter Look-up'!$I$4,$V1938-4,0))</f>
        <v/>
      </c>
      <c r="K1938" s="224"/>
      <c r="L1938" s="224"/>
      <c r="M1938" s="224"/>
      <c r="N1938" s="224"/>
      <c r="O1938" s="224"/>
      <c r="P1938" s="185"/>
      <c r="Q1938" s="225"/>
      <c r="R1938" s="182" t="str">
        <f ca="1">IF(ISERROR($V1938),"",OFFSET('Smelter Look-up'!$C$4,$V1938-4,0)&amp;"")</f>
        <v/>
      </c>
      <c r="S1938" s="181" t="str">
        <f t="shared" ca="1" si="272"/>
        <v/>
      </c>
      <c r="T1938" s="181" t="str">
        <f ca="1">IF(B1938="","",IF(ISERROR(MATCH($J1938,SorP!$B$1:$B$6226,0)),"",INDIRECT("'SorP'!$A$"&amp;MATCH($S1938&amp;$J1938,SorP!C:C,0))))</f>
        <v/>
      </c>
      <c r="U1938" s="201"/>
      <c r="V1938" s="226" t="e">
        <f>IF(C1938="",NA(),IF(OR(C1938="Smelter not listed",C1938="Smelter not yet identified"),MATCH($B1938&amp;$D1938,'Smelter Look-up'!$J:$J,0),MATCH($B1938&amp;$C1938,'Smelter Look-up'!$J:$J,0)))</f>
        <v>#N/A</v>
      </c>
      <c r="X1938" s="227">
        <f t="shared" ca="1" si="273"/>
        <v>0</v>
      </c>
      <c r="AB1938" s="228" t="str">
        <f t="shared" si="274"/>
        <v/>
      </c>
    </row>
    <row r="1939" spans="1:28" s="227" customFormat="1" ht="20.25">
      <c r="A1939" s="181"/>
      <c r="B1939" s="182" t="str">
        <f>IF(LEN(A1939)=0,"",INDEX('Smelter Look-up'!$A:$A,MATCH($A1939,'Smelter Look-up'!$E:$E,0)))</f>
        <v/>
      </c>
      <c r="C1939" s="186" t="str">
        <f>IF(LEN(A1939)=0,"",INDEX('Smelter Look-up'!$C:$C,MATCH($A1939,'Smelter Look-up'!$E:$E,0)))</f>
        <v/>
      </c>
      <c r="D1939" s="230"/>
      <c r="E1939" s="182" t="str">
        <f ca="1">IF(ISERROR($V1939),"",OFFSET('Smelter Look-up'!$D$4,$V1939-4,0)&amp;"")</f>
        <v/>
      </c>
      <c r="F1939" s="182" t="str">
        <f ca="1">IF(ISERROR($V1939),"",OFFSET('Smelter Look-up'!$E$4,$V1939-4,0))</f>
        <v/>
      </c>
      <c r="G1939" s="182" t="str">
        <f ca="1">IF(C1939=$X$4,IF(ISERROR($V1939),"Enter smelter details","RMI"),IF(ISERROR($V1939),"",OFFSET('Smelter Look-up'!$F$4,$V1939-4,0)))</f>
        <v/>
      </c>
      <c r="H1939" s="183" t="str">
        <f ca="1">IF(ISERROR($V1939),"",OFFSET('Smelter Look-up'!$G$4,$V1939-4,0))</f>
        <v/>
      </c>
      <c r="I1939" s="184" t="str">
        <f ca="1">IF(ISERROR($V1939),"",OFFSET('Smelter Look-up'!$H$4,$V1939-4,0))</f>
        <v/>
      </c>
      <c r="J1939" s="184" t="str">
        <f ca="1">IF(ISERROR($V1939),"",OFFSET('Smelter Look-up'!$I$4,$V1939-4,0))</f>
        <v/>
      </c>
      <c r="K1939" s="224"/>
      <c r="L1939" s="224"/>
      <c r="M1939" s="224"/>
      <c r="N1939" s="224"/>
      <c r="O1939" s="224"/>
      <c r="P1939" s="185"/>
      <c r="Q1939" s="225"/>
      <c r="R1939" s="182" t="str">
        <f ca="1">IF(ISERROR($V1939),"",OFFSET('Smelter Look-up'!$C$4,$V1939-4,0)&amp;"")</f>
        <v/>
      </c>
      <c r="S1939" s="181" t="str">
        <f t="shared" ca="1" si="272"/>
        <v/>
      </c>
      <c r="T1939" s="181" t="str">
        <f ca="1">IF(B1939="","",IF(ISERROR(MATCH($J1939,SorP!$B$1:$B$6226,0)),"",INDIRECT("'SorP'!$A$"&amp;MATCH($S1939&amp;$J1939,SorP!C:C,0))))</f>
        <v/>
      </c>
      <c r="U1939" s="201"/>
      <c r="V1939" s="226" t="e">
        <f>IF(C1939="",NA(),IF(OR(C1939="Smelter not listed",C1939="Smelter not yet identified"),MATCH($B1939&amp;$D1939,'Smelter Look-up'!$J:$J,0),MATCH($B1939&amp;$C1939,'Smelter Look-up'!$J:$J,0)))</f>
        <v>#N/A</v>
      </c>
      <c r="X1939" s="227">
        <f t="shared" ca="1" si="273"/>
        <v>0</v>
      </c>
      <c r="AB1939" s="228" t="str">
        <f t="shared" si="274"/>
        <v/>
      </c>
    </row>
    <row r="1940" spans="1:28" s="227" customFormat="1" ht="20.25">
      <c r="A1940" s="181"/>
      <c r="B1940" s="182" t="str">
        <f>IF(LEN(A1940)=0,"",INDEX('Smelter Look-up'!$A:$A,MATCH($A1940,'Smelter Look-up'!$E:$E,0)))</f>
        <v/>
      </c>
      <c r="C1940" s="186" t="str">
        <f>IF(LEN(A1940)=0,"",INDEX('Smelter Look-up'!$C:$C,MATCH($A1940,'Smelter Look-up'!$E:$E,0)))</f>
        <v/>
      </c>
      <c r="D1940" s="230"/>
      <c r="E1940" s="182" t="str">
        <f ca="1">IF(ISERROR($V1940),"",OFFSET('Smelter Look-up'!$D$4,$V1940-4,0)&amp;"")</f>
        <v/>
      </c>
      <c r="F1940" s="182" t="str">
        <f ca="1">IF(ISERROR($V1940),"",OFFSET('Smelter Look-up'!$E$4,$V1940-4,0))</f>
        <v/>
      </c>
      <c r="G1940" s="182" t="str">
        <f ca="1">IF(C1940=$X$4,IF(ISERROR($V1940),"Enter smelter details","RMI"),IF(ISERROR($V1940),"",OFFSET('Smelter Look-up'!$F$4,$V1940-4,0)))</f>
        <v/>
      </c>
      <c r="H1940" s="183" t="str">
        <f ca="1">IF(ISERROR($V1940),"",OFFSET('Smelter Look-up'!$G$4,$V1940-4,0))</f>
        <v/>
      </c>
      <c r="I1940" s="184" t="str">
        <f ca="1">IF(ISERROR($V1940),"",OFFSET('Smelter Look-up'!$H$4,$V1940-4,0))</f>
        <v/>
      </c>
      <c r="J1940" s="184" t="str">
        <f ca="1">IF(ISERROR($V1940),"",OFFSET('Smelter Look-up'!$I$4,$V1940-4,0))</f>
        <v/>
      </c>
      <c r="K1940" s="224"/>
      <c r="L1940" s="224"/>
      <c r="M1940" s="224"/>
      <c r="N1940" s="224"/>
      <c r="O1940" s="224"/>
      <c r="P1940" s="185"/>
      <c r="Q1940" s="225"/>
      <c r="R1940" s="182" t="str">
        <f ca="1">IF(ISERROR($V1940),"",OFFSET('Smelter Look-up'!$C$4,$V1940-4,0)&amp;"")</f>
        <v/>
      </c>
      <c r="S1940" s="181" t="str">
        <f t="shared" ca="1" si="272"/>
        <v/>
      </c>
      <c r="T1940" s="181" t="str">
        <f ca="1">IF(B1940="","",IF(ISERROR(MATCH($J1940,SorP!$B$1:$B$6226,0)),"",INDIRECT("'SorP'!$A$"&amp;MATCH($S1940&amp;$J1940,SorP!C:C,0))))</f>
        <v/>
      </c>
      <c r="U1940" s="201"/>
      <c r="V1940" s="226" t="e">
        <f>IF(C1940="",NA(),IF(OR(C1940="Smelter not listed",C1940="Smelter not yet identified"),MATCH($B1940&amp;$D1940,'Smelter Look-up'!$J:$J,0),MATCH($B1940&amp;$C1940,'Smelter Look-up'!$J:$J,0)))</f>
        <v>#N/A</v>
      </c>
      <c r="X1940" s="227">
        <f t="shared" ca="1" si="273"/>
        <v>0</v>
      </c>
      <c r="AB1940" s="228" t="str">
        <f t="shared" si="274"/>
        <v/>
      </c>
    </row>
    <row r="1941" spans="1:28" s="227" customFormat="1" ht="20.25">
      <c r="A1941" s="181"/>
      <c r="B1941" s="182" t="str">
        <f>IF(LEN(A1941)=0,"",INDEX('Smelter Look-up'!$A:$A,MATCH($A1941,'Smelter Look-up'!$E:$E,0)))</f>
        <v/>
      </c>
      <c r="C1941" s="186" t="str">
        <f>IF(LEN(A1941)=0,"",INDEX('Smelter Look-up'!$C:$C,MATCH($A1941,'Smelter Look-up'!$E:$E,0)))</f>
        <v/>
      </c>
      <c r="D1941" s="230"/>
      <c r="E1941" s="182" t="str">
        <f ca="1">IF(ISERROR($V1941),"",OFFSET('Smelter Look-up'!$D$4,$V1941-4,0)&amp;"")</f>
        <v/>
      </c>
      <c r="F1941" s="182" t="str">
        <f ca="1">IF(ISERROR($V1941),"",OFFSET('Smelter Look-up'!$E$4,$V1941-4,0))</f>
        <v/>
      </c>
      <c r="G1941" s="182" t="str">
        <f ca="1">IF(C1941=$X$4,IF(ISERROR($V1941),"Enter smelter details","RMI"),IF(ISERROR($V1941),"",OFFSET('Smelter Look-up'!$F$4,$V1941-4,0)))</f>
        <v/>
      </c>
      <c r="H1941" s="183" t="str">
        <f ca="1">IF(ISERROR($V1941),"",OFFSET('Smelter Look-up'!$G$4,$V1941-4,0))</f>
        <v/>
      </c>
      <c r="I1941" s="184" t="str">
        <f ca="1">IF(ISERROR($V1941),"",OFFSET('Smelter Look-up'!$H$4,$V1941-4,0))</f>
        <v/>
      </c>
      <c r="J1941" s="184" t="str">
        <f ca="1">IF(ISERROR($V1941),"",OFFSET('Smelter Look-up'!$I$4,$V1941-4,0))</f>
        <v/>
      </c>
      <c r="K1941" s="224"/>
      <c r="L1941" s="224"/>
      <c r="M1941" s="224"/>
      <c r="N1941" s="224"/>
      <c r="O1941" s="224"/>
      <c r="P1941" s="185"/>
      <c r="Q1941" s="225"/>
      <c r="R1941" s="182" t="str">
        <f ca="1">IF(ISERROR($V1941),"",OFFSET('Smelter Look-up'!$C$4,$V1941-4,0)&amp;"")</f>
        <v/>
      </c>
      <c r="S1941" s="181" t="str">
        <f t="shared" ca="1" si="272"/>
        <v/>
      </c>
      <c r="T1941" s="181" t="str">
        <f ca="1">IF(B1941="","",IF(ISERROR(MATCH($J1941,SorP!$B$1:$B$6226,0)),"",INDIRECT("'SorP'!$A$"&amp;MATCH($S1941&amp;$J1941,SorP!C:C,0))))</f>
        <v/>
      </c>
      <c r="U1941" s="201"/>
      <c r="V1941" s="226" t="e">
        <f>IF(C1941="",NA(),IF(OR(C1941="Smelter not listed",C1941="Smelter not yet identified"),MATCH($B1941&amp;$D1941,'Smelter Look-up'!$J:$J,0),MATCH($B1941&amp;$C1941,'Smelter Look-up'!$J:$J,0)))</f>
        <v>#N/A</v>
      </c>
      <c r="X1941" s="227">
        <f t="shared" ca="1" si="273"/>
        <v>0</v>
      </c>
      <c r="AB1941" s="228" t="str">
        <f t="shared" si="274"/>
        <v/>
      </c>
    </row>
    <row r="1942" spans="1:28" s="227" customFormat="1" ht="20.25">
      <c r="A1942" s="181"/>
      <c r="B1942" s="182" t="str">
        <f>IF(LEN(A1942)=0,"",INDEX('Smelter Look-up'!$A:$A,MATCH($A1942,'Smelter Look-up'!$E:$E,0)))</f>
        <v/>
      </c>
      <c r="C1942" s="186" t="str">
        <f>IF(LEN(A1942)=0,"",INDEX('Smelter Look-up'!$C:$C,MATCH($A1942,'Smelter Look-up'!$E:$E,0)))</f>
        <v/>
      </c>
      <c r="D1942" s="230"/>
      <c r="E1942" s="182" t="str">
        <f ca="1">IF(ISERROR($V1942),"",OFFSET('Smelter Look-up'!$D$4,$V1942-4,0)&amp;"")</f>
        <v/>
      </c>
      <c r="F1942" s="182" t="str">
        <f ca="1">IF(ISERROR($V1942),"",OFFSET('Smelter Look-up'!$E$4,$V1942-4,0))</f>
        <v/>
      </c>
      <c r="G1942" s="182" t="str">
        <f ca="1">IF(C1942=$X$4,IF(ISERROR($V1942),"Enter smelter details","RMI"),IF(ISERROR($V1942),"",OFFSET('Smelter Look-up'!$F$4,$V1942-4,0)))</f>
        <v/>
      </c>
      <c r="H1942" s="183" t="str">
        <f ca="1">IF(ISERROR($V1942),"",OFFSET('Smelter Look-up'!$G$4,$V1942-4,0))</f>
        <v/>
      </c>
      <c r="I1942" s="184" t="str">
        <f ca="1">IF(ISERROR($V1942),"",OFFSET('Smelter Look-up'!$H$4,$V1942-4,0))</f>
        <v/>
      </c>
      <c r="J1942" s="184" t="str">
        <f ca="1">IF(ISERROR($V1942),"",OFFSET('Smelter Look-up'!$I$4,$V1942-4,0))</f>
        <v/>
      </c>
      <c r="K1942" s="224"/>
      <c r="L1942" s="224"/>
      <c r="M1942" s="224"/>
      <c r="N1942" s="224"/>
      <c r="O1942" s="224"/>
      <c r="P1942" s="185"/>
      <c r="Q1942" s="225"/>
      <c r="R1942" s="182" t="str">
        <f ca="1">IF(ISERROR($V1942),"",OFFSET('Smelter Look-up'!$C$4,$V1942-4,0)&amp;"")</f>
        <v/>
      </c>
      <c r="S1942" s="181" t="str">
        <f t="shared" ca="1" si="272"/>
        <v/>
      </c>
      <c r="T1942" s="181" t="str">
        <f ca="1">IF(B1942="","",IF(ISERROR(MATCH($J1942,SorP!$B$1:$B$6226,0)),"",INDIRECT("'SorP'!$A$"&amp;MATCH($S1942&amp;$J1942,SorP!C:C,0))))</f>
        <v/>
      </c>
      <c r="U1942" s="201"/>
      <c r="V1942" s="226" t="e">
        <f>IF(C1942="",NA(),IF(OR(C1942="Smelter not listed",C1942="Smelter not yet identified"),MATCH($B1942&amp;$D1942,'Smelter Look-up'!$J:$J,0),MATCH($B1942&amp;$C1942,'Smelter Look-up'!$J:$J,0)))</f>
        <v>#N/A</v>
      </c>
      <c r="X1942" s="227">
        <f t="shared" ca="1" si="273"/>
        <v>0</v>
      </c>
      <c r="AB1942" s="228" t="str">
        <f t="shared" si="274"/>
        <v/>
      </c>
    </row>
    <row r="1943" spans="1:28" s="227" customFormat="1" ht="20.25">
      <c r="A1943" s="181"/>
      <c r="B1943" s="182" t="str">
        <f>IF(LEN(A1943)=0,"",INDEX('Smelter Look-up'!$A:$A,MATCH($A1943,'Smelter Look-up'!$E:$E,0)))</f>
        <v/>
      </c>
      <c r="C1943" s="186" t="str">
        <f>IF(LEN(A1943)=0,"",INDEX('Smelter Look-up'!$C:$C,MATCH($A1943,'Smelter Look-up'!$E:$E,0)))</f>
        <v/>
      </c>
      <c r="D1943" s="230"/>
      <c r="E1943" s="182" t="str">
        <f ca="1">IF(ISERROR($V1943),"",OFFSET('Smelter Look-up'!$D$4,$V1943-4,0)&amp;"")</f>
        <v/>
      </c>
      <c r="F1943" s="182" t="str">
        <f ca="1">IF(ISERROR($V1943),"",OFFSET('Smelter Look-up'!$E$4,$V1943-4,0))</f>
        <v/>
      </c>
      <c r="G1943" s="182" t="str">
        <f ca="1">IF(C1943=$X$4,IF(ISERROR($V1943),"Enter smelter details","RMI"),IF(ISERROR($V1943),"",OFFSET('Smelter Look-up'!$F$4,$V1943-4,0)))</f>
        <v/>
      </c>
      <c r="H1943" s="183" t="str">
        <f ca="1">IF(ISERROR($V1943),"",OFFSET('Smelter Look-up'!$G$4,$V1943-4,0))</f>
        <v/>
      </c>
      <c r="I1943" s="184" t="str">
        <f ca="1">IF(ISERROR($V1943),"",OFFSET('Smelter Look-up'!$H$4,$V1943-4,0))</f>
        <v/>
      </c>
      <c r="J1943" s="184" t="str">
        <f ca="1">IF(ISERROR($V1943),"",OFFSET('Smelter Look-up'!$I$4,$V1943-4,0))</f>
        <v/>
      </c>
      <c r="K1943" s="224"/>
      <c r="L1943" s="224"/>
      <c r="M1943" s="224"/>
      <c r="N1943" s="224"/>
      <c r="O1943" s="224"/>
      <c r="P1943" s="185"/>
      <c r="Q1943" s="225"/>
      <c r="R1943" s="182" t="str">
        <f ca="1">IF(ISERROR($V1943),"",OFFSET('Smelter Look-up'!$C$4,$V1943-4,0)&amp;"")</f>
        <v/>
      </c>
      <c r="S1943" s="181" t="str">
        <f t="shared" ca="1" si="272"/>
        <v/>
      </c>
      <c r="T1943" s="181" t="str">
        <f ca="1">IF(B1943="","",IF(ISERROR(MATCH($J1943,SorP!$B$1:$B$6226,0)),"",INDIRECT("'SorP'!$A$"&amp;MATCH($S1943&amp;$J1943,SorP!C:C,0))))</f>
        <v/>
      </c>
      <c r="U1943" s="201"/>
      <c r="V1943" s="226" t="e">
        <f>IF(C1943="",NA(),IF(OR(C1943="Smelter not listed",C1943="Smelter not yet identified"),MATCH($B1943&amp;$D1943,'Smelter Look-up'!$J:$J,0),MATCH($B1943&amp;$C1943,'Smelter Look-up'!$J:$J,0)))</f>
        <v>#N/A</v>
      </c>
      <c r="X1943" s="227">
        <f t="shared" ca="1" si="273"/>
        <v>0</v>
      </c>
      <c r="AB1943" s="228" t="str">
        <f t="shared" si="274"/>
        <v/>
      </c>
    </row>
    <row r="1944" spans="1:28" s="227" customFormat="1" ht="20.25">
      <c r="A1944" s="181"/>
      <c r="B1944" s="182" t="str">
        <f>IF(LEN(A1944)=0,"",INDEX('Smelter Look-up'!$A:$A,MATCH($A1944,'Smelter Look-up'!$E:$E,0)))</f>
        <v/>
      </c>
      <c r="C1944" s="186" t="str">
        <f>IF(LEN(A1944)=0,"",INDEX('Smelter Look-up'!$C:$C,MATCH($A1944,'Smelter Look-up'!$E:$E,0)))</f>
        <v/>
      </c>
      <c r="D1944" s="230"/>
      <c r="E1944" s="182" t="str">
        <f ca="1">IF(ISERROR($V1944),"",OFFSET('Smelter Look-up'!$D$4,$V1944-4,0)&amp;"")</f>
        <v/>
      </c>
      <c r="F1944" s="182" t="str">
        <f ca="1">IF(ISERROR($V1944),"",OFFSET('Smelter Look-up'!$E$4,$V1944-4,0))</f>
        <v/>
      </c>
      <c r="G1944" s="182" t="str">
        <f ca="1">IF(C1944=$X$4,IF(ISERROR($V1944),"Enter smelter details","RMI"),IF(ISERROR($V1944),"",OFFSET('Smelter Look-up'!$F$4,$V1944-4,0)))</f>
        <v/>
      </c>
      <c r="H1944" s="183" t="str">
        <f ca="1">IF(ISERROR($V1944),"",OFFSET('Smelter Look-up'!$G$4,$V1944-4,0))</f>
        <v/>
      </c>
      <c r="I1944" s="184" t="str">
        <f ca="1">IF(ISERROR($V1944),"",OFFSET('Smelter Look-up'!$H$4,$V1944-4,0))</f>
        <v/>
      </c>
      <c r="J1944" s="184" t="str">
        <f ca="1">IF(ISERROR($V1944),"",OFFSET('Smelter Look-up'!$I$4,$V1944-4,0))</f>
        <v/>
      </c>
      <c r="K1944" s="224"/>
      <c r="L1944" s="224"/>
      <c r="M1944" s="224"/>
      <c r="N1944" s="224"/>
      <c r="O1944" s="224"/>
      <c r="P1944" s="185"/>
      <c r="Q1944" s="225"/>
      <c r="R1944" s="182" t="str">
        <f ca="1">IF(ISERROR($V1944),"",OFFSET('Smelter Look-up'!$C$4,$V1944-4,0)&amp;"")</f>
        <v/>
      </c>
      <c r="S1944" s="181" t="str">
        <f t="shared" ca="1" si="272"/>
        <v/>
      </c>
      <c r="T1944" s="181" t="str">
        <f ca="1">IF(B1944="","",IF(ISERROR(MATCH($J1944,SorP!$B$1:$B$6226,0)),"",INDIRECT("'SorP'!$A$"&amp;MATCH($S1944&amp;$J1944,SorP!C:C,0))))</f>
        <v/>
      </c>
      <c r="U1944" s="201"/>
      <c r="V1944" s="226" t="e">
        <f>IF(C1944="",NA(),IF(OR(C1944="Smelter not listed",C1944="Smelter not yet identified"),MATCH($B1944&amp;$D1944,'Smelter Look-up'!$J:$J,0),MATCH($B1944&amp;$C1944,'Smelter Look-up'!$J:$J,0)))</f>
        <v>#N/A</v>
      </c>
      <c r="X1944" s="227">
        <f t="shared" ca="1" si="273"/>
        <v>0</v>
      </c>
      <c r="AB1944" s="228" t="str">
        <f t="shared" si="274"/>
        <v/>
      </c>
    </row>
    <row r="1945" spans="1:28" s="227" customFormat="1" ht="20.25">
      <c r="A1945" s="181"/>
      <c r="B1945" s="182" t="str">
        <f>IF(LEN(A1945)=0,"",INDEX('Smelter Look-up'!$A:$A,MATCH($A1945,'Smelter Look-up'!$E:$E,0)))</f>
        <v/>
      </c>
      <c r="C1945" s="186" t="str">
        <f>IF(LEN(A1945)=0,"",INDEX('Smelter Look-up'!$C:$C,MATCH($A1945,'Smelter Look-up'!$E:$E,0)))</f>
        <v/>
      </c>
      <c r="D1945" s="230"/>
      <c r="E1945" s="182" t="str">
        <f ca="1">IF(ISERROR($V1945),"",OFFSET('Smelter Look-up'!$D$4,$V1945-4,0)&amp;"")</f>
        <v/>
      </c>
      <c r="F1945" s="182" t="str">
        <f ca="1">IF(ISERROR($V1945),"",OFFSET('Smelter Look-up'!$E$4,$V1945-4,0))</f>
        <v/>
      </c>
      <c r="G1945" s="182" t="str">
        <f ca="1">IF(C1945=$X$4,IF(ISERROR($V1945),"Enter smelter details","RMI"),IF(ISERROR($V1945),"",OFFSET('Smelter Look-up'!$F$4,$V1945-4,0)))</f>
        <v/>
      </c>
      <c r="H1945" s="183" t="str">
        <f ca="1">IF(ISERROR($V1945),"",OFFSET('Smelter Look-up'!$G$4,$V1945-4,0))</f>
        <v/>
      </c>
      <c r="I1945" s="184" t="str">
        <f ca="1">IF(ISERROR($V1945),"",OFFSET('Smelter Look-up'!$H$4,$V1945-4,0))</f>
        <v/>
      </c>
      <c r="J1945" s="184" t="str">
        <f ca="1">IF(ISERROR($V1945),"",OFFSET('Smelter Look-up'!$I$4,$V1945-4,0))</f>
        <v/>
      </c>
      <c r="K1945" s="224"/>
      <c r="L1945" s="224"/>
      <c r="M1945" s="224"/>
      <c r="N1945" s="224"/>
      <c r="O1945" s="224"/>
      <c r="P1945" s="185"/>
      <c r="Q1945" s="225"/>
      <c r="R1945" s="182" t="str">
        <f ca="1">IF(ISERROR($V1945),"",OFFSET('Smelter Look-up'!$C$4,$V1945-4,0)&amp;"")</f>
        <v/>
      </c>
      <c r="S1945" s="181" t="str">
        <f t="shared" ca="1" si="272"/>
        <v/>
      </c>
      <c r="T1945" s="181" t="str">
        <f ca="1">IF(B1945="","",IF(ISERROR(MATCH($J1945,SorP!$B$1:$B$6226,0)),"",INDIRECT("'SorP'!$A$"&amp;MATCH($S1945&amp;$J1945,SorP!C:C,0))))</f>
        <v/>
      </c>
      <c r="U1945" s="201"/>
      <c r="V1945" s="226" t="e">
        <f>IF(C1945="",NA(),IF(OR(C1945="Smelter not listed",C1945="Smelter not yet identified"),MATCH($B1945&amp;$D1945,'Smelter Look-up'!$J:$J,0),MATCH($B1945&amp;$C1945,'Smelter Look-up'!$J:$J,0)))</f>
        <v>#N/A</v>
      </c>
      <c r="X1945" s="227">
        <f t="shared" ca="1" si="273"/>
        <v>0</v>
      </c>
      <c r="AB1945" s="228" t="str">
        <f t="shared" si="274"/>
        <v/>
      </c>
    </row>
    <row r="1946" spans="1:28" s="227" customFormat="1" ht="20.25">
      <c r="A1946" s="181"/>
      <c r="B1946" s="182" t="str">
        <f>IF(LEN(A1946)=0,"",INDEX('Smelter Look-up'!$A:$A,MATCH($A1946,'Smelter Look-up'!$E:$E,0)))</f>
        <v/>
      </c>
      <c r="C1946" s="186" t="str">
        <f>IF(LEN(A1946)=0,"",INDEX('Smelter Look-up'!$C:$C,MATCH($A1946,'Smelter Look-up'!$E:$E,0)))</f>
        <v/>
      </c>
      <c r="D1946" s="230"/>
      <c r="E1946" s="182" t="str">
        <f ca="1">IF(ISERROR($V1946),"",OFFSET('Smelter Look-up'!$D$4,$V1946-4,0)&amp;"")</f>
        <v/>
      </c>
      <c r="F1946" s="182" t="str">
        <f ca="1">IF(ISERROR($V1946),"",OFFSET('Smelter Look-up'!$E$4,$V1946-4,0))</f>
        <v/>
      </c>
      <c r="G1946" s="182" t="str">
        <f ca="1">IF(C1946=$X$4,IF(ISERROR($V1946),"Enter smelter details","RMI"),IF(ISERROR($V1946),"",OFFSET('Smelter Look-up'!$F$4,$V1946-4,0)))</f>
        <v/>
      </c>
      <c r="H1946" s="183" t="str">
        <f ca="1">IF(ISERROR($V1946),"",OFFSET('Smelter Look-up'!$G$4,$V1946-4,0))</f>
        <v/>
      </c>
      <c r="I1946" s="184" t="str">
        <f ca="1">IF(ISERROR($V1946),"",OFFSET('Smelter Look-up'!$H$4,$V1946-4,0))</f>
        <v/>
      </c>
      <c r="J1946" s="184" t="str">
        <f ca="1">IF(ISERROR($V1946),"",OFFSET('Smelter Look-up'!$I$4,$V1946-4,0))</f>
        <v/>
      </c>
      <c r="K1946" s="224"/>
      <c r="L1946" s="224"/>
      <c r="M1946" s="224"/>
      <c r="N1946" s="224"/>
      <c r="O1946" s="224"/>
      <c r="P1946" s="185"/>
      <c r="Q1946" s="225"/>
      <c r="R1946" s="182" t="str">
        <f ca="1">IF(ISERROR($V1946),"",OFFSET('Smelter Look-up'!$C$4,$V1946-4,0)&amp;"")</f>
        <v/>
      </c>
      <c r="S1946" s="181" t="str">
        <f t="shared" ca="1" si="272"/>
        <v/>
      </c>
      <c r="T1946" s="181" t="str">
        <f ca="1">IF(B1946="","",IF(ISERROR(MATCH($J1946,SorP!$B$1:$B$6226,0)),"",INDIRECT("'SorP'!$A$"&amp;MATCH($S1946&amp;$J1946,SorP!C:C,0))))</f>
        <v/>
      </c>
      <c r="U1946" s="201"/>
      <c r="V1946" s="226" t="e">
        <f>IF(C1946="",NA(),IF(OR(C1946="Smelter not listed",C1946="Smelter not yet identified"),MATCH($B1946&amp;$D1946,'Smelter Look-up'!$J:$J,0),MATCH($B1946&amp;$C1946,'Smelter Look-up'!$J:$J,0)))</f>
        <v>#N/A</v>
      </c>
      <c r="X1946" s="227">
        <f t="shared" ca="1" si="273"/>
        <v>0</v>
      </c>
      <c r="AB1946" s="228" t="str">
        <f t="shared" si="274"/>
        <v/>
      </c>
    </row>
    <row r="1947" spans="1:28" s="227" customFormat="1" ht="20.25">
      <c r="A1947" s="181"/>
      <c r="B1947" s="182" t="str">
        <f>IF(LEN(A1947)=0,"",INDEX('Smelter Look-up'!$A:$A,MATCH($A1947,'Smelter Look-up'!$E:$E,0)))</f>
        <v/>
      </c>
      <c r="C1947" s="186" t="str">
        <f>IF(LEN(A1947)=0,"",INDEX('Smelter Look-up'!$C:$C,MATCH($A1947,'Smelter Look-up'!$E:$E,0)))</f>
        <v/>
      </c>
      <c r="D1947" s="230"/>
      <c r="E1947" s="182" t="str">
        <f ca="1">IF(ISERROR($V1947),"",OFFSET('Smelter Look-up'!$D$4,$V1947-4,0)&amp;"")</f>
        <v/>
      </c>
      <c r="F1947" s="182" t="str">
        <f ca="1">IF(ISERROR($V1947),"",OFFSET('Smelter Look-up'!$E$4,$V1947-4,0))</f>
        <v/>
      </c>
      <c r="G1947" s="182" t="str">
        <f ca="1">IF(C1947=$X$4,IF(ISERROR($V1947),"Enter smelter details","RMI"),IF(ISERROR($V1947),"",OFFSET('Smelter Look-up'!$F$4,$V1947-4,0)))</f>
        <v/>
      </c>
      <c r="H1947" s="183" t="str">
        <f ca="1">IF(ISERROR($V1947),"",OFFSET('Smelter Look-up'!$G$4,$V1947-4,0))</f>
        <v/>
      </c>
      <c r="I1947" s="184" t="str">
        <f ca="1">IF(ISERROR($V1947),"",OFFSET('Smelter Look-up'!$H$4,$V1947-4,0))</f>
        <v/>
      </c>
      <c r="J1947" s="184" t="str">
        <f ca="1">IF(ISERROR($V1947),"",OFFSET('Smelter Look-up'!$I$4,$V1947-4,0))</f>
        <v/>
      </c>
      <c r="K1947" s="224"/>
      <c r="L1947" s="224"/>
      <c r="M1947" s="224"/>
      <c r="N1947" s="224"/>
      <c r="O1947" s="224"/>
      <c r="P1947" s="185"/>
      <c r="Q1947" s="225"/>
      <c r="R1947" s="182" t="str">
        <f ca="1">IF(ISERROR($V1947),"",OFFSET('Smelter Look-up'!$C$4,$V1947-4,0)&amp;"")</f>
        <v/>
      </c>
      <c r="S1947" s="181" t="str">
        <f t="shared" ca="1" si="272"/>
        <v/>
      </c>
      <c r="T1947" s="181" t="str">
        <f ca="1">IF(B1947="","",IF(ISERROR(MATCH($J1947,SorP!$B$1:$B$6226,0)),"",INDIRECT("'SorP'!$A$"&amp;MATCH($S1947&amp;$J1947,SorP!C:C,0))))</f>
        <v/>
      </c>
      <c r="U1947" s="201"/>
      <c r="V1947" s="226" t="e">
        <f>IF(C1947="",NA(),IF(OR(C1947="Smelter not listed",C1947="Smelter not yet identified"),MATCH($B1947&amp;$D1947,'Smelter Look-up'!$J:$J,0),MATCH($B1947&amp;$C1947,'Smelter Look-up'!$J:$J,0)))</f>
        <v>#N/A</v>
      </c>
      <c r="X1947" s="227">
        <f t="shared" ca="1" si="273"/>
        <v>0</v>
      </c>
      <c r="AB1947" s="228" t="str">
        <f t="shared" si="274"/>
        <v/>
      </c>
    </row>
    <row r="1948" spans="1:28" s="227" customFormat="1" ht="20.25">
      <c r="A1948" s="181"/>
      <c r="B1948" s="182" t="str">
        <f>IF(LEN(A1948)=0,"",INDEX('Smelter Look-up'!$A:$A,MATCH($A1948,'Smelter Look-up'!$E:$E,0)))</f>
        <v/>
      </c>
      <c r="C1948" s="186" t="str">
        <f>IF(LEN(A1948)=0,"",INDEX('Smelter Look-up'!$C:$C,MATCH($A1948,'Smelter Look-up'!$E:$E,0)))</f>
        <v/>
      </c>
      <c r="D1948" s="230"/>
      <c r="E1948" s="182" t="str">
        <f ca="1">IF(ISERROR($V1948),"",OFFSET('Smelter Look-up'!$D$4,$V1948-4,0)&amp;"")</f>
        <v/>
      </c>
      <c r="F1948" s="182" t="str">
        <f ca="1">IF(ISERROR($V1948),"",OFFSET('Smelter Look-up'!$E$4,$V1948-4,0))</f>
        <v/>
      </c>
      <c r="G1948" s="182" t="str">
        <f ca="1">IF(C1948=$X$4,IF(ISERROR($V1948),"Enter smelter details","RMI"),IF(ISERROR($V1948),"",OFFSET('Smelter Look-up'!$F$4,$V1948-4,0)))</f>
        <v/>
      </c>
      <c r="H1948" s="183" t="str">
        <f ca="1">IF(ISERROR($V1948),"",OFFSET('Smelter Look-up'!$G$4,$V1948-4,0))</f>
        <v/>
      </c>
      <c r="I1948" s="184" t="str">
        <f ca="1">IF(ISERROR($V1948),"",OFFSET('Smelter Look-up'!$H$4,$V1948-4,0))</f>
        <v/>
      </c>
      <c r="J1948" s="184" t="str">
        <f ca="1">IF(ISERROR($V1948),"",OFFSET('Smelter Look-up'!$I$4,$V1948-4,0))</f>
        <v/>
      </c>
      <c r="K1948" s="224"/>
      <c r="L1948" s="224"/>
      <c r="M1948" s="224"/>
      <c r="N1948" s="224"/>
      <c r="O1948" s="224"/>
      <c r="P1948" s="185"/>
      <c r="Q1948" s="225"/>
      <c r="R1948" s="182" t="str">
        <f ca="1">IF(ISERROR($V1948),"",OFFSET('Smelter Look-up'!$C$4,$V1948-4,0)&amp;"")</f>
        <v/>
      </c>
      <c r="S1948" s="181" t="str">
        <f t="shared" ref="S1948:S1978" ca="1" si="275">IF(B1948="","",IF(ISERROR(MATCH($E1948,CL,0)),"Unknown",INDIRECT("'C'!$A$"&amp;MATCH($E1948,CL,0)+1)))</f>
        <v/>
      </c>
      <c r="T1948" s="181" t="str">
        <f ca="1">IF(B1948="","",IF(ISERROR(MATCH($J1948,SorP!$B$1:$B$6226,0)),"",INDIRECT("'SorP'!$A$"&amp;MATCH($S1948&amp;$J1948,SorP!C:C,0))))</f>
        <v/>
      </c>
      <c r="U1948" s="201"/>
      <c r="V1948" s="226" t="e">
        <f>IF(C1948="",NA(),IF(OR(C1948="Smelter not listed",C1948="Smelter not yet identified"),MATCH($B1948&amp;$D1948,'Smelter Look-up'!$J:$J,0),MATCH($B1948&amp;$C1948,'Smelter Look-up'!$J:$J,0)))</f>
        <v>#N/A</v>
      </c>
      <c r="X1948" s="227">
        <f t="shared" ref="X1948:X1978" ca="1" si="276">IF(AND(C1948="Smelter not listed",OR(LEN(D1948)=0,LEN(E1948)=0)),1,0)</f>
        <v>0</v>
      </c>
      <c r="AB1948" s="228" t="str">
        <f t="shared" ref="AB1948:AB1978" si="277">B1948&amp;C1948</f>
        <v/>
      </c>
    </row>
    <row r="1949" spans="1:28" s="227" customFormat="1" ht="20.25">
      <c r="A1949" s="181"/>
      <c r="B1949" s="182" t="str">
        <f>IF(LEN(A1949)=0,"",INDEX('Smelter Look-up'!$A:$A,MATCH($A1949,'Smelter Look-up'!$E:$E,0)))</f>
        <v/>
      </c>
      <c r="C1949" s="186" t="str">
        <f>IF(LEN(A1949)=0,"",INDEX('Smelter Look-up'!$C:$C,MATCH($A1949,'Smelter Look-up'!$E:$E,0)))</f>
        <v/>
      </c>
      <c r="D1949" s="230"/>
      <c r="E1949" s="182" t="str">
        <f ca="1">IF(ISERROR($V1949),"",OFFSET('Smelter Look-up'!$D$4,$V1949-4,0)&amp;"")</f>
        <v/>
      </c>
      <c r="F1949" s="182" t="str">
        <f ca="1">IF(ISERROR($V1949),"",OFFSET('Smelter Look-up'!$E$4,$V1949-4,0))</f>
        <v/>
      </c>
      <c r="G1949" s="182" t="str">
        <f ca="1">IF(C1949=$X$4,IF(ISERROR($V1949),"Enter smelter details","RMI"),IF(ISERROR($V1949),"",OFFSET('Smelter Look-up'!$F$4,$V1949-4,0)))</f>
        <v/>
      </c>
      <c r="H1949" s="183" t="str">
        <f ca="1">IF(ISERROR($V1949),"",OFFSET('Smelter Look-up'!$G$4,$V1949-4,0))</f>
        <v/>
      </c>
      <c r="I1949" s="184" t="str">
        <f ca="1">IF(ISERROR($V1949),"",OFFSET('Smelter Look-up'!$H$4,$V1949-4,0))</f>
        <v/>
      </c>
      <c r="J1949" s="184" t="str">
        <f ca="1">IF(ISERROR($V1949),"",OFFSET('Smelter Look-up'!$I$4,$V1949-4,0))</f>
        <v/>
      </c>
      <c r="K1949" s="224"/>
      <c r="L1949" s="224"/>
      <c r="M1949" s="224"/>
      <c r="N1949" s="224"/>
      <c r="O1949" s="224"/>
      <c r="P1949" s="185"/>
      <c r="Q1949" s="225"/>
      <c r="R1949" s="182" t="str">
        <f ca="1">IF(ISERROR($V1949),"",OFFSET('Smelter Look-up'!$C$4,$V1949-4,0)&amp;"")</f>
        <v/>
      </c>
      <c r="S1949" s="181" t="str">
        <f t="shared" ca="1" si="275"/>
        <v/>
      </c>
      <c r="T1949" s="181" t="str">
        <f ca="1">IF(B1949="","",IF(ISERROR(MATCH($J1949,SorP!$B$1:$B$6226,0)),"",INDIRECT("'SorP'!$A$"&amp;MATCH($S1949&amp;$J1949,SorP!C:C,0))))</f>
        <v/>
      </c>
      <c r="U1949" s="201"/>
      <c r="V1949" s="226" t="e">
        <f>IF(C1949="",NA(),IF(OR(C1949="Smelter not listed",C1949="Smelter not yet identified"),MATCH($B1949&amp;$D1949,'Smelter Look-up'!$J:$J,0),MATCH($B1949&amp;$C1949,'Smelter Look-up'!$J:$J,0)))</f>
        <v>#N/A</v>
      </c>
      <c r="X1949" s="227">
        <f t="shared" ca="1" si="276"/>
        <v>0</v>
      </c>
      <c r="AB1949" s="228" t="str">
        <f t="shared" si="277"/>
        <v/>
      </c>
    </row>
    <row r="1950" spans="1:28" s="227" customFormat="1" ht="20.25">
      <c r="A1950" s="181"/>
      <c r="B1950" s="182" t="str">
        <f>IF(LEN(A1950)=0,"",INDEX('Smelter Look-up'!$A:$A,MATCH($A1950,'Smelter Look-up'!$E:$E,0)))</f>
        <v/>
      </c>
      <c r="C1950" s="186" t="str">
        <f>IF(LEN(A1950)=0,"",INDEX('Smelter Look-up'!$C:$C,MATCH($A1950,'Smelter Look-up'!$E:$E,0)))</f>
        <v/>
      </c>
      <c r="D1950" s="230"/>
      <c r="E1950" s="182" t="str">
        <f ca="1">IF(ISERROR($V1950),"",OFFSET('Smelter Look-up'!$D$4,$V1950-4,0)&amp;"")</f>
        <v/>
      </c>
      <c r="F1950" s="182" t="str">
        <f ca="1">IF(ISERROR($V1950),"",OFFSET('Smelter Look-up'!$E$4,$V1950-4,0))</f>
        <v/>
      </c>
      <c r="G1950" s="182" t="str">
        <f ca="1">IF(C1950=$X$4,IF(ISERROR($V1950),"Enter smelter details","RMI"),IF(ISERROR($V1950),"",OFFSET('Smelter Look-up'!$F$4,$V1950-4,0)))</f>
        <v/>
      </c>
      <c r="H1950" s="183" t="str">
        <f ca="1">IF(ISERROR($V1950),"",OFFSET('Smelter Look-up'!$G$4,$V1950-4,0))</f>
        <v/>
      </c>
      <c r="I1950" s="184" t="str">
        <f ca="1">IF(ISERROR($V1950),"",OFFSET('Smelter Look-up'!$H$4,$V1950-4,0))</f>
        <v/>
      </c>
      <c r="J1950" s="184" t="str">
        <f ca="1">IF(ISERROR($V1950),"",OFFSET('Smelter Look-up'!$I$4,$V1950-4,0))</f>
        <v/>
      </c>
      <c r="K1950" s="224"/>
      <c r="L1950" s="224"/>
      <c r="M1950" s="224"/>
      <c r="N1950" s="224"/>
      <c r="O1950" s="224"/>
      <c r="P1950" s="185"/>
      <c r="Q1950" s="225"/>
      <c r="R1950" s="182" t="str">
        <f ca="1">IF(ISERROR($V1950),"",OFFSET('Smelter Look-up'!$C$4,$V1950-4,0)&amp;"")</f>
        <v/>
      </c>
      <c r="S1950" s="181" t="str">
        <f t="shared" ca="1" si="275"/>
        <v/>
      </c>
      <c r="T1950" s="181" t="str">
        <f ca="1">IF(B1950="","",IF(ISERROR(MATCH($J1950,SorP!$B$1:$B$6226,0)),"",INDIRECT("'SorP'!$A$"&amp;MATCH($S1950&amp;$J1950,SorP!C:C,0))))</f>
        <v/>
      </c>
      <c r="U1950" s="201"/>
      <c r="V1950" s="226" t="e">
        <f>IF(C1950="",NA(),IF(OR(C1950="Smelter not listed",C1950="Smelter not yet identified"),MATCH($B1950&amp;$D1950,'Smelter Look-up'!$J:$J,0),MATCH($B1950&amp;$C1950,'Smelter Look-up'!$J:$J,0)))</f>
        <v>#N/A</v>
      </c>
      <c r="X1950" s="227">
        <f t="shared" ca="1" si="276"/>
        <v>0</v>
      </c>
      <c r="AB1950" s="228" t="str">
        <f t="shared" si="277"/>
        <v/>
      </c>
    </row>
    <row r="1951" spans="1:28" s="227" customFormat="1" ht="20.25">
      <c r="A1951" s="181"/>
      <c r="B1951" s="182" t="str">
        <f>IF(LEN(A1951)=0,"",INDEX('Smelter Look-up'!$A:$A,MATCH($A1951,'Smelter Look-up'!$E:$E,0)))</f>
        <v/>
      </c>
      <c r="C1951" s="186" t="str">
        <f>IF(LEN(A1951)=0,"",INDEX('Smelter Look-up'!$C:$C,MATCH($A1951,'Smelter Look-up'!$E:$E,0)))</f>
        <v/>
      </c>
      <c r="D1951" s="230"/>
      <c r="E1951" s="182" t="str">
        <f ca="1">IF(ISERROR($V1951),"",OFFSET('Smelter Look-up'!$D$4,$V1951-4,0)&amp;"")</f>
        <v/>
      </c>
      <c r="F1951" s="182" t="str">
        <f ca="1">IF(ISERROR($V1951),"",OFFSET('Smelter Look-up'!$E$4,$V1951-4,0))</f>
        <v/>
      </c>
      <c r="G1951" s="182" t="str">
        <f ca="1">IF(C1951=$X$4,IF(ISERROR($V1951),"Enter smelter details","RMI"),IF(ISERROR($V1951),"",OFFSET('Smelter Look-up'!$F$4,$V1951-4,0)))</f>
        <v/>
      </c>
      <c r="H1951" s="183" t="str">
        <f ca="1">IF(ISERROR($V1951),"",OFFSET('Smelter Look-up'!$G$4,$V1951-4,0))</f>
        <v/>
      </c>
      <c r="I1951" s="184" t="str">
        <f ca="1">IF(ISERROR($V1951),"",OFFSET('Smelter Look-up'!$H$4,$V1951-4,0))</f>
        <v/>
      </c>
      <c r="J1951" s="184" t="str">
        <f ca="1">IF(ISERROR($V1951),"",OFFSET('Smelter Look-up'!$I$4,$V1951-4,0))</f>
        <v/>
      </c>
      <c r="K1951" s="224"/>
      <c r="L1951" s="224"/>
      <c r="M1951" s="224"/>
      <c r="N1951" s="224"/>
      <c r="O1951" s="224"/>
      <c r="P1951" s="185"/>
      <c r="Q1951" s="225"/>
      <c r="R1951" s="182" t="str">
        <f ca="1">IF(ISERROR($V1951),"",OFFSET('Smelter Look-up'!$C$4,$V1951-4,0)&amp;"")</f>
        <v/>
      </c>
      <c r="S1951" s="181" t="str">
        <f t="shared" ca="1" si="275"/>
        <v/>
      </c>
      <c r="T1951" s="181" t="str">
        <f ca="1">IF(B1951="","",IF(ISERROR(MATCH($J1951,SorP!$B$1:$B$6226,0)),"",INDIRECT("'SorP'!$A$"&amp;MATCH($S1951&amp;$J1951,SorP!C:C,0))))</f>
        <v/>
      </c>
      <c r="U1951" s="201"/>
      <c r="V1951" s="226" t="e">
        <f>IF(C1951="",NA(),IF(OR(C1951="Smelter not listed",C1951="Smelter not yet identified"),MATCH($B1951&amp;$D1951,'Smelter Look-up'!$J:$J,0),MATCH($B1951&amp;$C1951,'Smelter Look-up'!$J:$J,0)))</f>
        <v>#N/A</v>
      </c>
      <c r="X1951" s="227">
        <f t="shared" ca="1" si="276"/>
        <v>0</v>
      </c>
      <c r="AB1951" s="228" t="str">
        <f t="shared" si="277"/>
        <v/>
      </c>
    </row>
    <row r="1952" spans="1:28" s="227" customFormat="1" ht="20.25">
      <c r="A1952" s="181"/>
      <c r="B1952" s="182" t="str">
        <f>IF(LEN(A1952)=0,"",INDEX('Smelter Look-up'!$A:$A,MATCH($A1952,'Smelter Look-up'!$E:$E,0)))</f>
        <v/>
      </c>
      <c r="C1952" s="186" t="str">
        <f>IF(LEN(A1952)=0,"",INDEX('Smelter Look-up'!$C:$C,MATCH($A1952,'Smelter Look-up'!$E:$E,0)))</f>
        <v/>
      </c>
      <c r="D1952" s="230"/>
      <c r="E1952" s="182" t="str">
        <f ca="1">IF(ISERROR($V1952),"",OFFSET('Smelter Look-up'!$D$4,$V1952-4,0)&amp;"")</f>
        <v/>
      </c>
      <c r="F1952" s="182" t="str">
        <f ca="1">IF(ISERROR($V1952),"",OFFSET('Smelter Look-up'!$E$4,$V1952-4,0))</f>
        <v/>
      </c>
      <c r="G1952" s="182" t="str">
        <f ca="1">IF(C1952=$X$4,IF(ISERROR($V1952),"Enter smelter details","RMI"),IF(ISERROR($V1952),"",OFFSET('Smelter Look-up'!$F$4,$V1952-4,0)))</f>
        <v/>
      </c>
      <c r="H1952" s="183" t="str">
        <f ca="1">IF(ISERROR($V1952),"",OFFSET('Smelter Look-up'!$G$4,$V1952-4,0))</f>
        <v/>
      </c>
      <c r="I1952" s="184" t="str">
        <f ca="1">IF(ISERROR($V1952),"",OFFSET('Smelter Look-up'!$H$4,$V1952-4,0))</f>
        <v/>
      </c>
      <c r="J1952" s="184" t="str">
        <f ca="1">IF(ISERROR($V1952),"",OFFSET('Smelter Look-up'!$I$4,$V1952-4,0))</f>
        <v/>
      </c>
      <c r="K1952" s="224"/>
      <c r="L1952" s="224"/>
      <c r="M1952" s="224"/>
      <c r="N1952" s="224"/>
      <c r="O1952" s="224"/>
      <c r="P1952" s="185"/>
      <c r="Q1952" s="225"/>
      <c r="R1952" s="182" t="str">
        <f ca="1">IF(ISERROR($V1952),"",OFFSET('Smelter Look-up'!$C$4,$V1952-4,0)&amp;"")</f>
        <v/>
      </c>
      <c r="S1952" s="181" t="str">
        <f t="shared" ca="1" si="275"/>
        <v/>
      </c>
      <c r="T1952" s="181" t="str">
        <f ca="1">IF(B1952="","",IF(ISERROR(MATCH($J1952,SorP!$B$1:$B$6226,0)),"",INDIRECT("'SorP'!$A$"&amp;MATCH($S1952&amp;$J1952,SorP!C:C,0))))</f>
        <v/>
      </c>
      <c r="U1952" s="201"/>
      <c r="V1952" s="226" t="e">
        <f>IF(C1952="",NA(),IF(OR(C1952="Smelter not listed",C1952="Smelter not yet identified"),MATCH($B1952&amp;$D1952,'Smelter Look-up'!$J:$J,0),MATCH($B1952&amp;$C1952,'Smelter Look-up'!$J:$J,0)))</f>
        <v>#N/A</v>
      </c>
      <c r="X1952" s="227">
        <f t="shared" ca="1" si="276"/>
        <v>0</v>
      </c>
      <c r="AB1952" s="228" t="str">
        <f t="shared" si="277"/>
        <v/>
      </c>
    </row>
    <row r="1953" spans="1:28" s="227" customFormat="1" ht="20.25">
      <c r="A1953" s="181"/>
      <c r="B1953" s="182" t="str">
        <f>IF(LEN(A1953)=0,"",INDEX('Smelter Look-up'!$A:$A,MATCH($A1953,'Smelter Look-up'!$E:$E,0)))</f>
        <v/>
      </c>
      <c r="C1953" s="186" t="str">
        <f>IF(LEN(A1953)=0,"",INDEX('Smelter Look-up'!$C:$C,MATCH($A1953,'Smelter Look-up'!$E:$E,0)))</f>
        <v/>
      </c>
      <c r="D1953" s="230"/>
      <c r="E1953" s="182" t="str">
        <f ca="1">IF(ISERROR($V1953),"",OFFSET('Smelter Look-up'!$D$4,$V1953-4,0)&amp;"")</f>
        <v/>
      </c>
      <c r="F1953" s="182" t="str">
        <f ca="1">IF(ISERROR($V1953),"",OFFSET('Smelter Look-up'!$E$4,$V1953-4,0))</f>
        <v/>
      </c>
      <c r="G1953" s="182" t="str">
        <f ca="1">IF(C1953=$X$4,IF(ISERROR($V1953),"Enter smelter details","RMI"),IF(ISERROR($V1953),"",OFFSET('Smelter Look-up'!$F$4,$V1953-4,0)))</f>
        <v/>
      </c>
      <c r="H1953" s="183" t="str">
        <f ca="1">IF(ISERROR($V1953),"",OFFSET('Smelter Look-up'!$G$4,$V1953-4,0))</f>
        <v/>
      </c>
      <c r="I1953" s="184" t="str">
        <f ca="1">IF(ISERROR($V1953),"",OFFSET('Smelter Look-up'!$H$4,$V1953-4,0))</f>
        <v/>
      </c>
      <c r="J1953" s="184" t="str">
        <f ca="1">IF(ISERROR($V1953),"",OFFSET('Smelter Look-up'!$I$4,$V1953-4,0))</f>
        <v/>
      </c>
      <c r="K1953" s="224"/>
      <c r="L1953" s="224"/>
      <c r="M1953" s="224"/>
      <c r="N1953" s="224"/>
      <c r="O1953" s="224"/>
      <c r="P1953" s="185"/>
      <c r="Q1953" s="225"/>
      <c r="R1953" s="182" t="str">
        <f ca="1">IF(ISERROR($V1953),"",OFFSET('Smelter Look-up'!$C$4,$V1953-4,0)&amp;"")</f>
        <v/>
      </c>
      <c r="S1953" s="181" t="str">
        <f t="shared" ca="1" si="275"/>
        <v/>
      </c>
      <c r="T1953" s="181" t="str">
        <f ca="1">IF(B1953="","",IF(ISERROR(MATCH($J1953,SorP!$B$1:$B$6226,0)),"",INDIRECT("'SorP'!$A$"&amp;MATCH($S1953&amp;$J1953,SorP!C:C,0))))</f>
        <v/>
      </c>
      <c r="U1953" s="201"/>
      <c r="V1953" s="226" t="e">
        <f>IF(C1953="",NA(),IF(OR(C1953="Smelter not listed",C1953="Smelter not yet identified"),MATCH($B1953&amp;$D1953,'Smelter Look-up'!$J:$J,0),MATCH($B1953&amp;$C1953,'Smelter Look-up'!$J:$J,0)))</f>
        <v>#N/A</v>
      </c>
      <c r="X1953" s="227">
        <f t="shared" ca="1" si="276"/>
        <v>0</v>
      </c>
      <c r="AB1953" s="228" t="str">
        <f t="shared" si="277"/>
        <v/>
      </c>
    </row>
    <row r="1954" spans="1:28" s="227" customFormat="1" ht="20.25">
      <c r="A1954" s="181"/>
      <c r="B1954" s="182" t="str">
        <f>IF(LEN(A1954)=0,"",INDEX('Smelter Look-up'!$A:$A,MATCH($A1954,'Smelter Look-up'!$E:$E,0)))</f>
        <v/>
      </c>
      <c r="C1954" s="186" t="str">
        <f>IF(LEN(A1954)=0,"",INDEX('Smelter Look-up'!$C:$C,MATCH($A1954,'Smelter Look-up'!$E:$E,0)))</f>
        <v/>
      </c>
      <c r="D1954" s="230"/>
      <c r="E1954" s="182" t="str">
        <f ca="1">IF(ISERROR($V1954),"",OFFSET('Smelter Look-up'!$D$4,$V1954-4,0)&amp;"")</f>
        <v/>
      </c>
      <c r="F1954" s="182" t="str">
        <f ca="1">IF(ISERROR($V1954),"",OFFSET('Smelter Look-up'!$E$4,$V1954-4,0))</f>
        <v/>
      </c>
      <c r="G1954" s="182" t="str">
        <f ca="1">IF(C1954=$X$4,IF(ISERROR($V1954),"Enter smelter details","RMI"),IF(ISERROR($V1954),"",OFFSET('Smelter Look-up'!$F$4,$V1954-4,0)))</f>
        <v/>
      </c>
      <c r="H1954" s="183" t="str">
        <f ca="1">IF(ISERROR($V1954),"",OFFSET('Smelter Look-up'!$G$4,$V1954-4,0))</f>
        <v/>
      </c>
      <c r="I1954" s="184" t="str">
        <f ca="1">IF(ISERROR($V1954),"",OFFSET('Smelter Look-up'!$H$4,$V1954-4,0))</f>
        <v/>
      </c>
      <c r="J1954" s="184" t="str">
        <f ca="1">IF(ISERROR($V1954),"",OFFSET('Smelter Look-up'!$I$4,$V1954-4,0))</f>
        <v/>
      </c>
      <c r="K1954" s="224"/>
      <c r="L1954" s="224"/>
      <c r="M1954" s="224"/>
      <c r="N1954" s="224"/>
      <c r="O1954" s="224"/>
      <c r="P1954" s="185"/>
      <c r="Q1954" s="225"/>
      <c r="R1954" s="182" t="str">
        <f ca="1">IF(ISERROR($V1954),"",OFFSET('Smelter Look-up'!$C$4,$V1954-4,0)&amp;"")</f>
        <v/>
      </c>
      <c r="S1954" s="181" t="str">
        <f t="shared" ca="1" si="275"/>
        <v/>
      </c>
      <c r="T1954" s="181" t="str">
        <f ca="1">IF(B1954="","",IF(ISERROR(MATCH($J1954,SorP!$B$1:$B$6226,0)),"",INDIRECT("'SorP'!$A$"&amp;MATCH($S1954&amp;$J1954,SorP!C:C,0))))</f>
        <v/>
      </c>
      <c r="U1954" s="201"/>
      <c r="V1954" s="226" t="e">
        <f>IF(C1954="",NA(),IF(OR(C1954="Smelter not listed",C1954="Smelter not yet identified"),MATCH($B1954&amp;$D1954,'Smelter Look-up'!$J:$J,0),MATCH($B1954&amp;$C1954,'Smelter Look-up'!$J:$J,0)))</f>
        <v>#N/A</v>
      </c>
      <c r="X1954" s="227">
        <f t="shared" ca="1" si="276"/>
        <v>0</v>
      </c>
      <c r="AB1954" s="228" t="str">
        <f t="shared" si="277"/>
        <v/>
      </c>
    </row>
    <row r="1955" spans="1:28" s="227" customFormat="1" ht="20.25">
      <c r="A1955" s="181"/>
      <c r="B1955" s="182" t="str">
        <f>IF(LEN(A1955)=0,"",INDEX('Smelter Look-up'!$A:$A,MATCH($A1955,'Smelter Look-up'!$E:$E,0)))</f>
        <v/>
      </c>
      <c r="C1955" s="186" t="str">
        <f>IF(LEN(A1955)=0,"",INDEX('Smelter Look-up'!$C:$C,MATCH($A1955,'Smelter Look-up'!$E:$E,0)))</f>
        <v/>
      </c>
      <c r="D1955" s="230"/>
      <c r="E1955" s="182" t="str">
        <f ca="1">IF(ISERROR($V1955),"",OFFSET('Smelter Look-up'!$D$4,$V1955-4,0)&amp;"")</f>
        <v/>
      </c>
      <c r="F1955" s="182" t="str">
        <f ca="1">IF(ISERROR($V1955),"",OFFSET('Smelter Look-up'!$E$4,$V1955-4,0))</f>
        <v/>
      </c>
      <c r="G1955" s="182" t="str">
        <f ca="1">IF(C1955=$X$4,IF(ISERROR($V1955),"Enter smelter details","RMI"),IF(ISERROR($V1955),"",OFFSET('Smelter Look-up'!$F$4,$V1955-4,0)))</f>
        <v/>
      </c>
      <c r="H1955" s="183" t="str">
        <f ca="1">IF(ISERROR($V1955),"",OFFSET('Smelter Look-up'!$G$4,$V1955-4,0))</f>
        <v/>
      </c>
      <c r="I1955" s="184" t="str">
        <f ca="1">IF(ISERROR($V1955),"",OFFSET('Smelter Look-up'!$H$4,$V1955-4,0))</f>
        <v/>
      </c>
      <c r="J1955" s="184" t="str">
        <f ca="1">IF(ISERROR($V1955),"",OFFSET('Smelter Look-up'!$I$4,$V1955-4,0))</f>
        <v/>
      </c>
      <c r="K1955" s="224"/>
      <c r="L1955" s="224"/>
      <c r="M1955" s="224"/>
      <c r="N1955" s="224"/>
      <c r="O1955" s="224"/>
      <c r="P1955" s="185"/>
      <c r="Q1955" s="225"/>
      <c r="R1955" s="182" t="str">
        <f ca="1">IF(ISERROR($V1955),"",OFFSET('Smelter Look-up'!$C$4,$V1955-4,0)&amp;"")</f>
        <v/>
      </c>
      <c r="S1955" s="181" t="str">
        <f t="shared" ca="1" si="275"/>
        <v/>
      </c>
      <c r="T1955" s="181" t="str">
        <f ca="1">IF(B1955="","",IF(ISERROR(MATCH($J1955,SorP!$B$1:$B$6226,0)),"",INDIRECT("'SorP'!$A$"&amp;MATCH($S1955&amp;$J1955,SorP!C:C,0))))</f>
        <v/>
      </c>
      <c r="U1955" s="201"/>
      <c r="V1955" s="226" t="e">
        <f>IF(C1955="",NA(),IF(OR(C1955="Smelter not listed",C1955="Smelter not yet identified"),MATCH($B1955&amp;$D1955,'Smelter Look-up'!$J:$J,0),MATCH($B1955&amp;$C1955,'Smelter Look-up'!$J:$J,0)))</f>
        <v>#N/A</v>
      </c>
      <c r="X1955" s="227">
        <f t="shared" ca="1" si="276"/>
        <v>0</v>
      </c>
      <c r="AB1955" s="228" t="str">
        <f t="shared" si="277"/>
        <v/>
      </c>
    </row>
    <row r="1956" spans="1:28" s="227" customFormat="1" ht="20.25">
      <c r="A1956" s="181"/>
      <c r="B1956" s="182" t="str">
        <f>IF(LEN(A1956)=0,"",INDEX('Smelter Look-up'!$A:$A,MATCH($A1956,'Smelter Look-up'!$E:$E,0)))</f>
        <v/>
      </c>
      <c r="C1956" s="186" t="str">
        <f>IF(LEN(A1956)=0,"",INDEX('Smelter Look-up'!$C:$C,MATCH($A1956,'Smelter Look-up'!$E:$E,0)))</f>
        <v/>
      </c>
      <c r="D1956" s="230"/>
      <c r="E1956" s="182" t="str">
        <f ca="1">IF(ISERROR($V1956),"",OFFSET('Smelter Look-up'!$D$4,$V1956-4,0)&amp;"")</f>
        <v/>
      </c>
      <c r="F1956" s="182" t="str">
        <f ca="1">IF(ISERROR($V1956),"",OFFSET('Smelter Look-up'!$E$4,$V1956-4,0))</f>
        <v/>
      </c>
      <c r="G1956" s="182" t="str">
        <f ca="1">IF(C1956=$X$4,IF(ISERROR($V1956),"Enter smelter details","RMI"),IF(ISERROR($V1956),"",OFFSET('Smelter Look-up'!$F$4,$V1956-4,0)))</f>
        <v/>
      </c>
      <c r="H1956" s="183" t="str">
        <f ca="1">IF(ISERROR($V1956),"",OFFSET('Smelter Look-up'!$G$4,$V1956-4,0))</f>
        <v/>
      </c>
      <c r="I1956" s="184" t="str">
        <f ca="1">IF(ISERROR($V1956),"",OFFSET('Smelter Look-up'!$H$4,$V1956-4,0))</f>
        <v/>
      </c>
      <c r="J1956" s="184" t="str">
        <f ca="1">IF(ISERROR($V1956),"",OFFSET('Smelter Look-up'!$I$4,$V1956-4,0))</f>
        <v/>
      </c>
      <c r="K1956" s="224"/>
      <c r="L1956" s="224"/>
      <c r="M1956" s="224"/>
      <c r="N1956" s="224"/>
      <c r="O1956" s="224"/>
      <c r="P1956" s="185"/>
      <c r="Q1956" s="225"/>
      <c r="R1956" s="182" t="str">
        <f ca="1">IF(ISERROR($V1956),"",OFFSET('Smelter Look-up'!$C$4,$V1956-4,0)&amp;"")</f>
        <v/>
      </c>
      <c r="S1956" s="181" t="str">
        <f t="shared" ca="1" si="275"/>
        <v/>
      </c>
      <c r="T1956" s="181" t="str">
        <f ca="1">IF(B1956="","",IF(ISERROR(MATCH($J1956,SorP!$B$1:$B$6226,0)),"",INDIRECT("'SorP'!$A$"&amp;MATCH($S1956&amp;$J1956,SorP!C:C,0))))</f>
        <v/>
      </c>
      <c r="U1956" s="201"/>
      <c r="V1956" s="226" t="e">
        <f>IF(C1956="",NA(),IF(OR(C1956="Smelter not listed",C1956="Smelter not yet identified"),MATCH($B1956&amp;$D1956,'Smelter Look-up'!$J:$J,0),MATCH($B1956&amp;$C1956,'Smelter Look-up'!$J:$J,0)))</f>
        <v>#N/A</v>
      </c>
      <c r="X1956" s="227">
        <f t="shared" ca="1" si="276"/>
        <v>0</v>
      </c>
      <c r="AB1956" s="228" t="str">
        <f t="shared" si="277"/>
        <v/>
      </c>
    </row>
    <row r="1957" spans="1:28" s="227" customFormat="1" ht="20.25">
      <c r="A1957" s="181"/>
      <c r="B1957" s="182" t="str">
        <f>IF(LEN(A1957)=0,"",INDEX('Smelter Look-up'!$A:$A,MATCH($A1957,'Smelter Look-up'!$E:$E,0)))</f>
        <v/>
      </c>
      <c r="C1957" s="186" t="str">
        <f>IF(LEN(A1957)=0,"",INDEX('Smelter Look-up'!$C:$C,MATCH($A1957,'Smelter Look-up'!$E:$E,0)))</f>
        <v/>
      </c>
      <c r="D1957" s="230"/>
      <c r="E1957" s="182" t="str">
        <f ca="1">IF(ISERROR($V1957),"",OFFSET('Smelter Look-up'!$D$4,$V1957-4,0)&amp;"")</f>
        <v/>
      </c>
      <c r="F1957" s="182" t="str">
        <f ca="1">IF(ISERROR($V1957),"",OFFSET('Smelter Look-up'!$E$4,$V1957-4,0))</f>
        <v/>
      </c>
      <c r="G1957" s="182" t="str">
        <f ca="1">IF(C1957=$X$4,IF(ISERROR($V1957),"Enter smelter details","RMI"),IF(ISERROR($V1957),"",OFFSET('Smelter Look-up'!$F$4,$V1957-4,0)))</f>
        <v/>
      </c>
      <c r="H1957" s="183" t="str">
        <f ca="1">IF(ISERROR($V1957),"",OFFSET('Smelter Look-up'!$G$4,$V1957-4,0))</f>
        <v/>
      </c>
      <c r="I1957" s="184" t="str">
        <f ca="1">IF(ISERROR($V1957),"",OFFSET('Smelter Look-up'!$H$4,$V1957-4,0))</f>
        <v/>
      </c>
      <c r="J1957" s="184" t="str">
        <f ca="1">IF(ISERROR($V1957),"",OFFSET('Smelter Look-up'!$I$4,$V1957-4,0))</f>
        <v/>
      </c>
      <c r="K1957" s="224"/>
      <c r="L1957" s="224"/>
      <c r="M1957" s="224"/>
      <c r="N1957" s="224"/>
      <c r="O1957" s="224"/>
      <c r="P1957" s="185"/>
      <c r="Q1957" s="225"/>
      <c r="R1957" s="182" t="str">
        <f ca="1">IF(ISERROR($V1957),"",OFFSET('Smelter Look-up'!$C$4,$V1957-4,0)&amp;"")</f>
        <v/>
      </c>
      <c r="S1957" s="181" t="str">
        <f t="shared" ca="1" si="275"/>
        <v/>
      </c>
      <c r="T1957" s="181" t="str">
        <f ca="1">IF(B1957="","",IF(ISERROR(MATCH($J1957,SorP!$B$1:$B$6226,0)),"",INDIRECT("'SorP'!$A$"&amp;MATCH($S1957&amp;$J1957,SorP!C:C,0))))</f>
        <v/>
      </c>
      <c r="U1957" s="201"/>
      <c r="V1957" s="226" t="e">
        <f>IF(C1957="",NA(),IF(OR(C1957="Smelter not listed",C1957="Smelter not yet identified"),MATCH($B1957&amp;$D1957,'Smelter Look-up'!$J:$J,0),MATCH($B1957&amp;$C1957,'Smelter Look-up'!$J:$J,0)))</f>
        <v>#N/A</v>
      </c>
      <c r="X1957" s="227">
        <f t="shared" ca="1" si="276"/>
        <v>0</v>
      </c>
      <c r="AB1957" s="228" t="str">
        <f t="shared" si="277"/>
        <v/>
      </c>
    </row>
    <row r="1958" spans="1:28" s="227" customFormat="1" ht="20.25">
      <c r="A1958" s="181"/>
      <c r="B1958" s="182" t="str">
        <f>IF(LEN(A1958)=0,"",INDEX('Smelter Look-up'!$A:$A,MATCH($A1958,'Smelter Look-up'!$E:$E,0)))</f>
        <v/>
      </c>
      <c r="C1958" s="186" t="str">
        <f>IF(LEN(A1958)=0,"",INDEX('Smelter Look-up'!$C:$C,MATCH($A1958,'Smelter Look-up'!$E:$E,0)))</f>
        <v/>
      </c>
      <c r="D1958" s="230"/>
      <c r="E1958" s="182" t="str">
        <f ca="1">IF(ISERROR($V1958),"",OFFSET('Smelter Look-up'!$D$4,$V1958-4,0)&amp;"")</f>
        <v/>
      </c>
      <c r="F1958" s="182" t="str">
        <f ca="1">IF(ISERROR($V1958),"",OFFSET('Smelter Look-up'!$E$4,$V1958-4,0))</f>
        <v/>
      </c>
      <c r="G1958" s="182" t="str">
        <f ca="1">IF(C1958=$X$4,IF(ISERROR($V1958),"Enter smelter details","RMI"),IF(ISERROR($V1958),"",OFFSET('Smelter Look-up'!$F$4,$V1958-4,0)))</f>
        <v/>
      </c>
      <c r="H1958" s="183" t="str">
        <f ca="1">IF(ISERROR($V1958),"",OFFSET('Smelter Look-up'!$G$4,$V1958-4,0))</f>
        <v/>
      </c>
      <c r="I1958" s="184" t="str">
        <f ca="1">IF(ISERROR($V1958),"",OFFSET('Smelter Look-up'!$H$4,$V1958-4,0))</f>
        <v/>
      </c>
      <c r="J1958" s="184" t="str">
        <f ca="1">IF(ISERROR($V1958),"",OFFSET('Smelter Look-up'!$I$4,$V1958-4,0))</f>
        <v/>
      </c>
      <c r="K1958" s="224"/>
      <c r="L1958" s="224"/>
      <c r="M1958" s="224"/>
      <c r="N1958" s="224"/>
      <c r="O1958" s="224"/>
      <c r="P1958" s="185"/>
      <c r="Q1958" s="225"/>
      <c r="R1958" s="182" t="str">
        <f ca="1">IF(ISERROR($V1958),"",OFFSET('Smelter Look-up'!$C$4,$V1958-4,0)&amp;"")</f>
        <v/>
      </c>
      <c r="S1958" s="181" t="str">
        <f t="shared" ca="1" si="275"/>
        <v/>
      </c>
      <c r="T1958" s="181" t="str">
        <f ca="1">IF(B1958="","",IF(ISERROR(MATCH($J1958,SorP!$B$1:$B$6226,0)),"",INDIRECT("'SorP'!$A$"&amp;MATCH($S1958&amp;$J1958,SorP!C:C,0))))</f>
        <v/>
      </c>
      <c r="U1958" s="201"/>
      <c r="V1958" s="226" t="e">
        <f>IF(C1958="",NA(),IF(OR(C1958="Smelter not listed",C1958="Smelter not yet identified"),MATCH($B1958&amp;$D1958,'Smelter Look-up'!$J:$J,0),MATCH($B1958&amp;$C1958,'Smelter Look-up'!$J:$J,0)))</f>
        <v>#N/A</v>
      </c>
      <c r="X1958" s="227">
        <f t="shared" ca="1" si="276"/>
        <v>0</v>
      </c>
      <c r="AB1958" s="228" t="str">
        <f t="shared" si="277"/>
        <v/>
      </c>
    </row>
    <row r="1959" spans="1:28" s="227" customFormat="1" ht="20.25">
      <c r="A1959" s="181"/>
      <c r="B1959" s="182" t="str">
        <f>IF(LEN(A1959)=0,"",INDEX('Smelter Look-up'!$A:$A,MATCH($A1959,'Smelter Look-up'!$E:$E,0)))</f>
        <v/>
      </c>
      <c r="C1959" s="186" t="str">
        <f>IF(LEN(A1959)=0,"",INDEX('Smelter Look-up'!$C:$C,MATCH($A1959,'Smelter Look-up'!$E:$E,0)))</f>
        <v/>
      </c>
      <c r="D1959" s="230"/>
      <c r="E1959" s="182" t="str">
        <f ca="1">IF(ISERROR($V1959),"",OFFSET('Smelter Look-up'!$D$4,$V1959-4,0)&amp;"")</f>
        <v/>
      </c>
      <c r="F1959" s="182" t="str">
        <f ca="1">IF(ISERROR($V1959),"",OFFSET('Smelter Look-up'!$E$4,$V1959-4,0))</f>
        <v/>
      </c>
      <c r="G1959" s="182" t="str">
        <f ca="1">IF(C1959=$X$4,IF(ISERROR($V1959),"Enter smelter details","RMI"),IF(ISERROR($V1959),"",OFFSET('Smelter Look-up'!$F$4,$V1959-4,0)))</f>
        <v/>
      </c>
      <c r="H1959" s="183" t="str">
        <f ca="1">IF(ISERROR($V1959),"",OFFSET('Smelter Look-up'!$G$4,$V1959-4,0))</f>
        <v/>
      </c>
      <c r="I1959" s="184" t="str">
        <f ca="1">IF(ISERROR($V1959),"",OFFSET('Smelter Look-up'!$H$4,$V1959-4,0))</f>
        <v/>
      </c>
      <c r="J1959" s="184" t="str">
        <f ca="1">IF(ISERROR($V1959),"",OFFSET('Smelter Look-up'!$I$4,$V1959-4,0))</f>
        <v/>
      </c>
      <c r="K1959" s="224"/>
      <c r="L1959" s="224"/>
      <c r="M1959" s="224"/>
      <c r="N1959" s="224"/>
      <c r="O1959" s="224"/>
      <c r="P1959" s="185"/>
      <c r="Q1959" s="225"/>
      <c r="R1959" s="182" t="str">
        <f ca="1">IF(ISERROR($V1959),"",OFFSET('Smelter Look-up'!$C$4,$V1959-4,0)&amp;"")</f>
        <v/>
      </c>
      <c r="S1959" s="181" t="str">
        <f t="shared" ca="1" si="275"/>
        <v/>
      </c>
      <c r="T1959" s="181" t="str">
        <f ca="1">IF(B1959="","",IF(ISERROR(MATCH($J1959,SorP!$B$1:$B$6226,0)),"",INDIRECT("'SorP'!$A$"&amp;MATCH($S1959&amp;$J1959,SorP!C:C,0))))</f>
        <v/>
      </c>
      <c r="U1959" s="201"/>
      <c r="V1959" s="226" t="e">
        <f>IF(C1959="",NA(),IF(OR(C1959="Smelter not listed",C1959="Smelter not yet identified"),MATCH($B1959&amp;$D1959,'Smelter Look-up'!$J:$J,0),MATCH($B1959&amp;$C1959,'Smelter Look-up'!$J:$J,0)))</f>
        <v>#N/A</v>
      </c>
      <c r="X1959" s="227">
        <f t="shared" ca="1" si="276"/>
        <v>0</v>
      </c>
      <c r="AB1959" s="228" t="str">
        <f t="shared" si="277"/>
        <v/>
      </c>
    </row>
    <row r="1960" spans="1:28" s="227" customFormat="1" ht="20.25">
      <c r="A1960" s="181"/>
      <c r="B1960" s="182" t="str">
        <f>IF(LEN(A1960)=0,"",INDEX('Smelter Look-up'!$A:$A,MATCH($A1960,'Smelter Look-up'!$E:$E,0)))</f>
        <v/>
      </c>
      <c r="C1960" s="186" t="str">
        <f>IF(LEN(A1960)=0,"",INDEX('Smelter Look-up'!$C:$C,MATCH($A1960,'Smelter Look-up'!$E:$E,0)))</f>
        <v/>
      </c>
      <c r="D1960" s="230"/>
      <c r="E1960" s="182" t="str">
        <f ca="1">IF(ISERROR($V1960),"",OFFSET('Smelter Look-up'!$D$4,$V1960-4,0)&amp;"")</f>
        <v/>
      </c>
      <c r="F1960" s="182" t="str">
        <f ca="1">IF(ISERROR($V1960),"",OFFSET('Smelter Look-up'!$E$4,$V1960-4,0))</f>
        <v/>
      </c>
      <c r="G1960" s="182" t="str">
        <f ca="1">IF(C1960=$X$4,IF(ISERROR($V1960),"Enter smelter details","RMI"),IF(ISERROR($V1960),"",OFFSET('Smelter Look-up'!$F$4,$V1960-4,0)))</f>
        <v/>
      </c>
      <c r="H1960" s="183" t="str">
        <f ca="1">IF(ISERROR($V1960),"",OFFSET('Smelter Look-up'!$G$4,$V1960-4,0))</f>
        <v/>
      </c>
      <c r="I1960" s="184" t="str">
        <f ca="1">IF(ISERROR($V1960),"",OFFSET('Smelter Look-up'!$H$4,$V1960-4,0))</f>
        <v/>
      </c>
      <c r="J1960" s="184" t="str">
        <f ca="1">IF(ISERROR($V1960),"",OFFSET('Smelter Look-up'!$I$4,$V1960-4,0))</f>
        <v/>
      </c>
      <c r="K1960" s="224"/>
      <c r="L1960" s="224"/>
      <c r="M1960" s="224"/>
      <c r="N1960" s="224"/>
      <c r="O1960" s="224"/>
      <c r="P1960" s="185"/>
      <c r="Q1960" s="225"/>
      <c r="R1960" s="182" t="str">
        <f ca="1">IF(ISERROR($V1960),"",OFFSET('Smelter Look-up'!$C$4,$V1960-4,0)&amp;"")</f>
        <v/>
      </c>
      <c r="S1960" s="181" t="str">
        <f t="shared" ca="1" si="275"/>
        <v/>
      </c>
      <c r="T1960" s="181" t="str">
        <f ca="1">IF(B1960="","",IF(ISERROR(MATCH($J1960,SorP!$B$1:$B$6226,0)),"",INDIRECT("'SorP'!$A$"&amp;MATCH($S1960&amp;$J1960,SorP!C:C,0))))</f>
        <v/>
      </c>
      <c r="U1960" s="201"/>
      <c r="V1960" s="226" t="e">
        <f>IF(C1960="",NA(),IF(OR(C1960="Smelter not listed",C1960="Smelter not yet identified"),MATCH($B1960&amp;$D1960,'Smelter Look-up'!$J:$J,0),MATCH($B1960&amp;$C1960,'Smelter Look-up'!$J:$J,0)))</f>
        <v>#N/A</v>
      </c>
      <c r="X1960" s="227">
        <f t="shared" ca="1" si="276"/>
        <v>0</v>
      </c>
      <c r="AB1960" s="228" t="str">
        <f t="shared" si="277"/>
        <v/>
      </c>
    </row>
    <row r="1961" spans="1:28" s="227" customFormat="1" ht="20.25">
      <c r="A1961" s="181"/>
      <c r="B1961" s="182" t="str">
        <f>IF(LEN(A1961)=0,"",INDEX('Smelter Look-up'!$A:$A,MATCH($A1961,'Smelter Look-up'!$E:$E,0)))</f>
        <v/>
      </c>
      <c r="C1961" s="186" t="str">
        <f>IF(LEN(A1961)=0,"",INDEX('Smelter Look-up'!$C:$C,MATCH($A1961,'Smelter Look-up'!$E:$E,0)))</f>
        <v/>
      </c>
      <c r="D1961" s="230"/>
      <c r="E1961" s="182" t="str">
        <f ca="1">IF(ISERROR($V1961),"",OFFSET('Smelter Look-up'!$D$4,$V1961-4,0)&amp;"")</f>
        <v/>
      </c>
      <c r="F1961" s="182" t="str">
        <f ca="1">IF(ISERROR($V1961),"",OFFSET('Smelter Look-up'!$E$4,$V1961-4,0))</f>
        <v/>
      </c>
      <c r="G1961" s="182" t="str">
        <f ca="1">IF(C1961=$X$4,IF(ISERROR($V1961),"Enter smelter details","RMI"),IF(ISERROR($V1961),"",OFFSET('Smelter Look-up'!$F$4,$V1961-4,0)))</f>
        <v/>
      </c>
      <c r="H1961" s="183" t="str">
        <f ca="1">IF(ISERROR($V1961),"",OFFSET('Smelter Look-up'!$G$4,$V1961-4,0))</f>
        <v/>
      </c>
      <c r="I1961" s="184" t="str">
        <f ca="1">IF(ISERROR($V1961),"",OFFSET('Smelter Look-up'!$H$4,$V1961-4,0))</f>
        <v/>
      </c>
      <c r="J1961" s="184" t="str">
        <f ca="1">IF(ISERROR($V1961),"",OFFSET('Smelter Look-up'!$I$4,$V1961-4,0))</f>
        <v/>
      </c>
      <c r="K1961" s="224"/>
      <c r="L1961" s="224"/>
      <c r="M1961" s="224"/>
      <c r="N1961" s="224"/>
      <c r="O1961" s="224"/>
      <c r="P1961" s="185"/>
      <c r="Q1961" s="225"/>
      <c r="R1961" s="182" t="str">
        <f ca="1">IF(ISERROR($V1961),"",OFFSET('Smelter Look-up'!$C$4,$V1961-4,0)&amp;"")</f>
        <v/>
      </c>
      <c r="S1961" s="181" t="str">
        <f t="shared" ca="1" si="275"/>
        <v/>
      </c>
      <c r="T1961" s="181" t="str">
        <f ca="1">IF(B1961="","",IF(ISERROR(MATCH($J1961,SorP!$B$1:$B$6226,0)),"",INDIRECT("'SorP'!$A$"&amp;MATCH($S1961&amp;$J1961,SorP!C:C,0))))</f>
        <v/>
      </c>
      <c r="U1961" s="201"/>
      <c r="V1961" s="226" t="e">
        <f>IF(C1961="",NA(),IF(OR(C1961="Smelter not listed",C1961="Smelter not yet identified"),MATCH($B1961&amp;$D1961,'Smelter Look-up'!$J:$J,0),MATCH($B1961&amp;$C1961,'Smelter Look-up'!$J:$J,0)))</f>
        <v>#N/A</v>
      </c>
      <c r="X1961" s="227">
        <f t="shared" ca="1" si="276"/>
        <v>0</v>
      </c>
      <c r="AB1961" s="228" t="str">
        <f t="shared" si="277"/>
        <v/>
      </c>
    </row>
    <row r="1962" spans="1:28" s="227" customFormat="1" ht="20.25">
      <c r="A1962" s="181"/>
      <c r="B1962" s="182" t="str">
        <f>IF(LEN(A1962)=0,"",INDEX('Smelter Look-up'!$A:$A,MATCH($A1962,'Smelter Look-up'!$E:$E,0)))</f>
        <v/>
      </c>
      <c r="C1962" s="186" t="str">
        <f>IF(LEN(A1962)=0,"",INDEX('Smelter Look-up'!$C:$C,MATCH($A1962,'Smelter Look-up'!$E:$E,0)))</f>
        <v/>
      </c>
      <c r="D1962" s="230"/>
      <c r="E1962" s="182" t="str">
        <f ca="1">IF(ISERROR($V1962),"",OFFSET('Smelter Look-up'!$D$4,$V1962-4,0)&amp;"")</f>
        <v/>
      </c>
      <c r="F1962" s="182" t="str">
        <f ca="1">IF(ISERROR($V1962),"",OFFSET('Smelter Look-up'!$E$4,$V1962-4,0))</f>
        <v/>
      </c>
      <c r="G1962" s="182" t="str">
        <f ca="1">IF(C1962=$X$4,IF(ISERROR($V1962),"Enter smelter details","RMI"),IF(ISERROR($V1962),"",OFFSET('Smelter Look-up'!$F$4,$V1962-4,0)))</f>
        <v/>
      </c>
      <c r="H1962" s="183" t="str">
        <f ca="1">IF(ISERROR($V1962),"",OFFSET('Smelter Look-up'!$G$4,$V1962-4,0))</f>
        <v/>
      </c>
      <c r="I1962" s="184" t="str">
        <f ca="1">IF(ISERROR($V1962),"",OFFSET('Smelter Look-up'!$H$4,$V1962-4,0))</f>
        <v/>
      </c>
      <c r="J1962" s="184" t="str">
        <f ca="1">IF(ISERROR($V1962),"",OFFSET('Smelter Look-up'!$I$4,$V1962-4,0))</f>
        <v/>
      </c>
      <c r="K1962" s="224"/>
      <c r="L1962" s="224"/>
      <c r="M1962" s="224"/>
      <c r="N1962" s="224"/>
      <c r="O1962" s="224"/>
      <c r="P1962" s="185"/>
      <c r="Q1962" s="225"/>
      <c r="R1962" s="182" t="str">
        <f ca="1">IF(ISERROR($V1962),"",OFFSET('Smelter Look-up'!$C$4,$V1962-4,0)&amp;"")</f>
        <v/>
      </c>
      <c r="S1962" s="181" t="str">
        <f t="shared" ca="1" si="275"/>
        <v/>
      </c>
      <c r="T1962" s="181" t="str">
        <f ca="1">IF(B1962="","",IF(ISERROR(MATCH($J1962,SorP!$B$1:$B$6226,0)),"",INDIRECT("'SorP'!$A$"&amp;MATCH($S1962&amp;$J1962,SorP!C:C,0))))</f>
        <v/>
      </c>
      <c r="U1962" s="201"/>
      <c r="V1962" s="226" t="e">
        <f>IF(C1962="",NA(),IF(OR(C1962="Smelter not listed",C1962="Smelter not yet identified"),MATCH($B1962&amp;$D1962,'Smelter Look-up'!$J:$J,0),MATCH($B1962&amp;$C1962,'Smelter Look-up'!$J:$J,0)))</f>
        <v>#N/A</v>
      </c>
      <c r="X1962" s="227">
        <f t="shared" ca="1" si="276"/>
        <v>0</v>
      </c>
      <c r="AB1962" s="228" t="str">
        <f t="shared" si="277"/>
        <v/>
      </c>
    </row>
    <row r="1963" spans="1:28" s="227" customFormat="1" ht="20.25">
      <c r="A1963" s="181"/>
      <c r="B1963" s="182" t="str">
        <f>IF(LEN(A1963)=0,"",INDEX('Smelter Look-up'!$A:$A,MATCH($A1963,'Smelter Look-up'!$E:$E,0)))</f>
        <v/>
      </c>
      <c r="C1963" s="186" t="str">
        <f>IF(LEN(A1963)=0,"",INDEX('Smelter Look-up'!$C:$C,MATCH($A1963,'Smelter Look-up'!$E:$E,0)))</f>
        <v/>
      </c>
      <c r="D1963" s="230"/>
      <c r="E1963" s="182" t="str">
        <f ca="1">IF(ISERROR($V1963),"",OFFSET('Smelter Look-up'!$D$4,$V1963-4,0)&amp;"")</f>
        <v/>
      </c>
      <c r="F1963" s="182" t="str">
        <f ca="1">IF(ISERROR($V1963),"",OFFSET('Smelter Look-up'!$E$4,$V1963-4,0))</f>
        <v/>
      </c>
      <c r="G1963" s="182" t="str">
        <f ca="1">IF(C1963=$X$4,IF(ISERROR($V1963),"Enter smelter details","RMI"),IF(ISERROR($V1963),"",OFFSET('Smelter Look-up'!$F$4,$V1963-4,0)))</f>
        <v/>
      </c>
      <c r="H1963" s="183" t="str">
        <f ca="1">IF(ISERROR($V1963),"",OFFSET('Smelter Look-up'!$G$4,$V1963-4,0))</f>
        <v/>
      </c>
      <c r="I1963" s="184" t="str">
        <f ca="1">IF(ISERROR($V1963),"",OFFSET('Smelter Look-up'!$H$4,$V1963-4,0))</f>
        <v/>
      </c>
      <c r="J1963" s="184" t="str">
        <f ca="1">IF(ISERROR($V1963),"",OFFSET('Smelter Look-up'!$I$4,$V1963-4,0))</f>
        <v/>
      </c>
      <c r="K1963" s="224"/>
      <c r="L1963" s="224"/>
      <c r="M1963" s="224"/>
      <c r="N1963" s="224"/>
      <c r="O1963" s="224"/>
      <c r="P1963" s="185"/>
      <c r="Q1963" s="225"/>
      <c r="R1963" s="182" t="str">
        <f ca="1">IF(ISERROR($V1963),"",OFFSET('Smelter Look-up'!$C$4,$V1963-4,0)&amp;"")</f>
        <v/>
      </c>
      <c r="S1963" s="181" t="str">
        <f t="shared" ca="1" si="275"/>
        <v/>
      </c>
      <c r="T1963" s="181" t="str">
        <f ca="1">IF(B1963="","",IF(ISERROR(MATCH($J1963,SorP!$B$1:$B$6226,0)),"",INDIRECT("'SorP'!$A$"&amp;MATCH($S1963&amp;$J1963,SorP!C:C,0))))</f>
        <v/>
      </c>
      <c r="U1963" s="201"/>
      <c r="V1963" s="226" t="e">
        <f>IF(C1963="",NA(),IF(OR(C1963="Smelter not listed",C1963="Smelter not yet identified"),MATCH($B1963&amp;$D1963,'Smelter Look-up'!$J:$J,0),MATCH($B1963&amp;$C1963,'Smelter Look-up'!$J:$J,0)))</f>
        <v>#N/A</v>
      </c>
      <c r="X1963" s="227">
        <f t="shared" ca="1" si="276"/>
        <v>0</v>
      </c>
      <c r="AB1963" s="228" t="str">
        <f t="shared" si="277"/>
        <v/>
      </c>
    </row>
    <row r="1964" spans="1:28" s="227" customFormat="1" ht="20.25">
      <c r="A1964" s="181"/>
      <c r="B1964" s="182" t="str">
        <f>IF(LEN(A1964)=0,"",INDEX('Smelter Look-up'!$A:$A,MATCH($A1964,'Smelter Look-up'!$E:$E,0)))</f>
        <v/>
      </c>
      <c r="C1964" s="186" t="str">
        <f>IF(LEN(A1964)=0,"",INDEX('Smelter Look-up'!$C:$C,MATCH($A1964,'Smelter Look-up'!$E:$E,0)))</f>
        <v/>
      </c>
      <c r="D1964" s="230"/>
      <c r="E1964" s="182" t="str">
        <f ca="1">IF(ISERROR($V1964),"",OFFSET('Smelter Look-up'!$D$4,$V1964-4,0)&amp;"")</f>
        <v/>
      </c>
      <c r="F1964" s="182" t="str">
        <f ca="1">IF(ISERROR($V1964),"",OFFSET('Smelter Look-up'!$E$4,$V1964-4,0))</f>
        <v/>
      </c>
      <c r="G1964" s="182" t="str">
        <f ca="1">IF(C1964=$X$4,IF(ISERROR($V1964),"Enter smelter details","RMI"),IF(ISERROR($V1964),"",OFFSET('Smelter Look-up'!$F$4,$V1964-4,0)))</f>
        <v/>
      </c>
      <c r="H1964" s="183" t="str">
        <f ca="1">IF(ISERROR($V1964),"",OFFSET('Smelter Look-up'!$G$4,$V1964-4,0))</f>
        <v/>
      </c>
      <c r="I1964" s="184" t="str">
        <f ca="1">IF(ISERROR($V1964),"",OFFSET('Smelter Look-up'!$H$4,$V1964-4,0))</f>
        <v/>
      </c>
      <c r="J1964" s="184" t="str">
        <f ca="1">IF(ISERROR($V1964),"",OFFSET('Smelter Look-up'!$I$4,$V1964-4,0))</f>
        <v/>
      </c>
      <c r="K1964" s="224"/>
      <c r="L1964" s="224"/>
      <c r="M1964" s="224"/>
      <c r="N1964" s="224"/>
      <c r="O1964" s="224"/>
      <c r="P1964" s="185"/>
      <c r="Q1964" s="225"/>
      <c r="R1964" s="182" t="str">
        <f ca="1">IF(ISERROR($V1964),"",OFFSET('Smelter Look-up'!$C$4,$V1964-4,0)&amp;"")</f>
        <v/>
      </c>
      <c r="S1964" s="181" t="str">
        <f t="shared" ca="1" si="275"/>
        <v/>
      </c>
      <c r="T1964" s="181" t="str">
        <f ca="1">IF(B1964="","",IF(ISERROR(MATCH($J1964,SorP!$B$1:$B$6226,0)),"",INDIRECT("'SorP'!$A$"&amp;MATCH($S1964&amp;$J1964,SorP!C:C,0))))</f>
        <v/>
      </c>
      <c r="U1964" s="201"/>
      <c r="V1964" s="226" t="e">
        <f>IF(C1964="",NA(),IF(OR(C1964="Smelter not listed",C1964="Smelter not yet identified"),MATCH($B1964&amp;$D1964,'Smelter Look-up'!$J:$J,0),MATCH($B1964&amp;$C1964,'Smelter Look-up'!$J:$J,0)))</f>
        <v>#N/A</v>
      </c>
      <c r="X1964" s="227">
        <f t="shared" ca="1" si="276"/>
        <v>0</v>
      </c>
      <c r="AB1964" s="228" t="str">
        <f t="shared" si="277"/>
        <v/>
      </c>
    </row>
    <row r="1965" spans="1:28" s="227" customFormat="1" ht="20.25">
      <c r="A1965" s="181"/>
      <c r="B1965" s="182" t="str">
        <f>IF(LEN(A1965)=0,"",INDEX('Smelter Look-up'!$A:$A,MATCH($A1965,'Smelter Look-up'!$E:$E,0)))</f>
        <v/>
      </c>
      <c r="C1965" s="186" t="str">
        <f>IF(LEN(A1965)=0,"",INDEX('Smelter Look-up'!$C:$C,MATCH($A1965,'Smelter Look-up'!$E:$E,0)))</f>
        <v/>
      </c>
      <c r="D1965" s="230"/>
      <c r="E1965" s="182" t="str">
        <f ca="1">IF(ISERROR($V1965),"",OFFSET('Smelter Look-up'!$D$4,$V1965-4,0)&amp;"")</f>
        <v/>
      </c>
      <c r="F1965" s="182" t="str">
        <f ca="1">IF(ISERROR($V1965),"",OFFSET('Smelter Look-up'!$E$4,$V1965-4,0))</f>
        <v/>
      </c>
      <c r="G1965" s="182" t="str">
        <f ca="1">IF(C1965=$X$4,IF(ISERROR($V1965),"Enter smelter details","RMI"),IF(ISERROR($V1965),"",OFFSET('Smelter Look-up'!$F$4,$V1965-4,0)))</f>
        <v/>
      </c>
      <c r="H1965" s="183" t="str">
        <f ca="1">IF(ISERROR($V1965),"",OFFSET('Smelter Look-up'!$G$4,$V1965-4,0))</f>
        <v/>
      </c>
      <c r="I1965" s="184" t="str">
        <f ca="1">IF(ISERROR($V1965),"",OFFSET('Smelter Look-up'!$H$4,$V1965-4,0))</f>
        <v/>
      </c>
      <c r="J1965" s="184" t="str">
        <f ca="1">IF(ISERROR($V1965),"",OFFSET('Smelter Look-up'!$I$4,$V1965-4,0))</f>
        <v/>
      </c>
      <c r="K1965" s="224"/>
      <c r="L1965" s="224"/>
      <c r="M1965" s="224"/>
      <c r="N1965" s="224"/>
      <c r="O1965" s="224"/>
      <c r="P1965" s="185"/>
      <c r="Q1965" s="225"/>
      <c r="R1965" s="182" t="str">
        <f ca="1">IF(ISERROR($V1965),"",OFFSET('Smelter Look-up'!$C$4,$V1965-4,0)&amp;"")</f>
        <v/>
      </c>
      <c r="S1965" s="181" t="str">
        <f t="shared" ca="1" si="275"/>
        <v/>
      </c>
      <c r="T1965" s="181" t="str">
        <f ca="1">IF(B1965="","",IF(ISERROR(MATCH($J1965,SorP!$B$1:$B$6226,0)),"",INDIRECT("'SorP'!$A$"&amp;MATCH($S1965&amp;$J1965,SorP!C:C,0))))</f>
        <v/>
      </c>
      <c r="U1965" s="201"/>
      <c r="V1965" s="226" t="e">
        <f>IF(C1965="",NA(),IF(OR(C1965="Smelter not listed",C1965="Smelter not yet identified"),MATCH($B1965&amp;$D1965,'Smelter Look-up'!$J:$J,0),MATCH($B1965&amp;$C1965,'Smelter Look-up'!$J:$J,0)))</f>
        <v>#N/A</v>
      </c>
      <c r="X1965" s="227">
        <f t="shared" ca="1" si="276"/>
        <v>0</v>
      </c>
      <c r="AB1965" s="228" t="str">
        <f t="shared" si="277"/>
        <v/>
      </c>
    </row>
    <row r="1966" spans="1:28" s="227" customFormat="1" ht="20.25">
      <c r="A1966" s="181"/>
      <c r="B1966" s="182" t="str">
        <f>IF(LEN(A1966)=0,"",INDEX('Smelter Look-up'!$A:$A,MATCH($A1966,'Smelter Look-up'!$E:$E,0)))</f>
        <v/>
      </c>
      <c r="C1966" s="186" t="str">
        <f>IF(LEN(A1966)=0,"",INDEX('Smelter Look-up'!$C:$C,MATCH($A1966,'Smelter Look-up'!$E:$E,0)))</f>
        <v/>
      </c>
      <c r="D1966" s="230"/>
      <c r="E1966" s="182" t="str">
        <f ca="1">IF(ISERROR($V1966),"",OFFSET('Smelter Look-up'!$D$4,$V1966-4,0)&amp;"")</f>
        <v/>
      </c>
      <c r="F1966" s="182" t="str">
        <f ca="1">IF(ISERROR($V1966),"",OFFSET('Smelter Look-up'!$E$4,$V1966-4,0))</f>
        <v/>
      </c>
      <c r="G1966" s="182" t="str">
        <f ca="1">IF(C1966=$X$4,IF(ISERROR($V1966),"Enter smelter details","RMI"),IF(ISERROR($V1966),"",OFFSET('Smelter Look-up'!$F$4,$V1966-4,0)))</f>
        <v/>
      </c>
      <c r="H1966" s="183" t="str">
        <f ca="1">IF(ISERROR($V1966),"",OFFSET('Smelter Look-up'!$G$4,$V1966-4,0))</f>
        <v/>
      </c>
      <c r="I1966" s="184" t="str">
        <f ca="1">IF(ISERROR($V1966),"",OFFSET('Smelter Look-up'!$H$4,$V1966-4,0))</f>
        <v/>
      </c>
      <c r="J1966" s="184" t="str">
        <f ca="1">IF(ISERROR($V1966),"",OFFSET('Smelter Look-up'!$I$4,$V1966-4,0))</f>
        <v/>
      </c>
      <c r="K1966" s="224"/>
      <c r="L1966" s="224"/>
      <c r="M1966" s="224"/>
      <c r="N1966" s="224"/>
      <c r="O1966" s="224"/>
      <c r="P1966" s="185"/>
      <c r="Q1966" s="225"/>
      <c r="R1966" s="182" t="str">
        <f ca="1">IF(ISERROR($V1966),"",OFFSET('Smelter Look-up'!$C$4,$V1966-4,0)&amp;"")</f>
        <v/>
      </c>
      <c r="S1966" s="181" t="str">
        <f t="shared" ca="1" si="275"/>
        <v/>
      </c>
      <c r="T1966" s="181" t="str">
        <f ca="1">IF(B1966="","",IF(ISERROR(MATCH($J1966,SorP!$B$1:$B$6226,0)),"",INDIRECT("'SorP'!$A$"&amp;MATCH($S1966&amp;$J1966,SorP!C:C,0))))</f>
        <v/>
      </c>
      <c r="U1966" s="201"/>
      <c r="V1966" s="226" t="e">
        <f>IF(C1966="",NA(),IF(OR(C1966="Smelter not listed",C1966="Smelter not yet identified"),MATCH($B1966&amp;$D1966,'Smelter Look-up'!$J:$J,0),MATCH($B1966&amp;$C1966,'Smelter Look-up'!$J:$J,0)))</f>
        <v>#N/A</v>
      </c>
      <c r="X1966" s="227">
        <f t="shared" ca="1" si="276"/>
        <v>0</v>
      </c>
      <c r="AB1966" s="228" t="str">
        <f t="shared" si="277"/>
        <v/>
      </c>
    </row>
    <row r="1967" spans="1:28" s="227" customFormat="1" ht="20.25">
      <c r="A1967" s="181"/>
      <c r="B1967" s="182" t="str">
        <f>IF(LEN(A1967)=0,"",INDEX('Smelter Look-up'!$A:$A,MATCH($A1967,'Smelter Look-up'!$E:$E,0)))</f>
        <v/>
      </c>
      <c r="C1967" s="186" t="str">
        <f>IF(LEN(A1967)=0,"",INDEX('Smelter Look-up'!$C:$C,MATCH($A1967,'Smelter Look-up'!$E:$E,0)))</f>
        <v/>
      </c>
      <c r="D1967" s="230"/>
      <c r="E1967" s="182" t="str">
        <f ca="1">IF(ISERROR($V1967),"",OFFSET('Smelter Look-up'!$D$4,$V1967-4,0)&amp;"")</f>
        <v/>
      </c>
      <c r="F1967" s="182" t="str">
        <f ca="1">IF(ISERROR($V1967),"",OFFSET('Smelter Look-up'!$E$4,$V1967-4,0))</f>
        <v/>
      </c>
      <c r="G1967" s="182" t="str">
        <f ca="1">IF(C1967=$X$4,IF(ISERROR($V1967),"Enter smelter details","RMI"),IF(ISERROR($V1967),"",OFFSET('Smelter Look-up'!$F$4,$V1967-4,0)))</f>
        <v/>
      </c>
      <c r="H1967" s="183" t="str">
        <f ca="1">IF(ISERROR($V1967),"",OFFSET('Smelter Look-up'!$G$4,$V1967-4,0))</f>
        <v/>
      </c>
      <c r="I1967" s="184" t="str">
        <f ca="1">IF(ISERROR($V1967),"",OFFSET('Smelter Look-up'!$H$4,$V1967-4,0))</f>
        <v/>
      </c>
      <c r="J1967" s="184" t="str">
        <f ca="1">IF(ISERROR($V1967),"",OFFSET('Smelter Look-up'!$I$4,$V1967-4,0))</f>
        <v/>
      </c>
      <c r="K1967" s="224"/>
      <c r="L1967" s="224"/>
      <c r="M1967" s="224"/>
      <c r="N1967" s="224"/>
      <c r="O1967" s="224"/>
      <c r="P1967" s="185"/>
      <c r="Q1967" s="225"/>
      <c r="R1967" s="182" t="str">
        <f ca="1">IF(ISERROR($V1967),"",OFFSET('Smelter Look-up'!$C$4,$V1967-4,0)&amp;"")</f>
        <v/>
      </c>
      <c r="S1967" s="181" t="str">
        <f t="shared" ca="1" si="275"/>
        <v/>
      </c>
      <c r="T1967" s="181" t="str">
        <f ca="1">IF(B1967="","",IF(ISERROR(MATCH($J1967,SorP!$B$1:$B$6226,0)),"",INDIRECT("'SorP'!$A$"&amp;MATCH($S1967&amp;$J1967,SorP!C:C,0))))</f>
        <v/>
      </c>
      <c r="U1967" s="201"/>
      <c r="V1967" s="226" t="e">
        <f>IF(C1967="",NA(),IF(OR(C1967="Smelter not listed",C1967="Smelter not yet identified"),MATCH($B1967&amp;$D1967,'Smelter Look-up'!$J:$J,0),MATCH($B1967&amp;$C1967,'Smelter Look-up'!$J:$J,0)))</f>
        <v>#N/A</v>
      </c>
      <c r="X1967" s="227">
        <f t="shared" ca="1" si="276"/>
        <v>0</v>
      </c>
      <c r="AB1967" s="228" t="str">
        <f t="shared" si="277"/>
        <v/>
      </c>
    </row>
    <row r="1968" spans="1:28" s="227" customFormat="1" ht="20.25">
      <c r="A1968" s="181"/>
      <c r="B1968" s="182" t="str">
        <f>IF(LEN(A1968)=0,"",INDEX('Smelter Look-up'!$A:$A,MATCH($A1968,'Smelter Look-up'!$E:$E,0)))</f>
        <v/>
      </c>
      <c r="C1968" s="186" t="str">
        <f>IF(LEN(A1968)=0,"",INDEX('Smelter Look-up'!$C:$C,MATCH($A1968,'Smelter Look-up'!$E:$E,0)))</f>
        <v/>
      </c>
      <c r="D1968" s="230"/>
      <c r="E1968" s="182" t="str">
        <f ca="1">IF(ISERROR($V1968),"",OFFSET('Smelter Look-up'!$D$4,$V1968-4,0)&amp;"")</f>
        <v/>
      </c>
      <c r="F1968" s="182" t="str">
        <f ca="1">IF(ISERROR($V1968),"",OFFSET('Smelter Look-up'!$E$4,$V1968-4,0))</f>
        <v/>
      </c>
      <c r="G1968" s="182" t="str">
        <f ca="1">IF(C1968=$X$4,IF(ISERROR($V1968),"Enter smelter details","RMI"),IF(ISERROR($V1968),"",OFFSET('Smelter Look-up'!$F$4,$V1968-4,0)))</f>
        <v/>
      </c>
      <c r="H1968" s="183" t="str">
        <f ca="1">IF(ISERROR($V1968),"",OFFSET('Smelter Look-up'!$G$4,$V1968-4,0))</f>
        <v/>
      </c>
      <c r="I1968" s="184" t="str">
        <f ca="1">IF(ISERROR($V1968),"",OFFSET('Smelter Look-up'!$H$4,$V1968-4,0))</f>
        <v/>
      </c>
      <c r="J1968" s="184" t="str">
        <f ca="1">IF(ISERROR($V1968),"",OFFSET('Smelter Look-up'!$I$4,$V1968-4,0))</f>
        <v/>
      </c>
      <c r="K1968" s="224"/>
      <c r="L1968" s="224"/>
      <c r="M1968" s="224"/>
      <c r="N1968" s="224"/>
      <c r="O1968" s="224"/>
      <c r="P1968" s="185"/>
      <c r="Q1968" s="225"/>
      <c r="R1968" s="182" t="str">
        <f ca="1">IF(ISERROR($V1968),"",OFFSET('Smelter Look-up'!$C$4,$V1968-4,0)&amp;"")</f>
        <v/>
      </c>
      <c r="S1968" s="181" t="str">
        <f t="shared" ca="1" si="275"/>
        <v/>
      </c>
      <c r="T1968" s="181" t="str">
        <f ca="1">IF(B1968="","",IF(ISERROR(MATCH($J1968,SorP!$B$1:$B$6226,0)),"",INDIRECT("'SorP'!$A$"&amp;MATCH($S1968&amp;$J1968,SorP!C:C,0))))</f>
        <v/>
      </c>
      <c r="U1968" s="201"/>
      <c r="V1968" s="226" t="e">
        <f>IF(C1968="",NA(),IF(OR(C1968="Smelter not listed",C1968="Smelter not yet identified"),MATCH($B1968&amp;$D1968,'Smelter Look-up'!$J:$J,0),MATCH($B1968&amp;$C1968,'Smelter Look-up'!$J:$J,0)))</f>
        <v>#N/A</v>
      </c>
      <c r="X1968" s="227">
        <f t="shared" ca="1" si="276"/>
        <v>0</v>
      </c>
      <c r="AB1968" s="228" t="str">
        <f t="shared" si="277"/>
        <v/>
      </c>
    </row>
    <row r="1969" spans="1:28" s="227" customFormat="1" ht="20.25">
      <c r="A1969" s="181"/>
      <c r="B1969" s="182" t="str">
        <f>IF(LEN(A1969)=0,"",INDEX('Smelter Look-up'!$A:$A,MATCH($A1969,'Smelter Look-up'!$E:$E,0)))</f>
        <v/>
      </c>
      <c r="C1969" s="186" t="str">
        <f>IF(LEN(A1969)=0,"",INDEX('Smelter Look-up'!$C:$C,MATCH($A1969,'Smelter Look-up'!$E:$E,0)))</f>
        <v/>
      </c>
      <c r="D1969" s="230"/>
      <c r="E1969" s="182" t="str">
        <f ca="1">IF(ISERROR($V1969),"",OFFSET('Smelter Look-up'!$D$4,$V1969-4,0)&amp;"")</f>
        <v/>
      </c>
      <c r="F1969" s="182" t="str">
        <f ca="1">IF(ISERROR($V1969),"",OFFSET('Smelter Look-up'!$E$4,$V1969-4,0))</f>
        <v/>
      </c>
      <c r="G1969" s="182" t="str">
        <f ca="1">IF(C1969=$X$4,IF(ISERROR($V1969),"Enter smelter details","RMI"),IF(ISERROR($V1969),"",OFFSET('Smelter Look-up'!$F$4,$V1969-4,0)))</f>
        <v/>
      </c>
      <c r="H1969" s="183" t="str">
        <f ca="1">IF(ISERROR($V1969),"",OFFSET('Smelter Look-up'!$G$4,$V1969-4,0))</f>
        <v/>
      </c>
      <c r="I1969" s="184" t="str">
        <f ca="1">IF(ISERROR($V1969),"",OFFSET('Smelter Look-up'!$H$4,$V1969-4,0))</f>
        <v/>
      </c>
      <c r="J1969" s="184" t="str">
        <f ca="1">IF(ISERROR($V1969),"",OFFSET('Smelter Look-up'!$I$4,$V1969-4,0))</f>
        <v/>
      </c>
      <c r="K1969" s="224"/>
      <c r="L1969" s="224"/>
      <c r="M1969" s="224"/>
      <c r="N1969" s="224"/>
      <c r="O1969" s="224"/>
      <c r="P1969" s="185"/>
      <c r="Q1969" s="225"/>
      <c r="R1969" s="182" t="str">
        <f ca="1">IF(ISERROR($V1969),"",OFFSET('Smelter Look-up'!$C$4,$V1969-4,0)&amp;"")</f>
        <v/>
      </c>
      <c r="S1969" s="181" t="str">
        <f t="shared" ca="1" si="275"/>
        <v/>
      </c>
      <c r="T1969" s="181" t="str">
        <f ca="1">IF(B1969="","",IF(ISERROR(MATCH($J1969,SorP!$B$1:$B$6226,0)),"",INDIRECT("'SorP'!$A$"&amp;MATCH($S1969&amp;$J1969,SorP!C:C,0))))</f>
        <v/>
      </c>
      <c r="U1969" s="201"/>
      <c r="V1969" s="226" t="e">
        <f>IF(C1969="",NA(),IF(OR(C1969="Smelter not listed",C1969="Smelter not yet identified"),MATCH($B1969&amp;$D1969,'Smelter Look-up'!$J:$J,0),MATCH($B1969&amp;$C1969,'Smelter Look-up'!$J:$J,0)))</f>
        <v>#N/A</v>
      </c>
      <c r="X1969" s="227">
        <f t="shared" ca="1" si="276"/>
        <v>0</v>
      </c>
      <c r="AB1969" s="228" t="str">
        <f t="shared" si="277"/>
        <v/>
      </c>
    </row>
    <row r="1970" spans="1:28" s="227" customFormat="1" ht="20.25">
      <c r="A1970" s="181"/>
      <c r="B1970" s="182" t="str">
        <f>IF(LEN(A1970)=0,"",INDEX('Smelter Look-up'!$A:$A,MATCH($A1970,'Smelter Look-up'!$E:$E,0)))</f>
        <v/>
      </c>
      <c r="C1970" s="186" t="str">
        <f>IF(LEN(A1970)=0,"",INDEX('Smelter Look-up'!$C:$C,MATCH($A1970,'Smelter Look-up'!$E:$E,0)))</f>
        <v/>
      </c>
      <c r="D1970" s="230"/>
      <c r="E1970" s="182" t="str">
        <f ca="1">IF(ISERROR($V1970),"",OFFSET('Smelter Look-up'!$D$4,$V1970-4,0)&amp;"")</f>
        <v/>
      </c>
      <c r="F1970" s="182" t="str">
        <f ca="1">IF(ISERROR($V1970),"",OFFSET('Smelter Look-up'!$E$4,$V1970-4,0))</f>
        <v/>
      </c>
      <c r="G1970" s="182" t="str">
        <f ca="1">IF(C1970=$X$4,IF(ISERROR($V1970),"Enter smelter details","RMI"),IF(ISERROR($V1970),"",OFFSET('Smelter Look-up'!$F$4,$V1970-4,0)))</f>
        <v/>
      </c>
      <c r="H1970" s="183" t="str">
        <f ca="1">IF(ISERROR($V1970),"",OFFSET('Smelter Look-up'!$G$4,$V1970-4,0))</f>
        <v/>
      </c>
      <c r="I1970" s="184" t="str">
        <f ca="1">IF(ISERROR($V1970),"",OFFSET('Smelter Look-up'!$H$4,$V1970-4,0))</f>
        <v/>
      </c>
      <c r="J1970" s="184" t="str">
        <f ca="1">IF(ISERROR($V1970),"",OFFSET('Smelter Look-up'!$I$4,$V1970-4,0))</f>
        <v/>
      </c>
      <c r="K1970" s="224"/>
      <c r="L1970" s="224"/>
      <c r="M1970" s="224"/>
      <c r="N1970" s="224"/>
      <c r="O1970" s="224"/>
      <c r="P1970" s="185"/>
      <c r="Q1970" s="225"/>
      <c r="R1970" s="182" t="str">
        <f ca="1">IF(ISERROR($V1970),"",OFFSET('Smelter Look-up'!$C$4,$V1970-4,0)&amp;"")</f>
        <v/>
      </c>
      <c r="S1970" s="181" t="str">
        <f t="shared" ca="1" si="275"/>
        <v/>
      </c>
      <c r="T1970" s="181" t="str">
        <f ca="1">IF(B1970="","",IF(ISERROR(MATCH($J1970,SorP!$B$1:$B$6226,0)),"",INDIRECT("'SorP'!$A$"&amp;MATCH($S1970&amp;$J1970,SorP!C:C,0))))</f>
        <v/>
      </c>
      <c r="U1970" s="201"/>
      <c r="V1970" s="226" t="e">
        <f>IF(C1970="",NA(),IF(OR(C1970="Smelter not listed",C1970="Smelter not yet identified"),MATCH($B1970&amp;$D1970,'Smelter Look-up'!$J:$J,0),MATCH($B1970&amp;$C1970,'Smelter Look-up'!$J:$J,0)))</f>
        <v>#N/A</v>
      </c>
      <c r="X1970" s="227">
        <f t="shared" ca="1" si="276"/>
        <v>0</v>
      </c>
      <c r="AB1970" s="228" t="str">
        <f t="shared" si="277"/>
        <v/>
      </c>
    </row>
    <row r="1971" spans="1:28" s="227" customFormat="1" ht="20.25">
      <c r="A1971" s="181"/>
      <c r="B1971" s="182" t="str">
        <f>IF(LEN(A1971)=0,"",INDEX('Smelter Look-up'!$A:$A,MATCH($A1971,'Smelter Look-up'!$E:$E,0)))</f>
        <v/>
      </c>
      <c r="C1971" s="186" t="str">
        <f>IF(LEN(A1971)=0,"",INDEX('Smelter Look-up'!$C:$C,MATCH($A1971,'Smelter Look-up'!$E:$E,0)))</f>
        <v/>
      </c>
      <c r="D1971" s="230"/>
      <c r="E1971" s="182" t="str">
        <f ca="1">IF(ISERROR($V1971),"",OFFSET('Smelter Look-up'!$D$4,$V1971-4,0)&amp;"")</f>
        <v/>
      </c>
      <c r="F1971" s="182" t="str">
        <f ca="1">IF(ISERROR($V1971),"",OFFSET('Smelter Look-up'!$E$4,$V1971-4,0))</f>
        <v/>
      </c>
      <c r="G1971" s="182" t="str">
        <f ca="1">IF(C1971=$X$4,IF(ISERROR($V1971),"Enter smelter details","RMI"),IF(ISERROR($V1971),"",OFFSET('Smelter Look-up'!$F$4,$V1971-4,0)))</f>
        <v/>
      </c>
      <c r="H1971" s="183" t="str">
        <f ca="1">IF(ISERROR($V1971),"",OFFSET('Smelter Look-up'!$G$4,$V1971-4,0))</f>
        <v/>
      </c>
      <c r="I1971" s="184" t="str">
        <f ca="1">IF(ISERROR($V1971),"",OFFSET('Smelter Look-up'!$H$4,$V1971-4,0))</f>
        <v/>
      </c>
      <c r="J1971" s="184" t="str">
        <f ca="1">IF(ISERROR($V1971),"",OFFSET('Smelter Look-up'!$I$4,$V1971-4,0))</f>
        <v/>
      </c>
      <c r="K1971" s="224"/>
      <c r="L1971" s="224"/>
      <c r="M1971" s="224"/>
      <c r="N1971" s="224"/>
      <c r="O1971" s="224"/>
      <c r="P1971" s="185"/>
      <c r="Q1971" s="225"/>
      <c r="R1971" s="182" t="str">
        <f ca="1">IF(ISERROR($V1971),"",OFFSET('Smelter Look-up'!$C$4,$V1971-4,0)&amp;"")</f>
        <v/>
      </c>
      <c r="S1971" s="181" t="str">
        <f t="shared" ca="1" si="275"/>
        <v/>
      </c>
      <c r="T1971" s="181" t="str">
        <f ca="1">IF(B1971="","",IF(ISERROR(MATCH($J1971,SorP!$B$1:$B$6226,0)),"",INDIRECT("'SorP'!$A$"&amp;MATCH($S1971&amp;$J1971,SorP!C:C,0))))</f>
        <v/>
      </c>
      <c r="U1971" s="201"/>
      <c r="V1971" s="226" t="e">
        <f>IF(C1971="",NA(),IF(OR(C1971="Smelter not listed",C1971="Smelter not yet identified"),MATCH($B1971&amp;$D1971,'Smelter Look-up'!$J:$J,0),MATCH($B1971&amp;$C1971,'Smelter Look-up'!$J:$J,0)))</f>
        <v>#N/A</v>
      </c>
      <c r="X1971" s="227">
        <f t="shared" ca="1" si="276"/>
        <v>0</v>
      </c>
      <c r="AB1971" s="228" t="str">
        <f t="shared" si="277"/>
        <v/>
      </c>
    </row>
    <row r="1972" spans="1:28" s="227" customFormat="1" ht="20.25">
      <c r="A1972" s="181"/>
      <c r="B1972" s="182" t="str">
        <f>IF(LEN(A1972)=0,"",INDEX('Smelter Look-up'!$A:$A,MATCH($A1972,'Smelter Look-up'!$E:$E,0)))</f>
        <v/>
      </c>
      <c r="C1972" s="186" t="str">
        <f>IF(LEN(A1972)=0,"",INDEX('Smelter Look-up'!$C:$C,MATCH($A1972,'Smelter Look-up'!$E:$E,0)))</f>
        <v/>
      </c>
      <c r="D1972" s="230"/>
      <c r="E1972" s="182" t="str">
        <f ca="1">IF(ISERROR($V1972),"",OFFSET('Smelter Look-up'!$D$4,$V1972-4,0)&amp;"")</f>
        <v/>
      </c>
      <c r="F1972" s="182" t="str">
        <f ca="1">IF(ISERROR($V1972),"",OFFSET('Smelter Look-up'!$E$4,$V1972-4,0))</f>
        <v/>
      </c>
      <c r="G1972" s="182" t="str">
        <f ca="1">IF(C1972=$X$4,IF(ISERROR($V1972),"Enter smelter details","RMI"),IF(ISERROR($V1972),"",OFFSET('Smelter Look-up'!$F$4,$V1972-4,0)))</f>
        <v/>
      </c>
      <c r="H1972" s="183" t="str">
        <f ca="1">IF(ISERROR($V1972),"",OFFSET('Smelter Look-up'!$G$4,$V1972-4,0))</f>
        <v/>
      </c>
      <c r="I1972" s="184" t="str">
        <f ca="1">IF(ISERROR($V1972),"",OFFSET('Smelter Look-up'!$H$4,$V1972-4,0))</f>
        <v/>
      </c>
      <c r="J1972" s="184" t="str">
        <f ca="1">IF(ISERROR($V1972),"",OFFSET('Smelter Look-up'!$I$4,$V1972-4,0))</f>
        <v/>
      </c>
      <c r="K1972" s="224"/>
      <c r="L1972" s="224"/>
      <c r="M1972" s="224"/>
      <c r="N1972" s="224"/>
      <c r="O1972" s="224"/>
      <c r="P1972" s="185"/>
      <c r="Q1972" s="225"/>
      <c r="R1972" s="182" t="str">
        <f ca="1">IF(ISERROR($V1972),"",OFFSET('Smelter Look-up'!$C$4,$V1972-4,0)&amp;"")</f>
        <v/>
      </c>
      <c r="S1972" s="181" t="str">
        <f t="shared" ca="1" si="275"/>
        <v/>
      </c>
      <c r="T1972" s="181" t="str">
        <f ca="1">IF(B1972="","",IF(ISERROR(MATCH($J1972,SorP!$B$1:$B$6226,0)),"",INDIRECT("'SorP'!$A$"&amp;MATCH($S1972&amp;$J1972,SorP!C:C,0))))</f>
        <v/>
      </c>
      <c r="U1972" s="201"/>
      <c r="V1972" s="226" t="e">
        <f>IF(C1972="",NA(),IF(OR(C1972="Smelter not listed",C1972="Smelter not yet identified"),MATCH($B1972&amp;$D1972,'Smelter Look-up'!$J:$J,0),MATCH($B1972&amp;$C1972,'Smelter Look-up'!$J:$J,0)))</f>
        <v>#N/A</v>
      </c>
      <c r="X1972" s="227">
        <f t="shared" ca="1" si="276"/>
        <v>0</v>
      </c>
      <c r="AB1972" s="228" t="str">
        <f t="shared" si="277"/>
        <v/>
      </c>
    </row>
    <row r="1973" spans="1:28" s="227" customFormat="1" ht="20.25">
      <c r="A1973" s="181"/>
      <c r="B1973" s="182" t="str">
        <f>IF(LEN(A1973)=0,"",INDEX('Smelter Look-up'!$A:$A,MATCH($A1973,'Smelter Look-up'!$E:$E,0)))</f>
        <v/>
      </c>
      <c r="C1973" s="186" t="str">
        <f>IF(LEN(A1973)=0,"",INDEX('Smelter Look-up'!$C:$C,MATCH($A1973,'Smelter Look-up'!$E:$E,0)))</f>
        <v/>
      </c>
      <c r="D1973" s="230"/>
      <c r="E1973" s="182" t="str">
        <f ca="1">IF(ISERROR($V1973),"",OFFSET('Smelter Look-up'!$D$4,$V1973-4,0)&amp;"")</f>
        <v/>
      </c>
      <c r="F1973" s="182" t="str">
        <f ca="1">IF(ISERROR($V1973),"",OFFSET('Smelter Look-up'!$E$4,$V1973-4,0))</f>
        <v/>
      </c>
      <c r="G1973" s="182" t="str">
        <f ca="1">IF(C1973=$X$4,IF(ISERROR($V1973),"Enter smelter details","RMI"),IF(ISERROR($V1973),"",OFFSET('Smelter Look-up'!$F$4,$V1973-4,0)))</f>
        <v/>
      </c>
      <c r="H1973" s="183" t="str">
        <f ca="1">IF(ISERROR($V1973),"",OFFSET('Smelter Look-up'!$G$4,$V1973-4,0))</f>
        <v/>
      </c>
      <c r="I1973" s="184" t="str">
        <f ca="1">IF(ISERROR($V1973),"",OFFSET('Smelter Look-up'!$H$4,$V1973-4,0))</f>
        <v/>
      </c>
      <c r="J1973" s="184" t="str">
        <f ca="1">IF(ISERROR($V1973),"",OFFSET('Smelter Look-up'!$I$4,$V1973-4,0))</f>
        <v/>
      </c>
      <c r="K1973" s="224"/>
      <c r="L1973" s="224"/>
      <c r="M1973" s="224"/>
      <c r="N1973" s="224"/>
      <c r="O1973" s="224"/>
      <c r="P1973" s="185"/>
      <c r="Q1973" s="225"/>
      <c r="R1973" s="182" t="str">
        <f ca="1">IF(ISERROR($V1973),"",OFFSET('Smelter Look-up'!$C$4,$V1973-4,0)&amp;"")</f>
        <v/>
      </c>
      <c r="S1973" s="181" t="str">
        <f t="shared" ca="1" si="275"/>
        <v/>
      </c>
      <c r="T1973" s="181" t="str">
        <f ca="1">IF(B1973="","",IF(ISERROR(MATCH($J1973,SorP!$B$1:$B$6226,0)),"",INDIRECT("'SorP'!$A$"&amp;MATCH($S1973&amp;$J1973,SorP!C:C,0))))</f>
        <v/>
      </c>
      <c r="U1973" s="201"/>
      <c r="V1973" s="226" t="e">
        <f>IF(C1973="",NA(),IF(OR(C1973="Smelter not listed",C1973="Smelter not yet identified"),MATCH($B1973&amp;$D1973,'Smelter Look-up'!$J:$J,0),MATCH($B1973&amp;$C1973,'Smelter Look-up'!$J:$J,0)))</f>
        <v>#N/A</v>
      </c>
      <c r="X1973" s="227">
        <f t="shared" ca="1" si="276"/>
        <v>0</v>
      </c>
      <c r="AB1973" s="228" t="str">
        <f t="shared" si="277"/>
        <v/>
      </c>
    </row>
    <row r="1974" spans="1:28" s="227" customFormat="1" ht="20.25">
      <c r="A1974" s="181"/>
      <c r="B1974" s="182" t="str">
        <f>IF(LEN(A1974)=0,"",INDEX('Smelter Look-up'!$A:$A,MATCH($A1974,'Smelter Look-up'!$E:$E,0)))</f>
        <v/>
      </c>
      <c r="C1974" s="186" t="str">
        <f>IF(LEN(A1974)=0,"",INDEX('Smelter Look-up'!$C:$C,MATCH($A1974,'Smelter Look-up'!$E:$E,0)))</f>
        <v/>
      </c>
      <c r="D1974" s="230"/>
      <c r="E1974" s="182" t="str">
        <f ca="1">IF(ISERROR($V1974),"",OFFSET('Smelter Look-up'!$D$4,$V1974-4,0)&amp;"")</f>
        <v/>
      </c>
      <c r="F1974" s="182" t="str">
        <f ca="1">IF(ISERROR($V1974),"",OFFSET('Smelter Look-up'!$E$4,$V1974-4,0))</f>
        <v/>
      </c>
      <c r="G1974" s="182" t="str">
        <f ca="1">IF(C1974=$X$4,IF(ISERROR($V1974),"Enter smelter details","RMI"),IF(ISERROR($V1974),"",OFFSET('Smelter Look-up'!$F$4,$V1974-4,0)))</f>
        <v/>
      </c>
      <c r="H1974" s="183" t="str">
        <f ca="1">IF(ISERROR($V1974),"",OFFSET('Smelter Look-up'!$G$4,$V1974-4,0))</f>
        <v/>
      </c>
      <c r="I1974" s="184" t="str">
        <f ca="1">IF(ISERROR($V1974),"",OFFSET('Smelter Look-up'!$H$4,$V1974-4,0))</f>
        <v/>
      </c>
      <c r="J1974" s="184" t="str">
        <f ca="1">IF(ISERROR($V1974),"",OFFSET('Smelter Look-up'!$I$4,$V1974-4,0))</f>
        <v/>
      </c>
      <c r="K1974" s="224"/>
      <c r="L1974" s="224"/>
      <c r="M1974" s="224"/>
      <c r="N1974" s="224"/>
      <c r="O1974" s="224"/>
      <c r="P1974" s="185"/>
      <c r="Q1974" s="225"/>
      <c r="R1974" s="182" t="str">
        <f ca="1">IF(ISERROR($V1974),"",OFFSET('Smelter Look-up'!$C$4,$V1974-4,0)&amp;"")</f>
        <v/>
      </c>
      <c r="S1974" s="181" t="str">
        <f t="shared" ca="1" si="275"/>
        <v/>
      </c>
      <c r="T1974" s="181" t="str">
        <f ca="1">IF(B1974="","",IF(ISERROR(MATCH($J1974,SorP!$B$1:$B$6226,0)),"",INDIRECT("'SorP'!$A$"&amp;MATCH($S1974&amp;$J1974,SorP!C:C,0))))</f>
        <v/>
      </c>
      <c r="U1974" s="201"/>
      <c r="V1974" s="226" t="e">
        <f>IF(C1974="",NA(),IF(OR(C1974="Smelter not listed",C1974="Smelter not yet identified"),MATCH($B1974&amp;$D1974,'Smelter Look-up'!$J:$J,0),MATCH($B1974&amp;$C1974,'Smelter Look-up'!$J:$J,0)))</f>
        <v>#N/A</v>
      </c>
      <c r="X1974" s="227">
        <f t="shared" ca="1" si="276"/>
        <v>0</v>
      </c>
      <c r="AB1974" s="228" t="str">
        <f t="shared" si="277"/>
        <v/>
      </c>
    </row>
    <row r="1975" spans="1:28" s="227" customFormat="1" ht="20.25">
      <c r="A1975" s="181"/>
      <c r="B1975" s="182" t="str">
        <f>IF(LEN(A1975)=0,"",INDEX('Smelter Look-up'!$A:$A,MATCH($A1975,'Smelter Look-up'!$E:$E,0)))</f>
        <v/>
      </c>
      <c r="C1975" s="186" t="str">
        <f>IF(LEN(A1975)=0,"",INDEX('Smelter Look-up'!$C:$C,MATCH($A1975,'Smelter Look-up'!$E:$E,0)))</f>
        <v/>
      </c>
      <c r="D1975" s="230"/>
      <c r="E1975" s="182" t="str">
        <f ca="1">IF(ISERROR($V1975),"",OFFSET('Smelter Look-up'!$D$4,$V1975-4,0)&amp;"")</f>
        <v/>
      </c>
      <c r="F1975" s="182" t="str">
        <f ca="1">IF(ISERROR($V1975),"",OFFSET('Smelter Look-up'!$E$4,$V1975-4,0))</f>
        <v/>
      </c>
      <c r="G1975" s="182" t="str">
        <f ca="1">IF(C1975=$X$4,IF(ISERROR($V1975),"Enter smelter details","RMI"),IF(ISERROR($V1975),"",OFFSET('Smelter Look-up'!$F$4,$V1975-4,0)))</f>
        <v/>
      </c>
      <c r="H1975" s="183" t="str">
        <f ca="1">IF(ISERROR($V1975),"",OFFSET('Smelter Look-up'!$G$4,$V1975-4,0))</f>
        <v/>
      </c>
      <c r="I1975" s="184" t="str">
        <f ca="1">IF(ISERROR($V1975),"",OFFSET('Smelter Look-up'!$H$4,$V1975-4,0))</f>
        <v/>
      </c>
      <c r="J1975" s="184" t="str">
        <f ca="1">IF(ISERROR($V1975),"",OFFSET('Smelter Look-up'!$I$4,$V1975-4,0))</f>
        <v/>
      </c>
      <c r="K1975" s="224"/>
      <c r="L1975" s="224"/>
      <c r="M1975" s="224"/>
      <c r="N1975" s="224"/>
      <c r="O1975" s="224"/>
      <c r="P1975" s="185"/>
      <c r="Q1975" s="225"/>
      <c r="R1975" s="182" t="str">
        <f ca="1">IF(ISERROR($V1975),"",OFFSET('Smelter Look-up'!$C$4,$V1975-4,0)&amp;"")</f>
        <v/>
      </c>
      <c r="S1975" s="181" t="str">
        <f t="shared" ca="1" si="275"/>
        <v/>
      </c>
      <c r="T1975" s="181" t="str">
        <f ca="1">IF(B1975="","",IF(ISERROR(MATCH($J1975,SorP!$B$1:$B$6226,0)),"",INDIRECT("'SorP'!$A$"&amp;MATCH($S1975&amp;$J1975,SorP!C:C,0))))</f>
        <v/>
      </c>
      <c r="U1975" s="201"/>
      <c r="V1975" s="226" t="e">
        <f>IF(C1975="",NA(),IF(OR(C1975="Smelter not listed",C1975="Smelter not yet identified"),MATCH($B1975&amp;$D1975,'Smelter Look-up'!$J:$J,0),MATCH($B1975&amp;$C1975,'Smelter Look-up'!$J:$J,0)))</f>
        <v>#N/A</v>
      </c>
      <c r="X1975" s="227">
        <f t="shared" ca="1" si="276"/>
        <v>0</v>
      </c>
      <c r="AB1975" s="228" t="str">
        <f t="shared" si="277"/>
        <v/>
      </c>
    </row>
    <row r="1976" spans="1:28" s="227" customFormat="1" ht="20.25">
      <c r="A1976" s="181"/>
      <c r="B1976" s="182" t="str">
        <f>IF(LEN(A1976)=0,"",INDEX('Smelter Look-up'!$A:$A,MATCH($A1976,'Smelter Look-up'!$E:$E,0)))</f>
        <v/>
      </c>
      <c r="C1976" s="186" t="str">
        <f>IF(LEN(A1976)=0,"",INDEX('Smelter Look-up'!$C:$C,MATCH($A1976,'Smelter Look-up'!$E:$E,0)))</f>
        <v/>
      </c>
      <c r="D1976" s="230"/>
      <c r="E1976" s="182" t="str">
        <f ca="1">IF(ISERROR($V1976),"",OFFSET('Smelter Look-up'!$D$4,$V1976-4,0)&amp;"")</f>
        <v/>
      </c>
      <c r="F1976" s="182" t="str">
        <f ca="1">IF(ISERROR($V1976),"",OFFSET('Smelter Look-up'!$E$4,$V1976-4,0))</f>
        <v/>
      </c>
      <c r="G1976" s="182" t="str">
        <f ca="1">IF(C1976=$X$4,IF(ISERROR($V1976),"Enter smelter details","RMI"),IF(ISERROR($V1976),"",OFFSET('Smelter Look-up'!$F$4,$V1976-4,0)))</f>
        <v/>
      </c>
      <c r="H1976" s="183" t="str">
        <f ca="1">IF(ISERROR($V1976),"",OFFSET('Smelter Look-up'!$G$4,$V1976-4,0))</f>
        <v/>
      </c>
      <c r="I1976" s="184" t="str">
        <f ca="1">IF(ISERROR($V1976),"",OFFSET('Smelter Look-up'!$H$4,$V1976-4,0))</f>
        <v/>
      </c>
      <c r="J1976" s="184" t="str">
        <f ca="1">IF(ISERROR($V1976),"",OFFSET('Smelter Look-up'!$I$4,$V1976-4,0))</f>
        <v/>
      </c>
      <c r="K1976" s="224"/>
      <c r="L1976" s="224"/>
      <c r="M1976" s="224"/>
      <c r="N1976" s="224"/>
      <c r="O1976" s="224"/>
      <c r="P1976" s="185"/>
      <c r="Q1976" s="225"/>
      <c r="R1976" s="182" t="str">
        <f ca="1">IF(ISERROR($V1976),"",OFFSET('Smelter Look-up'!$C$4,$V1976-4,0)&amp;"")</f>
        <v/>
      </c>
      <c r="S1976" s="181" t="str">
        <f t="shared" ca="1" si="275"/>
        <v/>
      </c>
      <c r="T1976" s="181" t="str">
        <f ca="1">IF(B1976="","",IF(ISERROR(MATCH($J1976,SorP!$B$1:$B$6226,0)),"",INDIRECT("'SorP'!$A$"&amp;MATCH($S1976&amp;$J1976,SorP!C:C,0))))</f>
        <v/>
      </c>
      <c r="U1976" s="201"/>
      <c r="V1976" s="226" t="e">
        <f>IF(C1976="",NA(),IF(OR(C1976="Smelter not listed",C1976="Smelter not yet identified"),MATCH($B1976&amp;$D1976,'Smelter Look-up'!$J:$J,0),MATCH($B1976&amp;$C1976,'Smelter Look-up'!$J:$J,0)))</f>
        <v>#N/A</v>
      </c>
      <c r="X1976" s="227">
        <f t="shared" ca="1" si="276"/>
        <v>0</v>
      </c>
      <c r="AB1976" s="228" t="str">
        <f t="shared" si="277"/>
        <v/>
      </c>
    </row>
    <row r="1977" spans="1:28" s="227" customFormat="1" ht="20.25">
      <c r="A1977" s="181"/>
      <c r="B1977" s="182" t="str">
        <f>IF(LEN(A1977)=0,"",INDEX('Smelter Look-up'!$A:$A,MATCH($A1977,'Smelter Look-up'!$E:$E,0)))</f>
        <v/>
      </c>
      <c r="C1977" s="186" t="str">
        <f>IF(LEN(A1977)=0,"",INDEX('Smelter Look-up'!$C:$C,MATCH($A1977,'Smelter Look-up'!$E:$E,0)))</f>
        <v/>
      </c>
      <c r="D1977" s="230"/>
      <c r="E1977" s="182" t="str">
        <f ca="1">IF(ISERROR($V1977),"",OFFSET('Smelter Look-up'!$D$4,$V1977-4,0)&amp;"")</f>
        <v/>
      </c>
      <c r="F1977" s="182" t="str">
        <f ca="1">IF(ISERROR($V1977),"",OFFSET('Smelter Look-up'!$E$4,$V1977-4,0))</f>
        <v/>
      </c>
      <c r="G1977" s="182" t="str">
        <f ca="1">IF(C1977=$X$4,IF(ISERROR($V1977),"Enter smelter details","RMI"),IF(ISERROR($V1977),"",OFFSET('Smelter Look-up'!$F$4,$V1977-4,0)))</f>
        <v/>
      </c>
      <c r="H1977" s="183" t="str">
        <f ca="1">IF(ISERROR($V1977),"",OFFSET('Smelter Look-up'!$G$4,$V1977-4,0))</f>
        <v/>
      </c>
      <c r="I1977" s="184" t="str">
        <f ca="1">IF(ISERROR($V1977),"",OFFSET('Smelter Look-up'!$H$4,$V1977-4,0))</f>
        <v/>
      </c>
      <c r="J1977" s="184" t="str">
        <f ca="1">IF(ISERROR($V1977),"",OFFSET('Smelter Look-up'!$I$4,$V1977-4,0))</f>
        <v/>
      </c>
      <c r="K1977" s="224"/>
      <c r="L1977" s="224"/>
      <c r="M1977" s="224"/>
      <c r="N1977" s="224"/>
      <c r="O1977" s="224"/>
      <c r="P1977" s="185"/>
      <c r="Q1977" s="225"/>
      <c r="R1977" s="182" t="str">
        <f ca="1">IF(ISERROR($V1977),"",OFFSET('Smelter Look-up'!$C$4,$V1977-4,0)&amp;"")</f>
        <v/>
      </c>
      <c r="S1977" s="181" t="str">
        <f t="shared" ca="1" si="275"/>
        <v/>
      </c>
      <c r="T1977" s="181" t="str">
        <f ca="1">IF(B1977="","",IF(ISERROR(MATCH($J1977,SorP!$B$1:$B$6226,0)),"",INDIRECT("'SorP'!$A$"&amp;MATCH($S1977&amp;$J1977,SorP!C:C,0))))</f>
        <v/>
      </c>
      <c r="U1977" s="201"/>
      <c r="V1977" s="226" t="e">
        <f>IF(C1977="",NA(),IF(OR(C1977="Smelter not listed",C1977="Smelter not yet identified"),MATCH($B1977&amp;$D1977,'Smelter Look-up'!$J:$J,0),MATCH($B1977&amp;$C1977,'Smelter Look-up'!$J:$J,0)))</f>
        <v>#N/A</v>
      </c>
      <c r="X1977" s="227">
        <f t="shared" ca="1" si="276"/>
        <v>0</v>
      </c>
      <c r="AB1977" s="228" t="str">
        <f t="shared" si="277"/>
        <v/>
      </c>
    </row>
    <row r="1978" spans="1:28" s="227" customFormat="1" ht="20.25">
      <c r="A1978" s="181"/>
      <c r="B1978" s="182" t="str">
        <f>IF(LEN(A1978)=0,"",INDEX('Smelter Look-up'!$A:$A,MATCH($A1978,'Smelter Look-up'!$E:$E,0)))</f>
        <v/>
      </c>
      <c r="C1978" s="186" t="str">
        <f>IF(LEN(A1978)=0,"",INDEX('Smelter Look-up'!$C:$C,MATCH($A1978,'Smelter Look-up'!$E:$E,0)))</f>
        <v/>
      </c>
      <c r="D1978" s="230"/>
      <c r="E1978" s="182" t="str">
        <f ca="1">IF(ISERROR($V1978),"",OFFSET('Smelter Look-up'!$D$4,$V1978-4,0)&amp;"")</f>
        <v/>
      </c>
      <c r="F1978" s="182" t="str">
        <f ca="1">IF(ISERROR($V1978),"",OFFSET('Smelter Look-up'!$E$4,$V1978-4,0))</f>
        <v/>
      </c>
      <c r="G1978" s="182" t="str">
        <f ca="1">IF(C1978=$X$4,IF(ISERROR($V1978),"Enter smelter details","RMI"),IF(ISERROR($V1978),"",OFFSET('Smelter Look-up'!$F$4,$V1978-4,0)))</f>
        <v/>
      </c>
      <c r="H1978" s="183" t="str">
        <f ca="1">IF(ISERROR($V1978),"",OFFSET('Smelter Look-up'!$G$4,$V1978-4,0))</f>
        <v/>
      </c>
      <c r="I1978" s="184" t="str">
        <f ca="1">IF(ISERROR($V1978),"",OFFSET('Smelter Look-up'!$H$4,$V1978-4,0))</f>
        <v/>
      </c>
      <c r="J1978" s="184" t="str">
        <f ca="1">IF(ISERROR($V1978),"",OFFSET('Smelter Look-up'!$I$4,$V1978-4,0))</f>
        <v/>
      </c>
      <c r="K1978" s="224"/>
      <c r="L1978" s="224"/>
      <c r="M1978" s="224"/>
      <c r="N1978" s="224"/>
      <c r="O1978" s="224"/>
      <c r="P1978" s="185"/>
      <c r="Q1978" s="225"/>
      <c r="R1978" s="182" t="str">
        <f ca="1">IF(ISERROR($V1978),"",OFFSET('Smelter Look-up'!$C$4,$V1978-4,0)&amp;"")</f>
        <v/>
      </c>
      <c r="S1978" s="181" t="str">
        <f t="shared" ca="1" si="275"/>
        <v/>
      </c>
      <c r="T1978" s="181" t="str">
        <f ca="1">IF(B1978="","",IF(ISERROR(MATCH($J1978,SorP!$B$1:$B$6226,0)),"",INDIRECT("'SorP'!$A$"&amp;MATCH($S1978&amp;$J1978,SorP!C:C,0))))</f>
        <v/>
      </c>
      <c r="U1978" s="201"/>
      <c r="V1978" s="226" t="e">
        <f>IF(C1978="",NA(),IF(OR(C1978="Smelter not listed",C1978="Smelter not yet identified"),MATCH($B1978&amp;$D1978,'Smelter Look-up'!$J:$J,0),MATCH($B1978&amp;$C1978,'Smelter Look-up'!$J:$J,0)))</f>
        <v>#N/A</v>
      </c>
      <c r="X1978" s="227">
        <f t="shared" ca="1" si="276"/>
        <v>0</v>
      </c>
      <c r="AB1978" s="228" t="str">
        <f t="shared" si="277"/>
        <v/>
      </c>
    </row>
    <row r="1979" spans="1:28" s="227" customFormat="1" ht="20.25">
      <c r="A1979" s="181"/>
      <c r="B1979" s="182" t="str">
        <f>IF(LEN(A1979)=0,"",INDEX('Smelter Look-up'!$A:$A,MATCH($A1979,'Smelter Look-up'!$E:$E,0)))</f>
        <v/>
      </c>
      <c r="C1979" s="186" t="str">
        <f>IF(LEN(A1979)=0,"",INDEX('Smelter Look-up'!$C:$C,MATCH($A1979,'Smelter Look-up'!$E:$E,0)))</f>
        <v/>
      </c>
      <c r="D1979" s="230"/>
      <c r="E1979" s="182" t="str">
        <f ca="1">IF(ISERROR($V1979),"",OFFSET('Smelter Look-up'!$D$4,$V1979-4,0)&amp;"")</f>
        <v/>
      </c>
      <c r="F1979" s="182" t="str">
        <f ca="1">IF(ISERROR($V1979),"",OFFSET('Smelter Look-up'!$E$4,$V1979-4,0))</f>
        <v/>
      </c>
      <c r="G1979" s="182" t="str">
        <f ca="1">IF(C1979=$X$4,IF(ISERROR($V1979),"Enter smelter details","RMI"),IF(ISERROR($V1979),"",OFFSET('Smelter Look-up'!$F$4,$V1979-4,0)))</f>
        <v/>
      </c>
      <c r="H1979" s="183" t="str">
        <f ca="1">IF(ISERROR($V1979),"",OFFSET('Smelter Look-up'!$G$4,$V1979-4,0))</f>
        <v/>
      </c>
      <c r="I1979" s="184" t="str">
        <f ca="1">IF(ISERROR($V1979),"",OFFSET('Smelter Look-up'!$H$4,$V1979-4,0))</f>
        <v/>
      </c>
      <c r="J1979" s="184" t="str">
        <f ca="1">IF(ISERROR($V1979),"",OFFSET('Smelter Look-up'!$I$4,$V1979-4,0))</f>
        <v/>
      </c>
      <c r="K1979" s="224"/>
      <c r="L1979" s="224"/>
      <c r="M1979" s="224"/>
      <c r="N1979" s="224"/>
      <c r="O1979" s="224"/>
      <c r="P1979" s="185"/>
      <c r="Q1979" s="225"/>
      <c r="R1979" s="182" t="str">
        <f ca="1">IF(ISERROR($V1979),"",OFFSET('Smelter Look-up'!$C$4,$V1979-4,0)&amp;"")</f>
        <v/>
      </c>
      <c r="S1979" s="181" t="str">
        <f t="shared" ref="S1979" ca="1" si="278">IF(B1979="","",IF(ISERROR(MATCH($E1979,CL,0)),"Unknown",INDIRECT("'C'!$A$"&amp;MATCH($E1979,CL,0)+1)))</f>
        <v/>
      </c>
      <c r="T1979" s="181" t="str">
        <f ca="1">IF(B1979="","",IF(ISERROR(MATCH($J1979,SorP!$B$1:$B$6226,0)),"",INDIRECT("'SorP'!$A$"&amp;MATCH($S1979&amp;$J1979,SorP!C:C,0))))</f>
        <v/>
      </c>
      <c r="U1979" s="201"/>
      <c r="V1979" s="226" t="e">
        <f>IF(C1979="",NA(),IF(OR(C1979="Smelter not listed",C1979="Smelter not yet identified"),MATCH($B1979&amp;$D1979,'Smelter Look-up'!$J:$J,0),MATCH($B1979&amp;$C1979,'Smelter Look-up'!$J:$J,0)))</f>
        <v>#N/A</v>
      </c>
      <c r="X1979" s="227">
        <f t="shared" ref="X1979" ca="1" si="279">IF(AND(C1979="Smelter not listed",OR(LEN(D1979)=0,LEN(E1979)=0)),1,0)</f>
        <v>0</v>
      </c>
      <c r="AB1979" s="228" t="str">
        <f t="shared" ref="AB1979" si="280">B1979&amp;C1979</f>
        <v/>
      </c>
    </row>
    <row r="1980" spans="1:28" s="227" customFormat="1" ht="20.25">
      <c r="A1980" s="181"/>
      <c r="B1980" s="182" t="str">
        <f>IF(LEN(A1980)=0,"",INDEX('Smelter Look-up'!$A:$A,MATCH($A1980,'Smelter Look-up'!$E:$E,0)))</f>
        <v/>
      </c>
      <c r="C1980" s="186" t="str">
        <f>IF(LEN(A1980)=0,"",INDEX('Smelter Look-up'!$C:$C,MATCH($A1980,'Smelter Look-up'!$E:$E,0)))</f>
        <v/>
      </c>
      <c r="D1980" s="230"/>
      <c r="E1980" s="182" t="str">
        <f ca="1">IF(ISERROR($V1980),"",OFFSET('Smelter Look-up'!$D$4,$V1980-4,0)&amp;"")</f>
        <v/>
      </c>
      <c r="F1980" s="182" t="str">
        <f ca="1">IF(ISERROR($V1980),"",OFFSET('Smelter Look-up'!$E$4,$V1980-4,0))</f>
        <v/>
      </c>
      <c r="G1980" s="182" t="str">
        <f ca="1">IF(C1980=$X$4,IF(ISERROR($V1980),"Enter smelter details","RMI"),IF(ISERROR($V1980),"",OFFSET('Smelter Look-up'!$F$4,$V1980-4,0)))</f>
        <v/>
      </c>
      <c r="H1980" s="183" t="str">
        <f ca="1">IF(ISERROR($V1980),"",OFFSET('Smelter Look-up'!$G$4,$V1980-4,0))</f>
        <v/>
      </c>
      <c r="I1980" s="184" t="str">
        <f ca="1">IF(ISERROR($V1980),"",OFFSET('Smelter Look-up'!$H$4,$V1980-4,0))</f>
        <v/>
      </c>
      <c r="J1980" s="184" t="str">
        <f ca="1">IF(ISERROR($V1980),"",OFFSET('Smelter Look-up'!$I$4,$V1980-4,0))</f>
        <v/>
      </c>
      <c r="K1980" s="224"/>
      <c r="L1980" s="224"/>
      <c r="M1980" s="224"/>
      <c r="N1980" s="224"/>
      <c r="O1980" s="224"/>
      <c r="P1980" s="185"/>
      <c r="Q1980" s="225"/>
      <c r="R1980" s="182" t="str">
        <f ca="1">IF(ISERROR($V1980),"",OFFSET('Smelter Look-up'!$C$4,$V1980-4,0)&amp;"")</f>
        <v/>
      </c>
      <c r="S1980" s="181" t="str">
        <f t="shared" ref="S1980:S2011" ca="1" si="281">IF(B1980="","",IF(ISERROR(MATCH($E1980,CL,0)),"Unknown",INDIRECT("'C'!$A$"&amp;MATCH($E1980,CL,0)+1)))</f>
        <v/>
      </c>
      <c r="T1980" s="181" t="str">
        <f ca="1">IF(B1980="","",IF(ISERROR(MATCH($J1980,SorP!$B$1:$B$6226,0)),"",INDIRECT("'SorP'!$A$"&amp;MATCH($S1980&amp;$J1980,SorP!C:C,0))))</f>
        <v/>
      </c>
      <c r="U1980" s="201"/>
      <c r="V1980" s="226" t="e">
        <f>IF(C1980="",NA(),IF(OR(C1980="Smelter not listed",C1980="Smelter not yet identified"),MATCH($B1980&amp;$D1980,'Smelter Look-up'!$J:$J,0),MATCH($B1980&amp;$C1980,'Smelter Look-up'!$J:$J,0)))</f>
        <v>#N/A</v>
      </c>
      <c r="X1980" s="227">
        <f t="shared" ref="X1980:X2011" ca="1" si="282">IF(AND(C1980="Smelter not listed",OR(LEN(D1980)=0,LEN(E1980)=0)),1,0)</f>
        <v>0</v>
      </c>
      <c r="AB1980" s="228" t="str">
        <f t="shared" ref="AB1980:AB2011" si="283">B1980&amp;C1980</f>
        <v/>
      </c>
    </row>
    <row r="1981" spans="1:28" s="227" customFormat="1" ht="20.25">
      <c r="A1981" s="181"/>
      <c r="B1981" s="182" t="str">
        <f>IF(LEN(A1981)=0,"",INDEX('Smelter Look-up'!$A:$A,MATCH($A1981,'Smelter Look-up'!$E:$E,0)))</f>
        <v/>
      </c>
      <c r="C1981" s="186" t="str">
        <f>IF(LEN(A1981)=0,"",INDEX('Smelter Look-up'!$C:$C,MATCH($A1981,'Smelter Look-up'!$E:$E,0)))</f>
        <v/>
      </c>
      <c r="D1981" s="230"/>
      <c r="E1981" s="182" t="str">
        <f ca="1">IF(ISERROR($V1981),"",OFFSET('Smelter Look-up'!$D$4,$V1981-4,0)&amp;"")</f>
        <v/>
      </c>
      <c r="F1981" s="182" t="str">
        <f ca="1">IF(ISERROR($V1981),"",OFFSET('Smelter Look-up'!$E$4,$V1981-4,0))</f>
        <v/>
      </c>
      <c r="G1981" s="182" t="str">
        <f ca="1">IF(C1981=$X$4,IF(ISERROR($V1981),"Enter smelter details","RMI"),IF(ISERROR($V1981),"",OFFSET('Smelter Look-up'!$F$4,$V1981-4,0)))</f>
        <v/>
      </c>
      <c r="H1981" s="183" t="str">
        <f ca="1">IF(ISERROR($V1981),"",OFFSET('Smelter Look-up'!$G$4,$V1981-4,0))</f>
        <v/>
      </c>
      <c r="I1981" s="184" t="str">
        <f ca="1">IF(ISERROR($V1981),"",OFFSET('Smelter Look-up'!$H$4,$V1981-4,0))</f>
        <v/>
      </c>
      <c r="J1981" s="184" t="str">
        <f ca="1">IF(ISERROR($V1981),"",OFFSET('Smelter Look-up'!$I$4,$V1981-4,0))</f>
        <v/>
      </c>
      <c r="K1981" s="224"/>
      <c r="L1981" s="224"/>
      <c r="M1981" s="224"/>
      <c r="N1981" s="224"/>
      <c r="O1981" s="224"/>
      <c r="P1981" s="185"/>
      <c r="Q1981" s="225"/>
      <c r="R1981" s="182" t="str">
        <f ca="1">IF(ISERROR($V1981),"",OFFSET('Smelter Look-up'!$C$4,$V1981-4,0)&amp;"")</f>
        <v/>
      </c>
      <c r="S1981" s="181" t="str">
        <f t="shared" ca="1" si="281"/>
        <v/>
      </c>
      <c r="T1981" s="181" t="str">
        <f ca="1">IF(B1981="","",IF(ISERROR(MATCH($J1981,SorP!$B$1:$B$6226,0)),"",INDIRECT("'SorP'!$A$"&amp;MATCH($S1981&amp;$J1981,SorP!C:C,0))))</f>
        <v/>
      </c>
      <c r="U1981" s="201"/>
      <c r="V1981" s="226" t="e">
        <f>IF(C1981="",NA(),IF(OR(C1981="Smelter not listed",C1981="Smelter not yet identified"),MATCH($B1981&amp;$D1981,'Smelter Look-up'!$J:$J,0),MATCH($B1981&amp;$C1981,'Smelter Look-up'!$J:$J,0)))</f>
        <v>#N/A</v>
      </c>
      <c r="X1981" s="227">
        <f t="shared" ca="1" si="282"/>
        <v>0</v>
      </c>
      <c r="AB1981" s="228" t="str">
        <f t="shared" si="283"/>
        <v/>
      </c>
    </row>
    <row r="1982" spans="1:28" s="227" customFormat="1" ht="20.25">
      <c r="A1982" s="181"/>
      <c r="B1982" s="182" t="str">
        <f>IF(LEN(A1982)=0,"",INDEX('Smelter Look-up'!$A:$A,MATCH($A1982,'Smelter Look-up'!$E:$E,0)))</f>
        <v/>
      </c>
      <c r="C1982" s="186" t="str">
        <f>IF(LEN(A1982)=0,"",INDEX('Smelter Look-up'!$C:$C,MATCH($A1982,'Smelter Look-up'!$E:$E,0)))</f>
        <v/>
      </c>
      <c r="D1982" s="230"/>
      <c r="E1982" s="182" t="str">
        <f ca="1">IF(ISERROR($V1982),"",OFFSET('Smelter Look-up'!$D$4,$V1982-4,0)&amp;"")</f>
        <v/>
      </c>
      <c r="F1982" s="182" t="str">
        <f ca="1">IF(ISERROR($V1982),"",OFFSET('Smelter Look-up'!$E$4,$V1982-4,0))</f>
        <v/>
      </c>
      <c r="G1982" s="182" t="str">
        <f ca="1">IF(C1982=$X$4,IF(ISERROR($V1982),"Enter smelter details","RMI"),IF(ISERROR($V1982),"",OFFSET('Smelter Look-up'!$F$4,$V1982-4,0)))</f>
        <v/>
      </c>
      <c r="H1982" s="183" t="str">
        <f ca="1">IF(ISERROR($V1982),"",OFFSET('Smelter Look-up'!$G$4,$V1982-4,0))</f>
        <v/>
      </c>
      <c r="I1982" s="184" t="str">
        <f ca="1">IF(ISERROR($V1982),"",OFFSET('Smelter Look-up'!$H$4,$V1982-4,0))</f>
        <v/>
      </c>
      <c r="J1982" s="184" t="str">
        <f ca="1">IF(ISERROR($V1982),"",OFFSET('Smelter Look-up'!$I$4,$V1982-4,0))</f>
        <v/>
      </c>
      <c r="K1982" s="224"/>
      <c r="L1982" s="224"/>
      <c r="M1982" s="224"/>
      <c r="N1982" s="224"/>
      <c r="O1982" s="224"/>
      <c r="P1982" s="185"/>
      <c r="Q1982" s="225"/>
      <c r="R1982" s="182" t="str">
        <f ca="1">IF(ISERROR($V1982),"",OFFSET('Smelter Look-up'!$C$4,$V1982-4,0)&amp;"")</f>
        <v/>
      </c>
      <c r="S1982" s="181" t="str">
        <f t="shared" ca="1" si="281"/>
        <v/>
      </c>
      <c r="T1982" s="181" t="str">
        <f ca="1">IF(B1982="","",IF(ISERROR(MATCH($J1982,SorP!$B$1:$B$6226,0)),"",INDIRECT("'SorP'!$A$"&amp;MATCH($S1982&amp;$J1982,SorP!C:C,0))))</f>
        <v/>
      </c>
      <c r="U1982" s="201"/>
      <c r="V1982" s="226" t="e">
        <f>IF(C1982="",NA(),IF(OR(C1982="Smelter not listed",C1982="Smelter not yet identified"),MATCH($B1982&amp;$D1982,'Smelter Look-up'!$J:$J,0),MATCH($B1982&amp;$C1982,'Smelter Look-up'!$J:$J,0)))</f>
        <v>#N/A</v>
      </c>
      <c r="X1982" s="227">
        <f t="shared" ca="1" si="282"/>
        <v>0</v>
      </c>
      <c r="AB1982" s="228" t="str">
        <f t="shared" si="283"/>
        <v/>
      </c>
    </row>
    <row r="1983" spans="1:28" s="227" customFormat="1" ht="20.25">
      <c r="A1983" s="181"/>
      <c r="B1983" s="182" t="str">
        <f>IF(LEN(A1983)=0,"",INDEX('Smelter Look-up'!$A:$A,MATCH($A1983,'Smelter Look-up'!$E:$E,0)))</f>
        <v/>
      </c>
      <c r="C1983" s="186" t="str">
        <f>IF(LEN(A1983)=0,"",INDEX('Smelter Look-up'!$C:$C,MATCH($A1983,'Smelter Look-up'!$E:$E,0)))</f>
        <v/>
      </c>
      <c r="D1983" s="230"/>
      <c r="E1983" s="182" t="str">
        <f ca="1">IF(ISERROR($V1983),"",OFFSET('Smelter Look-up'!$D$4,$V1983-4,0)&amp;"")</f>
        <v/>
      </c>
      <c r="F1983" s="182" t="str">
        <f ca="1">IF(ISERROR($V1983),"",OFFSET('Smelter Look-up'!$E$4,$V1983-4,0))</f>
        <v/>
      </c>
      <c r="G1983" s="182" t="str">
        <f ca="1">IF(C1983=$X$4,IF(ISERROR($V1983),"Enter smelter details","RMI"),IF(ISERROR($V1983),"",OFFSET('Smelter Look-up'!$F$4,$V1983-4,0)))</f>
        <v/>
      </c>
      <c r="H1983" s="183" t="str">
        <f ca="1">IF(ISERROR($V1983),"",OFFSET('Smelter Look-up'!$G$4,$V1983-4,0))</f>
        <v/>
      </c>
      <c r="I1983" s="184" t="str">
        <f ca="1">IF(ISERROR($V1983),"",OFFSET('Smelter Look-up'!$H$4,$V1983-4,0))</f>
        <v/>
      </c>
      <c r="J1983" s="184" t="str">
        <f ca="1">IF(ISERROR($V1983),"",OFFSET('Smelter Look-up'!$I$4,$V1983-4,0))</f>
        <v/>
      </c>
      <c r="K1983" s="224"/>
      <c r="L1983" s="224"/>
      <c r="M1983" s="224"/>
      <c r="N1983" s="224"/>
      <c r="O1983" s="224"/>
      <c r="P1983" s="185"/>
      <c r="Q1983" s="225"/>
      <c r="R1983" s="182" t="str">
        <f ca="1">IF(ISERROR($V1983),"",OFFSET('Smelter Look-up'!$C$4,$V1983-4,0)&amp;"")</f>
        <v/>
      </c>
      <c r="S1983" s="181" t="str">
        <f t="shared" ca="1" si="281"/>
        <v/>
      </c>
      <c r="T1983" s="181" t="str">
        <f ca="1">IF(B1983="","",IF(ISERROR(MATCH($J1983,SorP!$B$1:$B$6226,0)),"",INDIRECT("'SorP'!$A$"&amp;MATCH($S1983&amp;$J1983,SorP!C:C,0))))</f>
        <v/>
      </c>
      <c r="U1983" s="201"/>
      <c r="V1983" s="226" t="e">
        <f>IF(C1983="",NA(),IF(OR(C1983="Smelter not listed",C1983="Smelter not yet identified"),MATCH($B1983&amp;$D1983,'Smelter Look-up'!$J:$J,0),MATCH($B1983&amp;$C1983,'Smelter Look-up'!$J:$J,0)))</f>
        <v>#N/A</v>
      </c>
      <c r="X1983" s="227">
        <f t="shared" ca="1" si="282"/>
        <v>0</v>
      </c>
      <c r="AB1983" s="228" t="str">
        <f t="shared" si="283"/>
        <v/>
      </c>
    </row>
    <row r="1984" spans="1:28" s="227" customFormat="1" ht="20.25">
      <c r="A1984" s="181"/>
      <c r="B1984" s="182" t="str">
        <f>IF(LEN(A1984)=0,"",INDEX('Smelter Look-up'!$A:$A,MATCH($A1984,'Smelter Look-up'!$E:$E,0)))</f>
        <v/>
      </c>
      <c r="C1984" s="186" t="str">
        <f>IF(LEN(A1984)=0,"",INDEX('Smelter Look-up'!$C:$C,MATCH($A1984,'Smelter Look-up'!$E:$E,0)))</f>
        <v/>
      </c>
      <c r="D1984" s="230"/>
      <c r="E1984" s="182" t="str">
        <f ca="1">IF(ISERROR($V1984),"",OFFSET('Smelter Look-up'!$D$4,$V1984-4,0)&amp;"")</f>
        <v/>
      </c>
      <c r="F1984" s="182" t="str">
        <f ca="1">IF(ISERROR($V1984),"",OFFSET('Smelter Look-up'!$E$4,$V1984-4,0))</f>
        <v/>
      </c>
      <c r="G1984" s="182" t="str">
        <f ca="1">IF(C1984=$X$4,IF(ISERROR($V1984),"Enter smelter details","RMI"),IF(ISERROR($V1984),"",OFFSET('Smelter Look-up'!$F$4,$V1984-4,0)))</f>
        <v/>
      </c>
      <c r="H1984" s="183" t="str">
        <f ca="1">IF(ISERROR($V1984),"",OFFSET('Smelter Look-up'!$G$4,$V1984-4,0))</f>
        <v/>
      </c>
      <c r="I1984" s="184" t="str">
        <f ca="1">IF(ISERROR($V1984),"",OFFSET('Smelter Look-up'!$H$4,$V1984-4,0))</f>
        <v/>
      </c>
      <c r="J1984" s="184" t="str">
        <f ca="1">IF(ISERROR($V1984),"",OFFSET('Smelter Look-up'!$I$4,$V1984-4,0))</f>
        <v/>
      </c>
      <c r="K1984" s="224"/>
      <c r="L1984" s="224"/>
      <c r="M1984" s="224"/>
      <c r="N1984" s="224"/>
      <c r="O1984" s="224"/>
      <c r="P1984" s="185"/>
      <c r="Q1984" s="225"/>
      <c r="R1984" s="182" t="str">
        <f ca="1">IF(ISERROR($V1984),"",OFFSET('Smelter Look-up'!$C$4,$V1984-4,0)&amp;"")</f>
        <v/>
      </c>
      <c r="S1984" s="181" t="str">
        <f t="shared" ca="1" si="281"/>
        <v/>
      </c>
      <c r="T1984" s="181" t="str">
        <f ca="1">IF(B1984="","",IF(ISERROR(MATCH($J1984,SorP!$B$1:$B$6226,0)),"",INDIRECT("'SorP'!$A$"&amp;MATCH($S1984&amp;$J1984,SorP!C:C,0))))</f>
        <v/>
      </c>
      <c r="U1984" s="201"/>
      <c r="V1984" s="226" t="e">
        <f>IF(C1984="",NA(),IF(OR(C1984="Smelter not listed",C1984="Smelter not yet identified"),MATCH($B1984&amp;$D1984,'Smelter Look-up'!$J:$J,0),MATCH($B1984&amp;$C1984,'Smelter Look-up'!$J:$J,0)))</f>
        <v>#N/A</v>
      </c>
      <c r="X1984" s="227">
        <f t="shared" ca="1" si="282"/>
        <v>0</v>
      </c>
      <c r="AB1984" s="228" t="str">
        <f t="shared" si="283"/>
        <v/>
      </c>
    </row>
    <row r="1985" spans="1:28" s="227" customFormat="1" ht="20.25">
      <c r="A1985" s="181"/>
      <c r="B1985" s="182" t="str">
        <f>IF(LEN(A1985)=0,"",INDEX('Smelter Look-up'!$A:$A,MATCH($A1985,'Smelter Look-up'!$E:$E,0)))</f>
        <v/>
      </c>
      <c r="C1985" s="186" t="str">
        <f>IF(LEN(A1985)=0,"",INDEX('Smelter Look-up'!$C:$C,MATCH($A1985,'Smelter Look-up'!$E:$E,0)))</f>
        <v/>
      </c>
      <c r="D1985" s="230"/>
      <c r="E1985" s="182" t="str">
        <f ca="1">IF(ISERROR($V1985),"",OFFSET('Smelter Look-up'!$D$4,$V1985-4,0)&amp;"")</f>
        <v/>
      </c>
      <c r="F1985" s="182" t="str">
        <f ca="1">IF(ISERROR($V1985),"",OFFSET('Smelter Look-up'!$E$4,$V1985-4,0))</f>
        <v/>
      </c>
      <c r="G1985" s="182" t="str">
        <f ca="1">IF(C1985=$X$4,IF(ISERROR($V1985),"Enter smelter details","RMI"),IF(ISERROR($V1985),"",OFFSET('Smelter Look-up'!$F$4,$V1985-4,0)))</f>
        <v/>
      </c>
      <c r="H1985" s="183" t="str">
        <f ca="1">IF(ISERROR($V1985),"",OFFSET('Smelter Look-up'!$G$4,$V1985-4,0))</f>
        <v/>
      </c>
      <c r="I1985" s="184" t="str">
        <f ca="1">IF(ISERROR($V1985),"",OFFSET('Smelter Look-up'!$H$4,$V1985-4,0))</f>
        <v/>
      </c>
      <c r="J1985" s="184" t="str">
        <f ca="1">IF(ISERROR($V1985),"",OFFSET('Smelter Look-up'!$I$4,$V1985-4,0))</f>
        <v/>
      </c>
      <c r="K1985" s="224"/>
      <c r="L1985" s="224"/>
      <c r="M1985" s="224"/>
      <c r="N1985" s="224"/>
      <c r="O1985" s="224"/>
      <c r="P1985" s="185"/>
      <c r="Q1985" s="225"/>
      <c r="R1985" s="182" t="str">
        <f ca="1">IF(ISERROR($V1985),"",OFFSET('Smelter Look-up'!$C$4,$V1985-4,0)&amp;"")</f>
        <v/>
      </c>
      <c r="S1985" s="181" t="str">
        <f t="shared" ca="1" si="281"/>
        <v/>
      </c>
      <c r="T1985" s="181" t="str">
        <f ca="1">IF(B1985="","",IF(ISERROR(MATCH($J1985,SorP!$B$1:$B$6226,0)),"",INDIRECT("'SorP'!$A$"&amp;MATCH($S1985&amp;$J1985,SorP!C:C,0))))</f>
        <v/>
      </c>
      <c r="U1985" s="201"/>
      <c r="V1985" s="226" t="e">
        <f>IF(C1985="",NA(),IF(OR(C1985="Smelter not listed",C1985="Smelter not yet identified"),MATCH($B1985&amp;$D1985,'Smelter Look-up'!$J:$J,0),MATCH($B1985&amp;$C1985,'Smelter Look-up'!$J:$J,0)))</f>
        <v>#N/A</v>
      </c>
      <c r="X1985" s="227">
        <f t="shared" ca="1" si="282"/>
        <v>0</v>
      </c>
      <c r="AB1985" s="228" t="str">
        <f t="shared" si="283"/>
        <v/>
      </c>
    </row>
    <row r="1986" spans="1:28" s="227" customFormat="1" ht="20.25">
      <c r="A1986" s="181"/>
      <c r="B1986" s="182" t="str">
        <f>IF(LEN(A1986)=0,"",INDEX('Smelter Look-up'!$A:$A,MATCH($A1986,'Smelter Look-up'!$E:$E,0)))</f>
        <v/>
      </c>
      <c r="C1986" s="186" t="str">
        <f>IF(LEN(A1986)=0,"",INDEX('Smelter Look-up'!$C:$C,MATCH($A1986,'Smelter Look-up'!$E:$E,0)))</f>
        <v/>
      </c>
      <c r="D1986" s="230"/>
      <c r="E1986" s="182" t="str">
        <f ca="1">IF(ISERROR($V1986),"",OFFSET('Smelter Look-up'!$D$4,$V1986-4,0)&amp;"")</f>
        <v/>
      </c>
      <c r="F1986" s="182" t="str">
        <f ca="1">IF(ISERROR($V1986),"",OFFSET('Smelter Look-up'!$E$4,$V1986-4,0))</f>
        <v/>
      </c>
      <c r="G1986" s="182" t="str">
        <f ca="1">IF(C1986=$X$4,IF(ISERROR($V1986),"Enter smelter details","RMI"),IF(ISERROR($V1986),"",OFFSET('Smelter Look-up'!$F$4,$V1986-4,0)))</f>
        <v/>
      </c>
      <c r="H1986" s="183" t="str">
        <f ca="1">IF(ISERROR($V1986),"",OFFSET('Smelter Look-up'!$G$4,$V1986-4,0))</f>
        <v/>
      </c>
      <c r="I1986" s="184" t="str">
        <f ca="1">IF(ISERROR($V1986),"",OFFSET('Smelter Look-up'!$H$4,$V1986-4,0))</f>
        <v/>
      </c>
      <c r="J1986" s="184" t="str">
        <f ca="1">IF(ISERROR($V1986),"",OFFSET('Smelter Look-up'!$I$4,$V1986-4,0))</f>
        <v/>
      </c>
      <c r="K1986" s="224"/>
      <c r="L1986" s="224"/>
      <c r="M1986" s="224"/>
      <c r="N1986" s="224"/>
      <c r="O1986" s="224"/>
      <c r="P1986" s="185"/>
      <c r="Q1986" s="225"/>
      <c r="R1986" s="182" t="str">
        <f ca="1">IF(ISERROR($V1986),"",OFFSET('Smelter Look-up'!$C$4,$V1986-4,0)&amp;"")</f>
        <v/>
      </c>
      <c r="S1986" s="181" t="str">
        <f t="shared" ca="1" si="281"/>
        <v/>
      </c>
      <c r="T1986" s="181" t="str">
        <f ca="1">IF(B1986="","",IF(ISERROR(MATCH($J1986,SorP!$B$1:$B$6226,0)),"",INDIRECT("'SorP'!$A$"&amp;MATCH($S1986&amp;$J1986,SorP!C:C,0))))</f>
        <v/>
      </c>
      <c r="U1986" s="201"/>
      <c r="V1986" s="226" t="e">
        <f>IF(C1986="",NA(),IF(OR(C1986="Smelter not listed",C1986="Smelter not yet identified"),MATCH($B1986&amp;$D1986,'Smelter Look-up'!$J:$J,0),MATCH($B1986&amp;$C1986,'Smelter Look-up'!$J:$J,0)))</f>
        <v>#N/A</v>
      </c>
      <c r="X1986" s="227">
        <f t="shared" ca="1" si="282"/>
        <v>0</v>
      </c>
      <c r="AB1986" s="228" t="str">
        <f t="shared" si="283"/>
        <v/>
      </c>
    </row>
    <row r="1987" spans="1:28" s="227" customFormat="1" ht="20.25">
      <c r="A1987" s="181"/>
      <c r="B1987" s="182" t="str">
        <f>IF(LEN(A1987)=0,"",INDEX('Smelter Look-up'!$A:$A,MATCH($A1987,'Smelter Look-up'!$E:$E,0)))</f>
        <v/>
      </c>
      <c r="C1987" s="186" t="str">
        <f>IF(LEN(A1987)=0,"",INDEX('Smelter Look-up'!$C:$C,MATCH($A1987,'Smelter Look-up'!$E:$E,0)))</f>
        <v/>
      </c>
      <c r="D1987" s="230"/>
      <c r="E1987" s="182" t="str">
        <f ca="1">IF(ISERROR($V1987),"",OFFSET('Smelter Look-up'!$D$4,$V1987-4,0)&amp;"")</f>
        <v/>
      </c>
      <c r="F1987" s="182" t="str">
        <f ca="1">IF(ISERROR($V1987),"",OFFSET('Smelter Look-up'!$E$4,$V1987-4,0))</f>
        <v/>
      </c>
      <c r="G1987" s="182" t="str">
        <f ca="1">IF(C1987=$X$4,IF(ISERROR($V1987),"Enter smelter details","RMI"),IF(ISERROR($V1987),"",OFFSET('Smelter Look-up'!$F$4,$V1987-4,0)))</f>
        <v/>
      </c>
      <c r="H1987" s="183" t="str">
        <f ca="1">IF(ISERROR($V1987),"",OFFSET('Smelter Look-up'!$G$4,$V1987-4,0))</f>
        <v/>
      </c>
      <c r="I1987" s="184" t="str">
        <f ca="1">IF(ISERROR($V1987),"",OFFSET('Smelter Look-up'!$H$4,$V1987-4,0))</f>
        <v/>
      </c>
      <c r="J1987" s="184" t="str">
        <f ca="1">IF(ISERROR($V1987),"",OFFSET('Smelter Look-up'!$I$4,$V1987-4,0))</f>
        <v/>
      </c>
      <c r="K1987" s="224"/>
      <c r="L1987" s="224"/>
      <c r="M1987" s="224"/>
      <c r="N1987" s="224"/>
      <c r="O1987" s="224"/>
      <c r="P1987" s="185"/>
      <c r="Q1987" s="225"/>
      <c r="R1987" s="182" t="str">
        <f ca="1">IF(ISERROR($V1987),"",OFFSET('Smelter Look-up'!$C$4,$V1987-4,0)&amp;"")</f>
        <v/>
      </c>
      <c r="S1987" s="181" t="str">
        <f t="shared" ca="1" si="281"/>
        <v/>
      </c>
      <c r="T1987" s="181" t="str">
        <f ca="1">IF(B1987="","",IF(ISERROR(MATCH($J1987,SorP!$B$1:$B$6226,0)),"",INDIRECT("'SorP'!$A$"&amp;MATCH($S1987&amp;$J1987,SorP!C:C,0))))</f>
        <v/>
      </c>
      <c r="U1987" s="201"/>
      <c r="V1987" s="226" t="e">
        <f>IF(C1987="",NA(),IF(OR(C1987="Smelter not listed",C1987="Smelter not yet identified"),MATCH($B1987&amp;$D1987,'Smelter Look-up'!$J:$J,0),MATCH($B1987&amp;$C1987,'Smelter Look-up'!$J:$J,0)))</f>
        <v>#N/A</v>
      </c>
      <c r="X1987" s="227">
        <f t="shared" ca="1" si="282"/>
        <v>0</v>
      </c>
      <c r="AB1987" s="228" t="str">
        <f t="shared" si="283"/>
        <v/>
      </c>
    </row>
    <row r="1988" spans="1:28" s="227" customFormat="1" ht="20.25">
      <c r="A1988" s="181"/>
      <c r="B1988" s="182" t="str">
        <f>IF(LEN(A1988)=0,"",INDEX('Smelter Look-up'!$A:$A,MATCH($A1988,'Smelter Look-up'!$E:$E,0)))</f>
        <v/>
      </c>
      <c r="C1988" s="186" t="str">
        <f>IF(LEN(A1988)=0,"",INDEX('Smelter Look-up'!$C:$C,MATCH($A1988,'Smelter Look-up'!$E:$E,0)))</f>
        <v/>
      </c>
      <c r="D1988" s="230"/>
      <c r="E1988" s="182" t="str">
        <f ca="1">IF(ISERROR($V1988),"",OFFSET('Smelter Look-up'!$D$4,$V1988-4,0)&amp;"")</f>
        <v/>
      </c>
      <c r="F1988" s="182" t="str">
        <f ca="1">IF(ISERROR($V1988),"",OFFSET('Smelter Look-up'!$E$4,$V1988-4,0))</f>
        <v/>
      </c>
      <c r="G1988" s="182" t="str">
        <f ca="1">IF(C1988=$X$4,IF(ISERROR($V1988),"Enter smelter details","RMI"),IF(ISERROR($V1988),"",OFFSET('Smelter Look-up'!$F$4,$V1988-4,0)))</f>
        <v/>
      </c>
      <c r="H1988" s="183" t="str">
        <f ca="1">IF(ISERROR($V1988),"",OFFSET('Smelter Look-up'!$G$4,$V1988-4,0))</f>
        <v/>
      </c>
      <c r="I1988" s="184" t="str">
        <f ca="1">IF(ISERROR($V1988),"",OFFSET('Smelter Look-up'!$H$4,$V1988-4,0))</f>
        <v/>
      </c>
      <c r="J1988" s="184" t="str">
        <f ca="1">IF(ISERROR($V1988),"",OFFSET('Smelter Look-up'!$I$4,$V1988-4,0))</f>
        <v/>
      </c>
      <c r="K1988" s="224"/>
      <c r="L1988" s="224"/>
      <c r="M1988" s="224"/>
      <c r="N1988" s="224"/>
      <c r="O1988" s="224"/>
      <c r="P1988" s="185"/>
      <c r="Q1988" s="225"/>
      <c r="R1988" s="182" t="str">
        <f ca="1">IF(ISERROR($V1988),"",OFFSET('Smelter Look-up'!$C$4,$V1988-4,0)&amp;"")</f>
        <v/>
      </c>
      <c r="S1988" s="181" t="str">
        <f t="shared" ca="1" si="281"/>
        <v/>
      </c>
      <c r="T1988" s="181" t="str">
        <f ca="1">IF(B1988="","",IF(ISERROR(MATCH($J1988,SorP!$B$1:$B$6226,0)),"",INDIRECT("'SorP'!$A$"&amp;MATCH($S1988&amp;$J1988,SorP!C:C,0))))</f>
        <v/>
      </c>
      <c r="U1988" s="201"/>
      <c r="V1988" s="226" t="e">
        <f>IF(C1988="",NA(),IF(OR(C1988="Smelter not listed",C1988="Smelter not yet identified"),MATCH($B1988&amp;$D1988,'Smelter Look-up'!$J:$J,0),MATCH($B1988&amp;$C1988,'Smelter Look-up'!$J:$J,0)))</f>
        <v>#N/A</v>
      </c>
      <c r="X1988" s="227">
        <f t="shared" ca="1" si="282"/>
        <v>0</v>
      </c>
      <c r="AB1988" s="228" t="str">
        <f t="shared" si="283"/>
        <v/>
      </c>
    </row>
    <row r="1989" spans="1:28" s="227" customFormat="1" ht="20.25">
      <c r="A1989" s="181"/>
      <c r="B1989" s="182" t="str">
        <f>IF(LEN(A1989)=0,"",INDEX('Smelter Look-up'!$A:$A,MATCH($A1989,'Smelter Look-up'!$E:$E,0)))</f>
        <v/>
      </c>
      <c r="C1989" s="186" t="str">
        <f>IF(LEN(A1989)=0,"",INDEX('Smelter Look-up'!$C:$C,MATCH($A1989,'Smelter Look-up'!$E:$E,0)))</f>
        <v/>
      </c>
      <c r="D1989" s="230"/>
      <c r="E1989" s="182" t="str">
        <f ca="1">IF(ISERROR($V1989),"",OFFSET('Smelter Look-up'!$D$4,$V1989-4,0)&amp;"")</f>
        <v/>
      </c>
      <c r="F1989" s="182" t="str">
        <f ca="1">IF(ISERROR($V1989),"",OFFSET('Smelter Look-up'!$E$4,$V1989-4,0))</f>
        <v/>
      </c>
      <c r="G1989" s="182" t="str">
        <f ca="1">IF(C1989=$X$4,IF(ISERROR($V1989),"Enter smelter details","RMI"),IF(ISERROR($V1989),"",OFFSET('Smelter Look-up'!$F$4,$V1989-4,0)))</f>
        <v/>
      </c>
      <c r="H1989" s="183" t="str">
        <f ca="1">IF(ISERROR($V1989),"",OFFSET('Smelter Look-up'!$G$4,$V1989-4,0))</f>
        <v/>
      </c>
      <c r="I1989" s="184" t="str">
        <f ca="1">IF(ISERROR($V1989),"",OFFSET('Smelter Look-up'!$H$4,$V1989-4,0))</f>
        <v/>
      </c>
      <c r="J1989" s="184" t="str">
        <f ca="1">IF(ISERROR($V1989),"",OFFSET('Smelter Look-up'!$I$4,$V1989-4,0))</f>
        <v/>
      </c>
      <c r="K1989" s="224"/>
      <c r="L1989" s="224"/>
      <c r="M1989" s="224"/>
      <c r="N1989" s="224"/>
      <c r="O1989" s="224"/>
      <c r="P1989" s="185"/>
      <c r="Q1989" s="225"/>
      <c r="R1989" s="182" t="str">
        <f ca="1">IF(ISERROR($V1989),"",OFFSET('Smelter Look-up'!$C$4,$V1989-4,0)&amp;"")</f>
        <v/>
      </c>
      <c r="S1989" s="181" t="str">
        <f t="shared" ca="1" si="281"/>
        <v/>
      </c>
      <c r="T1989" s="181" t="str">
        <f ca="1">IF(B1989="","",IF(ISERROR(MATCH($J1989,SorP!$B$1:$B$6226,0)),"",INDIRECT("'SorP'!$A$"&amp;MATCH($S1989&amp;$J1989,SorP!C:C,0))))</f>
        <v/>
      </c>
      <c r="U1989" s="201"/>
      <c r="V1989" s="226" t="e">
        <f>IF(C1989="",NA(),IF(OR(C1989="Smelter not listed",C1989="Smelter not yet identified"),MATCH($B1989&amp;$D1989,'Smelter Look-up'!$J:$J,0),MATCH($B1989&amp;$C1989,'Smelter Look-up'!$J:$J,0)))</f>
        <v>#N/A</v>
      </c>
      <c r="X1989" s="227">
        <f t="shared" ca="1" si="282"/>
        <v>0</v>
      </c>
      <c r="AB1989" s="228" t="str">
        <f t="shared" si="283"/>
        <v/>
      </c>
    </row>
    <row r="1990" spans="1:28" s="227" customFormat="1" ht="20.25">
      <c r="A1990" s="181"/>
      <c r="B1990" s="182" t="str">
        <f>IF(LEN(A1990)=0,"",INDEX('Smelter Look-up'!$A:$A,MATCH($A1990,'Smelter Look-up'!$E:$E,0)))</f>
        <v/>
      </c>
      <c r="C1990" s="186" t="str">
        <f>IF(LEN(A1990)=0,"",INDEX('Smelter Look-up'!$C:$C,MATCH($A1990,'Smelter Look-up'!$E:$E,0)))</f>
        <v/>
      </c>
      <c r="D1990" s="230"/>
      <c r="E1990" s="182" t="str">
        <f ca="1">IF(ISERROR($V1990),"",OFFSET('Smelter Look-up'!$D$4,$V1990-4,0)&amp;"")</f>
        <v/>
      </c>
      <c r="F1990" s="182" t="str">
        <f ca="1">IF(ISERROR($V1990),"",OFFSET('Smelter Look-up'!$E$4,$V1990-4,0))</f>
        <v/>
      </c>
      <c r="G1990" s="182" t="str">
        <f ca="1">IF(C1990=$X$4,IF(ISERROR($V1990),"Enter smelter details","RMI"),IF(ISERROR($V1990),"",OFFSET('Smelter Look-up'!$F$4,$V1990-4,0)))</f>
        <v/>
      </c>
      <c r="H1990" s="183" t="str">
        <f ca="1">IF(ISERROR($V1990),"",OFFSET('Smelter Look-up'!$G$4,$V1990-4,0))</f>
        <v/>
      </c>
      <c r="I1990" s="184" t="str">
        <f ca="1">IF(ISERROR($V1990),"",OFFSET('Smelter Look-up'!$H$4,$V1990-4,0))</f>
        <v/>
      </c>
      <c r="J1990" s="184" t="str">
        <f ca="1">IF(ISERROR($V1990),"",OFFSET('Smelter Look-up'!$I$4,$V1990-4,0))</f>
        <v/>
      </c>
      <c r="K1990" s="224"/>
      <c r="L1990" s="224"/>
      <c r="M1990" s="224"/>
      <c r="N1990" s="224"/>
      <c r="O1990" s="224"/>
      <c r="P1990" s="185"/>
      <c r="Q1990" s="225"/>
      <c r="R1990" s="182" t="str">
        <f ca="1">IF(ISERROR($V1990),"",OFFSET('Smelter Look-up'!$C$4,$V1990-4,0)&amp;"")</f>
        <v/>
      </c>
      <c r="S1990" s="181" t="str">
        <f t="shared" ca="1" si="281"/>
        <v/>
      </c>
      <c r="T1990" s="181" t="str">
        <f ca="1">IF(B1990="","",IF(ISERROR(MATCH($J1990,SorP!$B$1:$B$6226,0)),"",INDIRECT("'SorP'!$A$"&amp;MATCH($S1990&amp;$J1990,SorP!C:C,0))))</f>
        <v/>
      </c>
      <c r="U1990" s="201"/>
      <c r="V1990" s="226" t="e">
        <f>IF(C1990="",NA(),IF(OR(C1990="Smelter not listed",C1990="Smelter not yet identified"),MATCH($B1990&amp;$D1990,'Smelter Look-up'!$J:$J,0),MATCH($B1990&amp;$C1990,'Smelter Look-up'!$J:$J,0)))</f>
        <v>#N/A</v>
      </c>
      <c r="X1990" s="227">
        <f t="shared" ca="1" si="282"/>
        <v>0</v>
      </c>
      <c r="AB1990" s="228" t="str">
        <f t="shared" si="283"/>
        <v/>
      </c>
    </row>
    <row r="1991" spans="1:28" s="227" customFormat="1" ht="20.25">
      <c r="A1991" s="181"/>
      <c r="B1991" s="182" t="str">
        <f>IF(LEN(A1991)=0,"",INDEX('Smelter Look-up'!$A:$A,MATCH($A1991,'Smelter Look-up'!$E:$E,0)))</f>
        <v/>
      </c>
      <c r="C1991" s="186" t="str">
        <f>IF(LEN(A1991)=0,"",INDEX('Smelter Look-up'!$C:$C,MATCH($A1991,'Smelter Look-up'!$E:$E,0)))</f>
        <v/>
      </c>
      <c r="D1991" s="230"/>
      <c r="E1991" s="182" t="str">
        <f ca="1">IF(ISERROR($V1991),"",OFFSET('Smelter Look-up'!$D$4,$V1991-4,0)&amp;"")</f>
        <v/>
      </c>
      <c r="F1991" s="182" t="str">
        <f ca="1">IF(ISERROR($V1991),"",OFFSET('Smelter Look-up'!$E$4,$V1991-4,0))</f>
        <v/>
      </c>
      <c r="G1991" s="182" t="str">
        <f ca="1">IF(C1991=$X$4,IF(ISERROR($V1991),"Enter smelter details","RMI"),IF(ISERROR($V1991),"",OFFSET('Smelter Look-up'!$F$4,$V1991-4,0)))</f>
        <v/>
      </c>
      <c r="H1991" s="183" t="str">
        <f ca="1">IF(ISERROR($V1991),"",OFFSET('Smelter Look-up'!$G$4,$V1991-4,0))</f>
        <v/>
      </c>
      <c r="I1991" s="184" t="str">
        <f ca="1">IF(ISERROR($V1991),"",OFFSET('Smelter Look-up'!$H$4,$V1991-4,0))</f>
        <v/>
      </c>
      <c r="J1991" s="184" t="str">
        <f ca="1">IF(ISERROR($V1991),"",OFFSET('Smelter Look-up'!$I$4,$V1991-4,0))</f>
        <v/>
      </c>
      <c r="K1991" s="224"/>
      <c r="L1991" s="224"/>
      <c r="M1991" s="224"/>
      <c r="N1991" s="224"/>
      <c r="O1991" s="224"/>
      <c r="P1991" s="185"/>
      <c r="Q1991" s="225"/>
      <c r="R1991" s="182" t="str">
        <f ca="1">IF(ISERROR($V1991),"",OFFSET('Smelter Look-up'!$C$4,$V1991-4,0)&amp;"")</f>
        <v/>
      </c>
      <c r="S1991" s="181" t="str">
        <f t="shared" ca="1" si="281"/>
        <v/>
      </c>
      <c r="T1991" s="181" t="str">
        <f ca="1">IF(B1991="","",IF(ISERROR(MATCH($J1991,SorP!$B$1:$B$6226,0)),"",INDIRECT("'SorP'!$A$"&amp;MATCH($S1991&amp;$J1991,SorP!C:C,0))))</f>
        <v/>
      </c>
      <c r="U1991" s="201"/>
      <c r="V1991" s="226" t="e">
        <f>IF(C1991="",NA(),IF(OR(C1991="Smelter not listed",C1991="Smelter not yet identified"),MATCH($B1991&amp;$D1991,'Smelter Look-up'!$J:$J,0),MATCH($B1991&amp;$C1991,'Smelter Look-up'!$J:$J,0)))</f>
        <v>#N/A</v>
      </c>
      <c r="X1991" s="227">
        <f t="shared" ca="1" si="282"/>
        <v>0</v>
      </c>
      <c r="AB1991" s="228" t="str">
        <f t="shared" si="283"/>
        <v/>
      </c>
    </row>
    <row r="1992" spans="1:28" s="227" customFormat="1" ht="20.25">
      <c r="A1992" s="181"/>
      <c r="B1992" s="182" t="str">
        <f>IF(LEN(A1992)=0,"",INDEX('Smelter Look-up'!$A:$A,MATCH($A1992,'Smelter Look-up'!$E:$E,0)))</f>
        <v/>
      </c>
      <c r="C1992" s="186" t="str">
        <f>IF(LEN(A1992)=0,"",INDEX('Smelter Look-up'!$C:$C,MATCH($A1992,'Smelter Look-up'!$E:$E,0)))</f>
        <v/>
      </c>
      <c r="D1992" s="230"/>
      <c r="E1992" s="182" t="str">
        <f ca="1">IF(ISERROR($V1992),"",OFFSET('Smelter Look-up'!$D$4,$V1992-4,0)&amp;"")</f>
        <v/>
      </c>
      <c r="F1992" s="182" t="str">
        <f ca="1">IF(ISERROR($V1992),"",OFFSET('Smelter Look-up'!$E$4,$V1992-4,0))</f>
        <v/>
      </c>
      <c r="G1992" s="182" t="str">
        <f ca="1">IF(C1992=$X$4,IF(ISERROR($V1992),"Enter smelter details","RMI"),IF(ISERROR($V1992),"",OFFSET('Smelter Look-up'!$F$4,$V1992-4,0)))</f>
        <v/>
      </c>
      <c r="H1992" s="183" t="str">
        <f ca="1">IF(ISERROR($V1992),"",OFFSET('Smelter Look-up'!$G$4,$V1992-4,0))</f>
        <v/>
      </c>
      <c r="I1992" s="184" t="str">
        <f ca="1">IF(ISERROR($V1992),"",OFFSET('Smelter Look-up'!$H$4,$V1992-4,0))</f>
        <v/>
      </c>
      <c r="J1992" s="184" t="str">
        <f ca="1">IF(ISERROR($V1992),"",OFFSET('Smelter Look-up'!$I$4,$V1992-4,0))</f>
        <v/>
      </c>
      <c r="K1992" s="224"/>
      <c r="L1992" s="224"/>
      <c r="M1992" s="224"/>
      <c r="N1992" s="224"/>
      <c r="O1992" s="224"/>
      <c r="P1992" s="185"/>
      <c r="Q1992" s="225"/>
      <c r="R1992" s="182" t="str">
        <f ca="1">IF(ISERROR($V1992),"",OFFSET('Smelter Look-up'!$C$4,$V1992-4,0)&amp;"")</f>
        <v/>
      </c>
      <c r="S1992" s="181" t="str">
        <f t="shared" ca="1" si="281"/>
        <v/>
      </c>
      <c r="T1992" s="181" t="str">
        <f ca="1">IF(B1992="","",IF(ISERROR(MATCH($J1992,SorP!$B$1:$B$6226,0)),"",INDIRECT("'SorP'!$A$"&amp;MATCH($S1992&amp;$J1992,SorP!C:C,0))))</f>
        <v/>
      </c>
      <c r="U1992" s="201"/>
      <c r="V1992" s="226" t="e">
        <f>IF(C1992="",NA(),IF(OR(C1992="Smelter not listed",C1992="Smelter not yet identified"),MATCH($B1992&amp;$D1992,'Smelter Look-up'!$J:$J,0),MATCH($B1992&amp;$C1992,'Smelter Look-up'!$J:$J,0)))</f>
        <v>#N/A</v>
      </c>
      <c r="X1992" s="227">
        <f t="shared" ca="1" si="282"/>
        <v>0</v>
      </c>
      <c r="AB1992" s="228" t="str">
        <f t="shared" si="283"/>
        <v/>
      </c>
    </row>
    <row r="1993" spans="1:28" s="227" customFormat="1" ht="20.25">
      <c r="A1993" s="181"/>
      <c r="B1993" s="182" t="str">
        <f>IF(LEN(A1993)=0,"",INDEX('Smelter Look-up'!$A:$A,MATCH($A1993,'Smelter Look-up'!$E:$E,0)))</f>
        <v/>
      </c>
      <c r="C1993" s="186" t="str">
        <f>IF(LEN(A1993)=0,"",INDEX('Smelter Look-up'!$C:$C,MATCH($A1993,'Smelter Look-up'!$E:$E,0)))</f>
        <v/>
      </c>
      <c r="D1993" s="230"/>
      <c r="E1993" s="182" t="str">
        <f ca="1">IF(ISERROR($V1993),"",OFFSET('Smelter Look-up'!$D$4,$V1993-4,0)&amp;"")</f>
        <v/>
      </c>
      <c r="F1993" s="182" t="str">
        <f ca="1">IF(ISERROR($V1993),"",OFFSET('Smelter Look-up'!$E$4,$V1993-4,0))</f>
        <v/>
      </c>
      <c r="G1993" s="182" t="str">
        <f ca="1">IF(C1993=$X$4,IF(ISERROR($V1993),"Enter smelter details","RMI"),IF(ISERROR($V1993),"",OFFSET('Smelter Look-up'!$F$4,$V1993-4,0)))</f>
        <v/>
      </c>
      <c r="H1993" s="183" t="str">
        <f ca="1">IF(ISERROR($V1993),"",OFFSET('Smelter Look-up'!$G$4,$V1993-4,0))</f>
        <v/>
      </c>
      <c r="I1993" s="184" t="str">
        <f ca="1">IF(ISERROR($V1993),"",OFFSET('Smelter Look-up'!$H$4,$V1993-4,0))</f>
        <v/>
      </c>
      <c r="J1993" s="184" t="str">
        <f ca="1">IF(ISERROR($V1993),"",OFFSET('Smelter Look-up'!$I$4,$V1993-4,0))</f>
        <v/>
      </c>
      <c r="K1993" s="224"/>
      <c r="L1993" s="224"/>
      <c r="M1993" s="224"/>
      <c r="N1993" s="224"/>
      <c r="O1993" s="224"/>
      <c r="P1993" s="185"/>
      <c r="Q1993" s="225"/>
      <c r="R1993" s="182" t="str">
        <f ca="1">IF(ISERROR($V1993),"",OFFSET('Smelter Look-up'!$C$4,$V1993-4,0)&amp;"")</f>
        <v/>
      </c>
      <c r="S1993" s="181" t="str">
        <f t="shared" ca="1" si="281"/>
        <v/>
      </c>
      <c r="T1993" s="181" t="str">
        <f ca="1">IF(B1993="","",IF(ISERROR(MATCH($J1993,SorP!$B$1:$B$6226,0)),"",INDIRECT("'SorP'!$A$"&amp;MATCH($S1993&amp;$J1993,SorP!C:C,0))))</f>
        <v/>
      </c>
      <c r="U1993" s="201"/>
      <c r="V1993" s="226" t="e">
        <f>IF(C1993="",NA(),IF(OR(C1993="Smelter not listed",C1993="Smelter not yet identified"),MATCH($B1993&amp;$D1993,'Smelter Look-up'!$J:$J,0),MATCH($B1993&amp;$C1993,'Smelter Look-up'!$J:$J,0)))</f>
        <v>#N/A</v>
      </c>
      <c r="X1993" s="227">
        <f t="shared" ca="1" si="282"/>
        <v>0</v>
      </c>
      <c r="AB1993" s="228" t="str">
        <f t="shared" si="283"/>
        <v/>
      </c>
    </row>
    <row r="1994" spans="1:28" s="227" customFormat="1" ht="20.25">
      <c r="A1994" s="181"/>
      <c r="B1994" s="182" t="str">
        <f>IF(LEN(A1994)=0,"",INDEX('Smelter Look-up'!$A:$A,MATCH($A1994,'Smelter Look-up'!$E:$E,0)))</f>
        <v/>
      </c>
      <c r="C1994" s="186" t="str">
        <f>IF(LEN(A1994)=0,"",INDEX('Smelter Look-up'!$C:$C,MATCH($A1994,'Smelter Look-up'!$E:$E,0)))</f>
        <v/>
      </c>
      <c r="D1994" s="230"/>
      <c r="E1994" s="182" t="str">
        <f ca="1">IF(ISERROR($V1994),"",OFFSET('Smelter Look-up'!$D$4,$V1994-4,0)&amp;"")</f>
        <v/>
      </c>
      <c r="F1994" s="182" t="str">
        <f ca="1">IF(ISERROR($V1994),"",OFFSET('Smelter Look-up'!$E$4,$V1994-4,0))</f>
        <v/>
      </c>
      <c r="G1994" s="182" t="str">
        <f ca="1">IF(C1994=$X$4,IF(ISERROR($V1994),"Enter smelter details","RMI"),IF(ISERROR($V1994),"",OFFSET('Smelter Look-up'!$F$4,$V1994-4,0)))</f>
        <v/>
      </c>
      <c r="H1994" s="183" t="str">
        <f ca="1">IF(ISERROR($V1994),"",OFFSET('Smelter Look-up'!$G$4,$V1994-4,0))</f>
        <v/>
      </c>
      <c r="I1994" s="184" t="str">
        <f ca="1">IF(ISERROR($V1994),"",OFFSET('Smelter Look-up'!$H$4,$V1994-4,0))</f>
        <v/>
      </c>
      <c r="J1994" s="184" t="str">
        <f ca="1">IF(ISERROR($V1994),"",OFFSET('Smelter Look-up'!$I$4,$V1994-4,0))</f>
        <v/>
      </c>
      <c r="K1994" s="224"/>
      <c r="L1994" s="224"/>
      <c r="M1994" s="224"/>
      <c r="N1994" s="224"/>
      <c r="O1994" s="224"/>
      <c r="P1994" s="185"/>
      <c r="Q1994" s="225"/>
      <c r="R1994" s="182" t="str">
        <f ca="1">IF(ISERROR($V1994),"",OFFSET('Smelter Look-up'!$C$4,$V1994-4,0)&amp;"")</f>
        <v/>
      </c>
      <c r="S1994" s="181" t="str">
        <f t="shared" ca="1" si="281"/>
        <v/>
      </c>
      <c r="T1994" s="181" t="str">
        <f ca="1">IF(B1994="","",IF(ISERROR(MATCH($J1994,SorP!$B$1:$B$6226,0)),"",INDIRECT("'SorP'!$A$"&amp;MATCH($S1994&amp;$J1994,SorP!C:C,0))))</f>
        <v/>
      </c>
      <c r="U1994" s="201"/>
      <c r="V1994" s="226" t="e">
        <f>IF(C1994="",NA(),IF(OR(C1994="Smelter not listed",C1994="Smelter not yet identified"),MATCH($B1994&amp;$D1994,'Smelter Look-up'!$J:$J,0),MATCH($B1994&amp;$C1994,'Smelter Look-up'!$J:$J,0)))</f>
        <v>#N/A</v>
      </c>
      <c r="X1994" s="227">
        <f t="shared" ca="1" si="282"/>
        <v>0</v>
      </c>
      <c r="AB1994" s="228" t="str">
        <f t="shared" si="283"/>
        <v/>
      </c>
    </row>
    <row r="1995" spans="1:28" s="227" customFormat="1" ht="20.25">
      <c r="A1995" s="181"/>
      <c r="B1995" s="182" t="str">
        <f>IF(LEN(A1995)=0,"",INDEX('Smelter Look-up'!$A:$A,MATCH($A1995,'Smelter Look-up'!$E:$E,0)))</f>
        <v/>
      </c>
      <c r="C1995" s="186" t="str">
        <f>IF(LEN(A1995)=0,"",INDEX('Smelter Look-up'!$C:$C,MATCH($A1995,'Smelter Look-up'!$E:$E,0)))</f>
        <v/>
      </c>
      <c r="D1995" s="230"/>
      <c r="E1995" s="182" t="str">
        <f ca="1">IF(ISERROR($V1995),"",OFFSET('Smelter Look-up'!$D$4,$V1995-4,0)&amp;"")</f>
        <v/>
      </c>
      <c r="F1995" s="182" t="str">
        <f ca="1">IF(ISERROR($V1995),"",OFFSET('Smelter Look-up'!$E$4,$V1995-4,0))</f>
        <v/>
      </c>
      <c r="G1995" s="182" t="str">
        <f ca="1">IF(C1995=$X$4,IF(ISERROR($V1995),"Enter smelter details","RMI"),IF(ISERROR($V1995),"",OFFSET('Smelter Look-up'!$F$4,$V1995-4,0)))</f>
        <v/>
      </c>
      <c r="H1995" s="183" t="str">
        <f ca="1">IF(ISERROR($V1995),"",OFFSET('Smelter Look-up'!$G$4,$V1995-4,0))</f>
        <v/>
      </c>
      <c r="I1995" s="184" t="str">
        <f ca="1">IF(ISERROR($V1995),"",OFFSET('Smelter Look-up'!$H$4,$V1995-4,0))</f>
        <v/>
      </c>
      <c r="J1995" s="184" t="str">
        <f ca="1">IF(ISERROR($V1995),"",OFFSET('Smelter Look-up'!$I$4,$V1995-4,0))</f>
        <v/>
      </c>
      <c r="K1995" s="224"/>
      <c r="L1995" s="224"/>
      <c r="M1995" s="224"/>
      <c r="N1995" s="224"/>
      <c r="O1995" s="224"/>
      <c r="P1995" s="185"/>
      <c r="Q1995" s="225"/>
      <c r="R1995" s="182" t="str">
        <f ca="1">IF(ISERROR($V1995),"",OFFSET('Smelter Look-up'!$C$4,$V1995-4,0)&amp;"")</f>
        <v/>
      </c>
      <c r="S1995" s="181" t="str">
        <f t="shared" ca="1" si="281"/>
        <v/>
      </c>
      <c r="T1995" s="181" t="str">
        <f ca="1">IF(B1995="","",IF(ISERROR(MATCH($J1995,SorP!$B$1:$B$6226,0)),"",INDIRECT("'SorP'!$A$"&amp;MATCH($S1995&amp;$J1995,SorP!C:C,0))))</f>
        <v/>
      </c>
      <c r="U1995" s="201"/>
      <c r="V1995" s="226" t="e">
        <f>IF(C1995="",NA(),IF(OR(C1995="Smelter not listed",C1995="Smelter not yet identified"),MATCH($B1995&amp;$D1995,'Smelter Look-up'!$J:$J,0),MATCH($B1995&amp;$C1995,'Smelter Look-up'!$J:$J,0)))</f>
        <v>#N/A</v>
      </c>
      <c r="X1995" s="227">
        <f t="shared" ca="1" si="282"/>
        <v>0</v>
      </c>
      <c r="AB1995" s="228" t="str">
        <f t="shared" si="283"/>
        <v/>
      </c>
    </row>
    <row r="1996" spans="1:28" s="227" customFormat="1" ht="20.25">
      <c r="A1996" s="181"/>
      <c r="B1996" s="182" t="str">
        <f>IF(LEN(A1996)=0,"",INDEX('Smelter Look-up'!$A:$A,MATCH($A1996,'Smelter Look-up'!$E:$E,0)))</f>
        <v/>
      </c>
      <c r="C1996" s="186" t="str">
        <f>IF(LEN(A1996)=0,"",INDEX('Smelter Look-up'!$C:$C,MATCH($A1996,'Smelter Look-up'!$E:$E,0)))</f>
        <v/>
      </c>
      <c r="D1996" s="230"/>
      <c r="E1996" s="182" t="str">
        <f ca="1">IF(ISERROR($V1996),"",OFFSET('Smelter Look-up'!$D$4,$V1996-4,0)&amp;"")</f>
        <v/>
      </c>
      <c r="F1996" s="182" t="str">
        <f ca="1">IF(ISERROR($V1996),"",OFFSET('Smelter Look-up'!$E$4,$V1996-4,0))</f>
        <v/>
      </c>
      <c r="G1996" s="182" t="str">
        <f ca="1">IF(C1996=$X$4,IF(ISERROR($V1996),"Enter smelter details","RMI"),IF(ISERROR($V1996),"",OFFSET('Smelter Look-up'!$F$4,$V1996-4,0)))</f>
        <v/>
      </c>
      <c r="H1996" s="183" t="str">
        <f ca="1">IF(ISERROR($V1996),"",OFFSET('Smelter Look-up'!$G$4,$V1996-4,0))</f>
        <v/>
      </c>
      <c r="I1996" s="184" t="str">
        <f ca="1">IF(ISERROR($V1996),"",OFFSET('Smelter Look-up'!$H$4,$V1996-4,0))</f>
        <v/>
      </c>
      <c r="J1996" s="184" t="str">
        <f ca="1">IF(ISERROR($V1996),"",OFFSET('Smelter Look-up'!$I$4,$V1996-4,0))</f>
        <v/>
      </c>
      <c r="K1996" s="224"/>
      <c r="L1996" s="224"/>
      <c r="M1996" s="224"/>
      <c r="N1996" s="224"/>
      <c r="O1996" s="224"/>
      <c r="P1996" s="185"/>
      <c r="Q1996" s="225"/>
      <c r="R1996" s="182" t="str">
        <f ca="1">IF(ISERROR($V1996),"",OFFSET('Smelter Look-up'!$C$4,$V1996-4,0)&amp;"")</f>
        <v/>
      </c>
      <c r="S1996" s="181" t="str">
        <f t="shared" ca="1" si="281"/>
        <v/>
      </c>
      <c r="T1996" s="181" t="str">
        <f ca="1">IF(B1996="","",IF(ISERROR(MATCH($J1996,SorP!$B$1:$B$6226,0)),"",INDIRECT("'SorP'!$A$"&amp;MATCH($S1996&amp;$J1996,SorP!C:C,0))))</f>
        <v/>
      </c>
      <c r="U1996" s="201"/>
      <c r="V1996" s="226" t="e">
        <f>IF(C1996="",NA(),IF(OR(C1996="Smelter not listed",C1996="Smelter not yet identified"),MATCH($B1996&amp;$D1996,'Smelter Look-up'!$J:$J,0),MATCH($B1996&amp;$C1996,'Smelter Look-up'!$J:$J,0)))</f>
        <v>#N/A</v>
      </c>
      <c r="X1996" s="227">
        <f t="shared" ca="1" si="282"/>
        <v>0</v>
      </c>
      <c r="AB1996" s="228" t="str">
        <f t="shared" si="283"/>
        <v/>
      </c>
    </row>
    <row r="1997" spans="1:28" s="227" customFormat="1" ht="20.25">
      <c r="A1997" s="181"/>
      <c r="B1997" s="182" t="str">
        <f>IF(LEN(A1997)=0,"",INDEX('Smelter Look-up'!$A:$A,MATCH($A1997,'Smelter Look-up'!$E:$E,0)))</f>
        <v/>
      </c>
      <c r="C1997" s="186" t="str">
        <f>IF(LEN(A1997)=0,"",INDEX('Smelter Look-up'!$C:$C,MATCH($A1997,'Smelter Look-up'!$E:$E,0)))</f>
        <v/>
      </c>
      <c r="D1997" s="230"/>
      <c r="E1997" s="182" t="str">
        <f ca="1">IF(ISERROR($V1997),"",OFFSET('Smelter Look-up'!$D$4,$V1997-4,0)&amp;"")</f>
        <v/>
      </c>
      <c r="F1997" s="182" t="str">
        <f ca="1">IF(ISERROR($V1997),"",OFFSET('Smelter Look-up'!$E$4,$V1997-4,0))</f>
        <v/>
      </c>
      <c r="G1997" s="182" t="str">
        <f ca="1">IF(C1997=$X$4,IF(ISERROR($V1997),"Enter smelter details","RMI"),IF(ISERROR($V1997),"",OFFSET('Smelter Look-up'!$F$4,$V1997-4,0)))</f>
        <v/>
      </c>
      <c r="H1997" s="183" t="str">
        <f ca="1">IF(ISERROR($V1997),"",OFFSET('Smelter Look-up'!$G$4,$V1997-4,0))</f>
        <v/>
      </c>
      <c r="I1997" s="184" t="str">
        <f ca="1">IF(ISERROR($V1997),"",OFFSET('Smelter Look-up'!$H$4,$V1997-4,0))</f>
        <v/>
      </c>
      <c r="J1997" s="184" t="str">
        <f ca="1">IF(ISERROR($V1997),"",OFFSET('Smelter Look-up'!$I$4,$V1997-4,0))</f>
        <v/>
      </c>
      <c r="K1997" s="224"/>
      <c r="L1997" s="224"/>
      <c r="M1997" s="224"/>
      <c r="N1997" s="224"/>
      <c r="O1997" s="224"/>
      <c r="P1997" s="185"/>
      <c r="Q1997" s="225"/>
      <c r="R1997" s="182" t="str">
        <f ca="1">IF(ISERROR($V1997),"",OFFSET('Smelter Look-up'!$C$4,$V1997-4,0)&amp;"")</f>
        <v/>
      </c>
      <c r="S1997" s="181" t="str">
        <f t="shared" ca="1" si="281"/>
        <v/>
      </c>
      <c r="T1997" s="181" t="str">
        <f ca="1">IF(B1997="","",IF(ISERROR(MATCH($J1997,SorP!$B$1:$B$6226,0)),"",INDIRECT("'SorP'!$A$"&amp;MATCH($S1997&amp;$J1997,SorP!C:C,0))))</f>
        <v/>
      </c>
      <c r="U1997" s="201"/>
      <c r="V1997" s="226" t="e">
        <f>IF(C1997="",NA(),IF(OR(C1997="Smelter not listed",C1997="Smelter not yet identified"),MATCH($B1997&amp;$D1997,'Smelter Look-up'!$J:$J,0),MATCH($B1997&amp;$C1997,'Smelter Look-up'!$J:$J,0)))</f>
        <v>#N/A</v>
      </c>
      <c r="X1997" s="227">
        <f t="shared" ca="1" si="282"/>
        <v>0</v>
      </c>
      <c r="AB1997" s="228" t="str">
        <f t="shared" si="283"/>
        <v/>
      </c>
    </row>
    <row r="1998" spans="1:28" s="227" customFormat="1" ht="20.25">
      <c r="A1998" s="181"/>
      <c r="B1998" s="182" t="str">
        <f>IF(LEN(A1998)=0,"",INDEX('Smelter Look-up'!$A:$A,MATCH($A1998,'Smelter Look-up'!$E:$E,0)))</f>
        <v/>
      </c>
      <c r="C1998" s="186" t="str">
        <f>IF(LEN(A1998)=0,"",INDEX('Smelter Look-up'!$C:$C,MATCH($A1998,'Smelter Look-up'!$E:$E,0)))</f>
        <v/>
      </c>
      <c r="D1998" s="230"/>
      <c r="E1998" s="182" t="str">
        <f ca="1">IF(ISERROR($V1998),"",OFFSET('Smelter Look-up'!$D$4,$V1998-4,0)&amp;"")</f>
        <v/>
      </c>
      <c r="F1998" s="182" t="str">
        <f ca="1">IF(ISERROR($V1998),"",OFFSET('Smelter Look-up'!$E$4,$V1998-4,0))</f>
        <v/>
      </c>
      <c r="G1998" s="182" t="str">
        <f ca="1">IF(C1998=$X$4,IF(ISERROR($V1998),"Enter smelter details","RMI"),IF(ISERROR($V1998),"",OFFSET('Smelter Look-up'!$F$4,$V1998-4,0)))</f>
        <v/>
      </c>
      <c r="H1998" s="183" t="str">
        <f ca="1">IF(ISERROR($V1998),"",OFFSET('Smelter Look-up'!$G$4,$V1998-4,0))</f>
        <v/>
      </c>
      <c r="I1998" s="184" t="str">
        <f ca="1">IF(ISERROR($V1998),"",OFFSET('Smelter Look-up'!$H$4,$V1998-4,0))</f>
        <v/>
      </c>
      <c r="J1998" s="184" t="str">
        <f ca="1">IF(ISERROR($V1998),"",OFFSET('Smelter Look-up'!$I$4,$V1998-4,0))</f>
        <v/>
      </c>
      <c r="K1998" s="224"/>
      <c r="L1998" s="224"/>
      <c r="M1998" s="224"/>
      <c r="N1998" s="224"/>
      <c r="O1998" s="224"/>
      <c r="P1998" s="185"/>
      <c r="Q1998" s="225"/>
      <c r="R1998" s="182" t="str">
        <f ca="1">IF(ISERROR($V1998),"",OFFSET('Smelter Look-up'!$C$4,$V1998-4,0)&amp;"")</f>
        <v/>
      </c>
      <c r="S1998" s="181" t="str">
        <f t="shared" ca="1" si="281"/>
        <v/>
      </c>
      <c r="T1998" s="181" t="str">
        <f ca="1">IF(B1998="","",IF(ISERROR(MATCH($J1998,SorP!$B$1:$B$6226,0)),"",INDIRECT("'SorP'!$A$"&amp;MATCH($S1998&amp;$J1998,SorP!C:C,0))))</f>
        <v/>
      </c>
      <c r="U1998" s="201"/>
      <c r="V1998" s="226" t="e">
        <f>IF(C1998="",NA(),IF(OR(C1998="Smelter not listed",C1998="Smelter not yet identified"),MATCH($B1998&amp;$D1998,'Smelter Look-up'!$J:$J,0),MATCH($B1998&amp;$C1998,'Smelter Look-up'!$J:$J,0)))</f>
        <v>#N/A</v>
      </c>
      <c r="X1998" s="227">
        <f t="shared" ca="1" si="282"/>
        <v>0</v>
      </c>
      <c r="AB1998" s="228" t="str">
        <f t="shared" si="283"/>
        <v/>
      </c>
    </row>
    <row r="1999" spans="1:28" s="227" customFormat="1" ht="20.25">
      <c r="A1999" s="181"/>
      <c r="B1999" s="182" t="str">
        <f>IF(LEN(A1999)=0,"",INDEX('Smelter Look-up'!$A:$A,MATCH($A1999,'Smelter Look-up'!$E:$E,0)))</f>
        <v/>
      </c>
      <c r="C1999" s="186" t="str">
        <f>IF(LEN(A1999)=0,"",INDEX('Smelter Look-up'!$C:$C,MATCH($A1999,'Smelter Look-up'!$E:$E,0)))</f>
        <v/>
      </c>
      <c r="D1999" s="230"/>
      <c r="E1999" s="182" t="str">
        <f ca="1">IF(ISERROR($V1999),"",OFFSET('Smelter Look-up'!$D$4,$V1999-4,0)&amp;"")</f>
        <v/>
      </c>
      <c r="F1999" s="182" t="str">
        <f ca="1">IF(ISERROR($V1999),"",OFFSET('Smelter Look-up'!$E$4,$V1999-4,0))</f>
        <v/>
      </c>
      <c r="G1999" s="182" t="str">
        <f ca="1">IF(C1999=$X$4,IF(ISERROR($V1999),"Enter smelter details","RMI"),IF(ISERROR($V1999),"",OFFSET('Smelter Look-up'!$F$4,$V1999-4,0)))</f>
        <v/>
      </c>
      <c r="H1999" s="183" t="str">
        <f ca="1">IF(ISERROR($V1999),"",OFFSET('Smelter Look-up'!$G$4,$V1999-4,0))</f>
        <v/>
      </c>
      <c r="I1999" s="184" t="str">
        <f ca="1">IF(ISERROR($V1999),"",OFFSET('Smelter Look-up'!$H$4,$V1999-4,0))</f>
        <v/>
      </c>
      <c r="J1999" s="184" t="str">
        <f ca="1">IF(ISERROR($V1999),"",OFFSET('Smelter Look-up'!$I$4,$V1999-4,0))</f>
        <v/>
      </c>
      <c r="K1999" s="224"/>
      <c r="L1999" s="224"/>
      <c r="M1999" s="224"/>
      <c r="N1999" s="224"/>
      <c r="O1999" s="224"/>
      <c r="P1999" s="185"/>
      <c r="Q1999" s="225"/>
      <c r="R1999" s="182" t="str">
        <f ca="1">IF(ISERROR($V1999),"",OFFSET('Smelter Look-up'!$C$4,$V1999-4,0)&amp;"")</f>
        <v/>
      </c>
      <c r="S1999" s="181" t="str">
        <f t="shared" ca="1" si="281"/>
        <v/>
      </c>
      <c r="T1999" s="181" t="str">
        <f ca="1">IF(B1999="","",IF(ISERROR(MATCH($J1999,SorP!$B$1:$B$6226,0)),"",INDIRECT("'SorP'!$A$"&amp;MATCH($S1999&amp;$J1999,SorP!C:C,0))))</f>
        <v/>
      </c>
      <c r="U1999" s="201"/>
      <c r="V1999" s="226" t="e">
        <f>IF(C1999="",NA(),IF(OR(C1999="Smelter not listed",C1999="Smelter not yet identified"),MATCH($B1999&amp;$D1999,'Smelter Look-up'!$J:$J,0),MATCH($B1999&amp;$C1999,'Smelter Look-up'!$J:$J,0)))</f>
        <v>#N/A</v>
      </c>
      <c r="X1999" s="227">
        <f t="shared" ca="1" si="282"/>
        <v>0</v>
      </c>
      <c r="AB1999" s="228" t="str">
        <f t="shared" si="283"/>
        <v/>
      </c>
    </row>
    <row r="2000" spans="1:28" s="227" customFormat="1" ht="20.25">
      <c r="A2000" s="181"/>
      <c r="B2000" s="182" t="str">
        <f>IF(LEN(A2000)=0,"",INDEX('Smelter Look-up'!$A:$A,MATCH($A2000,'Smelter Look-up'!$E:$E,0)))</f>
        <v/>
      </c>
      <c r="C2000" s="186" t="str">
        <f>IF(LEN(A2000)=0,"",INDEX('Smelter Look-up'!$C:$C,MATCH($A2000,'Smelter Look-up'!$E:$E,0)))</f>
        <v/>
      </c>
      <c r="D2000" s="230"/>
      <c r="E2000" s="182" t="str">
        <f ca="1">IF(ISERROR($V2000),"",OFFSET('Smelter Look-up'!$D$4,$V2000-4,0)&amp;"")</f>
        <v/>
      </c>
      <c r="F2000" s="182" t="str">
        <f ca="1">IF(ISERROR($V2000),"",OFFSET('Smelter Look-up'!$E$4,$V2000-4,0))</f>
        <v/>
      </c>
      <c r="G2000" s="182" t="str">
        <f ca="1">IF(C2000=$X$4,IF(ISERROR($V2000),"Enter smelter details","RMI"),IF(ISERROR($V2000),"",OFFSET('Smelter Look-up'!$F$4,$V2000-4,0)))</f>
        <v/>
      </c>
      <c r="H2000" s="183" t="str">
        <f ca="1">IF(ISERROR($V2000),"",OFFSET('Smelter Look-up'!$G$4,$V2000-4,0))</f>
        <v/>
      </c>
      <c r="I2000" s="184" t="str">
        <f ca="1">IF(ISERROR($V2000),"",OFFSET('Smelter Look-up'!$H$4,$V2000-4,0))</f>
        <v/>
      </c>
      <c r="J2000" s="184" t="str">
        <f ca="1">IF(ISERROR($V2000),"",OFFSET('Smelter Look-up'!$I$4,$V2000-4,0))</f>
        <v/>
      </c>
      <c r="K2000" s="224"/>
      <c r="L2000" s="224"/>
      <c r="M2000" s="224"/>
      <c r="N2000" s="224"/>
      <c r="O2000" s="224"/>
      <c r="P2000" s="185"/>
      <c r="Q2000" s="225"/>
      <c r="R2000" s="182" t="str">
        <f ca="1">IF(ISERROR($V2000),"",OFFSET('Smelter Look-up'!$C$4,$V2000-4,0)&amp;"")</f>
        <v/>
      </c>
      <c r="S2000" s="181" t="str">
        <f t="shared" ca="1" si="281"/>
        <v/>
      </c>
      <c r="T2000" s="181" t="str">
        <f ca="1">IF(B2000="","",IF(ISERROR(MATCH($J2000,SorP!$B$1:$B$6226,0)),"",INDIRECT("'SorP'!$A$"&amp;MATCH($S2000&amp;$J2000,SorP!C:C,0))))</f>
        <v/>
      </c>
      <c r="U2000" s="201"/>
      <c r="V2000" s="226" t="e">
        <f>IF(C2000="",NA(),IF(OR(C2000="Smelter not listed",C2000="Smelter not yet identified"),MATCH($B2000&amp;$D2000,'Smelter Look-up'!$J:$J,0),MATCH($B2000&amp;$C2000,'Smelter Look-up'!$J:$J,0)))</f>
        <v>#N/A</v>
      </c>
      <c r="X2000" s="227">
        <f t="shared" ca="1" si="282"/>
        <v>0</v>
      </c>
      <c r="AB2000" s="228" t="str">
        <f t="shared" si="283"/>
        <v/>
      </c>
    </row>
    <row r="2001" spans="1:28" s="227" customFormat="1" ht="20.25">
      <c r="A2001" s="181"/>
      <c r="B2001" s="182" t="str">
        <f>IF(LEN(A2001)=0,"",INDEX('Smelter Look-up'!$A:$A,MATCH($A2001,'Smelter Look-up'!$E:$E,0)))</f>
        <v/>
      </c>
      <c r="C2001" s="186" t="str">
        <f>IF(LEN(A2001)=0,"",INDEX('Smelter Look-up'!$C:$C,MATCH($A2001,'Smelter Look-up'!$E:$E,0)))</f>
        <v/>
      </c>
      <c r="D2001" s="230"/>
      <c r="E2001" s="182" t="str">
        <f ca="1">IF(ISERROR($V2001),"",OFFSET('Smelter Look-up'!$D$4,$V2001-4,0)&amp;"")</f>
        <v/>
      </c>
      <c r="F2001" s="182" t="str">
        <f ca="1">IF(ISERROR($V2001),"",OFFSET('Smelter Look-up'!$E$4,$V2001-4,0))</f>
        <v/>
      </c>
      <c r="G2001" s="182" t="str">
        <f ca="1">IF(C2001=$X$4,IF(ISERROR($V2001),"Enter smelter details","RMI"),IF(ISERROR($V2001),"",OFFSET('Smelter Look-up'!$F$4,$V2001-4,0)))</f>
        <v/>
      </c>
      <c r="H2001" s="183" t="str">
        <f ca="1">IF(ISERROR($V2001),"",OFFSET('Smelter Look-up'!$G$4,$V2001-4,0))</f>
        <v/>
      </c>
      <c r="I2001" s="184" t="str">
        <f ca="1">IF(ISERROR($V2001),"",OFFSET('Smelter Look-up'!$H$4,$V2001-4,0))</f>
        <v/>
      </c>
      <c r="J2001" s="184" t="str">
        <f ca="1">IF(ISERROR($V2001),"",OFFSET('Smelter Look-up'!$I$4,$V2001-4,0))</f>
        <v/>
      </c>
      <c r="K2001" s="224"/>
      <c r="L2001" s="224"/>
      <c r="M2001" s="224"/>
      <c r="N2001" s="224"/>
      <c r="O2001" s="224"/>
      <c r="P2001" s="185"/>
      <c r="Q2001" s="225"/>
      <c r="R2001" s="182" t="str">
        <f ca="1">IF(ISERROR($V2001),"",OFFSET('Smelter Look-up'!$C$4,$V2001-4,0)&amp;"")</f>
        <v/>
      </c>
      <c r="S2001" s="181" t="str">
        <f t="shared" ca="1" si="281"/>
        <v/>
      </c>
      <c r="T2001" s="181" t="str">
        <f ca="1">IF(B2001="","",IF(ISERROR(MATCH($J2001,SorP!$B$1:$B$6226,0)),"",INDIRECT("'SorP'!$A$"&amp;MATCH($S2001&amp;$J2001,SorP!C:C,0))))</f>
        <v/>
      </c>
      <c r="U2001" s="201"/>
      <c r="V2001" s="226" t="e">
        <f>IF(C2001="",NA(),IF(OR(C2001="Smelter not listed",C2001="Smelter not yet identified"),MATCH($B2001&amp;$D2001,'Smelter Look-up'!$J:$J,0),MATCH($B2001&amp;$C2001,'Smelter Look-up'!$J:$J,0)))</f>
        <v>#N/A</v>
      </c>
      <c r="X2001" s="227">
        <f t="shared" ca="1" si="282"/>
        <v>0</v>
      </c>
      <c r="AB2001" s="228" t="str">
        <f t="shared" si="283"/>
        <v/>
      </c>
    </row>
    <row r="2002" spans="1:28" s="227" customFormat="1" ht="20.25">
      <c r="A2002" s="181"/>
      <c r="B2002" s="182" t="str">
        <f>IF(LEN(A2002)=0,"",INDEX('Smelter Look-up'!$A:$A,MATCH($A2002,'Smelter Look-up'!$E:$E,0)))</f>
        <v/>
      </c>
      <c r="C2002" s="186" t="str">
        <f>IF(LEN(A2002)=0,"",INDEX('Smelter Look-up'!$C:$C,MATCH($A2002,'Smelter Look-up'!$E:$E,0)))</f>
        <v/>
      </c>
      <c r="D2002" s="230"/>
      <c r="E2002" s="182" t="str">
        <f ca="1">IF(ISERROR($V2002),"",OFFSET('Smelter Look-up'!$D$4,$V2002-4,0)&amp;"")</f>
        <v/>
      </c>
      <c r="F2002" s="182" t="str">
        <f ca="1">IF(ISERROR($V2002),"",OFFSET('Smelter Look-up'!$E$4,$V2002-4,0))</f>
        <v/>
      </c>
      <c r="G2002" s="182" t="str">
        <f ca="1">IF(C2002=$X$4,IF(ISERROR($V2002),"Enter smelter details","RMI"),IF(ISERROR($V2002),"",OFFSET('Smelter Look-up'!$F$4,$V2002-4,0)))</f>
        <v/>
      </c>
      <c r="H2002" s="183" t="str">
        <f ca="1">IF(ISERROR($V2002),"",OFFSET('Smelter Look-up'!$G$4,$V2002-4,0))</f>
        <v/>
      </c>
      <c r="I2002" s="184" t="str">
        <f ca="1">IF(ISERROR($V2002),"",OFFSET('Smelter Look-up'!$H$4,$V2002-4,0))</f>
        <v/>
      </c>
      <c r="J2002" s="184" t="str">
        <f ca="1">IF(ISERROR($V2002),"",OFFSET('Smelter Look-up'!$I$4,$V2002-4,0))</f>
        <v/>
      </c>
      <c r="K2002" s="224"/>
      <c r="L2002" s="224"/>
      <c r="M2002" s="224"/>
      <c r="N2002" s="224"/>
      <c r="O2002" s="224"/>
      <c r="P2002" s="185"/>
      <c r="Q2002" s="225"/>
      <c r="R2002" s="182" t="str">
        <f ca="1">IF(ISERROR($V2002),"",OFFSET('Smelter Look-up'!$C$4,$V2002-4,0)&amp;"")</f>
        <v/>
      </c>
      <c r="S2002" s="181" t="str">
        <f t="shared" ca="1" si="281"/>
        <v/>
      </c>
      <c r="T2002" s="181" t="str">
        <f ca="1">IF(B2002="","",IF(ISERROR(MATCH($J2002,SorP!$B$1:$B$6226,0)),"",INDIRECT("'SorP'!$A$"&amp;MATCH($S2002&amp;$J2002,SorP!C:C,0))))</f>
        <v/>
      </c>
      <c r="U2002" s="201"/>
      <c r="V2002" s="226" t="e">
        <f>IF(C2002="",NA(),IF(OR(C2002="Smelter not listed",C2002="Smelter not yet identified"),MATCH($B2002&amp;$D2002,'Smelter Look-up'!$J:$J,0),MATCH($B2002&amp;$C2002,'Smelter Look-up'!$J:$J,0)))</f>
        <v>#N/A</v>
      </c>
      <c r="X2002" s="227">
        <f t="shared" ca="1" si="282"/>
        <v>0</v>
      </c>
      <c r="AB2002" s="228" t="str">
        <f t="shared" si="283"/>
        <v/>
      </c>
    </row>
    <row r="2003" spans="1:28" s="227" customFormat="1" ht="20.25">
      <c r="A2003" s="181"/>
      <c r="B2003" s="182" t="str">
        <f>IF(LEN(A2003)=0,"",INDEX('Smelter Look-up'!$A:$A,MATCH($A2003,'Smelter Look-up'!$E:$E,0)))</f>
        <v/>
      </c>
      <c r="C2003" s="186" t="str">
        <f>IF(LEN(A2003)=0,"",INDEX('Smelter Look-up'!$C:$C,MATCH($A2003,'Smelter Look-up'!$E:$E,0)))</f>
        <v/>
      </c>
      <c r="D2003" s="230"/>
      <c r="E2003" s="182" t="str">
        <f ca="1">IF(ISERROR($V2003),"",OFFSET('Smelter Look-up'!$D$4,$V2003-4,0)&amp;"")</f>
        <v/>
      </c>
      <c r="F2003" s="182" t="str">
        <f ca="1">IF(ISERROR($V2003),"",OFFSET('Smelter Look-up'!$E$4,$V2003-4,0))</f>
        <v/>
      </c>
      <c r="G2003" s="182" t="str">
        <f ca="1">IF(C2003=$X$4,IF(ISERROR($V2003),"Enter smelter details","RMI"),IF(ISERROR($V2003),"",OFFSET('Smelter Look-up'!$F$4,$V2003-4,0)))</f>
        <v/>
      </c>
      <c r="H2003" s="183" t="str">
        <f ca="1">IF(ISERROR($V2003),"",OFFSET('Smelter Look-up'!$G$4,$V2003-4,0))</f>
        <v/>
      </c>
      <c r="I2003" s="184" t="str">
        <f ca="1">IF(ISERROR($V2003),"",OFFSET('Smelter Look-up'!$H$4,$V2003-4,0))</f>
        <v/>
      </c>
      <c r="J2003" s="184" t="str">
        <f ca="1">IF(ISERROR($V2003),"",OFFSET('Smelter Look-up'!$I$4,$V2003-4,0))</f>
        <v/>
      </c>
      <c r="K2003" s="224"/>
      <c r="L2003" s="224"/>
      <c r="M2003" s="224"/>
      <c r="N2003" s="224"/>
      <c r="O2003" s="224"/>
      <c r="P2003" s="185"/>
      <c r="Q2003" s="225"/>
      <c r="R2003" s="182" t="str">
        <f ca="1">IF(ISERROR($V2003),"",OFFSET('Smelter Look-up'!$C$4,$V2003-4,0)&amp;"")</f>
        <v/>
      </c>
      <c r="S2003" s="181" t="str">
        <f t="shared" ca="1" si="281"/>
        <v/>
      </c>
      <c r="T2003" s="181" t="str">
        <f ca="1">IF(B2003="","",IF(ISERROR(MATCH($J2003,SorP!$B$1:$B$6226,0)),"",INDIRECT("'SorP'!$A$"&amp;MATCH($S2003&amp;$J2003,SorP!C:C,0))))</f>
        <v/>
      </c>
      <c r="U2003" s="201"/>
      <c r="V2003" s="226" t="e">
        <f>IF(C2003="",NA(),IF(OR(C2003="Smelter not listed",C2003="Smelter not yet identified"),MATCH($B2003&amp;$D2003,'Smelter Look-up'!$J:$J,0),MATCH($B2003&amp;$C2003,'Smelter Look-up'!$J:$J,0)))</f>
        <v>#N/A</v>
      </c>
      <c r="X2003" s="227">
        <f t="shared" ca="1" si="282"/>
        <v>0</v>
      </c>
      <c r="AB2003" s="228" t="str">
        <f t="shared" si="283"/>
        <v/>
      </c>
    </row>
    <row r="2004" spans="1:28" s="227" customFormat="1" ht="20.25">
      <c r="A2004" s="181"/>
      <c r="B2004" s="182" t="str">
        <f>IF(LEN(A2004)=0,"",INDEX('Smelter Look-up'!$A:$A,MATCH($A2004,'Smelter Look-up'!$E:$E,0)))</f>
        <v/>
      </c>
      <c r="C2004" s="186" t="str">
        <f>IF(LEN(A2004)=0,"",INDEX('Smelter Look-up'!$C:$C,MATCH($A2004,'Smelter Look-up'!$E:$E,0)))</f>
        <v/>
      </c>
      <c r="D2004" s="230"/>
      <c r="E2004" s="182" t="str">
        <f ca="1">IF(ISERROR($V2004),"",OFFSET('Smelter Look-up'!$D$4,$V2004-4,0)&amp;"")</f>
        <v/>
      </c>
      <c r="F2004" s="182" t="str">
        <f ca="1">IF(ISERROR($V2004),"",OFFSET('Smelter Look-up'!$E$4,$V2004-4,0))</f>
        <v/>
      </c>
      <c r="G2004" s="182" t="str">
        <f ca="1">IF(C2004=$X$4,IF(ISERROR($V2004),"Enter smelter details","RMI"),IF(ISERROR($V2004),"",OFFSET('Smelter Look-up'!$F$4,$V2004-4,0)))</f>
        <v/>
      </c>
      <c r="H2004" s="183" t="str">
        <f ca="1">IF(ISERROR($V2004),"",OFFSET('Smelter Look-up'!$G$4,$V2004-4,0))</f>
        <v/>
      </c>
      <c r="I2004" s="184" t="str">
        <f ca="1">IF(ISERROR($V2004),"",OFFSET('Smelter Look-up'!$H$4,$V2004-4,0))</f>
        <v/>
      </c>
      <c r="J2004" s="184" t="str">
        <f ca="1">IF(ISERROR($V2004),"",OFFSET('Smelter Look-up'!$I$4,$V2004-4,0))</f>
        <v/>
      </c>
      <c r="K2004" s="224"/>
      <c r="L2004" s="224"/>
      <c r="M2004" s="224"/>
      <c r="N2004" s="224"/>
      <c r="O2004" s="224"/>
      <c r="P2004" s="185"/>
      <c r="Q2004" s="225"/>
      <c r="R2004" s="182" t="str">
        <f ca="1">IF(ISERROR($V2004),"",OFFSET('Smelter Look-up'!$C$4,$V2004-4,0)&amp;"")</f>
        <v/>
      </c>
      <c r="S2004" s="181" t="str">
        <f t="shared" ca="1" si="281"/>
        <v/>
      </c>
      <c r="T2004" s="181" t="str">
        <f ca="1">IF(B2004="","",IF(ISERROR(MATCH($J2004,SorP!$B$1:$B$6226,0)),"",INDIRECT("'SorP'!$A$"&amp;MATCH($S2004&amp;$J2004,SorP!C:C,0))))</f>
        <v/>
      </c>
      <c r="U2004" s="201"/>
      <c r="V2004" s="226" t="e">
        <f>IF(C2004="",NA(),IF(OR(C2004="Smelter not listed",C2004="Smelter not yet identified"),MATCH($B2004&amp;$D2004,'Smelter Look-up'!$J:$J,0),MATCH($B2004&amp;$C2004,'Smelter Look-up'!$J:$J,0)))</f>
        <v>#N/A</v>
      </c>
      <c r="X2004" s="227">
        <f t="shared" ca="1" si="282"/>
        <v>0</v>
      </c>
      <c r="AB2004" s="228" t="str">
        <f t="shared" si="283"/>
        <v/>
      </c>
    </row>
    <row r="2005" spans="1:28" s="227" customFormat="1" ht="20.25">
      <c r="A2005" s="181"/>
      <c r="B2005" s="182" t="str">
        <f>IF(LEN(A2005)=0,"",INDEX('Smelter Look-up'!$A:$A,MATCH($A2005,'Smelter Look-up'!$E:$E,0)))</f>
        <v/>
      </c>
      <c r="C2005" s="186" t="str">
        <f>IF(LEN(A2005)=0,"",INDEX('Smelter Look-up'!$C:$C,MATCH($A2005,'Smelter Look-up'!$E:$E,0)))</f>
        <v/>
      </c>
      <c r="D2005" s="230"/>
      <c r="E2005" s="182" t="str">
        <f ca="1">IF(ISERROR($V2005),"",OFFSET('Smelter Look-up'!$D$4,$V2005-4,0)&amp;"")</f>
        <v/>
      </c>
      <c r="F2005" s="182" t="str">
        <f ca="1">IF(ISERROR($V2005),"",OFFSET('Smelter Look-up'!$E$4,$V2005-4,0))</f>
        <v/>
      </c>
      <c r="G2005" s="182" t="str">
        <f ca="1">IF(C2005=$X$4,IF(ISERROR($V2005),"Enter smelter details","RMI"),IF(ISERROR($V2005),"",OFFSET('Smelter Look-up'!$F$4,$V2005-4,0)))</f>
        <v/>
      </c>
      <c r="H2005" s="183" t="str">
        <f ca="1">IF(ISERROR($V2005),"",OFFSET('Smelter Look-up'!$G$4,$V2005-4,0))</f>
        <v/>
      </c>
      <c r="I2005" s="184" t="str">
        <f ca="1">IF(ISERROR($V2005),"",OFFSET('Smelter Look-up'!$H$4,$V2005-4,0))</f>
        <v/>
      </c>
      <c r="J2005" s="184" t="str">
        <f ca="1">IF(ISERROR($V2005),"",OFFSET('Smelter Look-up'!$I$4,$V2005-4,0))</f>
        <v/>
      </c>
      <c r="K2005" s="224"/>
      <c r="L2005" s="224"/>
      <c r="M2005" s="224"/>
      <c r="N2005" s="224"/>
      <c r="O2005" s="224"/>
      <c r="P2005" s="185"/>
      <c r="Q2005" s="225"/>
      <c r="R2005" s="182" t="str">
        <f ca="1">IF(ISERROR($V2005),"",OFFSET('Smelter Look-up'!$C$4,$V2005-4,0)&amp;"")</f>
        <v/>
      </c>
      <c r="S2005" s="181" t="str">
        <f t="shared" ca="1" si="281"/>
        <v/>
      </c>
      <c r="T2005" s="181" t="str">
        <f ca="1">IF(B2005="","",IF(ISERROR(MATCH($J2005,SorP!$B$1:$B$6226,0)),"",INDIRECT("'SorP'!$A$"&amp;MATCH($S2005&amp;$J2005,SorP!C:C,0))))</f>
        <v/>
      </c>
      <c r="U2005" s="201"/>
      <c r="V2005" s="226" t="e">
        <f>IF(C2005="",NA(),IF(OR(C2005="Smelter not listed",C2005="Smelter not yet identified"),MATCH($B2005&amp;$D2005,'Smelter Look-up'!$J:$J,0),MATCH($B2005&amp;$C2005,'Smelter Look-up'!$J:$J,0)))</f>
        <v>#N/A</v>
      </c>
      <c r="X2005" s="227">
        <f t="shared" ca="1" si="282"/>
        <v>0</v>
      </c>
      <c r="AB2005" s="228" t="str">
        <f t="shared" si="283"/>
        <v/>
      </c>
    </row>
    <row r="2006" spans="1:28" s="227" customFormat="1" ht="20.25">
      <c r="A2006" s="181"/>
      <c r="B2006" s="182" t="str">
        <f>IF(LEN(A2006)=0,"",INDEX('Smelter Look-up'!$A:$A,MATCH($A2006,'Smelter Look-up'!$E:$E,0)))</f>
        <v/>
      </c>
      <c r="C2006" s="186" t="str">
        <f>IF(LEN(A2006)=0,"",INDEX('Smelter Look-up'!$C:$C,MATCH($A2006,'Smelter Look-up'!$E:$E,0)))</f>
        <v/>
      </c>
      <c r="D2006" s="230"/>
      <c r="E2006" s="182" t="str">
        <f ca="1">IF(ISERROR($V2006),"",OFFSET('Smelter Look-up'!$D$4,$V2006-4,0)&amp;"")</f>
        <v/>
      </c>
      <c r="F2006" s="182" t="str">
        <f ca="1">IF(ISERROR($V2006),"",OFFSET('Smelter Look-up'!$E$4,$V2006-4,0))</f>
        <v/>
      </c>
      <c r="G2006" s="182" t="str">
        <f ca="1">IF(C2006=$X$4,IF(ISERROR($V2006),"Enter smelter details","RMI"),IF(ISERROR($V2006),"",OFFSET('Smelter Look-up'!$F$4,$V2006-4,0)))</f>
        <v/>
      </c>
      <c r="H2006" s="183" t="str">
        <f ca="1">IF(ISERROR($V2006),"",OFFSET('Smelter Look-up'!$G$4,$V2006-4,0))</f>
        <v/>
      </c>
      <c r="I2006" s="184" t="str">
        <f ca="1">IF(ISERROR($V2006),"",OFFSET('Smelter Look-up'!$H$4,$V2006-4,0))</f>
        <v/>
      </c>
      <c r="J2006" s="184" t="str">
        <f ca="1">IF(ISERROR($V2006),"",OFFSET('Smelter Look-up'!$I$4,$V2006-4,0))</f>
        <v/>
      </c>
      <c r="K2006" s="224"/>
      <c r="L2006" s="224"/>
      <c r="M2006" s="224"/>
      <c r="N2006" s="224"/>
      <c r="O2006" s="224"/>
      <c r="P2006" s="185"/>
      <c r="Q2006" s="225"/>
      <c r="R2006" s="182" t="str">
        <f ca="1">IF(ISERROR($V2006),"",OFFSET('Smelter Look-up'!$C$4,$V2006-4,0)&amp;"")</f>
        <v/>
      </c>
      <c r="S2006" s="181" t="str">
        <f t="shared" ca="1" si="281"/>
        <v/>
      </c>
      <c r="T2006" s="181" t="str">
        <f ca="1">IF(B2006="","",IF(ISERROR(MATCH($J2006,SorP!$B$1:$B$6226,0)),"",INDIRECT("'SorP'!$A$"&amp;MATCH($S2006&amp;$J2006,SorP!C:C,0))))</f>
        <v/>
      </c>
      <c r="U2006" s="201"/>
      <c r="V2006" s="226" t="e">
        <f>IF(C2006="",NA(),IF(OR(C2006="Smelter not listed",C2006="Smelter not yet identified"),MATCH($B2006&amp;$D2006,'Smelter Look-up'!$J:$J,0),MATCH($B2006&amp;$C2006,'Smelter Look-up'!$J:$J,0)))</f>
        <v>#N/A</v>
      </c>
      <c r="X2006" s="227">
        <f t="shared" ca="1" si="282"/>
        <v>0</v>
      </c>
      <c r="AB2006" s="228" t="str">
        <f t="shared" si="283"/>
        <v/>
      </c>
    </row>
    <row r="2007" spans="1:28" s="227" customFormat="1" ht="20.25">
      <c r="A2007" s="181"/>
      <c r="B2007" s="182" t="str">
        <f>IF(LEN(A2007)=0,"",INDEX('Smelter Look-up'!$A:$A,MATCH($A2007,'Smelter Look-up'!$E:$E,0)))</f>
        <v/>
      </c>
      <c r="C2007" s="186" t="str">
        <f>IF(LEN(A2007)=0,"",INDEX('Smelter Look-up'!$C:$C,MATCH($A2007,'Smelter Look-up'!$E:$E,0)))</f>
        <v/>
      </c>
      <c r="D2007" s="230"/>
      <c r="E2007" s="182" t="str">
        <f ca="1">IF(ISERROR($V2007),"",OFFSET('Smelter Look-up'!$D$4,$V2007-4,0)&amp;"")</f>
        <v/>
      </c>
      <c r="F2007" s="182" t="str">
        <f ca="1">IF(ISERROR($V2007),"",OFFSET('Smelter Look-up'!$E$4,$V2007-4,0))</f>
        <v/>
      </c>
      <c r="G2007" s="182" t="str">
        <f ca="1">IF(C2007=$X$4,IF(ISERROR($V2007),"Enter smelter details","RMI"),IF(ISERROR($V2007),"",OFFSET('Smelter Look-up'!$F$4,$V2007-4,0)))</f>
        <v/>
      </c>
      <c r="H2007" s="183" t="str">
        <f ca="1">IF(ISERROR($V2007),"",OFFSET('Smelter Look-up'!$G$4,$V2007-4,0))</f>
        <v/>
      </c>
      <c r="I2007" s="184" t="str">
        <f ca="1">IF(ISERROR($V2007),"",OFFSET('Smelter Look-up'!$H$4,$V2007-4,0))</f>
        <v/>
      </c>
      <c r="J2007" s="184" t="str">
        <f ca="1">IF(ISERROR($V2007),"",OFFSET('Smelter Look-up'!$I$4,$V2007-4,0))</f>
        <v/>
      </c>
      <c r="K2007" s="224"/>
      <c r="L2007" s="224"/>
      <c r="M2007" s="224"/>
      <c r="N2007" s="224"/>
      <c r="O2007" s="224"/>
      <c r="P2007" s="185"/>
      <c r="Q2007" s="225"/>
      <c r="R2007" s="182" t="str">
        <f ca="1">IF(ISERROR($V2007),"",OFFSET('Smelter Look-up'!$C$4,$V2007-4,0)&amp;"")</f>
        <v/>
      </c>
      <c r="S2007" s="181" t="str">
        <f t="shared" ca="1" si="281"/>
        <v/>
      </c>
      <c r="T2007" s="181" t="str">
        <f ca="1">IF(B2007="","",IF(ISERROR(MATCH($J2007,SorP!$B$1:$B$6226,0)),"",INDIRECT("'SorP'!$A$"&amp;MATCH($S2007&amp;$J2007,SorP!C:C,0))))</f>
        <v/>
      </c>
      <c r="U2007" s="201"/>
      <c r="V2007" s="226" t="e">
        <f>IF(C2007="",NA(),IF(OR(C2007="Smelter not listed",C2007="Smelter not yet identified"),MATCH($B2007&amp;$D2007,'Smelter Look-up'!$J:$J,0),MATCH($B2007&amp;$C2007,'Smelter Look-up'!$J:$J,0)))</f>
        <v>#N/A</v>
      </c>
      <c r="X2007" s="227">
        <f t="shared" ca="1" si="282"/>
        <v>0</v>
      </c>
      <c r="AB2007" s="228" t="str">
        <f t="shared" si="283"/>
        <v/>
      </c>
    </row>
    <row r="2008" spans="1:28" s="227" customFormat="1" ht="20.25">
      <c r="A2008" s="181"/>
      <c r="B2008" s="182" t="str">
        <f>IF(LEN(A2008)=0,"",INDEX('Smelter Look-up'!$A:$A,MATCH($A2008,'Smelter Look-up'!$E:$E,0)))</f>
        <v/>
      </c>
      <c r="C2008" s="186" t="str">
        <f>IF(LEN(A2008)=0,"",INDEX('Smelter Look-up'!$C:$C,MATCH($A2008,'Smelter Look-up'!$E:$E,0)))</f>
        <v/>
      </c>
      <c r="D2008" s="230"/>
      <c r="E2008" s="182" t="str">
        <f ca="1">IF(ISERROR($V2008),"",OFFSET('Smelter Look-up'!$D$4,$V2008-4,0)&amp;"")</f>
        <v/>
      </c>
      <c r="F2008" s="182" t="str">
        <f ca="1">IF(ISERROR($V2008),"",OFFSET('Smelter Look-up'!$E$4,$V2008-4,0))</f>
        <v/>
      </c>
      <c r="G2008" s="182" t="str">
        <f ca="1">IF(C2008=$X$4,IF(ISERROR($V2008),"Enter smelter details","RMI"),IF(ISERROR($V2008),"",OFFSET('Smelter Look-up'!$F$4,$V2008-4,0)))</f>
        <v/>
      </c>
      <c r="H2008" s="183" t="str">
        <f ca="1">IF(ISERROR($V2008),"",OFFSET('Smelter Look-up'!$G$4,$V2008-4,0))</f>
        <v/>
      </c>
      <c r="I2008" s="184" t="str">
        <f ca="1">IF(ISERROR($V2008),"",OFFSET('Smelter Look-up'!$H$4,$V2008-4,0))</f>
        <v/>
      </c>
      <c r="J2008" s="184" t="str">
        <f ca="1">IF(ISERROR($V2008),"",OFFSET('Smelter Look-up'!$I$4,$V2008-4,0))</f>
        <v/>
      </c>
      <c r="K2008" s="224"/>
      <c r="L2008" s="224"/>
      <c r="M2008" s="224"/>
      <c r="N2008" s="224"/>
      <c r="O2008" s="224"/>
      <c r="P2008" s="185"/>
      <c r="Q2008" s="225"/>
      <c r="R2008" s="182" t="str">
        <f ca="1">IF(ISERROR($V2008),"",OFFSET('Smelter Look-up'!$C$4,$V2008-4,0)&amp;"")</f>
        <v/>
      </c>
      <c r="S2008" s="181" t="str">
        <f t="shared" ca="1" si="281"/>
        <v/>
      </c>
      <c r="T2008" s="181" t="str">
        <f ca="1">IF(B2008="","",IF(ISERROR(MATCH($J2008,SorP!$B$1:$B$6226,0)),"",INDIRECT("'SorP'!$A$"&amp;MATCH($S2008&amp;$J2008,SorP!C:C,0))))</f>
        <v/>
      </c>
      <c r="U2008" s="201"/>
      <c r="V2008" s="226" t="e">
        <f>IF(C2008="",NA(),IF(OR(C2008="Smelter not listed",C2008="Smelter not yet identified"),MATCH($B2008&amp;$D2008,'Smelter Look-up'!$J:$J,0),MATCH($B2008&amp;$C2008,'Smelter Look-up'!$J:$J,0)))</f>
        <v>#N/A</v>
      </c>
      <c r="X2008" s="227">
        <f t="shared" ca="1" si="282"/>
        <v>0</v>
      </c>
      <c r="AB2008" s="228" t="str">
        <f t="shared" si="283"/>
        <v/>
      </c>
    </row>
    <row r="2009" spans="1:28" s="227" customFormat="1" ht="20.25">
      <c r="A2009" s="181"/>
      <c r="B2009" s="182" t="str">
        <f>IF(LEN(A2009)=0,"",INDEX('Smelter Look-up'!$A:$A,MATCH($A2009,'Smelter Look-up'!$E:$E,0)))</f>
        <v/>
      </c>
      <c r="C2009" s="186" t="str">
        <f>IF(LEN(A2009)=0,"",INDEX('Smelter Look-up'!$C:$C,MATCH($A2009,'Smelter Look-up'!$E:$E,0)))</f>
        <v/>
      </c>
      <c r="D2009" s="230"/>
      <c r="E2009" s="182" t="str">
        <f ca="1">IF(ISERROR($V2009),"",OFFSET('Smelter Look-up'!$D$4,$V2009-4,0)&amp;"")</f>
        <v/>
      </c>
      <c r="F2009" s="182" t="str">
        <f ca="1">IF(ISERROR($V2009),"",OFFSET('Smelter Look-up'!$E$4,$V2009-4,0))</f>
        <v/>
      </c>
      <c r="G2009" s="182" t="str">
        <f ca="1">IF(C2009=$X$4,IF(ISERROR($V2009),"Enter smelter details","RMI"),IF(ISERROR($V2009),"",OFFSET('Smelter Look-up'!$F$4,$V2009-4,0)))</f>
        <v/>
      </c>
      <c r="H2009" s="183" t="str">
        <f ca="1">IF(ISERROR($V2009),"",OFFSET('Smelter Look-up'!$G$4,$V2009-4,0))</f>
        <v/>
      </c>
      <c r="I2009" s="184" t="str">
        <f ca="1">IF(ISERROR($V2009),"",OFFSET('Smelter Look-up'!$H$4,$V2009-4,0))</f>
        <v/>
      </c>
      <c r="J2009" s="184" t="str">
        <f ca="1">IF(ISERROR($V2009),"",OFFSET('Smelter Look-up'!$I$4,$V2009-4,0))</f>
        <v/>
      </c>
      <c r="K2009" s="224"/>
      <c r="L2009" s="224"/>
      <c r="M2009" s="224"/>
      <c r="N2009" s="224"/>
      <c r="O2009" s="224"/>
      <c r="P2009" s="185"/>
      <c r="Q2009" s="225"/>
      <c r="R2009" s="182" t="str">
        <f ca="1">IF(ISERROR($V2009),"",OFFSET('Smelter Look-up'!$C$4,$V2009-4,0)&amp;"")</f>
        <v/>
      </c>
      <c r="S2009" s="181" t="str">
        <f t="shared" ca="1" si="281"/>
        <v/>
      </c>
      <c r="T2009" s="181" t="str">
        <f ca="1">IF(B2009="","",IF(ISERROR(MATCH($J2009,SorP!$B$1:$B$6226,0)),"",INDIRECT("'SorP'!$A$"&amp;MATCH($S2009&amp;$J2009,SorP!C:C,0))))</f>
        <v/>
      </c>
      <c r="U2009" s="201"/>
      <c r="V2009" s="226" t="e">
        <f>IF(C2009="",NA(),IF(OR(C2009="Smelter not listed",C2009="Smelter not yet identified"),MATCH($B2009&amp;$D2009,'Smelter Look-up'!$J:$J,0),MATCH($B2009&amp;$C2009,'Smelter Look-up'!$J:$J,0)))</f>
        <v>#N/A</v>
      </c>
      <c r="X2009" s="227">
        <f t="shared" ca="1" si="282"/>
        <v>0</v>
      </c>
      <c r="AB2009" s="228" t="str">
        <f t="shared" si="283"/>
        <v/>
      </c>
    </row>
    <row r="2010" spans="1:28" s="227" customFormat="1" ht="20.25">
      <c r="A2010" s="181"/>
      <c r="B2010" s="182" t="str">
        <f>IF(LEN(A2010)=0,"",INDEX('Smelter Look-up'!$A:$A,MATCH($A2010,'Smelter Look-up'!$E:$E,0)))</f>
        <v/>
      </c>
      <c r="C2010" s="186" t="str">
        <f>IF(LEN(A2010)=0,"",INDEX('Smelter Look-up'!$C:$C,MATCH($A2010,'Smelter Look-up'!$E:$E,0)))</f>
        <v/>
      </c>
      <c r="D2010" s="230"/>
      <c r="E2010" s="182" t="str">
        <f ca="1">IF(ISERROR($V2010),"",OFFSET('Smelter Look-up'!$D$4,$V2010-4,0)&amp;"")</f>
        <v/>
      </c>
      <c r="F2010" s="182" t="str">
        <f ca="1">IF(ISERROR($V2010),"",OFFSET('Smelter Look-up'!$E$4,$V2010-4,0))</f>
        <v/>
      </c>
      <c r="G2010" s="182" t="str">
        <f ca="1">IF(C2010=$X$4,IF(ISERROR($V2010),"Enter smelter details","RMI"),IF(ISERROR($V2010),"",OFFSET('Smelter Look-up'!$F$4,$V2010-4,0)))</f>
        <v/>
      </c>
      <c r="H2010" s="183" t="str">
        <f ca="1">IF(ISERROR($V2010),"",OFFSET('Smelter Look-up'!$G$4,$V2010-4,0))</f>
        <v/>
      </c>
      <c r="I2010" s="184" t="str">
        <f ca="1">IF(ISERROR($V2010),"",OFFSET('Smelter Look-up'!$H$4,$V2010-4,0))</f>
        <v/>
      </c>
      <c r="J2010" s="184" t="str">
        <f ca="1">IF(ISERROR($V2010),"",OFFSET('Smelter Look-up'!$I$4,$V2010-4,0))</f>
        <v/>
      </c>
      <c r="K2010" s="224"/>
      <c r="L2010" s="224"/>
      <c r="M2010" s="224"/>
      <c r="N2010" s="224"/>
      <c r="O2010" s="224"/>
      <c r="P2010" s="185"/>
      <c r="Q2010" s="225"/>
      <c r="R2010" s="182" t="str">
        <f ca="1">IF(ISERROR($V2010),"",OFFSET('Smelter Look-up'!$C$4,$V2010-4,0)&amp;"")</f>
        <v/>
      </c>
      <c r="S2010" s="181" t="str">
        <f t="shared" ca="1" si="281"/>
        <v/>
      </c>
      <c r="T2010" s="181" t="str">
        <f ca="1">IF(B2010="","",IF(ISERROR(MATCH($J2010,SorP!$B$1:$B$6226,0)),"",INDIRECT("'SorP'!$A$"&amp;MATCH($S2010&amp;$J2010,SorP!C:C,0))))</f>
        <v/>
      </c>
      <c r="U2010" s="201"/>
      <c r="V2010" s="226" t="e">
        <f>IF(C2010="",NA(),IF(OR(C2010="Smelter not listed",C2010="Smelter not yet identified"),MATCH($B2010&amp;$D2010,'Smelter Look-up'!$J:$J,0),MATCH($B2010&amp;$C2010,'Smelter Look-up'!$J:$J,0)))</f>
        <v>#N/A</v>
      </c>
      <c r="X2010" s="227">
        <f t="shared" ca="1" si="282"/>
        <v>0</v>
      </c>
      <c r="AB2010" s="228" t="str">
        <f t="shared" si="283"/>
        <v/>
      </c>
    </row>
    <row r="2011" spans="1:28" s="227" customFormat="1" ht="20.25">
      <c r="A2011" s="181"/>
      <c r="B2011" s="182" t="str">
        <f>IF(LEN(A2011)=0,"",INDEX('Smelter Look-up'!$A:$A,MATCH($A2011,'Smelter Look-up'!$E:$E,0)))</f>
        <v/>
      </c>
      <c r="C2011" s="186" t="str">
        <f>IF(LEN(A2011)=0,"",INDEX('Smelter Look-up'!$C:$C,MATCH($A2011,'Smelter Look-up'!$E:$E,0)))</f>
        <v/>
      </c>
      <c r="D2011" s="230"/>
      <c r="E2011" s="182" t="str">
        <f ca="1">IF(ISERROR($V2011),"",OFFSET('Smelter Look-up'!$D$4,$V2011-4,0)&amp;"")</f>
        <v/>
      </c>
      <c r="F2011" s="182" t="str">
        <f ca="1">IF(ISERROR($V2011),"",OFFSET('Smelter Look-up'!$E$4,$V2011-4,0))</f>
        <v/>
      </c>
      <c r="G2011" s="182" t="str">
        <f ca="1">IF(C2011=$X$4,IF(ISERROR($V2011),"Enter smelter details","RMI"),IF(ISERROR($V2011),"",OFFSET('Smelter Look-up'!$F$4,$V2011-4,0)))</f>
        <v/>
      </c>
      <c r="H2011" s="183" t="str">
        <f ca="1">IF(ISERROR($V2011),"",OFFSET('Smelter Look-up'!$G$4,$V2011-4,0))</f>
        <v/>
      </c>
      <c r="I2011" s="184" t="str">
        <f ca="1">IF(ISERROR($V2011),"",OFFSET('Smelter Look-up'!$H$4,$V2011-4,0))</f>
        <v/>
      </c>
      <c r="J2011" s="184" t="str">
        <f ca="1">IF(ISERROR($V2011),"",OFFSET('Smelter Look-up'!$I$4,$V2011-4,0))</f>
        <v/>
      </c>
      <c r="K2011" s="224"/>
      <c r="L2011" s="224"/>
      <c r="M2011" s="224"/>
      <c r="N2011" s="224"/>
      <c r="O2011" s="224"/>
      <c r="P2011" s="185"/>
      <c r="Q2011" s="225"/>
      <c r="R2011" s="182" t="str">
        <f ca="1">IF(ISERROR($V2011),"",OFFSET('Smelter Look-up'!$C$4,$V2011-4,0)&amp;"")</f>
        <v/>
      </c>
      <c r="S2011" s="181" t="str">
        <f t="shared" ca="1" si="281"/>
        <v/>
      </c>
      <c r="T2011" s="181" t="str">
        <f ca="1">IF(B2011="","",IF(ISERROR(MATCH($J2011,SorP!$B$1:$B$6226,0)),"",INDIRECT("'SorP'!$A$"&amp;MATCH($S2011&amp;$J2011,SorP!C:C,0))))</f>
        <v/>
      </c>
      <c r="U2011" s="201"/>
      <c r="V2011" s="226" t="e">
        <f>IF(C2011="",NA(),IF(OR(C2011="Smelter not listed",C2011="Smelter not yet identified"),MATCH($B2011&amp;$D2011,'Smelter Look-up'!$J:$J,0),MATCH($B2011&amp;$C2011,'Smelter Look-up'!$J:$J,0)))</f>
        <v>#N/A</v>
      </c>
      <c r="X2011" s="227">
        <f t="shared" ca="1" si="282"/>
        <v>0</v>
      </c>
      <c r="AB2011" s="228" t="str">
        <f t="shared" si="283"/>
        <v/>
      </c>
    </row>
    <row r="2012" spans="1:28" s="227" customFormat="1" ht="20.25">
      <c r="A2012" s="181"/>
      <c r="B2012" s="182" t="str">
        <f>IF(LEN(A2012)=0,"",INDEX('Smelter Look-up'!$A:$A,MATCH($A2012,'Smelter Look-up'!$E:$E,0)))</f>
        <v/>
      </c>
      <c r="C2012" s="186" t="str">
        <f>IF(LEN(A2012)=0,"",INDEX('Smelter Look-up'!$C:$C,MATCH($A2012,'Smelter Look-up'!$E:$E,0)))</f>
        <v/>
      </c>
      <c r="D2012" s="230"/>
      <c r="E2012" s="182" t="str">
        <f ca="1">IF(ISERROR($V2012),"",OFFSET('Smelter Look-up'!$D$4,$V2012-4,0)&amp;"")</f>
        <v/>
      </c>
      <c r="F2012" s="182" t="str">
        <f ca="1">IF(ISERROR($V2012),"",OFFSET('Smelter Look-up'!$E$4,$V2012-4,0))</f>
        <v/>
      </c>
      <c r="G2012" s="182" t="str">
        <f ca="1">IF(C2012=$X$4,IF(ISERROR($V2012),"Enter smelter details","RMI"),IF(ISERROR($V2012),"",OFFSET('Smelter Look-up'!$F$4,$V2012-4,0)))</f>
        <v/>
      </c>
      <c r="H2012" s="183" t="str">
        <f ca="1">IF(ISERROR($V2012),"",OFFSET('Smelter Look-up'!$G$4,$V2012-4,0))</f>
        <v/>
      </c>
      <c r="I2012" s="184" t="str">
        <f ca="1">IF(ISERROR($V2012),"",OFFSET('Smelter Look-up'!$H$4,$V2012-4,0))</f>
        <v/>
      </c>
      <c r="J2012" s="184" t="str">
        <f ca="1">IF(ISERROR($V2012),"",OFFSET('Smelter Look-up'!$I$4,$V2012-4,0))</f>
        <v/>
      </c>
      <c r="K2012" s="224"/>
      <c r="L2012" s="224"/>
      <c r="M2012" s="224"/>
      <c r="N2012" s="224"/>
      <c r="O2012" s="224"/>
      <c r="P2012" s="185"/>
      <c r="Q2012" s="225"/>
      <c r="R2012" s="182" t="str">
        <f ca="1">IF(ISERROR($V2012),"",OFFSET('Smelter Look-up'!$C$4,$V2012-4,0)&amp;"")</f>
        <v/>
      </c>
      <c r="S2012" s="181" t="str">
        <f t="shared" ref="S2012:S2042" ca="1" si="284">IF(B2012="","",IF(ISERROR(MATCH($E2012,CL,0)),"Unknown",INDIRECT("'C'!$A$"&amp;MATCH($E2012,CL,0)+1)))</f>
        <v/>
      </c>
      <c r="T2012" s="181" t="str">
        <f ca="1">IF(B2012="","",IF(ISERROR(MATCH($J2012,SorP!$B$1:$B$6226,0)),"",INDIRECT("'SorP'!$A$"&amp;MATCH($S2012&amp;$J2012,SorP!C:C,0))))</f>
        <v/>
      </c>
      <c r="U2012" s="201"/>
      <c r="V2012" s="226" t="e">
        <f>IF(C2012="",NA(),IF(OR(C2012="Smelter not listed",C2012="Smelter not yet identified"),MATCH($B2012&amp;$D2012,'Smelter Look-up'!$J:$J,0),MATCH($B2012&amp;$C2012,'Smelter Look-up'!$J:$J,0)))</f>
        <v>#N/A</v>
      </c>
      <c r="X2012" s="227">
        <f t="shared" ref="X2012:X2042" ca="1" si="285">IF(AND(C2012="Smelter not listed",OR(LEN(D2012)=0,LEN(E2012)=0)),1,0)</f>
        <v>0</v>
      </c>
      <c r="AB2012" s="228" t="str">
        <f t="shared" ref="AB2012:AB2042" si="286">B2012&amp;C2012</f>
        <v/>
      </c>
    </row>
    <row r="2013" spans="1:28" s="227" customFormat="1" ht="20.25">
      <c r="A2013" s="181"/>
      <c r="B2013" s="182" t="str">
        <f>IF(LEN(A2013)=0,"",INDEX('Smelter Look-up'!$A:$A,MATCH($A2013,'Smelter Look-up'!$E:$E,0)))</f>
        <v/>
      </c>
      <c r="C2013" s="186" t="str">
        <f>IF(LEN(A2013)=0,"",INDEX('Smelter Look-up'!$C:$C,MATCH($A2013,'Smelter Look-up'!$E:$E,0)))</f>
        <v/>
      </c>
      <c r="D2013" s="230"/>
      <c r="E2013" s="182" t="str">
        <f ca="1">IF(ISERROR($V2013),"",OFFSET('Smelter Look-up'!$D$4,$V2013-4,0)&amp;"")</f>
        <v/>
      </c>
      <c r="F2013" s="182" t="str">
        <f ca="1">IF(ISERROR($V2013),"",OFFSET('Smelter Look-up'!$E$4,$V2013-4,0))</f>
        <v/>
      </c>
      <c r="G2013" s="182" t="str">
        <f ca="1">IF(C2013=$X$4,IF(ISERROR($V2013),"Enter smelter details","RMI"),IF(ISERROR($V2013),"",OFFSET('Smelter Look-up'!$F$4,$V2013-4,0)))</f>
        <v/>
      </c>
      <c r="H2013" s="183" t="str">
        <f ca="1">IF(ISERROR($V2013),"",OFFSET('Smelter Look-up'!$G$4,$V2013-4,0))</f>
        <v/>
      </c>
      <c r="I2013" s="184" t="str">
        <f ca="1">IF(ISERROR($V2013),"",OFFSET('Smelter Look-up'!$H$4,$V2013-4,0))</f>
        <v/>
      </c>
      <c r="J2013" s="184" t="str">
        <f ca="1">IF(ISERROR($V2013),"",OFFSET('Smelter Look-up'!$I$4,$V2013-4,0))</f>
        <v/>
      </c>
      <c r="K2013" s="224"/>
      <c r="L2013" s="224"/>
      <c r="M2013" s="224"/>
      <c r="N2013" s="224"/>
      <c r="O2013" s="224"/>
      <c r="P2013" s="185"/>
      <c r="Q2013" s="225"/>
      <c r="R2013" s="182" t="str">
        <f ca="1">IF(ISERROR($V2013),"",OFFSET('Smelter Look-up'!$C$4,$V2013-4,0)&amp;"")</f>
        <v/>
      </c>
      <c r="S2013" s="181" t="str">
        <f t="shared" ca="1" si="284"/>
        <v/>
      </c>
      <c r="T2013" s="181" t="str">
        <f ca="1">IF(B2013="","",IF(ISERROR(MATCH($J2013,SorP!$B$1:$B$6226,0)),"",INDIRECT("'SorP'!$A$"&amp;MATCH($S2013&amp;$J2013,SorP!C:C,0))))</f>
        <v/>
      </c>
      <c r="U2013" s="201"/>
      <c r="V2013" s="226" t="e">
        <f>IF(C2013="",NA(),IF(OR(C2013="Smelter not listed",C2013="Smelter not yet identified"),MATCH($B2013&amp;$D2013,'Smelter Look-up'!$J:$J,0),MATCH($B2013&amp;$C2013,'Smelter Look-up'!$J:$J,0)))</f>
        <v>#N/A</v>
      </c>
      <c r="X2013" s="227">
        <f t="shared" ca="1" si="285"/>
        <v>0</v>
      </c>
      <c r="AB2013" s="228" t="str">
        <f t="shared" si="286"/>
        <v/>
      </c>
    </row>
    <row r="2014" spans="1:28" s="227" customFormat="1" ht="20.25">
      <c r="A2014" s="181"/>
      <c r="B2014" s="182" t="str">
        <f>IF(LEN(A2014)=0,"",INDEX('Smelter Look-up'!$A:$A,MATCH($A2014,'Smelter Look-up'!$E:$E,0)))</f>
        <v/>
      </c>
      <c r="C2014" s="186" t="str">
        <f>IF(LEN(A2014)=0,"",INDEX('Smelter Look-up'!$C:$C,MATCH($A2014,'Smelter Look-up'!$E:$E,0)))</f>
        <v/>
      </c>
      <c r="D2014" s="230"/>
      <c r="E2014" s="182" t="str">
        <f ca="1">IF(ISERROR($V2014),"",OFFSET('Smelter Look-up'!$D$4,$V2014-4,0)&amp;"")</f>
        <v/>
      </c>
      <c r="F2014" s="182" t="str">
        <f ca="1">IF(ISERROR($V2014),"",OFFSET('Smelter Look-up'!$E$4,$V2014-4,0))</f>
        <v/>
      </c>
      <c r="G2014" s="182" t="str">
        <f ca="1">IF(C2014=$X$4,IF(ISERROR($V2014),"Enter smelter details","RMI"),IF(ISERROR($V2014),"",OFFSET('Smelter Look-up'!$F$4,$V2014-4,0)))</f>
        <v/>
      </c>
      <c r="H2014" s="183" t="str">
        <f ca="1">IF(ISERROR($V2014),"",OFFSET('Smelter Look-up'!$G$4,$V2014-4,0))</f>
        <v/>
      </c>
      <c r="I2014" s="184" t="str">
        <f ca="1">IF(ISERROR($V2014),"",OFFSET('Smelter Look-up'!$H$4,$V2014-4,0))</f>
        <v/>
      </c>
      <c r="J2014" s="184" t="str">
        <f ca="1">IF(ISERROR($V2014),"",OFFSET('Smelter Look-up'!$I$4,$V2014-4,0))</f>
        <v/>
      </c>
      <c r="K2014" s="224"/>
      <c r="L2014" s="224"/>
      <c r="M2014" s="224"/>
      <c r="N2014" s="224"/>
      <c r="O2014" s="224"/>
      <c r="P2014" s="185"/>
      <c r="Q2014" s="225"/>
      <c r="R2014" s="182" t="str">
        <f ca="1">IF(ISERROR($V2014),"",OFFSET('Smelter Look-up'!$C$4,$V2014-4,0)&amp;"")</f>
        <v/>
      </c>
      <c r="S2014" s="181" t="str">
        <f t="shared" ca="1" si="284"/>
        <v/>
      </c>
      <c r="T2014" s="181" t="str">
        <f ca="1">IF(B2014="","",IF(ISERROR(MATCH($J2014,SorP!$B$1:$B$6226,0)),"",INDIRECT("'SorP'!$A$"&amp;MATCH($S2014&amp;$J2014,SorP!C:C,0))))</f>
        <v/>
      </c>
      <c r="U2014" s="201"/>
      <c r="V2014" s="226" t="e">
        <f>IF(C2014="",NA(),IF(OR(C2014="Smelter not listed",C2014="Smelter not yet identified"),MATCH($B2014&amp;$D2014,'Smelter Look-up'!$J:$J,0),MATCH($B2014&amp;$C2014,'Smelter Look-up'!$J:$J,0)))</f>
        <v>#N/A</v>
      </c>
      <c r="X2014" s="227">
        <f t="shared" ca="1" si="285"/>
        <v>0</v>
      </c>
      <c r="AB2014" s="228" t="str">
        <f t="shared" si="286"/>
        <v/>
      </c>
    </row>
    <row r="2015" spans="1:28" s="227" customFormat="1" ht="20.25">
      <c r="A2015" s="181"/>
      <c r="B2015" s="182" t="str">
        <f>IF(LEN(A2015)=0,"",INDEX('Smelter Look-up'!$A:$A,MATCH($A2015,'Smelter Look-up'!$E:$E,0)))</f>
        <v/>
      </c>
      <c r="C2015" s="186" t="str">
        <f>IF(LEN(A2015)=0,"",INDEX('Smelter Look-up'!$C:$C,MATCH($A2015,'Smelter Look-up'!$E:$E,0)))</f>
        <v/>
      </c>
      <c r="D2015" s="230"/>
      <c r="E2015" s="182" t="str">
        <f ca="1">IF(ISERROR($V2015),"",OFFSET('Smelter Look-up'!$D$4,$V2015-4,0)&amp;"")</f>
        <v/>
      </c>
      <c r="F2015" s="182" t="str">
        <f ca="1">IF(ISERROR($V2015),"",OFFSET('Smelter Look-up'!$E$4,$V2015-4,0))</f>
        <v/>
      </c>
      <c r="G2015" s="182" t="str">
        <f ca="1">IF(C2015=$X$4,IF(ISERROR($V2015),"Enter smelter details","RMI"),IF(ISERROR($V2015),"",OFFSET('Smelter Look-up'!$F$4,$V2015-4,0)))</f>
        <v/>
      </c>
      <c r="H2015" s="183" t="str">
        <f ca="1">IF(ISERROR($V2015),"",OFFSET('Smelter Look-up'!$G$4,$V2015-4,0))</f>
        <v/>
      </c>
      <c r="I2015" s="184" t="str">
        <f ca="1">IF(ISERROR($V2015),"",OFFSET('Smelter Look-up'!$H$4,$V2015-4,0))</f>
        <v/>
      </c>
      <c r="J2015" s="184" t="str">
        <f ca="1">IF(ISERROR($V2015),"",OFFSET('Smelter Look-up'!$I$4,$V2015-4,0))</f>
        <v/>
      </c>
      <c r="K2015" s="224"/>
      <c r="L2015" s="224"/>
      <c r="M2015" s="224"/>
      <c r="N2015" s="224"/>
      <c r="O2015" s="224"/>
      <c r="P2015" s="185"/>
      <c r="Q2015" s="225"/>
      <c r="R2015" s="182" t="str">
        <f ca="1">IF(ISERROR($V2015),"",OFFSET('Smelter Look-up'!$C$4,$V2015-4,0)&amp;"")</f>
        <v/>
      </c>
      <c r="S2015" s="181" t="str">
        <f t="shared" ca="1" si="284"/>
        <v/>
      </c>
      <c r="T2015" s="181" t="str">
        <f ca="1">IF(B2015="","",IF(ISERROR(MATCH($J2015,SorP!$B$1:$B$6226,0)),"",INDIRECT("'SorP'!$A$"&amp;MATCH($S2015&amp;$J2015,SorP!C:C,0))))</f>
        <v/>
      </c>
      <c r="U2015" s="201"/>
      <c r="V2015" s="226" t="e">
        <f>IF(C2015="",NA(),IF(OR(C2015="Smelter not listed",C2015="Smelter not yet identified"),MATCH($B2015&amp;$D2015,'Smelter Look-up'!$J:$J,0),MATCH($B2015&amp;$C2015,'Smelter Look-up'!$J:$J,0)))</f>
        <v>#N/A</v>
      </c>
      <c r="X2015" s="227">
        <f t="shared" ca="1" si="285"/>
        <v>0</v>
      </c>
      <c r="AB2015" s="228" t="str">
        <f t="shared" si="286"/>
        <v/>
      </c>
    </row>
    <row r="2016" spans="1:28" s="227" customFormat="1" ht="20.25">
      <c r="A2016" s="181"/>
      <c r="B2016" s="182" t="str">
        <f>IF(LEN(A2016)=0,"",INDEX('Smelter Look-up'!$A:$A,MATCH($A2016,'Smelter Look-up'!$E:$E,0)))</f>
        <v/>
      </c>
      <c r="C2016" s="186" t="str">
        <f>IF(LEN(A2016)=0,"",INDEX('Smelter Look-up'!$C:$C,MATCH($A2016,'Smelter Look-up'!$E:$E,0)))</f>
        <v/>
      </c>
      <c r="D2016" s="230"/>
      <c r="E2016" s="182" t="str">
        <f ca="1">IF(ISERROR($V2016),"",OFFSET('Smelter Look-up'!$D$4,$V2016-4,0)&amp;"")</f>
        <v/>
      </c>
      <c r="F2016" s="182" t="str">
        <f ca="1">IF(ISERROR($V2016),"",OFFSET('Smelter Look-up'!$E$4,$V2016-4,0))</f>
        <v/>
      </c>
      <c r="G2016" s="182" t="str">
        <f ca="1">IF(C2016=$X$4,IF(ISERROR($V2016),"Enter smelter details","RMI"),IF(ISERROR($V2016),"",OFFSET('Smelter Look-up'!$F$4,$V2016-4,0)))</f>
        <v/>
      </c>
      <c r="H2016" s="183" t="str">
        <f ca="1">IF(ISERROR($V2016),"",OFFSET('Smelter Look-up'!$G$4,$V2016-4,0))</f>
        <v/>
      </c>
      <c r="I2016" s="184" t="str">
        <f ca="1">IF(ISERROR($V2016),"",OFFSET('Smelter Look-up'!$H$4,$V2016-4,0))</f>
        <v/>
      </c>
      <c r="J2016" s="184" t="str">
        <f ca="1">IF(ISERROR($V2016),"",OFFSET('Smelter Look-up'!$I$4,$V2016-4,0))</f>
        <v/>
      </c>
      <c r="K2016" s="224"/>
      <c r="L2016" s="224"/>
      <c r="M2016" s="224"/>
      <c r="N2016" s="224"/>
      <c r="O2016" s="224"/>
      <c r="P2016" s="185"/>
      <c r="Q2016" s="225"/>
      <c r="R2016" s="182" t="str">
        <f ca="1">IF(ISERROR($V2016),"",OFFSET('Smelter Look-up'!$C$4,$V2016-4,0)&amp;"")</f>
        <v/>
      </c>
      <c r="S2016" s="181" t="str">
        <f t="shared" ca="1" si="284"/>
        <v/>
      </c>
      <c r="T2016" s="181" t="str">
        <f ca="1">IF(B2016="","",IF(ISERROR(MATCH($J2016,SorP!$B$1:$B$6226,0)),"",INDIRECT("'SorP'!$A$"&amp;MATCH($S2016&amp;$J2016,SorP!C:C,0))))</f>
        <v/>
      </c>
      <c r="U2016" s="201"/>
      <c r="V2016" s="226" t="e">
        <f>IF(C2016="",NA(),IF(OR(C2016="Smelter not listed",C2016="Smelter not yet identified"),MATCH($B2016&amp;$D2016,'Smelter Look-up'!$J:$J,0),MATCH($B2016&amp;$C2016,'Smelter Look-up'!$J:$J,0)))</f>
        <v>#N/A</v>
      </c>
      <c r="X2016" s="227">
        <f t="shared" ca="1" si="285"/>
        <v>0</v>
      </c>
      <c r="AB2016" s="228" t="str">
        <f t="shared" si="286"/>
        <v/>
      </c>
    </row>
    <row r="2017" spans="1:28" s="227" customFormat="1" ht="20.25">
      <c r="A2017" s="181"/>
      <c r="B2017" s="182" t="str">
        <f>IF(LEN(A2017)=0,"",INDEX('Smelter Look-up'!$A:$A,MATCH($A2017,'Smelter Look-up'!$E:$E,0)))</f>
        <v/>
      </c>
      <c r="C2017" s="186" t="str">
        <f>IF(LEN(A2017)=0,"",INDEX('Smelter Look-up'!$C:$C,MATCH($A2017,'Smelter Look-up'!$E:$E,0)))</f>
        <v/>
      </c>
      <c r="D2017" s="230"/>
      <c r="E2017" s="182" t="str">
        <f ca="1">IF(ISERROR($V2017),"",OFFSET('Smelter Look-up'!$D$4,$V2017-4,0)&amp;"")</f>
        <v/>
      </c>
      <c r="F2017" s="182" t="str">
        <f ca="1">IF(ISERROR($V2017),"",OFFSET('Smelter Look-up'!$E$4,$V2017-4,0))</f>
        <v/>
      </c>
      <c r="G2017" s="182" t="str">
        <f ca="1">IF(C2017=$X$4,IF(ISERROR($V2017),"Enter smelter details","RMI"),IF(ISERROR($V2017),"",OFFSET('Smelter Look-up'!$F$4,$V2017-4,0)))</f>
        <v/>
      </c>
      <c r="H2017" s="183" t="str">
        <f ca="1">IF(ISERROR($V2017),"",OFFSET('Smelter Look-up'!$G$4,$V2017-4,0))</f>
        <v/>
      </c>
      <c r="I2017" s="184" t="str">
        <f ca="1">IF(ISERROR($V2017),"",OFFSET('Smelter Look-up'!$H$4,$V2017-4,0))</f>
        <v/>
      </c>
      <c r="J2017" s="184" t="str">
        <f ca="1">IF(ISERROR($V2017),"",OFFSET('Smelter Look-up'!$I$4,$V2017-4,0))</f>
        <v/>
      </c>
      <c r="K2017" s="224"/>
      <c r="L2017" s="224"/>
      <c r="M2017" s="224"/>
      <c r="N2017" s="224"/>
      <c r="O2017" s="224"/>
      <c r="P2017" s="185"/>
      <c r="Q2017" s="225"/>
      <c r="R2017" s="182" t="str">
        <f ca="1">IF(ISERROR($V2017),"",OFFSET('Smelter Look-up'!$C$4,$V2017-4,0)&amp;"")</f>
        <v/>
      </c>
      <c r="S2017" s="181" t="str">
        <f t="shared" ca="1" si="284"/>
        <v/>
      </c>
      <c r="T2017" s="181" t="str">
        <f ca="1">IF(B2017="","",IF(ISERROR(MATCH($J2017,SorP!$B$1:$B$6226,0)),"",INDIRECT("'SorP'!$A$"&amp;MATCH($S2017&amp;$J2017,SorP!C:C,0))))</f>
        <v/>
      </c>
      <c r="U2017" s="201"/>
      <c r="V2017" s="226" t="e">
        <f>IF(C2017="",NA(),IF(OR(C2017="Smelter not listed",C2017="Smelter not yet identified"),MATCH($B2017&amp;$D2017,'Smelter Look-up'!$J:$J,0),MATCH($B2017&amp;$C2017,'Smelter Look-up'!$J:$J,0)))</f>
        <v>#N/A</v>
      </c>
      <c r="X2017" s="227">
        <f t="shared" ca="1" si="285"/>
        <v>0</v>
      </c>
      <c r="AB2017" s="228" t="str">
        <f t="shared" si="286"/>
        <v/>
      </c>
    </row>
    <row r="2018" spans="1:28" s="227" customFormat="1" ht="20.25">
      <c r="A2018" s="181"/>
      <c r="B2018" s="182" t="str">
        <f>IF(LEN(A2018)=0,"",INDEX('Smelter Look-up'!$A:$A,MATCH($A2018,'Smelter Look-up'!$E:$E,0)))</f>
        <v/>
      </c>
      <c r="C2018" s="186" t="str">
        <f>IF(LEN(A2018)=0,"",INDEX('Smelter Look-up'!$C:$C,MATCH($A2018,'Smelter Look-up'!$E:$E,0)))</f>
        <v/>
      </c>
      <c r="D2018" s="230"/>
      <c r="E2018" s="182" t="str">
        <f ca="1">IF(ISERROR($V2018),"",OFFSET('Smelter Look-up'!$D$4,$V2018-4,0)&amp;"")</f>
        <v/>
      </c>
      <c r="F2018" s="182" t="str">
        <f ca="1">IF(ISERROR($V2018),"",OFFSET('Smelter Look-up'!$E$4,$V2018-4,0))</f>
        <v/>
      </c>
      <c r="G2018" s="182" t="str">
        <f ca="1">IF(C2018=$X$4,IF(ISERROR($V2018),"Enter smelter details","RMI"),IF(ISERROR($V2018),"",OFFSET('Smelter Look-up'!$F$4,$V2018-4,0)))</f>
        <v/>
      </c>
      <c r="H2018" s="183" t="str">
        <f ca="1">IF(ISERROR($V2018),"",OFFSET('Smelter Look-up'!$G$4,$V2018-4,0))</f>
        <v/>
      </c>
      <c r="I2018" s="184" t="str">
        <f ca="1">IF(ISERROR($V2018),"",OFFSET('Smelter Look-up'!$H$4,$V2018-4,0))</f>
        <v/>
      </c>
      <c r="J2018" s="184" t="str">
        <f ca="1">IF(ISERROR($V2018),"",OFFSET('Smelter Look-up'!$I$4,$V2018-4,0))</f>
        <v/>
      </c>
      <c r="K2018" s="224"/>
      <c r="L2018" s="224"/>
      <c r="M2018" s="224"/>
      <c r="N2018" s="224"/>
      <c r="O2018" s="224"/>
      <c r="P2018" s="185"/>
      <c r="Q2018" s="225"/>
      <c r="R2018" s="182" t="str">
        <f ca="1">IF(ISERROR($V2018),"",OFFSET('Smelter Look-up'!$C$4,$V2018-4,0)&amp;"")</f>
        <v/>
      </c>
      <c r="S2018" s="181" t="str">
        <f t="shared" ca="1" si="284"/>
        <v/>
      </c>
      <c r="T2018" s="181" t="str">
        <f ca="1">IF(B2018="","",IF(ISERROR(MATCH($J2018,SorP!$B$1:$B$6226,0)),"",INDIRECT("'SorP'!$A$"&amp;MATCH($S2018&amp;$J2018,SorP!C:C,0))))</f>
        <v/>
      </c>
      <c r="U2018" s="201"/>
      <c r="V2018" s="226" t="e">
        <f>IF(C2018="",NA(),IF(OR(C2018="Smelter not listed",C2018="Smelter not yet identified"),MATCH($B2018&amp;$D2018,'Smelter Look-up'!$J:$J,0),MATCH($B2018&amp;$C2018,'Smelter Look-up'!$J:$J,0)))</f>
        <v>#N/A</v>
      </c>
      <c r="X2018" s="227">
        <f t="shared" ca="1" si="285"/>
        <v>0</v>
      </c>
      <c r="AB2018" s="228" t="str">
        <f t="shared" si="286"/>
        <v/>
      </c>
    </row>
    <row r="2019" spans="1:28" s="227" customFormat="1" ht="20.25">
      <c r="A2019" s="181"/>
      <c r="B2019" s="182" t="str">
        <f>IF(LEN(A2019)=0,"",INDEX('Smelter Look-up'!$A:$A,MATCH($A2019,'Smelter Look-up'!$E:$E,0)))</f>
        <v/>
      </c>
      <c r="C2019" s="186" t="str">
        <f>IF(LEN(A2019)=0,"",INDEX('Smelter Look-up'!$C:$C,MATCH($A2019,'Smelter Look-up'!$E:$E,0)))</f>
        <v/>
      </c>
      <c r="D2019" s="230"/>
      <c r="E2019" s="182" t="str">
        <f ca="1">IF(ISERROR($V2019),"",OFFSET('Smelter Look-up'!$D$4,$V2019-4,0)&amp;"")</f>
        <v/>
      </c>
      <c r="F2019" s="182" t="str">
        <f ca="1">IF(ISERROR($V2019),"",OFFSET('Smelter Look-up'!$E$4,$V2019-4,0))</f>
        <v/>
      </c>
      <c r="G2019" s="182" t="str">
        <f ca="1">IF(C2019=$X$4,IF(ISERROR($V2019),"Enter smelter details","RMI"),IF(ISERROR($V2019),"",OFFSET('Smelter Look-up'!$F$4,$V2019-4,0)))</f>
        <v/>
      </c>
      <c r="H2019" s="183" t="str">
        <f ca="1">IF(ISERROR($V2019),"",OFFSET('Smelter Look-up'!$G$4,$V2019-4,0))</f>
        <v/>
      </c>
      <c r="I2019" s="184" t="str">
        <f ca="1">IF(ISERROR($V2019),"",OFFSET('Smelter Look-up'!$H$4,$V2019-4,0))</f>
        <v/>
      </c>
      <c r="J2019" s="184" t="str">
        <f ca="1">IF(ISERROR($V2019),"",OFFSET('Smelter Look-up'!$I$4,$V2019-4,0))</f>
        <v/>
      </c>
      <c r="K2019" s="224"/>
      <c r="L2019" s="224"/>
      <c r="M2019" s="224"/>
      <c r="N2019" s="224"/>
      <c r="O2019" s="224"/>
      <c r="P2019" s="185"/>
      <c r="Q2019" s="225"/>
      <c r="R2019" s="182" t="str">
        <f ca="1">IF(ISERROR($V2019),"",OFFSET('Smelter Look-up'!$C$4,$V2019-4,0)&amp;"")</f>
        <v/>
      </c>
      <c r="S2019" s="181" t="str">
        <f t="shared" ca="1" si="284"/>
        <v/>
      </c>
      <c r="T2019" s="181" t="str">
        <f ca="1">IF(B2019="","",IF(ISERROR(MATCH($J2019,SorP!$B$1:$B$6226,0)),"",INDIRECT("'SorP'!$A$"&amp;MATCH($S2019&amp;$J2019,SorP!C:C,0))))</f>
        <v/>
      </c>
      <c r="U2019" s="201"/>
      <c r="V2019" s="226" t="e">
        <f>IF(C2019="",NA(),IF(OR(C2019="Smelter not listed",C2019="Smelter not yet identified"),MATCH($B2019&amp;$D2019,'Smelter Look-up'!$J:$J,0),MATCH($B2019&amp;$C2019,'Smelter Look-up'!$J:$J,0)))</f>
        <v>#N/A</v>
      </c>
      <c r="X2019" s="227">
        <f t="shared" ca="1" si="285"/>
        <v>0</v>
      </c>
      <c r="AB2019" s="228" t="str">
        <f t="shared" si="286"/>
        <v/>
      </c>
    </row>
    <row r="2020" spans="1:28" s="227" customFormat="1" ht="20.25">
      <c r="A2020" s="181"/>
      <c r="B2020" s="182" t="str">
        <f>IF(LEN(A2020)=0,"",INDEX('Smelter Look-up'!$A:$A,MATCH($A2020,'Smelter Look-up'!$E:$E,0)))</f>
        <v/>
      </c>
      <c r="C2020" s="186" t="str">
        <f>IF(LEN(A2020)=0,"",INDEX('Smelter Look-up'!$C:$C,MATCH($A2020,'Smelter Look-up'!$E:$E,0)))</f>
        <v/>
      </c>
      <c r="D2020" s="230"/>
      <c r="E2020" s="182" t="str">
        <f ca="1">IF(ISERROR($V2020),"",OFFSET('Smelter Look-up'!$D$4,$V2020-4,0)&amp;"")</f>
        <v/>
      </c>
      <c r="F2020" s="182" t="str">
        <f ca="1">IF(ISERROR($V2020),"",OFFSET('Smelter Look-up'!$E$4,$V2020-4,0))</f>
        <v/>
      </c>
      <c r="G2020" s="182" t="str">
        <f ca="1">IF(C2020=$X$4,IF(ISERROR($V2020),"Enter smelter details","RMI"),IF(ISERROR($V2020),"",OFFSET('Smelter Look-up'!$F$4,$V2020-4,0)))</f>
        <v/>
      </c>
      <c r="H2020" s="183" t="str">
        <f ca="1">IF(ISERROR($V2020),"",OFFSET('Smelter Look-up'!$G$4,$V2020-4,0))</f>
        <v/>
      </c>
      <c r="I2020" s="184" t="str">
        <f ca="1">IF(ISERROR($V2020),"",OFFSET('Smelter Look-up'!$H$4,$V2020-4,0))</f>
        <v/>
      </c>
      <c r="J2020" s="184" t="str">
        <f ca="1">IF(ISERROR($V2020),"",OFFSET('Smelter Look-up'!$I$4,$V2020-4,0))</f>
        <v/>
      </c>
      <c r="K2020" s="224"/>
      <c r="L2020" s="224"/>
      <c r="M2020" s="224"/>
      <c r="N2020" s="224"/>
      <c r="O2020" s="224"/>
      <c r="P2020" s="185"/>
      <c r="Q2020" s="225"/>
      <c r="R2020" s="182" t="str">
        <f ca="1">IF(ISERROR($V2020),"",OFFSET('Smelter Look-up'!$C$4,$V2020-4,0)&amp;"")</f>
        <v/>
      </c>
      <c r="S2020" s="181" t="str">
        <f t="shared" ca="1" si="284"/>
        <v/>
      </c>
      <c r="T2020" s="181" t="str">
        <f ca="1">IF(B2020="","",IF(ISERROR(MATCH($J2020,SorP!$B$1:$B$6226,0)),"",INDIRECT("'SorP'!$A$"&amp;MATCH($S2020&amp;$J2020,SorP!C:C,0))))</f>
        <v/>
      </c>
      <c r="U2020" s="201"/>
      <c r="V2020" s="226" t="e">
        <f>IF(C2020="",NA(),IF(OR(C2020="Smelter not listed",C2020="Smelter not yet identified"),MATCH($B2020&amp;$D2020,'Smelter Look-up'!$J:$J,0),MATCH($B2020&amp;$C2020,'Smelter Look-up'!$J:$J,0)))</f>
        <v>#N/A</v>
      </c>
      <c r="X2020" s="227">
        <f t="shared" ca="1" si="285"/>
        <v>0</v>
      </c>
      <c r="AB2020" s="228" t="str">
        <f t="shared" si="286"/>
        <v/>
      </c>
    </row>
    <row r="2021" spans="1:28" s="227" customFormat="1" ht="20.25">
      <c r="A2021" s="181"/>
      <c r="B2021" s="182" t="str">
        <f>IF(LEN(A2021)=0,"",INDEX('Smelter Look-up'!$A:$A,MATCH($A2021,'Smelter Look-up'!$E:$E,0)))</f>
        <v/>
      </c>
      <c r="C2021" s="186" t="str">
        <f>IF(LEN(A2021)=0,"",INDEX('Smelter Look-up'!$C:$C,MATCH($A2021,'Smelter Look-up'!$E:$E,0)))</f>
        <v/>
      </c>
      <c r="D2021" s="230"/>
      <c r="E2021" s="182" t="str">
        <f ca="1">IF(ISERROR($V2021),"",OFFSET('Smelter Look-up'!$D$4,$V2021-4,0)&amp;"")</f>
        <v/>
      </c>
      <c r="F2021" s="182" t="str">
        <f ca="1">IF(ISERROR($V2021),"",OFFSET('Smelter Look-up'!$E$4,$V2021-4,0))</f>
        <v/>
      </c>
      <c r="G2021" s="182" t="str">
        <f ca="1">IF(C2021=$X$4,IF(ISERROR($V2021),"Enter smelter details","RMI"),IF(ISERROR($V2021),"",OFFSET('Smelter Look-up'!$F$4,$V2021-4,0)))</f>
        <v/>
      </c>
      <c r="H2021" s="183" t="str">
        <f ca="1">IF(ISERROR($V2021),"",OFFSET('Smelter Look-up'!$G$4,$V2021-4,0))</f>
        <v/>
      </c>
      <c r="I2021" s="184" t="str">
        <f ca="1">IF(ISERROR($V2021),"",OFFSET('Smelter Look-up'!$H$4,$V2021-4,0))</f>
        <v/>
      </c>
      <c r="J2021" s="184" t="str">
        <f ca="1">IF(ISERROR($V2021),"",OFFSET('Smelter Look-up'!$I$4,$V2021-4,0))</f>
        <v/>
      </c>
      <c r="K2021" s="224"/>
      <c r="L2021" s="224"/>
      <c r="M2021" s="224"/>
      <c r="N2021" s="224"/>
      <c r="O2021" s="224"/>
      <c r="P2021" s="185"/>
      <c r="Q2021" s="225"/>
      <c r="R2021" s="182" t="str">
        <f ca="1">IF(ISERROR($V2021),"",OFFSET('Smelter Look-up'!$C$4,$V2021-4,0)&amp;"")</f>
        <v/>
      </c>
      <c r="S2021" s="181" t="str">
        <f t="shared" ca="1" si="284"/>
        <v/>
      </c>
      <c r="T2021" s="181" t="str">
        <f ca="1">IF(B2021="","",IF(ISERROR(MATCH($J2021,SorP!$B$1:$B$6226,0)),"",INDIRECT("'SorP'!$A$"&amp;MATCH($S2021&amp;$J2021,SorP!C:C,0))))</f>
        <v/>
      </c>
      <c r="U2021" s="201"/>
      <c r="V2021" s="226" t="e">
        <f>IF(C2021="",NA(),IF(OR(C2021="Smelter not listed",C2021="Smelter not yet identified"),MATCH($B2021&amp;$D2021,'Smelter Look-up'!$J:$J,0),MATCH($B2021&amp;$C2021,'Smelter Look-up'!$J:$J,0)))</f>
        <v>#N/A</v>
      </c>
      <c r="X2021" s="227">
        <f t="shared" ca="1" si="285"/>
        <v>0</v>
      </c>
      <c r="AB2021" s="228" t="str">
        <f t="shared" si="286"/>
        <v/>
      </c>
    </row>
    <row r="2022" spans="1:28" s="227" customFormat="1" ht="20.25">
      <c r="A2022" s="181"/>
      <c r="B2022" s="182" t="str">
        <f>IF(LEN(A2022)=0,"",INDEX('Smelter Look-up'!$A:$A,MATCH($A2022,'Smelter Look-up'!$E:$E,0)))</f>
        <v/>
      </c>
      <c r="C2022" s="186" t="str">
        <f>IF(LEN(A2022)=0,"",INDEX('Smelter Look-up'!$C:$C,MATCH($A2022,'Smelter Look-up'!$E:$E,0)))</f>
        <v/>
      </c>
      <c r="D2022" s="230"/>
      <c r="E2022" s="182" t="str">
        <f ca="1">IF(ISERROR($V2022),"",OFFSET('Smelter Look-up'!$D$4,$V2022-4,0)&amp;"")</f>
        <v/>
      </c>
      <c r="F2022" s="182" t="str">
        <f ca="1">IF(ISERROR($V2022),"",OFFSET('Smelter Look-up'!$E$4,$V2022-4,0))</f>
        <v/>
      </c>
      <c r="G2022" s="182" t="str">
        <f ca="1">IF(C2022=$X$4,IF(ISERROR($V2022),"Enter smelter details","RMI"),IF(ISERROR($V2022),"",OFFSET('Smelter Look-up'!$F$4,$V2022-4,0)))</f>
        <v/>
      </c>
      <c r="H2022" s="183" t="str">
        <f ca="1">IF(ISERROR($V2022),"",OFFSET('Smelter Look-up'!$G$4,$V2022-4,0))</f>
        <v/>
      </c>
      <c r="I2022" s="184" t="str">
        <f ca="1">IF(ISERROR($V2022),"",OFFSET('Smelter Look-up'!$H$4,$V2022-4,0))</f>
        <v/>
      </c>
      <c r="J2022" s="184" t="str">
        <f ca="1">IF(ISERROR($V2022),"",OFFSET('Smelter Look-up'!$I$4,$V2022-4,0))</f>
        <v/>
      </c>
      <c r="K2022" s="224"/>
      <c r="L2022" s="224"/>
      <c r="M2022" s="224"/>
      <c r="N2022" s="224"/>
      <c r="O2022" s="224"/>
      <c r="P2022" s="185"/>
      <c r="Q2022" s="225"/>
      <c r="R2022" s="182" t="str">
        <f ca="1">IF(ISERROR($V2022),"",OFFSET('Smelter Look-up'!$C$4,$V2022-4,0)&amp;"")</f>
        <v/>
      </c>
      <c r="S2022" s="181" t="str">
        <f t="shared" ca="1" si="284"/>
        <v/>
      </c>
      <c r="T2022" s="181" t="str">
        <f ca="1">IF(B2022="","",IF(ISERROR(MATCH($J2022,SorP!$B$1:$B$6226,0)),"",INDIRECT("'SorP'!$A$"&amp;MATCH($S2022&amp;$J2022,SorP!C:C,0))))</f>
        <v/>
      </c>
      <c r="U2022" s="201"/>
      <c r="V2022" s="226" t="e">
        <f>IF(C2022="",NA(),IF(OR(C2022="Smelter not listed",C2022="Smelter not yet identified"),MATCH($B2022&amp;$D2022,'Smelter Look-up'!$J:$J,0),MATCH($B2022&amp;$C2022,'Smelter Look-up'!$J:$J,0)))</f>
        <v>#N/A</v>
      </c>
      <c r="X2022" s="227">
        <f t="shared" ca="1" si="285"/>
        <v>0</v>
      </c>
      <c r="AB2022" s="228" t="str">
        <f t="shared" si="286"/>
        <v/>
      </c>
    </row>
    <row r="2023" spans="1:28" s="227" customFormat="1" ht="20.25">
      <c r="A2023" s="181"/>
      <c r="B2023" s="182" t="str">
        <f>IF(LEN(A2023)=0,"",INDEX('Smelter Look-up'!$A:$A,MATCH($A2023,'Smelter Look-up'!$E:$E,0)))</f>
        <v/>
      </c>
      <c r="C2023" s="186" t="str">
        <f>IF(LEN(A2023)=0,"",INDEX('Smelter Look-up'!$C:$C,MATCH($A2023,'Smelter Look-up'!$E:$E,0)))</f>
        <v/>
      </c>
      <c r="D2023" s="230"/>
      <c r="E2023" s="182" t="str">
        <f ca="1">IF(ISERROR($V2023),"",OFFSET('Smelter Look-up'!$D$4,$V2023-4,0)&amp;"")</f>
        <v/>
      </c>
      <c r="F2023" s="182" t="str">
        <f ca="1">IF(ISERROR($V2023),"",OFFSET('Smelter Look-up'!$E$4,$V2023-4,0))</f>
        <v/>
      </c>
      <c r="G2023" s="182" t="str">
        <f ca="1">IF(C2023=$X$4,IF(ISERROR($V2023),"Enter smelter details","RMI"),IF(ISERROR($V2023),"",OFFSET('Smelter Look-up'!$F$4,$V2023-4,0)))</f>
        <v/>
      </c>
      <c r="H2023" s="183" t="str">
        <f ca="1">IF(ISERROR($V2023),"",OFFSET('Smelter Look-up'!$G$4,$V2023-4,0))</f>
        <v/>
      </c>
      <c r="I2023" s="184" t="str">
        <f ca="1">IF(ISERROR($V2023),"",OFFSET('Smelter Look-up'!$H$4,$V2023-4,0))</f>
        <v/>
      </c>
      <c r="J2023" s="184" t="str">
        <f ca="1">IF(ISERROR($V2023),"",OFFSET('Smelter Look-up'!$I$4,$V2023-4,0))</f>
        <v/>
      </c>
      <c r="K2023" s="224"/>
      <c r="L2023" s="224"/>
      <c r="M2023" s="224"/>
      <c r="N2023" s="224"/>
      <c r="O2023" s="224"/>
      <c r="P2023" s="185"/>
      <c r="Q2023" s="225"/>
      <c r="R2023" s="182" t="str">
        <f ca="1">IF(ISERROR($V2023),"",OFFSET('Smelter Look-up'!$C$4,$V2023-4,0)&amp;"")</f>
        <v/>
      </c>
      <c r="S2023" s="181" t="str">
        <f t="shared" ca="1" si="284"/>
        <v/>
      </c>
      <c r="T2023" s="181" t="str">
        <f ca="1">IF(B2023="","",IF(ISERROR(MATCH($J2023,SorP!$B$1:$B$6226,0)),"",INDIRECT("'SorP'!$A$"&amp;MATCH($S2023&amp;$J2023,SorP!C:C,0))))</f>
        <v/>
      </c>
      <c r="U2023" s="201"/>
      <c r="V2023" s="226" t="e">
        <f>IF(C2023="",NA(),IF(OR(C2023="Smelter not listed",C2023="Smelter not yet identified"),MATCH($B2023&amp;$D2023,'Smelter Look-up'!$J:$J,0),MATCH($B2023&amp;$C2023,'Smelter Look-up'!$J:$J,0)))</f>
        <v>#N/A</v>
      </c>
      <c r="X2023" s="227">
        <f t="shared" ca="1" si="285"/>
        <v>0</v>
      </c>
      <c r="AB2023" s="228" t="str">
        <f t="shared" si="286"/>
        <v/>
      </c>
    </row>
    <row r="2024" spans="1:28" s="227" customFormat="1" ht="20.25">
      <c r="A2024" s="181"/>
      <c r="B2024" s="182" t="str">
        <f>IF(LEN(A2024)=0,"",INDEX('Smelter Look-up'!$A:$A,MATCH($A2024,'Smelter Look-up'!$E:$E,0)))</f>
        <v/>
      </c>
      <c r="C2024" s="186" t="str">
        <f>IF(LEN(A2024)=0,"",INDEX('Smelter Look-up'!$C:$C,MATCH($A2024,'Smelter Look-up'!$E:$E,0)))</f>
        <v/>
      </c>
      <c r="D2024" s="230"/>
      <c r="E2024" s="182" t="str">
        <f ca="1">IF(ISERROR($V2024),"",OFFSET('Smelter Look-up'!$D$4,$V2024-4,0)&amp;"")</f>
        <v/>
      </c>
      <c r="F2024" s="182" t="str">
        <f ca="1">IF(ISERROR($V2024),"",OFFSET('Smelter Look-up'!$E$4,$V2024-4,0))</f>
        <v/>
      </c>
      <c r="G2024" s="182" t="str">
        <f ca="1">IF(C2024=$X$4,IF(ISERROR($V2024),"Enter smelter details","RMI"),IF(ISERROR($V2024),"",OFFSET('Smelter Look-up'!$F$4,$V2024-4,0)))</f>
        <v/>
      </c>
      <c r="H2024" s="183" t="str">
        <f ca="1">IF(ISERROR($V2024),"",OFFSET('Smelter Look-up'!$G$4,$V2024-4,0))</f>
        <v/>
      </c>
      <c r="I2024" s="184" t="str">
        <f ca="1">IF(ISERROR($V2024),"",OFFSET('Smelter Look-up'!$H$4,$V2024-4,0))</f>
        <v/>
      </c>
      <c r="J2024" s="184" t="str">
        <f ca="1">IF(ISERROR($V2024),"",OFFSET('Smelter Look-up'!$I$4,$V2024-4,0))</f>
        <v/>
      </c>
      <c r="K2024" s="224"/>
      <c r="L2024" s="224"/>
      <c r="M2024" s="224"/>
      <c r="N2024" s="224"/>
      <c r="O2024" s="224"/>
      <c r="P2024" s="185"/>
      <c r="Q2024" s="225"/>
      <c r="R2024" s="182" t="str">
        <f ca="1">IF(ISERROR($V2024),"",OFFSET('Smelter Look-up'!$C$4,$V2024-4,0)&amp;"")</f>
        <v/>
      </c>
      <c r="S2024" s="181" t="str">
        <f t="shared" ca="1" si="284"/>
        <v/>
      </c>
      <c r="T2024" s="181" t="str">
        <f ca="1">IF(B2024="","",IF(ISERROR(MATCH($J2024,SorP!$B$1:$B$6226,0)),"",INDIRECT("'SorP'!$A$"&amp;MATCH($S2024&amp;$J2024,SorP!C:C,0))))</f>
        <v/>
      </c>
      <c r="U2024" s="201"/>
      <c r="V2024" s="226" t="e">
        <f>IF(C2024="",NA(),IF(OR(C2024="Smelter not listed",C2024="Smelter not yet identified"),MATCH($B2024&amp;$D2024,'Smelter Look-up'!$J:$J,0),MATCH($B2024&amp;$C2024,'Smelter Look-up'!$J:$J,0)))</f>
        <v>#N/A</v>
      </c>
      <c r="X2024" s="227">
        <f t="shared" ca="1" si="285"/>
        <v>0</v>
      </c>
      <c r="AB2024" s="228" t="str">
        <f t="shared" si="286"/>
        <v/>
      </c>
    </row>
    <row r="2025" spans="1:28" s="227" customFormat="1" ht="20.25">
      <c r="A2025" s="181"/>
      <c r="B2025" s="182" t="str">
        <f>IF(LEN(A2025)=0,"",INDEX('Smelter Look-up'!$A:$A,MATCH($A2025,'Smelter Look-up'!$E:$E,0)))</f>
        <v/>
      </c>
      <c r="C2025" s="186" t="str">
        <f>IF(LEN(A2025)=0,"",INDEX('Smelter Look-up'!$C:$C,MATCH($A2025,'Smelter Look-up'!$E:$E,0)))</f>
        <v/>
      </c>
      <c r="D2025" s="230"/>
      <c r="E2025" s="182" t="str">
        <f ca="1">IF(ISERROR($V2025),"",OFFSET('Smelter Look-up'!$D$4,$V2025-4,0)&amp;"")</f>
        <v/>
      </c>
      <c r="F2025" s="182" t="str">
        <f ca="1">IF(ISERROR($V2025),"",OFFSET('Smelter Look-up'!$E$4,$V2025-4,0))</f>
        <v/>
      </c>
      <c r="G2025" s="182" t="str">
        <f ca="1">IF(C2025=$X$4,IF(ISERROR($V2025),"Enter smelter details","RMI"),IF(ISERROR($V2025),"",OFFSET('Smelter Look-up'!$F$4,$V2025-4,0)))</f>
        <v/>
      </c>
      <c r="H2025" s="183" t="str">
        <f ca="1">IF(ISERROR($V2025),"",OFFSET('Smelter Look-up'!$G$4,$V2025-4,0))</f>
        <v/>
      </c>
      <c r="I2025" s="184" t="str">
        <f ca="1">IF(ISERROR($V2025),"",OFFSET('Smelter Look-up'!$H$4,$V2025-4,0))</f>
        <v/>
      </c>
      <c r="J2025" s="184" t="str">
        <f ca="1">IF(ISERROR($V2025),"",OFFSET('Smelter Look-up'!$I$4,$V2025-4,0))</f>
        <v/>
      </c>
      <c r="K2025" s="224"/>
      <c r="L2025" s="224"/>
      <c r="M2025" s="224"/>
      <c r="N2025" s="224"/>
      <c r="O2025" s="224"/>
      <c r="P2025" s="185"/>
      <c r="Q2025" s="225"/>
      <c r="R2025" s="182" t="str">
        <f ca="1">IF(ISERROR($V2025),"",OFFSET('Smelter Look-up'!$C$4,$V2025-4,0)&amp;"")</f>
        <v/>
      </c>
      <c r="S2025" s="181" t="str">
        <f t="shared" ca="1" si="284"/>
        <v/>
      </c>
      <c r="T2025" s="181" t="str">
        <f ca="1">IF(B2025="","",IF(ISERROR(MATCH($J2025,SorP!$B$1:$B$6226,0)),"",INDIRECT("'SorP'!$A$"&amp;MATCH($S2025&amp;$J2025,SorP!C:C,0))))</f>
        <v/>
      </c>
      <c r="U2025" s="201"/>
      <c r="V2025" s="226" t="e">
        <f>IF(C2025="",NA(),IF(OR(C2025="Smelter not listed",C2025="Smelter not yet identified"),MATCH($B2025&amp;$D2025,'Smelter Look-up'!$J:$J,0),MATCH($B2025&amp;$C2025,'Smelter Look-up'!$J:$J,0)))</f>
        <v>#N/A</v>
      </c>
      <c r="X2025" s="227">
        <f t="shared" ca="1" si="285"/>
        <v>0</v>
      </c>
      <c r="AB2025" s="228" t="str">
        <f t="shared" si="286"/>
        <v/>
      </c>
    </row>
    <row r="2026" spans="1:28" s="227" customFormat="1" ht="20.25">
      <c r="A2026" s="181"/>
      <c r="B2026" s="182" t="str">
        <f>IF(LEN(A2026)=0,"",INDEX('Smelter Look-up'!$A:$A,MATCH($A2026,'Smelter Look-up'!$E:$E,0)))</f>
        <v/>
      </c>
      <c r="C2026" s="186" t="str">
        <f>IF(LEN(A2026)=0,"",INDEX('Smelter Look-up'!$C:$C,MATCH($A2026,'Smelter Look-up'!$E:$E,0)))</f>
        <v/>
      </c>
      <c r="D2026" s="230"/>
      <c r="E2026" s="182" t="str">
        <f ca="1">IF(ISERROR($V2026),"",OFFSET('Smelter Look-up'!$D$4,$V2026-4,0)&amp;"")</f>
        <v/>
      </c>
      <c r="F2026" s="182" t="str">
        <f ca="1">IF(ISERROR($V2026),"",OFFSET('Smelter Look-up'!$E$4,$V2026-4,0))</f>
        <v/>
      </c>
      <c r="G2026" s="182" t="str">
        <f ca="1">IF(C2026=$X$4,IF(ISERROR($V2026),"Enter smelter details","RMI"),IF(ISERROR($V2026),"",OFFSET('Smelter Look-up'!$F$4,$V2026-4,0)))</f>
        <v/>
      </c>
      <c r="H2026" s="183" t="str">
        <f ca="1">IF(ISERROR($V2026),"",OFFSET('Smelter Look-up'!$G$4,$V2026-4,0))</f>
        <v/>
      </c>
      <c r="I2026" s="184" t="str">
        <f ca="1">IF(ISERROR($V2026),"",OFFSET('Smelter Look-up'!$H$4,$V2026-4,0))</f>
        <v/>
      </c>
      <c r="J2026" s="184" t="str">
        <f ca="1">IF(ISERROR($V2026),"",OFFSET('Smelter Look-up'!$I$4,$V2026-4,0))</f>
        <v/>
      </c>
      <c r="K2026" s="224"/>
      <c r="L2026" s="224"/>
      <c r="M2026" s="224"/>
      <c r="N2026" s="224"/>
      <c r="O2026" s="224"/>
      <c r="P2026" s="185"/>
      <c r="Q2026" s="225"/>
      <c r="R2026" s="182" t="str">
        <f ca="1">IF(ISERROR($V2026),"",OFFSET('Smelter Look-up'!$C$4,$V2026-4,0)&amp;"")</f>
        <v/>
      </c>
      <c r="S2026" s="181" t="str">
        <f t="shared" ca="1" si="284"/>
        <v/>
      </c>
      <c r="T2026" s="181" t="str">
        <f ca="1">IF(B2026="","",IF(ISERROR(MATCH($J2026,SorP!$B$1:$B$6226,0)),"",INDIRECT("'SorP'!$A$"&amp;MATCH($S2026&amp;$J2026,SorP!C:C,0))))</f>
        <v/>
      </c>
      <c r="U2026" s="201"/>
      <c r="V2026" s="226" t="e">
        <f>IF(C2026="",NA(),IF(OR(C2026="Smelter not listed",C2026="Smelter not yet identified"),MATCH($B2026&amp;$D2026,'Smelter Look-up'!$J:$J,0),MATCH($B2026&amp;$C2026,'Smelter Look-up'!$J:$J,0)))</f>
        <v>#N/A</v>
      </c>
      <c r="X2026" s="227">
        <f t="shared" ca="1" si="285"/>
        <v>0</v>
      </c>
      <c r="AB2026" s="228" t="str">
        <f t="shared" si="286"/>
        <v/>
      </c>
    </row>
    <row r="2027" spans="1:28" s="227" customFormat="1" ht="20.25">
      <c r="A2027" s="181"/>
      <c r="B2027" s="182" t="str">
        <f>IF(LEN(A2027)=0,"",INDEX('Smelter Look-up'!$A:$A,MATCH($A2027,'Smelter Look-up'!$E:$E,0)))</f>
        <v/>
      </c>
      <c r="C2027" s="186" t="str">
        <f>IF(LEN(A2027)=0,"",INDEX('Smelter Look-up'!$C:$C,MATCH($A2027,'Smelter Look-up'!$E:$E,0)))</f>
        <v/>
      </c>
      <c r="D2027" s="230"/>
      <c r="E2027" s="182" t="str">
        <f ca="1">IF(ISERROR($V2027),"",OFFSET('Smelter Look-up'!$D$4,$V2027-4,0)&amp;"")</f>
        <v/>
      </c>
      <c r="F2027" s="182" t="str">
        <f ca="1">IF(ISERROR($V2027),"",OFFSET('Smelter Look-up'!$E$4,$V2027-4,0))</f>
        <v/>
      </c>
      <c r="G2027" s="182" t="str">
        <f ca="1">IF(C2027=$X$4,IF(ISERROR($V2027),"Enter smelter details","RMI"),IF(ISERROR($V2027),"",OFFSET('Smelter Look-up'!$F$4,$V2027-4,0)))</f>
        <v/>
      </c>
      <c r="H2027" s="183" t="str">
        <f ca="1">IF(ISERROR($V2027),"",OFFSET('Smelter Look-up'!$G$4,$V2027-4,0))</f>
        <v/>
      </c>
      <c r="I2027" s="184" t="str">
        <f ca="1">IF(ISERROR($V2027),"",OFFSET('Smelter Look-up'!$H$4,$V2027-4,0))</f>
        <v/>
      </c>
      <c r="J2027" s="184" t="str">
        <f ca="1">IF(ISERROR($V2027),"",OFFSET('Smelter Look-up'!$I$4,$V2027-4,0))</f>
        <v/>
      </c>
      <c r="K2027" s="224"/>
      <c r="L2027" s="224"/>
      <c r="M2027" s="224"/>
      <c r="N2027" s="224"/>
      <c r="O2027" s="224"/>
      <c r="P2027" s="185"/>
      <c r="Q2027" s="225"/>
      <c r="R2027" s="182" t="str">
        <f ca="1">IF(ISERROR($V2027),"",OFFSET('Smelter Look-up'!$C$4,$V2027-4,0)&amp;"")</f>
        <v/>
      </c>
      <c r="S2027" s="181" t="str">
        <f t="shared" ca="1" si="284"/>
        <v/>
      </c>
      <c r="T2027" s="181" t="str">
        <f ca="1">IF(B2027="","",IF(ISERROR(MATCH($J2027,SorP!$B$1:$B$6226,0)),"",INDIRECT("'SorP'!$A$"&amp;MATCH($S2027&amp;$J2027,SorP!C:C,0))))</f>
        <v/>
      </c>
      <c r="U2027" s="201"/>
      <c r="V2027" s="226" t="e">
        <f>IF(C2027="",NA(),IF(OR(C2027="Smelter not listed",C2027="Smelter not yet identified"),MATCH($B2027&amp;$D2027,'Smelter Look-up'!$J:$J,0),MATCH($B2027&amp;$C2027,'Smelter Look-up'!$J:$J,0)))</f>
        <v>#N/A</v>
      </c>
      <c r="X2027" s="227">
        <f t="shared" ca="1" si="285"/>
        <v>0</v>
      </c>
      <c r="AB2027" s="228" t="str">
        <f t="shared" si="286"/>
        <v/>
      </c>
    </row>
    <row r="2028" spans="1:28" s="227" customFormat="1" ht="20.25">
      <c r="A2028" s="181"/>
      <c r="B2028" s="182" t="str">
        <f>IF(LEN(A2028)=0,"",INDEX('Smelter Look-up'!$A:$A,MATCH($A2028,'Smelter Look-up'!$E:$E,0)))</f>
        <v/>
      </c>
      <c r="C2028" s="186" t="str">
        <f>IF(LEN(A2028)=0,"",INDEX('Smelter Look-up'!$C:$C,MATCH($A2028,'Smelter Look-up'!$E:$E,0)))</f>
        <v/>
      </c>
      <c r="D2028" s="230"/>
      <c r="E2028" s="182" t="str">
        <f ca="1">IF(ISERROR($V2028),"",OFFSET('Smelter Look-up'!$D$4,$V2028-4,0)&amp;"")</f>
        <v/>
      </c>
      <c r="F2028" s="182" t="str">
        <f ca="1">IF(ISERROR($V2028),"",OFFSET('Smelter Look-up'!$E$4,$V2028-4,0))</f>
        <v/>
      </c>
      <c r="G2028" s="182" t="str">
        <f ca="1">IF(C2028=$X$4,IF(ISERROR($V2028),"Enter smelter details","RMI"),IF(ISERROR($V2028),"",OFFSET('Smelter Look-up'!$F$4,$V2028-4,0)))</f>
        <v/>
      </c>
      <c r="H2028" s="183" t="str">
        <f ca="1">IF(ISERROR($V2028),"",OFFSET('Smelter Look-up'!$G$4,$V2028-4,0))</f>
        <v/>
      </c>
      <c r="I2028" s="184" t="str">
        <f ca="1">IF(ISERROR($V2028),"",OFFSET('Smelter Look-up'!$H$4,$V2028-4,0))</f>
        <v/>
      </c>
      <c r="J2028" s="184" t="str">
        <f ca="1">IF(ISERROR($V2028),"",OFFSET('Smelter Look-up'!$I$4,$V2028-4,0))</f>
        <v/>
      </c>
      <c r="K2028" s="224"/>
      <c r="L2028" s="224"/>
      <c r="M2028" s="224"/>
      <c r="N2028" s="224"/>
      <c r="O2028" s="224"/>
      <c r="P2028" s="185"/>
      <c r="Q2028" s="225"/>
      <c r="R2028" s="182" t="str">
        <f ca="1">IF(ISERROR($V2028),"",OFFSET('Smelter Look-up'!$C$4,$V2028-4,0)&amp;"")</f>
        <v/>
      </c>
      <c r="S2028" s="181" t="str">
        <f t="shared" ca="1" si="284"/>
        <v/>
      </c>
      <c r="T2028" s="181" t="str">
        <f ca="1">IF(B2028="","",IF(ISERROR(MATCH($J2028,SorP!$B$1:$B$6226,0)),"",INDIRECT("'SorP'!$A$"&amp;MATCH($S2028&amp;$J2028,SorP!C:C,0))))</f>
        <v/>
      </c>
      <c r="U2028" s="201"/>
      <c r="V2028" s="226" t="e">
        <f>IF(C2028="",NA(),IF(OR(C2028="Smelter not listed",C2028="Smelter not yet identified"),MATCH($B2028&amp;$D2028,'Smelter Look-up'!$J:$J,0),MATCH($B2028&amp;$C2028,'Smelter Look-up'!$J:$J,0)))</f>
        <v>#N/A</v>
      </c>
      <c r="X2028" s="227">
        <f t="shared" ca="1" si="285"/>
        <v>0</v>
      </c>
      <c r="AB2028" s="228" t="str">
        <f t="shared" si="286"/>
        <v/>
      </c>
    </row>
    <row r="2029" spans="1:28" s="227" customFormat="1" ht="20.25">
      <c r="A2029" s="181"/>
      <c r="B2029" s="182" t="str">
        <f>IF(LEN(A2029)=0,"",INDEX('Smelter Look-up'!$A:$A,MATCH($A2029,'Smelter Look-up'!$E:$E,0)))</f>
        <v/>
      </c>
      <c r="C2029" s="186" t="str">
        <f>IF(LEN(A2029)=0,"",INDEX('Smelter Look-up'!$C:$C,MATCH($A2029,'Smelter Look-up'!$E:$E,0)))</f>
        <v/>
      </c>
      <c r="D2029" s="230"/>
      <c r="E2029" s="182" t="str">
        <f ca="1">IF(ISERROR($V2029),"",OFFSET('Smelter Look-up'!$D$4,$V2029-4,0)&amp;"")</f>
        <v/>
      </c>
      <c r="F2029" s="182" t="str">
        <f ca="1">IF(ISERROR($V2029),"",OFFSET('Smelter Look-up'!$E$4,$V2029-4,0))</f>
        <v/>
      </c>
      <c r="G2029" s="182" t="str">
        <f ca="1">IF(C2029=$X$4,IF(ISERROR($V2029),"Enter smelter details","RMI"),IF(ISERROR($V2029),"",OFFSET('Smelter Look-up'!$F$4,$V2029-4,0)))</f>
        <v/>
      </c>
      <c r="H2029" s="183" t="str">
        <f ca="1">IF(ISERROR($V2029),"",OFFSET('Smelter Look-up'!$G$4,$V2029-4,0))</f>
        <v/>
      </c>
      <c r="I2029" s="184" t="str">
        <f ca="1">IF(ISERROR($V2029),"",OFFSET('Smelter Look-up'!$H$4,$V2029-4,0))</f>
        <v/>
      </c>
      <c r="J2029" s="184" t="str">
        <f ca="1">IF(ISERROR($V2029),"",OFFSET('Smelter Look-up'!$I$4,$V2029-4,0))</f>
        <v/>
      </c>
      <c r="K2029" s="224"/>
      <c r="L2029" s="224"/>
      <c r="M2029" s="224"/>
      <c r="N2029" s="224"/>
      <c r="O2029" s="224"/>
      <c r="P2029" s="185"/>
      <c r="Q2029" s="225"/>
      <c r="R2029" s="182" t="str">
        <f ca="1">IF(ISERROR($V2029),"",OFFSET('Smelter Look-up'!$C$4,$V2029-4,0)&amp;"")</f>
        <v/>
      </c>
      <c r="S2029" s="181" t="str">
        <f t="shared" ca="1" si="284"/>
        <v/>
      </c>
      <c r="T2029" s="181" t="str">
        <f ca="1">IF(B2029="","",IF(ISERROR(MATCH($J2029,SorP!$B$1:$B$6226,0)),"",INDIRECT("'SorP'!$A$"&amp;MATCH($S2029&amp;$J2029,SorP!C:C,0))))</f>
        <v/>
      </c>
      <c r="U2029" s="201"/>
      <c r="V2029" s="226" t="e">
        <f>IF(C2029="",NA(),IF(OR(C2029="Smelter not listed",C2029="Smelter not yet identified"),MATCH($B2029&amp;$D2029,'Smelter Look-up'!$J:$J,0),MATCH($B2029&amp;$C2029,'Smelter Look-up'!$J:$J,0)))</f>
        <v>#N/A</v>
      </c>
      <c r="X2029" s="227">
        <f t="shared" ca="1" si="285"/>
        <v>0</v>
      </c>
      <c r="AB2029" s="228" t="str">
        <f t="shared" si="286"/>
        <v/>
      </c>
    </row>
    <row r="2030" spans="1:28" s="227" customFormat="1" ht="20.25">
      <c r="A2030" s="181"/>
      <c r="B2030" s="182" t="str">
        <f>IF(LEN(A2030)=0,"",INDEX('Smelter Look-up'!$A:$A,MATCH($A2030,'Smelter Look-up'!$E:$E,0)))</f>
        <v/>
      </c>
      <c r="C2030" s="186" t="str">
        <f>IF(LEN(A2030)=0,"",INDEX('Smelter Look-up'!$C:$C,MATCH($A2030,'Smelter Look-up'!$E:$E,0)))</f>
        <v/>
      </c>
      <c r="D2030" s="230"/>
      <c r="E2030" s="182" t="str">
        <f ca="1">IF(ISERROR($V2030),"",OFFSET('Smelter Look-up'!$D$4,$V2030-4,0)&amp;"")</f>
        <v/>
      </c>
      <c r="F2030" s="182" t="str">
        <f ca="1">IF(ISERROR($V2030),"",OFFSET('Smelter Look-up'!$E$4,$V2030-4,0))</f>
        <v/>
      </c>
      <c r="G2030" s="182" t="str">
        <f ca="1">IF(C2030=$X$4,IF(ISERROR($V2030),"Enter smelter details","RMI"),IF(ISERROR($V2030),"",OFFSET('Smelter Look-up'!$F$4,$V2030-4,0)))</f>
        <v/>
      </c>
      <c r="H2030" s="183" t="str">
        <f ca="1">IF(ISERROR($V2030),"",OFFSET('Smelter Look-up'!$G$4,$V2030-4,0))</f>
        <v/>
      </c>
      <c r="I2030" s="184" t="str">
        <f ca="1">IF(ISERROR($V2030),"",OFFSET('Smelter Look-up'!$H$4,$V2030-4,0))</f>
        <v/>
      </c>
      <c r="J2030" s="184" t="str">
        <f ca="1">IF(ISERROR($V2030),"",OFFSET('Smelter Look-up'!$I$4,$V2030-4,0))</f>
        <v/>
      </c>
      <c r="K2030" s="224"/>
      <c r="L2030" s="224"/>
      <c r="M2030" s="224"/>
      <c r="N2030" s="224"/>
      <c r="O2030" s="224"/>
      <c r="P2030" s="185"/>
      <c r="Q2030" s="225"/>
      <c r="R2030" s="182" t="str">
        <f ca="1">IF(ISERROR($V2030),"",OFFSET('Smelter Look-up'!$C$4,$V2030-4,0)&amp;"")</f>
        <v/>
      </c>
      <c r="S2030" s="181" t="str">
        <f t="shared" ca="1" si="284"/>
        <v/>
      </c>
      <c r="T2030" s="181" t="str">
        <f ca="1">IF(B2030="","",IF(ISERROR(MATCH($J2030,SorP!$B$1:$B$6226,0)),"",INDIRECT("'SorP'!$A$"&amp;MATCH($S2030&amp;$J2030,SorP!C:C,0))))</f>
        <v/>
      </c>
      <c r="U2030" s="201"/>
      <c r="V2030" s="226" t="e">
        <f>IF(C2030="",NA(),IF(OR(C2030="Smelter not listed",C2030="Smelter not yet identified"),MATCH($B2030&amp;$D2030,'Smelter Look-up'!$J:$J,0),MATCH($B2030&amp;$C2030,'Smelter Look-up'!$J:$J,0)))</f>
        <v>#N/A</v>
      </c>
      <c r="X2030" s="227">
        <f t="shared" ca="1" si="285"/>
        <v>0</v>
      </c>
      <c r="AB2030" s="228" t="str">
        <f t="shared" si="286"/>
        <v/>
      </c>
    </row>
    <row r="2031" spans="1:28" s="227" customFormat="1" ht="20.25">
      <c r="A2031" s="181"/>
      <c r="B2031" s="182" t="str">
        <f>IF(LEN(A2031)=0,"",INDEX('Smelter Look-up'!$A:$A,MATCH($A2031,'Smelter Look-up'!$E:$E,0)))</f>
        <v/>
      </c>
      <c r="C2031" s="186" t="str">
        <f>IF(LEN(A2031)=0,"",INDEX('Smelter Look-up'!$C:$C,MATCH($A2031,'Smelter Look-up'!$E:$E,0)))</f>
        <v/>
      </c>
      <c r="D2031" s="230"/>
      <c r="E2031" s="182" t="str">
        <f ca="1">IF(ISERROR($V2031),"",OFFSET('Smelter Look-up'!$D$4,$V2031-4,0)&amp;"")</f>
        <v/>
      </c>
      <c r="F2031" s="182" t="str">
        <f ca="1">IF(ISERROR($V2031),"",OFFSET('Smelter Look-up'!$E$4,$V2031-4,0))</f>
        <v/>
      </c>
      <c r="G2031" s="182" t="str">
        <f ca="1">IF(C2031=$X$4,IF(ISERROR($V2031),"Enter smelter details","RMI"),IF(ISERROR($V2031),"",OFFSET('Smelter Look-up'!$F$4,$V2031-4,0)))</f>
        <v/>
      </c>
      <c r="H2031" s="183" t="str">
        <f ca="1">IF(ISERROR($V2031),"",OFFSET('Smelter Look-up'!$G$4,$V2031-4,0))</f>
        <v/>
      </c>
      <c r="I2031" s="184" t="str">
        <f ca="1">IF(ISERROR($V2031),"",OFFSET('Smelter Look-up'!$H$4,$V2031-4,0))</f>
        <v/>
      </c>
      <c r="J2031" s="184" t="str">
        <f ca="1">IF(ISERROR($V2031),"",OFFSET('Smelter Look-up'!$I$4,$V2031-4,0))</f>
        <v/>
      </c>
      <c r="K2031" s="224"/>
      <c r="L2031" s="224"/>
      <c r="M2031" s="224"/>
      <c r="N2031" s="224"/>
      <c r="O2031" s="224"/>
      <c r="P2031" s="185"/>
      <c r="Q2031" s="225"/>
      <c r="R2031" s="182" t="str">
        <f ca="1">IF(ISERROR($V2031),"",OFFSET('Smelter Look-up'!$C$4,$V2031-4,0)&amp;"")</f>
        <v/>
      </c>
      <c r="S2031" s="181" t="str">
        <f t="shared" ca="1" si="284"/>
        <v/>
      </c>
      <c r="T2031" s="181" t="str">
        <f ca="1">IF(B2031="","",IF(ISERROR(MATCH($J2031,SorP!$B$1:$B$6226,0)),"",INDIRECT("'SorP'!$A$"&amp;MATCH($S2031&amp;$J2031,SorP!C:C,0))))</f>
        <v/>
      </c>
      <c r="U2031" s="201"/>
      <c r="V2031" s="226" t="e">
        <f>IF(C2031="",NA(),IF(OR(C2031="Smelter not listed",C2031="Smelter not yet identified"),MATCH($B2031&amp;$D2031,'Smelter Look-up'!$J:$J,0),MATCH($B2031&amp;$C2031,'Smelter Look-up'!$J:$J,0)))</f>
        <v>#N/A</v>
      </c>
      <c r="X2031" s="227">
        <f t="shared" ca="1" si="285"/>
        <v>0</v>
      </c>
      <c r="AB2031" s="228" t="str">
        <f t="shared" si="286"/>
        <v/>
      </c>
    </row>
    <row r="2032" spans="1:28" s="227" customFormat="1" ht="20.25">
      <c r="A2032" s="181"/>
      <c r="B2032" s="182" t="str">
        <f>IF(LEN(A2032)=0,"",INDEX('Smelter Look-up'!$A:$A,MATCH($A2032,'Smelter Look-up'!$E:$E,0)))</f>
        <v/>
      </c>
      <c r="C2032" s="186" t="str">
        <f>IF(LEN(A2032)=0,"",INDEX('Smelter Look-up'!$C:$C,MATCH($A2032,'Smelter Look-up'!$E:$E,0)))</f>
        <v/>
      </c>
      <c r="D2032" s="230"/>
      <c r="E2032" s="182" t="str">
        <f ca="1">IF(ISERROR($V2032),"",OFFSET('Smelter Look-up'!$D$4,$V2032-4,0)&amp;"")</f>
        <v/>
      </c>
      <c r="F2032" s="182" t="str">
        <f ca="1">IF(ISERROR($V2032),"",OFFSET('Smelter Look-up'!$E$4,$V2032-4,0))</f>
        <v/>
      </c>
      <c r="G2032" s="182" t="str">
        <f ca="1">IF(C2032=$X$4,IF(ISERROR($V2032),"Enter smelter details","RMI"),IF(ISERROR($V2032),"",OFFSET('Smelter Look-up'!$F$4,$V2032-4,0)))</f>
        <v/>
      </c>
      <c r="H2032" s="183" t="str">
        <f ca="1">IF(ISERROR($V2032),"",OFFSET('Smelter Look-up'!$G$4,$V2032-4,0))</f>
        <v/>
      </c>
      <c r="I2032" s="184" t="str">
        <f ca="1">IF(ISERROR($V2032),"",OFFSET('Smelter Look-up'!$H$4,$V2032-4,0))</f>
        <v/>
      </c>
      <c r="J2032" s="184" t="str">
        <f ca="1">IF(ISERROR($V2032),"",OFFSET('Smelter Look-up'!$I$4,$V2032-4,0))</f>
        <v/>
      </c>
      <c r="K2032" s="224"/>
      <c r="L2032" s="224"/>
      <c r="M2032" s="224"/>
      <c r="N2032" s="224"/>
      <c r="O2032" s="224"/>
      <c r="P2032" s="185"/>
      <c r="Q2032" s="225"/>
      <c r="R2032" s="182" t="str">
        <f ca="1">IF(ISERROR($V2032),"",OFFSET('Smelter Look-up'!$C$4,$V2032-4,0)&amp;"")</f>
        <v/>
      </c>
      <c r="S2032" s="181" t="str">
        <f t="shared" ca="1" si="284"/>
        <v/>
      </c>
      <c r="T2032" s="181" t="str">
        <f ca="1">IF(B2032="","",IF(ISERROR(MATCH($J2032,SorP!$B$1:$B$6226,0)),"",INDIRECT("'SorP'!$A$"&amp;MATCH($S2032&amp;$J2032,SorP!C:C,0))))</f>
        <v/>
      </c>
      <c r="U2032" s="201"/>
      <c r="V2032" s="226" t="e">
        <f>IF(C2032="",NA(),IF(OR(C2032="Smelter not listed",C2032="Smelter not yet identified"),MATCH($B2032&amp;$D2032,'Smelter Look-up'!$J:$J,0),MATCH($B2032&amp;$C2032,'Smelter Look-up'!$J:$J,0)))</f>
        <v>#N/A</v>
      </c>
      <c r="X2032" s="227">
        <f t="shared" ca="1" si="285"/>
        <v>0</v>
      </c>
      <c r="AB2032" s="228" t="str">
        <f t="shared" si="286"/>
        <v/>
      </c>
    </row>
    <row r="2033" spans="1:28" s="227" customFormat="1" ht="20.25">
      <c r="A2033" s="181"/>
      <c r="B2033" s="182" t="str">
        <f>IF(LEN(A2033)=0,"",INDEX('Smelter Look-up'!$A:$A,MATCH($A2033,'Smelter Look-up'!$E:$E,0)))</f>
        <v/>
      </c>
      <c r="C2033" s="186" t="str">
        <f>IF(LEN(A2033)=0,"",INDEX('Smelter Look-up'!$C:$C,MATCH($A2033,'Smelter Look-up'!$E:$E,0)))</f>
        <v/>
      </c>
      <c r="D2033" s="230"/>
      <c r="E2033" s="182" t="str">
        <f ca="1">IF(ISERROR($V2033),"",OFFSET('Smelter Look-up'!$D$4,$V2033-4,0)&amp;"")</f>
        <v/>
      </c>
      <c r="F2033" s="182" t="str">
        <f ca="1">IF(ISERROR($V2033),"",OFFSET('Smelter Look-up'!$E$4,$V2033-4,0))</f>
        <v/>
      </c>
      <c r="G2033" s="182" t="str">
        <f ca="1">IF(C2033=$X$4,IF(ISERROR($V2033),"Enter smelter details","RMI"),IF(ISERROR($V2033),"",OFFSET('Smelter Look-up'!$F$4,$V2033-4,0)))</f>
        <v/>
      </c>
      <c r="H2033" s="183" t="str">
        <f ca="1">IF(ISERROR($V2033),"",OFFSET('Smelter Look-up'!$G$4,$V2033-4,0))</f>
        <v/>
      </c>
      <c r="I2033" s="184" t="str">
        <f ca="1">IF(ISERROR($V2033),"",OFFSET('Smelter Look-up'!$H$4,$V2033-4,0))</f>
        <v/>
      </c>
      <c r="J2033" s="184" t="str">
        <f ca="1">IF(ISERROR($V2033),"",OFFSET('Smelter Look-up'!$I$4,$V2033-4,0))</f>
        <v/>
      </c>
      <c r="K2033" s="224"/>
      <c r="L2033" s="224"/>
      <c r="M2033" s="224"/>
      <c r="N2033" s="224"/>
      <c r="O2033" s="224"/>
      <c r="P2033" s="185"/>
      <c r="Q2033" s="225"/>
      <c r="R2033" s="182" t="str">
        <f ca="1">IF(ISERROR($V2033),"",OFFSET('Smelter Look-up'!$C$4,$V2033-4,0)&amp;"")</f>
        <v/>
      </c>
      <c r="S2033" s="181" t="str">
        <f t="shared" ca="1" si="284"/>
        <v/>
      </c>
      <c r="T2033" s="181" t="str">
        <f ca="1">IF(B2033="","",IF(ISERROR(MATCH($J2033,SorP!$B$1:$B$6226,0)),"",INDIRECT("'SorP'!$A$"&amp;MATCH($S2033&amp;$J2033,SorP!C:C,0))))</f>
        <v/>
      </c>
      <c r="U2033" s="201"/>
      <c r="V2033" s="226" t="e">
        <f>IF(C2033="",NA(),IF(OR(C2033="Smelter not listed",C2033="Smelter not yet identified"),MATCH($B2033&amp;$D2033,'Smelter Look-up'!$J:$J,0),MATCH($B2033&amp;$C2033,'Smelter Look-up'!$J:$J,0)))</f>
        <v>#N/A</v>
      </c>
      <c r="X2033" s="227">
        <f t="shared" ca="1" si="285"/>
        <v>0</v>
      </c>
      <c r="AB2033" s="228" t="str">
        <f t="shared" si="286"/>
        <v/>
      </c>
    </row>
    <row r="2034" spans="1:28" s="227" customFormat="1" ht="20.25">
      <c r="A2034" s="181"/>
      <c r="B2034" s="182" t="str">
        <f>IF(LEN(A2034)=0,"",INDEX('Smelter Look-up'!$A:$A,MATCH($A2034,'Smelter Look-up'!$E:$E,0)))</f>
        <v/>
      </c>
      <c r="C2034" s="186" t="str">
        <f>IF(LEN(A2034)=0,"",INDEX('Smelter Look-up'!$C:$C,MATCH($A2034,'Smelter Look-up'!$E:$E,0)))</f>
        <v/>
      </c>
      <c r="D2034" s="230"/>
      <c r="E2034" s="182" t="str">
        <f ca="1">IF(ISERROR($V2034),"",OFFSET('Smelter Look-up'!$D$4,$V2034-4,0)&amp;"")</f>
        <v/>
      </c>
      <c r="F2034" s="182" t="str">
        <f ca="1">IF(ISERROR($V2034),"",OFFSET('Smelter Look-up'!$E$4,$V2034-4,0))</f>
        <v/>
      </c>
      <c r="G2034" s="182" t="str">
        <f ca="1">IF(C2034=$X$4,IF(ISERROR($V2034),"Enter smelter details","RMI"),IF(ISERROR($V2034),"",OFFSET('Smelter Look-up'!$F$4,$V2034-4,0)))</f>
        <v/>
      </c>
      <c r="H2034" s="183" t="str">
        <f ca="1">IF(ISERROR($V2034),"",OFFSET('Smelter Look-up'!$G$4,$V2034-4,0))</f>
        <v/>
      </c>
      <c r="I2034" s="184" t="str">
        <f ca="1">IF(ISERROR($V2034),"",OFFSET('Smelter Look-up'!$H$4,$V2034-4,0))</f>
        <v/>
      </c>
      <c r="J2034" s="184" t="str">
        <f ca="1">IF(ISERROR($V2034),"",OFFSET('Smelter Look-up'!$I$4,$V2034-4,0))</f>
        <v/>
      </c>
      <c r="K2034" s="224"/>
      <c r="L2034" s="224"/>
      <c r="M2034" s="224"/>
      <c r="N2034" s="224"/>
      <c r="O2034" s="224"/>
      <c r="P2034" s="185"/>
      <c r="Q2034" s="225"/>
      <c r="R2034" s="182" t="str">
        <f ca="1">IF(ISERROR($V2034),"",OFFSET('Smelter Look-up'!$C$4,$V2034-4,0)&amp;"")</f>
        <v/>
      </c>
      <c r="S2034" s="181" t="str">
        <f t="shared" ca="1" si="284"/>
        <v/>
      </c>
      <c r="T2034" s="181" t="str">
        <f ca="1">IF(B2034="","",IF(ISERROR(MATCH($J2034,SorP!$B$1:$B$6226,0)),"",INDIRECT("'SorP'!$A$"&amp;MATCH($S2034&amp;$J2034,SorP!C:C,0))))</f>
        <v/>
      </c>
      <c r="U2034" s="201"/>
      <c r="V2034" s="226" t="e">
        <f>IF(C2034="",NA(),IF(OR(C2034="Smelter not listed",C2034="Smelter not yet identified"),MATCH($B2034&amp;$D2034,'Smelter Look-up'!$J:$J,0),MATCH($B2034&amp;$C2034,'Smelter Look-up'!$J:$J,0)))</f>
        <v>#N/A</v>
      </c>
      <c r="X2034" s="227">
        <f t="shared" ca="1" si="285"/>
        <v>0</v>
      </c>
      <c r="AB2034" s="228" t="str">
        <f t="shared" si="286"/>
        <v/>
      </c>
    </row>
    <row r="2035" spans="1:28" s="227" customFormat="1" ht="20.25">
      <c r="A2035" s="181"/>
      <c r="B2035" s="182" t="str">
        <f>IF(LEN(A2035)=0,"",INDEX('Smelter Look-up'!$A:$A,MATCH($A2035,'Smelter Look-up'!$E:$E,0)))</f>
        <v/>
      </c>
      <c r="C2035" s="186" t="str">
        <f>IF(LEN(A2035)=0,"",INDEX('Smelter Look-up'!$C:$C,MATCH($A2035,'Smelter Look-up'!$E:$E,0)))</f>
        <v/>
      </c>
      <c r="D2035" s="230"/>
      <c r="E2035" s="182" t="str">
        <f ca="1">IF(ISERROR($V2035),"",OFFSET('Smelter Look-up'!$D$4,$V2035-4,0)&amp;"")</f>
        <v/>
      </c>
      <c r="F2035" s="182" t="str">
        <f ca="1">IF(ISERROR($V2035),"",OFFSET('Smelter Look-up'!$E$4,$V2035-4,0))</f>
        <v/>
      </c>
      <c r="G2035" s="182" t="str">
        <f ca="1">IF(C2035=$X$4,IF(ISERROR($V2035),"Enter smelter details","RMI"),IF(ISERROR($V2035),"",OFFSET('Smelter Look-up'!$F$4,$V2035-4,0)))</f>
        <v/>
      </c>
      <c r="H2035" s="183" t="str">
        <f ca="1">IF(ISERROR($V2035),"",OFFSET('Smelter Look-up'!$G$4,$V2035-4,0))</f>
        <v/>
      </c>
      <c r="I2035" s="184" t="str">
        <f ca="1">IF(ISERROR($V2035),"",OFFSET('Smelter Look-up'!$H$4,$V2035-4,0))</f>
        <v/>
      </c>
      <c r="J2035" s="184" t="str">
        <f ca="1">IF(ISERROR($V2035),"",OFFSET('Smelter Look-up'!$I$4,$V2035-4,0))</f>
        <v/>
      </c>
      <c r="K2035" s="224"/>
      <c r="L2035" s="224"/>
      <c r="M2035" s="224"/>
      <c r="N2035" s="224"/>
      <c r="O2035" s="224"/>
      <c r="P2035" s="185"/>
      <c r="Q2035" s="225"/>
      <c r="R2035" s="182" t="str">
        <f ca="1">IF(ISERROR($V2035),"",OFFSET('Smelter Look-up'!$C$4,$V2035-4,0)&amp;"")</f>
        <v/>
      </c>
      <c r="S2035" s="181" t="str">
        <f t="shared" ca="1" si="284"/>
        <v/>
      </c>
      <c r="T2035" s="181" t="str">
        <f ca="1">IF(B2035="","",IF(ISERROR(MATCH($J2035,SorP!$B$1:$B$6226,0)),"",INDIRECT("'SorP'!$A$"&amp;MATCH($S2035&amp;$J2035,SorP!C:C,0))))</f>
        <v/>
      </c>
      <c r="U2035" s="201"/>
      <c r="V2035" s="226" t="e">
        <f>IF(C2035="",NA(),IF(OR(C2035="Smelter not listed",C2035="Smelter not yet identified"),MATCH($B2035&amp;$D2035,'Smelter Look-up'!$J:$J,0),MATCH($B2035&amp;$C2035,'Smelter Look-up'!$J:$J,0)))</f>
        <v>#N/A</v>
      </c>
      <c r="X2035" s="227">
        <f t="shared" ca="1" si="285"/>
        <v>0</v>
      </c>
      <c r="AB2035" s="228" t="str">
        <f t="shared" si="286"/>
        <v/>
      </c>
    </row>
    <row r="2036" spans="1:28" s="227" customFormat="1" ht="20.25">
      <c r="A2036" s="181"/>
      <c r="B2036" s="182" t="str">
        <f>IF(LEN(A2036)=0,"",INDEX('Smelter Look-up'!$A:$A,MATCH($A2036,'Smelter Look-up'!$E:$E,0)))</f>
        <v/>
      </c>
      <c r="C2036" s="186" t="str">
        <f>IF(LEN(A2036)=0,"",INDEX('Smelter Look-up'!$C:$C,MATCH($A2036,'Smelter Look-up'!$E:$E,0)))</f>
        <v/>
      </c>
      <c r="D2036" s="230"/>
      <c r="E2036" s="182" t="str">
        <f ca="1">IF(ISERROR($V2036),"",OFFSET('Smelter Look-up'!$D$4,$V2036-4,0)&amp;"")</f>
        <v/>
      </c>
      <c r="F2036" s="182" t="str">
        <f ca="1">IF(ISERROR($V2036),"",OFFSET('Smelter Look-up'!$E$4,$V2036-4,0))</f>
        <v/>
      </c>
      <c r="G2036" s="182" t="str">
        <f ca="1">IF(C2036=$X$4,IF(ISERROR($V2036),"Enter smelter details","RMI"),IF(ISERROR($V2036),"",OFFSET('Smelter Look-up'!$F$4,$V2036-4,0)))</f>
        <v/>
      </c>
      <c r="H2036" s="183" t="str">
        <f ca="1">IF(ISERROR($V2036),"",OFFSET('Smelter Look-up'!$G$4,$V2036-4,0))</f>
        <v/>
      </c>
      <c r="I2036" s="184" t="str">
        <f ca="1">IF(ISERROR($V2036),"",OFFSET('Smelter Look-up'!$H$4,$V2036-4,0))</f>
        <v/>
      </c>
      <c r="J2036" s="184" t="str">
        <f ca="1">IF(ISERROR($V2036),"",OFFSET('Smelter Look-up'!$I$4,$V2036-4,0))</f>
        <v/>
      </c>
      <c r="K2036" s="224"/>
      <c r="L2036" s="224"/>
      <c r="M2036" s="224"/>
      <c r="N2036" s="224"/>
      <c r="O2036" s="224"/>
      <c r="P2036" s="185"/>
      <c r="Q2036" s="225"/>
      <c r="R2036" s="182" t="str">
        <f ca="1">IF(ISERROR($V2036),"",OFFSET('Smelter Look-up'!$C$4,$V2036-4,0)&amp;"")</f>
        <v/>
      </c>
      <c r="S2036" s="181" t="str">
        <f t="shared" ca="1" si="284"/>
        <v/>
      </c>
      <c r="T2036" s="181" t="str">
        <f ca="1">IF(B2036="","",IF(ISERROR(MATCH($J2036,SorP!$B$1:$B$6226,0)),"",INDIRECT("'SorP'!$A$"&amp;MATCH($S2036&amp;$J2036,SorP!C:C,0))))</f>
        <v/>
      </c>
      <c r="U2036" s="201"/>
      <c r="V2036" s="226" t="e">
        <f>IF(C2036="",NA(),IF(OR(C2036="Smelter not listed",C2036="Smelter not yet identified"),MATCH($B2036&amp;$D2036,'Smelter Look-up'!$J:$J,0),MATCH($B2036&amp;$C2036,'Smelter Look-up'!$J:$J,0)))</f>
        <v>#N/A</v>
      </c>
      <c r="X2036" s="227">
        <f t="shared" ca="1" si="285"/>
        <v>0</v>
      </c>
      <c r="AB2036" s="228" t="str">
        <f t="shared" si="286"/>
        <v/>
      </c>
    </row>
    <row r="2037" spans="1:28" s="227" customFormat="1" ht="20.25">
      <c r="A2037" s="181"/>
      <c r="B2037" s="182" t="str">
        <f>IF(LEN(A2037)=0,"",INDEX('Smelter Look-up'!$A:$A,MATCH($A2037,'Smelter Look-up'!$E:$E,0)))</f>
        <v/>
      </c>
      <c r="C2037" s="186" t="str">
        <f>IF(LEN(A2037)=0,"",INDEX('Smelter Look-up'!$C:$C,MATCH($A2037,'Smelter Look-up'!$E:$E,0)))</f>
        <v/>
      </c>
      <c r="D2037" s="230"/>
      <c r="E2037" s="182" t="str">
        <f ca="1">IF(ISERROR($V2037),"",OFFSET('Smelter Look-up'!$D$4,$V2037-4,0)&amp;"")</f>
        <v/>
      </c>
      <c r="F2037" s="182" t="str">
        <f ca="1">IF(ISERROR($V2037),"",OFFSET('Smelter Look-up'!$E$4,$V2037-4,0))</f>
        <v/>
      </c>
      <c r="G2037" s="182" t="str">
        <f ca="1">IF(C2037=$X$4,IF(ISERROR($V2037),"Enter smelter details","RMI"),IF(ISERROR($V2037),"",OFFSET('Smelter Look-up'!$F$4,$V2037-4,0)))</f>
        <v/>
      </c>
      <c r="H2037" s="183" t="str">
        <f ca="1">IF(ISERROR($V2037),"",OFFSET('Smelter Look-up'!$G$4,$V2037-4,0))</f>
        <v/>
      </c>
      <c r="I2037" s="184" t="str">
        <f ca="1">IF(ISERROR($V2037),"",OFFSET('Smelter Look-up'!$H$4,$V2037-4,0))</f>
        <v/>
      </c>
      <c r="J2037" s="184" t="str">
        <f ca="1">IF(ISERROR($V2037),"",OFFSET('Smelter Look-up'!$I$4,$V2037-4,0))</f>
        <v/>
      </c>
      <c r="K2037" s="224"/>
      <c r="L2037" s="224"/>
      <c r="M2037" s="224"/>
      <c r="N2037" s="224"/>
      <c r="O2037" s="224"/>
      <c r="P2037" s="185"/>
      <c r="Q2037" s="225"/>
      <c r="R2037" s="182" t="str">
        <f ca="1">IF(ISERROR($V2037),"",OFFSET('Smelter Look-up'!$C$4,$V2037-4,0)&amp;"")</f>
        <v/>
      </c>
      <c r="S2037" s="181" t="str">
        <f t="shared" ca="1" si="284"/>
        <v/>
      </c>
      <c r="T2037" s="181" t="str">
        <f ca="1">IF(B2037="","",IF(ISERROR(MATCH($J2037,SorP!$B$1:$B$6226,0)),"",INDIRECT("'SorP'!$A$"&amp;MATCH($S2037&amp;$J2037,SorP!C:C,0))))</f>
        <v/>
      </c>
      <c r="U2037" s="201"/>
      <c r="V2037" s="226" t="e">
        <f>IF(C2037="",NA(),IF(OR(C2037="Smelter not listed",C2037="Smelter not yet identified"),MATCH($B2037&amp;$D2037,'Smelter Look-up'!$J:$J,0),MATCH($B2037&amp;$C2037,'Smelter Look-up'!$J:$J,0)))</f>
        <v>#N/A</v>
      </c>
      <c r="X2037" s="227">
        <f t="shared" ca="1" si="285"/>
        <v>0</v>
      </c>
      <c r="AB2037" s="228" t="str">
        <f t="shared" si="286"/>
        <v/>
      </c>
    </row>
    <row r="2038" spans="1:28" s="227" customFormat="1" ht="20.25">
      <c r="A2038" s="181"/>
      <c r="B2038" s="182" t="str">
        <f>IF(LEN(A2038)=0,"",INDEX('Smelter Look-up'!$A:$A,MATCH($A2038,'Smelter Look-up'!$E:$E,0)))</f>
        <v/>
      </c>
      <c r="C2038" s="186" t="str">
        <f>IF(LEN(A2038)=0,"",INDEX('Smelter Look-up'!$C:$C,MATCH($A2038,'Smelter Look-up'!$E:$E,0)))</f>
        <v/>
      </c>
      <c r="D2038" s="230"/>
      <c r="E2038" s="182" t="str">
        <f ca="1">IF(ISERROR($V2038),"",OFFSET('Smelter Look-up'!$D$4,$V2038-4,0)&amp;"")</f>
        <v/>
      </c>
      <c r="F2038" s="182" t="str">
        <f ca="1">IF(ISERROR($V2038),"",OFFSET('Smelter Look-up'!$E$4,$V2038-4,0))</f>
        <v/>
      </c>
      <c r="G2038" s="182" t="str">
        <f ca="1">IF(C2038=$X$4,IF(ISERROR($V2038),"Enter smelter details","RMI"),IF(ISERROR($V2038),"",OFFSET('Smelter Look-up'!$F$4,$V2038-4,0)))</f>
        <v/>
      </c>
      <c r="H2038" s="183" t="str">
        <f ca="1">IF(ISERROR($V2038),"",OFFSET('Smelter Look-up'!$G$4,$V2038-4,0))</f>
        <v/>
      </c>
      <c r="I2038" s="184" t="str">
        <f ca="1">IF(ISERROR($V2038),"",OFFSET('Smelter Look-up'!$H$4,$V2038-4,0))</f>
        <v/>
      </c>
      <c r="J2038" s="184" t="str">
        <f ca="1">IF(ISERROR($V2038),"",OFFSET('Smelter Look-up'!$I$4,$V2038-4,0))</f>
        <v/>
      </c>
      <c r="K2038" s="224"/>
      <c r="L2038" s="224"/>
      <c r="M2038" s="224"/>
      <c r="N2038" s="224"/>
      <c r="O2038" s="224"/>
      <c r="P2038" s="185"/>
      <c r="Q2038" s="225"/>
      <c r="R2038" s="182" t="str">
        <f ca="1">IF(ISERROR($V2038),"",OFFSET('Smelter Look-up'!$C$4,$V2038-4,0)&amp;"")</f>
        <v/>
      </c>
      <c r="S2038" s="181" t="str">
        <f t="shared" ca="1" si="284"/>
        <v/>
      </c>
      <c r="T2038" s="181" t="str">
        <f ca="1">IF(B2038="","",IF(ISERROR(MATCH($J2038,SorP!$B$1:$B$6226,0)),"",INDIRECT("'SorP'!$A$"&amp;MATCH($S2038&amp;$J2038,SorP!C:C,0))))</f>
        <v/>
      </c>
      <c r="U2038" s="201"/>
      <c r="V2038" s="226" t="e">
        <f>IF(C2038="",NA(),IF(OR(C2038="Smelter not listed",C2038="Smelter not yet identified"),MATCH($B2038&amp;$D2038,'Smelter Look-up'!$J:$J,0),MATCH($B2038&amp;$C2038,'Smelter Look-up'!$J:$J,0)))</f>
        <v>#N/A</v>
      </c>
      <c r="X2038" s="227">
        <f t="shared" ca="1" si="285"/>
        <v>0</v>
      </c>
      <c r="AB2038" s="228" t="str">
        <f t="shared" si="286"/>
        <v/>
      </c>
    </row>
    <row r="2039" spans="1:28" s="227" customFormat="1" ht="20.25">
      <c r="A2039" s="181"/>
      <c r="B2039" s="182" t="str">
        <f>IF(LEN(A2039)=0,"",INDEX('Smelter Look-up'!$A:$A,MATCH($A2039,'Smelter Look-up'!$E:$E,0)))</f>
        <v/>
      </c>
      <c r="C2039" s="186" t="str">
        <f>IF(LEN(A2039)=0,"",INDEX('Smelter Look-up'!$C:$C,MATCH($A2039,'Smelter Look-up'!$E:$E,0)))</f>
        <v/>
      </c>
      <c r="D2039" s="230"/>
      <c r="E2039" s="182" t="str">
        <f ca="1">IF(ISERROR($V2039),"",OFFSET('Smelter Look-up'!$D$4,$V2039-4,0)&amp;"")</f>
        <v/>
      </c>
      <c r="F2039" s="182" t="str">
        <f ca="1">IF(ISERROR($V2039),"",OFFSET('Smelter Look-up'!$E$4,$V2039-4,0))</f>
        <v/>
      </c>
      <c r="G2039" s="182" t="str">
        <f ca="1">IF(C2039=$X$4,IF(ISERROR($V2039),"Enter smelter details","RMI"),IF(ISERROR($V2039),"",OFFSET('Smelter Look-up'!$F$4,$V2039-4,0)))</f>
        <v/>
      </c>
      <c r="H2039" s="183" t="str">
        <f ca="1">IF(ISERROR($V2039),"",OFFSET('Smelter Look-up'!$G$4,$V2039-4,0))</f>
        <v/>
      </c>
      <c r="I2039" s="184" t="str">
        <f ca="1">IF(ISERROR($V2039),"",OFFSET('Smelter Look-up'!$H$4,$V2039-4,0))</f>
        <v/>
      </c>
      <c r="J2039" s="184" t="str">
        <f ca="1">IF(ISERROR($V2039),"",OFFSET('Smelter Look-up'!$I$4,$V2039-4,0))</f>
        <v/>
      </c>
      <c r="K2039" s="224"/>
      <c r="L2039" s="224"/>
      <c r="M2039" s="224"/>
      <c r="N2039" s="224"/>
      <c r="O2039" s="224"/>
      <c r="P2039" s="185"/>
      <c r="Q2039" s="225"/>
      <c r="R2039" s="182" t="str">
        <f ca="1">IF(ISERROR($V2039),"",OFFSET('Smelter Look-up'!$C$4,$V2039-4,0)&amp;"")</f>
        <v/>
      </c>
      <c r="S2039" s="181" t="str">
        <f t="shared" ca="1" si="284"/>
        <v/>
      </c>
      <c r="T2039" s="181" t="str">
        <f ca="1">IF(B2039="","",IF(ISERROR(MATCH($J2039,SorP!$B$1:$B$6226,0)),"",INDIRECT("'SorP'!$A$"&amp;MATCH($S2039&amp;$J2039,SorP!C:C,0))))</f>
        <v/>
      </c>
      <c r="U2039" s="201"/>
      <c r="V2039" s="226" t="e">
        <f>IF(C2039="",NA(),IF(OR(C2039="Smelter not listed",C2039="Smelter not yet identified"),MATCH($B2039&amp;$D2039,'Smelter Look-up'!$J:$J,0),MATCH($B2039&amp;$C2039,'Smelter Look-up'!$J:$J,0)))</f>
        <v>#N/A</v>
      </c>
      <c r="X2039" s="227">
        <f t="shared" ca="1" si="285"/>
        <v>0</v>
      </c>
      <c r="AB2039" s="228" t="str">
        <f t="shared" si="286"/>
        <v/>
      </c>
    </row>
    <row r="2040" spans="1:28" s="227" customFormat="1" ht="20.25">
      <c r="A2040" s="181"/>
      <c r="B2040" s="182" t="str">
        <f>IF(LEN(A2040)=0,"",INDEX('Smelter Look-up'!$A:$A,MATCH($A2040,'Smelter Look-up'!$E:$E,0)))</f>
        <v/>
      </c>
      <c r="C2040" s="186" t="str">
        <f>IF(LEN(A2040)=0,"",INDEX('Smelter Look-up'!$C:$C,MATCH($A2040,'Smelter Look-up'!$E:$E,0)))</f>
        <v/>
      </c>
      <c r="D2040" s="230"/>
      <c r="E2040" s="182" t="str">
        <f ca="1">IF(ISERROR($V2040),"",OFFSET('Smelter Look-up'!$D$4,$V2040-4,0)&amp;"")</f>
        <v/>
      </c>
      <c r="F2040" s="182" t="str">
        <f ca="1">IF(ISERROR($V2040),"",OFFSET('Smelter Look-up'!$E$4,$V2040-4,0))</f>
        <v/>
      </c>
      <c r="G2040" s="182" t="str">
        <f ca="1">IF(C2040=$X$4,IF(ISERROR($V2040),"Enter smelter details","RMI"),IF(ISERROR($V2040),"",OFFSET('Smelter Look-up'!$F$4,$V2040-4,0)))</f>
        <v/>
      </c>
      <c r="H2040" s="183" t="str">
        <f ca="1">IF(ISERROR($V2040),"",OFFSET('Smelter Look-up'!$G$4,$V2040-4,0))</f>
        <v/>
      </c>
      <c r="I2040" s="184" t="str">
        <f ca="1">IF(ISERROR($V2040),"",OFFSET('Smelter Look-up'!$H$4,$V2040-4,0))</f>
        <v/>
      </c>
      <c r="J2040" s="184" t="str">
        <f ca="1">IF(ISERROR($V2040),"",OFFSET('Smelter Look-up'!$I$4,$V2040-4,0))</f>
        <v/>
      </c>
      <c r="K2040" s="224"/>
      <c r="L2040" s="224"/>
      <c r="M2040" s="224"/>
      <c r="N2040" s="224"/>
      <c r="O2040" s="224"/>
      <c r="P2040" s="185"/>
      <c r="Q2040" s="225"/>
      <c r="R2040" s="182" t="str">
        <f ca="1">IF(ISERROR($V2040),"",OFFSET('Smelter Look-up'!$C$4,$V2040-4,0)&amp;"")</f>
        <v/>
      </c>
      <c r="S2040" s="181" t="str">
        <f t="shared" ca="1" si="284"/>
        <v/>
      </c>
      <c r="T2040" s="181" t="str">
        <f ca="1">IF(B2040="","",IF(ISERROR(MATCH($J2040,SorP!$B$1:$B$6226,0)),"",INDIRECT("'SorP'!$A$"&amp;MATCH($S2040&amp;$J2040,SorP!C:C,0))))</f>
        <v/>
      </c>
      <c r="U2040" s="201"/>
      <c r="V2040" s="226" t="e">
        <f>IF(C2040="",NA(),IF(OR(C2040="Smelter not listed",C2040="Smelter not yet identified"),MATCH($B2040&amp;$D2040,'Smelter Look-up'!$J:$J,0),MATCH($B2040&amp;$C2040,'Smelter Look-up'!$J:$J,0)))</f>
        <v>#N/A</v>
      </c>
      <c r="X2040" s="227">
        <f t="shared" ca="1" si="285"/>
        <v>0</v>
      </c>
      <c r="AB2040" s="228" t="str">
        <f t="shared" si="286"/>
        <v/>
      </c>
    </row>
    <row r="2041" spans="1:28" s="227" customFormat="1" ht="20.25">
      <c r="A2041" s="181"/>
      <c r="B2041" s="182" t="str">
        <f>IF(LEN(A2041)=0,"",INDEX('Smelter Look-up'!$A:$A,MATCH($A2041,'Smelter Look-up'!$E:$E,0)))</f>
        <v/>
      </c>
      <c r="C2041" s="186" t="str">
        <f>IF(LEN(A2041)=0,"",INDEX('Smelter Look-up'!$C:$C,MATCH($A2041,'Smelter Look-up'!$E:$E,0)))</f>
        <v/>
      </c>
      <c r="D2041" s="230"/>
      <c r="E2041" s="182" t="str">
        <f ca="1">IF(ISERROR($V2041),"",OFFSET('Smelter Look-up'!$D$4,$V2041-4,0)&amp;"")</f>
        <v/>
      </c>
      <c r="F2041" s="182" t="str">
        <f ca="1">IF(ISERROR($V2041),"",OFFSET('Smelter Look-up'!$E$4,$V2041-4,0))</f>
        <v/>
      </c>
      <c r="G2041" s="182" t="str">
        <f ca="1">IF(C2041=$X$4,IF(ISERROR($V2041),"Enter smelter details","RMI"),IF(ISERROR($V2041),"",OFFSET('Smelter Look-up'!$F$4,$V2041-4,0)))</f>
        <v/>
      </c>
      <c r="H2041" s="183" t="str">
        <f ca="1">IF(ISERROR($V2041),"",OFFSET('Smelter Look-up'!$G$4,$V2041-4,0))</f>
        <v/>
      </c>
      <c r="I2041" s="184" t="str">
        <f ca="1">IF(ISERROR($V2041),"",OFFSET('Smelter Look-up'!$H$4,$V2041-4,0))</f>
        <v/>
      </c>
      <c r="J2041" s="184" t="str">
        <f ca="1">IF(ISERROR($V2041),"",OFFSET('Smelter Look-up'!$I$4,$V2041-4,0))</f>
        <v/>
      </c>
      <c r="K2041" s="224"/>
      <c r="L2041" s="224"/>
      <c r="M2041" s="224"/>
      <c r="N2041" s="224"/>
      <c r="O2041" s="224"/>
      <c r="P2041" s="185"/>
      <c r="Q2041" s="225"/>
      <c r="R2041" s="182" t="str">
        <f ca="1">IF(ISERROR($V2041),"",OFFSET('Smelter Look-up'!$C$4,$V2041-4,0)&amp;"")</f>
        <v/>
      </c>
      <c r="S2041" s="181" t="str">
        <f t="shared" ca="1" si="284"/>
        <v/>
      </c>
      <c r="T2041" s="181" t="str">
        <f ca="1">IF(B2041="","",IF(ISERROR(MATCH($J2041,SorP!$B$1:$B$6226,0)),"",INDIRECT("'SorP'!$A$"&amp;MATCH($S2041&amp;$J2041,SorP!C:C,0))))</f>
        <v/>
      </c>
      <c r="U2041" s="201"/>
      <c r="V2041" s="226" t="e">
        <f>IF(C2041="",NA(),IF(OR(C2041="Smelter not listed",C2041="Smelter not yet identified"),MATCH($B2041&amp;$D2041,'Smelter Look-up'!$J:$J,0),MATCH($B2041&amp;$C2041,'Smelter Look-up'!$J:$J,0)))</f>
        <v>#N/A</v>
      </c>
      <c r="X2041" s="227">
        <f t="shared" ca="1" si="285"/>
        <v>0</v>
      </c>
      <c r="AB2041" s="228" t="str">
        <f t="shared" si="286"/>
        <v/>
      </c>
    </row>
    <row r="2042" spans="1:28" s="227" customFormat="1" ht="20.25">
      <c r="A2042" s="181"/>
      <c r="B2042" s="182" t="str">
        <f>IF(LEN(A2042)=0,"",INDEX('Smelter Look-up'!$A:$A,MATCH($A2042,'Smelter Look-up'!$E:$E,0)))</f>
        <v/>
      </c>
      <c r="C2042" s="186" t="str">
        <f>IF(LEN(A2042)=0,"",INDEX('Smelter Look-up'!$C:$C,MATCH($A2042,'Smelter Look-up'!$E:$E,0)))</f>
        <v/>
      </c>
      <c r="D2042" s="230"/>
      <c r="E2042" s="182" t="str">
        <f ca="1">IF(ISERROR($V2042),"",OFFSET('Smelter Look-up'!$D$4,$V2042-4,0)&amp;"")</f>
        <v/>
      </c>
      <c r="F2042" s="182" t="str">
        <f ca="1">IF(ISERROR($V2042),"",OFFSET('Smelter Look-up'!$E$4,$V2042-4,0))</f>
        <v/>
      </c>
      <c r="G2042" s="182" t="str">
        <f ca="1">IF(C2042=$X$4,IF(ISERROR($V2042),"Enter smelter details","RMI"),IF(ISERROR($V2042),"",OFFSET('Smelter Look-up'!$F$4,$V2042-4,0)))</f>
        <v/>
      </c>
      <c r="H2042" s="183" t="str">
        <f ca="1">IF(ISERROR($V2042),"",OFFSET('Smelter Look-up'!$G$4,$V2042-4,0))</f>
        <v/>
      </c>
      <c r="I2042" s="184" t="str">
        <f ca="1">IF(ISERROR($V2042),"",OFFSET('Smelter Look-up'!$H$4,$V2042-4,0))</f>
        <v/>
      </c>
      <c r="J2042" s="184" t="str">
        <f ca="1">IF(ISERROR($V2042),"",OFFSET('Smelter Look-up'!$I$4,$V2042-4,0))</f>
        <v/>
      </c>
      <c r="K2042" s="224"/>
      <c r="L2042" s="224"/>
      <c r="M2042" s="224"/>
      <c r="N2042" s="224"/>
      <c r="O2042" s="224"/>
      <c r="P2042" s="185"/>
      <c r="Q2042" s="225"/>
      <c r="R2042" s="182" t="str">
        <f ca="1">IF(ISERROR($V2042),"",OFFSET('Smelter Look-up'!$C$4,$V2042-4,0)&amp;"")</f>
        <v/>
      </c>
      <c r="S2042" s="181" t="str">
        <f t="shared" ca="1" si="284"/>
        <v/>
      </c>
      <c r="T2042" s="181" t="str">
        <f ca="1">IF(B2042="","",IF(ISERROR(MATCH($J2042,SorP!$B$1:$B$6226,0)),"",INDIRECT("'SorP'!$A$"&amp;MATCH($S2042&amp;$J2042,SorP!C:C,0))))</f>
        <v/>
      </c>
      <c r="U2042" s="201"/>
      <c r="V2042" s="226" t="e">
        <f>IF(C2042="",NA(),IF(OR(C2042="Smelter not listed",C2042="Smelter not yet identified"),MATCH($B2042&amp;$D2042,'Smelter Look-up'!$J:$J,0),MATCH($B2042&amp;$C2042,'Smelter Look-up'!$J:$J,0)))</f>
        <v>#N/A</v>
      </c>
      <c r="X2042" s="227">
        <f t="shared" ca="1" si="285"/>
        <v>0</v>
      </c>
      <c r="AB2042" s="228" t="str">
        <f t="shared" si="286"/>
        <v/>
      </c>
    </row>
    <row r="2043" spans="1:28" s="227" customFormat="1" ht="20.25">
      <c r="A2043" s="181"/>
      <c r="B2043" s="182" t="str">
        <f>IF(LEN(A2043)=0,"",INDEX('Smelter Look-up'!$A:$A,MATCH($A2043,'Smelter Look-up'!$E:$E,0)))</f>
        <v/>
      </c>
      <c r="C2043" s="186" t="str">
        <f>IF(LEN(A2043)=0,"",INDEX('Smelter Look-up'!$C:$C,MATCH($A2043,'Smelter Look-up'!$E:$E,0)))</f>
        <v/>
      </c>
      <c r="D2043" s="230"/>
      <c r="E2043" s="182" t="str">
        <f ca="1">IF(ISERROR($V2043),"",OFFSET('Smelter Look-up'!$D$4,$V2043-4,0)&amp;"")</f>
        <v/>
      </c>
      <c r="F2043" s="182" t="str">
        <f ca="1">IF(ISERROR($V2043),"",OFFSET('Smelter Look-up'!$E$4,$V2043-4,0))</f>
        <v/>
      </c>
      <c r="G2043" s="182" t="str">
        <f ca="1">IF(C2043=$X$4,IF(ISERROR($V2043),"Enter smelter details","RMI"),IF(ISERROR($V2043),"",OFFSET('Smelter Look-up'!$F$4,$V2043-4,0)))</f>
        <v/>
      </c>
      <c r="H2043" s="183" t="str">
        <f ca="1">IF(ISERROR($V2043),"",OFFSET('Smelter Look-up'!$G$4,$V2043-4,0))</f>
        <v/>
      </c>
      <c r="I2043" s="184" t="str">
        <f ca="1">IF(ISERROR($V2043),"",OFFSET('Smelter Look-up'!$H$4,$V2043-4,0))</f>
        <v/>
      </c>
      <c r="J2043" s="184" t="str">
        <f ca="1">IF(ISERROR($V2043),"",OFFSET('Smelter Look-up'!$I$4,$V2043-4,0))</f>
        <v/>
      </c>
      <c r="K2043" s="224"/>
      <c r="L2043" s="224"/>
      <c r="M2043" s="224"/>
      <c r="N2043" s="224"/>
      <c r="O2043" s="224"/>
      <c r="P2043" s="185"/>
      <c r="Q2043" s="225"/>
      <c r="R2043" s="182" t="str">
        <f ca="1">IF(ISERROR($V2043),"",OFFSET('Smelter Look-up'!$C$4,$V2043-4,0)&amp;"")</f>
        <v/>
      </c>
      <c r="S2043" s="181" t="str">
        <f t="shared" ref="S2043" ca="1" si="287">IF(B2043="","",IF(ISERROR(MATCH($E2043,CL,0)),"Unknown",INDIRECT("'C'!$A$"&amp;MATCH($E2043,CL,0)+1)))</f>
        <v/>
      </c>
      <c r="T2043" s="181" t="str">
        <f ca="1">IF(B2043="","",IF(ISERROR(MATCH($J2043,SorP!$B$1:$B$6226,0)),"",INDIRECT("'SorP'!$A$"&amp;MATCH($S2043&amp;$J2043,SorP!C:C,0))))</f>
        <v/>
      </c>
      <c r="U2043" s="201"/>
      <c r="V2043" s="226" t="e">
        <f>IF(C2043="",NA(),IF(OR(C2043="Smelter not listed",C2043="Smelter not yet identified"),MATCH($B2043&amp;$D2043,'Smelter Look-up'!$J:$J,0),MATCH($B2043&amp;$C2043,'Smelter Look-up'!$J:$J,0)))</f>
        <v>#N/A</v>
      </c>
      <c r="X2043" s="227">
        <f t="shared" ref="X2043" ca="1" si="288">IF(AND(C2043="Smelter not listed",OR(LEN(D2043)=0,LEN(E2043)=0)),1,0)</f>
        <v>0</v>
      </c>
      <c r="AB2043" s="228" t="str">
        <f t="shared" ref="AB2043" si="289">B2043&amp;C2043</f>
        <v/>
      </c>
    </row>
    <row r="2044" spans="1:28" s="227" customFormat="1" ht="20.25">
      <c r="A2044" s="181"/>
      <c r="B2044" s="182" t="str">
        <f>IF(LEN(A2044)=0,"",INDEX('Smelter Look-up'!$A:$A,MATCH($A2044,'Smelter Look-up'!$E:$E,0)))</f>
        <v/>
      </c>
      <c r="C2044" s="186" t="str">
        <f>IF(LEN(A2044)=0,"",INDEX('Smelter Look-up'!$C:$C,MATCH($A2044,'Smelter Look-up'!$E:$E,0)))</f>
        <v/>
      </c>
      <c r="D2044" s="230"/>
      <c r="E2044" s="182" t="str">
        <f ca="1">IF(ISERROR($V2044),"",OFFSET('Smelter Look-up'!$D$4,$V2044-4,0)&amp;"")</f>
        <v/>
      </c>
      <c r="F2044" s="182" t="str">
        <f ca="1">IF(ISERROR($V2044),"",OFFSET('Smelter Look-up'!$E$4,$V2044-4,0))</f>
        <v/>
      </c>
      <c r="G2044" s="182" t="str">
        <f ca="1">IF(C2044=$X$4,IF(ISERROR($V2044),"Enter smelter details","RMI"),IF(ISERROR($V2044),"",OFFSET('Smelter Look-up'!$F$4,$V2044-4,0)))</f>
        <v/>
      </c>
      <c r="H2044" s="183" t="str">
        <f ca="1">IF(ISERROR($V2044),"",OFFSET('Smelter Look-up'!$G$4,$V2044-4,0))</f>
        <v/>
      </c>
      <c r="I2044" s="184" t="str">
        <f ca="1">IF(ISERROR($V2044),"",OFFSET('Smelter Look-up'!$H$4,$V2044-4,0))</f>
        <v/>
      </c>
      <c r="J2044" s="184" t="str">
        <f ca="1">IF(ISERROR($V2044),"",OFFSET('Smelter Look-up'!$I$4,$V2044-4,0))</f>
        <v/>
      </c>
      <c r="K2044" s="224"/>
      <c r="L2044" s="224"/>
      <c r="M2044" s="224"/>
      <c r="N2044" s="224"/>
      <c r="O2044" s="224"/>
      <c r="P2044" s="185"/>
      <c r="Q2044" s="225"/>
      <c r="R2044" s="182" t="str">
        <f ca="1">IF(ISERROR($V2044),"",OFFSET('Smelter Look-up'!$C$4,$V2044-4,0)&amp;"")</f>
        <v/>
      </c>
      <c r="S2044" s="181" t="str">
        <f t="shared" ref="S2044:S2075" ca="1" si="290">IF(B2044="","",IF(ISERROR(MATCH($E2044,CL,0)),"Unknown",INDIRECT("'C'!$A$"&amp;MATCH($E2044,CL,0)+1)))</f>
        <v/>
      </c>
      <c r="T2044" s="181" t="str">
        <f ca="1">IF(B2044="","",IF(ISERROR(MATCH($J2044,SorP!$B$1:$B$6226,0)),"",INDIRECT("'SorP'!$A$"&amp;MATCH($S2044&amp;$J2044,SorP!C:C,0))))</f>
        <v/>
      </c>
      <c r="U2044" s="201"/>
      <c r="V2044" s="226" t="e">
        <f>IF(C2044="",NA(),IF(OR(C2044="Smelter not listed",C2044="Smelter not yet identified"),MATCH($B2044&amp;$D2044,'Smelter Look-up'!$J:$J,0),MATCH($B2044&amp;$C2044,'Smelter Look-up'!$J:$J,0)))</f>
        <v>#N/A</v>
      </c>
      <c r="X2044" s="227">
        <f t="shared" ref="X2044:X2075" ca="1" si="291">IF(AND(C2044="Smelter not listed",OR(LEN(D2044)=0,LEN(E2044)=0)),1,0)</f>
        <v>0</v>
      </c>
      <c r="AB2044" s="228" t="str">
        <f t="shared" ref="AB2044:AB2075" si="292">B2044&amp;C2044</f>
        <v/>
      </c>
    </row>
    <row r="2045" spans="1:28" s="227" customFormat="1" ht="20.25">
      <c r="A2045" s="181"/>
      <c r="B2045" s="182" t="str">
        <f>IF(LEN(A2045)=0,"",INDEX('Smelter Look-up'!$A:$A,MATCH($A2045,'Smelter Look-up'!$E:$E,0)))</f>
        <v/>
      </c>
      <c r="C2045" s="186" t="str">
        <f>IF(LEN(A2045)=0,"",INDEX('Smelter Look-up'!$C:$C,MATCH($A2045,'Smelter Look-up'!$E:$E,0)))</f>
        <v/>
      </c>
      <c r="D2045" s="230"/>
      <c r="E2045" s="182" t="str">
        <f ca="1">IF(ISERROR($V2045),"",OFFSET('Smelter Look-up'!$D$4,$V2045-4,0)&amp;"")</f>
        <v/>
      </c>
      <c r="F2045" s="182" t="str">
        <f ca="1">IF(ISERROR($V2045),"",OFFSET('Smelter Look-up'!$E$4,$V2045-4,0))</f>
        <v/>
      </c>
      <c r="G2045" s="182" t="str">
        <f ca="1">IF(C2045=$X$4,IF(ISERROR($V2045),"Enter smelter details","RMI"),IF(ISERROR($V2045),"",OFFSET('Smelter Look-up'!$F$4,$V2045-4,0)))</f>
        <v/>
      </c>
      <c r="H2045" s="183" t="str">
        <f ca="1">IF(ISERROR($V2045),"",OFFSET('Smelter Look-up'!$G$4,$V2045-4,0))</f>
        <v/>
      </c>
      <c r="I2045" s="184" t="str">
        <f ca="1">IF(ISERROR($V2045),"",OFFSET('Smelter Look-up'!$H$4,$V2045-4,0))</f>
        <v/>
      </c>
      <c r="J2045" s="184" t="str">
        <f ca="1">IF(ISERROR($V2045),"",OFFSET('Smelter Look-up'!$I$4,$V2045-4,0))</f>
        <v/>
      </c>
      <c r="K2045" s="224"/>
      <c r="L2045" s="224"/>
      <c r="M2045" s="224"/>
      <c r="N2045" s="224"/>
      <c r="O2045" s="224"/>
      <c r="P2045" s="185"/>
      <c r="Q2045" s="225"/>
      <c r="R2045" s="182" t="str">
        <f ca="1">IF(ISERROR($V2045),"",OFFSET('Smelter Look-up'!$C$4,$V2045-4,0)&amp;"")</f>
        <v/>
      </c>
      <c r="S2045" s="181" t="str">
        <f t="shared" ca="1" si="290"/>
        <v/>
      </c>
      <c r="T2045" s="181" t="str">
        <f ca="1">IF(B2045="","",IF(ISERROR(MATCH($J2045,SorP!$B$1:$B$6226,0)),"",INDIRECT("'SorP'!$A$"&amp;MATCH($S2045&amp;$J2045,SorP!C:C,0))))</f>
        <v/>
      </c>
      <c r="U2045" s="201"/>
      <c r="V2045" s="226" t="e">
        <f>IF(C2045="",NA(),IF(OR(C2045="Smelter not listed",C2045="Smelter not yet identified"),MATCH($B2045&amp;$D2045,'Smelter Look-up'!$J:$J,0),MATCH($B2045&amp;$C2045,'Smelter Look-up'!$J:$J,0)))</f>
        <v>#N/A</v>
      </c>
      <c r="X2045" s="227">
        <f t="shared" ca="1" si="291"/>
        <v>0</v>
      </c>
      <c r="AB2045" s="228" t="str">
        <f t="shared" si="292"/>
        <v/>
      </c>
    </row>
    <row r="2046" spans="1:28" s="227" customFormat="1" ht="20.25">
      <c r="A2046" s="181"/>
      <c r="B2046" s="182" t="str">
        <f>IF(LEN(A2046)=0,"",INDEX('Smelter Look-up'!$A:$A,MATCH($A2046,'Smelter Look-up'!$E:$E,0)))</f>
        <v/>
      </c>
      <c r="C2046" s="186" t="str">
        <f>IF(LEN(A2046)=0,"",INDEX('Smelter Look-up'!$C:$C,MATCH($A2046,'Smelter Look-up'!$E:$E,0)))</f>
        <v/>
      </c>
      <c r="D2046" s="230"/>
      <c r="E2046" s="182" t="str">
        <f ca="1">IF(ISERROR($V2046),"",OFFSET('Smelter Look-up'!$D$4,$V2046-4,0)&amp;"")</f>
        <v/>
      </c>
      <c r="F2046" s="182" t="str">
        <f ca="1">IF(ISERROR($V2046),"",OFFSET('Smelter Look-up'!$E$4,$V2046-4,0))</f>
        <v/>
      </c>
      <c r="G2046" s="182" t="str">
        <f ca="1">IF(C2046=$X$4,IF(ISERROR($V2046),"Enter smelter details","RMI"),IF(ISERROR($V2046),"",OFFSET('Smelter Look-up'!$F$4,$V2046-4,0)))</f>
        <v/>
      </c>
      <c r="H2046" s="183" t="str">
        <f ca="1">IF(ISERROR($V2046),"",OFFSET('Smelter Look-up'!$G$4,$V2046-4,0))</f>
        <v/>
      </c>
      <c r="I2046" s="184" t="str">
        <f ca="1">IF(ISERROR($V2046),"",OFFSET('Smelter Look-up'!$H$4,$V2046-4,0))</f>
        <v/>
      </c>
      <c r="J2046" s="184" t="str">
        <f ca="1">IF(ISERROR($V2046),"",OFFSET('Smelter Look-up'!$I$4,$V2046-4,0))</f>
        <v/>
      </c>
      <c r="K2046" s="224"/>
      <c r="L2046" s="224"/>
      <c r="M2046" s="224"/>
      <c r="N2046" s="224"/>
      <c r="O2046" s="224"/>
      <c r="P2046" s="185"/>
      <c r="Q2046" s="225"/>
      <c r="R2046" s="182" t="str">
        <f ca="1">IF(ISERROR($V2046),"",OFFSET('Smelter Look-up'!$C$4,$V2046-4,0)&amp;"")</f>
        <v/>
      </c>
      <c r="S2046" s="181" t="str">
        <f t="shared" ca="1" si="290"/>
        <v/>
      </c>
      <c r="T2046" s="181" t="str">
        <f ca="1">IF(B2046="","",IF(ISERROR(MATCH($J2046,SorP!$B$1:$B$6226,0)),"",INDIRECT("'SorP'!$A$"&amp;MATCH($S2046&amp;$J2046,SorP!C:C,0))))</f>
        <v/>
      </c>
      <c r="U2046" s="201"/>
      <c r="V2046" s="226" t="e">
        <f>IF(C2046="",NA(),IF(OR(C2046="Smelter not listed",C2046="Smelter not yet identified"),MATCH($B2046&amp;$D2046,'Smelter Look-up'!$J:$J,0),MATCH($B2046&amp;$C2046,'Smelter Look-up'!$J:$J,0)))</f>
        <v>#N/A</v>
      </c>
      <c r="X2046" s="227">
        <f t="shared" ca="1" si="291"/>
        <v>0</v>
      </c>
      <c r="AB2046" s="228" t="str">
        <f t="shared" si="292"/>
        <v/>
      </c>
    </row>
    <row r="2047" spans="1:28" s="227" customFormat="1" ht="20.25">
      <c r="A2047" s="181"/>
      <c r="B2047" s="182" t="str">
        <f>IF(LEN(A2047)=0,"",INDEX('Smelter Look-up'!$A:$A,MATCH($A2047,'Smelter Look-up'!$E:$E,0)))</f>
        <v/>
      </c>
      <c r="C2047" s="186" t="str">
        <f>IF(LEN(A2047)=0,"",INDEX('Smelter Look-up'!$C:$C,MATCH($A2047,'Smelter Look-up'!$E:$E,0)))</f>
        <v/>
      </c>
      <c r="D2047" s="230"/>
      <c r="E2047" s="182" t="str">
        <f ca="1">IF(ISERROR($V2047),"",OFFSET('Smelter Look-up'!$D$4,$V2047-4,0)&amp;"")</f>
        <v/>
      </c>
      <c r="F2047" s="182" t="str">
        <f ca="1">IF(ISERROR($V2047),"",OFFSET('Smelter Look-up'!$E$4,$V2047-4,0))</f>
        <v/>
      </c>
      <c r="G2047" s="182" t="str">
        <f ca="1">IF(C2047=$X$4,IF(ISERROR($V2047),"Enter smelter details","RMI"),IF(ISERROR($V2047),"",OFFSET('Smelter Look-up'!$F$4,$V2047-4,0)))</f>
        <v/>
      </c>
      <c r="H2047" s="183" t="str">
        <f ca="1">IF(ISERROR($V2047),"",OFFSET('Smelter Look-up'!$G$4,$V2047-4,0))</f>
        <v/>
      </c>
      <c r="I2047" s="184" t="str">
        <f ca="1">IF(ISERROR($V2047),"",OFFSET('Smelter Look-up'!$H$4,$V2047-4,0))</f>
        <v/>
      </c>
      <c r="J2047" s="184" t="str">
        <f ca="1">IF(ISERROR($V2047),"",OFFSET('Smelter Look-up'!$I$4,$V2047-4,0))</f>
        <v/>
      </c>
      <c r="K2047" s="224"/>
      <c r="L2047" s="224"/>
      <c r="M2047" s="224"/>
      <c r="N2047" s="224"/>
      <c r="O2047" s="224"/>
      <c r="P2047" s="185"/>
      <c r="Q2047" s="225"/>
      <c r="R2047" s="182" t="str">
        <f ca="1">IF(ISERROR($V2047),"",OFFSET('Smelter Look-up'!$C$4,$V2047-4,0)&amp;"")</f>
        <v/>
      </c>
      <c r="S2047" s="181" t="str">
        <f t="shared" ca="1" si="290"/>
        <v/>
      </c>
      <c r="T2047" s="181" t="str">
        <f ca="1">IF(B2047="","",IF(ISERROR(MATCH($J2047,SorP!$B$1:$B$6226,0)),"",INDIRECT("'SorP'!$A$"&amp;MATCH($S2047&amp;$J2047,SorP!C:C,0))))</f>
        <v/>
      </c>
      <c r="U2047" s="201"/>
      <c r="V2047" s="226" t="e">
        <f>IF(C2047="",NA(),IF(OR(C2047="Smelter not listed",C2047="Smelter not yet identified"),MATCH($B2047&amp;$D2047,'Smelter Look-up'!$J:$J,0),MATCH($B2047&amp;$C2047,'Smelter Look-up'!$J:$J,0)))</f>
        <v>#N/A</v>
      </c>
      <c r="X2047" s="227">
        <f t="shared" ca="1" si="291"/>
        <v>0</v>
      </c>
      <c r="AB2047" s="228" t="str">
        <f t="shared" si="292"/>
        <v/>
      </c>
    </row>
    <row r="2048" spans="1:28" s="227" customFormat="1" ht="20.25">
      <c r="A2048" s="181"/>
      <c r="B2048" s="182" t="str">
        <f>IF(LEN(A2048)=0,"",INDEX('Smelter Look-up'!$A:$A,MATCH($A2048,'Smelter Look-up'!$E:$E,0)))</f>
        <v/>
      </c>
      <c r="C2048" s="186" t="str">
        <f>IF(LEN(A2048)=0,"",INDEX('Smelter Look-up'!$C:$C,MATCH($A2048,'Smelter Look-up'!$E:$E,0)))</f>
        <v/>
      </c>
      <c r="D2048" s="230"/>
      <c r="E2048" s="182" t="str">
        <f ca="1">IF(ISERROR($V2048),"",OFFSET('Smelter Look-up'!$D$4,$V2048-4,0)&amp;"")</f>
        <v/>
      </c>
      <c r="F2048" s="182" t="str">
        <f ca="1">IF(ISERROR($V2048),"",OFFSET('Smelter Look-up'!$E$4,$V2048-4,0))</f>
        <v/>
      </c>
      <c r="G2048" s="182" t="str">
        <f ca="1">IF(C2048=$X$4,IF(ISERROR($V2048),"Enter smelter details","RMI"),IF(ISERROR($V2048),"",OFFSET('Smelter Look-up'!$F$4,$V2048-4,0)))</f>
        <v/>
      </c>
      <c r="H2048" s="183" t="str">
        <f ca="1">IF(ISERROR($V2048),"",OFFSET('Smelter Look-up'!$G$4,$V2048-4,0))</f>
        <v/>
      </c>
      <c r="I2048" s="184" t="str">
        <f ca="1">IF(ISERROR($V2048),"",OFFSET('Smelter Look-up'!$H$4,$V2048-4,0))</f>
        <v/>
      </c>
      <c r="J2048" s="184" t="str">
        <f ca="1">IF(ISERROR($V2048),"",OFFSET('Smelter Look-up'!$I$4,$V2048-4,0))</f>
        <v/>
      </c>
      <c r="K2048" s="224"/>
      <c r="L2048" s="224"/>
      <c r="M2048" s="224"/>
      <c r="N2048" s="224"/>
      <c r="O2048" s="224"/>
      <c r="P2048" s="185"/>
      <c r="Q2048" s="225"/>
      <c r="R2048" s="182" t="str">
        <f ca="1">IF(ISERROR($V2048),"",OFFSET('Smelter Look-up'!$C$4,$V2048-4,0)&amp;"")</f>
        <v/>
      </c>
      <c r="S2048" s="181" t="str">
        <f t="shared" ca="1" si="290"/>
        <v/>
      </c>
      <c r="T2048" s="181" t="str">
        <f ca="1">IF(B2048="","",IF(ISERROR(MATCH($J2048,SorP!$B$1:$B$6226,0)),"",INDIRECT("'SorP'!$A$"&amp;MATCH($S2048&amp;$J2048,SorP!C:C,0))))</f>
        <v/>
      </c>
      <c r="U2048" s="201"/>
      <c r="V2048" s="226" t="e">
        <f>IF(C2048="",NA(),IF(OR(C2048="Smelter not listed",C2048="Smelter not yet identified"),MATCH($B2048&amp;$D2048,'Smelter Look-up'!$J:$J,0),MATCH($B2048&amp;$C2048,'Smelter Look-up'!$J:$J,0)))</f>
        <v>#N/A</v>
      </c>
      <c r="X2048" s="227">
        <f t="shared" ca="1" si="291"/>
        <v>0</v>
      </c>
      <c r="AB2048" s="228" t="str">
        <f t="shared" si="292"/>
        <v/>
      </c>
    </row>
    <row r="2049" spans="1:28" s="227" customFormat="1" ht="20.25">
      <c r="A2049" s="181"/>
      <c r="B2049" s="182" t="str">
        <f>IF(LEN(A2049)=0,"",INDEX('Smelter Look-up'!$A:$A,MATCH($A2049,'Smelter Look-up'!$E:$E,0)))</f>
        <v/>
      </c>
      <c r="C2049" s="186" t="str">
        <f>IF(LEN(A2049)=0,"",INDEX('Smelter Look-up'!$C:$C,MATCH($A2049,'Smelter Look-up'!$E:$E,0)))</f>
        <v/>
      </c>
      <c r="D2049" s="230"/>
      <c r="E2049" s="182" t="str">
        <f ca="1">IF(ISERROR($V2049),"",OFFSET('Smelter Look-up'!$D$4,$V2049-4,0)&amp;"")</f>
        <v/>
      </c>
      <c r="F2049" s="182" t="str">
        <f ca="1">IF(ISERROR($V2049),"",OFFSET('Smelter Look-up'!$E$4,$V2049-4,0))</f>
        <v/>
      </c>
      <c r="G2049" s="182" t="str">
        <f ca="1">IF(C2049=$X$4,IF(ISERROR($V2049),"Enter smelter details","RMI"),IF(ISERROR($V2049),"",OFFSET('Smelter Look-up'!$F$4,$V2049-4,0)))</f>
        <v/>
      </c>
      <c r="H2049" s="183" t="str">
        <f ca="1">IF(ISERROR($V2049),"",OFFSET('Smelter Look-up'!$G$4,$V2049-4,0))</f>
        <v/>
      </c>
      <c r="I2049" s="184" t="str">
        <f ca="1">IF(ISERROR($V2049),"",OFFSET('Smelter Look-up'!$H$4,$V2049-4,0))</f>
        <v/>
      </c>
      <c r="J2049" s="184" t="str">
        <f ca="1">IF(ISERROR($V2049),"",OFFSET('Smelter Look-up'!$I$4,$V2049-4,0))</f>
        <v/>
      </c>
      <c r="K2049" s="224"/>
      <c r="L2049" s="224"/>
      <c r="M2049" s="224"/>
      <c r="N2049" s="224"/>
      <c r="O2049" s="224"/>
      <c r="P2049" s="185"/>
      <c r="Q2049" s="225"/>
      <c r="R2049" s="182" t="str">
        <f ca="1">IF(ISERROR($V2049),"",OFFSET('Smelter Look-up'!$C$4,$V2049-4,0)&amp;"")</f>
        <v/>
      </c>
      <c r="S2049" s="181" t="str">
        <f t="shared" ca="1" si="290"/>
        <v/>
      </c>
      <c r="T2049" s="181" t="str">
        <f ca="1">IF(B2049="","",IF(ISERROR(MATCH($J2049,SorP!$B$1:$B$6226,0)),"",INDIRECT("'SorP'!$A$"&amp;MATCH($S2049&amp;$J2049,SorP!C:C,0))))</f>
        <v/>
      </c>
      <c r="U2049" s="201"/>
      <c r="V2049" s="226" t="e">
        <f>IF(C2049="",NA(),IF(OR(C2049="Smelter not listed",C2049="Smelter not yet identified"),MATCH($B2049&amp;$D2049,'Smelter Look-up'!$J:$J,0),MATCH($B2049&amp;$C2049,'Smelter Look-up'!$J:$J,0)))</f>
        <v>#N/A</v>
      </c>
      <c r="X2049" s="227">
        <f t="shared" ca="1" si="291"/>
        <v>0</v>
      </c>
      <c r="AB2049" s="228" t="str">
        <f t="shared" si="292"/>
        <v/>
      </c>
    </row>
    <row r="2050" spans="1:28" s="227" customFormat="1" ht="20.25">
      <c r="A2050" s="181"/>
      <c r="B2050" s="182" t="str">
        <f>IF(LEN(A2050)=0,"",INDEX('Smelter Look-up'!$A:$A,MATCH($A2050,'Smelter Look-up'!$E:$E,0)))</f>
        <v/>
      </c>
      <c r="C2050" s="186" t="str">
        <f>IF(LEN(A2050)=0,"",INDEX('Smelter Look-up'!$C:$C,MATCH($A2050,'Smelter Look-up'!$E:$E,0)))</f>
        <v/>
      </c>
      <c r="D2050" s="230"/>
      <c r="E2050" s="182" t="str">
        <f ca="1">IF(ISERROR($V2050),"",OFFSET('Smelter Look-up'!$D$4,$V2050-4,0)&amp;"")</f>
        <v/>
      </c>
      <c r="F2050" s="182" t="str">
        <f ca="1">IF(ISERROR($V2050),"",OFFSET('Smelter Look-up'!$E$4,$V2050-4,0))</f>
        <v/>
      </c>
      <c r="G2050" s="182" t="str">
        <f ca="1">IF(C2050=$X$4,IF(ISERROR($V2050),"Enter smelter details","RMI"),IF(ISERROR($V2050),"",OFFSET('Smelter Look-up'!$F$4,$V2050-4,0)))</f>
        <v/>
      </c>
      <c r="H2050" s="183" t="str">
        <f ca="1">IF(ISERROR($V2050),"",OFFSET('Smelter Look-up'!$G$4,$V2050-4,0))</f>
        <v/>
      </c>
      <c r="I2050" s="184" t="str">
        <f ca="1">IF(ISERROR($V2050),"",OFFSET('Smelter Look-up'!$H$4,$V2050-4,0))</f>
        <v/>
      </c>
      <c r="J2050" s="184" t="str">
        <f ca="1">IF(ISERROR($V2050),"",OFFSET('Smelter Look-up'!$I$4,$V2050-4,0))</f>
        <v/>
      </c>
      <c r="K2050" s="224"/>
      <c r="L2050" s="224"/>
      <c r="M2050" s="224"/>
      <c r="N2050" s="224"/>
      <c r="O2050" s="224"/>
      <c r="P2050" s="185"/>
      <c r="Q2050" s="225"/>
      <c r="R2050" s="182" t="str">
        <f ca="1">IF(ISERROR($V2050),"",OFFSET('Smelter Look-up'!$C$4,$V2050-4,0)&amp;"")</f>
        <v/>
      </c>
      <c r="S2050" s="181" t="str">
        <f t="shared" ca="1" si="290"/>
        <v/>
      </c>
      <c r="T2050" s="181" t="str">
        <f ca="1">IF(B2050="","",IF(ISERROR(MATCH($J2050,SorP!$B$1:$B$6226,0)),"",INDIRECT("'SorP'!$A$"&amp;MATCH($S2050&amp;$J2050,SorP!C:C,0))))</f>
        <v/>
      </c>
      <c r="U2050" s="201"/>
      <c r="V2050" s="226" t="e">
        <f>IF(C2050="",NA(),IF(OR(C2050="Smelter not listed",C2050="Smelter not yet identified"),MATCH($B2050&amp;$D2050,'Smelter Look-up'!$J:$J,0),MATCH($B2050&amp;$C2050,'Smelter Look-up'!$J:$J,0)))</f>
        <v>#N/A</v>
      </c>
      <c r="X2050" s="227">
        <f t="shared" ca="1" si="291"/>
        <v>0</v>
      </c>
      <c r="AB2050" s="228" t="str">
        <f t="shared" si="292"/>
        <v/>
      </c>
    </row>
    <row r="2051" spans="1:28" s="227" customFormat="1" ht="20.25">
      <c r="A2051" s="181"/>
      <c r="B2051" s="182" t="str">
        <f>IF(LEN(A2051)=0,"",INDEX('Smelter Look-up'!$A:$A,MATCH($A2051,'Smelter Look-up'!$E:$E,0)))</f>
        <v/>
      </c>
      <c r="C2051" s="186" t="str">
        <f>IF(LEN(A2051)=0,"",INDEX('Smelter Look-up'!$C:$C,MATCH($A2051,'Smelter Look-up'!$E:$E,0)))</f>
        <v/>
      </c>
      <c r="D2051" s="230"/>
      <c r="E2051" s="182" t="str">
        <f ca="1">IF(ISERROR($V2051),"",OFFSET('Smelter Look-up'!$D$4,$V2051-4,0)&amp;"")</f>
        <v/>
      </c>
      <c r="F2051" s="182" t="str">
        <f ca="1">IF(ISERROR($V2051),"",OFFSET('Smelter Look-up'!$E$4,$V2051-4,0))</f>
        <v/>
      </c>
      <c r="G2051" s="182" t="str">
        <f ca="1">IF(C2051=$X$4,IF(ISERROR($V2051),"Enter smelter details","RMI"),IF(ISERROR($V2051),"",OFFSET('Smelter Look-up'!$F$4,$V2051-4,0)))</f>
        <v/>
      </c>
      <c r="H2051" s="183" t="str">
        <f ca="1">IF(ISERROR($V2051),"",OFFSET('Smelter Look-up'!$G$4,$V2051-4,0))</f>
        <v/>
      </c>
      <c r="I2051" s="184" t="str">
        <f ca="1">IF(ISERROR($V2051),"",OFFSET('Smelter Look-up'!$H$4,$V2051-4,0))</f>
        <v/>
      </c>
      <c r="J2051" s="184" t="str">
        <f ca="1">IF(ISERROR($V2051),"",OFFSET('Smelter Look-up'!$I$4,$V2051-4,0))</f>
        <v/>
      </c>
      <c r="K2051" s="224"/>
      <c r="L2051" s="224"/>
      <c r="M2051" s="224"/>
      <c r="N2051" s="224"/>
      <c r="O2051" s="224"/>
      <c r="P2051" s="185"/>
      <c r="Q2051" s="225"/>
      <c r="R2051" s="182" t="str">
        <f ca="1">IF(ISERROR($V2051),"",OFFSET('Smelter Look-up'!$C$4,$V2051-4,0)&amp;"")</f>
        <v/>
      </c>
      <c r="S2051" s="181" t="str">
        <f t="shared" ca="1" si="290"/>
        <v/>
      </c>
      <c r="T2051" s="181" t="str">
        <f ca="1">IF(B2051="","",IF(ISERROR(MATCH($J2051,SorP!$B$1:$B$6226,0)),"",INDIRECT("'SorP'!$A$"&amp;MATCH($S2051&amp;$J2051,SorP!C:C,0))))</f>
        <v/>
      </c>
      <c r="U2051" s="201"/>
      <c r="V2051" s="226" t="e">
        <f>IF(C2051="",NA(),IF(OR(C2051="Smelter not listed",C2051="Smelter not yet identified"),MATCH($B2051&amp;$D2051,'Smelter Look-up'!$J:$J,0),MATCH($B2051&amp;$C2051,'Smelter Look-up'!$J:$J,0)))</f>
        <v>#N/A</v>
      </c>
      <c r="X2051" s="227">
        <f t="shared" ca="1" si="291"/>
        <v>0</v>
      </c>
      <c r="AB2051" s="228" t="str">
        <f t="shared" si="292"/>
        <v/>
      </c>
    </row>
    <row r="2052" spans="1:28" s="227" customFormat="1" ht="20.25">
      <c r="A2052" s="181"/>
      <c r="B2052" s="182" t="str">
        <f>IF(LEN(A2052)=0,"",INDEX('Smelter Look-up'!$A:$A,MATCH($A2052,'Smelter Look-up'!$E:$E,0)))</f>
        <v/>
      </c>
      <c r="C2052" s="186" t="str">
        <f>IF(LEN(A2052)=0,"",INDEX('Smelter Look-up'!$C:$C,MATCH($A2052,'Smelter Look-up'!$E:$E,0)))</f>
        <v/>
      </c>
      <c r="D2052" s="230"/>
      <c r="E2052" s="182" t="str">
        <f ca="1">IF(ISERROR($V2052),"",OFFSET('Smelter Look-up'!$D$4,$V2052-4,0)&amp;"")</f>
        <v/>
      </c>
      <c r="F2052" s="182" t="str">
        <f ca="1">IF(ISERROR($V2052),"",OFFSET('Smelter Look-up'!$E$4,$V2052-4,0))</f>
        <v/>
      </c>
      <c r="G2052" s="182" t="str">
        <f ca="1">IF(C2052=$X$4,IF(ISERROR($V2052),"Enter smelter details","RMI"),IF(ISERROR($V2052),"",OFFSET('Smelter Look-up'!$F$4,$V2052-4,0)))</f>
        <v/>
      </c>
      <c r="H2052" s="183" t="str">
        <f ca="1">IF(ISERROR($V2052),"",OFFSET('Smelter Look-up'!$G$4,$V2052-4,0))</f>
        <v/>
      </c>
      <c r="I2052" s="184" t="str">
        <f ca="1">IF(ISERROR($V2052),"",OFFSET('Smelter Look-up'!$H$4,$V2052-4,0))</f>
        <v/>
      </c>
      <c r="J2052" s="184" t="str">
        <f ca="1">IF(ISERROR($V2052),"",OFFSET('Smelter Look-up'!$I$4,$V2052-4,0))</f>
        <v/>
      </c>
      <c r="K2052" s="224"/>
      <c r="L2052" s="224"/>
      <c r="M2052" s="224"/>
      <c r="N2052" s="224"/>
      <c r="O2052" s="224"/>
      <c r="P2052" s="185"/>
      <c r="Q2052" s="225"/>
      <c r="R2052" s="182" t="str">
        <f ca="1">IF(ISERROR($V2052),"",OFFSET('Smelter Look-up'!$C$4,$V2052-4,0)&amp;"")</f>
        <v/>
      </c>
      <c r="S2052" s="181" t="str">
        <f t="shared" ca="1" si="290"/>
        <v/>
      </c>
      <c r="T2052" s="181" t="str">
        <f ca="1">IF(B2052="","",IF(ISERROR(MATCH($J2052,SorP!$B$1:$B$6226,0)),"",INDIRECT("'SorP'!$A$"&amp;MATCH($S2052&amp;$J2052,SorP!C:C,0))))</f>
        <v/>
      </c>
      <c r="U2052" s="201"/>
      <c r="V2052" s="226" t="e">
        <f>IF(C2052="",NA(),IF(OR(C2052="Smelter not listed",C2052="Smelter not yet identified"),MATCH($B2052&amp;$D2052,'Smelter Look-up'!$J:$J,0),MATCH($B2052&amp;$C2052,'Smelter Look-up'!$J:$J,0)))</f>
        <v>#N/A</v>
      </c>
      <c r="X2052" s="227">
        <f t="shared" ca="1" si="291"/>
        <v>0</v>
      </c>
      <c r="AB2052" s="228" t="str">
        <f t="shared" si="292"/>
        <v/>
      </c>
    </row>
    <row r="2053" spans="1:28" s="227" customFormat="1" ht="20.25">
      <c r="A2053" s="181"/>
      <c r="B2053" s="182" t="str">
        <f>IF(LEN(A2053)=0,"",INDEX('Smelter Look-up'!$A:$A,MATCH($A2053,'Smelter Look-up'!$E:$E,0)))</f>
        <v/>
      </c>
      <c r="C2053" s="186" t="str">
        <f>IF(LEN(A2053)=0,"",INDEX('Smelter Look-up'!$C:$C,MATCH($A2053,'Smelter Look-up'!$E:$E,0)))</f>
        <v/>
      </c>
      <c r="D2053" s="230"/>
      <c r="E2053" s="182" t="str">
        <f ca="1">IF(ISERROR($V2053),"",OFFSET('Smelter Look-up'!$D$4,$V2053-4,0)&amp;"")</f>
        <v/>
      </c>
      <c r="F2053" s="182" t="str">
        <f ca="1">IF(ISERROR($V2053),"",OFFSET('Smelter Look-up'!$E$4,$V2053-4,0))</f>
        <v/>
      </c>
      <c r="G2053" s="182" t="str">
        <f ca="1">IF(C2053=$X$4,IF(ISERROR($V2053),"Enter smelter details","RMI"),IF(ISERROR($V2053),"",OFFSET('Smelter Look-up'!$F$4,$V2053-4,0)))</f>
        <v/>
      </c>
      <c r="H2053" s="183" t="str">
        <f ca="1">IF(ISERROR($V2053),"",OFFSET('Smelter Look-up'!$G$4,$V2053-4,0))</f>
        <v/>
      </c>
      <c r="I2053" s="184" t="str">
        <f ca="1">IF(ISERROR($V2053),"",OFFSET('Smelter Look-up'!$H$4,$V2053-4,0))</f>
        <v/>
      </c>
      <c r="J2053" s="184" t="str">
        <f ca="1">IF(ISERROR($V2053),"",OFFSET('Smelter Look-up'!$I$4,$V2053-4,0))</f>
        <v/>
      </c>
      <c r="K2053" s="224"/>
      <c r="L2053" s="224"/>
      <c r="M2053" s="224"/>
      <c r="N2053" s="224"/>
      <c r="O2053" s="224"/>
      <c r="P2053" s="185"/>
      <c r="Q2053" s="225"/>
      <c r="R2053" s="182" t="str">
        <f ca="1">IF(ISERROR($V2053),"",OFFSET('Smelter Look-up'!$C$4,$V2053-4,0)&amp;"")</f>
        <v/>
      </c>
      <c r="S2053" s="181" t="str">
        <f t="shared" ca="1" si="290"/>
        <v/>
      </c>
      <c r="T2053" s="181" t="str">
        <f ca="1">IF(B2053="","",IF(ISERROR(MATCH($J2053,SorP!$B$1:$B$6226,0)),"",INDIRECT("'SorP'!$A$"&amp;MATCH($S2053&amp;$J2053,SorP!C:C,0))))</f>
        <v/>
      </c>
      <c r="U2053" s="201"/>
      <c r="V2053" s="226" t="e">
        <f>IF(C2053="",NA(),IF(OR(C2053="Smelter not listed",C2053="Smelter not yet identified"),MATCH($B2053&amp;$D2053,'Smelter Look-up'!$J:$J,0),MATCH($B2053&amp;$C2053,'Smelter Look-up'!$J:$J,0)))</f>
        <v>#N/A</v>
      </c>
      <c r="X2053" s="227">
        <f t="shared" ca="1" si="291"/>
        <v>0</v>
      </c>
      <c r="AB2053" s="228" t="str">
        <f t="shared" si="292"/>
        <v/>
      </c>
    </row>
    <row r="2054" spans="1:28" s="227" customFormat="1" ht="20.25">
      <c r="A2054" s="181"/>
      <c r="B2054" s="182" t="str">
        <f>IF(LEN(A2054)=0,"",INDEX('Smelter Look-up'!$A:$A,MATCH($A2054,'Smelter Look-up'!$E:$E,0)))</f>
        <v/>
      </c>
      <c r="C2054" s="186" t="str">
        <f>IF(LEN(A2054)=0,"",INDEX('Smelter Look-up'!$C:$C,MATCH($A2054,'Smelter Look-up'!$E:$E,0)))</f>
        <v/>
      </c>
      <c r="D2054" s="230"/>
      <c r="E2054" s="182" t="str">
        <f ca="1">IF(ISERROR($V2054),"",OFFSET('Smelter Look-up'!$D$4,$V2054-4,0)&amp;"")</f>
        <v/>
      </c>
      <c r="F2054" s="182" t="str">
        <f ca="1">IF(ISERROR($V2054),"",OFFSET('Smelter Look-up'!$E$4,$V2054-4,0))</f>
        <v/>
      </c>
      <c r="G2054" s="182" t="str">
        <f ca="1">IF(C2054=$X$4,IF(ISERROR($V2054),"Enter smelter details","RMI"),IF(ISERROR($V2054),"",OFFSET('Smelter Look-up'!$F$4,$V2054-4,0)))</f>
        <v/>
      </c>
      <c r="H2054" s="183" t="str">
        <f ca="1">IF(ISERROR($V2054),"",OFFSET('Smelter Look-up'!$G$4,$V2054-4,0))</f>
        <v/>
      </c>
      <c r="I2054" s="184" t="str">
        <f ca="1">IF(ISERROR($V2054),"",OFFSET('Smelter Look-up'!$H$4,$V2054-4,0))</f>
        <v/>
      </c>
      <c r="J2054" s="184" t="str">
        <f ca="1">IF(ISERROR($V2054),"",OFFSET('Smelter Look-up'!$I$4,$V2054-4,0))</f>
        <v/>
      </c>
      <c r="K2054" s="224"/>
      <c r="L2054" s="224"/>
      <c r="M2054" s="224"/>
      <c r="N2054" s="224"/>
      <c r="O2054" s="224"/>
      <c r="P2054" s="185"/>
      <c r="Q2054" s="225"/>
      <c r="R2054" s="182" t="str">
        <f ca="1">IF(ISERROR($V2054),"",OFFSET('Smelter Look-up'!$C$4,$V2054-4,0)&amp;"")</f>
        <v/>
      </c>
      <c r="S2054" s="181" t="str">
        <f t="shared" ca="1" si="290"/>
        <v/>
      </c>
      <c r="T2054" s="181" t="str">
        <f ca="1">IF(B2054="","",IF(ISERROR(MATCH($J2054,SorP!$B$1:$B$6226,0)),"",INDIRECT("'SorP'!$A$"&amp;MATCH($S2054&amp;$J2054,SorP!C:C,0))))</f>
        <v/>
      </c>
      <c r="U2054" s="201"/>
      <c r="V2054" s="226" t="e">
        <f>IF(C2054="",NA(),IF(OR(C2054="Smelter not listed",C2054="Smelter not yet identified"),MATCH($B2054&amp;$D2054,'Smelter Look-up'!$J:$J,0),MATCH($B2054&amp;$C2054,'Smelter Look-up'!$J:$J,0)))</f>
        <v>#N/A</v>
      </c>
      <c r="X2054" s="227">
        <f t="shared" ca="1" si="291"/>
        <v>0</v>
      </c>
      <c r="AB2054" s="228" t="str">
        <f t="shared" si="292"/>
        <v/>
      </c>
    </row>
    <row r="2055" spans="1:28" s="227" customFormat="1" ht="20.25">
      <c r="A2055" s="181"/>
      <c r="B2055" s="182" t="str">
        <f>IF(LEN(A2055)=0,"",INDEX('Smelter Look-up'!$A:$A,MATCH($A2055,'Smelter Look-up'!$E:$E,0)))</f>
        <v/>
      </c>
      <c r="C2055" s="186" t="str">
        <f>IF(LEN(A2055)=0,"",INDEX('Smelter Look-up'!$C:$C,MATCH($A2055,'Smelter Look-up'!$E:$E,0)))</f>
        <v/>
      </c>
      <c r="D2055" s="230"/>
      <c r="E2055" s="182" t="str">
        <f ca="1">IF(ISERROR($V2055),"",OFFSET('Smelter Look-up'!$D$4,$V2055-4,0)&amp;"")</f>
        <v/>
      </c>
      <c r="F2055" s="182" t="str">
        <f ca="1">IF(ISERROR($V2055),"",OFFSET('Smelter Look-up'!$E$4,$V2055-4,0))</f>
        <v/>
      </c>
      <c r="G2055" s="182" t="str">
        <f ca="1">IF(C2055=$X$4,IF(ISERROR($V2055),"Enter smelter details","RMI"),IF(ISERROR($V2055),"",OFFSET('Smelter Look-up'!$F$4,$V2055-4,0)))</f>
        <v/>
      </c>
      <c r="H2055" s="183" t="str">
        <f ca="1">IF(ISERROR($V2055),"",OFFSET('Smelter Look-up'!$G$4,$V2055-4,0))</f>
        <v/>
      </c>
      <c r="I2055" s="184" t="str">
        <f ca="1">IF(ISERROR($V2055),"",OFFSET('Smelter Look-up'!$H$4,$V2055-4,0))</f>
        <v/>
      </c>
      <c r="J2055" s="184" t="str">
        <f ca="1">IF(ISERROR($V2055),"",OFFSET('Smelter Look-up'!$I$4,$V2055-4,0))</f>
        <v/>
      </c>
      <c r="K2055" s="224"/>
      <c r="L2055" s="224"/>
      <c r="M2055" s="224"/>
      <c r="N2055" s="224"/>
      <c r="O2055" s="224"/>
      <c r="P2055" s="185"/>
      <c r="Q2055" s="225"/>
      <c r="R2055" s="182" t="str">
        <f ca="1">IF(ISERROR($V2055),"",OFFSET('Smelter Look-up'!$C$4,$V2055-4,0)&amp;"")</f>
        <v/>
      </c>
      <c r="S2055" s="181" t="str">
        <f t="shared" ca="1" si="290"/>
        <v/>
      </c>
      <c r="T2055" s="181" t="str">
        <f ca="1">IF(B2055="","",IF(ISERROR(MATCH($J2055,SorP!$B$1:$B$6226,0)),"",INDIRECT("'SorP'!$A$"&amp;MATCH($S2055&amp;$J2055,SorP!C:C,0))))</f>
        <v/>
      </c>
      <c r="U2055" s="201"/>
      <c r="V2055" s="226" t="e">
        <f>IF(C2055="",NA(),IF(OR(C2055="Smelter not listed",C2055="Smelter not yet identified"),MATCH($B2055&amp;$D2055,'Smelter Look-up'!$J:$J,0),MATCH($B2055&amp;$C2055,'Smelter Look-up'!$J:$J,0)))</f>
        <v>#N/A</v>
      </c>
      <c r="X2055" s="227">
        <f t="shared" ca="1" si="291"/>
        <v>0</v>
      </c>
      <c r="AB2055" s="228" t="str">
        <f t="shared" si="292"/>
        <v/>
      </c>
    </row>
    <row r="2056" spans="1:28" s="227" customFormat="1" ht="20.25">
      <c r="A2056" s="181"/>
      <c r="B2056" s="182" t="str">
        <f>IF(LEN(A2056)=0,"",INDEX('Smelter Look-up'!$A:$A,MATCH($A2056,'Smelter Look-up'!$E:$E,0)))</f>
        <v/>
      </c>
      <c r="C2056" s="186" t="str">
        <f>IF(LEN(A2056)=0,"",INDEX('Smelter Look-up'!$C:$C,MATCH($A2056,'Smelter Look-up'!$E:$E,0)))</f>
        <v/>
      </c>
      <c r="D2056" s="230"/>
      <c r="E2056" s="182" t="str">
        <f ca="1">IF(ISERROR($V2056),"",OFFSET('Smelter Look-up'!$D$4,$V2056-4,0)&amp;"")</f>
        <v/>
      </c>
      <c r="F2056" s="182" t="str">
        <f ca="1">IF(ISERROR($V2056),"",OFFSET('Smelter Look-up'!$E$4,$V2056-4,0))</f>
        <v/>
      </c>
      <c r="G2056" s="182" t="str">
        <f ca="1">IF(C2056=$X$4,IF(ISERROR($V2056),"Enter smelter details","RMI"),IF(ISERROR($V2056),"",OFFSET('Smelter Look-up'!$F$4,$V2056-4,0)))</f>
        <v/>
      </c>
      <c r="H2056" s="183" t="str">
        <f ca="1">IF(ISERROR($V2056),"",OFFSET('Smelter Look-up'!$G$4,$V2056-4,0))</f>
        <v/>
      </c>
      <c r="I2056" s="184" t="str">
        <f ca="1">IF(ISERROR($V2056),"",OFFSET('Smelter Look-up'!$H$4,$V2056-4,0))</f>
        <v/>
      </c>
      <c r="J2056" s="184" t="str">
        <f ca="1">IF(ISERROR($V2056),"",OFFSET('Smelter Look-up'!$I$4,$V2056-4,0))</f>
        <v/>
      </c>
      <c r="K2056" s="224"/>
      <c r="L2056" s="224"/>
      <c r="M2056" s="224"/>
      <c r="N2056" s="224"/>
      <c r="O2056" s="224"/>
      <c r="P2056" s="185"/>
      <c r="Q2056" s="225"/>
      <c r="R2056" s="182" t="str">
        <f ca="1">IF(ISERROR($V2056),"",OFFSET('Smelter Look-up'!$C$4,$V2056-4,0)&amp;"")</f>
        <v/>
      </c>
      <c r="S2056" s="181" t="str">
        <f t="shared" ca="1" si="290"/>
        <v/>
      </c>
      <c r="T2056" s="181" t="str">
        <f ca="1">IF(B2056="","",IF(ISERROR(MATCH($J2056,SorP!$B$1:$B$6226,0)),"",INDIRECT("'SorP'!$A$"&amp;MATCH($S2056&amp;$J2056,SorP!C:C,0))))</f>
        <v/>
      </c>
      <c r="U2056" s="201"/>
      <c r="V2056" s="226" t="e">
        <f>IF(C2056="",NA(),IF(OR(C2056="Smelter not listed",C2056="Smelter not yet identified"),MATCH($B2056&amp;$D2056,'Smelter Look-up'!$J:$J,0),MATCH($B2056&amp;$C2056,'Smelter Look-up'!$J:$J,0)))</f>
        <v>#N/A</v>
      </c>
      <c r="X2056" s="227">
        <f t="shared" ca="1" si="291"/>
        <v>0</v>
      </c>
      <c r="AB2056" s="228" t="str">
        <f t="shared" si="292"/>
        <v/>
      </c>
    </row>
    <row r="2057" spans="1:28" s="227" customFormat="1" ht="20.25">
      <c r="A2057" s="181"/>
      <c r="B2057" s="182" t="str">
        <f>IF(LEN(A2057)=0,"",INDEX('Smelter Look-up'!$A:$A,MATCH($A2057,'Smelter Look-up'!$E:$E,0)))</f>
        <v/>
      </c>
      <c r="C2057" s="186" t="str">
        <f>IF(LEN(A2057)=0,"",INDEX('Smelter Look-up'!$C:$C,MATCH($A2057,'Smelter Look-up'!$E:$E,0)))</f>
        <v/>
      </c>
      <c r="D2057" s="230"/>
      <c r="E2057" s="182" t="str">
        <f ca="1">IF(ISERROR($V2057),"",OFFSET('Smelter Look-up'!$D$4,$V2057-4,0)&amp;"")</f>
        <v/>
      </c>
      <c r="F2057" s="182" t="str">
        <f ca="1">IF(ISERROR($V2057),"",OFFSET('Smelter Look-up'!$E$4,$V2057-4,0))</f>
        <v/>
      </c>
      <c r="G2057" s="182" t="str">
        <f ca="1">IF(C2057=$X$4,IF(ISERROR($V2057),"Enter smelter details","RMI"),IF(ISERROR($V2057),"",OFFSET('Smelter Look-up'!$F$4,$V2057-4,0)))</f>
        <v/>
      </c>
      <c r="H2057" s="183" t="str">
        <f ca="1">IF(ISERROR($V2057),"",OFFSET('Smelter Look-up'!$G$4,$V2057-4,0))</f>
        <v/>
      </c>
      <c r="I2057" s="184" t="str">
        <f ca="1">IF(ISERROR($V2057),"",OFFSET('Smelter Look-up'!$H$4,$V2057-4,0))</f>
        <v/>
      </c>
      <c r="J2057" s="184" t="str">
        <f ca="1">IF(ISERROR($V2057),"",OFFSET('Smelter Look-up'!$I$4,$V2057-4,0))</f>
        <v/>
      </c>
      <c r="K2057" s="224"/>
      <c r="L2057" s="224"/>
      <c r="M2057" s="224"/>
      <c r="N2057" s="224"/>
      <c r="O2057" s="224"/>
      <c r="P2057" s="185"/>
      <c r="Q2057" s="225"/>
      <c r="R2057" s="182" t="str">
        <f ca="1">IF(ISERROR($V2057),"",OFFSET('Smelter Look-up'!$C$4,$V2057-4,0)&amp;"")</f>
        <v/>
      </c>
      <c r="S2057" s="181" t="str">
        <f t="shared" ca="1" si="290"/>
        <v/>
      </c>
      <c r="T2057" s="181" t="str">
        <f ca="1">IF(B2057="","",IF(ISERROR(MATCH($J2057,SorP!$B$1:$B$6226,0)),"",INDIRECT("'SorP'!$A$"&amp;MATCH($S2057&amp;$J2057,SorP!C:C,0))))</f>
        <v/>
      </c>
      <c r="U2057" s="201"/>
      <c r="V2057" s="226" t="e">
        <f>IF(C2057="",NA(),IF(OR(C2057="Smelter not listed",C2057="Smelter not yet identified"),MATCH($B2057&amp;$D2057,'Smelter Look-up'!$J:$J,0),MATCH($B2057&amp;$C2057,'Smelter Look-up'!$J:$J,0)))</f>
        <v>#N/A</v>
      </c>
      <c r="X2057" s="227">
        <f t="shared" ca="1" si="291"/>
        <v>0</v>
      </c>
      <c r="AB2057" s="228" t="str">
        <f t="shared" si="292"/>
        <v/>
      </c>
    </row>
    <row r="2058" spans="1:28" s="227" customFormat="1" ht="20.25">
      <c r="A2058" s="181"/>
      <c r="B2058" s="182" t="str">
        <f>IF(LEN(A2058)=0,"",INDEX('Smelter Look-up'!$A:$A,MATCH($A2058,'Smelter Look-up'!$E:$E,0)))</f>
        <v/>
      </c>
      <c r="C2058" s="186" t="str">
        <f>IF(LEN(A2058)=0,"",INDEX('Smelter Look-up'!$C:$C,MATCH($A2058,'Smelter Look-up'!$E:$E,0)))</f>
        <v/>
      </c>
      <c r="D2058" s="230"/>
      <c r="E2058" s="182" t="str">
        <f ca="1">IF(ISERROR($V2058),"",OFFSET('Smelter Look-up'!$D$4,$V2058-4,0)&amp;"")</f>
        <v/>
      </c>
      <c r="F2058" s="182" t="str">
        <f ca="1">IF(ISERROR($V2058),"",OFFSET('Smelter Look-up'!$E$4,$V2058-4,0))</f>
        <v/>
      </c>
      <c r="G2058" s="182" t="str">
        <f ca="1">IF(C2058=$X$4,IF(ISERROR($V2058),"Enter smelter details","RMI"),IF(ISERROR($V2058),"",OFFSET('Smelter Look-up'!$F$4,$V2058-4,0)))</f>
        <v/>
      </c>
      <c r="H2058" s="183" t="str">
        <f ca="1">IF(ISERROR($V2058),"",OFFSET('Smelter Look-up'!$G$4,$V2058-4,0))</f>
        <v/>
      </c>
      <c r="I2058" s="184" t="str">
        <f ca="1">IF(ISERROR($V2058),"",OFFSET('Smelter Look-up'!$H$4,$V2058-4,0))</f>
        <v/>
      </c>
      <c r="J2058" s="184" t="str">
        <f ca="1">IF(ISERROR($V2058),"",OFFSET('Smelter Look-up'!$I$4,$V2058-4,0))</f>
        <v/>
      </c>
      <c r="K2058" s="224"/>
      <c r="L2058" s="224"/>
      <c r="M2058" s="224"/>
      <c r="N2058" s="224"/>
      <c r="O2058" s="224"/>
      <c r="P2058" s="185"/>
      <c r="Q2058" s="225"/>
      <c r="R2058" s="182" t="str">
        <f ca="1">IF(ISERROR($V2058),"",OFFSET('Smelter Look-up'!$C$4,$V2058-4,0)&amp;"")</f>
        <v/>
      </c>
      <c r="S2058" s="181" t="str">
        <f t="shared" ca="1" si="290"/>
        <v/>
      </c>
      <c r="T2058" s="181" t="str">
        <f ca="1">IF(B2058="","",IF(ISERROR(MATCH($J2058,SorP!$B$1:$B$6226,0)),"",INDIRECT("'SorP'!$A$"&amp;MATCH($S2058&amp;$J2058,SorP!C:C,0))))</f>
        <v/>
      </c>
      <c r="U2058" s="201"/>
      <c r="V2058" s="226" t="e">
        <f>IF(C2058="",NA(),IF(OR(C2058="Smelter not listed",C2058="Smelter not yet identified"),MATCH($B2058&amp;$D2058,'Smelter Look-up'!$J:$J,0),MATCH($B2058&amp;$C2058,'Smelter Look-up'!$J:$J,0)))</f>
        <v>#N/A</v>
      </c>
      <c r="X2058" s="227">
        <f t="shared" ca="1" si="291"/>
        <v>0</v>
      </c>
      <c r="AB2058" s="228" t="str">
        <f t="shared" si="292"/>
        <v/>
      </c>
    </row>
    <row r="2059" spans="1:28" s="227" customFormat="1" ht="20.25">
      <c r="A2059" s="181"/>
      <c r="B2059" s="182" t="str">
        <f>IF(LEN(A2059)=0,"",INDEX('Smelter Look-up'!$A:$A,MATCH($A2059,'Smelter Look-up'!$E:$E,0)))</f>
        <v/>
      </c>
      <c r="C2059" s="186" t="str">
        <f>IF(LEN(A2059)=0,"",INDEX('Smelter Look-up'!$C:$C,MATCH($A2059,'Smelter Look-up'!$E:$E,0)))</f>
        <v/>
      </c>
      <c r="D2059" s="230"/>
      <c r="E2059" s="182" t="str">
        <f ca="1">IF(ISERROR($V2059),"",OFFSET('Smelter Look-up'!$D$4,$V2059-4,0)&amp;"")</f>
        <v/>
      </c>
      <c r="F2059" s="182" t="str">
        <f ca="1">IF(ISERROR($V2059),"",OFFSET('Smelter Look-up'!$E$4,$V2059-4,0))</f>
        <v/>
      </c>
      <c r="G2059" s="182" t="str">
        <f ca="1">IF(C2059=$X$4,IF(ISERROR($V2059),"Enter smelter details","RMI"),IF(ISERROR($V2059),"",OFFSET('Smelter Look-up'!$F$4,$V2059-4,0)))</f>
        <v/>
      </c>
      <c r="H2059" s="183" t="str">
        <f ca="1">IF(ISERROR($V2059),"",OFFSET('Smelter Look-up'!$G$4,$V2059-4,0))</f>
        <v/>
      </c>
      <c r="I2059" s="184" t="str">
        <f ca="1">IF(ISERROR($V2059),"",OFFSET('Smelter Look-up'!$H$4,$V2059-4,0))</f>
        <v/>
      </c>
      <c r="J2059" s="184" t="str">
        <f ca="1">IF(ISERROR($V2059),"",OFFSET('Smelter Look-up'!$I$4,$V2059-4,0))</f>
        <v/>
      </c>
      <c r="K2059" s="224"/>
      <c r="L2059" s="224"/>
      <c r="M2059" s="224"/>
      <c r="N2059" s="224"/>
      <c r="O2059" s="224"/>
      <c r="P2059" s="185"/>
      <c r="Q2059" s="225"/>
      <c r="R2059" s="182" t="str">
        <f ca="1">IF(ISERROR($V2059),"",OFFSET('Smelter Look-up'!$C$4,$V2059-4,0)&amp;"")</f>
        <v/>
      </c>
      <c r="S2059" s="181" t="str">
        <f t="shared" ca="1" si="290"/>
        <v/>
      </c>
      <c r="T2059" s="181" t="str">
        <f ca="1">IF(B2059="","",IF(ISERROR(MATCH($J2059,SorP!$B$1:$B$6226,0)),"",INDIRECT("'SorP'!$A$"&amp;MATCH($S2059&amp;$J2059,SorP!C:C,0))))</f>
        <v/>
      </c>
      <c r="U2059" s="201"/>
      <c r="V2059" s="226" t="e">
        <f>IF(C2059="",NA(),IF(OR(C2059="Smelter not listed",C2059="Smelter not yet identified"),MATCH($B2059&amp;$D2059,'Smelter Look-up'!$J:$J,0),MATCH($B2059&amp;$C2059,'Smelter Look-up'!$J:$J,0)))</f>
        <v>#N/A</v>
      </c>
      <c r="X2059" s="227">
        <f t="shared" ca="1" si="291"/>
        <v>0</v>
      </c>
      <c r="AB2059" s="228" t="str">
        <f t="shared" si="292"/>
        <v/>
      </c>
    </row>
    <row r="2060" spans="1:28" s="227" customFormat="1" ht="20.25">
      <c r="A2060" s="181"/>
      <c r="B2060" s="182" t="str">
        <f>IF(LEN(A2060)=0,"",INDEX('Smelter Look-up'!$A:$A,MATCH($A2060,'Smelter Look-up'!$E:$E,0)))</f>
        <v/>
      </c>
      <c r="C2060" s="186" t="str">
        <f>IF(LEN(A2060)=0,"",INDEX('Smelter Look-up'!$C:$C,MATCH($A2060,'Smelter Look-up'!$E:$E,0)))</f>
        <v/>
      </c>
      <c r="D2060" s="230"/>
      <c r="E2060" s="182" t="str">
        <f ca="1">IF(ISERROR($V2060),"",OFFSET('Smelter Look-up'!$D$4,$V2060-4,0)&amp;"")</f>
        <v/>
      </c>
      <c r="F2060" s="182" t="str">
        <f ca="1">IF(ISERROR($V2060),"",OFFSET('Smelter Look-up'!$E$4,$V2060-4,0))</f>
        <v/>
      </c>
      <c r="G2060" s="182" t="str">
        <f ca="1">IF(C2060=$X$4,IF(ISERROR($V2060),"Enter smelter details","RMI"),IF(ISERROR($V2060),"",OFFSET('Smelter Look-up'!$F$4,$V2060-4,0)))</f>
        <v/>
      </c>
      <c r="H2060" s="183" t="str">
        <f ca="1">IF(ISERROR($V2060),"",OFFSET('Smelter Look-up'!$G$4,$V2060-4,0))</f>
        <v/>
      </c>
      <c r="I2060" s="184" t="str">
        <f ca="1">IF(ISERROR($V2060),"",OFFSET('Smelter Look-up'!$H$4,$V2060-4,0))</f>
        <v/>
      </c>
      <c r="J2060" s="184" t="str">
        <f ca="1">IF(ISERROR($V2060),"",OFFSET('Smelter Look-up'!$I$4,$V2060-4,0))</f>
        <v/>
      </c>
      <c r="K2060" s="224"/>
      <c r="L2060" s="224"/>
      <c r="M2060" s="224"/>
      <c r="N2060" s="224"/>
      <c r="O2060" s="224"/>
      <c r="P2060" s="185"/>
      <c r="Q2060" s="225"/>
      <c r="R2060" s="182" t="str">
        <f ca="1">IF(ISERROR($V2060),"",OFFSET('Smelter Look-up'!$C$4,$V2060-4,0)&amp;"")</f>
        <v/>
      </c>
      <c r="S2060" s="181" t="str">
        <f t="shared" ca="1" si="290"/>
        <v/>
      </c>
      <c r="T2060" s="181" t="str">
        <f ca="1">IF(B2060="","",IF(ISERROR(MATCH($J2060,SorP!$B$1:$B$6226,0)),"",INDIRECT("'SorP'!$A$"&amp;MATCH($S2060&amp;$J2060,SorP!C:C,0))))</f>
        <v/>
      </c>
      <c r="U2060" s="201"/>
      <c r="V2060" s="226" t="e">
        <f>IF(C2060="",NA(),IF(OR(C2060="Smelter not listed",C2060="Smelter not yet identified"),MATCH($B2060&amp;$D2060,'Smelter Look-up'!$J:$J,0),MATCH($B2060&amp;$C2060,'Smelter Look-up'!$J:$J,0)))</f>
        <v>#N/A</v>
      </c>
      <c r="X2060" s="227">
        <f t="shared" ca="1" si="291"/>
        <v>0</v>
      </c>
      <c r="AB2060" s="228" t="str">
        <f t="shared" si="292"/>
        <v/>
      </c>
    </row>
    <row r="2061" spans="1:28" s="227" customFormat="1" ht="20.25">
      <c r="A2061" s="181"/>
      <c r="B2061" s="182" t="str">
        <f>IF(LEN(A2061)=0,"",INDEX('Smelter Look-up'!$A:$A,MATCH($A2061,'Smelter Look-up'!$E:$E,0)))</f>
        <v/>
      </c>
      <c r="C2061" s="186" t="str">
        <f>IF(LEN(A2061)=0,"",INDEX('Smelter Look-up'!$C:$C,MATCH($A2061,'Smelter Look-up'!$E:$E,0)))</f>
        <v/>
      </c>
      <c r="D2061" s="230"/>
      <c r="E2061" s="182" t="str">
        <f ca="1">IF(ISERROR($V2061),"",OFFSET('Smelter Look-up'!$D$4,$V2061-4,0)&amp;"")</f>
        <v/>
      </c>
      <c r="F2061" s="182" t="str">
        <f ca="1">IF(ISERROR($V2061),"",OFFSET('Smelter Look-up'!$E$4,$V2061-4,0))</f>
        <v/>
      </c>
      <c r="G2061" s="182" t="str">
        <f ca="1">IF(C2061=$X$4,IF(ISERROR($V2061),"Enter smelter details","RMI"),IF(ISERROR($V2061),"",OFFSET('Smelter Look-up'!$F$4,$V2061-4,0)))</f>
        <v/>
      </c>
      <c r="H2061" s="183" t="str">
        <f ca="1">IF(ISERROR($V2061),"",OFFSET('Smelter Look-up'!$G$4,$V2061-4,0))</f>
        <v/>
      </c>
      <c r="I2061" s="184" t="str">
        <f ca="1">IF(ISERROR($V2061),"",OFFSET('Smelter Look-up'!$H$4,$V2061-4,0))</f>
        <v/>
      </c>
      <c r="J2061" s="184" t="str">
        <f ca="1">IF(ISERROR($V2061),"",OFFSET('Smelter Look-up'!$I$4,$V2061-4,0))</f>
        <v/>
      </c>
      <c r="K2061" s="224"/>
      <c r="L2061" s="224"/>
      <c r="M2061" s="224"/>
      <c r="N2061" s="224"/>
      <c r="O2061" s="224"/>
      <c r="P2061" s="185"/>
      <c r="Q2061" s="225"/>
      <c r="R2061" s="182" t="str">
        <f ca="1">IF(ISERROR($V2061),"",OFFSET('Smelter Look-up'!$C$4,$V2061-4,0)&amp;"")</f>
        <v/>
      </c>
      <c r="S2061" s="181" t="str">
        <f t="shared" ca="1" si="290"/>
        <v/>
      </c>
      <c r="T2061" s="181" t="str">
        <f ca="1">IF(B2061="","",IF(ISERROR(MATCH($J2061,SorP!$B$1:$B$6226,0)),"",INDIRECT("'SorP'!$A$"&amp;MATCH($S2061&amp;$J2061,SorP!C:C,0))))</f>
        <v/>
      </c>
      <c r="U2061" s="201"/>
      <c r="V2061" s="226" t="e">
        <f>IF(C2061="",NA(),IF(OR(C2061="Smelter not listed",C2061="Smelter not yet identified"),MATCH($B2061&amp;$D2061,'Smelter Look-up'!$J:$J,0),MATCH($B2061&amp;$C2061,'Smelter Look-up'!$J:$J,0)))</f>
        <v>#N/A</v>
      </c>
      <c r="X2061" s="227">
        <f t="shared" ca="1" si="291"/>
        <v>0</v>
      </c>
      <c r="AB2061" s="228" t="str">
        <f t="shared" si="292"/>
        <v/>
      </c>
    </row>
    <row r="2062" spans="1:28" s="227" customFormat="1" ht="20.25">
      <c r="A2062" s="181"/>
      <c r="B2062" s="182" t="str">
        <f>IF(LEN(A2062)=0,"",INDEX('Smelter Look-up'!$A:$A,MATCH($A2062,'Smelter Look-up'!$E:$E,0)))</f>
        <v/>
      </c>
      <c r="C2062" s="186" t="str">
        <f>IF(LEN(A2062)=0,"",INDEX('Smelter Look-up'!$C:$C,MATCH($A2062,'Smelter Look-up'!$E:$E,0)))</f>
        <v/>
      </c>
      <c r="D2062" s="230"/>
      <c r="E2062" s="182" t="str">
        <f ca="1">IF(ISERROR($V2062),"",OFFSET('Smelter Look-up'!$D$4,$V2062-4,0)&amp;"")</f>
        <v/>
      </c>
      <c r="F2062" s="182" t="str">
        <f ca="1">IF(ISERROR($V2062),"",OFFSET('Smelter Look-up'!$E$4,$V2062-4,0))</f>
        <v/>
      </c>
      <c r="G2062" s="182" t="str">
        <f ca="1">IF(C2062=$X$4,IF(ISERROR($V2062),"Enter smelter details","RMI"),IF(ISERROR($V2062),"",OFFSET('Smelter Look-up'!$F$4,$V2062-4,0)))</f>
        <v/>
      </c>
      <c r="H2062" s="183" t="str">
        <f ca="1">IF(ISERROR($V2062),"",OFFSET('Smelter Look-up'!$G$4,$V2062-4,0))</f>
        <v/>
      </c>
      <c r="I2062" s="184" t="str">
        <f ca="1">IF(ISERROR($V2062),"",OFFSET('Smelter Look-up'!$H$4,$V2062-4,0))</f>
        <v/>
      </c>
      <c r="J2062" s="184" t="str">
        <f ca="1">IF(ISERROR($V2062),"",OFFSET('Smelter Look-up'!$I$4,$V2062-4,0))</f>
        <v/>
      </c>
      <c r="K2062" s="224"/>
      <c r="L2062" s="224"/>
      <c r="M2062" s="224"/>
      <c r="N2062" s="224"/>
      <c r="O2062" s="224"/>
      <c r="P2062" s="185"/>
      <c r="Q2062" s="225"/>
      <c r="R2062" s="182" t="str">
        <f ca="1">IF(ISERROR($V2062),"",OFFSET('Smelter Look-up'!$C$4,$V2062-4,0)&amp;"")</f>
        <v/>
      </c>
      <c r="S2062" s="181" t="str">
        <f t="shared" ca="1" si="290"/>
        <v/>
      </c>
      <c r="T2062" s="181" t="str">
        <f ca="1">IF(B2062="","",IF(ISERROR(MATCH($J2062,SorP!$B$1:$B$6226,0)),"",INDIRECT("'SorP'!$A$"&amp;MATCH($S2062&amp;$J2062,SorP!C:C,0))))</f>
        <v/>
      </c>
      <c r="U2062" s="201"/>
      <c r="V2062" s="226" t="e">
        <f>IF(C2062="",NA(),IF(OR(C2062="Smelter not listed",C2062="Smelter not yet identified"),MATCH($B2062&amp;$D2062,'Smelter Look-up'!$J:$J,0),MATCH($B2062&amp;$C2062,'Smelter Look-up'!$J:$J,0)))</f>
        <v>#N/A</v>
      </c>
      <c r="X2062" s="227">
        <f t="shared" ca="1" si="291"/>
        <v>0</v>
      </c>
      <c r="AB2062" s="228" t="str">
        <f t="shared" si="292"/>
        <v/>
      </c>
    </row>
    <row r="2063" spans="1:28" s="227" customFormat="1" ht="20.25">
      <c r="A2063" s="181"/>
      <c r="B2063" s="182" t="str">
        <f>IF(LEN(A2063)=0,"",INDEX('Smelter Look-up'!$A:$A,MATCH($A2063,'Smelter Look-up'!$E:$E,0)))</f>
        <v/>
      </c>
      <c r="C2063" s="186" t="str">
        <f>IF(LEN(A2063)=0,"",INDEX('Smelter Look-up'!$C:$C,MATCH($A2063,'Smelter Look-up'!$E:$E,0)))</f>
        <v/>
      </c>
      <c r="D2063" s="230"/>
      <c r="E2063" s="182" t="str">
        <f ca="1">IF(ISERROR($V2063),"",OFFSET('Smelter Look-up'!$D$4,$V2063-4,0)&amp;"")</f>
        <v/>
      </c>
      <c r="F2063" s="182" t="str">
        <f ca="1">IF(ISERROR($V2063),"",OFFSET('Smelter Look-up'!$E$4,$V2063-4,0))</f>
        <v/>
      </c>
      <c r="G2063" s="182" t="str">
        <f ca="1">IF(C2063=$X$4,IF(ISERROR($V2063),"Enter smelter details","RMI"),IF(ISERROR($V2063),"",OFFSET('Smelter Look-up'!$F$4,$V2063-4,0)))</f>
        <v/>
      </c>
      <c r="H2063" s="183" t="str">
        <f ca="1">IF(ISERROR($V2063),"",OFFSET('Smelter Look-up'!$G$4,$V2063-4,0))</f>
        <v/>
      </c>
      <c r="I2063" s="184" t="str">
        <f ca="1">IF(ISERROR($V2063),"",OFFSET('Smelter Look-up'!$H$4,$V2063-4,0))</f>
        <v/>
      </c>
      <c r="J2063" s="184" t="str">
        <f ca="1">IF(ISERROR($V2063),"",OFFSET('Smelter Look-up'!$I$4,$V2063-4,0))</f>
        <v/>
      </c>
      <c r="K2063" s="224"/>
      <c r="L2063" s="224"/>
      <c r="M2063" s="224"/>
      <c r="N2063" s="224"/>
      <c r="O2063" s="224"/>
      <c r="P2063" s="185"/>
      <c r="Q2063" s="225"/>
      <c r="R2063" s="182" t="str">
        <f ca="1">IF(ISERROR($V2063),"",OFFSET('Smelter Look-up'!$C$4,$V2063-4,0)&amp;"")</f>
        <v/>
      </c>
      <c r="S2063" s="181" t="str">
        <f t="shared" ca="1" si="290"/>
        <v/>
      </c>
      <c r="T2063" s="181" t="str">
        <f ca="1">IF(B2063="","",IF(ISERROR(MATCH($J2063,SorP!$B$1:$B$6226,0)),"",INDIRECT("'SorP'!$A$"&amp;MATCH($S2063&amp;$J2063,SorP!C:C,0))))</f>
        <v/>
      </c>
      <c r="U2063" s="201"/>
      <c r="V2063" s="226" t="e">
        <f>IF(C2063="",NA(),IF(OR(C2063="Smelter not listed",C2063="Smelter not yet identified"),MATCH($B2063&amp;$D2063,'Smelter Look-up'!$J:$J,0),MATCH($B2063&amp;$C2063,'Smelter Look-up'!$J:$J,0)))</f>
        <v>#N/A</v>
      </c>
      <c r="X2063" s="227">
        <f t="shared" ca="1" si="291"/>
        <v>0</v>
      </c>
      <c r="AB2063" s="228" t="str">
        <f t="shared" si="292"/>
        <v/>
      </c>
    </row>
    <row r="2064" spans="1:28" s="227" customFormat="1" ht="20.25">
      <c r="A2064" s="181"/>
      <c r="B2064" s="182" t="str">
        <f>IF(LEN(A2064)=0,"",INDEX('Smelter Look-up'!$A:$A,MATCH($A2064,'Smelter Look-up'!$E:$E,0)))</f>
        <v/>
      </c>
      <c r="C2064" s="186" t="str">
        <f>IF(LEN(A2064)=0,"",INDEX('Smelter Look-up'!$C:$C,MATCH($A2064,'Smelter Look-up'!$E:$E,0)))</f>
        <v/>
      </c>
      <c r="D2064" s="230"/>
      <c r="E2064" s="182" t="str">
        <f ca="1">IF(ISERROR($V2064),"",OFFSET('Smelter Look-up'!$D$4,$V2064-4,0)&amp;"")</f>
        <v/>
      </c>
      <c r="F2064" s="182" t="str">
        <f ca="1">IF(ISERROR($V2064),"",OFFSET('Smelter Look-up'!$E$4,$V2064-4,0))</f>
        <v/>
      </c>
      <c r="G2064" s="182" t="str">
        <f ca="1">IF(C2064=$X$4,IF(ISERROR($V2064),"Enter smelter details","RMI"),IF(ISERROR($V2064),"",OFFSET('Smelter Look-up'!$F$4,$V2064-4,0)))</f>
        <v/>
      </c>
      <c r="H2064" s="183" t="str">
        <f ca="1">IF(ISERROR($V2064),"",OFFSET('Smelter Look-up'!$G$4,$V2064-4,0))</f>
        <v/>
      </c>
      <c r="I2064" s="184" t="str">
        <f ca="1">IF(ISERROR($V2064),"",OFFSET('Smelter Look-up'!$H$4,$V2064-4,0))</f>
        <v/>
      </c>
      <c r="J2064" s="184" t="str">
        <f ca="1">IF(ISERROR($V2064),"",OFFSET('Smelter Look-up'!$I$4,$V2064-4,0))</f>
        <v/>
      </c>
      <c r="K2064" s="224"/>
      <c r="L2064" s="224"/>
      <c r="M2064" s="224"/>
      <c r="N2064" s="224"/>
      <c r="O2064" s="224"/>
      <c r="P2064" s="185"/>
      <c r="Q2064" s="225"/>
      <c r="R2064" s="182" t="str">
        <f ca="1">IF(ISERROR($V2064),"",OFFSET('Smelter Look-up'!$C$4,$V2064-4,0)&amp;"")</f>
        <v/>
      </c>
      <c r="S2064" s="181" t="str">
        <f t="shared" ca="1" si="290"/>
        <v/>
      </c>
      <c r="T2064" s="181" t="str">
        <f ca="1">IF(B2064="","",IF(ISERROR(MATCH($J2064,SorP!$B$1:$B$6226,0)),"",INDIRECT("'SorP'!$A$"&amp;MATCH($S2064&amp;$J2064,SorP!C:C,0))))</f>
        <v/>
      </c>
      <c r="U2064" s="201"/>
      <c r="V2064" s="226" t="e">
        <f>IF(C2064="",NA(),IF(OR(C2064="Smelter not listed",C2064="Smelter not yet identified"),MATCH($B2064&amp;$D2064,'Smelter Look-up'!$J:$J,0),MATCH($B2064&amp;$C2064,'Smelter Look-up'!$J:$J,0)))</f>
        <v>#N/A</v>
      </c>
      <c r="X2064" s="227">
        <f t="shared" ca="1" si="291"/>
        <v>0</v>
      </c>
      <c r="AB2064" s="228" t="str">
        <f t="shared" si="292"/>
        <v/>
      </c>
    </row>
    <row r="2065" spans="1:28" s="227" customFormat="1" ht="20.25">
      <c r="A2065" s="181"/>
      <c r="B2065" s="182" t="str">
        <f>IF(LEN(A2065)=0,"",INDEX('Smelter Look-up'!$A:$A,MATCH($A2065,'Smelter Look-up'!$E:$E,0)))</f>
        <v/>
      </c>
      <c r="C2065" s="186" t="str">
        <f>IF(LEN(A2065)=0,"",INDEX('Smelter Look-up'!$C:$C,MATCH($A2065,'Smelter Look-up'!$E:$E,0)))</f>
        <v/>
      </c>
      <c r="D2065" s="230"/>
      <c r="E2065" s="182" t="str">
        <f ca="1">IF(ISERROR($V2065),"",OFFSET('Smelter Look-up'!$D$4,$V2065-4,0)&amp;"")</f>
        <v/>
      </c>
      <c r="F2065" s="182" t="str">
        <f ca="1">IF(ISERROR($V2065),"",OFFSET('Smelter Look-up'!$E$4,$V2065-4,0))</f>
        <v/>
      </c>
      <c r="G2065" s="182" t="str">
        <f ca="1">IF(C2065=$X$4,IF(ISERROR($V2065),"Enter smelter details","RMI"),IF(ISERROR($V2065),"",OFFSET('Smelter Look-up'!$F$4,$V2065-4,0)))</f>
        <v/>
      </c>
      <c r="H2065" s="183" t="str">
        <f ca="1">IF(ISERROR($V2065),"",OFFSET('Smelter Look-up'!$G$4,$V2065-4,0))</f>
        <v/>
      </c>
      <c r="I2065" s="184" t="str">
        <f ca="1">IF(ISERROR($V2065),"",OFFSET('Smelter Look-up'!$H$4,$V2065-4,0))</f>
        <v/>
      </c>
      <c r="J2065" s="184" t="str">
        <f ca="1">IF(ISERROR($V2065),"",OFFSET('Smelter Look-up'!$I$4,$V2065-4,0))</f>
        <v/>
      </c>
      <c r="K2065" s="224"/>
      <c r="L2065" s="224"/>
      <c r="M2065" s="224"/>
      <c r="N2065" s="224"/>
      <c r="O2065" s="224"/>
      <c r="P2065" s="185"/>
      <c r="Q2065" s="225"/>
      <c r="R2065" s="182" t="str">
        <f ca="1">IF(ISERROR($V2065),"",OFFSET('Smelter Look-up'!$C$4,$V2065-4,0)&amp;"")</f>
        <v/>
      </c>
      <c r="S2065" s="181" t="str">
        <f t="shared" ca="1" si="290"/>
        <v/>
      </c>
      <c r="T2065" s="181" t="str">
        <f ca="1">IF(B2065="","",IF(ISERROR(MATCH($J2065,SorP!$B$1:$B$6226,0)),"",INDIRECT("'SorP'!$A$"&amp;MATCH($S2065&amp;$J2065,SorP!C:C,0))))</f>
        <v/>
      </c>
      <c r="U2065" s="201"/>
      <c r="V2065" s="226" t="e">
        <f>IF(C2065="",NA(),IF(OR(C2065="Smelter not listed",C2065="Smelter not yet identified"),MATCH($B2065&amp;$D2065,'Smelter Look-up'!$J:$J,0),MATCH($B2065&amp;$C2065,'Smelter Look-up'!$J:$J,0)))</f>
        <v>#N/A</v>
      </c>
      <c r="X2065" s="227">
        <f t="shared" ca="1" si="291"/>
        <v>0</v>
      </c>
      <c r="AB2065" s="228" t="str">
        <f t="shared" si="292"/>
        <v/>
      </c>
    </row>
    <row r="2066" spans="1:28" s="227" customFormat="1" ht="20.25">
      <c r="A2066" s="181"/>
      <c r="B2066" s="182" t="str">
        <f>IF(LEN(A2066)=0,"",INDEX('Smelter Look-up'!$A:$A,MATCH($A2066,'Smelter Look-up'!$E:$E,0)))</f>
        <v/>
      </c>
      <c r="C2066" s="186" t="str">
        <f>IF(LEN(A2066)=0,"",INDEX('Smelter Look-up'!$C:$C,MATCH($A2066,'Smelter Look-up'!$E:$E,0)))</f>
        <v/>
      </c>
      <c r="D2066" s="230"/>
      <c r="E2066" s="182" t="str">
        <f ca="1">IF(ISERROR($V2066),"",OFFSET('Smelter Look-up'!$D$4,$V2066-4,0)&amp;"")</f>
        <v/>
      </c>
      <c r="F2066" s="182" t="str">
        <f ca="1">IF(ISERROR($V2066),"",OFFSET('Smelter Look-up'!$E$4,$V2066-4,0))</f>
        <v/>
      </c>
      <c r="G2066" s="182" t="str">
        <f ca="1">IF(C2066=$X$4,IF(ISERROR($V2066),"Enter smelter details","RMI"),IF(ISERROR($V2066),"",OFFSET('Smelter Look-up'!$F$4,$V2066-4,0)))</f>
        <v/>
      </c>
      <c r="H2066" s="183" t="str">
        <f ca="1">IF(ISERROR($V2066),"",OFFSET('Smelter Look-up'!$G$4,$V2066-4,0))</f>
        <v/>
      </c>
      <c r="I2066" s="184" t="str">
        <f ca="1">IF(ISERROR($V2066),"",OFFSET('Smelter Look-up'!$H$4,$V2066-4,0))</f>
        <v/>
      </c>
      <c r="J2066" s="184" t="str">
        <f ca="1">IF(ISERROR($V2066),"",OFFSET('Smelter Look-up'!$I$4,$V2066-4,0))</f>
        <v/>
      </c>
      <c r="K2066" s="224"/>
      <c r="L2066" s="224"/>
      <c r="M2066" s="224"/>
      <c r="N2066" s="224"/>
      <c r="O2066" s="224"/>
      <c r="P2066" s="185"/>
      <c r="Q2066" s="225"/>
      <c r="R2066" s="182" t="str">
        <f ca="1">IF(ISERROR($V2066),"",OFFSET('Smelter Look-up'!$C$4,$V2066-4,0)&amp;"")</f>
        <v/>
      </c>
      <c r="S2066" s="181" t="str">
        <f t="shared" ca="1" si="290"/>
        <v/>
      </c>
      <c r="T2066" s="181" t="str">
        <f ca="1">IF(B2066="","",IF(ISERROR(MATCH($J2066,SorP!$B$1:$B$6226,0)),"",INDIRECT("'SorP'!$A$"&amp;MATCH($S2066&amp;$J2066,SorP!C:C,0))))</f>
        <v/>
      </c>
      <c r="U2066" s="201"/>
      <c r="V2066" s="226" t="e">
        <f>IF(C2066="",NA(),IF(OR(C2066="Smelter not listed",C2066="Smelter not yet identified"),MATCH($B2066&amp;$D2066,'Smelter Look-up'!$J:$J,0),MATCH($B2066&amp;$C2066,'Smelter Look-up'!$J:$J,0)))</f>
        <v>#N/A</v>
      </c>
      <c r="X2066" s="227">
        <f t="shared" ca="1" si="291"/>
        <v>0</v>
      </c>
      <c r="AB2066" s="228" t="str">
        <f t="shared" si="292"/>
        <v/>
      </c>
    </row>
    <row r="2067" spans="1:28" s="227" customFormat="1" ht="20.25">
      <c r="A2067" s="181"/>
      <c r="B2067" s="182" t="str">
        <f>IF(LEN(A2067)=0,"",INDEX('Smelter Look-up'!$A:$A,MATCH($A2067,'Smelter Look-up'!$E:$E,0)))</f>
        <v/>
      </c>
      <c r="C2067" s="186" t="str">
        <f>IF(LEN(A2067)=0,"",INDEX('Smelter Look-up'!$C:$C,MATCH($A2067,'Smelter Look-up'!$E:$E,0)))</f>
        <v/>
      </c>
      <c r="D2067" s="230"/>
      <c r="E2067" s="182" t="str">
        <f ca="1">IF(ISERROR($V2067),"",OFFSET('Smelter Look-up'!$D$4,$V2067-4,0)&amp;"")</f>
        <v/>
      </c>
      <c r="F2067" s="182" t="str">
        <f ca="1">IF(ISERROR($V2067),"",OFFSET('Smelter Look-up'!$E$4,$V2067-4,0))</f>
        <v/>
      </c>
      <c r="G2067" s="182" t="str">
        <f ca="1">IF(C2067=$X$4,IF(ISERROR($V2067),"Enter smelter details","RMI"),IF(ISERROR($V2067),"",OFFSET('Smelter Look-up'!$F$4,$V2067-4,0)))</f>
        <v/>
      </c>
      <c r="H2067" s="183" t="str">
        <f ca="1">IF(ISERROR($V2067),"",OFFSET('Smelter Look-up'!$G$4,$V2067-4,0))</f>
        <v/>
      </c>
      <c r="I2067" s="184" t="str">
        <f ca="1">IF(ISERROR($V2067),"",OFFSET('Smelter Look-up'!$H$4,$V2067-4,0))</f>
        <v/>
      </c>
      <c r="J2067" s="184" t="str">
        <f ca="1">IF(ISERROR($V2067),"",OFFSET('Smelter Look-up'!$I$4,$V2067-4,0))</f>
        <v/>
      </c>
      <c r="K2067" s="224"/>
      <c r="L2067" s="224"/>
      <c r="M2067" s="224"/>
      <c r="N2067" s="224"/>
      <c r="O2067" s="224"/>
      <c r="P2067" s="185"/>
      <c r="Q2067" s="225"/>
      <c r="R2067" s="182" t="str">
        <f ca="1">IF(ISERROR($V2067),"",OFFSET('Smelter Look-up'!$C$4,$V2067-4,0)&amp;"")</f>
        <v/>
      </c>
      <c r="S2067" s="181" t="str">
        <f t="shared" ca="1" si="290"/>
        <v/>
      </c>
      <c r="T2067" s="181" t="str">
        <f ca="1">IF(B2067="","",IF(ISERROR(MATCH($J2067,SorP!$B$1:$B$6226,0)),"",INDIRECT("'SorP'!$A$"&amp;MATCH($S2067&amp;$J2067,SorP!C:C,0))))</f>
        <v/>
      </c>
      <c r="U2067" s="201"/>
      <c r="V2067" s="226" t="e">
        <f>IF(C2067="",NA(),IF(OR(C2067="Smelter not listed",C2067="Smelter not yet identified"),MATCH($B2067&amp;$D2067,'Smelter Look-up'!$J:$J,0),MATCH($B2067&amp;$C2067,'Smelter Look-up'!$J:$J,0)))</f>
        <v>#N/A</v>
      </c>
      <c r="X2067" s="227">
        <f t="shared" ca="1" si="291"/>
        <v>0</v>
      </c>
      <c r="AB2067" s="228" t="str">
        <f t="shared" si="292"/>
        <v/>
      </c>
    </row>
    <row r="2068" spans="1:28" s="227" customFormat="1" ht="20.25">
      <c r="A2068" s="181"/>
      <c r="B2068" s="182" t="str">
        <f>IF(LEN(A2068)=0,"",INDEX('Smelter Look-up'!$A:$A,MATCH($A2068,'Smelter Look-up'!$E:$E,0)))</f>
        <v/>
      </c>
      <c r="C2068" s="186" t="str">
        <f>IF(LEN(A2068)=0,"",INDEX('Smelter Look-up'!$C:$C,MATCH($A2068,'Smelter Look-up'!$E:$E,0)))</f>
        <v/>
      </c>
      <c r="D2068" s="230"/>
      <c r="E2068" s="182" t="str">
        <f ca="1">IF(ISERROR($V2068),"",OFFSET('Smelter Look-up'!$D$4,$V2068-4,0)&amp;"")</f>
        <v/>
      </c>
      <c r="F2068" s="182" t="str">
        <f ca="1">IF(ISERROR($V2068),"",OFFSET('Smelter Look-up'!$E$4,$V2068-4,0))</f>
        <v/>
      </c>
      <c r="G2068" s="182" t="str">
        <f ca="1">IF(C2068=$X$4,IF(ISERROR($V2068),"Enter smelter details","RMI"),IF(ISERROR($V2068),"",OFFSET('Smelter Look-up'!$F$4,$V2068-4,0)))</f>
        <v/>
      </c>
      <c r="H2068" s="183" t="str">
        <f ca="1">IF(ISERROR($V2068),"",OFFSET('Smelter Look-up'!$G$4,$V2068-4,0))</f>
        <v/>
      </c>
      <c r="I2068" s="184" t="str">
        <f ca="1">IF(ISERROR($V2068),"",OFFSET('Smelter Look-up'!$H$4,$V2068-4,0))</f>
        <v/>
      </c>
      <c r="J2068" s="184" t="str">
        <f ca="1">IF(ISERROR($V2068),"",OFFSET('Smelter Look-up'!$I$4,$V2068-4,0))</f>
        <v/>
      </c>
      <c r="K2068" s="224"/>
      <c r="L2068" s="224"/>
      <c r="M2068" s="224"/>
      <c r="N2068" s="224"/>
      <c r="O2068" s="224"/>
      <c r="P2068" s="185"/>
      <c r="Q2068" s="225"/>
      <c r="R2068" s="182" t="str">
        <f ca="1">IF(ISERROR($V2068),"",OFFSET('Smelter Look-up'!$C$4,$V2068-4,0)&amp;"")</f>
        <v/>
      </c>
      <c r="S2068" s="181" t="str">
        <f t="shared" ca="1" si="290"/>
        <v/>
      </c>
      <c r="T2068" s="181" t="str">
        <f ca="1">IF(B2068="","",IF(ISERROR(MATCH($J2068,SorP!$B$1:$B$6226,0)),"",INDIRECT("'SorP'!$A$"&amp;MATCH($S2068&amp;$J2068,SorP!C:C,0))))</f>
        <v/>
      </c>
      <c r="U2068" s="201"/>
      <c r="V2068" s="226" t="e">
        <f>IF(C2068="",NA(),IF(OR(C2068="Smelter not listed",C2068="Smelter not yet identified"),MATCH($B2068&amp;$D2068,'Smelter Look-up'!$J:$J,0),MATCH($B2068&amp;$C2068,'Smelter Look-up'!$J:$J,0)))</f>
        <v>#N/A</v>
      </c>
      <c r="X2068" s="227">
        <f t="shared" ca="1" si="291"/>
        <v>0</v>
      </c>
      <c r="AB2068" s="228" t="str">
        <f t="shared" si="292"/>
        <v/>
      </c>
    </row>
    <row r="2069" spans="1:28" s="227" customFormat="1" ht="20.25">
      <c r="A2069" s="181"/>
      <c r="B2069" s="182" t="str">
        <f>IF(LEN(A2069)=0,"",INDEX('Smelter Look-up'!$A:$A,MATCH($A2069,'Smelter Look-up'!$E:$E,0)))</f>
        <v/>
      </c>
      <c r="C2069" s="186" t="str">
        <f>IF(LEN(A2069)=0,"",INDEX('Smelter Look-up'!$C:$C,MATCH($A2069,'Smelter Look-up'!$E:$E,0)))</f>
        <v/>
      </c>
      <c r="D2069" s="230"/>
      <c r="E2069" s="182" t="str">
        <f ca="1">IF(ISERROR($V2069),"",OFFSET('Smelter Look-up'!$D$4,$V2069-4,0)&amp;"")</f>
        <v/>
      </c>
      <c r="F2069" s="182" t="str">
        <f ca="1">IF(ISERROR($V2069),"",OFFSET('Smelter Look-up'!$E$4,$V2069-4,0))</f>
        <v/>
      </c>
      <c r="G2069" s="182" t="str">
        <f ca="1">IF(C2069=$X$4,IF(ISERROR($V2069),"Enter smelter details","RMI"),IF(ISERROR($V2069),"",OFFSET('Smelter Look-up'!$F$4,$V2069-4,0)))</f>
        <v/>
      </c>
      <c r="H2069" s="183" t="str">
        <f ca="1">IF(ISERROR($V2069),"",OFFSET('Smelter Look-up'!$G$4,$V2069-4,0))</f>
        <v/>
      </c>
      <c r="I2069" s="184" t="str">
        <f ca="1">IF(ISERROR($V2069),"",OFFSET('Smelter Look-up'!$H$4,$V2069-4,0))</f>
        <v/>
      </c>
      <c r="J2069" s="184" t="str">
        <f ca="1">IF(ISERROR($V2069),"",OFFSET('Smelter Look-up'!$I$4,$V2069-4,0))</f>
        <v/>
      </c>
      <c r="K2069" s="224"/>
      <c r="L2069" s="224"/>
      <c r="M2069" s="224"/>
      <c r="N2069" s="224"/>
      <c r="O2069" s="224"/>
      <c r="P2069" s="185"/>
      <c r="Q2069" s="225"/>
      <c r="R2069" s="182" t="str">
        <f ca="1">IF(ISERROR($V2069),"",OFFSET('Smelter Look-up'!$C$4,$V2069-4,0)&amp;"")</f>
        <v/>
      </c>
      <c r="S2069" s="181" t="str">
        <f t="shared" ca="1" si="290"/>
        <v/>
      </c>
      <c r="T2069" s="181" t="str">
        <f ca="1">IF(B2069="","",IF(ISERROR(MATCH($J2069,SorP!$B$1:$B$6226,0)),"",INDIRECT("'SorP'!$A$"&amp;MATCH($S2069&amp;$J2069,SorP!C:C,0))))</f>
        <v/>
      </c>
      <c r="U2069" s="201"/>
      <c r="V2069" s="226" t="e">
        <f>IF(C2069="",NA(),IF(OR(C2069="Smelter not listed",C2069="Smelter not yet identified"),MATCH($B2069&amp;$D2069,'Smelter Look-up'!$J:$J,0),MATCH($B2069&amp;$C2069,'Smelter Look-up'!$J:$J,0)))</f>
        <v>#N/A</v>
      </c>
      <c r="X2069" s="227">
        <f t="shared" ca="1" si="291"/>
        <v>0</v>
      </c>
      <c r="AB2069" s="228" t="str">
        <f t="shared" si="292"/>
        <v/>
      </c>
    </row>
    <row r="2070" spans="1:28" s="227" customFormat="1" ht="20.25">
      <c r="A2070" s="181"/>
      <c r="B2070" s="182" t="str">
        <f>IF(LEN(A2070)=0,"",INDEX('Smelter Look-up'!$A:$A,MATCH($A2070,'Smelter Look-up'!$E:$E,0)))</f>
        <v/>
      </c>
      <c r="C2070" s="186" t="str">
        <f>IF(LEN(A2070)=0,"",INDEX('Smelter Look-up'!$C:$C,MATCH($A2070,'Smelter Look-up'!$E:$E,0)))</f>
        <v/>
      </c>
      <c r="D2070" s="230"/>
      <c r="E2070" s="182" t="str">
        <f ca="1">IF(ISERROR($V2070),"",OFFSET('Smelter Look-up'!$D$4,$V2070-4,0)&amp;"")</f>
        <v/>
      </c>
      <c r="F2070" s="182" t="str">
        <f ca="1">IF(ISERROR($V2070),"",OFFSET('Smelter Look-up'!$E$4,$V2070-4,0))</f>
        <v/>
      </c>
      <c r="G2070" s="182" t="str">
        <f ca="1">IF(C2070=$X$4,IF(ISERROR($V2070),"Enter smelter details","RMI"),IF(ISERROR($V2070),"",OFFSET('Smelter Look-up'!$F$4,$V2070-4,0)))</f>
        <v/>
      </c>
      <c r="H2070" s="183" t="str">
        <f ca="1">IF(ISERROR($V2070),"",OFFSET('Smelter Look-up'!$G$4,$V2070-4,0))</f>
        <v/>
      </c>
      <c r="I2070" s="184" t="str">
        <f ca="1">IF(ISERROR($V2070),"",OFFSET('Smelter Look-up'!$H$4,$V2070-4,0))</f>
        <v/>
      </c>
      <c r="J2070" s="184" t="str">
        <f ca="1">IF(ISERROR($V2070),"",OFFSET('Smelter Look-up'!$I$4,$V2070-4,0))</f>
        <v/>
      </c>
      <c r="K2070" s="224"/>
      <c r="L2070" s="224"/>
      <c r="M2070" s="224"/>
      <c r="N2070" s="224"/>
      <c r="O2070" s="224"/>
      <c r="P2070" s="185"/>
      <c r="Q2070" s="225"/>
      <c r="R2070" s="182" t="str">
        <f ca="1">IF(ISERROR($V2070),"",OFFSET('Smelter Look-up'!$C$4,$V2070-4,0)&amp;"")</f>
        <v/>
      </c>
      <c r="S2070" s="181" t="str">
        <f t="shared" ca="1" si="290"/>
        <v/>
      </c>
      <c r="T2070" s="181" t="str">
        <f ca="1">IF(B2070="","",IF(ISERROR(MATCH($J2070,SorP!$B$1:$B$6226,0)),"",INDIRECT("'SorP'!$A$"&amp;MATCH($S2070&amp;$J2070,SorP!C:C,0))))</f>
        <v/>
      </c>
      <c r="U2070" s="201"/>
      <c r="V2070" s="226" t="e">
        <f>IF(C2070="",NA(),IF(OR(C2070="Smelter not listed",C2070="Smelter not yet identified"),MATCH($B2070&amp;$D2070,'Smelter Look-up'!$J:$J,0),MATCH($B2070&amp;$C2070,'Smelter Look-up'!$J:$J,0)))</f>
        <v>#N/A</v>
      </c>
      <c r="X2070" s="227">
        <f t="shared" ca="1" si="291"/>
        <v>0</v>
      </c>
      <c r="AB2070" s="228" t="str">
        <f t="shared" si="292"/>
        <v/>
      </c>
    </row>
    <row r="2071" spans="1:28" s="227" customFormat="1" ht="20.25">
      <c r="A2071" s="181"/>
      <c r="B2071" s="182" t="str">
        <f>IF(LEN(A2071)=0,"",INDEX('Smelter Look-up'!$A:$A,MATCH($A2071,'Smelter Look-up'!$E:$E,0)))</f>
        <v/>
      </c>
      <c r="C2071" s="186" t="str">
        <f>IF(LEN(A2071)=0,"",INDEX('Smelter Look-up'!$C:$C,MATCH($A2071,'Smelter Look-up'!$E:$E,0)))</f>
        <v/>
      </c>
      <c r="D2071" s="230"/>
      <c r="E2071" s="182" t="str">
        <f ca="1">IF(ISERROR($V2071),"",OFFSET('Smelter Look-up'!$D$4,$V2071-4,0)&amp;"")</f>
        <v/>
      </c>
      <c r="F2071" s="182" t="str">
        <f ca="1">IF(ISERROR($V2071),"",OFFSET('Smelter Look-up'!$E$4,$V2071-4,0))</f>
        <v/>
      </c>
      <c r="G2071" s="182" t="str">
        <f ca="1">IF(C2071=$X$4,IF(ISERROR($V2071),"Enter smelter details","RMI"),IF(ISERROR($V2071),"",OFFSET('Smelter Look-up'!$F$4,$V2071-4,0)))</f>
        <v/>
      </c>
      <c r="H2071" s="183" t="str">
        <f ca="1">IF(ISERROR($V2071),"",OFFSET('Smelter Look-up'!$G$4,$V2071-4,0))</f>
        <v/>
      </c>
      <c r="I2071" s="184" t="str">
        <f ca="1">IF(ISERROR($V2071),"",OFFSET('Smelter Look-up'!$H$4,$V2071-4,0))</f>
        <v/>
      </c>
      <c r="J2071" s="184" t="str">
        <f ca="1">IF(ISERROR($V2071),"",OFFSET('Smelter Look-up'!$I$4,$V2071-4,0))</f>
        <v/>
      </c>
      <c r="K2071" s="224"/>
      <c r="L2071" s="224"/>
      <c r="M2071" s="224"/>
      <c r="N2071" s="224"/>
      <c r="O2071" s="224"/>
      <c r="P2071" s="185"/>
      <c r="Q2071" s="225"/>
      <c r="R2071" s="182" t="str">
        <f ca="1">IF(ISERROR($V2071),"",OFFSET('Smelter Look-up'!$C$4,$V2071-4,0)&amp;"")</f>
        <v/>
      </c>
      <c r="S2071" s="181" t="str">
        <f t="shared" ca="1" si="290"/>
        <v/>
      </c>
      <c r="T2071" s="181" t="str">
        <f ca="1">IF(B2071="","",IF(ISERROR(MATCH($J2071,SorP!$B$1:$B$6226,0)),"",INDIRECT("'SorP'!$A$"&amp;MATCH($S2071&amp;$J2071,SorP!C:C,0))))</f>
        <v/>
      </c>
      <c r="U2071" s="201"/>
      <c r="V2071" s="226" t="e">
        <f>IF(C2071="",NA(),IF(OR(C2071="Smelter not listed",C2071="Smelter not yet identified"),MATCH($B2071&amp;$D2071,'Smelter Look-up'!$J:$J,0),MATCH($B2071&amp;$C2071,'Smelter Look-up'!$J:$J,0)))</f>
        <v>#N/A</v>
      </c>
      <c r="X2071" s="227">
        <f t="shared" ca="1" si="291"/>
        <v>0</v>
      </c>
      <c r="AB2071" s="228" t="str">
        <f t="shared" si="292"/>
        <v/>
      </c>
    </row>
    <row r="2072" spans="1:28" s="227" customFormat="1" ht="20.25">
      <c r="A2072" s="181"/>
      <c r="B2072" s="182" t="str">
        <f>IF(LEN(A2072)=0,"",INDEX('Smelter Look-up'!$A:$A,MATCH($A2072,'Smelter Look-up'!$E:$E,0)))</f>
        <v/>
      </c>
      <c r="C2072" s="186" t="str">
        <f>IF(LEN(A2072)=0,"",INDEX('Smelter Look-up'!$C:$C,MATCH($A2072,'Smelter Look-up'!$E:$E,0)))</f>
        <v/>
      </c>
      <c r="D2072" s="230"/>
      <c r="E2072" s="182" t="str">
        <f ca="1">IF(ISERROR($V2072),"",OFFSET('Smelter Look-up'!$D$4,$V2072-4,0)&amp;"")</f>
        <v/>
      </c>
      <c r="F2072" s="182" t="str">
        <f ca="1">IF(ISERROR($V2072),"",OFFSET('Smelter Look-up'!$E$4,$V2072-4,0))</f>
        <v/>
      </c>
      <c r="G2072" s="182" t="str">
        <f ca="1">IF(C2072=$X$4,IF(ISERROR($V2072),"Enter smelter details","RMI"),IF(ISERROR($V2072),"",OFFSET('Smelter Look-up'!$F$4,$V2072-4,0)))</f>
        <v/>
      </c>
      <c r="H2072" s="183" t="str">
        <f ca="1">IF(ISERROR($V2072),"",OFFSET('Smelter Look-up'!$G$4,$V2072-4,0))</f>
        <v/>
      </c>
      <c r="I2072" s="184" t="str">
        <f ca="1">IF(ISERROR($V2072),"",OFFSET('Smelter Look-up'!$H$4,$V2072-4,0))</f>
        <v/>
      </c>
      <c r="J2072" s="184" t="str">
        <f ca="1">IF(ISERROR($V2072),"",OFFSET('Smelter Look-up'!$I$4,$V2072-4,0))</f>
        <v/>
      </c>
      <c r="K2072" s="224"/>
      <c r="L2072" s="224"/>
      <c r="M2072" s="224"/>
      <c r="N2072" s="224"/>
      <c r="O2072" s="224"/>
      <c r="P2072" s="185"/>
      <c r="Q2072" s="225"/>
      <c r="R2072" s="182" t="str">
        <f ca="1">IF(ISERROR($V2072),"",OFFSET('Smelter Look-up'!$C$4,$V2072-4,0)&amp;"")</f>
        <v/>
      </c>
      <c r="S2072" s="181" t="str">
        <f t="shared" ca="1" si="290"/>
        <v/>
      </c>
      <c r="T2072" s="181" t="str">
        <f ca="1">IF(B2072="","",IF(ISERROR(MATCH($J2072,SorP!$B$1:$B$6226,0)),"",INDIRECT("'SorP'!$A$"&amp;MATCH($S2072&amp;$J2072,SorP!C:C,0))))</f>
        <v/>
      </c>
      <c r="U2072" s="201"/>
      <c r="V2072" s="226" t="e">
        <f>IF(C2072="",NA(),IF(OR(C2072="Smelter not listed",C2072="Smelter not yet identified"),MATCH($B2072&amp;$D2072,'Smelter Look-up'!$J:$J,0),MATCH($B2072&amp;$C2072,'Smelter Look-up'!$J:$J,0)))</f>
        <v>#N/A</v>
      </c>
      <c r="X2072" s="227">
        <f t="shared" ca="1" si="291"/>
        <v>0</v>
      </c>
      <c r="AB2072" s="228" t="str">
        <f t="shared" si="292"/>
        <v/>
      </c>
    </row>
    <row r="2073" spans="1:28" s="227" customFormat="1" ht="20.25">
      <c r="A2073" s="181"/>
      <c r="B2073" s="182" t="str">
        <f>IF(LEN(A2073)=0,"",INDEX('Smelter Look-up'!$A:$A,MATCH($A2073,'Smelter Look-up'!$E:$E,0)))</f>
        <v/>
      </c>
      <c r="C2073" s="186" t="str">
        <f>IF(LEN(A2073)=0,"",INDEX('Smelter Look-up'!$C:$C,MATCH($A2073,'Smelter Look-up'!$E:$E,0)))</f>
        <v/>
      </c>
      <c r="D2073" s="230"/>
      <c r="E2073" s="182" t="str">
        <f ca="1">IF(ISERROR($V2073),"",OFFSET('Smelter Look-up'!$D$4,$V2073-4,0)&amp;"")</f>
        <v/>
      </c>
      <c r="F2073" s="182" t="str">
        <f ca="1">IF(ISERROR($V2073),"",OFFSET('Smelter Look-up'!$E$4,$V2073-4,0))</f>
        <v/>
      </c>
      <c r="G2073" s="182" t="str">
        <f ca="1">IF(C2073=$X$4,IF(ISERROR($V2073),"Enter smelter details","RMI"),IF(ISERROR($V2073),"",OFFSET('Smelter Look-up'!$F$4,$V2073-4,0)))</f>
        <v/>
      </c>
      <c r="H2073" s="183" t="str">
        <f ca="1">IF(ISERROR($V2073),"",OFFSET('Smelter Look-up'!$G$4,$V2073-4,0))</f>
        <v/>
      </c>
      <c r="I2073" s="184" t="str">
        <f ca="1">IF(ISERROR($V2073),"",OFFSET('Smelter Look-up'!$H$4,$V2073-4,0))</f>
        <v/>
      </c>
      <c r="J2073" s="184" t="str">
        <f ca="1">IF(ISERROR($V2073),"",OFFSET('Smelter Look-up'!$I$4,$V2073-4,0))</f>
        <v/>
      </c>
      <c r="K2073" s="224"/>
      <c r="L2073" s="224"/>
      <c r="M2073" s="224"/>
      <c r="N2073" s="224"/>
      <c r="O2073" s="224"/>
      <c r="P2073" s="185"/>
      <c r="Q2073" s="225"/>
      <c r="R2073" s="182" t="str">
        <f ca="1">IF(ISERROR($V2073),"",OFFSET('Smelter Look-up'!$C$4,$V2073-4,0)&amp;"")</f>
        <v/>
      </c>
      <c r="S2073" s="181" t="str">
        <f t="shared" ca="1" si="290"/>
        <v/>
      </c>
      <c r="T2073" s="181" t="str">
        <f ca="1">IF(B2073="","",IF(ISERROR(MATCH($J2073,SorP!$B$1:$B$6226,0)),"",INDIRECT("'SorP'!$A$"&amp;MATCH($S2073&amp;$J2073,SorP!C:C,0))))</f>
        <v/>
      </c>
      <c r="U2073" s="201"/>
      <c r="V2073" s="226" t="e">
        <f>IF(C2073="",NA(),IF(OR(C2073="Smelter not listed",C2073="Smelter not yet identified"),MATCH($B2073&amp;$D2073,'Smelter Look-up'!$J:$J,0),MATCH($B2073&amp;$C2073,'Smelter Look-up'!$J:$J,0)))</f>
        <v>#N/A</v>
      </c>
      <c r="X2073" s="227">
        <f t="shared" ca="1" si="291"/>
        <v>0</v>
      </c>
      <c r="AB2073" s="228" t="str">
        <f t="shared" si="292"/>
        <v/>
      </c>
    </row>
    <row r="2074" spans="1:28" s="227" customFormat="1" ht="20.25">
      <c r="A2074" s="181"/>
      <c r="B2074" s="182" t="str">
        <f>IF(LEN(A2074)=0,"",INDEX('Smelter Look-up'!$A:$A,MATCH($A2074,'Smelter Look-up'!$E:$E,0)))</f>
        <v/>
      </c>
      <c r="C2074" s="186" t="str">
        <f>IF(LEN(A2074)=0,"",INDEX('Smelter Look-up'!$C:$C,MATCH($A2074,'Smelter Look-up'!$E:$E,0)))</f>
        <v/>
      </c>
      <c r="D2074" s="230"/>
      <c r="E2074" s="182" t="str">
        <f ca="1">IF(ISERROR($V2074),"",OFFSET('Smelter Look-up'!$D$4,$V2074-4,0)&amp;"")</f>
        <v/>
      </c>
      <c r="F2074" s="182" t="str">
        <f ca="1">IF(ISERROR($V2074),"",OFFSET('Smelter Look-up'!$E$4,$V2074-4,0))</f>
        <v/>
      </c>
      <c r="G2074" s="182" t="str">
        <f ca="1">IF(C2074=$X$4,IF(ISERROR($V2074),"Enter smelter details","RMI"),IF(ISERROR($V2074),"",OFFSET('Smelter Look-up'!$F$4,$V2074-4,0)))</f>
        <v/>
      </c>
      <c r="H2074" s="183" t="str">
        <f ca="1">IF(ISERROR($V2074),"",OFFSET('Smelter Look-up'!$G$4,$V2074-4,0))</f>
        <v/>
      </c>
      <c r="I2074" s="184" t="str">
        <f ca="1">IF(ISERROR($V2074),"",OFFSET('Smelter Look-up'!$H$4,$V2074-4,0))</f>
        <v/>
      </c>
      <c r="J2074" s="184" t="str">
        <f ca="1">IF(ISERROR($V2074),"",OFFSET('Smelter Look-up'!$I$4,$V2074-4,0))</f>
        <v/>
      </c>
      <c r="K2074" s="224"/>
      <c r="L2074" s="224"/>
      <c r="M2074" s="224"/>
      <c r="N2074" s="224"/>
      <c r="O2074" s="224"/>
      <c r="P2074" s="185"/>
      <c r="Q2074" s="225"/>
      <c r="R2074" s="182" t="str">
        <f ca="1">IF(ISERROR($V2074),"",OFFSET('Smelter Look-up'!$C$4,$V2074-4,0)&amp;"")</f>
        <v/>
      </c>
      <c r="S2074" s="181" t="str">
        <f t="shared" ca="1" si="290"/>
        <v/>
      </c>
      <c r="T2074" s="181" t="str">
        <f ca="1">IF(B2074="","",IF(ISERROR(MATCH($J2074,SorP!$B$1:$B$6226,0)),"",INDIRECT("'SorP'!$A$"&amp;MATCH($S2074&amp;$J2074,SorP!C:C,0))))</f>
        <v/>
      </c>
      <c r="U2074" s="201"/>
      <c r="V2074" s="226" t="e">
        <f>IF(C2074="",NA(),IF(OR(C2074="Smelter not listed",C2074="Smelter not yet identified"),MATCH($B2074&amp;$D2074,'Smelter Look-up'!$J:$J,0),MATCH($B2074&amp;$C2074,'Smelter Look-up'!$J:$J,0)))</f>
        <v>#N/A</v>
      </c>
      <c r="X2074" s="227">
        <f t="shared" ca="1" si="291"/>
        <v>0</v>
      </c>
      <c r="AB2074" s="228" t="str">
        <f t="shared" si="292"/>
        <v/>
      </c>
    </row>
    <row r="2075" spans="1:28" s="227" customFormat="1" ht="20.25">
      <c r="A2075" s="181"/>
      <c r="B2075" s="182" t="str">
        <f>IF(LEN(A2075)=0,"",INDEX('Smelter Look-up'!$A:$A,MATCH($A2075,'Smelter Look-up'!$E:$E,0)))</f>
        <v/>
      </c>
      <c r="C2075" s="186" t="str">
        <f>IF(LEN(A2075)=0,"",INDEX('Smelter Look-up'!$C:$C,MATCH($A2075,'Smelter Look-up'!$E:$E,0)))</f>
        <v/>
      </c>
      <c r="D2075" s="230"/>
      <c r="E2075" s="182" t="str">
        <f ca="1">IF(ISERROR($V2075),"",OFFSET('Smelter Look-up'!$D$4,$V2075-4,0)&amp;"")</f>
        <v/>
      </c>
      <c r="F2075" s="182" t="str">
        <f ca="1">IF(ISERROR($V2075),"",OFFSET('Smelter Look-up'!$E$4,$V2075-4,0))</f>
        <v/>
      </c>
      <c r="G2075" s="182" t="str">
        <f ca="1">IF(C2075=$X$4,IF(ISERROR($V2075),"Enter smelter details","RMI"),IF(ISERROR($V2075),"",OFFSET('Smelter Look-up'!$F$4,$V2075-4,0)))</f>
        <v/>
      </c>
      <c r="H2075" s="183" t="str">
        <f ca="1">IF(ISERROR($V2075),"",OFFSET('Smelter Look-up'!$G$4,$V2075-4,0))</f>
        <v/>
      </c>
      <c r="I2075" s="184" t="str">
        <f ca="1">IF(ISERROR($V2075),"",OFFSET('Smelter Look-up'!$H$4,$V2075-4,0))</f>
        <v/>
      </c>
      <c r="J2075" s="184" t="str">
        <f ca="1">IF(ISERROR($V2075),"",OFFSET('Smelter Look-up'!$I$4,$V2075-4,0))</f>
        <v/>
      </c>
      <c r="K2075" s="224"/>
      <c r="L2075" s="224"/>
      <c r="M2075" s="224"/>
      <c r="N2075" s="224"/>
      <c r="O2075" s="224"/>
      <c r="P2075" s="185"/>
      <c r="Q2075" s="225"/>
      <c r="R2075" s="182" t="str">
        <f ca="1">IF(ISERROR($V2075),"",OFFSET('Smelter Look-up'!$C$4,$V2075-4,0)&amp;"")</f>
        <v/>
      </c>
      <c r="S2075" s="181" t="str">
        <f t="shared" ca="1" si="290"/>
        <v/>
      </c>
      <c r="T2075" s="181" t="str">
        <f ca="1">IF(B2075="","",IF(ISERROR(MATCH($J2075,SorP!$B$1:$B$6226,0)),"",INDIRECT("'SorP'!$A$"&amp;MATCH($S2075&amp;$J2075,SorP!C:C,0))))</f>
        <v/>
      </c>
      <c r="U2075" s="201"/>
      <c r="V2075" s="226" t="e">
        <f>IF(C2075="",NA(),IF(OR(C2075="Smelter not listed",C2075="Smelter not yet identified"),MATCH($B2075&amp;$D2075,'Smelter Look-up'!$J:$J,0),MATCH($B2075&amp;$C2075,'Smelter Look-up'!$J:$J,0)))</f>
        <v>#N/A</v>
      </c>
      <c r="X2075" s="227">
        <f t="shared" ca="1" si="291"/>
        <v>0</v>
      </c>
      <c r="AB2075" s="228" t="str">
        <f t="shared" si="292"/>
        <v/>
      </c>
    </row>
    <row r="2076" spans="1:28" s="227" customFormat="1" ht="20.25">
      <c r="A2076" s="181"/>
      <c r="B2076" s="182" t="str">
        <f>IF(LEN(A2076)=0,"",INDEX('Smelter Look-up'!$A:$A,MATCH($A2076,'Smelter Look-up'!$E:$E,0)))</f>
        <v/>
      </c>
      <c r="C2076" s="186" t="str">
        <f>IF(LEN(A2076)=0,"",INDEX('Smelter Look-up'!$C:$C,MATCH($A2076,'Smelter Look-up'!$E:$E,0)))</f>
        <v/>
      </c>
      <c r="D2076" s="230"/>
      <c r="E2076" s="182" t="str">
        <f ca="1">IF(ISERROR($V2076),"",OFFSET('Smelter Look-up'!$D$4,$V2076-4,0)&amp;"")</f>
        <v/>
      </c>
      <c r="F2076" s="182" t="str">
        <f ca="1">IF(ISERROR($V2076),"",OFFSET('Smelter Look-up'!$E$4,$V2076-4,0))</f>
        <v/>
      </c>
      <c r="G2076" s="182" t="str">
        <f ca="1">IF(C2076=$X$4,IF(ISERROR($V2076),"Enter smelter details","RMI"),IF(ISERROR($V2076),"",OFFSET('Smelter Look-up'!$F$4,$V2076-4,0)))</f>
        <v/>
      </c>
      <c r="H2076" s="183" t="str">
        <f ca="1">IF(ISERROR($V2076),"",OFFSET('Smelter Look-up'!$G$4,$V2076-4,0))</f>
        <v/>
      </c>
      <c r="I2076" s="184" t="str">
        <f ca="1">IF(ISERROR($V2076),"",OFFSET('Smelter Look-up'!$H$4,$V2076-4,0))</f>
        <v/>
      </c>
      <c r="J2076" s="184" t="str">
        <f ca="1">IF(ISERROR($V2076),"",OFFSET('Smelter Look-up'!$I$4,$V2076-4,0))</f>
        <v/>
      </c>
      <c r="K2076" s="224"/>
      <c r="L2076" s="224"/>
      <c r="M2076" s="224"/>
      <c r="N2076" s="224"/>
      <c r="O2076" s="224"/>
      <c r="P2076" s="185"/>
      <c r="Q2076" s="225"/>
      <c r="R2076" s="182" t="str">
        <f ca="1">IF(ISERROR($V2076),"",OFFSET('Smelter Look-up'!$C$4,$V2076-4,0)&amp;"")</f>
        <v/>
      </c>
      <c r="S2076" s="181" t="str">
        <f t="shared" ref="S2076:S2106" ca="1" si="293">IF(B2076="","",IF(ISERROR(MATCH($E2076,CL,0)),"Unknown",INDIRECT("'C'!$A$"&amp;MATCH($E2076,CL,0)+1)))</f>
        <v/>
      </c>
      <c r="T2076" s="181" t="str">
        <f ca="1">IF(B2076="","",IF(ISERROR(MATCH($J2076,SorP!$B$1:$B$6226,0)),"",INDIRECT("'SorP'!$A$"&amp;MATCH($S2076&amp;$J2076,SorP!C:C,0))))</f>
        <v/>
      </c>
      <c r="U2076" s="201"/>
      <c r="V2076" s="226" t="e">
        <f>IF(C2076="",NA(),IF(OR(C2076="Smelter not listed",C2076="Smelter not yet identified"),MATCH($B2076&amp;$D2076,'Smelter Look-up'!$J:$J,0),MATCH($B2076&amp;$C2076,'Smelter Look-up'!$J:$J,0)))</f>
        <v>#N/A</v>
      </c>
      <c r="X2076" s="227">
        <f t="shared" ref="X2076:X2106" ca="1" si="294">IF(AND(C2076="Smelter not listed",OR(LEN(D2076)=0,LEN(E2076)=0)),1,0)</f>
        <v>0</v>
      </c>
      <c r="AB2076" s="228" t="str">
        <f t="shared" ref="AB2076:AB2106" si="295">B2076&amp;C2076</f>
        <v/>
      </c>
    </row>
    <row r="2077" spans="1:28" s="227" customFormat="1" ht="20.25">
      <c r="A2077" s="181"/>
      <c r="B2077" s="182" t="str">
        <f>IF(LEN(A2077)=0,"",INDEX('Smelter Look-up'!$A:$A,MATCH($A2077,'Smelter Look-up'!$E:$E,0)))</f>
        <v/>
      </c>
      <c r="C2077" s="186" t="str">
        <f>IF(LEN(A2077)=0,"",INDEX('Smelter Look-up'!$C:$C,MATCH($A2077,'Smelter Look-up'!$E:$E,0)))</f>
        <v/>
      </c>
      <c r="D2077" s="230"/>
      <c r="E2077" s="182" t="str">
        <f ca="1">IF(ISERROR($V2077),"",OFFSET('Smelter Look-up'!$D$4,$V2077-4,0)&amp;"")</f>
        <v/>
      </c>
      <c r="F2077" s="182" t="str">
        <f ca="1">IF(ISERROR($V2077),"",OFFSET('Smelter Look-up'!$E$4,$V2077-4,0))</f>
        <v/>
      </c>
      <c r="G2077" s="182" t="str">
        <f ca="1">IF(C2077=$X$4,IF(ISERROR($V2077),"Enter smelter details","RMI"),IF(ISERROR($V2077),"",OFFSET('Smelter Look-up'!$F$4,$V2077-4,0)))</f>
        <v/>
      </c>
      <c r="H2077" s="183" t="str">
        <f ca="1">IF(ISERROR($V2077),"",OFFSET('Smelter Look-up'!$G$4,$V2077-4,0))</f>
        <v/>
      </c>
      <c r="I2077" s="184" t="str">
        <f ca="1">IF(ISERROR($V2077),"",OFFSET('Smelter Look-up'!$H$4,$V2077-4,0))</f>
        <v/>
      </c>
      <c r="J2077" s="184" t="str">
        <f ca="1">IF(ISERROR($V2077),"",OFFSET('Smelter Look-up'!$I$4,$V2077-4,0))</f>
        <v/>
      </c>
      <c r="K2077" s="224"/>
      <c r="L2077" s="224"/>
      <c r="M2077" s="224"/>
      <c r="N2077" s="224"/>
      <c r="O2077" s="224"/>
      <c r="P2077" s="185"/>
      <c r="Q2077" s="225"/>
      <c r="R2077" s="182" t="str">
        <f ca="1">IF(ISERROR($V2077),"",OFFSET('Smelter Look-up'!$C$4,$V2077-4,0)&amp;"")</f>
        <v/>
      </c>
      <c r="S2077" s="181" t="str">
        <f t="shared" ca="1" si="293"/>
        <v/>
      </c>
      <c r="T2077" s="181" t="str">
        <f ca="1">IF(B2077="","",IF(ISERROR(MATCH($J2077,SorP!$B$1:$B$6226,0)),"",INDIRECT("'SorP'!$A$"&amp;MATCH($S2077&amp;$J2077,SorP!C:C,0))))</f>
        <v/>
      </c>
      <c r="U2077" s="201"/>
      <c r="V2077" s="226" t="e">
        <f>IF(C2077="",NA(),IF(OR(C2077="Smelter not listed",C2077="Smelter not yet identified"),MATCH($B2077&amp;$D2077,'Smelter Look-up'!$J:$J,0),MATCH($B2077&amp;$C2077,'Smelter Look-up'!$J:$J,0)))</f>
        <v>#N/A</v>
      </c>
      <c r="X2077" s="227">
        <f t="shared" ca="1" si="294"/>
        <v>0</v>
      </c>
      <c r="AB2077" s="228" t="str">
        <f t="shared" si="295"/>
        <v/>
      </c>
    </row>
    <row r="2078" spans="1:28" s="227" customFormat="1" ht="20.25">
      <c r="A2078" s="181"/>
      <c r="B2078" s="182" t="str">
        <f>IF(LEN(A2078)=0,"",INDEX('Smelter Look-up'!$A:$A,MATCH($A2078,'Smelter Look-up'!$E:$E,0)))</f>
        <v/>
      </c>
      <c r="C2078" s="186" t="str">
        <f>IF(LEN(A2078)=0,"",INDEX('Smelter Look-up'!$C:$C,MATCH($A2078,'Smelter Look-up'!$E:$E,0)))</f>
        <v/>
      </c>
      <c r="D2078" s="230"/>
      <c r="E2078" s="182" t="str">
        <f ca="1">IF(ISERROR($V2078),"",OFFSET('Smelter Look-up'!$D$4,$V2078-4,0)&amp;"")</f>
        <v/>
      </c>
      <c r="F2078" s="182" t="str">
        <f ca="1">IF(ISERROR($V2078),"",OFFSET('Smelter Look-up'!$E$4,$V2078-4,0))</f>
        <v/>
      </c>
      <c r="G2078" s="182" t="str">
        <f ca="1">IF(C2078=$X$4,IF(ISERROR($V2078),"Enter smelter details","RMI"),IF(ISERROR($V2078),"",OFFSET('Smelter Look-up'!$F$4,$V2078-4,0)))</f>
        <v/>
      </c>
      <c r="H2078" s="183" t="str">
        <f ca="1">IF(ISERROR($V2078),"",OFFSET('Smelter Look-up'!$G$4,$V2078-4,0))</f>
        <v/>
      </c>
      <c r="I2078" s="184" t="str">
        <f ca="1">IF(ISERROR($V2078),"",OFFSET('Smelter Look-up'!$H$4,$V2078-4,0))</f>
        <v/>
      </c>
      <c r="J2078" s="184" t="str">
        <f ca="1">IF(ISERROR($V2078),"",OFFSET('Smelter Look-up'!$I$4,$V2078-4,0))</f>
        <v/>
      </c>
      <c r="K2078" s="224"/>
      <c r="L2078" s="224"/>
      <c r="M2078" s="224"/>
      <c r="N2078" s="224"/>
      <c r="O2078" s="224"/>
      <c r="P2078" s="185"/>
      <c r="Q2078" s="225"/>
      <c r="R2078" s="182" t="str">
        <f ca="1">IF(ISERROR($V2078),"",OFFSET('Smelter Look-up'!$C$4,$V2078-4,0)&amp;"")</f>
        <v/>
      </c>
      <c r="S2078" s="181" t="str">
        <f t="shared" ca="1" si="293"/>
        <v/>
      </c>
      <c r="T2078" s="181" t="str">
        <f ca="1">IF(B2078="","",IF(ISERROR(MATCH($J2078,SorP!$B$1:$B$6226,0)),"",INDIRECT("'SorP'!$A$"&amp;MATCH($S2078&amp;$J2078,SorP!C:C,0))))</f>
        <v/>
      </c>
      <c r="U2078" s="201"/>
      <c r="V2078" s="226" t="e">
        <f>IF(C2078="",NA(),IF(OR(C2078="Smelter not listed",C2078="Smelter not yet identified"),MATCH($B2078&amp;$D2078,'Smelter Look-up'!$J:$J,0),MATCH($B2078&amp;$C2078,'Smelter Look-up'!$J:$J,0)))</f>
        <v>#N/A</v>
      </c>
      <c r="X2078" s="227">
        <f t="shared" ca="1" si="294"/>
        <v>0</v>
      </c>
      <c r="AB2078" s="228" t="str">
        <f t="shared" si="295"/>
        <v/>
      </c>
    </row>
    <row r="2079" spans="1:28" s="227" customFormat="1" ht="20.25">
      <c r="A2079" s="181"/>
      <c r="B2079" s="182" t="str">
        <f>IF(LEN(A2079)=0,"",INDEX('Smelter Look-up'!$A:$A,MATCH($A2079,'Smelter Look-up'!$E:$E,0)))</f>
        <v/>
      </c>
      <c r="C2079" s="186" t="str">
        <f>IF(LEN(A2079)=0,"",INDEX('Smelter Look-up'!$C:$C,MATCH($A2079,'Smelter Look-up'!$E:$E,0)))</f>
        <v/>
      </c>
      <c r="D2079" s="230"/>
      <c r="E2079" s="182" t="str">
        <f ca="1">IF(ISERROR($V2079),"",OFFSET('Smelter Look-up'!$D$4,$V2079-4,0)&amp;"")</f>
        <v/>
      </c>
      <c r="F2079" s="182" t="str">
        <f ca="1">IF(ISERROR($V2079),"",OFFSET('Smelter Look-up'!$E$4,$V2079-4,0))</f>
        <v/>
      </c>
      <c r="G2079" s="182" t="str">
        <f ca="1">IF(C2079=$X$4,IF(ISERROR($V2079),"Enter smelter details","RMI"),IF(ISERROR($V2079),"",OFFSET('Smelter Look-up'!$F$4,$V2079-4,0)))</f>
        <v/>
      </c>
      <c r="H2079" s="183" t="str">
        <f ca="1">IF(ISERROR($V2079),"",OFFSET('Smelter Look-up'!$G$4,$V2079-4,0))</f>
        <v/>
      </c>
      <c r="I2079" s="184" t="str">
        <f ca="1">IF(ISERROR($V2079),"",OFFSET('Smelter Look-up'!$H$4,$V2079-4,0))</f>
        <v/>
      </c>
      <c r="J2079" s="184" t="str">
        <f ca="1">IF(ISERROR($V2079),"",OFFSET('Smelter Look-up'!$I$4,$V2079-4,0))</f>
        <v/>
      </c>
      <c r="K2079" s="224"/>
      <c r="L2079" s="224"/>
      <c r="M2079" s="224"/>
      <c r="N2079" s="224"/>
      <c r="O2079" s="224"/>
      <c r="P2079" s="185"/>
      <c r="Q2079" s="225"/>
      <c r="R2079" s="182" t="str">
        <f ca="1">IF(ISERROR($V2079),"",OFFSET('Smelter Look-up'!$C$4,$V2079-4,0)&amp;"")</f>
        <v/>
      </c>
      <c r="S2079" s="181" t="str">
        <f t="shared" ca="1" si="293"/>
        <v/>
      </c>
      <c r="T2079" s="181" t="str">
        <f ca="1">IF(B2079="","",IF(ISERROR(MATCH($J2079,SorP!$B$1:$B$6226,0)),"",INDIRECT("'SorP'!$A$"&amp;MATCH($S2079&amp;$J2079,SorP!C:C,0))))</f>
        <v/>
      </c>
      <c r="U2079" s="201"/>
      <c r="V2079" s="226" t="e">
        <f>IF(C2079="",NA(),IF(OR(C2079="Smelter not listed",C2079="Smelter not yet identified"),MATCH($B2079&amp;$D2079,'Smelter Look-up'!$J:$J,0),MATCH($B2079&amp;$C2079,'Smelter Look-up'!$J:$J,0)))</f>
        <v>#N/A</v>
      </c>
      <c r="X2079" s="227">
        <f t="shared" ca="1" si="294"/>
        <v>0</v>
      </c>
      <c r="AB2079" s="228" t="str">
        <f t="shared" si="295"/>
        <v/>
      </c>
    </row>
    <row r="2080" spans="1:28" s="227" customFormat="1" ht="20.25">
      <c r="A2080" s="181"/>
      <c r="B2080" s="182" t="str">
        <f>IF(LEN(A2080)=0,"",INDEX('Smelter Look-up'!$A:$A,MATCH($A2080,'Smelter Look-up'!$E:$E,0)))</f>
        <v/>
      </c>
      <c r="C2080" s="186" t="str">
        <f>IF(LEN(A2080)=0,"",INDEX('Smelter Look-up'!$C:$C,MATCH($A2080,'Smelter Look-up'!$E:$E,0)))</f>
        <v/>
      </c>
      <c r="D2080" s="230"/>
      <c r="E2080" s="182" t="str">
        <f ca="1">IF(ISERROR($V2080),"",OFFSET('Smelter Look-up'!$D$4,$V2080-4,0)&amp;"")</f>
        <v/>
      </c>
      <c r="F2080" s="182" t="str">
        <f ca="1">IF(ISERROR($V2080),"",OFFSET('Smelter Look-up'!$E$4,$V2080-4,0))</f>
        <v/>
      </c>
      <c r="G2080" s="182" t="str">
        <f ca="1">IF(C2080=$X$4,IF(ISERROR($V2080),"Enter smelter details","RMI"),IF(ISERROR($V2080),"",OFFSET('Smelter Look-up'!$F$4,$V2080-4,0)))</f>
        <v/>
      </c>
      <c r="H2080" s="183" t="str">
        <f ca="1">IF(ISERROR($V2080),"",OFFSET('Smelter Look-up'!$G$4,$V2080-4,0))</f>
        <v/>
      </c>
      <c r="I2080" s="184" t="str">
        <f ca="1">IF(ISERROR($V2080),"",OFFSET('Smelter Look-up'!$H$4,$V2080-4,0))</f>
        <v/>
      </c>
      <c r="J2080" s="184" t="str">
        <f ca="1">IF(ISERROR($V2080),"",OFFSET('Smelter Look-up'!$I$4,$V2080-4,0))</f>
        <v/>
      </c>
      <c r="K2080" s="224"/>
      <c r="L2080" s="224"/>
      <c r="M2080" s="224"/>
      <c r="N2080" s="224"/>
      <c r="O2080" s="224"/>
      <c r="P2080" s="185"/>
      <c r="Q2080" s="225"/>
      <c r="R2080" s="182" t="str">
        <f ca="1">IF(ISERROR($V2080),"",OFFSET('Smelter Look-up'!$C$4,$V2080-4,0)&amp;"")</f>
        <v/>
      </c>
      <c r="S2080" s="181" t="str">
        <f t="shared" ca="1" si="293"/>
        <v/>
      </c>
      <c r="T2080" s="181" t="str">
        <f ca="1">IF(B2080="","",IF(ISERROR(MATCH($J2080,SorP!$B$1:$B$6226,0)),"",INDIRECT("'SorP'!$A$"&amp;MATCH($S2080&amp;$J2080,SorP!C:C,0))))</f>
        <v/>
      </c>
      <c r="U2080" s="201"/>
      <c r="V2080" s="226" t="e">
        <f>IF(C2080="",NA(),IF(OR(C2080="Smelter not listed",C2080="Smelter not yet identified"),MATCH($B2080&amp;$D2080,'Smelter Look-up'!$J:$J,0),MATCH($B2080&amp;$C2080,'Smelter Look-up'!$J:$J,0)))</f>
        <v>#N/A</v>
      </c>
      <c r="X2080" s="227">
        <f t="shared" ca="1" si="294"/>
        <v>0</v>
      </c>
      <c r="AB2080" s="228" t="str">
        <f t="shared" si="295"/>
        <v/>
      </c>
    </row>
    <row r="2081" spans="1:28" s="227" customFormat="1" ht="20.25">
      <c r="A2081" s="181"/>
      <c r="B2081" s="182" t="str">
        <f>IF(LEN(A2081)=0,"",INDEX('Smelter Look-up'!$A:$A,MATCH($A2081,'Smelter Look-up'!$E:$E,0)))</f>
        <v/>
      </c>
      <c r="C2081" s="186" t="str">
        <f>IF(LEN(A2081)=0,"",INDEX('Smelter Look-up'!$C:$C,MATCH($A2081,'Smelter Look-up'!$E:$E,0)))</f>
        <v/>
      </c>
      <c r="D2081" s="230"/>
      <c r="E2081" s="182" t="str">
        <f ca="1">IF(ISERROR($V2081),"",OFFSET('Smelter Look-up'!$D$4,$V2081-4,0)&amp;"")</f>
        <v/>
      </c>
      <c r="F2081" s="182" t="str">
        <f ca="1">IF(ISERROR($V2081),"",OFFSET('Smelter Look-up'!$E$4,$V2081-4,0))</f>
        <v/>
      </c>
      <c r="G2081" s="182" t="str">
        <f ca="1">IF(C2081=$X$4,IF(ISERROR($V2081),"Enter smelter details","RMI"),IF(ISERROR($V2081),"",OFFSET('Smelter Look-up'!$F$4,$V2081-4,0)))</f>
        <v/>
      </c>
      <c r="H2081" s="183" t="str">
        <f ca="1">IF(ISERROR($V2081),"",OFFSET('Smelter Look-up'!$G$4,$V2081-4,0))</f>
        <v/>
      </c>
      <c r="I2081" s="184" t="str">
        <f ca="1">IF(ISERROR($V2081),"",OFFSET('Smelter Look-up'!$H$4,$V2081-4,0))</f>
        <v/>
      </c>
      <c r="J2081" s="184" t="str">
        <f ca="1">IF(ISERROR($V2081),"",OFFSET('Smelter Look-up'!$I$4,$V2081-4,0))</f>
        <v/>
      </c>
      <c r="K2081" s="224"/>
      <c r="L2081" s="224"/>
      <c r="M2081" s="224"/>
      <c r="N2081" s="224"/>
      <c r="O2081" s="224"/>
      <c r="P2081" s="185"/>
      <c r="Q2081" s="225"/>
      <c r="R2081" s="182" t="str">
        <f ca="1">IF(ISERROR($V2081),"",OFFSET('Smelter Look-up'!$C$4,$V2081-4,0)&amp;"")</f>
        <v/>
      </c>
      <c r="S2081" s="181" t="str">
        <f t="shared" ca="1" si="293"/>
        <v/>
      </c>
      <c r="T2081" s="181" t="str">
        <f ca="1">IF(B2081="","",IF(ISERROR(MATCH($J2081,SorP!$B$1:$B$6226,0)),"",INDIRECT("'SorP'!$A$"&amp;MATCH($S2081&amp;$J2081,SorP!C:C,0))))</f>
        <v/>
      </c>
      <c r="U2081" s="201"/>
      <c r="V2081" s="226" t="e">
        <f>IF(C2081="",NA(),IF(OR(C2081="Smelter not listed",C2081="Smelter not yet identified"),MATCH($B2081&amp;$D2081,'Smelter Look-up'!$J:$J,0),MATCH($B2081&amp;$C2081,'Smelter Look-up'!$J:$J,0)))</f>
        <v>#N/A</v>
      </c>
      <c r="X2081" s="227">
        <f t="shared" ca="1" si="294"/>
        <v>0</v>
      </c>
      <c r="AB2081" s="228" t="str">
        <f t="shared" si="295"/>
        <v/>
      </c>
    </row>
    <row r="2082" spans="1:28" s="227" customFormat="1" ht="20.25">
      <c r="A2082" s="181"/>
      <c r="B2082" s="182" t="str">
        <f>IF(LEN(A2082)=0,"",INDEX('Smelter Look-up'!$A:$A,MATCH($A2082,'Smelter Look-up'!$E:$E,0)))</f>
        <v/>
      </c>
      <c r="C2082" s="186" t="str">
        <f>IF(LEN(A2082)=0,"",INDEX('Smelter Look-up'!$C:$C,MATCH($A2082,'Smelter Look-up'!$E:$E,0)))</f>
        <v/>
      </c>
      <c r="D2082" s="230"/>
      <c r="E2082" s="182" t="str">
        <f ca="1">IF(ISERROR($V2082),"",OFFSET('Smelter Look-up'!$D$4,$V2082-4,0)&amp;"")</f>
        <v/>
      </c>
      <c r="F2082" s="182" t="str">
        <f ca="1">IF(ISERROR($V2082),"",OFFSET('Smelter Look-up'!$E$4,$V2082-4,0))</f>
        <v/>
      </c>
      <c r="G2082" s="182" t="str">
        <f ca="1">IF(C2082=$X$4,IF(ISERROR($V2082),"Enter smelter details","RMI"),IF(ISERROR($V2082),"",OFFSET('Smelter Look-up'!$F$4,$V2082-4,0)))</f>
        <v/>
      </c>
      <c r="H2082" s="183" t="str">
        <f ca="1">IF(ISERROR($V2082),"",OFFSET('Smelter Look-up'!$G$4,$V2082-4,0))</f>
        <v/>
      </c>
      <c r="I2082" s="184" t="str">
        <f ca="1">IF(ISERROR($V2082),"",OFFSET('Smelter Look-up'!$H$4,$V2082-4,0))</f>
        <v/>
      </c>
      <c r="J2082" s="184" t="str">
        <f ca="1">IF(ISERROR($V2082),"",OFFSET('Smelter Look-up'!$I$4,$V2082-4,0))</f>
        <v/>
      </c>
      <c r="K2082" s="224"/>
      <c r="L2082" s="224"/>
      <c r="M2082" s="224"/>
      <c r="N2082" s="224"/>
      <c r="O2082" s="224"/>
      <c r="P2082" s="185"/>
      <c r="Q2082" s="225"/>
      <c r="R2082" s="182" t="str">
        <f ca="1">IF(ISERROR($V2082),"",OFFSET('Smelter Look-up'!$C$4,$V2082-4,0)&amp;"")</f>
        <v/>
      </c>
      <c r="S2082" s="181" t="str">
        <f t="shared" ca="1" si="293"/>
        <v/>
      </c>
      <c r="T2082" s="181" t="str">
        <f ca="1">IF(B2082="","",IF(ISERROR(MATCH($J2082,SorP!$B$1:$B$6226,0)),"",INDIRECT("'SorP'!$A$"&amp;MATCH($S2082&amp;$J2082,SorP!C:C,0))))</f>
        <v/>
      </c>
      <c r="U2082" s="201"/>
      <c r="V2082" s="226" t="e">
        <f>IF(C2082="",NA(),IF(OR(C2082="Smelter not listed",C2082="Smelter not yet identified"),MATCH($B2082&amp;$D2082,'Smelter Look-up'!$J:$J,0),MATCH($B2082&amp;$C2082,'Smelter Look-up'!$J:$J,0)))</f>
        <v>#N/A</v>
      </c>
      <c r="X2082" s="227">
        <f t="shared" ca="1" si="294"/>
        <v>0</v>
      </c>
      <c r="AB2082" s="228" t="str">
        <f t="shared" si="295"/>
        <v/>
      </c>
    </row>
    <row r="2083" spans="1:28" s="227" customFormat="1" ht="20.25">
      <c r="A2083" s="181"/>
      <c r="B2083" s="182" t="str">
        <f>IF(LEN(A2083)=0,"",INDEX('Smelter Look-up'!$A:$A,MATCH($A2083,'Smelter Look-up'!$E:$E,0)))</f>
        <v/>
      </c>
      <c r="C2083" s="186" t="str">
        <f>IF(LEN(A2083)=0,"",INDEX('Smelter Look-up'!$C:$C,MATCH($A2083,'Smelter Look-up'!$E:$E,0)))</f>
        <v/>
      </c>
      <c r="D2083" s="230"/>
      <c r="E2083" s="182" t="str">
        <f ca="1">IF(ISERROR($V2083),"",OFFSET('Smelter Look-up'!$D$4,$V2083-4,0)&amp;"")</f>
        <v/>
      </c>
      <c r="F2083" s="182" t="str">
        <f ca="1">IF(ISERROR($V2083),"",OFFSET('Smelter Look-up'!$E$4,$V2083-4,0))</f>
        <v/>
      </c>
      <c r="G2083" s="182" t="str">
        <f ca="1">IF(C2083=$X$4,IF(ISERROR($V2083),"Enter smelter details","RMI"),IF(ISERROR($V2083),"",OFFSET('Smelter Look-up'!$F$4,$V2083-4,0)))</f>
        <v/>
      </c>
      <c r="H2083" s="183" t="str">
        <f ca="1">IF(ISERROR($V2083),"",OFFSET('Smelter Look-up'!$G$4,$V2083-4,0))</f>
        <v/>
      </c>
      <c r="I2083" s="184" t="str">
        <f ca="1">IF(ISERROR($V2083),"",OFFSET('Smelter Look-up'!$H$4,$V2083-4,0))</f>
        <v/>
      </c>
      <c r="J2083" s="184" t="str">
        <f ca="1">IF(ISERROR($V2083),"",OFFSET('Smelter Look-up'!$I$4,$V2083-4,0))</f>
        <v/>
      </c>
      <c r="K2083" s="224"/>
      <c r="L2083" s="224"/>
      <c r="M2083" s="224"/>
      <c r="N2083" s="224"/>
      <c r="O2083" s="224"/>
      <c r="P2083" s="185"/>
      <c r="Q2083" s="225"/>
      <c r="R2083" s="182" t="str">
        <f ca="1">IF(ISERROR($V2083),"",OFFSET('Smelter Look-up'!$C$4,$V2083-4,0)&amp;"")</f>
        <v/>
      </c>
      <c r="S2083" s="181" t="str">
        <f t="shared" ca="1" si="293"/>
        <v/>
      </c>
      <c r="T2083" s="181" t="str">
        <f ca="1">IF(B2083="","",IF(ISERROR(MATCH($J2083,SorP!$B$1:$B$6226,0)),"",INDIRECT("'SorP'!$A$"&amp;MATCH($S2083&amp;$J2083,SorP!C:C,0))))</f>
        <v/>
      </c>
      <c r="U2083" s="201"/>
      <c r="V2083" s="226" t="e">
        <f>IF(C2083="",NA(),IF(OR(C2083="Smelter not listed",C2083="Smelter not yet identified"),MATCH($B2083&amp;$D2083,'Smelter Look-up'!$J:$J,0),MATCH($B2083&amp;$C2083,'Smelter Look-up'!$J:$J,0)))</f>
        <v>#N/A</v>
      </c>
      <c r="X2083" s="227">
        <f t="shared" ca="1" si="294"/>
        <v>0</v>
      </c>
      <c r="AB2083" s="228" t="str">
        <f t="shared" si="295"/>
        <v/>
      </c>
    </row>
    <row r="2084" spans="1:28" s="227" customFormat="1" ht="20.25">
      <c r="A2084" s="181"/>
      <c r="B2084" s="182" t="str">
        <f>IF(LEN(A2084)=0,"",INDEX('Smelter Look-up'!$A:$A,MATCH($A2084,'Smelter Look-up'!$E:$E,0)))</f>
        <v/>
      </c>
      <c r="C2084" s="186" t="str">
        <f>IF(LEN(A2084)=0,"",INDEX('Smelter Look-up'!$C:$C,MATCH($A2084,'Smelter Look-up'!$E:$E,0)))</f>
        <v/>
      </c>
      <c r="D2084" s="230"/>
      <c r="E2084" s="182" t="str">
        <f ca="1">IF(ISERROR($V2084),"",OFFSET('Smelter Look-up'!$D$4,$V2084-4,0)&amp;"")</f>
        <v/>
      </c>
      <c r="F2084" s="182" t="str">
        <f ca="1">IF(ISERROR($V2084),"",OFFSET('Smelter Look-up'!$E$4,$V2084-4,0))</f>
        <v/>
      </c>
      <c r="G2084" s="182" t="str">
        <f ca="1">IF(C2084=$X$4,IF(ISERROR($V2084),"Enter smelter details","RMI"),IF(ISERROR($V2084),"",OFFSET('Smelter Look-up'!$F$4,$V2084-4,0)))</f>
        <v/>
      </c>
      <c r="H2084" s="183" t="str">
        <f ca="1">IF(ISERROR($V2084),"",OFFSET('Smelter Look-up'!$G$4,$V2084-4,0))</f>
        <v/>
      </c>
      <c r="I2084" s="184" t="str">
        <f ca="1">IF(ISERROR($V2084),"",OFFSET('Smelter Look-up'!$H$4,$V2084-4,0))</f>
        <v/>
      </c>
      <c r="J2084" s="184" t="str">
        <f ca="1">IF(ISERROR($V2084),"",OFFSET('Smelter Look-up'!$I$4,$V2084-4,0))</f>
        <v/>
      </c>
      <c r="K2084" s="224"/>
      <c r="L2084" s="224"/>
      <c r="M2084" s="224"/>
      <c r="N2084" s="224"/>
      <c r="O2084" s="224"/>
      <c r="P2084" s="185"/>
      <c r="Q2084" s="225"/>
      <c r="R2084" s="182" t="str">
        <f ca="1">IF(ISERROR($V2084),"",OFFSET('Smelter Look-up'!$C$4,$V2084-4,0)&amp;"")</f>
        <v/>
      </c>
      <c r="S2084" s="181" t="str">
        <f t="shared" ca="1" si="293"/>
        <v/>
      </c>
      <c r="T2084" s="181" t="str">
        <f ca="1">IF(B2084="","",IF(ISERROR(MATCH($J2084,SorP!$B$1:$B$6226,0)),"",INDIRECT("'SorP'!$A$"&amp;MATCH($S2084&amp;$J2084,SorP!C:C,0))))</f>
        <v/>
      </c>
      <c r="U2084" s="201"/>
      <c r="V2084" s="226" t="e">
        <f>IF(C2084="",NA(),IF(OR(C2084="Smelter not listed",C2084="Smelter not yet identified"),MATCH($B2084&amp;$D2084,'Smelter Look-up'!$J:$J,0),MATCH($B2084&amp;$C2084,'Smelter Look-up'!$J:$J,0)))</f>
        <v>#N/A</v>
      </c>
      <c r="X2084" s="227">
        <f t="shared" ca="1" si="294"/>
        <v>0</v>
      </c>
      <c r="AB2084" s="228" t="str">
        <f t="shared" si="295"/>
        <v/>
      </c>
    </row>
    <row r="2085" spans="1:28" s="227" customFormat="1" ht="20.25">
      <c r="A2085" s="181"/>
      <c r="B2085" s="182" t="str">
        <f>IF(LEN(A2085)=0,"",INDEX('Smelter Look-up'!$A:$A,MATCH($A2085,'Smelter Look-up'!$E:$E,0)))</f>
        <v/>
      </c>
      <c r="C2085" s="186" t="str">
        <f>IF(LEN(A2085)=0,"",INDEX('Smelter Look-up'!$C:$C,MATCH($A2085,'Smelter Look-up'!$E:$E,0)))</f>
        <v/>
      </c>
      <c r="D2085" s="230"/>
      <c r="E2085" s="182" t="str">
        <f ca="1">IF(ISERROR($V2085),"",OFFSET('Smelter Look-up'!$D$4,$V2085-4,0)&amp;"")</f>
        <v/>
      </c>
      <c r="F2085" s="182" t="str">
        <f ca="1">IF(ISERROR($V2085),"",OFFSET('Smelter Look-up'!$E$4,$V2085-4,0))</f>
        <v/>
      </c>
      <c r="G2085" s="182" t="str">
        <f ca="1">IF(C2085=$X$4,IF(ISERROR($V2085),"Enter smelter details","RMI"),IF(ISERROR($V2085),"",OFFSET('Smelter Look-up'!$F$4,$V2085-4,0)))</f>
        <v/>
      </c>
      <c r="H2085" s="183" t="str">
        <f ca="1">IF(ISERROR($V2085),"",OFFSET('Smelter Look-up'!$G$4,$V2085-4,0))</f>
        <v/>
      </c>
      <c r="I2085" s="184" t="str">
        <f ca="1">IF(ISERROR($V2085),"",OFFSET('Smelter Look-up'!$H$4,$V2085-4,0))</f>
        <v/>
      </c>
      <c r="J2085" s="184" t="str">
        <f ca="1">IF(ISERROR($V2085),"",OFFSET('Smelter Look-up'!$I$4,$V2085-4,0))</f>
        <v/>
      </c>
      <c r="K2085" s="224"/>
      <c r="L2085" s="224"/>
      <c r="M2085" s="224"/>
      <c r="N2085" s="224"/>
      <c r="O2085" s="224"/>
      <c r="P2085" s="185"/>
      <c r="Q2085" s="225"/>
      <c r="R2085" s="182" t="str">
        <f ca="1">IF(ISERROR($V2085),"",OFFSET('Smelter Look-up'!$C$4,$V2085-4,0)&amp;"")</f>
        <v/>
      </c>
      <c r="S2085" s="181" t="str">
        <f t="shared" ca="1" si="293"/>
        <v/>
      </c>
      <c r="T2085" s="181" t="str">
        <f ca="1">IF(B2085="","",IF(ISERROR(MATCH($J2085,SorP!$B$1:$B$6226,0)),"",INDIRECT("'SorP'!$A$"&amp;MATCH($S2085&amp;$J2085,SorP!C:C,0))))</f>
        <v/>
      </c>
      <c r="U2085" s="201"/>
      <c r="V2085" s="226" t="e">
        <f>IF(C2085="",NA(),IF(OR(C2085="Smelter not listed",C2085="Smelter not yet identified"),MATCH($B2085&amp;$D2085,'Smelter Look-up'!$J:$J,0),MATCH($B2085&amp;$C2085,'Smelter Look-up'!$J:$J,0)))</f>
        <v>#N/A</v>
      </c>
      <c r="X2085" s="227">
        <f t="shared" ca="1" si="294"/>
        <v>0</v>
      </c>
      <c r="AB2085" s="228" t="str">
        <f t="shared" si="295"/>
        <v/>
      </c>
    </row>
    <row r="2086" spans="1:28" s="227" customFormat="1" ht="20.25">
      <c r="A2086" s="181"/>
      <c r="B2086" s="182" t="str">
        <f>IF(LEN(A2086)=0,"",INDEX('Smelter Look-up'!$A:$A,MATCH($A2086,'Smelter Look-up'!$E:$E,0)))</f>
        <v/>
      </c>
      <c r="C2086" s="186" t="str">
        <f>IF(LEN(A2086)=0,"",INDEX('Smelter Look-up'!$C:$C,MATCH($A2086,'Smelter Look-up'!$E:$E,0)))</f>
        <v/>
      </c>
      <c r="D2086" s="230"/>
      <c r="E2086" s="182" t="str">
        <f ca="1">IF(ISERROR($V2086),"",OFFSET('Smelter Look-up'!$D$4,$V2086-4,0)&amp;"")</f>
        <v/>
      </c>
      <c r="F2086" s="182" t="str">
        <f ca="1">IF(ISERROR($V2086),"",OFFSET('Smelter Look-up'!$E$4,$V2086-4,0))</f>
        <v/>
      </c>
      <c r="G2086" s="182" t="str">
        <f ca="1">IF(C2086=$X$4,IF(ISERROR($V2086),"Enter smelter details","RMI"),IF(ISERROR($V2086),"",OFFSET('Smelter Look-up'!$F$4,$V2086-4,0)))</f>
        <v/>
      </c>
      <c r="H2086" s="183" t="str">
        <f ca="1">IF(ISERROR($V2086),"",OFFSET('Smelter Look-up'!$G$4,$V2086-4,0))</f>
        <v/>
      </c>
      <c r="I2086" s="184" t="str">
        <f ca="1">IF(ISERROR($V2086),"",OFFSET('Smelter Look-up'!$H$4,$V2086-4,0))</f>
        <v/>
      </c>
      <c r="J2086" s="184" t="str">
        <f ca="1">IF(ISERROR($V2086),"",OFFSET('Smelter Look-up'!$I$4,$V2086-4,0))</f>
        <v/>
      </c>
      <c r="K2086" s="224"/>
      <c r="L2086" s="224"/>
      <c r="M2086" s="224"/>
      <c r="N2086" s="224"/>
      <c r="O2086" s="224"/>
      <c r="P2086" s="185"/>
      <c r="Q2086" s="225"/>
      <c r="R2086" s="182" t="str">
        <f ca="1">IF(ISERROR($V2086),"",OFFSET('Smelter Look-up'!$C$4,$V2086-4,0)&amp;"")</f>
        <v/>
      </c>
      <c r="S2086" s="181" t="str">
        <f t="shared" ca="1" si="293"/>
        <v/>
      </c>
      <c r="T2086" s="181" t="str">
        <f ca="1">IF(B2086="","",IF(ISERROR(MATCH($J2086,SorP!$B$1:$B$6226,0)),"",INDIRECT("'SorP'!$A$"&amp;MATCH($S2086&amp;$J2086,SorP!C:C,0))))</f>
        <v/>
      </c>
      <c r="U2086" s="201"/>
      <c r="V2086" s="226" t="e">
        <f>IF(C2086="",NA(),IF(OR(C2086="Smelter not listed",C2086="Smelter not yet identified"),MATCH($B2086&amp;$D2086,'Smelter Look-up'!$J:$J,0),MATCH($B2086&amp;$C2086,'Smelter Look-up'!$J:$J,0)))</f>
        <v>#N/A</v>
      </c>
      <c r="X2086" s="227">
        <f t="shared" ca="1" si="294"/>
        <v>0</v>
      </c>
      <c r="AB2086" s="228" t="str">
        <f t="shared" si="295"/>
        <v/>
      </c>
    </row>
    <row r="2087" spans="1:28" s="227" customFormat="1" ht="20.25">
      <c r="A2087" s="181"/>
      <c r="B2087" s="182" t="str">
        <f>IF(LEN(A2087)=0,"",INDEX('Smelter Look-up'!$A:$A,MATCH($A2087,'Smelter Look-up'!$E:$E,0)))</f>
        <v/>
      </c>
      <c r="C2087" s="186" t="str">
        <f>IF(LEN(A2087)=0,"",INDEX('Smelter Look-up'!$C:$C,MATCH($A2087,'Smelter Look-up'!$E:$E,0)))</f>
        <v/>
      </c>
      <c r="D2087" s="230"/>
      <c r="E2087" s="182" t="str">
        <f ca="1">IF(ISERROR($V2087),"",OFFSET('Smelter Look-up'!$D$4,$V2087-4,0)&amp;"")</f>
        <v/>
      </c>
      <c r="F2087" s="182" t="str">
        <f ca="1">IF(ISERROR($V2087),"",OFFSET('Smelter Look-up'!$E$4,$V2087-4,0))</f>
        <v/>
      </c>
      <c r="G2087" s="182" t="str">
        <f ca="1">IF(C2087=$X$4,IF(ISERROR($V2087),"Enter smelter details","RMI"),IF(ISERROR($V2087),"",OFFSET('Smelter Look-up'!$F$4,$V2087-4,0)))</f>
        <v/>
      </c>
      <c r="H2087" s="183" t="str">
        <f ca="1">IF(ISERROR($V2087),"",OFFSET('Smelter Look-up'!$G$4,$V2087-4,0))</f>
        <v/>
      </c>
      <c r="I2087" s="184" t="str">
        <f ca="1">IF(ISERROR($V2087),"",OFFSET('Smelter Look-up'!$H$4,$V2087-4,0))</f>
        <v/>
      </c>
      <c r="J2087" s="184" t="str">
        <f ca="1">IF(ISERROR($V2087),"",OFFSET('Smelter Look-up'!$I$4,$V2087-4,0))</f>
        <v/>
      </c>
      <c r="K2087" s="224"/>
      <c r="L2087" s="224"/>
      <c r="M2087" s="224"/>
      <c r="N2087" s="224"/>
      <c r="O2087" s="224"/>
      <c r="P2087" s="185"/>
      <c r="Q2087" s="225"/>
      <c r="R2087" s="182" t="str">
        <f ca="1">IF(ISERROR($V2087),"",OFFSET('Smelter Look-up'!$C$4,$V2087-4,0)&amp;"")</f>
        <v/>
      </c>
      <c r="S2087" s="181" t="str">
        <f t="shared" ca="1" si="293"/>
        <v/>
      </c>
      <c r="T2087" s="181" t="str">
        <f ca="1">IF(B2087="","",IF(ISERROR(MATCH($J2087,SorP!$B$1:$B$6226,0)),"",INDIRECT("'SorP'!$A$"&amp;MATCH($S2087&amp;$J2087,SorP!C:C,0))))</f>
        <v/>
      </c>
      <c r="U2087" s="201"/>
      <c r="V2087" s="226" t="e">
        <f>IF(C2087="",NA(),IF(OR(C2087="Smelter not listed",C2087="Smelter not yet identified"),MATCH($B2087&amp;$D2087,'Smelter Look-up'!$J:$J,0),MATCH($B2087&amp;$C2087,'Smelter Look-up'!$J:$J,0)))</f>
        <v>#N/A</v>
      </c>
      <c r="X2087" s="227">
        <f t="shared" ca="1" si="294"/>
        <v>0</v>
      </c>
      <c r="AB2087" s="228" t="str">
        <f t="shared" si="295"/>
        <v/>
      </c>
    </row>
    <row r="2088" spans="1:28" s="227" customFormat="1" ht="20.25">
      <c r="A2088" s="181"/>
      <c r="B2088" s="182" t="str">
        <f>IF(LEN(A2088)=0,"",INDEX('Smelter Look-up'!$A:$A,MATCH($A2088,'Smelter Look-up'!$E:$E,0)))</f>
        <v/>
      </c>
      <c r="C2088" s="186" t="str">
        <f>IF(LEN(A2088)=0,"",INDEX('Smelter Look-up'!$C:$C,MATCH($A2088,'Smelter Look-up'!$E:$E,0)))</f>
        <v/>
      </c>
      <c r="D2088" s="230"/>
      <c r="E2088" s="182" t="str">
        <f ca="1">IF(ISERROR($V2088),"",OFFSET('Smelter Look-up'!$D$4,$V2088-4,0)&amp;"")</f>
        <v/>
      </c>
      <c r="F2088" s="182" t="str">
        <f ca="1">IF(ISERROR($V2088),"",OFFSET('Smelter Look-up'!$E$4,$V2088-4,0))</f>
        <v/>
      </c>
      <c r="G2088" s="182" t="str">
        <f ca="1">IF(C2088=$X$4,IF(ISERROR($V2088),"Enter smelter details","RMI"),IF(ISERROR($V2088),"",OFFSET('Smelter Look-up'!$F$4,$V2088-4,0)))</f>
        <v/>
      </c>
      <c r="H2088" s="183" t="str">
        <f ca="1">IF(ISERROR($V2088),"",OFFSET('Smelter Look-up'!$G$4,$V2088-4,0))</f>
        <v/>
      </c>
      <c r="I2088" s="184" t="str">
        <f ca="1">IF(ISERROR($V2088),"",OFFSET('Smelter Look-up'!$H$4,$V2088-4,0))</f>
        <v/>
      </c>
      <c r="J2088" s="184" t="str">
        <f ca="1">IF(ISERROR($V2088),"",OFFSET('Smelter Look-up'!$I$4,$V2088-4,0))</f>
        <v/>
      </c>
      <c r="K2088" s="224"/>
      <c r="L2088" s="224"/>
      <c r="M2088" s="224"/>
      <c r="N2088" s="224"/>
      <c r="O2088" s="224"/>
      <c r="P2088" s="185"/>
      <c r="Q2088" s="225"/>
      <c r="R2088" s="182" t="str">
        <f ca="1">IF(ISERROR($V2088),"",OFFSET('Smelter Look-up'!$C$4,$V2088-4,0)&amp;"")</f>
        <v/>
      </c>
      <c r="S2088" s="181" t="str">
        <f t="shared" ca="1" si="293"/>
        <v/>
      </c>
      <c r="T2088" s="181" t="str">
        <f ca="1">IF(B2088="","",IF(ISERROR(MATCH($J2088,SorP!$B$1:$B$6226,0)),"",INDIRECT("'SorP'!$A$"&amp;MATCH($S2088&amp;$J2088,SorP!C:C,0))))</f>
        <v/>
      </c>
      <c r="U2088" s="201"/>
      <c r="V2088" s="226" t="e">
        <f>IF(C2088="",NA(),IF(OR(C2088="Smelter not listed",C2088="Smelter not yet identified"),MATCH($B2088&amp;$D2088,'Smelter Look-up'!$J:$J,0),MATCH($B2088&amp;$C2088,'Smelter Look-up'!$J:$J,0)))</f>
        <v>#N/A</v>
      </c>
      <c r="X2088" s="227">
        <f t="shared" ca="1" si="294"/>
        <v>0</v>
      </c>
      <c r="AB2088" s="228" t="str">
        <f t="shared" si="295"/>
        <v/>
      </c>
    </row>
    <row r="2089" spans="1:28" s="227" customFormat="1" ht="20.25">
      <c r="A2089" s="181"/>
      <c r="B2089" s="182" t="str">
        <f>IF(LEN(A2089)=0,"",INDEX('Smelter Look-up'!$A:$A,MATCH($A2089,'Smelter Look-up'!$E:$E,0)))</f>
        <v/>
      </c>
      <c r="C2089" s="186" t="str">
        <f>IF(LEN(A2089)=0,"",INDEX('Smelter Look-up'!$C:$C,MATCH($A2089,'Smelter Look-up'!$E:$E,0)))</f>
        <v/>
      </c>
      <c r="D2089" s="230"/>
      <c r="E2089" s="182" t="str">
        <f ca="1">IF(ISERROR($V2089),"",OFFSET('Smelter Look-up'!$D$4,$V2089-4,0)&amp;"")</f>
        <v/>
      </c>
      <c r="F2089" s="182" t="str">
        <f ca="1">IF(ISERROR($V2089),"",OFFSET('Smelter Look-up'!$E$4,$V2089-4,0))</f>
        <v/>
      </c>
      <c r="G2089" s="182" t="str">
        <f ca="1">IF(C2089=$X$4,IF(ISERROR($V2089),"Enter smelter details","RMI"),IF(ISERROR($V2089),"",OFFSET('Smelter Look-up'!$F$4,$V2089-4,0)))</f>
        <v/>
      </c>
      <c r="H2089" s="183" t="str">
        <f ca="1">IF(ISERROR($V2089),"",OFFSET('Smelter Look-up'!$G$4,$V2089-4,0))</f>
        <v/>
      </c>
      <c r="I2089" s="184" t="str">
        <f ca="1">IF(ISERROR($V2089),"",OFFSET('Smelter Look-up'!$H$4,$V2089-4,0))</f>
        <v/>
      </c>
      <c r="J2089" s="184" t="str">
        <f ca="1">IF(ISERROR($V2089),"",OFFSET('Smelter Look-up'!$I$4,$V2089-4,0))</f>
        <v/>
      </c>
      <c r="K2089" s="224"/>
      <c r="L2089" s="224"/>
      <c r="M2089" s="224"/>
      <c r="N2089" s="224"/>
      <c r="O2089" s="224"/>
      <c r="P2089" s="185"/>
      <c r="Q2089" s="225"/>
      <c r="R2089" s="182" t="str">
        <f ca="1">IF(ISERROR($V2089),"",OFFSET('Smelter Look-up'!$C$4,$V2089-4,0)&amp;"")</f>
        <v/>
      </c>
      <c r="S2089" s="181" t="str">
        <f t="shared" ca="1" si="293"/>
        <v/>
      </c>
      <c r="T2089" s="181" t="str">
        <f ca="1">IF(B2089="","",IF(ISERROR(MATCH($J2089,SorP!$B$1:$B$6226,0)),"",INDIRECT("'SorP'!$A$"&amp;MATCH($S2089&amp;$J2089,SorP!C:C,0))))</f>
        <v/>
      </c>
      <c r="U2089" s="201"/>
      <c r="V2089" s="226" t="e">
        <f>IF(C2089="",NA(),IF(OR(C2089="Smelter not listed",C2089="Smelter not yet identified"),MATCH($B2089&amp;$D2089,'Smelter Look-up'!$J:$J,0),MATCH($B2089&amp;$C2089,'Smelter Look-up'!$J:$J,0)))</f>
        <v>#N/A</v>
      </c>
      <c r="X2089" s="227">
        <f t="shared" ca="1" si="294"/>
        <v>0</v>
      </c>
      <c r="AB2089" s="228" t="str">
        <f t="shared" si="295"/>
        <v/>
      </c>
    </row>
    <row r="2090" spans="1:28" s="227" customFormat="1" ht="20.25">
      <c r="A2090" s="181"/>
      <c r="B2090" s="182" t="str">
        <f>IF(LEN(A2090)=0,"",INDEX('Smelter Look-up'!$A:$A,MATCH($A2090,'Smelter Look-up'!$E:$E,0)))</f>
        <v/>
      </c>
      <c r="C2090" s="186" t="str">
        <f>IF(LEN(A2090)=0,"",INDEX('Smelter Look-up'!$C:$C,MATCH($A2090,'Smelter Look-up'!$E:$E,0)))</f>
        <v/>
      </c>
      <c r="D2090" s="230"/>
      <c r="E2090" s="182" t="str">
        <f ca="1">IF(ISERROR($V2090),"",OFFSET('Smelter Look-up'!$D$4,$V2090-4,0)&amp;"")</f>
        <v/>
      </c>
      <c r="F2090" s="182" t="str">
        <f ca="1">IF(ISERROR($V2090),"",OFFSET('Smelter Look-up'!$E$4,$V2090-4,0))</f>
        <v/>
      </c>
      <c r="G2090" s="182" t="str">
        <f ca="1">IF(C2090=$X$4,IF(ISERROR($V2090),"Enter smelter details","RMI"),IF(ISERROR($V2090),"",OFFSET('Smelter Look-up'!$F$4,$V2090-4,0)))</f>
        <v/>
      </c>
      <c r="H2090" s="183" t="str">
        <f ca="1">IF(ISERROR($V2090),"",OFFSET('Smelter Look-up'!$G$4,$V2090-4,0))</f>
        <v/>
      </c>
      <c r="I2090" s="184" t="str">
        <f ca="1">IF(ISERROR($V2090),"",OFFSET('Smelter Look-up'!$H$4,$V2090-4,0))</f>
        <v/>
      </c>
      <c r="J2090" s="184" t="str">
        <f ca="1">IF(ISERROR($V2090),"",OFFSET('Smelter Look-up'!$I$4,$V2090-4,0))</f>
        <v/>
      </c>
      <c r="K2090" s="224"/>
      <c r="L2090" s="224"/>
      <c r="M2090" s="224"/>
      <c r="N2090" s="224"/>
      <c r="O2090" s="224"/>
      <c r="P2090" s="185"/>
      <c r="Q2090" s="225"/>
      <c r="R2090" s="182" t="str">
        <f ca="1">IF(ISERROR($V2090),"",OFFSET('Smelter Look-up'!$C$4,$V2090-4,0)&amp;"")</f>
        <v/>
      </c>
      <c r="S2090" s="181" t="str">
        <f t="shared" ca="1" si="293"/>
        <v/>
      </c>
      <c r="T2090" s="181" t="str">
        <f ca="1">IF(B2090="","",IF(ISERROR(MATCH($J2090,SorP!$B$1:$B$6226,0)),"",INDIRECT("'SorP'!$A$"&amp;MATCH($S2090&amp;$J2090,SorP!C:C,0))))</f>
        <v/>
      </c>
      <c r="U2090" s="201"/>
      <c r="V2090" s="226" t="e">
        <f>IF(C2090="",NA(),IF(OR(C2090="Smelter not listed",C2090="Smelter not yet identified"),MATCH($B2090&amp;$D2090,'Smelter Look-up'!$J:$J,0),MATCH($B2090&amp;$C2090,'Smelter Look-up'!$J:$J,0)))</f>
        <v>#N/A</v>
      </c>
      <c r="X2090" s="227">
        <f t="shared" ca="1" si="294"/>
        <v>0</v>
      </c>
      <c r="AB2090" s="228" t="str">
        <f t="shared" si="295"/>
        <v/>
      </c>
    </row>
    <row r="2091" spans="1:28" s="227" customFormat="1" ht="20.25">
      <c r="A2091" s="181"/>
      <c r="B2091" s="182" t="str">
        <f>IF(LEN(A2091)=0,"",INDEX('Smelter Look-up'!$A:$A,MATCH($A2091,'Smelter Look-up'!$E:$E,0)))</f>
        <v/>
      </c>
      <c r="C2091" s="186" t="str">
        <f>IF(LEN(A2091)=0,"",INDEX('Smelter Look-up'!$C:$C,MATCH($A2091,'Smelter Look-up'!$E:$E,0)))</f>
        <v/>
      </c>
      <c r="D2091" s="230"/>
      <c r="E2091" s="182" t="str">
        <f ca="1">IF(ISERROR($V2091),"",OFFSET('Smelter Look-up'!$D$4,$V2091-4,0)&amp;"")</f>
        <v/>
      </c>
      <c r="F2091" s="182" t="str">
        <f ca="1">IF(ISERROR($V2091),"",OFFSET('Smelter Look-up'!$E$4,$V2091-4,0))</f>
        <v/>
      </c>
      <c r="G2091" s="182" t="str">
        <f ca="1">IF(C2091=$X$4,IF(ISERROR($V2091),"Enter smelter details","RMI"),IF(ISERROR($V2091),"",OFFSET('Smelter Look-up'!$F$4,$V2091-4,0)))</f>
        <v/>
      </c>
      <c r="H2091" s="183" t="str">
        <f ca="1">IF(ISERROR($V2091),"",OFFSET('Smelter Look-up'!$G$4,$V2091-4,0))</f>
        <v/>
      </c>
      <c r="I2091" s="184" t="str">
        <f ca="1">IF(ISERROR($V2091),"",OFFSET('Smelter Look-up'!$H$4,$V2091-4,0))</f>
        <v/>
      </c>
      <c r="J2091" s="184" t="str">
        <f ca="1">IF(ISERROR($V2091),"",OFFSET('Smelter Look-up'!$I$4,$V2091-4,0))</f>
        <v/>
      </c>
      <c r="K2091" s="224"/>
      <c r="L2091" s="224"/>
      <c r="M2091" s="224"/>
      <c r="N2091" s="224"/>
      <c r="O2091" s="224"/>
      <c r="P2091" s="185"/>
      <c r="Q2091" s="225"/>
      <c r="R2091" s="182" t="str">
        <f ca="1">IF(ISERROR($V2091),"",OFFSET('Smelter Look-up'!$C$4,$V2091-4,0)&amp;"")</f>
        <v/>
      </c>
      <c r="S2091" s="181" t="str">
        <f t="shared" ca="1" si="293"/>
        <v/>
      </c>
      <c r="T2091" s="181" t="str">
        <f ca="1">IF(B2091="","",IF(ISERROR(MATCH($J2091,SorP!$B$1:$B$6226,0)),"",INDIRECT("'SorP'!$A$"&amp;MATCH($S2091&amp;$J2091,SorP!C:C,0))))</f>
        <v/>
      </c>
      <c r="U2091" s="201"/>
      <c r="V2091" s="226" t="e">
        <f>IF(C2091="",NA(),IF(OR(C2091="Smelter not listed",C2091="Smelter not yet identified"),MATCH($B2091&amp;$D2091,'Smelter Look-up'!$J:$J,0),MATCH($B2091&amp;$C2091,'Smelter Look-up'!$J:$J,0)))</f>
        <v>#N/A</v>
      </c>
      <c r="X2091" s="227">
        <f t="shared" ca="1" si="294"/>
        <v>0</v>
      </c>
      <c r="AB2091" s="228" t="str">
        <f t="shared" si="295"/>
        <v/>
      </c>
    </row>
    <row r="2092" spans="1:28" s="227" customFormat="1" ht="20.25">
      <c r="A2092" s="181"/>
      <c r="B2092" s="182" t="str">
        <f>IF(LEN(A2092)=0,"",INDEX('Smelter Look-up'!$A:$A,MATCH($A2092,'Smelter Look-up'!$E:$E,0)))</f>
        <v/>
      </c>
      <c r="C2092" s="186" t="str">
        <f>IF(LEN(A2092)=0,"",INDEX('Smelter Look-up'!$C:$C,MATCH($A2092,'Smelter Look-up'!$E:$E,0)))</f>
        <v/>
      </c>
      <c r="D2092" s="230"/>
      <c r="E2092" s="182" t="str">
        <f ca="1">IF(ISERROR($V2092),"",OFFSET('Smelter Look-up'!$D$4,$V2092-4,0)&amp;"")</f>
        <v/>
      </c>
      <c r="F2092" s="182" t="str">
        <f ca="1">IF(ISERROR($V2092),"",OFFSET('Smelter Look-up'!$E$4,$V2092-4,0))</f>
        <v/>
      </c>
      <c r="G2092" s="182" t="str">
        <f ca="1">IF(C2092=$X$4,IF(ISERROR($V2092),"Enter smelter details","RMI"),IF(ISERROR($V2092),"",OFFSET('Smelter Look-up'!$F$4,$V2092-4,0)))</f>
        <v/>
      </c>
      <c r="H2092" s="183" t="str">
        <f ca="1">IF(ISERROR($V2092),"",OFFSET('Smelter Look-up'!$G$4,$V2092-4,0))</f>
        <v/>
      </c>
      <c r="I2092" s="184" t="str">
        <f ca="1">IF(ISERROR($V2092),"",OFFSET('Smelter Look-up'!$H$4,$V2092-4,0))</f>
        <v/>
      </c>
      <c r="J2092" s="184" t="str">
        <f ca="1">IF(ISERROR($V2092),"",OFFSET('Smelter Look-up'!$I$4,$V2092-4,0))</f>
        <v/>
      </c>
      <c r="K2092" s="224"/>
      <c r="L2092" s="224"/>
      <c r="M2092" s="224"/>
      <c r="N2092" s="224"/>
      <c r="O2092" s="224"/>
      <c r="P2092" s="185"/>
      <c r="Q2092" s="225"/>
      <c r="R2092" s="182" t="str">
        <f ca="1">IF(ISERROR($V2092),"",OFFSET('Smelter Look-up'!$C$4,$V2092-4,0)&amp;"")</f>
        <v/>
      </c>
      <c r="S2092" s="181" t="str">
        <f t="shared" ca="1" si="293"/>
        <v/>
      </c>
      <c r="T2092" s="181" t="str">
        <f ca="1">IF(B2092="","",IF(ISERROR(MATCH($J2092,SorP!$B$1:$B$6226,0)),"",INDIRECT("'SorP'!$A$"&amp;MATCH($S2092&amp;$J2092,SorP!C:C,0))))</f>
        <v/>
      </c>
      <c r="U2092" s="201"/>
      <c r="V2092" s="226" t="e">
        <f>IF(C2092="",NA(),IF(OR(C2092="Smelter not listed",C2092="Smelter not yet identified"),MATCH($B2092&amp;$D2092,'Smelter Look-up'!$J:$J,0),MATCH($B2092&amp;$C2092,'Smelter Look-up'!$J:$J,0)))</f>
        <v>#N/A</v>
      </c>
      <c r="X2092" s="227">
        <f t="shared" ca="1" si="294"/>
        <v>0</v>
      </c>
      <c r="AB2092" s="228" t="str">
        <f t="shared" si="295"/>
        <v/>
      </c>
    </row>
    <row r="2093" spans="1:28" s="227" customFormat="1" ht="20.25">
      <c r="A2093" s="181"/>
      <c r="B2093" s="182" t="str">
        <f>IF(LEN(A2093)=0,"",INDEX('Smelter Look-up'!$A:$A,MATCH($A2093,'Smelter Look-up'!$E:$E,0)))</f>
        <v/>
      </c>
      <c r="C2093" s="186" t="str">
        <f>IF(LEN(A2093)=0,"",INDEX('Smelter Look-up'!$C:$C,MATCH($A2093,'Smelter Look-up'!$E:$E,0)))</f>
        <v/>
      </c>
      <c r="D2093" s="230"/>
      <c r="E2093" s="182" t="str">
        <f ca="1">IF(ISERROR($V2093),"",OFFSET('Smelter Look-up'!$D$4,$V2093-4,0)&amp;"")</f>
        <v/>
      </c>
      <c r="F2093" s="182" t="str">
        <f ca="1">IF(ISERROR($V2093),"",OFFSET('Smelter Look-up'!$E$4,$V2093-4,0))</f>
        <v/>
      </c>
      <c r="G2093" s="182" t="str">
        <f ca="1">IF(C2093=$X$4,IF(ISERROR($V2093),"Enter smelter details","RMI"),IF(ISERROR($V2093),"",OFFSET('Smelter Look-up'!$F$4,$V2093-4,0)))</f>
        <v/>
      </c>
      <c r="H2093" s="183" t="str">
        <f ca="1">IF(ISERROR($V2093),"",OFFSET('Smelter Look-up'!$G$4,$V2093-4,0))</f>
        <v/>
      </c>
      <c r="I2093" s="184" t="str">
        <f ca="1">IF(ISERROR($V2093),"",OFFSET('Smelter Look-up'!$H$4,$V2093-4,0))</f>
        <v/>
      </c>
      <c r="J2093" s="184" t="str">
        <f ca="1">IF(ISERROR($V2093),"",OFFSET('Smelter Look-up'!$I$4,$V2093-4,0))</f>
        <v/>
      </c>
      <c r="K2093" s="224"/>
      <c r="L2093" s="224"/>
      <c r="M2093" s="224"/>
      <c r="N2093" s="224"/>
      <c r="O2093" s="224"/>
      <c r="P2093" s="185"/>
      <c r="Q2093" s="225"/>
      <c r="R2093" s="182" t="str">
        <f ca="1">IF(ISERROR($V2093),"",OFFSET('Smelter Look-up'!$C$4,$V2093-4,0)&amp;"")</f>
        <v/>
      </c>
      <c r="S2093" s="181" t="str">
        <f t="shared" ca="1" si="293"/>
        <v/>
      </c>
      <c r="T2093" s="181" t="str">
        <f ca="1">IF(B2093="","",IF(ISERROR(MATCH($J2093,SorP!$B$1:$B$6226,0)),"",INDIRECT("'SorP'!$A$"&amp;MATCH($S2093&amp;$J2093,SorP!C:C,0))))</f>
        <v/>
      </c>
      <c r="U2093" s="201"/>
      <c r="V2093" s="226" t="e">
        <f>IF(C2093="",NA(),IF(OR(C2093="Smelter not listed",C2093="Smelter not yet identified"),MATCH($B2093&amp;$D2093,'Smelter Look-up'!$J:$J,0),MATCH($B2093&amp;$C2093,'Smelter Look-up'!$J:$J,0)))</f>
        <v>#N/A</v>
      </c>
      <c r="X2093" s="227">
        <f t="shared" ca="1" si="294"/>
        <v>0</v>
      </c>
      <c r="AB2093" s="228" t="str">
        <f t="shared" si="295"/>
        <v/>
      </c>
    </row>
    <row r="2094" spans="1:28" s="227" customFormat="1" ht="20.25">
      <c r="A2094" s="181"/>
      <c r="B2094" s="182" t="str">
        <f>IF(LEN(A2094)=0,"",INDEX('Smelter Look-up'!$A:$A,MATCH($A2094,'Smelter Look-up'!$E:$E,0)))</f>
        <v/>
      </c>
      <c r="C2094" s="186" t="str">
        <f>IF(LEN(A2094)=0,"",INDEX('Smelter Look-up'!$C:$C,MATCH($A2094,'Smelter Look-up'!$E:$E,0)))</f>
        <v/>
      </c>
      <c r="D2094" s="230"/>
      <c r="E2094" s="182" t="str">
        <f ca="1">IF(ISERROR($V2094),"",OFFSET('Smelter Look-up'!$D$4,$V2094-4,0)&amp;"")</f>
        <v/>
      </c>
      <c r="F2094" s="182" t="str">
        <f ca="1">IF(ISERROR($V2094),"",OFFSET('Smelter Look-up'!$E$4,$V2094-4,0))</f>
        <v/>
      </c>
      <c r="G2094" s="182" t="str">
        <f ca="1">IF(C2094=$X$4,IF(ISERROR($V2094),"Enter smelter details","RMI"),IF(ISERROR($V2094),"",OFFSET('Smelter Look-up'!$F$4,$V2094-4,0)))</f>
        <v/>
      </c>
      <c r="H2094" s="183" t="str">
        <f ca="1">IF(ISERROR($V2094),"",OFFSET('Smelter Look-up'!$G$4,$V2094-4,0))</f>
        <v/>
      </c>
      <c r="I2094" s="184" t="str">
        <f ca="1">IF(ISERROR($V2094),"",OFFSET('Smelter Look-up'!$H$4,$V2094-4,0))</f>
        <v/>
      </c>
      <c r="J2094" s="184" t="str">
        <f ca="1">IF(ISERROR($V2094),"",OFFSET('Smelter Look-up'!$I$4,$V2094-4,0))</f>
        <v/>
      </c>
      <c r="K2094" s="224"/>
      <c r="L2094" s="224"/>
      <c r="M2094" s="224"/>
      <c r="N2094" s="224"/>
      <c r="O2094" s="224"/>
      <c r="P2094" s="185"/>
      <c r="Q2094" s="225"/>
      <c r="R2094" s="182" t="str">
        <f ca="1">IF(ISERROR($V2094),"",OFFSET('Smelter Look-up'!$C$4,$V2094-4,0)&amp;"")</f>
        <v/>
      </c>
      <c r="S2094" s="181" t="str">
        <f t="shared" ca="1" si="293"/>
        <v/>
      </c>
      <c r="T2094" s="181" t="str">
        <f ca="1">IF(B2094="","",IF(ISERROR(MATCH($J2094,SorP!$B$1:$B$6226,0)),"",INDIRECT("'SorP'!$A$"&amp;MATCH($S2094&amp;$J2094,SorP!C:C,0))))</f>
        <v/>
      </c>
      <c r="U2094" s="201"/>
      <c r="V2094" s="226" t="e">
        <f>IF(C2094="",NA(),IF(OR(C2094="Smelter not listed",C2094="Smelter not yet identified"),MATCH($B2094&amp;$D2094,'Smelter Look-up'!$J:$J,0),MATCH($B2094&amp;$C2094,'Smelter Look-up'!$J:$J,0)))</f>
        <v>#N/A</v>
      </c>
      <c r="X2094" s="227">
        <f t="shared" ca="1" si="294"/>
        <v>0</v>
      </c>
      <c r="AB2094" s="228" t="str">
        <f t="shared" si="295"/>
        <v/>
      </c>
    </row>
    <row r="2095" spans="1:28" s="227" customFormat="1" ht="20.25">
      <c r="A2095" s="181"/>
      <c r="B2095" s="182" t="str">
        <f>IF(LEN(A2095)=0,"",INDEX('Smelter Look-up'!$A:$A,MATCH($A2095,'Smelter Look-up'!$E:$E,0)))</f>
        <v/>
      </c>
      <c r="C2095" s="186" t="str">
        <f>IF(LEN(A2095)=0,"",INDEX('Smelter Look-up'!$C:$C,MATCH($A2095,'Smelter Look-up'!$E:$E,0)))</f>
        <v/>
      </c>
      <c r="D2095" s="230"/>
      <c r="E2095" s="182" t="str">
        <f ca="1">IF(ISERROR($V2095),"",OFFSET('Smelter Look-up'!$D$4,$V2095-4,0)&amp;"")</f>
        <v/>
      </c>
      <c r="F2095" s="182" t="str">
        <f ca="1">IF(ISERROR($V2095),"",OFFSET('Smelter Look-up'!$E$4,$V2095-4,0))</f>
        <v/>
      </c>
      <c r="G2095" s="182" t="str">
        <f ca="1">IF(C2095=$X$4,IF(ISERROR($V2095),"Enter smelter details","RMI"),IF(ISERROR($V2095),"",OFFSET('Smelter Look-up'!$F$4,$V2095-4,0)))</f>
        <v/>
      </c>
      <c r="H2095" s="183" t="str">
        <f ca="1">IF(ISERROR($V2095),"",OFFSET('Smelter Look-up'!$G$4,$V2095-4,0))</f>
        <v/>
      </c>
      <c r="I2095" s="184" t="str">
        <f ca="1">IF(ISERROR($V2095),"",OFFSET('Smelter Look-up'!$H$4,$V2095-4,0))</f>
        <v/>
      </c>
      <c r="J2095" s="184" t="str">
        <f ca="1">IF(ISERROR($V2095),"",OFFSET('Smelter Look-up'!$I$4,$V2095-4,0))</f>
        <v/>
      </c>
      <c r="K2095" s="224"/>
      <c r="L2095" s="224"/>
      <c r="M2095" s="224"/>
      <c r="N2095" s="224"/>
      <c r="O2095" s="224"/>
      <c r="P2095" s="185"/>
      <c r="Q2095" s="225"/>
      <c r="R2095" s="182" t="str">
        <f ca="1">IF(ISERROR($V2095),"",OFFSET('Smelter Look-up'!$C$4,$V2095-4,0)&amp;"")</f>
        <v/>
      </c>
      <c r="S2095" s="181" t="str">
        <f t="shared" ca="1" si="293"/>
        <v/>
      </c>
      <c r="T2095" s="181" t="str">
        <f ca="1">IF(B2095="","",IF(ISERROR(MATCH($J2095,SorP!$B$1:$B$6226,0)),"",INDIRECT("'SorP'!$A$"&amp;MATCH($S2095&amp;$J2095,SorP!C:C,0))))</f>
        <v/>
      </c>
      <c r="U2095" s="201"/>
      <c r="V2095" s="226" t="e">
        <f>IF(C2095="",NA(),IF(OR(C2095="Smelter not listed",C2095="Smelter not yet identified"),MATCH($B2095&amp;$D2095,'Smelter Look-up'!$J:$J,0),MATCH($B2095&amp;$C2095,'Smelter Look-up'!$J:$J,0)))</f>
        <v>#N/A</v>
      </c>
      <c r="X2095" s="227">
        <f t="shared" ca="1" si="294"/>
        <v>0</v>
      </c>
      <c r="AB2095" s="228" t="str">
        <f t="shared" si="295"/>
        <v/>
      </c>
    </row>
    <row r="2096" spans="1:28" s="227" customFormat="1" ht="20.25">
      <c r="A2096" s="181"/>
      <c r="B2096" s="182" t="str">
        <f>IF(LEN(A2096)=0,"",INDEX('Smelter Look-up'!$A:$A,MATCH($A2096,'Smelter Look-up'!$E:$E,0)))</f>
        <v/>
      </c>
      <c r="C2096" s="186" t="str">
        <f>IF(LEN(A2096)=0,"",INDEX('Smelter Look-up'!$C:$C,MATCH($A2096,'Smelter Look-up'!$E:$E,0)))</f>
        <v/>
      </c>
      <c r="D2096" s="230"/>
      <c r="E2096" s="182" t="str">
        <f ca="1">IF(ISERROR($V2096),"",OFFSET('Smelter Look-up'!$D$4,$V2096-4,0)&amp;"")</f>
        <v/>
      </c>
      <c r="F2096" s="182" t="str">
        <f ca="1">IF(ISERROR($V2096),"",OFFSET('Smelter Look-up'!$E$4,$V2096-4,0))</f>
        <v/>
      </c>
      <c r="G2096" s="182" t="str">
        <f ca="1">IF(C2096=$X$4,IF(ISERROR($V2096),"Enter smelter details","RMI"),IF(ISERROR($V2096),"",OFFSET('Smelter Look-up'!$F$4,$V2096-4,0)))</f>
        <v/>
      </c>
      <c r="H2096" s="183" t="str">
        <f ca="1">IF(ISERROR($V2096),"",OFFSET('Smelter Look-up'!$G$4,$V2096-4,0))</f>
        <v/>
      </c>
      <c r="I2096" s="184" t="str">
        <f ca="1">IF(ISERROR($V2096),"",OFFSET('Smelter Look-up'!$H$4,$V2096-4,0))</f>
        <v/>
      </c>
      <c r="J2096" s="184" t="str">
        <f ca="1">IF(ISERROR($V2096),"",OFFSET('Smelter Look-up'!$I$4,$V2096-4,0))</f>
        <v/>
      </c>
      <c r="K2096" s="224"/>
      <c r="L2096" s="224"/>
      <c r="M2096" s="224"/>
      <c r="N2096" s="224"/>
      <c r="O2096" s="224"/>
      <c r="P2096" s="185"/>
      <c r="Q2096" s="225"/>
      <c r="R2096" s="182" t="str">
        <f ca="1">IF(ISERROR($V2096),"",OFFSET('Smelter Look-up'!$C$4,$V2096-4,0)&amp;"")</f>
        <v/>
      </c>
      <c r="S2096" s="181" t="str">
        <f t="shared" ca="1" si="293"/>
        <v/>
      </c>
      <c r="T2096" s="181" t="str">
        <f ca="1">IF(B2096="","",IF(ISERROR(MATCH($J2096,SorP!$B$1:$B$6226,0)),"",INDIRECT("'SorP'!$A$"&amp;MATCH($S2096&amp;$J2096,SorP!C:C,0))))</f>
        <v/>
      </c>
      <c r="U2096" s="201"/>
      <c r="V2096" s="226" t="e">
        <f>IF(C2096="",NA(),IF(OR(C2096="Smelter not listed",C2096="Smelter not yet identified"),MATCH($B2096&amp;$D2096,'Smelter Look-up'!$J:$J,0),MATCH($B2096&amp;$C2096,'Smelter Look-up'!$J:$J,0)))</f>
        <v>#N/A</v>
      </c>
      <c r="X2096" s="227">
        <f t="shared" ca="1" si="294"/>
        <v>0</v>
      </c>
      <c r="AB2096" s="228" t="str">
        <f t="shared" si="295"/>
        <v/>
      </c>
    </row>
    <row r="2097" spans="1:28" s="227" customFormat="1" ht="20.25">
      <c r="A2097" s="181"/>
      <c r="B2097" s="182" t="str">
        <f>IF(LEN(A2097)=0,"",INDEX('Smelter Look-up'!$A:$A,MATCH($A2097,'Smelter Look-up'!$E:$E,0)))</f>
        <v/>
      </c>
      <c r="C2097" s="186" t="str">
        <f>IF(LEN(A2097)=0,"",INDEX('Smelter Look-up'!$C:$C,MATCH($A2097,'Smelter Look-up'!$E:$E,0)))</f>
        <v/>
      </c>
      <c r="D2097" s="230"/>
      <c r="E2097" s="182" t="str">
        <f ca="1">IF(ISERROR($V2097),"",OFFSET('Smelter Look-up'!$D$4,$V2097-4,0)&amp;"")</f>
        <v/>
      </c>
      <c r="F2097" s="182" t="str">
        <f ca="1">IF(ISERROR($V2097),"",OFFSET('Smelter Look-up'!$E$4,$V2097-4,0))</f>
        <v/>
      </c>
      <c r="G2097" s="182" t="str">
        <f ca="1">IF(C2097=$X$4,IF(ISERROR($V2097),"Enter smelter details","RMI"),IF(ISERROR($V2097),"",OFFSET('Smelter Look-up'!$F$4,$V2097-4,0)))</f>
        <v/>
      </c>
      <c r="H2097" s="183" t="str">
        <f ca="1">IF(ISERROR($V2097),"",OFFSET('Smelter Look-up'!$G$4,$V2097-4,0))</f>
        <v/>
      </c>
      <c r="I2097" s="184" t="str">
        <f ca="1">IF(ISERROR($V2097),"",OFFSET('Smelter Look-up'!$H$4,$V2097-4,0))</f>
        <v/>
      </c>
      <c r="J2097" s="184" t="str">
        <f ca="1">IF(ISERROR($V2097),"",OFFSET('Smelter Look-up'!$I$4,$V2097-4,0))</f>
        <v/>
      </c>
      <c r="K2097" s="224"/>
      <c r="L2097" s="224"/>
      <c r="M2097" s="224"/>
      <c r="N2097" s="224"/>
      <c r="O2097" s="224"/>
      <c r="P2097" s="185"/>
      <c r="Q2097" s="225"/>
      <c r="R2097" s="182" t="str">
        <f ca="1">IF(ISERROR($V2097),"",OFFSET('Smelter Look-up'!$C$4,$V2097-4,0)&amp;"")</f>
        <v/>
      </c>
      <c r="S2097" s="181" t="str">
        <f t="shared" ca="1" si="293"/>
        <v/>
      </c>
      <c r="T2097" s="181" t="str">
        <f ca="1">IF(B2097="","",IF(ISERROR(MATCH($J2097,SorP!$B$1:$B$6226,0)),"",INDIRECT("'SorP'!$A$"&amp;MATCH($S2097&amp;$J2097,SorP!C:C,0))))</f>
        <v/>
      </c>
      <c r="U2097" s="201"/>
      <c r="V2097" s="226" t="e">
        <f>IF(C2097="",NA(),IF(OR(C2097="Smelter not listed",C2097="Smelter not yet identified"),MATCH($B2097&amp;$D2097,'Smelter Look-up'!$J:$J,0),MATCH($B2097&amp;$C2097,'Smelter Look-up'!$J:$J,0)))</f>
        <v>#N/A</v>
      </c>
      <c r="X2097" s="227">
        <f t="shared" ca="1" si="294"/>
        <v>0</v>
      </c>
      <c r="AB2097" s="228" t="str">
        <f t="shared" si="295"/>
        <v/>
      </c>
    </row>
    <row r="2098" spans="1:28" s="227" customFormat="1" ht="20.25">
      <c r="A2098" s="181"/>
      <c r="B2098" s="182" t="str">
        <f>IF(LEN(A2098)=0,"",INDEX('Smelter Look-up'!$A:$A,MATCH($A2098,'Smelter Look-up'!$E:$E,0)))</f>
        <v/>
      </c>
      <c r="C2098" s="186" t="str">
        <f>IF(LEN(A2098)=0,"",INDEX('Smelter Look-up'!$C:$C,MATCH($A2098,'Smelter Look-up'!$E:$E,0)))</f>
        <v/>
      </c>
      <c r="D2098" s="230"/>
      <c r="E2098" s="182" t="str">
        <f ca="1">IF(ISERROR($V2098),"",OFFSET('Smelter Look-up'!$D$4,$V2098-4,0)&amp;"")</f>
        <v/>
      </c>
      <c r="F2098" s="182" t="str">
        <f ca="1">IF(ISERROR($V2098),"",OFFSET('Smelter Look-up'!$E$4,$V2098-4,0))</f>
        <v/>
      </c>
      <c r="G2098" s="182" t="str">
        <f ca="1">IF(C2098=$X$4,IF(ISERROR($V2098),"Enter smelter details","RMI"),IF(ISERROR($V2098),"",OFFSET('Smelter Look-up'!$F$4,$V2098-4,0)))</f>
        <v/>
      </c>
      <c r="H2098" s="183" t="str">
        <f ca="1">IF(ISERROR($V2098),"",OFFSET('Smelter Look-up'!$G$4,$V2098-4,0))</f>
        <v/>
      </c>
      <c r="I2098" s="184" t="str">
        <f ca="1">IF(ISERROR($V2098),"",OFFSET('Smelter Look-up'!$H$4,$V2098-4,0))</f>
        <v/>
      </c>
      <c r="J2098" s="184" t="str">
        <f ca="1">IF(ISERROR($V2098),"",OFFSET('Smelter Look-up'!$I$4,$V2098-4,0))</f>
        <v/>
      </c>
      <c r="K2098" s="224"/>
      <c r="L2098" s="224"/>
      <c r="M2098" s="224"/>
      <c r="N2098" s="224"/>
      <c r="O2098" s="224"/>
      <c r="P2098" s="185"/>
      <c r="Q2098" s="225"/>
      <c r="R2098" s="182" t="str">
        <f ca="1">IF(ISERROR($V2098),"",OFFSET('Smelter Look-up'!$C$4,$V2098-4,0)&amp;"")</f>
        <v/>
      </c>
      <c r="S2098" s="181" t="str">
        <f t="shared" ca="1" si="293"/>
        <v/>
      </c>
      <c r="T2098" s="181" t="str">
        <f ca="1">IF(B2098="","",IF(ISERROR(MATCH($J2098,SorP!$B$1:$B$6226,0)),"",INDIRECT("'SorP'!$A$"&amp;MATCH($S2098&amp;$J2098,SorP!C:C,0))))</f>
        <v/>
      </c>
      <c r="U2098" s="201"/>
      <c r="V2098" s="226" t="e">
        <f>IF(C2098="",NA(),IF(OR(C2098="Smelter not listed",C2098="Smelter not yet identified"),MATCH($B2098&amp;$D2098,'Smelter Look-up'!$J:$J,0),MATCH($B2098&amp;$C2098,'Smelter Look-up'!$J:$J,0)))</f>
        <v>#N/A</v>
      </c>
      <c r="X2098" s="227">
        <f t="shared" ca="1" si="294"/>
        <v>0</v>
      </c>
      <c r="AB2098" s="228" t="str">
        <f t="shared" si="295"/>
        <v/>
      </c>
    </row>
    <row r="2099" spans="1:28" s="227" customFormat="1" ht="20.25">
      <c r="A2099" s="181"/>
      <c r="B2099" s="182" t="str">
        <f>IF(LEN(A2099)=0,"",INDEX('Smelter Look-up'!$A:$A,MATCH($A2099,'Smelter Look-up'!$E:$E,0)))</f>
        <v/>
      </c>
      <c r="C2099" s="186" t="str">
        <f>IF(LEN(A2099)=0,"",INDEX('Smelter Look-up'!$C:$C,MATCH($A2099,'Smelter Look-up'!$E:$E,0)))</f>
        <v/>
      </c>
      <c r="D2099" s="230"/>
      <c r="E2099" s="182" t="str">
        <f ca="1">IF(ISERROR($V2099),"",OFFSET('Smelter Look-up'!$D$4,$V2099-4,0)&amp;"")</f>
        <v/>
      </c>
      <c r="F2099" s="182" t="str">
        <f ca="1">IF(ISERROR($V2099),"",OFFSET('Smelter Look-up'!$E$4,$V2099-4,0))</f>
        <v/>
      </c>
      <c r="G2099" s="182" t="str">
        <f ca="1">IF(C2099=$X$4,IF(ISERROR($V2099),"Enter smelter details","RMI"),IF(ISERROR($V2099),"",OFFSET('Smelter Look-up'!$F$4,$V2099-4,0)))</f>
        <v/>
      </c>
      <c r="H2099" s="183" t="str">
        <f ca="1">IF(ISERROR($V2099),"",OFFSET('Smelter Look-up'!$G$4,$V2099-4,0))</f>
        <v/>
      </c>
      <c r="I2099" s="184" t="str">
        <f ca="1">IF(ISERROR($V2099),"",OFFSET('Smelter Look-up'!$H$4,$V2099-4,0))</f>
        <v/>
      </c>
      <c r="J2099" s="184" t="str">
        <f ca="1">IF(ISERROR($V2099),"",OFFSET('Smelter Look-up'!$I$4,$V2099-4,0))</f>
        <v/>
      </c>
      <c r="K2099" s="224"/>
      <c r="L2099" s="224"/>
      <c r="M2099" s="224"/>
      <c r="N2099" s="224"/>
      <c r="O2099" s="224"/>
      <c r="P2099" s="185"/>
      <c r="Q2099" s="225"/>
      <c r="R2099" s="182" t="str">
        <f ca="1">IF(ISERROR($V2099),"",OFFSET('Smelter Look-up'!$C$4,$V2099-4,0)&amp;"")</f>
        <v/>
      </c>
      <c r="S2099" s="181" t="str">
        <f t="shared" ca="1" si="293"/>
        <v/>
      </c>
      <c r="T2099" s="181" t="str">
        <f ca="1">IF(B2099="","",IF(ISERROR(MATCH($J2099,SorP!$B$1:$B$6226,0)),"",INDIRECT("'SorP'!$A$"&amp;MATCH($S2099&amp;$J2099,SorP!C:C,0))))</f>
        <v/>
      </c>
      <c r="U2099" s="201"/>
      <c r="V2099" s="226" t="e">
        <f>IF(C2099="",NA(),IF(OR(C2099="Smelter not listed",C2099="Smelter not yet identified"),MATCH($B2099&amp;$D2099,'Smelter Look-up'!$J:$J,0),MATCH($B2099&amp;$C2099,'Smelter Look-up'!$J:$J,0)))</f>
        <v>#N/A</v>
      </c>
      <c r="X2099" s="227">
        <f t="shared" ca="1" si="294"/>
        <v>0</v>
      </c>
      <c r="AB2099" s="228" t="str">
        <f t="shared" si="295"/>
        <v/>
      </c>
    </row>
    <row r="2100" spans="1:28" s="227" customFormat="1" ht="20.25">
      <c r="A2100" s="181"/>
      <c r="B2100" s="182" t="str">
        <f>IF(LEN(A2100)=0,"",INDEX('Smelter Look-up'!$A:$A,MATCH($A2100,'Smelter Look-up'!$E:$E,0)))</f>
        <v/>
      </c>
      <c r="C2100" s="186" t="str">
        <f>IF(LEN(A2100)=0,"",INDEX('Smelter Look-up'!$C:$C,MATCH($A2100,'Smelter Look-up'!$E:$E,0)))</f>
        <v/>
      </c>
      <c r="D2100" s="230"/>
      <c r="E2100" s="182" t="str">
        <f ca="1">IF(ISERROR($V2100),"",OFFSET('Smelter Look-up'!$D$4,$V2100-4,0)&amp;"")</f>
        <v/>
      </c>
      <c r="F2100" s="182" t="str">
        <f ca="1">IF(ISERROR($V2100),"",OFFSET('Smelter Look-up'!$E$4,$V2100-4,0))</f>
        <v/>
      </c>
      <c r="G2100" s="182" t="str">
        <f ca="1">IF(C2100=$X$4,IF(ISERROR($V2100),"Enter smelter details","RMI"),IF(ISERROR($V2100),"",OFFSET('Smelter Look-up'!$F$4,$V2100-4,0)))</f>
        <v/>
      </c>
      <c r="H2100" s="183" t="str">
        <f ca="1">IF(ISERROR($V2100),"",OFFSET('Smelter Look-up'!$G$4,$V2100-4,0))</f>
        <v/>
      </c>
      <c r="I2100" s="184" t="str">
        <f ca="1">IF(ISERROR($V2100),"",OFFSET('Smelter Look-up'!$H$4,$V2100-4,0))</f>
        <v/>
      </c>
      <c r="J2100" s="184" t="str">
        <f ca="1">IF(ISERROR($V2100),"",OFFSET('Smelter Look-up'!$I$4,$V2100-4,0))</f>
        <v/>
      </c>
      <c r="K2100" s="224"/>
      <c r="L2100" s="224"/>
      <c r="M2100" s="224"/>
      <c r="N2100" s="224"/>
      <c r="O2100" s="224"/>
      <c r="P2100" s="185"/>
      <c r="Q2100" s="225"/>
      <c r="R2100" s="182" t="str">
        <f ca="1">IF(ISERROR($V2100),"",OFFSET('Smelter Look-up'!$C$4,$V2100-4,0)&amp;"")</f>
        <v/>
      </c>
      <c r="S2100" s="181" t="str">
        <f t="shared" ca="1" si="293"/>
        <v/>
      </c>
      <c r="T2100" s="181" t="str">
        <f ca="1">IF(B2100="","",IF(ISERROR(MATCH($J2100,SorP!$B$1:$B$6226,0)),"",INDIRECT("'SorP'!$A$"&amp;MATCH($S2100&amp;$J2100,SorP!C:C,0))))</f>
        <v/>
      </c>
      <c r="U2100" s="201"/>
      <c r="V2100" s="226" t="e">
        <f>IF(C2100="",NA(),IF(OR(C2100="Smelter not listed",C2100="Smelter not yet identified"),MATCH($B2100&amp;$D2100,'Smelter Look-up'!$J:$J,0),MATCH($B2100&amp;$C2100,'Smelter Look-up'!$J:$J,0)))</f>
        <v>#N/A</v>
      </c>
      <c r="X2100" s="227">
        <f t="shared" ca="1" si="294"/>
        <v>0</v>
      </c>
      <c r="AB2100" s="228" t="str">
        <f t="shared" si="295"/>
        <v/>
      </c>
    </row>
    <row r="2101" spans="1:28" s="227" customFormat="1" ht="20.25">
      <c r="A2101" s="181"/>
      <c r="B2101" s="182" t="str">
        <f>IF(LEN(A2101)=0,"",INDEX('Smelter Look-up'!$A:$A,MATCH($A2101,'Smelter Look-up'!$E:$E,0)))</f>
        <v/>
      </c>
      <c r="C2101" s="186" t="str">
        <f>IF(LEN(A2101)=0,"",INDEX('Smelter Look-up'!$C:$C,MATCH($A2101,'Smelter Look-up'!$E:$E,0)))</f>
        <v/>
      </c>
      <c r="D2101" s="230"/>
      <c r="E2101" s="182" t="str">
        <f ca="1">IF(ISERROR($V2101),"",OFFSET('Smelter Look-up'!$D$4,$V2101-4,0)&amp;"")</f>
        <v/>
      </c>
      <c r="F2101" s="182" t="str">
        <f ca="1">IF(ISERROR($V2101),"",OFFSET('Smelter Look-up'!$E$4,$V2101-4,0))</f>
        <v/>
      </c>
      <c r="G2101" s="182" t="str">
        <f ca="1">IF(C2101=$X$4,IF(ISERROR($V2101),"Enter smelter details","RMI"),IF(ISERROR($V2101),"",OFFSET('Smelter Look-up'!$F$4,$V2101-4,0)))</f>
        <v/>
      </c>
      <c r="H2101" s="183" t="str">
        <f ca="1">IF(ISERROR($V2101),"",OFFSET('Smelter Look-up'!$G$4,$V2101-4,0))</f>
        <v/>
      </c>
      <c r="I2101" s="184" t="str">
        <f ca="1">IF(ISERROR($V2101),"",OFFSET('Smelter Look-up'!$H$4,$V2101-4,0))</f>
        <v/>
      </c>
      <c r="J2101" s="184" t="str">
        <f ca="1">IF(ISERROR($V2101),"",OFFSET('Smelter Look-up'!$I$4,$V2101-4,0))</f>
        <v/>
      </c>
      <c r="K2101" s="224"/>
      <c r="L2101" s="224"/>
      <c r="M2101" s="224"/>
      <c r="N2101" s="224"/>
      <c r="O2101" s="224"/>
      <c r="P2101" s="185"/>
      <c r="Q2101" s="225"/>
      <c r="R2101" s="182" t="str">
        <f ca="1">IF(ISERROR($V2101),"",OFFSET('Smelter Look-up'!$C$4,$V2101-4,0)&amp;"")</f>
        <v/>
      </c>
      <c r="S2101" s="181" t="str">
        <f t="shared" ca="1" si="293"/>
        <v/>
      </c>
      <c r="T2101" s="181" t="str">
        <f ca="1">IF(B2101="","",IF(ISERROR(MATCH($J2101,SorP!$B$1:$B$6226,0)),"",INDIRECT("'SorP'!$A$"&amp;MATCH($S2101&amp;$J2101,SorP!C:C,0))))</f>
        <v/>
      </c>
      <c r="U2101" s="201"/>
      <c r="V2101" s="226" t="e">
        <f>IF(C2101="",NA(),IF(OR(C2101="Smelter not listed",C2101="Smelter not yet identified"),MATCH($B2101&amp;$D2101,'Smelter Look-up'!$J:$J,0),MATCH($B2101&amp;$C2101,'Smelter Look-up'!$J:$J,0)))</f>
        <v>#N/A</v>
      </c>
      <c r="X2101" s="227">
        <f t="shared" ca="1" si="294"/>
        <v>0</v>
      </c>
      <c r="AB2101" s="228" t="str">
        <f t="shared" si="295"/>
        <v/>
      </c>
    </row>
    <row r="2102" spans="1:28" s="227" customFormat="1" ht="20.25">
      <c r="A2102" s="181"/>
      <c r="B2102" s="182" t="str">
        <f>IF(LEN(A2102)=0,"",INDEX('Smelter Look-up'!$A:$A,MATCH($A2102,'Smelter Look-up'!$E:$E,0)))</f>
        <v/>
      </c>
      <c r="C2102" s="186" t="str">
        <f>IF(LEN(A2102)=0,"",INDEX('Smelter Look-up'!$C:$C,MATCH($A2102,'Smelter Look-up'!$E:$E,0)))</f>
        <v/>
      </c>
      <c r="D2102" s="230"/>
      <c r="E2102" s="182" t="str">
        <f ca="1">IF(ISERROR($V2102),"",OFFSET('Smelter Look-up'!$D$4,$V2102-4,0)&amp;"")</f>
        <v/>
      </c>
      <c r="F2102" s="182" t="str">
        <f ca="1">IF(ISERROR($V2102),"",OFFSET('Smelter Look-up'!$E$4,$V2102-4,0))</f>
        <v/>
      </c>
      <c r="G2102" s="182" t="str">
        <f ca="1">IF(C2102=$X$4,IF(ISERROR($V2102),"Enter smelter details","RMI"),IF(ISERROR($V2102),"",OFFSET('Smelter Look-up'!$F$4,$V2102-4,0)))</f>
        <v/>
      </c>
      <c r="H2102" s="183" t="str">
        <f ca="1">IF(ISERROR($V2102),"",OFFSET('Smelter Look-up'!$G$4,$V2102-4,0))</f>
        <v/>
      </c>
      <c r="I2102" s="184" t="str">
        <f ca="1">IF(ISERROR($V2102),"",OFFSET('Smelter Look-up'!$H$4,$V2102-4,0))</f>
        <v/>
      </c>
      <c r="J2102" s="184" t="str">
        <f ca="1">IF(ISERROR($V2102),"",OFFSET('Smelter Look-up'!$I$4,$V2102-4,0))</f>
        <v/>
      </c>
      <c r="K2102" s="224"/>
      <c r="L2102" s="224"/>
      <c r="M2102" s="224"/>
      <c r="N2102" s="224"/>
      <c r="O2102" s="224"/>
      <c r="P2102" s="185"/>
      <c r="Q2102" s="225"/>
      <c r="R2102" s="182" t="str">
        <f ca="1">IF(ISERROR($V2102),"",OFFSET('Smelter Look-up'!$C$4,$V2102-4,0)&amp;"")</f>
        <v/>
      </c>
      <c r="S2102" s="181" t="str">
        <f t="shared" ca="1" si="293"/>
        <v/>
      </c>
      <c r="T2102" s="181" t="str">
        <f ca="1">IF(B2102="","",IF(ISERROR(MATCH($J2102,SorP!$B$1:$B$6226,0)),"",INDIRECT("'SorP'!$A$"&amp;MATCH($S2102&amp;$J2102,SorP!C:C,0))))</f>
        <v/>
      </c>
      <c r="U2102" s="201"/>
      <c r="V2102" s="226" t="e">
        <f>IF(C2102="",NA(),IF(OR(C2102="Smelter not listed",C2102="Smelter not yet identified"),MATCH($B2102&amp;$D2102,'Smelter Look-up'!$J:$J,0),MATCH($B2102&amp;$C2102,'Smelter Look-up'!$J:$J,0)))</f>
        <v>#N/A</v>
      </c>
      <c r="X2102" s="227">
        <f t="shared" ca="1" si="294"/>
        <v>0</v>
      </c>
      <c r="AB2102" s="228" t="str">
        <f t="shared" si="295"/>
        <v/>
      </c>
    </row>
    <row r="2103" spans="1:28" s="227" customFormat="1" ht="20.25">
      <c r="A2103" s="181"/>
      <c r="B2103" s="182" t="str">
        <f>IF(LEN(A2103)=0,"",INDEX('Smelter Look-up'!$A:$A,MATCH($A2103,'Smelter Look-up'!$E:$E,0)))</f>
        <v/>
      </c>
      <c r="C2103" s="186" t="str">
        <f>IF(LEN(A2103)=0,"",INDEX('Smelter Look-up'!$C:$C,MATCH($A2103,'Smelter Look-up'!$E:$E,0)))</f>
        <v/>
      </c>
      <c r="D2103" s="230"/>
      <c r="E2103" s="182" t="str">
        <f ca="1">IF(ISERROR($V2103),"",OFFSET('Smelter Look-up'!$D$4,$V2103-4,0)&amp;"")</f>
        <v/>
      </c>
      <c r="F2103" s="182" t="str">
        <f ca="1">IF(ISERROR($V2103),"",OFFSET('Smelter Look-up'!$E$4,$V2103-4,0))</f>
        <v/>
      </c>
      <c r="G2103" s="182" t="str">
        <f ca="1">IF(C2103=$X$4,IF(ISERROR($V2103),"Enter smelter details","RMI"),IF(ISERROR($V2103),"",OFFSET('Smelter Look-up'!$F$4,$V2103-4,0)))</f>
        <v/>
      </c>
      <c r="H2103" s="183" t="str">
        <f ca="1">IF(ISERROR($V2103),"",OFFSET('Smelter Look-up'!$G$4,$V2103-4,0))</f>
        <v/>
      </c>
      <c r="I2103" s="184" t="str">
        <f ca="1">IF(ISERROR($V2103),"",OFFSET('Smelter Look-up'!$H$4,$V2103-4,0))</f>
        <v/>
      </c>
      <c r="J2103" s="184" t="str">
        <f ca="1">IF(ISERROR($V2103),"",OFFSET('Smelter Look-up'!$I$4,$V2103-4,0))</f>
        <v/>
      </c>
      <c r="K2103" s="224"/>
      <c r="L2103" s="224"/>
      <c r="M2103" s="224"/>
      <c r="N2103" s="224"/>
      <c r="O2103" s="224"/>
      <c r="P2103" s="185"/>
      <c r="Q2103" s="225"/>
      <c r="R2103" s="182" t="str">
        <f ca="1">IF(ISERROR($V2103),"",OFFSET('Smelter Look-up'!$C$4,$V2103-4,0)&amp;"")</f>
        <v/>
      </c>
      <c r="S2103" s="181" t="str">
        <f t="shared" ca="1" si="293"/>
        <v/>
      </c>
      <c r="T2103" s="181" t="str">
        <f ca="1">IF(B2103="","",IF(ISERROR(MATCH($J2103,SorP!$B$1:$B$6226,0)),"",INDIRECT("'SorP'!$A$"&amp;MATCH($S2103&amp;$J2103,SorP!C:C,0))))</f>
        <v/>
      </c>
      <c r="U2103" s="201"/>
      <c r="V2103" s="226" t="e">
        <f>IF(C2103="",NA(),IF(OR(C2103="Smelter not listed",C2103="Smelter not yet identified"),MATCH($B2103&amp;$D2103,'Smelter Look-up'!$J:$J,0),MATCH($B2103&amp;$C2103,'Smelter Look-up'!$J:$J,0)))</f>
        <v>#N/A</v>
      </c>
      <c r="X2103" s="227">
        <f t="shared" ca="1" si="294"/>
        <v>0</v>
      </c>
      <c r="AB2103" s="228" t="str">
        <f t="shared" si="295"/>
        <v/>
      </c>
    </row>
    <row r="2104" spans="1:28" s="227" customFormat="1" ht="20.25">
      <c r="A2104" s="181"/>
      <c r="B2104" s="182" t="str">
        <f>IF(LEN(A2104)=0,"",INDEX('Smelter Look-up'!$A:$A,MATCH($A2104,'Smelter Look-up'!$E:$E,0)))</f>
        <v/>
      </c>
      <c r="C2104" s="186" t="str">
        <f>IF(LEN(A2104)=0,"",INDEX('Smelter Look-up'!$C:$C,MATCH($A2104,'Smelter Look-up'!$E:$E,0)))</f>
        <v/>
      </c>
      <c r="D2104" s="230"/>
      <c r="E2104" s="182" t="str">
        <f ca="1">IF(ISERROR($V2104),"",OFFSET('Smelter Look-up'!$D$4,$V2104-4,0)&amp;"")</f>
        <v/>
      </c>
      <c r="F2104" s="182" t="str">
        <f ca="1">IF(ISERROR($V2104),"",OFFSET('Smelter Look-up'!$E$4,$V2104-4,0))</f>
        <v/>
      </c>
      <c r="G2104" s="182" t="str">
        <f ca="1">IF(C2104=$X$4,IF(ISERROR($V2104),"Enter smelter details","RMI"),IF(ISERROR($V2104),"",OFFSET('Smelter Look-up'!$F$4,$V2104-4,0)))</f>
        <v/>
      </c>
      <c r="H2104" s="183" t="str">
        <f ca="1">IF(ISERROR($V2104),"",OFFSET('Smelter Look-up'!$G$4,$V2104-4,0))</f>
        <v/>
      </c>
      <c r="I2104" s="184" t="str">
        <f ca="1">IF(ISERROR($V2104),"",OFFSET('Smelter Look-up'!$H$4,$V2104-4,0))</f>
        <v/>
      </c>
      <c r="J2104" s="184" t="str">
        <f ca="1">IF(ISERROR($V2104),"",OFFSET('Smelter Look-up'!$I$4,$V2104-4,0))</f>
        <v/>
      </c>
      <c r="K2104" s="224"/>
      <c r="L2104" s="224"/>
      <c r="M2104" s="224"/>
      <c r="N2104" s="224"/>
      <c r="O2104" s="224"/>
      <c r="P2104" s="185"/>
      <c r="Q2104" s="225"/>
      <c r="R2104" s="182" t="str">
        <f ca="1">IF(ISERROR($V2104),"",OFFSET('Smelter Look-up'!$C$4,$V2104-4,0)&amp;"")</f>
        <v/>
      </c>
      <c r="S2104" s="181" t="str">
        <f t="shared" ca="1" si="293"/>
        <v/>
      </c>
      <c r="T2104" s="181" t="str">
        <f ca="1">IF(B2104="","",IF(ISERROR(MATCH($J2104,SorP!$B$1:$B$6226,0)),"",INDIRECT("'SorP'!$A$"&amp;MATCH($S2104&amp;$J2104,SorP!C:C,0))))</f>
        <v/>
      </c>
      <c r="U2104" s="201"/>
      <c r="V2104" s="226" t="e">
        <f>IF(C2104="",NA(),IF(OR(C2104="Smelter not listed",C2104="Smelter not yet identified"),MATCH($B2104&amp;$D2104,'Smelter Look-up'!$J:$J,0),MATCH($B2104&amp;$C2104,'Smelter Look-up'!$J:$J,0)))</f>
        <v>#N/A</v>
      </c>
      <c r="X2104" s="227">
        <f t="shared" ca="1" si="294"/>
        <v>0</v>
      </c>
      <c r="AB2104" s="228" t="str">
        <f t="shared" si="295"/>
        <v/>
      </c>
    </row>
    <row r="2105" spans="1:28" s="227" customFormat="1" ht="20.25">
      <c r="A2105" s="181"/>
      <c r="B2105" s="182" t="str">
        <f>IF(LEN(A2105)=0,"",INDEX('Smelter Look-up'!$A:$A,MATCH($A2105,'Smelter Look-up'!$E:$E,0)))</f>
        <v/>
      </c>
      <c r="C2105" s="186" t="str">
        <f>IF(LEN(A2105)=0,"",INDEX('Smelter Look-up'!$C:$C,MATCH($A2105,'Smelter Look-up'!$E:$E,0)))</f>
        <v/>
      </c>
      <c r="D2105" s="230"/>
      <c r="E2105" s="182" t="str">
        <f ca="1">IF(ISERROR($V2105),"",OFFSET('Smelter Look-up'!$D$4,$V2105-4,0)&amp;"")</f>
        <v/>
      </c>
      <c r="F2105" s="182" t="str">
        <f ca="1">IF(ISERROR($V2105),"",OFFSET('Smelter Look-up'!$E$4,$V2105-4,0))</f>
        <v/>
      </c>
      <c r="G2105" s="182" t="str">
        <f ca="1">IF(C2105=$X$4,IF(ISERROR($V2105),"Enter smelter details","RMI"),IF(ISERROR($V2105),"",OFFSET('Smelter Look-up'!$F$4,$V2105-4,0)))</f>
        <v/>
      </c>
      <c r="H2105" s="183" t="str">
        <f ca="1">IF(ISERROR($V2105),"",OFFSET('Smelter Look-up'!$G$4,$V2105-4,0))</f>
        <v/>
      </c>
      <c r="I2105" s="184" t="str">
        <f ca="1">IF(ISERROR($V2105),"",OFFSET('Smelter Look-up'!$H$4,$V2105-4,0))</f>
        <v/>
      </c>
      <c r="J2105" s="184" t="str">
        <f ca="1">IF(ISERROR($V2105),"",OFFSET('Smelter Look-up'!$I$4,$V2105-4,0))</f>
        <v/>
      </c>
      <c r="K2105" s="224"/>
      <c r="L2105" s="224"/>
      <c r="M2105" s="224"/>
      <c r="N2105" s="224"/>
      <c r="O2105" s="224"/>
      <c r="P2105" s="185"/>
      <c r="Q2105" s="225"/>
      <c r="R2105" s="182" t="str">
        <f ca="1">IF(ISERROR($V2105),"",OFFSET('Smelter Look-up'!$C$4,$V2105-4,0)&amp;"")</f>
        <v/>
      </c>
      <c r="S2105" s="181" t="str">
        <f t="shared" ca="1" si="293"/>
        <v/>
      </c>
      <c r="T2105" s="181" t="str">
        <f ca="1">IF(B2105="","",IF(ISERROR(MATCH($J2105,SorP!$B$1:$B$6226,0)),"",INDIRECT("'SorP'!$A$"&amp;MATCH($S2105&amp;$J2105,SorP!C:C,0))))</f>
        <v/>
      </c>
      <c r="U2105" s="201"/>
      <c r="V2105" s="226" t="e">
        <f>IF(C2105="",NA(),IF(OR(C2105="Smelter not listed",C2105="Smelter not yet identified"),MATCH($B2105&amp;$D2105,'Smelter Look-up'!$J:$J,0),MATCH($B2105&amp;$C2105,'Smelter Look-up'!$J:$J,0)))</f>
        <v>#N/A</v>
      </c>
      <c r="X2105" s="227">
        <f t="shared" ca="1" si="294"/>
        <v>0</v>
      </c>
      <c r="AB2105" s="228" t="str">
        <f t="shared" si="295"/>
        <v/>
      </c>
    </row>
    <row r="2106" spans="1:28" s="227" customFormat="1" ht="20.25">
      <c r="A2106" s="181"/>
      <c r="B2106" s="182" t="str">
        <f>IF(LEN(A2106)=0,"",INDEX('Smelter Look-up'!$A:$A,MATCH($A2106,'Smelter Look-up'!$E:$E,0)))</f>
        <v/>
      </c>
      <c r="C2106" s="186" t="str">
        <f>IF(LEN(A2106)=0,"",INDEX('Smelter Look-up'!$C:$C,MATCH($A2106,'Smelter Look-up'!$E:$E,0)))</f>
        <v/>
      </c>
      <c r="D2106" s="230"/>
      <c r="E2106" s="182" t="str">
        <f ca="1">IF(ISERROR($V2106),"",OFFSET('Smelter Look-up'!$D$4,$V2106-4,0)&amp;"")</f>
        <v/>
      </c>
      <c r="F2106" s="182" t="str">
        <f ca="1">IF(ISERROR($V2106),"",OFFSET('Smelter Look-up'!$E$4,$V2106-4,0))</f>
        <v/>
      </c>
      <c r="G2106" s="182" t="str">
        <f ca="1">IF(C2106=$X$4,IF(ISERROR($V2106),"Enter smelter details","RMI"),IF(ISERROR($V2106),"",OFFSET('Smelter Look-up'!$F$4,$V2106-4,0)))</f>
        <v/>
      </c>
      <c r="H2106" s="183" t="str">
        <f ca="1">IF(ISERROR($V2106),"",OFFSET('Smelter Look-up'!$G$4,$V2106-4,0))</f>
        <v/>
      </c>
      <c r="I2106" s="184" t="str">
        <f ca="1">IF(ISERROR($V2106),"",OFFSET('Smelter Look-up'!$H$4,$V2106-4,0))</f>
        <v/>
      </c>
      <c r="J2106" s="184" t="str">
        <f ca="1">IF(ISERROR($V2106),"",OFFSET('Smelter Look-up'!$I$4,$V2106-4,0))</f>
        <v/>
      </c>
      <c r="K2106" s="224"/>
      <c r="L2106" s="224"/>
      <c r="M2106" s="224"/>
      <c r="N2106" s="224"/>
      <c r="O2106" s="224"/>
      <c r="P2106" s="185"/>
      <c r="Q2106" s="225"/>
      <c r="R2106" s="182" t="str">
        <f ca="1">IF(ISERROR($V2106),"",OFFSET('Smelter Look-up'!$C$4,$V2106-4,0)&amp;"")</f>
        <v/>
      </c>
      <c r="S2106" s="181" t="str">
        <f t="shared" ca="1" si="293"/>
        <v/>
      </c>
      <c r="T2106" s="181" t="str">
        <f ca="1">IF(B2106="","",IF(ISERROR(MATCH($J2106,SorP!$B$1:$B$6226,0)),"",INDIRECT("'SorP'!$A$"&amp;MATCH($S2106&amp;$J2106,SorP!C:C,0))))</f>
        <v/>
      </c>
      <c r="U2106" s="201"/>
      <c r="V2106" s="226" t="e">
        <f>IF(C2106="",NA(),IF(OR(C2106="Smelter not listed",C2106="Smelter not yet identified"),MATCH($B2106&amp;$D2106,'Smelter Look-up'!$J:$J,0),MATCH($B2106&amp;$C2106,'Smelter Look-up'!$J:$J,0)))</f>
        <v>#N/A</v>
      </c>
      <c r="X2106" s="227">
        <f t="shared" ca="1" si="294"/>
        <v>0</v>
      </c>
      <c r="AB2106" s="228" t="str">
        <f t="shared" si="295"/>
        <v/>
      </c>
    </row>
    <row r="2107" spans="1:28" s="227" customFormat="1" ht="20.25">
      <c r="A2107" s="181"/>
      <c r="B2107" s="182" t="str">
        <f>IF(LEN(A2107)=0,"",INDEX('Smelter Look-up'!$A:$A,MATCH($A2107,'Smelter Look-up'!$E:$E,0)))</f>
        <v/>
      </c>
      <c r="C2107" s="186" t="str">
        <f>IF(LEN(A2107)=0,"",INDEX('Smelter Look-up'!$C:$C,MATCH($A2107,'Smelter Look-up'!$E:$E,0)))</f>
        <v/>
      </c>
      <c r="D2107" s="230"/>
      <c r="E2107" s="182" t="str">
        <f ca="1">IF(ISERROR($V2107),"",OFFSET('Smelter Look-up'!$D$4,$V2107-4,0)&amp;"")</f>
        <v/>
      </c>
      <c r="F2107" s="182" t="str">
        <f ca="1">IF(ISERROR($V2107),"",OFFSET('Smelter Look-up'!$E$4,$V2107-4,0))</f>
        <v/>
      </c>
      <c r="G2107" s="182" t="str">
        <f ca="1">IF(C2107=$X$4,IF(ISERROR($V2107),"Enter smelter details","RMI"),IF(ISERROR($V2107),"",OFFSET('Smelter Look-up'!$F$4,$V2107-4,0)))</f>
        <v/>
      </c>
      <c r="H2107" s="183" t="str">
        <f ca="1">IF(ISERROR($V2107),"",OFFSET('Smelter Look-up'!$G$4,$V2107-4,0))</f>
        <v/>
      </c>
      <c r="I2107" s="184" t="str">
        <f ca="1">IF(ISERROR($V2107),"",OFFSET('Smelter Look-up'!$H$4,$V2107-4,0))</f>
        <v/>
      </c>
      <c r="J2107" s="184" t="str">
        <f ca="1">IF(ISERROR($V2107),"",OFFSET('Smelter Look-up'!$I$4,$V2107-4,0))</f>
        <v/>
      </c>
      <c r="K2107" s="224"/>
      <c r="L2107" s="224"/>
      <c r="M2107" s="224"/>
      <c r="N2107" s="224"/>
      <c r="O2107" s="224"/>
      <c r="P2107" s="185"/>
      <c r="Q2107" s="225"/>
      <c r="R2107" s="182" t="str">
        <f ca="1">IF(ISERROR($V2107),"",OFFSET('Smelter Look-up'!$C$4,$V2107-4,0)&amp;"")</f>
        <v/>
      </c>
      <c r="S2107" s="181" t="str">
        <f t="shared" ref="S2107" ca="1" si="296">IF(B2107="","",IF(ISERROR(MATCH($E2107,CL,0)),"Unknown",INDIRECT("'C'!$A$"&amp;MATCH($E2107,CL,0)+1)))</f>
        <v/>
      </c>
      <c r="T2107" s="181" t="str">
        <f ca="1">IF(B2107="","",IF(ISERROR(MATCH($J2107,SorP!$B$1:$B$6226,0)),"",INDIRECT("'SorP'!$A$"&amp;MATCH($S2107&amp;$J2107,SorP!C:C,0))))</f>
        <v/>
      </c>
      <c r="U2107" s="201"/>
      <c r="V2107" s="226" t="e">
        <f>IF(C2107="",NA(),IF(OR(C2107="Smelter not listed",C2107="Smelter not yet identified"),MATCH($B2107&amp;$D2107,'Smelter Look-up'!$J:$J,0),MATCH($B2107&amp;$C2107,'Smelter Look-up'!$J:$J,0)))</f>
        <v>#N/A</v>
      </c>
      <c r="X2107" s="227">
        <f t="shared" ref="X2107" ca="1" si="297">IF(AND(C2107="Smelter not listed",OR(LEN(D2107)=0,LEN(E2107)=0)),1,0)</f>
        <v>0</v>
      </c>
      <c r="AB2107" s="228" t="str">
        <f t="shared" ref="AB2107" si="298">B2107&amp;C2107</f>
        <v/>
      </c>
    </row>
    <row r="2108" spans="1:28" s="227" customFormat="1" ht="20.25">
      <c r="A2108" s="181"/>
      <c r="B2108" s="182" t="str">
        <f>IF(LEN(A2108)=0,"",INDEX('Smelter Look-up'!$A:$A,MATCH($A2108,'Smelter Look-up'!$E:$E,0)))</f>
        <v/>
      </c>
      <c r="C2108" s="186" t="str">
        <f>IF(LEN(A2108)=0,"",INDEX('Smelter Look-up'!$C:$C,MATCH($A2108,'Smelter Look-up'!$E:$E,0)))</f>
        <v/>
      </c>
      <c r="D2108" s="230"/>
      <c r="E2108" s="182" t="str">
        <f ca="1">IF(ISERROR($V2108),"",OFFSET('Smelter Look-up'!$D$4,$V2108-4,0)&amp;"")</f>
        <v/>
      </c>
      <c r="F2108" s="182" t="str">
        <f ca="1">IF(ISERROR($V2108),"",OFFSET('Smelter Look-up'!$E$4,$V2108-4,0))</f>
        <v/>
      </c>
      <c r="G2108" s="182" t="str">
        <f ca="1">IF(C2108=$X$4,IF(ISERROR($V2108),"Enter smelter details","RMI"),IF(ISERROR($V2108),"",OFFSET('Smelter Look-up'!$F$4,$V2108-4,0)))</f>
        <v/>
      </c>
      <c r="H2108" s="183" t="str">
        <f ca="1">IF(ISERROR($V2108),"",OFFSET('Smelter Look-up'!$G$4,$V2108-4,0))</f>
        <v/>
      </c>
      <c r="I2108" s="184" t="str">
        <f ca="1">IF(ISERROR($V2108),"",OFFSET('Smelter Look-up'!$H$4,$V2108-4,0))</f>
        <v/>
      </c>
      <c r="J2108" s="184" t="str">
        <f ca="1">IF(ISERROR($V2108),"",OFFSET('Smelter Look-up'!$I$4,$V2108-4,0))</f>
        <v/>
      </c>
      <c r="K2108" s="224"/>
      <c r="L2108" s="224"/>
      <c r="M2108" s="224"/>
      <c r="N2108" s="224"/>
      <c r="O2108" s="224"/>
      <c r="P2108" s="185"/>
      <c r="Q2108" s="225"/>
      <c r="R2108" s="182" t="str">
        <f ca="1">IF(ISERROR($V2108),"",OFFSET('Smelter Look-up'!$C$4,$V2108-4,0)&amp;"")</f>
        <v/>
      </c>
      <c r="S2108" s="181" t="str">
        <f t="shared" ref="S2108:S2139" ca="1" si="299">IF(B2108="","",IF(ISERROR(MATCH($E2108,CL,0)),"Unknown",INDIRECT("'C'!$A$"&amp;MATCH($E2108,CL,0)+1)))</f>
        <v/>
      </c>
      <c r="T2108" s="181" t="str">
        <f ca="1">IF(B2108="","",IF(ISERROR(MATCH($J2108,SorP!$B$1:$B$6226,0)),"",INDIRECT("'SorP'!$A$"&amp;MATCH($S2108&amp;$J2108,SorP!C:C,0))))</f>
        <v/>
      </c>
      <c r="U2108" s="201"/>
      <c r="V2108" s="226" t="e">
        <f>IF(C2108="",NA(),IF(OR(C2108="Smelter not listed",C2108="Smelter not yet identified"),MATCH($B2108&amp;$D2108,'Smelter Look-up'!$J:$J,0),MATCH($B2108&amp;$C2108,'Smelter Look-up'!$J:$J,0)))</f>
        <v>#N/A</v>
      </c>
      <c r="X2108" s="227">
        <f t="shared" ref="X2108:X2139" ca="1" si="300">IF(AND(C2108="Smelter not listed",OR(LEN(D2108)=0,LEN(E2108)=0)),1,0)</f>
        <v>0</v>
      </c>
      <c r="AB2108" s="228" t="str">
        <f t="shared" ref="AB2108:AB2139" si="301">B2108&amp;C2108</f>
        <v/>
      </c>
    </row>
    <row r="2109" spans="1:28" s="227" customFormat="1" ht="20.25">
      <c r="A2109" s="181"/>
      <c r="B2109" s="182" t="str">
        <f>IF(LEN(A2109)=0,"",INDEX('Smelter Look-up'!$A:$A,MATCH($A2109,'Smelter Look-up'!$E:$E,0)))</f>
        <v/>
      </c>
      <c r="C2109" s="186" t="str">
        <f>IF(LEN(A2109)=0,"",INDEX('Smelter Look-up'!$C:$C,MATCH($A2109,'Smelter Look-up'!$E:$E,0)))</f>
        <v/>
      </c>
      <c r="D2109" s="230"/>
      <c r="E2109" s="182" t="str">
        <f ca="1">IF(ISERROR($V2109),"",OFFSET('Smelter Look-up'!$D$4,$V2109-4,0)&amp;"")</f>
        <v/>
      </c>
      <c r="F2109" s="182" t="str">
        <f ca="1">IF(ISERROR($V2109),"",OFFSET('Smelter Look-up'!$E$4,$V2109-4,0))</f>
        <v/>
      </c>
      <c r="G2109" s="182" t="str">
        <f ca="1">IF(C2109=$X$4,IF(ISERROR($V2109),"Enter smelter details","RMI"),IF(ISERROR($V2109),"",OFFSET('Smelter Look-up'!$F$4,$V2109-4,0)))</f>
        <v/>
      </c>
      <c r="H2109" s="183" t="str">
        <f ca="1">IF(ISERROR($V2109),"",OFFSET('Smelter Look-up'!$G$4,$V2109-4,0))</f>
        <v/>
      </c>
      <c r="I2109" s="184" t="str">
        <f ca="1">IF(ISERROR($V2109),"",OFFSET('Smelter Look-up'!$H$4,$V2109-4,0))</f>
        <v/>
      </c>
      <c r="J2109" s="184" t="str">
        <f ca="1">IF(ISERROR($V2109),"",OFFSET('Smelter Look-up'!$I$4,$V2109-4,0))</f>
        <v/>
      </c>
      <c r="K2109" s="224"/>
      <c r="L2109" s="224"/>
      <c r="M2109" s="224"/>
      <c r="N2109" s="224"/>
      <c r="O2109" s="224"/>
      <c r="P2109" s="185"/>
      <c r="Q2109" s="225"/>
      <c r="R2109" s="182" t="str">
        <f ca="1">IF(ISERROR($V2109),"",OFFSET('Smelter Look-up'!$C$4,$V2109-4,0)&amp;"")</f>
        <v/>
      </c>
      <c r="S2109" s="181" t="str">
        <f t="shared" ca="1" si="299"/>
        <v/>
      </c>
      <c r="T2109" s="181" t="str">
        <f ca="1">IF(B2109="","",IF(ISERROR(MATCH($J2109,SorP!$B$1:$B$6226,0)),"",INDIRECT("'SorP'!$A$"&amp;MATCH($S2109&amp;$J2109,SorP!C:C,0))))</f>
        <v/>
      </c>
      <c r="U2109" s="201"/>
      <c r="V2109" s="226" t="e">
        <f>IF(C2109="",NA(),IF(OR(C2109="Smelter not listed",C2109="Smelter not yet identified"),MATCH($B2109&amp;$D2109,'Smelter Look-up'!$J:$J,0),MATCH($B2109&amp;$C2109,'Smelter Look-up'!$J:$J,0)))</f>
        <v>#N/A</v>
      </c>
      <c r="X2109" s="227">
        <f t="shared" ca="1" si="300"/>
        <v>0</v>
      </c>
      <c r="AB2109" s="228" t="str">
        <f t="shared" si="301"/>
        <v/>
      </c>
    </row>
    <row r="2110" spans="1:28" s="227" customFormat="1" ht="20.25">
      <c r="A2110" s="181"/>
      <c r="B2110" s="182" t="str">
        <f>IF(LEN(A2110)=0,"",INDEX('Smelter Look-up'!$A:$A,MATCH($A2110,'Smelter Look-up'!$E:$E,0)))</f>
        <v/>
      </c>
      <c r="C2110" s="186" t="str">
        <f>IF(LEN(A2110)=0,"",INDEX('Smelter Look-up'!$C:$C,MATCH($A2110,'Smelter Look-up'!$E:$E,0)))</f>
        <v/>
      </c>
      <c r="D2110" s="230"/>
      <c r="E2110" s="182" t="str">
        <f ca="1">IF(ISERROR($V2110),"",OFFSET('Smelter Look-up'!$D$4,$V2110-4,0)&amp;"")</f>
        <v/>
      </c>
      <c r="F2110" s="182" t="str">
        <f ca="1">IF(ISERROR($V2110),"",OFFSET('Smelter Look-up'!$E$4,$V2110-4,0))</f>
        <v/>
      </c>
      <c r="G2110" s="182" t="str">
        <f ca="1">IF(C2110=$X$4,IF(ISERROR($V2110),"Enter smelter details","RMI"),IF(ISERROR($V2110),"",OFFSET('Smelter Look-up'!$F$4,$V2110-4,0)))</f>
        <v/>
      </c>
      <c r="H2110" s="183" t="str">
        <f ca="1">IF(ISERROR($V2110),"",OFFSET('Smelter Look-up'!$G$4,$V2110-4,0))</f>
        <v/>
      </c>
      <c r="I2110" s="184" t="str">
        <f ca="1">IF(ISERROR($V2110),"",OFFSET('Smelter Look-up'!$H$4,$V2110-4,0))</f>
        <v/>
      </c>
      <c r="J2110" s="184" t="str">
        <f ca="1">IF(ISERROR($V2110),"",OFFSET('Smelter Look-up'!$I$4,$V2110-4,0))</f>
        <v/>
      </c>
      <c r="K2110" s="224"/>
      <c r="L2110" s="224"/>
      <c r="M2110" s="224"/>
      <c r="N2110" s="224"/>
      <c r="O2110" s="224"/>
      <c r="P2110" s="185"/>
      <c r="Q2110" s="225"/>
      <c r="R2110" s="182" t="str">
        <f ca="1">IF(ISERROR($V2110),"",OFFSET('Smelter Look-up'!$C$4,$V2110-4,0)&amp;"")</f>
        <v/>
      </c>
      <c r="S2110" s="181" t="str">
        <f t="shared" ca="1" si="299"/>
        <v/>
      </c>
      <c r="T2110" s="181" t="str">
        <f ca="1">IF(B2110="","",IF(ISERROR(MATCH($J2110,SorP!$B$1:$B$6226,0)),"",INDIRECT("'SorP'!$A$"&amp;MATCH($S2110&amp;$J2110,SorP!C:C,0))))</f>
        <v/>
      </c>
      <c r="U2110" s="201"/>
      <c r="V2110" s="226" t="e">
        <f>IF(C2110="",NA(),IF(OR(C2110="Smelter not listed",C2110="Smelter not yet identified"),MATCH($B2110&amp;$D2110,'Smelter Look-up'!$J:$J,0),MATCH($B2110&amp;$C2110,'Smelter Look-up'!$J:$J,0)))</f>
        <v>#N/A</v>
      </c>
      <c r="X2110" s="227">
        <f t="shared" ca="1" si="300"/>
        <v>0</v>
      </c>
      <c r="AB2110" s="228" t="str">
        <f t="shared" si="301"/>
        <v/>
      </c>
    </row>
    <row r="2111" spans="1:28" s="227" customFormat="1" ht="20.25">
      <c r="A2111" s="181"/>
      <c r="B2111" s="182" t="str">
        <f>IF(LEN(A2111)=0,"",INDEX('Smelter Look-up'!$A:$A,MATCH($A2111,'Smelter Look-up'!$E:$E,0)))</f>
        <v/>
      </c>
      <c r="C2111" s="186" t="str">
        <f>IF(LEN(A2111)=0,"",INDEX('Smelter Look-up'!$C:$C,MATCH($A2111,'Smelter Look-up'!$E:$E,0)))</f>
        <v/>
      </c>
      <c r="D2111" s="230"/>
      <c r="E2111" s="182" t="str">
        <f ca="1">IF(ISERROR($V2111),"",OFFSET('Smelter Look-up'!$D$4,$V2111-4,0)&amp;"")</f>
        <v/>
      </c>
      <c r="F2111" s="182" t="str">
        <f ca="1">IF(ISERROR($V2111),"",OFFSET('Smelter Look-up'!$E$4,$V2111-4,0))</f>
        <v/>
      </c>
      <c r="G2111" s="182" t="str">
        <f ca="1">IF(C2111=$X$4,IF(ISERROR($V2111),"Enter smelter details","RMI"),IF(ISERROR($V2111),"",OFFSET('Smelter Look-up'!$F$4,$V2111-4,0)))</f>
        <v/>
      </c>
      <c r="H2111" s="183" t="str">
        <f ca="1">IF(ISERROR($V2111),"",OFFSET('Smelter Look-up'!$G$4,$V2111-4,0))</f>
        <v/>
      </c>
      <c r="I2111" s="184" t="str">
        <f ca="1">IF(ISERROR($V2111),"",OFFSET('Smelter Look-up'!$H$4,$V2111-4,0))</f>
        <v/>
      </c>
      <c r="J2111" s="184" t="str">
        <f ca="1">IF(ISERROR($V2111),"",OFFSET('Smelter Look-up'!$I$4,$V2111-4,0))</f>
        <v/>
      </c>
      <c r="K2111" s="224"/>
      <c r="L2111" s="224"/>
      <c r="M2111" s="224"/>
      <c r="N2111" s="224"/>
      <c r="O2111" s="224"/>
      <c r="P2111" s="185"/>
      <c r="Q2111" s="225"/>
      <c r="R2111" s="182" t="str">
        <f ca="1">IF(ISERROR($V2111),"",OFFSET('Smelter Look-up'!$C$4,$V2111-4,0)&amp;"")</f>
        <v/>
      </c>
      <c r="S2111" s="181" t="str">
        <f t="shared" ca="1" si="299"/>
        <v/>
      </c>
      <c r="T2111" s="181" t="str">
        <f ca="1">IF(B2111="","",IF(ISERROR(MATCH($J2111,SorP!$B$1:$B$6226,0)),"",INDIRECT("'SorP'!$A$"&amp;MATCH($S2111&amp;$J2111,SorP!C:C,0))))</f>
        <v/>
      </c>
      <c r="U2111" s="201"/>
      <c r="V2111" s="226" t="e">
        <f>IF(C2111="",NA(),IF(OR(C2111="Smelter not listed",C2111="Smelter not yet identified"),MATCH($B2111&amp;$D2111,'Smelter Look-up'!$J:$J,0),MATCH($B2111&amp;$C2111,'Smelter Look-up'!$J:$J,0)))</f>
        <v>#N/A</v>
      </c>
      <c r="X2111" s="227">
        <f t="shared" ca="1" si="300"/>
        <v>0</v>
      </c>
      <c r="AB2111" s="228" t="str">
        <f t="shared" si="301"/>
        <v/>
      </c>
    </row>
    <row r="2112" spans="1:28" s="227" customFormat="1" ht="20.25">
      <c r="A2112" s="181"/>
      <c r="B2112" s="182" t="str">
        <f>IF(LEN(A2112)=0,"",INDEX('Smelter Look-up'!$A:$A,MATCH($A2112,'Smelter Look-up'!$E:$E,0)))</f>
        <v/>
      </c>
      <c r="C2112" s="186" t="str">
        <f>IF(LEN(A2112)=0,"",INDEX('Smelter Look-up'!$C:$C,MATCH($A2112,'Smelter Look-up'!$E:$E,0)))</f>
        <v/>
      </c>
      <c r="D2112" s="230"/>
      <c r="E2112" s="182" t="str">
        <f ca="1">IF(ISERROR($V2112),"",OFFSET('Smelter Look-up'!$D$4,$V2112-4,0)&amp;"")</f>
        <v/>
      </c>
      <c r="F2112" s="182" t="str">
        <f ca="1">IF(ISERROR($V2112),"",OFFSET('Smelter Look-up'!$E$4,$V2112-4,0))</f>
        <v/>
      </c>
      <c r="G2112" s="182" t="str">
        <f ca="1">IF(C2112=$X$4,IF(ISERROR($V2112),"Enter smelter details","RMI"),IF(ISERROR($V2112),"",OFFSET('Smelter Look-up'!$F$4,$V2112-4,0)))</f>
        <v/>
      </c>
      <c r="H2112" s="183" t="str">
        <f ca="1">IF(ISERROR($V2112),"",OFFSET('Smelter Look-up'!$G$4,$V2112-4,0))</f>
        <v/>
      </c>
      <c r="I2112" s="184" t="str">
        <f ca="1">IF(ISERROR($V2112),"",OFFSET('Smelter Look-up'!$H$4,$V2112-4,0))</f>
        <v/>
      </c>
      <c r="J2112" s="184" t="str">
        <f ca="1">IF(ISERROR($V2112),"",OFFSET('Smelter Look-up'!$I$4,$V2112-4,0))</f>
        <v/>
      </c>
      <c r="K2112" s="224"/>
      <c r="L2112" s="224"/>
      <c r="M2112" s="224"/>
      <c r="N2112" s="224"/>
      <c r="O2112" s="224"/>
      <c r="P2112" s="185"/>
      <c r="Q2112" s="225"/>
      <c r="R2112" s="182" t="str">
        <f ca="1">IF(ISERROR($V2112),"",OFFSET('Smelter Look-up'!$C$4,$V2112-4,0)&amp;"")</f>
        <v/>
      </c>
      <c r="S2112" s="181" t="str">
        <f t="shared" ca="1" si="299"/>
        <v/>
      </c>
      <c r="T2112" s="181" t="str">
        <f ca="1">IF(B2112="","",IF(ISERROR(MATCH($J2112,SorP!$B$1:$B$6226,0)),"",INDIRECT("'SorP'!$A$"&amp;MATCH($S2112&amp;$J2112,SorP!C:C,0))))</f>
        <v/>
      </c>
      <c r="U2112" s="201"/>
      <c r="V2112" s="226" t="e">
        <f>IF(C2112="",NA(),IF(OR(C2112="Smelter not listed",C2112="Smelter not yet identified"),MATCH($B2112&amp;$D2112,'Smelter Look-up'!$J:$J,0),MATCH($B2112&amp;$C2112,'Smelter Look-up'!$J:$J,0)))</f>
        <v>#N/A</v>
      </c>
      <c r="X2112" s="227">
        <f t="shared" ca="1" si="300"/>
        <v>0</v>
      </c>
      <c r="AB2112" s="228" t="str">
        <f t="shared" si="301"/>
        <v/>
      </c>
    </row>
    <row r="2113" spans="1:28" s="227" customFormat="1" ht="20.25">
      <c r="A2113" s="181"/>
      <c r="B2113" s="182" t="str">
        <f>IF(LEN(A2113)=0,"",INDEX('Smelter Look-up'!$A:$A,MATCH($A2113,'Smelter Look-up'!$E:$E,0)))</f>
        <v/>
      </c>
      <c r="C2113" s="186" t="str">
        <f>IF(LEN(A2113)=0,"",INDEX('Smelter Look-up'!$C:$C,MATCH($A2113,'Smelter Look-up'!$E:$E,0)))</f>
        <v/>
      </c>
      <c r="D2113" s="230"/>
      <c r="E2113" s="182" t="str">
        <f ca="1">IF(ISERROR($V2113),"",OFFSET('Smelter Look-up'!$D$4,$V2113-4,0)&amp;"")</f>
        <v/>
      </c>
      <c r="F2113" s="182" t="str">
        <f ca="1">IF(ISERROR($V2113),"",OFFSET('Smelter Look-up'!$E$4,$V2113-4,0))</f>
        <v/>
      </c>
      <c r="G2113" s="182" t="str">
        <f ca="1">IF(C2113=$X$4,IF(ISERROR($V2113),"Enter smelter details","RMI"),IF(ISERROR($V2113),"",OFFSET('Smelter Look-up'!$F$4,$V2113-4,0)))</f>
        <v/>
      </c>
      <c r="H2113" s="183" t="str">
        <f ca="1">IF(ISERROR($V2113),"",OFFSET('Smelter Look-up'!$G$4,$V2113-4,0))</f>
        <v/>
      </c>
      <c r="I2113" s="184" t="str">
        <f ca="1">IF(ISERROR($V2113),"",OFFSET('Smelter Look-up'!$H$4,$V2113-4,0))</f>
        <v/>
      </c>
      <c r="J2113" s="184" t="str">
        <f ca="1">IF(ISERROR($V2113),"",OFFSET('Smelter Look-up'!$I$4,$V2113-4,0))</f>
        <v/>
      </c>
      <c r="K2113" s="224"/>
      <c r="L2113" s="224"/>
      <c r="M2113" s="224"/>
      <c r="N2113" s="224"/>
      <c r="O2113" s="224"/>
      <c r="P2113" s="185"/>
      <c r="Q2113" s="225"/>
      <c r="R2113" s="182" t="str">
        <f ca="1">IF(ISERROR($V2113),"",OFFSET('Smelter Look-up'!$C$4,$V2113-4,0)&amp;"")</f>
        <v/>
      </c>
      <c r="S2113" s="181" t="str">
        <f t="shared" ca="1" si="299"/>
        <v/>
      </c>
      <c r="T2113" s="181" t="str">
        <f ca="1">IF(B2113="","",IF(ISERROR(MATCH($J2113,SorP!$B$1:$B$6226,0)),"",INDIRECT("'SorP'!$A$"&amp;MATCH($S2113&amp;$J2113,SorP!C:C,0))))</f>
        <v/>
      </c>
      <c r="U2113" s="201"/>
      <c r="V2113" s="226" t="e">
        <f>IF(C2113="",NA(),IF(OR(C2113="Smelter not listed",C2113="Smelter not yet identified"),MATCH($B2113&amp;$D2113,'Smelter Look-up'!$J:$J,0),MATCH($B2113&amp;$C2113,'Smelter Look-up'!$J:$J,0)))</f>
        <v>#N/A</v>
      </c>
      <c r="X2113" s="227">
        <f t="shared" ca="1" si="300"/>
        <v>0</v>
      </c>
      <c r="AB2113" s="228" t="str">
        <f t="shared" si="301"/>
        <v/>
      </c>
    </row>
    <row r="2114" spans="1:28" s="227" customFormat="1" ht="20.25">
      <c r="A2114" s="181"/>
      <c r="B2114" s="182" t="str">
        <f>IF(LEN(A2114)=0,"",INDEX('Smelter Look-up'!$A:$A,MATCH($A2114,'Smelter Look-up'!$E:$E,0)))</f>
        <v/>
      </c>
      <c r="C2114" s="186" t="str">
        <f>IF(LEN(A2114)=0,"",INDEX('Smelter Look-up'!$C:$C,MATCH($A2114,'Smelter Look-up'!$E:$E,0)))</f>
        <v/>
      </c>
      <c r="D2114" s="230"/>
      <c r="E2114" s="182" t="str">
        <f ca="1">IF(ISERROR($V2114),"",OFFSET('Smelter Look-up'!$D$4,$V2114-4,0)&amp;"")</f>
        <v/>
      </c>
      <c r="F2114" s="182" t="str">
        <f ca="1">IF(ISERROR($V2114),"",OFFSET('Smelter Look-up'!$E$4,$V2114-4,0))</f>
        <v/>
      </c>
      <c r="G2114" s="182" t="str">
        <f ca="1">IF(C2114=$X$4,IF(ISERROR($V2114),"Enter smelter details","RMI"),IF(ISERROR($V2114),"",OFFSET('Smelter Look-up'!$F$4,$V2114-4,0)))</f>
        <v/>
      </c>
      <c r="H2114" s="183" t="str">
        <f ca="1">IF(ISERROR($V2114),"",OFFSET('Smelter Look-up'!$G$4,$V2114-4,0))</f>
        <v/>
      </c>
      <c r="I2114" s="184" t="str">
        <f ca="1">IF(ISERROR($V2114),"",OFFSET('Smelter Look-up'!$H$4,$V2114-4,0))</f>
        <v/>
      </c>
      <c r="J2114" s="184" t="str">
        <f ca="1">IF(ISERROR($V2114),"",OFFSET('Smelter Look-up'!$I$4,$V2114-4,0))</f>
        <v/>
      </c>
      <c r="K2114" s="224"/>
      <c r="L2114" s="224"/>
      <c r="M2114" s="224"/>
      <c r="N2114" s="224"/>
      <c r="O2114" s="224"/>
      <c r="P2114" s="185"/>
      <c r="Q2114" s="225"/>
      <c r="R2114" s="182" t="str">
        <f ca="1">IF(ISERROR($V2114),"",OFFSET('Smelter Look-up'!$C$4,$V2114-4,0)&amp;"")</f>
        <v/>
      </c>
      <c r="S2114" s="181" t="str">
        <f t="shared" ca="1" si="299"/>
        <v/>
      </c>
      <c r="T2114" s="181" t="str">
        <f ca="1">IF(B2114="","",IF(ISERROR(MATCH($J2114,SorP!$B$1:$B$6226,0)),"",INDIRECT("'SorP'!$A$"&amp;MATCH($S2114&amp;$J2114,SorP!C:C,0))))</f>
        <v/>
      </c>
      <c r="U2114" s="201"/>
      <c r="V2114" s="226" t="e">
        <f>IF(C2114="",NA(),IF(OR(C2114="Smelter not listed",C2114="Smelter not yet identified"),MATCH($B2114&amp;$D2114,'Smelter Look-up'!$J:$J,0),MATCH($B2114&amp;$C2114,'Smelter Look-up'!$J:$J,0)))</f>
        <v>#N/A</v>
      </c>
      <c r="X2114" s="227">
        <f t="shared" ca="1" si="300"/>
        <v>0</v>
      </c>
      <c r="AB2114" s="228" t="str">
        <f t="shared" si="301"/>
        <v/>
      </c>
    </row>
    <row r="2115" spans="1:28" s="227" customFormat="1" ht="20.25">
      <c r="A2115" s="181"/>
      <c r="B2115" s="182" t="str">
        <f>IF(LEN(A2115)=0,"",INDEX('Smelter Look-up'!$A:$A,MATCH($A2115,'Smelter Look-up'!$E:$E,0)))</f>
        <v/>
      </c>
      <c r="C2115" s="186" t="str">
        <f>IF(LEN(A2115)=0,"",INDEX('Smelter Look-up'!$C:$C,MATCH($A2115,'Smelter Look-up'!$E:$E,0)))</f>
        <v/>
      </c>
      <c r="D2115" s="230"/>
      <c r="E2115" s="182" t="str">
        <f ca="1">IF(ISERROR($V2115),"",OFFSET('Smelter Look-up'!$D$4,$V2115-4,0)&amp;"")</f>
        <v/>
      </c>
      <c r="F2115" s="182" t="str">
        <f ca="1">IF(ISERROR($V2115),"",OFFSET('Smelter Look-up'!$E$4,$V2115-4,0))</f>
        <v/>
      </c>
      <c r="G2115" s="182" t="str">
        <f ca="1">IF(C2115=$X$4,IF(ISERROR($V2115),"Enter smelter details","RMI"),IF(ISERROR($V2115),"",OFFSET('Smelter Look-up'!$F$4,$V2115-4,0)))</f>
        <v/>
      </c>
      <c r="H2115" s="183" t="str">
        <f ca="1">IF(ISERROR($V2115),"",OFFSET('Smelter Look-up'!$G$4,$V2115-4,0))</f>
        <v/>
      </c>
      <c r="I2115" s="184" t="str">
        <f ca="1">IF(ISERROR($V2115),"",OFFSET('Smelter Look-up'!$H$4,$V2115-4,0))</f>
        <v/>
      </c>
      <c r="J2115" s="184" t="str">
        <f ca="1">IF(ISERROR($V2115),"",OFFSET('Smelter Look-up'!$I$4,$V2115-4,0))</f>
        <v/>
      </c>
      <c r="K2115" s="224"/>
      <c r="L2115" s="224"/>
      <c r="M2115" s="224"/>
      <c r="N2115" s="224"/>
      <c r="O2115" s="224"/>
      <c r="P2115" s="185"/>
      <c r="Q2115" s="225"/>
      <c r="R2115" s="182" t="str">
        <f ca="1">IF(ISERROR($V2115),"",OFFSET('Smelter Look-up'!$C$4,$V2115-4,0)&amp;"")</f>
        <v/>
      </c>
      <c r="S2115" s="181" t="str">
        <f t="shared" ca="1" si="299"/>
        <v/>
      </c>
      <c r="T2115" s="181" t="str">
        <f ca="1">IF(B2115="","",IF(ISERROR(MATCH($J2115,SorP!$B$1:$B$6226,0)),"",INDIRECT("'SorP'!$A$"&amp;MATCH($S2115&amp;$J2115,SorP!C:C,0))))</f>
        <v/>
      </c>
      <c r="U2115" s="201"/>
      <c r="V2115" s="226" t="e">
        <f>IF(C2115="",NA(),IF(OR(C2115="Smelter not listed",C2115="Smelter not yet identified"),MATCH($B2115&amp;$D2115,'Smelter Look-up'!$J:$J,0),MATCH($B2115&amp;$C2115,'Smelter Look-up'!$J:$J,0)))</f>
        <v>#N/A</v>
      </c>
      <c r="X2115" s="227">
        <f t="shared" ca="1" si="300"/>
        <v>0</v>
      </c>
      <c r="AB2115" s="228" t="str">
        <f t="shared" si="301"/>
        <v/>
      </c>
    </row>
    <row r="2116" spans="1:28" s="227" customFormat="1" ht="20.25">
      <c r="A2116" s="181"/>
      <c r="B2116" s="182" t="str">
        <f>IF(LEN(A2116)=0,"",INDEX('Smelter Look-up'!$A:$A,MATCH($A2116,'Smelter Look-up'!$E:$E,0)))</f>
        <v/>
      </c>
      <c r="C2116" s="186" t="str">
        <f>IF(LEN(A2116)=0,"",INDEX('Smelter Look-up'!$C:$C,MATCH($A2116,'Smelter Look-up'!$E:$E,0)))</f>
        <v/>
      </c>
      <c r="D2116" s="230"/>
      <c r="E2116" s="182" t="str">
        <f ca="1">IF(ISERROR($V2116),"",OFFSET('Smelter Look-up'!$D$4,$V2116-4,0)&amp;"")</f>
        <v/>
      </c>
      <c r="F2116" s="182" t="str">
        <f ca="1">IF(ISERROR($V2116),"",OFFSET('Smelter Look-up'!$E$4,$V2116-4,0))</f>
        <v/>
      </c>
      <c r="G2116" s="182" t="str">
        <f ca="1">IF(C2116=$X$4,IF(ISERROR($V2116),"Enter smelter details","RMI"),IF(ISERROR($V2116),"",OFFSET('Smelter Look-up'!$F$4,$V2116-4,0)))</f>
        <v/>
      </c>
      <c r="H2116" s="183" t="str">
        <f ca="1">IF(ISERROR($V2116),"",OFFSET('Smelter Look-up'!$G$4,$V2116-4,0))</f>
        <v/>
      </c>
      <c r="I2116" s="184" t="str">
        <f ca="1">IF(ISERROR($V2116),"",OFFSET('Smelter Look-up'!$H$4,$V2116-4,0))</f>
        <v/>
      </c>
      <c r="J2116" s="184" t="str">
        <f ca="1">IF(ISERROR($V2116),"",OFFSET('Smelter Look-up'!$I$4,$V2116-4,0))</f>
        <v/>
      </c>
      <c r="K2116" s="224"/>
      <c r="L2116" s="224"/>
      <c r="M2116" s="224"/>
      <c r="N2116" s="224"/>
      <c r="O2116" s="224"/>
      <c r="P2116" s="185"/>
      <c r="Q2116" s="225"/>
      <c r="R2116" s="182" t="str">
        <f ca="1">IF(ISERROR($V2116),"",OFFSET('Smelter Look-up'!$C$4,$V2116-4,0)&amp;"")</f>
        <v/>
      </c>
      <c r="S2116" s="181" t="str">
        <f t="shared" ca="1" si="299"/>
        <v/>
      </c>
      <c r="T2116" s="181" t="str">
        <f ca="1">IF(B2116="","",IF(ISERROR(MATCH($J2116,SorP!$B$1:$B$6226,0)),"",INDIRECT("'SorP'!$A$"&amp;MATCH($S2116&amp;$J2116,SorP!C:C,0))))</f>
        <v/>
      </c>
      <c r="U2116" s="201"/>
      <c r="V2116" s="226" t="e">
        <f>IF(C2116="",NA(),IF(OR(C2116="Smelter not listed",C2116="Smelter not yet identified"),MATCH($B2116&amp;$D2116,'Smelter Look-up'!$J:$J,0),MATCH($B2116&amp;$C2116,'Smelter Look-up'!$J:$J,0)))</f>
        <v>#N/A</v>
      </c>
      <c r="X2116" s="227">
        <f t="shared" ca="1" si="300"/>
        <v>0</v>
      </c>
      <c r="AB2116" s="228" t="str">
        <f t="shared" si="301"/>
        <v/>
      </c>
    </row>
    <row r="2117" spans="1:28" s="227" customFormat="1" ht="20.25">
      <c r="A2117" s="181"/>
      <c r="B2117" s="182" t="str">
        <f>IF(LEN(A2117)=0,"",INDEX('Smelter Look-up'!$A:$A,MATCH($A2117,'Smelter Look-up'!$E:$E,0)))</f>
        <v/>
      </c>
      <c r="C2117" s="186" t="str">
        <f>IF(LEN(A2117)=0,"",INDEX('Smelter Look-up'!$C:$C,MATCH($A2117,'Smelter Look-up'!$E:$E,0)))</f>
        <v/>
      </c>
      <c r="D2117" s="230"/>
      <c r="E2117" s="182" t="str">
        <f ca="1">IF(ISERROR($V2117),"",OFFSET('Smelter Look-up'!$D$4,$V2117-4,0)&amp;"")</f>
        <v/>
      </c>
      <c r="F2117" s="182" t="str">
        <f ca="1">IF(ISERROR($V2117),"",OFFSET('Smelter Look-up'!$E$4,$V2117-4,0))</f>
        <v/>
      </c>
      <c r="G2117" s="182" t="str">
        <f ca="1">IF(C2117=$X$4,IF(ISERROR($V2117),"Enter smelter details","RMI"),IF(ISERROR($V2117),"",OFFSET('Smelter Look-up'!$F$4,$V2117-4,0)))</f>
        <v/>
      </c>
      <c r="H2117" s="183" t="str">
        <f ca="1">IF(ISERROR($V2117),"",OFFSET('Smelter Look-up'!$G$4,$V2117-4,0))</f>
        <v/>
      </c>
      <c r="I2117" s="184" t="str">
        <f ca="1">IF(ISERROR($V2117),"",OFFSET('Smelter Look-up'!$H$4,$V2117-4,0))</f>
        <v/>
      </c>
      <c r="J2117" s="184" t="str">
        <f ca="1">IF(ISERROR($V2117),"",OFFSET('Smelter Look-up'!$I$4,$V2117-4,0))</f>
        <v/>
      </c>
      <c r="K2117" s="224"/>
      <c r="L2117" s="224"/>
      <c r="M2117" s="224"/>
      <c r="N2117" s="224"/>
      <c r="O2117" s="224"/>
      <c r="P2117" s="185"/>
      <c r="Q2117" s="225"/>
      <c r="R2117" s="182" t="str">
        <f ca="1">IF(ISERROR($V2117),"",OFFSET('Smelter Look-up'!$C$4,$V2117-4,0)&amp;"")</f>
        <v/>
      </c>
      <c r="S2117" s="181" t="str">
        <f t="shared" ca="1" si="299"/>
        <v/>
      </c>
      <c r="T2117" s="181" t="str">
        <f ca="1">IF(B2117="","",IF(ISERROR(MATCH($J2117,SorP!$B$1:$B$6226,0)),"",INDIRECT("'SorP'!$A$"&amp;MATCH($S2117&amp;$J2117,SorP!C:C,0))))</f>
        <v/>
      </c>
      <c r="U2117" s="201"/>
      <c r="V2117" s="226" t="e">
        <f>IF(C2117="",NA(),IF(OR(C2117="Smelter not listed",C2117="Smelter not yet identified"),MATCH($B2117&amp;$D2117,'Smelter Look-up'!$J:$J,0),MATCH($B2117&amp;$C2117,'Smelter Look-up'!$J:$J,0)))</f>
        <v>#N/A</v>
      </c>
      <c r="X2117" s="227">
        <f t="shared" ca="1" si="300"/>
        <v>0</v>
      </c>
      <c r="AB2117" s="228" t="str">
        <f t="shared" si="301"/>
        <v/>
      </c>
    </row>
    <row r="2118" spans="1:28" s="227" customFormat="1" ht="20.25">
      <c r="A2118" s="181"/>
      <c r="B2118" s="182" t="str">
        <f>IF(LEN(A2118)=0,"",INDEX('Smelter Look-up'!$A:$A,MATCH($A2118,'Smelter Look-up'!$E:$E,0)))</f>
        <v/>
      </c>
      <c r="C2118" s="186" t="str">
        <f>IF(LEN(A2118)=0,"",INDEX('Smelter Look-up'!$C:$C,MATCH($A2118,'Smelter Look-up'!$E:$E,0)))</f>
        <v/>
      </c>
      <c r="D2118" s="230"/>
      <c r="E2118" s="182" t="str">
        <f ca="1">IF(ISERROR($V2118),"",OFFSET('Smelter Look-up'!$D$4,$V2118-4,0)&amp;"")</f>
        <v/>
      </c>
      <c r="F2118" s="182" t="str">
        <f ca="1">IF(ISERROR($V2118),"",OFFSET('Smelter Look-up'!$E$4,$V2118-4,0))</f>
        <v/>
      </c>
      <c r="G2118" s="182" t="str">
        <f ca="1">IF(C2118=$X$4,IF(ISERROR($V2118),"Enter smelter details","RMI"),IF(ISERROR($V2118),"",OFFSET('Smelter Look-up'!$F$4,$V2118-4,0)))</f>
        <v/>
      </c>
      <c r="H2118" s="183" t="str">
        <f ca="1">IF(ISERROR($V2118),"",OFFSET('Smelter Look-up'!$G$4,$V2118-4,0))</f>
        <v/>
      </c>
      <c r="I2118" s="184" t="str">
        <f ca="1">IF(ISERROR($V2118),"",OFFSET('Smelter Look-up'!$H$4,$V2118-4,0))</f>
        <v/>
      </c>
      <c r="J2118" s="184" t="str">
        <f ca="1">IF(ISERROR($V2118),"",OFFSET('Smelter Look-up'!$I$4,$V2118-4,0))</f>
        <v/>
      </c>
      <c r="K2118" s="224"/>
      <c r="L2118" s="224"/>
      <c r="M2118" s="224"/>
      <c r="N2118" s="224"/>
      <c r="O2118" s="224"/>
      <c r="P2118" s="185"/>
      <c r="Q2118" s="225"/>
      <c r="R2118" s="182" t="str">
        <f ca="1">IF(ISERROR($V2118),"",OFFSET('Smelter Look-up'!$C$4,$V2118-4,0)&amp;"")</f>
        <v/>
      </c>
      <c r="S2118" s="181" t="str">
        <f t="shared" ca="1" si="299"/>
        <v/>
      </c>
      <c r="T2118" s="181" t="str">
        <f ca="1">IF(B2118="","",IF(ISERROR(MATCH($J2118,SorP!$B$1:$B$6226,0)),"",INDIRECT("'SorP'!$A$"&amp;MATCH($S2118&amp;$J2118,SorP!C:C,0))))</f>
        <v/>
      </c>
      <c r="U2118" s="201"/>
      <c r="V2118" s="226" t="e">
        <f>IF(C2118="",NA(),IF(OR(C2118="Smelter not listed",C2118="Smelter not yet identified"),MATCH($B2118&amp;$D2118,'Smelter Look-up'!$J:$J,0),MATCH($B2118&amp;$C2118,'Smelter Look-up'!$J:$J,0)))</f>
        <v>#N/A</v>
      </c>
      <c r="X2118" s="227">
        <f t="shared" ca="1" si="300"/>
        <v>0</v>
      </c>
      <c r="AB2118" s="228" t="str">
        <f t="shared" si="301"/>
        <v/>
      </c>
    </row>
    <row r="2119" spans="1:28" s="227" customFormat="1" ht="20.25">
      <c r="A2119" s="181"/>
      <c r="B2119" s="182" t="str">
        <f>IF(LEN(A2119)=0,"",INDEX('Smelter Look-up'!$A:$A,MATCH($A2119,'Smelter Look-up'!$E:$E,0)))</f>
        <v/>
      </c>
      <c r="C2119" s="186" t="str">
        <f>IF(LEN(A2119)=0,"",INDEX('Smelter Look-up'!$C:$C,MATCH($A2119,'Smelter Look-up'!$E:$E,0)))</f>
        <v/>
      </c>
      <c r="D2119" s="230"/>
      <c r="E2119" s="182" t="str">
        <f ca="1">IF(ISERROR($V2119),"",OFFSET('Smelter Look-up'!$D$4,$V2119-4,0)&amp;"")</f>
        <v/>
      </c>
      <c r="F2119" s="182" t="str">
        <f ca="1">IF(ISERROR($V2119),"",OFFSET('Smelter Look-up'!$E$4,$V2119-4,0))</f>
        <v/>
      </c>
      <c r="G2119" s="182" t="str">
        <f ca="1">IF(C2119=$X$4,IF(ISERROR($V2119),"Enter smelter details","RMI"),IF(ISERROR($V2119),"",OFFSET('Smelter Look-up'!$F$4,$V2119-4,0)))</f>
        <v/>
      </c>
      <c r="H2119" s="183" t="str">
        <f ca="1">IF(ISERROR($V2119),"",OFFSET('Smelter Look-up'!$G$4,$V2119-4,0))</f>
        <v/>
      </c>
      <c r="I2119" s="184" t="str">
        <f ca="1">IF(ISERROR($V2119),"",OFFSET('Smelter Look-up'!$H$4,$V2119-4,0))</f>
        <v/>
      </c>
      <c r="J2119" s="184" t="str">
        <f ca="1">IF(ISERROR($V2119),"",OFFSET('Smelter Look-up'!$I$4,$V2119-4,0))</f>
        <v/>
      </c>
      <c r="K2119" s="224"/>
      <c r="L2119" s="224"/>
      <c r="M2119" s="224"/>
      <c r="N2119" s="224"/>
      <c r="O2119" s="224"/>
      <c r="P2119" s="185"/>
      <c r="Q2119" s="225"/>
      <c r="R2119" s="182" t="str">
        <f ca="1">IF(ISERROR($V2119),"",OFFSET('Smelter Look-up'!$C$4,$V2119-4,0)&amp;"")</f>
        <v/>
      </c>
      <c r="S2119" s="181" t="str">
        <f t="shared" ca="1" si="299"/>
        <v/>
      </c>
      <c r="T2119" s="181" t="str">
        <f ca="1">IF(B2119="","",IF(ISERROR(MATCH($J2119,SorP!$B$1:$B$6226,0)),"",INDIRECT("'SorP'!$A$"&amp;MATCH($S2119&amp;$J2119,SorP!C:C,0))))</f>
        <v/>
      </c>
      <c r="U2119" s="201"/>
      <c r="V2119" s="226" t="e">
        <f>IF(C2119="",NA(),IF(OR(C2119="Smelter not listed",C2119="Smelter not yet identified"),MATCH($B2119&amp;$D2119,'Smelter Look-up'!$J:$J,0),MATCH($B2119&amp;$C2119,'Smelter Look-up'!$J:$J,0)))</f>
        <v>#N/A</v>
      </c>
      <c r="X2119" s="227">
        <f t="shared" ca="1" si="300"/>
        <v>0</v>
      </c>
      <c r="AB2119" s="228" t="str">
        <f t="shared" si="301"/>
        <v/>
      </c>
    </row>
    <row r="2120" spans="1:28" s="227" customFormat="1" ht="20.25">
      <c r="A2120" s="181"/>
      <c r="B2120" s="182" t="str">
        <f>IF(LEN(A2120)=0,"",INDEX('Smelter Look-up'!$A:$A,MATCH($A2120,'Smelter Look-up'!$E:$E,0)))</f>
        <v/>
      </c>
      <c r="C2120" s="186" t="str">
        <f>IF(LEN(A2120)=0,"",INDEX('Smelter Look-up'!$C:$C,MATCH($A2120,'Smelter Look-up'!$E:$E,0)))</f>
        <v/>
      </c>
      <c r="D2120" s="230"/>
      <c r="E2120" s="182" t="str">
        <f ca="1">IF(ISERROR($V2120),"",OFFSET('Smelter Look-up'!$D$4,$V2120-4,0)&amp;"")</f>
        <v/>
      </c>
      <c r="F2120" s="182" t="str">
        <f ca="1">IF(ISERROR($V2120),"",OFFSET('Smelter Look-up'!$E$4,$V2120-4,0))</f>
        <v/>
      </c>
      <c r="G2120" s="182" t="str">
        <f ca="1">IF(C2120=$X$4,IF(ISERROR($V2120),"Enter smelter details","RMI"),IF(ISERROR($V2120),"",OFFSET('Smelter Look-up'!$F$4,$V2120-4,0)))</f>
        <v/>
      </c>
      <c r="H2120" s="183" t="str">
        <f ca="1">IF(ISERROR($V2120),"",OFFSET('Smelter Look-up'!$G$4,$V2120-4,0))</f>
        <v/>
      </c>
      <c r="I2120" s="184" t="str">
        <f ca="1">IF(ISERROR($V2120),"",OFFSET('Smelter Look-up'!$H$4,$V2120-4,0))</f>
        <v/>
      </c>
      <c r="J2120" s="184" t="str">
        <f ca="1">IF(ISERROR($V2120),"",OFFSET('Smelter Look-up'!$I$4,$V2120-4,0))</f>
        <v/>
      </c>
      <c r="K2120" s="224"/>
      <c r="L2120" s="224"/>
      <c r="M2120" s="224"/>
      <c r="N2120" s="224"/>
      <c r="O2120" s="224"/>
      <c r="P2120" s="185"/>
      <c r="Q2120" s="225"/>
      <c r="R2120" s="182" t="str">
        <f ca="1">IF(ISERROR($V2120),"",OFFSET('Smelter Look-up'!$C$4,$V2120-4,0)&amp;"")</f>
        <v/>
      </c>
      <c r="S2120" s="181" t="str">
        <f t="shared" ca="1" si="299"/>
        <v/>
      </c>
      <c r="T2120" s="181" t="str">
        <f ca="1">IF(B2120="","",IF(ISERROR(MATCH($J2120,SorP!$B$1:$B$6226,0)),"",INDIRECT("'SorP'!$A$"&amp;MATCH($S2120&amp;$J2120,SorP!C:C,0))))</f>
        <v/>
      </c>
      <c r="U2120" s="201"/>
      <c r="V2120" s="226" t="e">
        <f>IF(C2120="",NA(),IF(OR(C2120="Smelter not listed",C2120="Smelter not yet identified"),MATCH($B2120&amp;$D2120,'Smelter Look-up'!$J:$J,0),MATCH($B2120&amp;$C2120,'Smelter Look-up'!$J:$J,0)))</f>
        <v>#N/A</v>
      </c>
      <c r="X2120" s="227">
        <f t="shared" ca="1" si="300"/>
        <v>0</v>
      </c>
      <c r="AB2120" s="228" t="str">
        <f t="shared" si="301"/>
        <v/>
      </c>
    </row>
    <row r="2121" spans="1:28" s="227" customFormat="1" ht="20.25">
      <c r="A2121" s="181"/>
      <c r="B2121" s="182" t="str">
        <f>IF(LEN(A2121)=0,"",INDEX('Smelter Look-up'!$A:$A,MATCH($A2121,'Smelter Look-up'!$E:$E,0)))</f>
        <v/>
      </c>
      <c r="C2121" s="186" t="str">
        <f>IF(LEN(A2121)=0,"",INDEX('Smelter Look-up'!$C:$C,MATCH($A2121,'Smelter Look-up'!$E:$E,0)))</f>
        <v/>
      </c>
      <c r="D2121" s="230"/>
      <c r="E2121" s="182" t="str">
        <f ca="1">IF(ISERROR($V2121),"",OFFSET('Smelter Look-up'!$D$4,$V2121-4,0)&amp;"")</f>
        <v/>
      </c>
      <c r="F2121" s="182" t="str">
        <f ca="1">IF(ISERROR($V2121),"",OFFSET('Smelter Look-up'!$E$4,$V2121-4,0))</f>
        <v/>
      </c>
      <c r="G2121" s="182" t="str">
        <f ca="1">IF(C2121=$X$4,IF(ISERROR($V2121),"Enter smelter details","RMI"),IF(ISERROR($V2121),"",OFFSET('Smelter Look-up'!$F$4,$V2121-4,0)))</f>
        <v/>
      </c>
      <c r="H2121" s="183" t="str">
        <f ca="1">IF(ISERROR($V2121),"",OFFSET('Smelter Look-up'!$G$4,$V2121-4,0))</f>
        <v/>
      </c>
      <c r="I2121" s="184" t="str">
        <f ca="1">IF(ISERROR($V2121),"",OFFSET('Smelter Look-up'!$H$4,$V2121-4,0))</f>
        <v/>
      </c>
      <c r="J2121" s="184" t="str">
        <f ca="1">IF(ISERROR($V2121),"",OFFSET('Smelter Look-up'!$I$4,$V2121-4,0))</f>
        <v/>
      </c>
      <c r="K2121" s="224"/>
      <c r="L2121" s="224"/>
      <c r="M2121" s="224"/>
      <c r="N2121" s="224"/>
      <c r="O2121" s="224"/>
      <c r="P2121" s="185"/>
      <c r="Q2121" s="225"/>
      <c r="R2121" s="182" t="str">
        <f ca="1">IF(ISERROR($V2121),"",OFFSET('Smelter Look-up'!$C$4,$V2121-4,0)&amp;"")</f>
        <v/>
      </c>
      <c r="S2121" s="181" t="str">
        <f t="shared" ca="1" si="299"/>
        <v/>
      </c>
      <c r="T2121" s="181" t="str">
        <f ca="1">IF(B2121="","",IF(ISERROR(MATCH($J2121,SorP!$B$1:$B$6226,0)),"",INDIRECT("'SorP'!$A$"&amp;MATCH($S2121&amp;$J2121,SorP!C:C,0))))</f>
        <v/>
      </c>
      <c r="U2121" s="201"/>
      <c r="V2121" s="226" t="e">
        <f>IF(C2121="",NA(),IF(OR(C2121="Smelter not listed",C2121="Smelter not yet identified"),MATCH($B2121&amp;$D2121,'Smelter Look-up'!$J:$J,0),MATCH($B2121&amp;$C2121,'Smelter Look-up'!$J:$J,0)))</f>
        <v>#N/A</v>
      </c>
      <c r="X2121" s="227">
        <f t="shared" ca="1" si="300"/>
        <v>0</v>
      </c>
      <c r="AB2121" s="228" t="str">
        <f t="shared" si="301"/>
        <v/>
      </c>
    </row>
    <row r="2122" spans="1:28" s="227" customFormat="1" ht="20.25">
      <c r="A2122" s="181"/>
      <c r="B2122" s="182" t="str">
        <f>IF(LEN(A2122)=0,"",INDEX('Smelter Look-up'!$A:$A,MATCH($A2122,'Smelter Look-up'!$E:$E,0)))</f>
        <v/>
      </c>
      <c r="C2122" s="186" t="str">
        <f>IF(LEN(A2122)=0,"",INDEX('Smelter Look-up'!$C:$C,MATCH($A2122,'Smelter Look-up'!$E:$E,0)))</f>
        <v/>
      </c>
      <c r="D2122" s="230"/>
      <c r="E2122" s="182" t="str">
        <f ca="1">IF(ISERROR($V2122),"",OFFSET('Smelter Look-up'!$D$4,$V2122-4,0)&amp;"")</f>
        <v/>
      </c>
      <c r="F2122" s="182" t="str">
        <f ca="1">IF(ISERROR($V2122),"",OFFSET('Smelter Look-up'!$E$4,$V2122-4,0))</f>
        <v/>
      </c>
      <c r="G2122" s="182" t="str">
        <f ca="1">IF(C2122=$X$4,IF(ISERROR($V2122),"Enter smelter details","RMI"),IF(ISERROR($V2122),"",OFFSET('Smelter Look-up'!$F$4,$V2122-4,0)))</f>
        <v/>
      </c>
      <c r="H2122" s="183" t="str">
        <f ca="1">IF(ISERROR($V2122),"",OFFSET('Smelter Look-up'!$G$4,$V2122-4,0))</f>
        <v/>
      </c>
      <c r="I2122" s="184" t="str">
        <f ca="1">IF(ISERROR($V2122),"",OFFSET('Smelter Look-up'!$H$4,$V2122-4,0))</f>
        <v/>
      </c>
      <c r="J2122" s="184" t="str">
        <f ca="1">IF(ISERROR($V2122),"",OFFSET('Smelter Look-up'!$I$4,$V2122-4,0))</f>
        <v/>
      </c>
      <c r="K2122" s="224"/>
      <c r="L2122" s="224"/>
      <c r="M2122" s="224"/>
      <c r="N2122" s="224"/>
      <c r="O2122" s="224"/>
      <c r="P2122" s="185"/>
      <c r="Q2122" s="225"/>
      <c r="R2122" s="182" t="str">
        <f ca="1">IF(ISERROR($V2122),"",OFFSET('Smelter Look-up'!$C$4,$V2122-4,0)&amp;"")</f>
        <v/>
      </c>
      <c r="S2122" s="181" t="str">
        <f t="shared" ca="1" si="299"/>
        <v/>
      </c>
      <c r="T2122" s="181" t="str">
        <f ca="1">IF(B2122="","",IF(ISERROR(MATCH($J2122,SorP!$B$1:$B$6226,0)),"",INDIRECT("'SorP'!$A$"&amp;MATCH($S2122&amp;$J2122,SorP!C:C,0))))</f>
        <v/>
      </c>
      <c r="U2122" s="201"/>
      <c r="V2122" s="226" t="e">
        <f>IF(C2122="",NA(),IF(OR(C2122="Smelter not listed",C2122="Smelter not yet identified"),MATCH($B2122&amp;$D2122,'Smelter Look-up'!$J:$J,0),MATCH($B2122&amp;$C2122,'Smelter Look-up'!$J:$J,0)))</f>
        <v>#N/A</v>
      </c>
      <c r="X2122" s="227">
        <f t="shared" ca="1" si="300"/>
        <v>0</v>
      </c>
      <c r="AB2122" s="228" t="str">
        <f t="shared" si="301"/>
        <v/>
      </c>
    </row>
    <row r="2123" spans="1:28" s="227" customFormat="1" ht="20.25">
      <c r="A2123" s="181"/>
      <c r="B2123" s="182" t="str">
        <f>IF(LEN(A2123)=0,"",INDEX('Smelter Look-up'!$A:$A,MATCH($A2123,'Smelter Look-up'!$E:$E,0)))</f>
        <v/>
      </c>
      <c r="C2123" s="186" t="str">
        <f>IF(LEN(A2123)=0,"",INDEX('Smelter Look-up'!$C:$C,MATCH($A2123,'Smelter Look-up'!$E:$E,0)))</f>
        <v/>
      </c>
      <c r="D2123" s="230"/>
      <c r="E2123" s="182" t="str">
        <f ca="1">IF(ISERROR($V2123),"",OFFSET('Smelter Look-up'!$D$4,$V2123-4,0)&amp;"")</f>
        <v/>
      </c>
      <c r="F2123" s="182" t="str">
        <f ca="1">IF(ISERROR($V2123),"",OFFSET('Smelter Look-up'!$E$4,$V2123-4,0))</f>
        <v/>
      </c>
      <c r="G2123" s="182" t="str">
        <f ca="1">IF(C2123=$X$4,IF(ISERROR($V2123),"Enter smelter details","RMI"),IF(ISERROR($V2123),"",OFFSET('Smelter Look-up'!$F$4,$V2123-4,0)))</f>
        <v/>
      </c>
      <c r="H2123" s="183" t="str">
        <f ca="1">IF(ISERROR($V2123),"",OFFSET('Smelter Look-up'!$G$4,$V2123-4,0))</f>
        <v/>
      </c>
      <c r="I2123" s="184" t="str">
        <f ca="1">IF(ISERROR($V2123),"",OFFSET('Smelter Look-up'!$H$4,$V2123-4,0))</f>
        <v/>
      </c>
      <c r="J2123" s="184" t="str">
        <f ca="1">IF(ISERROR($V2123),"",OFFSET('Smelter Look-up'!$I$4,$V2123-4,0))</f>
        <v/>
      </c>
      <c r="K2123" s="224"/>
      <c r="L2123" s="224"/>
      <c r="M2123" s="224"/>
      <c r="N2123" s="224"/>
      <c r="O2123" s="224"/>
      <c r="P2123" s="185"/>
      <c r="Q2123" s="225"/>
      <c r="R2123" s="182" t="str">
        <f ca="1">IF(ISERROR($V2123),"",OFFSET('Smelter Look-up'!$C$4,$V2123-4,0)&amp;"")</f>
        <v/>
      </c>
      <c r="S2123" s="181" t="str">
        <f t="shared" ca="1" si="299"/>
        <v/>
      </c>
      <c r="T2123" s="181" t="str">
        <f ca="1">IF(B2123="","",IF(ISERROR(MATCH($J2123,SorP!$B$1:$B$6226,0)),"",INDIRECT("'SorP'!$A$"&amp;MATCH($S2123&amp;$J2123,SorP!C:C,0))))</f>
        <v/>
      </c>
      <c r="U2123" s="201"/>
      <c r="V2123" s="226" t="e">
        <f>IF(C2123="",NA(),IF(OR(C2123="Smelter not listed",C2123="Smelter not yet identified"),MATCH($B2123&amp;$D2123,'Smelter Look-up'!$J:$J,0),MATCH($B2123&amp;$C2123,'Smelter Look-up'!$J:$J,0)))</f>
        <v>#N/A</v>
      </c>
      <c r="X2123" s="227">
        <f t="shared" ca="1" si="300"/>
        <v>0</v>
      </c>
      <c r="AB2123" s="228" t="str">
        <f t="shared" si="301"/>
        <v/>
      </c>
    </row>
    <row r="2124" spans="1:28" s="227" customFormat="1" ht="20.25">
      <c r="A2124" s="181"/>
      <c r="B2124" s="182" t="str">
        <f>IF(LEN(A2124)=0,"",INDEX('Smelter Look-up'!$A:$A,MATCH($A2124,'Smelter Look-up'!$E:$E,0)))</f>
        <v/>
      </c>
      <c r="C2124" s="186" t="str">
        <f>IF(LEN(A2124)=0,"",INDEX('Smelter Look-up'!$C:$C,MATCH($A2124,'Smelter Look-up'!$E:$E,0)))</f>
        <v/>
      </c>
      <c r="D2124" s="230"/>
      <c r="E2124" s="182" t="str">
        <f ca="1">IF(ISERROR($V2124),"",OFFSET('Smelter Look-up'!$D$4,$V2124-4,0)&amp;"")</f>
        <v/>
      </c>
      <c r="F2124" s="182" t="str">
        <f ca="1">IF(ISERROR($V2124),"",OFFSET('Smelter Look-up'!$E$4,$V2124-4,0))</f>
        <v/>
      </c>
      <c r="G2124" s="182" t="str">
        <f ca="1">IF(C2124=$X$4,IF(ISERROR($V2124),"Enter smelter details","RMI"),IF(ISERROR($V2124),"",OFFSET('Smelter Look-up'!$F$4,$V2124-4,0)))</f>
        <v/>
      </c>
      <c r="H2124" s="183" t="str">
        <f ca="1">IF(ISERROR($V2124),"",OFFSET('Smelter Look-up'!$G$4,$V2124-4,0))</f>
        <v/>
      </c>
      <c r="I2124" s="184" t="str">
        <f ca="1">IF(ISERROR($V2124),"",OFFSET('Smelter Look-up'!$H$4,$V2124-4,0))</f>
        <v/>
      </c>
      <c r="J2124" s="184" t="str">
        <f ca="1">IF(ISERROR($V2124),"",OFFSET('Smelter Look-up'!$I$4,$V2124-4,0))</f>
        <v/>
      </c>
      <c r="K2124" s="224"/>
      <c r="L2124" s="224"/>
      <c r="M2124" s="224"/>
      <c r="N2124" s="224"/>
      <c r="O2124" s="224"/>
      <c r="P2124" s="185"/>
      <c r="Q2124" s="225"/>
      <c r="R2124" s="182" t="str">
        <f ca="1">IF(ISERROR($V2124),"",OFFSET('Smelter Look-up'!$C$4,$V2124-4,0)&amp;"")</f>
        <v/>
      </c>
      <c r="S2124" s="181" t="str">
        <f t="shared" ca="1" si="299"/>
        <v/>
      </c>
      <c r="T2124" s="181" t="str">
        <f ca="1">IF(B2124="","",IF(ISERROR(MATCH($J2124,SorP!$B$1:$B$6226,0)),"",INDIRECT("'SorP'!$A$"&amp;MATCH($S2124&amp;$J2124,SorP!C:C,0))))</f>
        <v/>
      </c>
      <c r="U2124" s="201"/>
      <c r="V2124" s="226" t="e">
        <f>IF(C2124="",NA(),IF(OR(C2124="Smelter not listed",C2124="Smelter not yet identified"),MATCH($B2124&amp;$D2124,'Smelter Look-up'!$J:$J,0),MATCH($B2124&amp;$C2124,'Smelter Look-up'!$J:$J,0)))</f>
        <v>#N/A</v>
      </c>
      <c r="X2124" s="227">
        <f t="shared" ca="1" si="300"/>
        <v>0</v>
      </c>
      <c r="AB2124" s="228" t="str">
        <f t="shared" si="301"/>
        <v/>
      </c>
    </row>
    <row r="2125" spans="1:28" s="227" customFormat="1" ht="20.25">
      <c r="A2125" s="181"/>
      <c r="B2125" s="182" t="str">
        <f>IF(LEN(A2125)=0,"",INDEX('Smelter Look-up'!$A:$A,MATCH($A2125,'Smelter Look-up'!$E:$E,0)))</f>
        <v/>
      </c>
      <c r="C2125" s="186" t="str">
        <f>IF(LEN(A2125)=0,"",INDEX('Smelter Look-up'!$C:$C,MATCH($A2125,'Smelter Look-up'!$E:$E,0)))</f>
        <v/>
      </c>
      <c r="D2125" s="230"/>
      <c r="E2125" s="182" t="str">
        <f ca="1">IF(ISERROR($V2125),"",OFFSET('Smelter Look-up'!$D$4,$V2125-4,0)&amp;"")</f>
        <v/>
      </c>
      <c r="F2125" s="182" t="str">
        <f ca="1">IF(ISERROR($V2125),"",OFFSET('Smelter Look-up'!$E$4,$V2125-4,0))</f>
        <v/>
      </c>
      <c r="G2125" s="182" t="str">
        <f ca="1">IF(C2125=$X$4,IF(ISERROR($V2125),"Enter smelter details","RMI"),IF(ISERROR($V2125),"",OFFSET('Smelter Look-up'!$F$4,$V2125-4,0)))</f>
        <v/>
      </c>
      <c r="H2125" s="183" t="str">
        <f ca="1">IF(ISERROR($V2125),"",OFFSET('Smelter Look-up'!$G$4,$V2125-4,0))</f>
        <v/>
      </c>
      <c r="I2125" s="184" t="str">
        <f ca="1">IF(ISERROR($V2125),"",OFFSET('Smelter Look-up'!$H$4,$V2125-4,0))</f>
        <v/>
      </c>
      <c r="J2125" s="184" t="str">
        <f ca="1">IF(ISERROR($V2125),"",OFFSET('Smelter Look-up'!$I$4,$V2125-4,0))</f>
        <v/>
      </c>
      <c r="K2125" s="224"/>
      <c r="L2125" s="224"/>
      <c r="M2125" s="224"/>
      <c r="N2125" s="224"/>
      <c r="O2125" s="224"/>
      <c r="P2125" s="185"/>
      <c r="Q2125" s="225"/>
      <c r="R2125" s="182" t="str">
        <f ca="1">IF(ISERROR($V2125),"",OFFSET('Smelter Look-up'!$C$4,$V2125-4,0)&amp;"")</f>
        <v/>
      </c>
      <c r="S2125" s="181" t="str">
        <f t="shared" ca="1" si="299"/>
        <v/>
      </c>
      <c r="T2125" s="181" t="str">
        <f ca="1">IF(B2125="","",IF(ISERROR(MATCH($J2125,SorP!$B$1:$B$6226,0)),"",INDIRECT("'SorP'!$A$"&amp;MATCH($S2125&amp;$J2125,SorP!C:C,0))))</f>
        <v/>
      </c>
      <c r="U2125" s="201"/>
      <c r="V2125" s="226" t="e">
        <f>IF(C2125="",NA(),IF(OR(C2125="Smelter not listed",C2125="Smelter not yet identified"),MATCH($B2125&amp;$D2125,'Smelter Look-up'!$J:$J,0),MATCH($B2125&amp;$C2125,'Smelter Look-up'!$J:$J,0)))</f>
        <v>#N/A</v>
      </c>
      <c r="X2125" s="227">
        <f t="shared" ca="1" si="300"/>
        <v>0</v>
      </c>
      <c r="AB2125" s="228" t="str">
        <f t="shared" si="301"/>
        <v/>
      </c>
    </row>
    <row r="2126" spans="1:28" s="227" customFormat="1" ht="20.25">
      <c r="A2126" s="181"/>
      <c r="B2126" s="182" t="str">
        <f>IF(LEN(A2126)=0,"",INDEX('Smelter Look-up'!$A:$A,MATCH($A2126,'Smelter Look-up'!$E:$E,0)))</f>
        <v/>
      </c>
      <c r="C2126" s="186" t="str">
        <f>IF(LEN(A2126)=0,"",INDEX('Smelter Look-up'!$C:$C,MATCH($A2126,'Smelter Look-up'!$E:$E,0)))</f>
        <v/>
      </c>
      <c r="D2126" s="230"/>
      <c r="E2126" s="182" t="str">
        <f ca="1">IF(ISERROR($V2126),"",OFFSET('Smelter Look-up'!$D$4,$V2126-4,0)&amp;"")</f>
        <v/>
      </c>
      <c r="F2126" s="182" t="str">
        <f ca="1">IF(ISERROR($V2126),"",OFFSET('Smelter Look-up'!$E$4,$V2126-4,0))</f>
        <v/>
      </c>
      <c r="G2126" s="182" t="str">
        <f ca="1">IF(C2126=$X$4,IF(ISERROR($V2126),"Enter smelter details","RMI"),IF(ISERROR($V2126),"",OFFSET('Smelter Look-up'!$F$4,$V2126-4,0)))</f>
        <v/>
      </c>
      <c r="H2126" s="183" t="str">
        <f ca="1">IF(ISERROR($V2126),"",OFFSET('Smelter Look-up'!$G$4,$V2126-4,0))</f>
        <v/>
      </c>
      <c r="I2126" s="184" t="str">
        <f ca="1">IF(ISERROR($V2126),"",OFFSET('Smelter Look-up'!$H$4,$V2126-4,0))</f>
        <v/>
      </c>
      <c r="J2126" s="184" t="str">
        <f ca="1">IF(ISERROR($V2126),"",OFFSET('Smelter Look-up'!$I$4,$V2126-4,0))</f>
        <v/>
      </c>
      <c r="K2126" s="224"/>
      <c r="L2126" s="224"/>
      <c r="M2126" s="224"/>
      <c r="N2126" s="224"/>
      <c r="O2126" s="224"/>
      <c r="P2126" s="185"/>
      <c r="Q2126" s="225"/>
      <c r="R2126" s="182" t="str">
        <f ca="1">IF(ISERROR($V2126),"",OFFSET('Smelter Look-up'!$C$4,$V2126-4,0)&amp;"")</f>
        <v/>
      </c>
      <c r="S2126" s="181" t="str">
        <f t="shared" ca="1" si="299"/>
        <v/>
      </c>
      <c r="T2126" s="181" t="str">
        <f ca="1">IF(B2126="","",IF(ISERROR(MATCH($J2126,SorP!$B$1:$B$6226,0)),"",INDIRECT("'SorP'!$A$"&amp;MATCH($S2126&amp;$J2126,SorP!C:C,0))))</f>
        <v/>
      </c>
      <c r="U2126" s="201"/>
      <c r="V2126" s="226" t="e">
        <f>IF(C2126="",NA(),IF(OR(C2126="Smelter not listed",C2126="Smelter not yet identified"),MATCH($B2126&amp;$D2126,'Smelter Look-up'!$J:$J,0),MATCH($B2126&amp;$C2126,'Smelter Look-up'!$J:$J,0)))</f>
        <v>#N/A</v>
      </c>
      <c r="X2126" s="227">
        <f t="shared" ca="1" si="300"/>
        <v>0</v>
      </c>
      <c r="AB2126" s="228" t="str">
        <f t="shared" si="301"/>
        <v/>
      </c>
    </row>
    <row r="2127" spans="1:28" s="227" customFormat="1" ht="20.25">
      <c r="A2127" s="181"/>
      <c r="B2127" s="182" t="str">
        <f>IF(LEN(A2127)=0,"",INDEX('Smelter Look-up'!$A:$A,MATCH($A2127,'Smelter Look-up'!$E:$E,0)))</f>
        <v/>
      </c>
      <c r="C2127" s="186" t="str">
        <f>IF(LEN(A2127)=0,"",INDEX('Smelter Look-up'!$C:$C,MATCH($A2127,'Smelter Look-up'!$E:$E,0)))</f>
        <v/>
      </c>
      <c r="D2127" s="230"/>
      <c r="E2127" s="182" t="str">
        <f ca="1">IF(ISERROR($V2127),"",OFFSET('Smelter Look-up'!$D$4,$V2127-4,0)&amp;"")</f>
        <v/>
      </c>
      <c r="F2127" s="182" t="str">
        <f ca="1">IF(ISERROR($V2127),"",OFFSET('Smelter Look-up'!$E$4,$V2127-4,0))</f>
        <v/>
      </c>
      <c r="G2127" s="182" t="str">
        <f ca="1">IF(C2127=$X$4,IF(ISERROR($V2127),"Enter smelter details","RMI"),IF(ISERROR($V2127),"",OFFSET('Smelter Look-up'!$F$4,$V2127-4,0)))</f>
        <v/>
      </c>
      <c r="H2127" s="183" t="str">
        <f ca="1">IF(ISERROR($V2127),"",OFFSET('Smelter Look-up'!$G$4,$V2127-4,0))</f>
        <v/>
      </c>
      <c r="I2127" s="184" t="str">
        <f ca="1">IF(ISERROR($V2127),"",OFFSET('Smelter Look-up'!$H$4,$V2127-4,0))</f>
        <v/>
      </c>
      <c r="J2127" s="184" t="str">
        <f ca="1">IF(ISERROR($V2127),"",OFFSET('Smelter Look-up'!$I$4,$V2127-4,0))</f>
        <v/>
      </c>
      <c r="K2127" s="224"/>
      <c r="L2127" s="224"/>
      <c r="M2127" s="224"/>
      <c r="N2127" s="224"/>
      <c r="O2127" s="224"/>
      <c r="P2127" s="185"/>
      <c r="Q2127" s="225"/>
      <c r="R2127" s="182" t="str">
        <f ca="1">IF(ISERROR($V2127),"",OFFSET('Smelter Look-up'!$C$4,$V2127-4,0)&amp;"")</f>
        <v/>
      </c>
      <c r="S2127" s="181" t="str">
        <f t="shared" ca="1" si="299"/>
        <v/>
      </c>
      <c r="T2127" s="181" t="str">
        <f ca="1">IF(B2127="","",IF(ISERROR(MATCH($J2127,SorP!$B$1:$B$6226,0)),"",INDIRECT("'SorP'!$A$"&amp;MATCH($S2127&amp;$J2127,SorP!C:C,0))))</f>
        <v/>
      </c>
      <c r="U2127" s="201"/>
      <c r="V2127" s="226" t="e">
        <f>IF(C2127="",NA(),IF(OR(C2127="Smelter not listed",C2127="Smelter not yet identified"),MATCH($B2127&amp;$D2127,'Smelter Look-up'!$J:$J,0),MATCH($B2127&amp;$C2127,'Smelter Look-up'!$J:$J,0)))</f>
        <v>#N/A</v>
      </c>
      <c r="X2127" s="227">
        <f t="shared" ca="1" si="300"/>
        <v>0</v>
      </c>
      <c r="AB2127" s="228" t="str">
        <f t="shared" si="301"/>
        <v/>
      </c>
    </row>
    <row r="2128" spans="1:28" s="227" customFormat="1" ht="20.25">
      <c r="A2128" s="181"/>
      <c r="B2128" s="182" t="str">
        <f>IF(LEN(A2128)=0,"",INDEX('Smelter Look-up'!$A:$A,MATCH($A2128,'Smelter Look-up'!$E:$E,0)))</f>
        <v/>
      </c>
      <c r="C2128" s="186" t="str">
        <f>IF(LEN(A2128)=0,"",INDEX('Smelter Look-up'!$C:$C,MATCH($A2128,'Smelter Look-up'!$E:$E,0)))</f>
        <v/>
      </c>
      <c r="D2128" s="230"/>
      <c r="E2128" s="182" t="str">
        <f ca="1">IF(ISERROR($V2128),"",OFFSET('Smelter Look-up'!$D$4,$V2128-4,0)&amp;"")</f>
        <v/>
      </c>
      <c r="F2128" s="182" t="str">
        <f ca="1">IF(ISERROR($V2128),"",OFFSET('Smelter Look-up'!$E$4,$V2128-4,0))</f>
        <v/>
      </c>
      <c r="G2128" s="182" t="str">
        <f ca="1">IF(C2128=$X$4,IF(ISERROR($V2128),"Enter smelter details","RMI"),IF(ISERROR($V2128),"",OFFSET('Smelter Look-up'!$F$4,$V2128-4,0)))</f>
        <v/>
      </c>
      <c r="H2128" s="183" t="str">
        <f ca="1">IF(ISERROR($V2128),"",OFFSET('Smelter Look-up'!$G$4,$V2128-4,0))</f>
        <v/>
      </c>
      <c r="I2128" s="184" t="str">
        <f ca="1">IF(ISERROR($V2128),"",OFFSET('Smelter Look-up'!$H$4,$V2128-4,0))</f>
        <v/>
      </c>
      <c r="J2128" s="184" t="str">
        <f ca="1">IF(ISERROR($V2128),"",OFFSET('Smelter Look-up'!$I$4,$V2128-4,0))</f>
        <v/>
      </c>
      <c r="K2128" s="224"/>
      <c r="L2128" s="224"/>
      <c r="M2128" s="224"/>
      <c r="N2128" s="224"/>
      <c r="O2128" s="224"/>
      <c r="P2128" s="185"/>
      <c r="Q2128" s="225"/>
      <c r="R2128" s="182" t="str">
        <f ca="1">IF(ISERROR($V2128),"",OFFSET('Smelter Look-up'!$C$4,$V2128-4,0)&amp;"")</f>
        <v/>
      </c>
      <c r="S2128" s="181" t="str">
        <f t="shared" ca="1" si="299"/>
        <v/>
      </c>
      <c r="T2128" s="181" t="str">
        <f ca="1">IF(B2128="","",IF(ISERROR(MATCH($J2128,SorP!$B$1:$B$6226,0)),"",INDIRECT("'SorP'!$A$"&amp;MATCH($S2128&amp;$J2128,SorP!C:C,0))))</f>
        <v/>
      </c>
      <c r="U2128" s="201"/>
      <c r="V2128" s="226" t="e">
        <f>IF(C2128="",NA(),IF(OR(C2128="Smelter not listed",C2128="Smelter not yet identified"),MATCH($B2128&amp;$D2128,'Smelter Look-up'!$J:$J,0),MATCH($B2128&amp;$C2128,'Smelter Look-up'!$J:$J,0)))</f>
        <v>#N/A</v>
      </c>
      <c r="X2128" s="227">
        <f t="shared" ca="1" si="300"/>
        <v>0</v>
      </c>
      <c r="AB2128" s="228" t="str">
        <f t="shared" si="301"/>
        <v/>
      </c>
    </row>
    <row r="2129" spans="1:28" s="227" customFormat="1" ht="20.25">
      <c r="A2129" s="181"/>
      <c r="B2129" s="182" t="str">
        <f>IF(LEN(A2129)=0,"",INDEX('Smelter Look-up'!$A:$A,MATCH($A2129,'Smelter Look-up'!$E:$E,0)))</f>
        <v/>
      </c>
      <c r="C2129" s="186" t="str">
        <f>IF(LEN(A2129)=0,"",INDEX('Smelter Look-up'!$C:$C,MATCH($A2129,'Smelter Look-up'!$E:$E,0)))</f>
        <v/>
      </c>
      <c r="D2129" s="230"/>
      <c r="E2129" s="182" t="str">
        <f ca="1">IF(ISERROR($V2129),"",OFFSET('Smelter Look-up'!$D$4,$V2129-4,0)&amp;"")</f>
        <v/>
      </c>
      <c r="F2129" s="182" t="str">
        <f ca="1">IF(ISERROR($V2129),"",OFFSET('Smelter Look-up'!$E$4,$V2129-4,0))</f>
        <v/>
      </c>
      <c r="G2129" s="182" t="str">
        <f ca="1">IF(C2129=$X$4,IF(ISERROR($V2129),"Enter smelter details","RMI"),IF(ISERROR($V2129),"",OFFSET('Smelter Look-up'!$F$4,$V2129-4,0)))</f>
        <v/>
      </c>
      <c r="H2129" s="183" t="str">
        <f ca="1">IF(ISERROR($V2129),"",OFFSET('Smelter Look-up'!$G$4,$V2129-4,0))</f>
        <v/>
      </c>
      <c r="I2129" s="184" t="str">
        <f ca="1">IF(ISERROR($V2129),"",OFFSET('Smelter Look-up'!$H$4,$V2129-4,0))</f>
        <v/>
      </c>
      <c r="J2129" s="184" t="str">
        <f ca="1">IF(ISERROR($V2129),"",OFFSET('Smelter Look-up'!$I$4,$V2129-4,0))</f>
        <v/>
      </c>
      <c r="K2129" s="224"/>
      <c r="L2129" s="224"/>
      <c r="M2129" s="224"/>
      <c r="N2129" s="224"/>
      <c r="O2129" s="224"/>
      <c r="P2129" s="185"/>
      <c r="Q2129" s="225"/>
      <c r="R2129" s="182" t="str">
        <f ca="1">IF(ISERROR($V2129),"",OFFSET('Smelter Look-up'!$C$4,$V2129-4,0)&amp;"")</f>
        <v/>
      </c>
      <c r="S2129" s="181" t="str">
        <f t="shared" ca="1" si="299"/>
        <v/>
      </c>
      <c r="T2129" s="181" t="str">
        <f ca="1">IF(B2129="","",IF(ISERROR(MATCH($J2129,SorP!$B$1:$B$6226,0)),"",INDIRECT("'SorP'!$A$"&amp;MATCH($S2129&amp;$J2129,SorP!C:C,0))))</f>
        <v/>
      </c>
      <c r="U2129" s="201"/>
      <c r="V2129" s="226" t="e">
        <f>IF(C2129="",NA(),IF(OR(C2129="Smelter not listed",C2129="Smelter not yet identified"),MATCH($B2129&amp;$D2129,'Smelter Look-up'!$J:$J,0),MATCH($B2129&amp;$C2129,'Smelter Look-up'!$J:$J,0)))</f>
        <v>#N/A</v>
      </c>
      <c r="X2129" s="227">
        <f t="shared" ca="1" si="300"/>
        <v>0</v>
      </c>
      <c r="AB2129" s="228" t="str">
        <f t="shared" si="301"/>
        <v/>
      </c>
    </row>
    <row r="2130" spans="1:28" s="227" customFormat="1" ht="20.25">
      <c r="A2130" s="181"/>
      <c r="B2130" s="182" t="str">
        <f>IF(LEN(A2130)=0,"",INDEX('Smelter Look-up'!$A:$A,MATCH($A2130,'Smelter Look-up'!$E:$E,0)))</f>
        <v/>
      </c>
      <c r="C2130" s="186" t="str">
        <f>IF(LEN(A2130)=0,"",INDEX('Smelter Look-up'!$C:$C,MATCH($A2130,'Smelter Look-up'!$E:$E,0)))</f>
        <v/>
      </c>
      <c r="D2130" s="230"/>
      <c r="E2130" s="182" t="str">
        <f ca="1">IF(ISERROR($V2130),"",OFFSET('Smelter Look-up'!$D$4,$V2130-4,0)&amp;"")</f>
        <v/>
      </c>
      <c r="F2130" s="182" t="str">
        <f ca="1">IF(ISERROR($V2130),"",OFFSET('Smelter Look-up'!$E$4,$V2130-4,0))</f>
        <v/>
      </c>
      <c r="G2130" s="182" t="str">
        <f ca="1">IF(C2130=$X$4,IF(ISERROR($V2130),"Enter smelter details","RMI"),IF(ISERROR($V2130),"",OFFSET('Smelter Look-up'!$F$4,$V2130-4,0)))</f>
        <v/>
      </c>
      <c r="H2130" s="183" t="str">
        <f ca="1">IF(ISERROR($V2130),"",OFFSET('Smelter Look-up'!$G$4,$V2130-4,0))</f>
        <v/>
      </c>
      <c r="I2130" s="184" t="str">
        <f ca="1">IF(ISERROR($V2130),"",OFFSET('Smelter Look-up'!$H$4,$V2130-4,0))</f>
        <v/>
      </c>
      <c r="J2130" s="184" t="str">
        <f ca="1">IF(ISERROR($V2130),"",OFFSET('Smelter Look-up'!$I$4,$V2130-4,0))</f>
        <v/>
      </c>
      <c r="K2130" s="224"/>
      <c r="L2130" s="224"/>
      <c r="M2130" s="224"/>
      <c r="N2130" s="224"/>
      <c r="O2130" s="224"/>
      <c r="P2130" s="185"/>
      <c r="Q2130" s="225"/>
      <c r="R2130" s="182" t="str">
        <f ca="1">IF(ISERROR($V2130),"",OFFSET('Smelter Look-up'!$C$4,$V2130-4,0)&amp;"")</f>
        <v/>
      </c>
      <c r="S2130" s="181" t="str">
        <f t="shared" ca="1" si="299"/>
        <v/>
      </c>
      <c r="T2130" s="181" t="str">
        <f ca="1">IF(B2130="","",IF(ISERROR(MATCH($J2130,SorP!$B$1:$B$6226,0)),"",INDIRECT("'SorP'!$A$"&amp;MATCH($S2130&amp;$J2130,SorP!C:C,0))))</f>
        <v/>
      </c>
      <c r="U2130" s="201"/>
      <c r="V2130" s="226" t="e">
        <f>IF(C2130="",NA(),IF(OR(C2130="Smelter not listed",C2130="Smelter not yet identified"),MATCH($B2130&amp;$D2130,'Smelter Look-up'!$J:$J,0),MATCH($B2130&amp;$C2130,'Smelter Look-up'!$J:$J,0)))</f>
        <v>#N/A</v>
      </c>
      <c r="X2130" s="227">
        <f t="shared" ca="1" si="300"/>
        <v>0</v>
      </c>
      <c r="AB2130" s="228" t="str">
        <f t="shared" si="301"/>
        <v/>
      </c>
    </row>
    <row r="2131" spans="1:28" s="227" customFormat="1" ht="20.25">
      <c r="A2131" s="181"/>
      <c r="B2131" s="182" t="str">
        <f>IF(LEN(A2131)=0,"",INDEX('Smelter Look-up'!$A:$A,MATCH($A2131,'Smelter Look-up'!$E:$E,0)))</f>
        <v/>
      </c>
      <c r="C2131" s="186" t="str">
        <f>IF(LEN(A2131)=0,"",INDEX('Smelter Look-up'!$C:$C,MATCH($A2131,'Smelter Look-up'!$E:$E,0)))</f>
        <v/>
      </c>
      <c r="D2131" s="230"/>
      <c r="E2131" s="182" t="str">
        <f ca="1">IF(ISERROR($V2131),"",OFFSET('Smelter Look-up'!$D$4,$V2131-4,0)&amp;"")</f>
        <v/>
      </c>
      <c r="F2131" s="182" t="str">
        <f ca="1">IF(ISERROR($V2131),"",OFFSET('Smelter Look-up'!$E$4,$V2131-4,0))</f>
        <v/>
      </c>
      <c r="G2131" s="182" t="str">
        <f ca="1">IF(C2131=$X$4,IF(ISERROR($V2131),"Enter smelter details","RMI"),IF(ISERROR($V2131),"",OFFSET('Smelter Look-up'!$F$4,$V2131-4,0)))</f>
        <v/>
      </c>
      <c r="H2131" s="183" t="str">
        <f ca="1">IF(ISERROR($V2131),"",OFFSET('Smelter Look-up'!$G$4,$V2131-4,0))</f>
        <v/>
      </c>
      <c r="I2131" s="184" t="str">
        <f ca="1">IF(ISERROR($V2131),"",OFFSET('Smelter Look-up'!$H$4,$V2131-4,0))</f>
        <v/>
      </c>
      <c r="J2131" s="184" t="str">
        <f ca="1">IF(ISERROR($V2131),"",OFFSET('Smelter Look-up'!$I$4,$V2131-4,0))</f>
        <v/>
      </c>
      <c r="K2131" s="224"/>
      <c r="L2131" s="224"/>
      <c r="M2131" s="224"/>
      <c r="N2131" s="224"/>
      <c r="O2131" s="224"/>
      <c r="P2131" s="185"/>
      <c r="Q2131" s="225"/>
      <c r="R2131" s="182" t="str">
        <f ca="1">IF(ISERROR($V2131),"",OFFSET('Smelter Look-up'!$C$4,$V2131-4,0)&amp;"")</f>
        <v/>
      </c>
      <c r="S2131" s="181" t="str">
        <f t="shared" ca="1" si="299"/>
        <v/>
      </c>
      <c r="T2131" s="181" t="str">
        <f ca="1">IF(B2131="","",IF(ISERROR(MATCH($J2131,SorP!$B$1:$B$6226,0)),"",INDIRECT("'SorP'!$A$"&amp;MATCH($S2131&amp;$J2131,SorP!C:C,0))))</f>
        <v/>
      </c>
      <c r="U2131" s="201"/>
      <c r="V2131" s="226" t="e">
        <f>IF(C2131="",NA(),IF(OR(C2131="Smelter not listed",C2131="Smelter not yet identified"),MATCH($B2131&amp;$D2131,'Smelter Look-up'!$J:$J,0),MATCH($B2131&amp;$C2131,'Smelter Look-up'!$J:$J,0)))</f>
        <v>#N/A</v>
      </c>
      <c r="X2131" s="227">
        <f t="shared" ca="1" si="300"/>
        <v>0</v>
      </c>
      <c r="AB2131" s="228" t="str">
        <f t="shared" si="301"/>
        <v/>
      </c>
    </row>
    <row r="2132" spans="1:28" s="227" customFormat="1" ht="20.25">
      <c r="A2132" s="181"/>
      <c r="B2132" s="182" t="str">
        <f>IF(LEN(A2132)=0,"",INDEX('Smelter Look-up'!$A:$A,MATCH($A2132,'Smelter Look-up'!$E:$E,0)))</f>
        <v/>
      </c>
      <c r="C2132" s="186" t="str">
        <f>IF(LEN(A2132)=0,"",INDEX('Smelter Look-up'!$C:$C,MATCH($A2132,'Smelter Look-up'!$E:$E,0)))</f>
        <v/>
      </c>
      <c r="D2132" s="230"/>
      <c r="E2132" s="182" t="str">
        <f ca="1">IF(ISERROR($V2132),"",OFFSET('Smelter Look-up'!$D$4,$V2132-4,0)&amp;"")</f>
        <v/>
      </c>
      <c r="F2132" s="182" t="str">
        <f ca="1">IF(ISERROR($V2132),"",OFFSET('Smelter Look-up'!$E$4,$V2132-4,0))</f>
        <v/>
      </c>
      <c r="G2132" s="182" t="str">
        <f ca="1">IF(C2132=$X$4,IF(ISERROR($V2132),"Enter smelter details","RMI"),IF(ISERROR($V2132),"",OFFSET('Smelter Look-up'!$F$4,$V2132-4,0)))</f>
        <v/>
      </c>
      <c r="H2132" s="183" t="str">
        <f ca="1">IF(ISERROR($V2132),"",OFFSET('Smelter Look-up'!$G$4,$V2132-4,0))</f>
        <v/>
      </c>
      <c r="I2132" s="184" t="str">
        <f ca="1">IF(ISERROR($V2132),"",OFFSET('Smelter Look-up'!$H$4,$V2132-4,0))</f>
        <v/>
      </c>
      <c r="J2132" s="184" t="str">
        <f ca="1">IF(ISERROR($V2132),"",OFFSET('Smelter Look-up'!$I$4,$V2132-4,0))</f>
        <v/>
      </c>
      <c r="K2132" s="224"/>
      <c r="L2132" s="224"/>
      <c r="M2132" s="224"/>
      <c r="N2132" s="224"/>
      <c r="O2132" s="224"/>
      <c r="P2132" s="185"/>
      <c r="Q2132" s="225"/>
      <c r="R2132" s="182" t="str">
        <f ca="1">IF(ISERROR($V2132),"",OFFSET('Smelter Look-up'!$C$4,$V2132-4,0)&amp;"")</f>
        <v/>
      </c>
      <c r="S2132" s="181" t="str">
        <f t="shared" ca="1" si="299"/>
        <v/>
      </c>
      <c r="T2132" s="181" t="str">
        <f ca="1">IF(B2132="","",IF(ISERROR(MATCH($J2132,SorP!$B$1:$B$6226,0)),"",INDIRECT("'SorP'!$A$"&amp;MATCH($S2132&amp;$J2132,SorP!C:C,0))))</f>
        <v/>
      </c>
      <c r="U2132" s="201"/>
      <c r="V2132" s="226" t="e">
        <f>IF(C2132="",NA(),IF(OR(C2132="Smelter not listed",C2132="Smelter not yet identified"),MATCH($B2132&amp;$D2132,'Smelter Look-up'!$J:$J,0),MATCH($B2132&amp;$C2132,'Smelter Look-up'!$J:$J,0)))</f>
        <v>#N/A</v>
      </c>
      <c r="X2132" s="227">
        <f t="shared" ca="1" si="300"/>
        <v>0</v>
      </c>
      <c r="AB2132" s="228" t="str">
        <f t="shared" si="301"/>
        <v/>
      </c>
    </row>
    <row r="2133" spans="1:28" s="227" customFormat="1" ht="20.25">
      <c r="A2133" s="181"/>
      <c r="B2133" s="182" t="str">
        <f>IF(LEN(A2133)=0,"",INDEX('Smelter Look-up'!$A:$A,MATCH($A2133,'Smelter Look-up'!$E:$E,0)))</f>
        <v/>
      </c>
      <c r="C2133" s="186" t="str">
        <f>IF(LEN(A2133)=0,"",INDEX('Smelter Look-up'!$C:$C,MATCH($A2133,'Smelter Look-up'!$E:$E,0)))</f>
        <v/>
      </c>
      <c r="D2133" s="230"/>
      <c r="E2133" s="182" t="str">
        <f ca="1">IF(ISERROR($V2133),"",OFFSET('Smelter Look-up'!$D$4,$V2133-4,0)&amp;"")</f>
        <v/>
      </c>
      <c r="F2133" s="182" t="str">
        <f ca="1">IF(ISERROR($V2133),"",OFFSET('Smelter Look-up'!$E$4,$V2133-4,0))</f>
        <v/>
      </c>
      <c r="G2133" s="182" t="str">
        <f ca="1">IF(C2133=$X$4,IF(ISERROR($V2133),"Enter smelter details","RMI"),IF(ISERROR($V2133),"",OFFSET('Smelter Look-up'!$F$4,$V2133-4,0)))</f>
        <v/>
      </c>
      <c r="H2133" s="183" t="str">
        <f ca="1">IF(ISERROR($V2133),"",OFFSET('Smelter Look-up'!$G$4,$V2133-4,0))</f>
        <v/>
      </c>
      <c r="I2133" s="184" t="str">
        <f ca="1">IF(ISERROR($V2133),"",OFFSET('Smelter Look-up'!$H$4,$V2133-4,0))</f>
        <v/>
      </c>
      <c r="J2133" s="184" t="str">
        <f ca="1">IF(ISERROR($V2133),"",OFFSET('Smelter Look-up'!$I$4,$V2133-4,0))</f>
        <v/>
      </c>
      <c r="K2133" s="224"/>
      <c r="L2133" s="224"/>
      <c r="M2133" s="224"/>
      <c r="N2133" s="224"/>
      <c r="O2133" s="224"/>
      <c r="P2133" s="185"/>
      <c r="Q2133" s="225"/>
      <c r="R2133" s="182" t="str">
        <f ca="1">IF(ISERROR($V2133),"",OFFSET('Smelter Look-up'!$C$4,$V2133-4,0)&amp;"")</f>
        <v/>
      </c>
      <c r="S2133" s="181" t="str">
        <f t="shared" ca="1" si="299"/>
        <v/>
      </c>
      <c r="T2133" s="181" t="str">
        <f ca="1">IF(B2133="","",IF(ISERROR(MATCH($J2133,SorP!$B$1:$B$6226,0)),"",INDIRECT("'SorP'!$A$"&amp;MATCH($S2133&amp;$J2133,SorP!C:C,0))))</f>
        <v/>
      </c>
      <c r="U2133" s="201"/>
      <c r="V2133" s="226" t="e">
        <f>IF(C2133="",NA(),IF(OR(C2133="Smelter not listed",C2133="Smelter not yet identified"),MATCH($B2133&amp;$D2133,'Smelter Look-up'!$J:$J,0),MATCH($B2133&amp;$C2133,'Smelter Look-up'!$J:$J,0)))</f>
        <v>#N/A</v>
      </c>
      <c r="X2133" s="227">
        <f t="shared" ca="1" si="300"/>
        <v>0</v>
      </c>
      <c r="AB2133" s="228" t="str">
        <f t="shared" si="301"/>
        <v/>
      </c>
    </row>
    <row r="2134" spans="1:28" s="227" customFormat="1" ht="20.25">
      <c r="A2134" s="181"/>
      <c r="B2134" s="182" t="str">
        <f>IF(LEN(A2134)=0,"",INDEX('Smelter Look-up'!$A:$A,MATCH($A2134,'Smelter Look-up'!$E:$E,0)))</f>
        <v/>
      </c>
      <c r="C2134" s="186" t="str">
        <f>IF(LEN(A2134)=0,"",INDEX('Smelter Look-up'!$C:$C,MATCH($A2134,'Smelter Look-up'!$E:$E,0)))</f>
        <v/>
      </c>
      <c r="D2134" s="230"/>
      <c r="E2134" s="182" t="str">
        <f ca="1">IF(ISERROR($V2134),"",OFFSET('Smelter Look-up'!$D$4,$V2134-4,0)&amp;"")</f>
        <v/>
      </c>
      <c r="F2134" s="182" t="str">
        <f ca="1">IF(ISERROR($V2134),"",OFFSET('Smelter Look-up'!$E$4,$V2134-4,0))</f>
        <v/>
      </c>
      <c r="G2134" s="182" t="str">
        <f ca="1">IF(C2134=$X$4,IF(ISERROR($V2134),"Enter smelter details","RMI"),IF(ISERROR($V2134),"",OFFSET('Smelter Look-up'!$F$4,$V2134-4,0)))</f>
        <v/>
      </c>
      <c r="H2134" s="183" t="str">
        <f ca="1">IF(ISERROR($V2134),"",OFFSET('Smelter Look-up'!$G$4,$V2134-4,0))</f>
        <v/>
      </c>
      <c r="I2134" s="184" t="str">
        <f ca="1">IF(ISERROR($V2134),"",OFFSET('Smelter Look-up'!$H$4,$V2134-4,0))</f>
        <v/>
      </c>
      <c r="J2134" s="184" t="str">
        <f ca="1">IF(ISERROR($V2134),"",OFFSET('Smelter Look-up'!$I$4,$V2134-4,0))</f>
        <v/>
      </c>
      <c r="K2134" s="224"/>
      <c r="L2134" s="224"/>
      <c r="M2134" s="224"/>
      <c r="N2134" s="224"/>
      <c r="O2134" s="224"/>
      <c r="P2134" s="185"/>
      <c r="Q2134" s="225"/>
      <c r="R2134" s="182" t="str">
        <f ca="1">IF(ISERROR($V2134),"",OFFSET('Smelter Look-up'!$C$4,$V2134-4,0)&amp;"")</f>
        <v/>
      </c>
      <c r="S2134" s="181" t="str">
        <f t="shared" ca="1" si="299"/>
        <v/>
      </c>
      <c r="T2134" s="181" t="str">
        <f ca="1">IF(B2134="","",IF(ISERROR(MATCH($J2134,SorP!$B$1:$B$6226,0)),"",INDIRECT("'SorP'!$A$"&amp;MATCH($S2134&amp;$J2134,SorP!C:C,0))))</f>
        <v/>
      </c>
      <c r="U2134" s="201"/>
      <c r="V2134" s="226" t="e">
        <f>IF(C2134="",NA(),IF(OR(C2134="Smelter not listed",C2134="Smelter not yet identified"),MATCH($B2134&amp;$D2134,'Smelter Look-up'!$J:$J,0),MATCH($B2134&amp;$C2134,'Smelter Look-up'!$J:$J,0)))</f>
        <v>#N/A</v>
      </c>
      <c r="X2134" s="227">
        <f t="shared" ca="1" si="300"/>
        <v>0</v>
      </c>
      <c r="AB2134" s="228" t="str">
        <f t="shared" si="301"/>
        <v/>
      </c>
    </row>
    <row r="2135" spans="1:28" s="227" customFormat="1" ht="20.25">
      <c r="A2135" s="181"/>
      <c r="B2135" s="182" t="str">
        <f>IF(LEN(A2135)=0,"",INDEX('Smelter Look-up'!$A:$A,MATCH($A2135,'Smelter Look-up'!$E:$E,0)))</f>
        <v/>
      </c>
      <c r="C2135" s="186" t="str">
        <f>IF(LEN(A2135)=0,"",INDEX('Smelter Look-up'!$C:$C,MATCH($A2135,'Smelter Look-up'!$E:$E,0)))</f>
        <v/>
      </c>
      <c r="D2135" s="230"/>
      <c r="E2135" s="182" t="str">
        <f ca="1">IF(ISERROR($V2135),"",OFFSET('Smelter Look-up'!$D$4,$V2135-4,0)&amp;"")</f>
        <v/>
      </c>
      <c r="F2135" s="182" t="str">
        <f ca="1">IF(ISERROR($V2135),"",OFFSET('Smelter Look-up'!$E$4,$V2135-4,0))</f>
        <v/>
      </c>
      <c r="G2135" s="182" t="str">
        <f ca="1">IF(C2135=$X$4,IF(ISERROR($V2135),"Enter smelter details","RMI"),IF(ISERROR($V2135),"",OFFSET('Smelter Look-up'!$F$4,$V2135-4,0)))</f>
        <v/>
      </c>
      <c r="H2135" s="183" t="str">
        <f ca="1">IF(ISERROR($V2135),"",OFFSET('Smelter Look-up'!$G$4,$V2135-4,0))</f>
        <v/>
      </c>
      <c r="I2135" s="184" t="str">
        <f ca="1">IF(ISERROR($V2135),"",OFFSET('Smelter Look-up'!$H$4,$V2135-4,0))</f>
        <v/>
      </c>
      <c r="J2135" s="184" t="str">
        <f ca="1">IF(ISERROR($V2135),"",OFFSET('Smelter Look-up'!$I$4,$V2135-4,0))</f>
        <v/>
      </c>
      <c r="K2135" s="224"/>
      <c r="L2135" s="224"/>
      <c r="M2135" s="224"/>
      <c r="N2135" s="224"/>
      <c r="O2135" s="224"/>
      <c r="P2135" s="185"/>
      <c r="Q2135" s="225"/>
      <c r="R2135" s="182" t="str">
        <f ca="1">IF(ISERROR($V2135),"",OFFSET('Smelter Look-up'!$C$4,$V2135-4,0)&amp;"")</f>
        <v/>
      </c>
      <c r="S2135" s="181" t="str">
        <f t="shared" ca="1" si="299"/>
        <v/>
      </c>
      <c r="T2135" s="181" t="str">
        <f ca="1">IF(B2135="","",IF(ISERROR(MATCH($J2135,SorP!$B$1:$B$6226,0)),"",INDIRECT("'SorP'!$A$"&amp;MATCH($S2135&amp;$J2135,SorP!C:C,0))))</f>
        <v/>
      </c>
      <c r="U2135" s="201"/>
      <c r="V2135" s="226" t="e">
        <f>IF(C2135="",NA(),IF(OR(C2135="Smelter not listed",C2135="Smelter not yet identified"),MATCH($B2135&amp;$D2135,'Smelter Look-up'!$J:$J,0),MATCH($B2135&amp;$C2135,'Smelter Look-up'!$J:$J,0)))</f>
        <v>#N/A</v>
      </c>
      <c r="X2135" s="227">
        <f t="shared" ca="1" si="300"/>
        <v>0</v>
      </c>
      <c r="AB2135" s="228" t="str">
        <f t="shared" si="301"/>
        <v/>
      </c>
    </row>
    <row r="2136" spans="1:28" s="227" customFormat="1" ht="20.25">
      <c r="A2136" s="181"/>
      <c r="B2136" s="182" t="str">
        <f>IF(LEN(A2136)=0,"",INDEX('Smelter Look-up'!$A:$A,MATCH($A2136,'Smelter Look-up'!$E:$E,0)))</f>
        <v/>
      </c>
      <c r="C2136" s="186" t="str">
        <f>IF(LEN(A2136)=0,"",INDEX('Smelter Look-up'!$C:$C,MATCH($A2136,'Smelter Look-up'!$E:$E,0)))</f>
        <v/>
      </c>
      <c r="D2136" s="230"/>
      <c r="E2136" s="182" t="str">
        <f ca="1">IF(ISERROR($V2136),"",OFFSET('Smelter Look-up'!$D$4,$V2136-4,0)&amp;"")</f>
        <v/>
      </c>
      <c r="F2136" s="182" t="str">
        <f ca="1">IF(ISERROR($V2136),"",OFFSET('Smelter Look-up'!$E$4,$V2136-4,0))</f>
        <v/>
      </c>
      <c r="G2136" s="182" t="str">
        <f ca="1">IF(C2136=$X$4,IF(ISERROR($V2136),"Enter smelter details","RMI"),IF(ISERROR($V2136),"",OFFSET('Smelter Look-up'!$F$4,$V2136-4,0)))</f>
        <v/>
      </c>
      <c r="H2136" s="183" t="str">
        <f ca="1">IF(ISERROR($V2136),"",OFFSET('Smelter Look-up'!$G$4,$V2136-4,0))</f>
        <v/>
      </c>
      <c r="I2136" s="184" t="str">
        <f ca="1">IF(ISERROR($V2136),"",OFFSET('Smelter Look-up'!$H$4,$V2136-4,0))</f>
        <v/>
      </c>
      <c r="J2136" s="184" t="str">
        <f ca="1">IF(ISERROR($V2136),"",OFFSET('Smelter Look-up'!$I$4,$V2136-4,0))</f>
        <v/>
      </c>
      <c r="K2136" s="224"/>
      <c r="L2136" s="224"/>
      <c r="M2136" s="224"/>
      <c r="N2136" s="224"/>
      <c r="O2136" s="224"/>
      <c r="P2136" s="185"/>
      <c r="Q2136" s="225"/>
      <c r="R2136" s="182" t="str">
        <f ca="1">IF(ISERROR($V2136),"",OFFSET('Smelter Look-up'!$C$4,$V2136-4,0)&amp;"")</f>
        <v/>
      </c>
      <c r="S2136" s="181" t="str">
        <f t="shared" ca="1" si="299"/>
        <v/>
      </c>
      <c r="T2136" s="181" t="str">
        <f ca="1">IF(B2136="","",IF(ISERROR(MATCH($J2136,SorP!$B$1:$B$6226,0)),"",INDIRECT("'SorP'!$A$"&amp;MATCH($S2136&amp;$J2136,SorP!C:C,0))))</f>
        <v/>
      </c>
      <c r="U2136" s="201"/>
      <c r="V2136" s="226" t="e">
        <f>IF(C2136="",NA(),IF(OR(C2136="Smelter not listed",C2136="Smelter not yet identified"),MATCH($B2136&amp;$D2136,'Smelter Look-up'!$J:$J,0),MATCH($B2136&amp;$C2136,'Smelter Look-up'!$J:$J,0)))</f>
        <v>#N/A</v>
      </c>
      <c r="X2136" s="227">
        <f t="shared" ca="1" si="300"/>
        <v>0</v>
      </c>
      <c r="AB2136" s="228" t="str">
        <f t="shared" si="301"/>
        <v/>
      </c>
    </row>
    <row r="2137" spans="1:28" s="227" customFormat="1" ht="20.25">
      <c r="A2137" s="181"/>
      <c r="B2137" s="182" t="str">
        <f>IF(LEN(A2137)=0,"",INDEX('Smelter Look-up'!$A:$A,MATCH($A2137,'Smelter Look-up'!$E:$E,0)))</f>
        <v/>
      </c>
      <c r="C2137" s="186" t="str">
        <f>IF(LEN(A2137)=0,"",INDEX('Smelter Look-up'!$C:$C,MATCH($A2137,'Smelter Look-up'!$E:$E,0)))</f>
        <v/>
      </c>
      <c r="D2137" s="230"/>
      <c r="E2137" s="182" t="str">
        <f ca="1">IF(ISERROR($V2137),"",OFFSET('Smelter Look-up'!$D$4,$V2137-4,0)&amp;"")</f>
        <v/>
      </c>
      <c r="F2137" s="182" t="str">
        <f ca="1">IF(ISERROR($V2137),"",OFFSET('Smelter Look-up'!$E$4,$V2137-4,0))</f>
        <v/>
      </c>
      <c r="G2137" s="182" t="str">
        <f ca="1">IF(C2137=$X$4,IF(ISERROR($V2137),"Enter smelter details","RMI"),IF(ISERROR($V2137),"",OFFSET('Smelter Look-up'!$F$4,$V2137-4,0)))</f>
        <v/>
      </c>
      <c r="H2137" s="183" t="str">
        <f ca="1">IF(ISERROR($V2137),"",OFFSET('Smelter Look-up'!$G$4,$V2137-4,0))</f>
        <v/>
      </c>
      <c r="I2137" s="184" t="str">
        <f ca="1">IF(ISERROR($V2137),"",OFFSET('Smelter Look-up'!$H$4,$V2137-4,0))</f>
        <v/>
      </c>
      <c r="J2137" s="184" t="str">
        <f ca="1">IF(ISERROR($V2137),"",OFFSET('Smelter Look-up'!$I$4,$V2137-4,0))</f>
        <v/>
      </c>
      <c r="K2137" s="224"/>
      <c r="L2137" s="224"/>
      <c r="M2137" s="224"/>
      <c r="N2137" s="224"/>
      <c r="O2137" s="224"/>
      <c r="P2137" s="185"/>
      <c r="Q2137" s="225"/>
      <c r="R2137" s="182" t="str">
        <f ca="1">IF(ISERROR($V2137),"",OFFSET('Smelter Look-up'!$C$4,$V2137-4,0)&amp;"")</f>
        <v/>
      </c>
      <c r="S2137" s="181" t="str">
        <f t="shared" ca="1" si="299"/>
        <v/>
      </c>
      <c r="T2137" s="181" t="str">
        <f ca="1">IF(B2137="","",IF(ISERROR(MATCH($J2137,SorP!$B$1:$B$6226,0)),"",INDIRECT("'SorP'!$A$"&amp;MATCH($S2137&amp;$J2137,SorP!C:C,0))))</f>
        <v/>
      </c>
      <c r="U2137" s="201"/>
      <c r="V2137" s="226" t="e">
        <f>IF(C2137="",NA(),IF(OR(C2137="Smelter not listed",C2137="Smelter not yet identified"),MATCH($B2137&amp;$D2137,'Smelter Look-up'!$J:$J,0),MATCH($B2137&amp;$C2137,'Smelter Look-up'!$J:$J,0)))</f>
        <v>#N/A</v>
      </c>
      <c r="X2137" s="227">
        <f t="shared" ca="1" si="300"/>
        <v>0</v>
      </c>
      <c r="AB2137" s="228" t="str">
        <f t="shared" si="301"/>
        <v/>
      </c>
    </row>
    <row r="2138" spans="1:28" s="227" customFormat="1" ht="20.25">
      <c r="A2138" s="181"/>
      <c r="B2138" s="182" t="str">
        <f>IF(LEN(A2138)=0,"",INDEX('Smelter Look-up'!$A:$A,MATCH($A2138,'Smelter Look-up'!$E:$E,0)))</f>
        <v/>
      </c>
      <c r="C2138" s="186" t="str">
        <f>IF(LEN(A2138)=0,"",INDEX('Smelter Look-up'!$C:$C,MATCH($A2138,'Smelter Look-up'!$E:$E,0)))</f>
        <v/>
      </c>
      <c r="D2138" s="230"/>
      <c r="E2138" s="182" t="str">
        <f ca="1">IF(ISERROR($V2138),"",OFFSET('Smelter Look-up'!$D$4,$V2138-4,0)&amp;"")</f>
        <v/>
      </c>
      <c r="F2138" s="182" t="str">
        <f ca="1">IF(ISERROR($V2138),"",OFFSET('Smelter Look-up'!$E$4,$V2138-4,0))</f>
        <v/>
      </c>
      <c r="G2138" s="182" t="str">
        <f ca="1">IF(C2138=$X$4,IF(ISERROR($V2138),"Enter smelter details","RMI"),IF(ISERROR($V2138),"",OFFSET('Smelter Look-up'!$F$4,$V2138-4,0)))</f>
        <v/>
      </c>
      <c r="H2138" s="183" t="str">
        <f ca="1">IF(ISERROR($V2138),"",OFFSET('Smelter Look-up'!$G$4,$V2138-4,0))</f>
        <v/>
      </c>
      <c r="I2138" s="184" t="str">
        <f ca="1">IF(ISERROR($V2138),"",OFFSET('Smelter Look-up'!$H$4,$V2138-4,0))</f>
        <v/>
      </c>
      <c r="J2138" s="184" t="str">
        <f ca="1">IF(ISERROR($V2138),"",OFFSET('Smelter Look-up'!$I$4,$V2138-4,0))</f>
        <v/>
      </c>
      <c r="K2138" s="224"/>
      <c r="L2138" s="224"/>
      <c r="M2138" s="224"/>
      <c r="N2138" s="224"/>
      <c r="O2138" s="224"/>
      <c r="P2138" s="185"/>
      <c r="Q2138" s="225"/>
      <c r="R2138" s="182" t="str">
        <f ca="1">IF(ISERROR($V2138),"",OFFSET('Smelter Look-up'!$C$4,$V2138-4,0)&amp;"")</f>
        <v/>
      </c>
      <c r="S2138" s="181" t="str">
        <f t="shared" ca="1" si="299"/>
        <v/>
      </c>
      <c r="T2138" s="181" t="str">
        <f ca="1">IF(B2138="","",IF(ISERROR(MATCH($J2138,SorP!$B$1:$B$6226,0)),"",INDIRECT("'SorP'!$A$"&amp;MATCH($S2138&amp;$J2138,SorP!C:C,0))))</f>
        <v/>
      </c>
      <c r="U2138" s="201"/>
      <c r="V2138" s="226" t="e">
        <f>IF(C2138="",NA(),IF(OR(C2138="Smelter not listed",C2138="Smelter not yet identified"),MATCH($B2138&amp;$D2138,'Smelter Look-up'!$J:$J,0),MATCH($B2138&amp;$C2138,'Smelter Look-up'!$J:$J,0)))</f>
        <v>#N/A</v>
      </c>
      <c r="X2138" s="227">
        <f t="shared" ca="1" si="300"/>
        <v>0</v>
      </c>
      <c r="AB2138" s="228" t="str">
        <f t="shared" si="301"/>
        <v/>
      </c>
    </row>
    <row r="2139" spans="1:28" s="227" customFormat="1" ht="20.25">
      <c r="A2139" s="181"/>
      <c r="B2139" s="182" t="str">
        <f>IF(LEN(A2139)=0,"",INDEX('Smelter Look-up'!$A:$A,MATCH($A2139,'Smelter Look-up'!$E:$E,0)))</f>
        <v/>
      </c>
      <c r="C2139" s="186" t="str">
        <f>IF(LEN(A2139)=0,"",INDEX('Smelter Look-up'!$C:$C,MATCH($A2139,'Smelter Look-up'!$E:$E,0)))</f>
        <v/>
      </c>
      <c r="D2139" s="230"/>
      <c r="E2139" s="182" t="str">
        <f ca="1">IF(ISERROR($V2139),"",OFFSET('Smelter Look-up'!$D$4,$V2139-4,0)&amp;"")</f>
        <v/>
      </c>
      <c r="F2139" s="182" t="str">
        <f ca="1">IF(ISERROR($V2139),"",OFFSET('Smelter Look-up'!$E$4,$V2139-4,0))</f>
        <v/>
      </c>
      <c r="G2139" s="182" t="str">
        <f ca="1">IF(C2139=$X$4,IF(ISERROR($V2139),"Enter smelter details","RMI"),IF(ISERROR($V2139),"",OFFSET('Smelter Look-up'!$F$4,$V2139-4,0)))</f>
        <v/>
      </c>
      <c r="H2139" s="183" t="str">
        <f ca="1">IF(ISERROR($V2139),"",OFFSET('Smelter Look-up'!$G$4,$V2139-4,0))</f>
        <v/>
      </c>
      <c r="I2139" s="184" t="str">
        <f ca="1">IF(ISERROR($V2139),"",OFFSET('Smelter Look-up'!$H$4,$V2139-4,0))</f>
        <v/>
      </c>
      <c r="J2139" s="184" t="str">
        <f ca="1">IF(ISERROR($V2139),"",OFFSET('Smelter Look-up'!$I$4,$V2139-4,0))</f>
        <v/>
      </c>
      <c r="K2139" s="224"/>
      <c r="L2139" s="224"/>
      <c r="M2139" s="224"/>
      <c r="N2139" s="224"/>
      <c r="O2139" s="224"/>
      <c r="P2139" s="185"/>
      <c r="Q2139" s="225"/>
      <c r="R2139" s="182" t="str">
        <f ca="1">IF(ISERROR($V2139),"",OFFSET('Smelter Look-up'!$C$4,$V2139-4,0)&amp;"")</f>
        <v/>
      </c>
      <c r="S2139" s="181" t="str">
        <f t="shared" ca="1" si="299"/>
        <v/>
      </c>
      <c r="T2139" s="181" t="str">
        <f ca="1">IF(B2139="","",IF(ISERROR(MATCH($J2139,SorP!$B$1:$B$6226,0)),"",INDIRECT("'SorP'!$A$"&amp;MATCH($S2139&amp;$J2139,SorP!C:C,0))))</f>
        <v/>
      </c>
      <c r="U2139" s="201"/>
      <c r="V2139" s="226" t="e">
        <f>IF(C2139="",NA(),IF(OR(C2139="Smelter not listed",C2139="Smelter not yet identified"),MATCH($B2139&amp;$D2139,'Smelter Look-up'!$J:$J,0),MATCH($B2139&amp;$C2139,'Smelter Look-up'!$J:$J,0)))</f>
        <v>#N/A</v>
      </c>
      <c r="X2139" s="227">
        <f t="shared" ca="1" si="300"/>
        <v>0</v>
      </c>
      <c r="AB2139" s="228" t="str">
        <f t="shared" si="301"/>
        <v/>
      </c>
    </row>
    <row r="2140" spans="1:28" s="227" customFormat="1" ht="20.25">
      <c r="A2140" s="181"/>
      <c r="B2140" s="182" t="str">
        <f>IF(LEN(A2140)=0,"",INDEX('Smelter Look-up'!$A:$A,MATCH($A2140,'Smelter Look-up'!$E:$E,0)))</f>
        <v/>
      </c>
      <c r="C2140" s="186" t="str">
        <f>IF(LEN(A2140)=0,"",INDEX('Smelter Look-up'!$C:$C,MATCH($A2140,'Smelter Look-up'!$E:$E,0)))</f>
        <v/>
      </c>
      <c r="D2140" s="230"/>
      <c r="E2140" s="182" t="str">
        <f ca="1">IF(ISERROR($V2140),"",OFFSET('Smelter Look-up'!$D$4,$V2140-4,0)&amp;"")</f>
        <v/>
      </c>
      <c r="F2140" s="182" t="str">
        <f ca="1">IF(ISERROR($V2140),"",OFFSET('Smelter Look-up'!$E$4,$V2140-4,0))</f>
        <v/>
      </c>
      <c r="G2140" s="182" t="str">
        <f ca="1">IF(C2140=$X$4,IF(ISERROR($V2140),"Enter smelter details","RMI"),IF(ISERROR($V2140),"",OFFSET('Smelter Look-up'!$F$4,$V2140-4,0)))</f>
        <v/>
      </c>
      <c r="H2140" s="183" t="str">
        <f ca="1">IF(ISERROR($V2140),"",OFFSET('Smelter Look-up'!$G$4,$V2140-4,0))</f>
        <v/>
      </c>
      <c r="I2140" s="184" t="str">
        <f ca="1">IF(ISERROR($V2140),"",OFFSET('Smelter Look-up'!$H$4,$V2140-4,0))</f>
        <v/>
      </c>
      <c r="J2140" s="184" t="str">
        <f ca="1">IF(ISERROR($V2140),"",OFFSET('Smelter Look-up'!$I$4,$V2140-4,0))</f>
        <v/>
      </c>
      <c r="K2140" s="224"/>
      <c r="L2140" s="224"/>
      <c r="M2140" s="224"/>
      <c r="N2140" s="224"/>
      <c r="O2140" s="224"/>
      <c r="P2140" s="185"/>
      <c r="Q2140" s="225"/>
      <c r="R2140" s="182" t="str">
        <f ca="1">IF(ISERROR($V2140),"",OFFSET('Smelter Look-up'!$C$4,$V2140-4,0)&amp;"")</f>
        <v/>
      </c>
      <c r="S2140" s="181" t="str">
        <f t="shared" ref="S2140:S2170" ca="1" si="302">IF(B2140="","",IF(ISERROR(MATCH($E2140,CL,0)),"Unknown",INDIRECT("'C'!$A$"&amp;MATCH($E2140,CL,0)+1)))</f>
        <v/>
      </c>
      <c r="T2140" s="181" t="str">
        <f ca="1">IF(B2140="","",IF(ISERROR(MATCH($J2140,SorP!$B$1:$B$6226,0)),"",INDIRECT("'SorP'!$A$"&amp;MATCH($S2140&amp;$J2140,SorP!C:C,0))))</f>
        <v/>
      </c>
      <c r="U2140" s="201"/>
      <c r="V2140" s="226" t="e">
        <f>IF(C2140="",NA(),IF(OR(C2140="Smelter not listed",C2140="Smelter not yet identified"),MATCH($B2140&amp;$D2140,'Smelter Look-up'!$J:$J,0),MATCH($B2140&amp;$C2140,'Smelter Look-up'!$J:$J,0)))</f>
        <v>#N/A</v>
      </c>
      <c r="X2140" s="227">
        <f t="shared" ref="X2140:X2170" ca="1" si="303">IF(AND(C2140="Smelter not listed",OR(LEN(D2140)=0,LEN(E2140)=0)),1,0)</f>
        <v>0</v>
      </c>
      <c r="AB2140" s="228" t="str">
        <f t="shared" ref="AB2140:AB2170" si="304">B2140&amp;C2140</f>
        <v/>
      </c>
    </row>
    <row r="2141" spans="1:28" s="227" customFormat="1" ht="20.25">
      <c r="A2141" s="181"/>
      <c r="B2141" s="182" t="str">
        <f>IF(LEN(A2141)=0,"",INDEX('Smelter Look-up'!$A:$A,MATCH($A2141,'Smelter Look-up'!$E:$E,0)))</f>
        <v/>
      </c>
      <c r="C2141" s="186" t="str">
        <f>IF(LEN(A2141)=0,"",INDEX('Smelter Look-up'!$C:$C,MATCH($A2141,'Smelter Look-up'!$E:$E,0)))</f>
        <v/>
      </c>
      <c r="D2141" s="230"/>
      <c r="E2141" s="182" t="str">
        <f ca="1">IF(ISERROR($V2141),"",OFFSET('Smelter Look-up'!$D$4,$V2141-4,0)&amp;"")</f>
        <v/>
      </c>
      <c r="F2141" s="182" t="str">
        <f ca="1">IF(ISERROR($V2141),"",OFFSET('Smelter Look-up'!$E$4,$V2141-4,0))</f>
        <v/>
      </c>
      <c r="G2141" s="182" t="str">
        <f ca="1">IF(C2141=$X$4,IF(ISERROR($V2141),"Enter smelter details","RMI"),IF(ISERROR($V2141),"",OFFSET('Smelter Look-up'!$F$4,$V2141-4,0)))</f>
        <v/>
      </c>
      <c r="H2141" s="183" t="str">
        <f ca="1">IF(ISERROR($V2141),"",OFFSET('Smelter Look-up'!$G$4,$V2141-4,0))</f>
        <v/>
      </c>
      <c r="I2141" s="184" t="str">
        <f ca="1">IF(ISERROR($V2141),"",OFFSET('Smelter Look-up'!$H$4,$V2141-4,0))</f>
        <v/>
      </c>
      <c r="J2141" s="184" t="str">
        <f ca="1">IF(ISERROR($V2141),"",OFFSET('Smelter Look-up'!$I$4,$V2141-4,0))</f>
        <v/>
      </c>
      <c r="K2141" s="224"/>
      <c r="L2141" s="224"/>
      <c r="M2141" s="224"/>
      <c r="N2141" s="224"/>
      <c r="O2141" s="224"/>
      <c r="P2141" s="185"/>
      <c r="Q2141" s="225"/>
      <c r="R2141" s="182" t="str">
        <f ca="1">IF(ISERROR($V2141),"",OFFSET('Smelter Look-up'!$C$4,$V2141-4,0)&amp;"")</f>
        <v/>
      </c>
      <c r="S2141" s="181" t="str">
        <f t="shared" ca="1" si="302"/>
        <v/>
      </c>
      <c r="T2141" s="181" t="str">
        <f ca="1">IF(B2141="","",IF(ISERROR(MATCH($J2141,SorP!$B$1:$B$6226,0)),"",INDIRECT("'SorP'!$A$"&amp;MATCH($S2141&amp;$J2141,SorP!C:C,0))))</f>
        <v/>
      </c>
      <c r="U2141" s="201"/>
      <c r="V2141" s="226" t="e">
        <f>IF(C2141="",NA(),IF(OR(C2141="Smelter not listed",C2141="Smelter not yet identified"),MATCH($B2141&amp;$D2141,'Smelter Look-up'!$J:$J,0),MATCH($B2141&amp;$C2141,'Smelter Look-up'!$J:$J,0)))</f>
        <v>#N/A</v>
      </c>
      <c r="X2141" s="227">
        <f t="shared" ca="1" si="303"/>
        <v>0</v>
      </c>
      <c r="AB2141" s="228" t="str">
        <f t="shared" si="304"/>
        <v/>
      </c>
    </row>
    <row r="2142" spans="1:28" s="227" customFormat="1" ht="20.25">
      <c r="A2142" s="181"/>
      <c r="B2142" s="182" t="str">
        <f>IF(LEN(A2142)=0,"",INDEX('Smelter Look-up'!$A:$A,MATCH($A2142,'Smelter Look-up'!$E:$E,0)))</f>
        <v/>
      </c>
      <c r="C2142" s="186" t="str">
        <f>IF(LEN(A2142)=0,"",INDEX('Smelter Look-up'!$C:$C,MATCH($A2142,'Smelter Look-up'!$E:$E,0)))</f>
        <v/>
      </c>
      <c r="D2142" s="230"/>
      <c r="E2142" s="182" t="str">
        <f ca="1">IF(ISERROR($V2142),"",OFFSET('Smelter Look-up'!$D$4,$V2142-4,0)&amp;"")</f>
        <v/>
      </c>
      <c r="F2142" s="182" t="str">
        <f ca="1">IF(ISERROR($V2142),"",OFFSET('Smelter Look-up'!$E$4,$V2142-4,0))</f>
        <v/>
      </c>
      <c r="G2142" s="182" t="str">
        <f ca="1">IF(C2142=$X$4,IF(ISERROR($V2142),"Enter smelter details","RMI"),IF(ISERROR($V2142),"",OFFSET('Smelter Look-up'!$F$4,$V2142-4,0)))</f>
        <v/>
      </c>
      <c r="H2142" s="183" t="str">
        <f ca="1">IF(ISERROR($V2142),"",OFFSET('Smelter Look-up'!$G$4,$V2142-4,0))</f>
        <v/>
      </c>
      <c r="I2142" s="184" t="str">
        <f ca="1">IF(ISERROR($V2142),"",OFFSET('Smelter Look-up'!$H$4,$V2142-4,0))</f>
        <v/>
      </c>
      <c r="J2142" s="184" t="str">
        <f ca="1">IF(ISERROR($V2142),"",OFFSET('Smelter Look-up'!$I$4,$V2142-4,0))</f>
        <v/>
      </c>
      <c r="K2142" s="224"/>
      <c r="L2142" s="224"/>
      <c r="M2142" s="224"/>
      <c r="N2142" s="224"/>
      <c r="O2142" s="224"/>
      <c r="P2142" s="185"/>
      <c r="Q2142" s="225"/>
      <c r="R2142" s="182" t="str">
        <f ca="1">IF(ISERROR($V2142),"",OFFSET('Smelter Look-up'!$C$4,$V2142-4,0)&amp;"")</f>
        <v/>
      </c>
      <c r="S2142" s="181" t="str">
        <f t="shared" ca="1" si="302"/>
        <v/>
      </c>
      <c r="T2142" s="181" t="str">
        <f ca="1">IF(B2142="","",IF(ISERROR(MATCH($J2142,SorP!$B$1:$B$6226,0)),"",INDIRECT("'SorP'!$A$"&amp;MATCH($S2142&amp;$J2142,SorP!C:C,0))))</f>
        <v/>
      </c>
      <c r="U2142" s="201"/>
      <c r="V2142" s="226" t="e">
        <f>IF(C2142="",NA(),IF(OR(C2142="Smelter not listed",C2142="Smelter not yet identified"),MATCH($B2142&amp;$D2142,'Smelter Look-up'!$J:$J,0),MATCH($B2142&amp;$C2142,'Smelter Look-up'!$J:$J,0)))</f>
        <v>#N/A</v>
      </c>
      <c r="X2142" s="227">
        <f t="shared" ca="1" si="303"/>
        <v>0</v>
      </c>
      <c r="AB2142" s="228" t="str">
        <f t="shared" si="304"/>
        <v/>
      </c>
    </row>
    <row r="2143" spans="1:28" s="227" customFormat="1" ht="20.25">
      <c r="A2143" s="181"/>
      <c r="B2143" s="182" t="str">
        <f>IF(LEN(A2143)=0,"",INDEX('Smelter Look-up'!$A:$A,MATCH($A2143,'Smelter Look-up'!$E:$E,0)))</f>
        <v/>
      </c>
      <c r="C2143" s="186" t="str">
        <f>IF(LEN(A2143)=0,"",INDEX('Smelter Look-up'!$C:$C,MATCH($A2143,'Smelter Look-up'!$E:$E,0)))</f>
        <v/>
      </c>
      <c r="D2143" s="230"/>
      <c r="E2143" s="182" t="str">
        <f ca="1">IF(ISERROR($V2143),"",OFFSET('Smelter Look-up'!$D$4,$V2143-4,0)&amp;"")</f>
        <v/>
      </c>
      <c r="F2143" s="182" t="str">
        <f ca="1">IF(ISERROR($V2143),"",OFFSET('Smelter Look-up'!$E$4,$V2143-4,0))</f>
        <v/>
      </c>
      <c r="G2143" s="182" t="str">
        <f ca="1">IF(C2143=$X$4,IF(ISERROR($V2143),"Enter smelter details","RMI"),IF(ISERROR($V2143),"",OFFSET('Smelter Look-up'!$F$4,$V2143-4,0)))</f>
        <v/>
      </c>
      <c r="H2143" s="183" t="str">
        <f ca="1">IF(ISERROR($V2143),"",OFFSET('Smelter Look-up'!$G$4,$V2143-4,0))</f>
        <v/>
      </c>
      <c r="I2143" s="184" t="str">
        <f ca="1">IF(ISERROR($V2143),"",OFFSET('Smelter Look-up'!$H$4,$V2143-4,0))</f>
        <v/>
      </c>
      <c r="J2143" s="184" t="str">
        <f ca="1">IF(ISERROR($V2143),"",OFFSET('Smelter Look-up'!$I$4,$V2143-4,0))</f>
        <v/>
      </c>
      <c r="K2143" s="224"/>
      <c r="L2143" s="224"/>
      <c r="M2143" s="224"/>
      <c r="N2143" s="224"/>
      <c r="O2143" s="224"/>
      <c r="P2143" s="185"/>
      <c r="Q2143" s="225"/>
      <c r="R2143" s="182" t="str">
        <f ca="1">IF(ISERROR($V2143),"",OFFSET('Smelter Look-up'!$C$4,$V2143-4,0)&amp;"")</f>
        <v/>
      </c>
      <c r="S2143" s="181" t="str">
        <f t="shared" ca="1" si="302"/>
        <v/>
      </c>
      <c r="T2143" s="181" t="str">
        <f ca="1">IF(B2143="","",IF(ISERROR(MATCH($J2143,SorP!$B$1:$B$6226,0)),"",INDIRECT("'SorP'!$A$"&amp;MATCH($S2143&amp;$J2143,SorP!C:C,0))))</f>
        <v/>
      </c>
      <c r="U2143" s="201"/>
      <c r="V2143" s="226" t="e">
        <f>IF(C2143="",NA(),IF(OR(C2143="Smelter not listed",C2143="Smelter not yet identified"),MATCH($B2143&amp;$D2143,'Smelter Look-up'!$J:$J,0),MATCH($B2143&amp;$C2143,'Smelter Look-up'!$J:$J,0)))</f>
        <v>#N/A</v>
      </c>
      <c r="X2143" s="227">
        <f t="shared" ca="1" si="303"/>
        <v>0</v>
      </c>
      <c r="AB2143" s="228" t="str">
        <f t="shared" si="304"/>
        <v/>
      </c>
    </row>
    <row r="2144" spans="1:28" s="227" customFormat="1" ht="20.25">
      <c r="A2144" s="181"/>
      <c r="B2144" s="182" t="str">
        <f>IF(LEN(A2144)=0,"",INDEX('Smelter Look-up'!$A:$A,MATCH($A2144,'Smelter Look-up'!$E:$E,0)))</f>
        <v/>
      </c>
      <c r="C2144" s="186" t="str">
        <f>IF(LEN(A2144)=0,"",INDEX('Smelter Look-up'!$C:$C,MATCH($A2144,'Smelter Look-up'!$E:$E,0)))</f>
        <v/>
      </c>
      <c r="D2144" s="230"/>
      <c r="E2144" s="182" t="str">
        <f ca="1">IF(ISERROR($V2144),"",OFFSET('Smelter Look-up'!$D$4,$V2144-4,0)&amp;"")</f>
        <v/>
      </c>
      <c r="F2144" s="182" t="str">
        <f ca="1">IF(ISERROR($V2144),"",OFFSET('Smelter Look-up'!$E$4,$V2144-4,0))</f>
        <v/>
      </c>
      <c r="G2144" s="182" t="str">
        <f ca="1">IF(C2144=$X$4,IF(ISERROR($V2144),"Enter smelter details","RMI"),IF(ISERROR($V2144),"",OFFSET('Smelter Look-up'!$F$4,$V2144-4,0)))</f>
        <v/>
      </c>
      <c r="H2144" s="183" t="str">
        <f ca="1">IF(ISERROR($V2144),"",OFFSET('Smelter Look-up'!$G$4,$V2144-4,0))</f>
        <v/>
      </c>
      <c r="I2144" s="184" t="str">
        <f ca="1">IF(ISERROR($V2144),"",OFFSET('Smelter Look-up'!$H$4,$V2144-4,0))</f>
        <v/>
      </c>
      <c r="J2144" s="184" t="str">
        <f ca="1">IF(ISERROR($V2144),"",OFFSET('Smelter Look-up'!$I$4,$V2144-4,0))</f>
        <v/>
      </c>
      <c r="K2144" s="224"/>
      <c r="L2144" s="224"/>
      <c r="M2144" s="224"/>
      <c r="N2144" s="224"/>
      <c r="O2144" s="224"/>
      <c r="P2144" s="185"/>
      <c r="Q2144" s="225"/>
      <c r="R2144" s="182" t="str">
        <f ca="1">IF(ISERROR($V2144),"",OFFSET('Smelter Look-up'!$C$4,$V2144-4,0)&amp;"")</f>
        <v/>
      </c>
      <c r="S2144" s="181" t="str">
        <f t="shared" ca="1" si="302"/>
        <v/>
      </c>
      <c r="T2144" s="181" t="str">
        <f ca="1">IF(B2144="","",IF(ISERROR(MATCH($J2144,SorP!$B$1:$B$6226,0)),"",INDIRECT("'SorP'!$A$"&amp;MATCH($S2144&amp;$J2144,SorP!C:C,0))))</f>
        <v/>
      </c>
      <c r="U2144" s="201"/>
      <c r="V2144" s="226" t="e">
        <f>IF(C2144="",NA(),IF(OR(C2144="Smelter not listed",C2144="Smelter not yet identified"),MATCH($B2144&amp;$D2144,'Smelter Look-up'!$J:$J,0),MATCH($B2144&amp;$C2144,'Smelter Look-up'!$J:$J,0)))</f>
        <v>#N/A</v>
      </c>
      <c r="X2144" s="227">
        <f t="shared" ca="1" si="303"/>
        <v>0</v>
      </c>
      <c r="AB2144" s="228" t="str">
        <f t="shared" si="304"/>
        <v/>
      </c>
    </row>
    <row r="2145" spans="1:28" s="227" customFormat="1" ht="20.25">
      <c r="A2145" s="181"/>
      <c r="B2145" s="182" t="str">
        <f>IF(LEN(A2145)=0,"",INDEX('Smelter Look-up'!$A:$A,MATCH($A2145,'Smelter Look-up'!$E:$E,0)))</f>
        <v/>
      </c>
      <c r="C2145" s="186" t="str">
        <f>IF(LEN(A2145)=0,"",INDEX('Smelter Look-up'!$C:$C,MATCH($A2145,'Smelter Look-up'!$E:$E,0)))</f>
        <v/>
      </c>
      <c r="D2145" s="230"/>
      <c r="E2145" s="182" t="str">
        <f ca="1">IF(ISERROR($V2145),"",OFFSET('Smelter Look-up'!$D$4,$V2145-4,0)&amp;"")</f>
        <v/>
      </c>
      <c r="F2145" s="182" t="str">
        <f ca="1">IF(ISERROR($V2145),"",OFFSET('Smelter Look-up'!$E$4,$V2145-4,0))</f>
        <v/>
      </c>
      <c r="G2145" s="182" t="str">
        <f ca="1">IF(C2145=$X$4,IF(ISERROR($V2145),"Enter smelter details","RMI"),IF(ISERROR($V2145),"",OFFSET('Smelter Look-up'!$F$4,$V2145-4,0)))</f>
        <v/>
      </c>
      <c r="H2145" s="183" t="str">
        <f ca="1">IF(ISERROR($V2145),"",OFFSET('Smelter Look-up'!$G$4,$V2145-4,0))</f>
        <v/>
      </c>
      <c r="I2145" s="184" t="str">
        <f ca="1">IF(ISERROR($V2145),"",OFFSET('Smelter Look-up'!$H$4,$V2145-4,0))</f>
        <v/>
      </c>
      <c r="J2145" s="184" t="str">
        <f ca="1">IF(ISERROR($V2145),"",OFFSET('Smelter Look-up'!$I$4,$V2145-4,0))</f>
        <v/>
      </c>
      <c r="K2145" s="224"/>
      <c r="L2145" s="224"/>
      <c r="M2145" s="224"/>
      <c r="N2145" s="224"/>
      <c r="O2145" s="224"/>
      <c r="P2145" s="185"/>
      <c r="Q2145" s="225"/>
      <c r="R2145" s="182" t="str">
        <f ca="1">IF(ISERROR($V2145),"",OFFSET('Smelter Look-up'!$C$4,$V2145-4,0)&amp;"")</f>
        <v/>
      </c>
      <c r="S2145" s="181" t="str">
        <f t="shared" ca="1" si="302"/>
        <v/>
      </c>
      <c r="T2145" s="181" t="str">
        <f ca="1">IF(B2145="","",IF(ISERROR(MATCH($J2145,SorP!$B$1:$B$6226,0)),"",INDIRECT("'SorP'!$A$"&amp;MATCH($S2145&amp;$J2145,SorP!C:C,0))))</f>
        <v/>
      </c>
      <c r="U2145" s="201"/>
      <c r="V2145" s="226" t="e">
        <f>IF(C2145="",NA(),IF(OR(C2145="Smelter not listed",C2145="Smelter not yet identified"),MATCH($B2145&amp;$D2145,'Smelter Look-up'!$J:$J,0),MATCH($B2145&amp;$C2145,'Smelter Look-up'!$J:$J,0)))</f>
        <v>#N/A</v>
      </c>
      <c r="X2145" s="227">
        <f t="shared" ca="1" si="303"/>
        <v>0</v>
      </c>
      <c r="AB2145" s="228" t="str">
        <f t="shared" si="304"/>
        <v/>
      </c>
    </row>
    <row r="2146" spans="1:28" s="227" customFormat="1" ht="20.25">
      <c r="A2146" s="181"/>
      <c r="B2146" s="182" t="str">
        <f>IF(LEN(A2146)=0,"",INDEX('Smelter Look-up'!$A:$A,MATCH($A2146,'Smelter Look-up'!$E:$E,0)))</f>
        <v/>
      </c>
      <c r="C2146" s="186" t="str">
        <f>IF(LEN(A2146)=0,"",INDEX('Smelter Look-up'!$C:$C,MATCH($A2146,'Smelter Look-up'!$E:$E,0)))</f>
        <v/>
      </c>
      <c r="D2146" s="230"/>
      <c r="E2146" s="182" t="str">
        <f ca="1">IF(ISERROR($V2146),"",OFFSET('Smelter Look-up'!$D$4,$V2146-4,0)&amp;"")</f>
        <v/>
      </c>
      <c r="F2146" s="182" t="str">
        <f ca="1">IF(ISERROR($V2146),"",OFFSET('Smelter Look-up'!$E$4,$V2146-4,0))</f>
        <v/>
      </c>
      <c r="G2146" s="182" t="str">
        <f ca="1">IF(C2146=$X$4,IF(ISERROR($V2146),"Enter smelter details","RMI"),IF(ISERROR($V2146),"",OFFSET('Smelter Look-up'!$F$4,$V2146-4,0)))</f>
        <v/>
      </c>
      <c r="H2146" s="183" t="str">
        <f ca="1">IF(ISERROR($V2146),"",OFFSET('Smelter Look-up'!$G$4,$V2146-4,0))</f>
        <v/>
      </c>
      <c r="I2146" s="184" t="str">
        <f ca="1">IF(ISERROR($V2146),"",OFFSET('Smelter Look-up'!$H$4,$V2146-4,0))</f>
        <v/>
      </c>
      <c r="J2146" s="184" t="str">
        <f ca="1">IF(ISERROR($V2146),"",OFFSET('Smelter Look-up'!$I$4,$V2146-4,0))</f>
        <v/>
      </c>
      <c r="K2146" s="224"/>
      <c r="L2146" s="224"/>
      <c r="M2146" s="224"/>
      <c r="N2146" s="224"/>
      <c r="O2146" s="224"/>
      <c r="P2146" s="185"/>
      <c r="Q2146" s="225"/>
      <c r="R2146" s="182" t="str">
        <f ca="1">IF(ISERROR($V2146),"",OFFSET('Smelter Look-up'!$C$4,$V2146-4,0)&amp;"")</f>
        <v/>
      </c>
      <c r="S2146" s="181" t="str">
        <f t="shared" ca="1" si="302"/>
        <v/>
      </c>
      <c r="T2146" s="181" t="str">
        <f ca="1">IF(B2146="","",IF(ISERROR(MATCH($J2146,SorP!$B$1:$B$6226,0)),"",INDIRECT("'SorP'!$A$"&amp;MATCH($S2146&amp;$J2146,SorP!C:C,0))))</f>
        <v/>
      </c>
      <c r="U2146" s="201"/>
      <c r="V2146" s="226" t="e">
        <f>IF(C2146="",NA(),IF(OR(C2146="Smelter not listed",C2146="Smelter not yet identified"),MATCH($B2146&amp;$D2146,'Smelter Look-up'!$J:$J,0),MATCH($B2146&amp;$C2146,'Smelter Look-up'!$J:$J,0)))</f>
        <v>#N/A</v>
      </c>
      <c r="X2146" s="227">
        <f t="shared" ca="1" si="303"/>
        <v>0</v>
      </c>
      <c r="AB2146" s="228" t="str">
        <f t="shared" si="304"/>
        <v/>
      </c>
    </row>
    <row r="2147" spans="1:28" s="227" customFormat="1" ht="20.25">
      <c r="A2147" s="181"/>
      <c r="B2147" s="182" t="str">
        <f>IF(LEN(A2147)=0,"",INDEX('Smelter Look-up'!$A:$A,MATCH($A2147,'Smelter Look-up'!$E:$E,0)))</f>
        <v/>
      </c>
      <c r="C2147" s="186" t="str">
        <f>IF(LEN(A2147)=0,"",INDEX('Smelter Look-up'!$C:$C,MATCH($A2147,'Smelter Look-up'!$E:$E,0)))</f>
        <v/>
      </c>
      <c r="D2147" s="230"/>
      <c r="E2147" s="182" t="str">
        <f ca="1">IF(ISERROR($V2147),"",OFFSET('Smelter Look-up'!$D$4,$V2147-4,0)&amp;"")</f>
        <v/>
      </c>
      <c r="F2147" s="182" t="str">
        <f ca="1">IF(ISERROR($V2147),"",OFFSET('Smelter Look-up'!$E$4,$V2147-4,0))</f>
        <v/>
      </c>
      <c r="G2147" s="182" t="str">
        <f ca="1">IF(C2147=$X$4,IF(ISERROR($V2147),"Enter smelter details","RMI"),IF(ISERROR($V2147),"",OFFSET('Smelter Look-up'!$F$4,$V2147-4,0)))</f>
        <v/>
      </c>
      <c r="H2147" s="183" t="str">
        <f ca="1">IF(ISERROR($V2147),"",OFFSET('Smelter Look-up'!$G$4,$V2147-4,0))</f>
        <v/>
      </c>
      <c r="I2147" s="184" t="str">
        <f ca="1">IF(ISERROR($V2147),"",OFFSET('Smelter Look-up'!$H$4,$V2147-4,0))</f>
        <v/>
      </c>
      <c r="J2147" s="184" t="str">
        <f ca="1">IF(ISERROR($V2147),"",OFFSET('Smelter Look-up'!$I$4,$V2147-4,0))</f>
        <v/>
      </c>
      <c r="K2147" s="224"/>
      <c r="L2147" s="224"/>
      <c r="M2147" s="224"/>
      <c r="N2147" s="224"/>
      <c r="O2147" s="224"/>
      <c r="P2147" s="185"/>
      <c r="Q2147" s="225"/>
      <c r="R2147" s="182" t="str">
        <f ca="1">IF(ISERROR($V2147),"",OFFSET('Smelter Look-up'!$C$4,$V2147-4,0)&amp;"")</f>
        <v/>
      </c>
      <c r="S2147" s="181" t="str">
        <f t="shared" ca="1" si="302"/>
        <v/>
      </c>
      <c r="T2147" s="181" t="str">
        <f ca="1">IF(B2147="","",IF(ISERROR(MATCH($J2147,SorP!$B$1:$B$6226,0)),"",INDIRECT("'SorP'!$A$"&amp;MATCH($S2147&amp;$J2147,SorP!C:C,0))))</f>
        <v/>
      </c>
      <c r="U2147" s="201"/>
      <c r="V2147" s="226" t="e">
        <f>IF(C2147="",NA(),IF(OR(C2147="Smelter not listed",C2147="Smelter not yet identified"),MATCH($B2147&amp;$D2147,'Smelter Look-up'!$J:$J,0),MATCH($B2147&amp;$C2147,'Smelter Look-up'!$J:$J,0)))</f>
        <v>#N/A</v>
      </c>
      <c r="X2147" s="227">
        <f t="shared" ca="1" si="303"/>
        <v>0</v>
      </c>
      <c r="AB2147" s="228" t="str">
        <f t="shared" si="304"/>
        <v/>
      </c>
    </row>
    <row r="2148" spans="1:28" s="227" customFormat="1" ht="20.25">
      <c r="A2148" s="181"/>
      <c r="B2148" s="182" t="str">
        <f>IF(LEN(A2148)=0,"",INDEX('Smelter Look-up'!$A:$A,MATCH($A2148,'Smelter Look-up'!$E:$E,0)))</f>
        <v/>
      </c>
      <c r="C2148" s="186" t="str">
        <f>IF(LEN(A2148)=0,"",INDEX('Smelter Look-up'!$C:$C,MATCH($A2148,'Smelter Look-up'!$E:$E,0)))</f>
        <v/>
      </c>
      <c r="D2148" s="230"/>
      <c r="E2148" s="182" t="str">
        <f ca="1">IF(ISERROR($V2148),"",OFFSET('Smelter Look-up'!$D$4,$V2148-4,0)&amp;"")</f>
        <v/>
      </c>
      <c r="F2148" s="182" t="str">
        <f ca="1">IF(ISERROR($V2148),"",OFFSET('Smelter Look-up'!$E$4,$V2148-4,0))</f>
        <v/>
      </c>
      <c r="G2148" s="182" t="str">
        <f ca="1">IF(C2148=$X$4,IF(ISERROR($V2148),"Enter smelter details","RMI"),IF(ISERROR($V2148),"",OFFSET('Smelter Look-up'!$F$4,$V2148-4,0)))</f>
        <v/>
      </c>
      <c r="H2148" s="183" t="str">
        <f ca="1">IF(ISERROR($V2148),"",OFFSET('Smelter Look-up'!$G$4,$V2148-4,0))</f>
        <v/>
      </c>
      <c r="I2148" s="184" t="str">
        <f ca="1">IF(ISERROR($V2148),"",OFFSET('Smelter Look-up'!$H$4,$V2148-4,0))</f>
        <v/>
      </c>
      <c r="J2148" s="184" t="str">
        <f ca="1">IF(ISERROR($V2148),"",OFFSET('Smelter Look-up'!$I$4,$V2148-4,0))</f>
        <v/>
      </c>
      <c r="K2148" s="224"/>
      <c r="L2148" s="224"/>
      <c r="M2148" s="224"/>
      <c r="N2148" s="224"/>
      <c r="O2148" s="224"/>
      <c r="P2148" s="185"/>
      <c r="Q2148" s="225"/>
      <c r="R2148" s="182" t="str">
        <f ca="1">IF(ISERROR($V2148),"",OFFSET('Smelter Look-up'!$C$4,$V2148-4,0)&amp;"")</f>
        <v/>
      </c>
      <c r="S2148" s="181" t="str">
        <f t="shared" ca="1" si="302"/>
        <v/>
      </c>
      <c r="T2148" s="181" t="str">
        <f ca="1">IF(B2148="","",IF(ISERROR(MATCH($J2148,SorP!$B$1:$B$6226,0)),"",INDIRECT("'SorP'!$A$"&amp;MATCH($S2148&amp;$J2148,SorP!C:C,0))))</f>
        <v/>
      </c>
      <c r="U2148" s="201"/>
      <c r="V2148" s="226" t="e">
        <f>IF(C2148="",NA(),IF(OR(C2148="Smelter not listed",C2148="Smelter not yet identified"),MATCH($B2148&amp;$D2148,'Smelter Look-up'!$J:$J,0),MATCH($B2148&amp;$C2148,'Smelter Look-up'!$J:$J,0)))</f>
        <v>#N/A</v>
      </c>
      <c r="X2148" s="227">
        <f t="shared" ca="1" si="303"/>
        <v>0</v>
      </c>
      <c r="AB2148" s="228" t="str">
        <f t="shared" si="304"/>
        <v/>
      </c>
    </row>
    <row r="2149" spans="1:28" s="227" customFormat="1" ht="20.25">
      <c r="A2149" s="181"/>
      <c r="B2149" s="182" t="str">
        <f>IF(LEN(A2149)=0,"",INDEX('Smelter Look-up'!$A:$A,MATCH($A2149,'Smelter Look-up'!$E:$E,0)))</f>
        <v/>
      </c>
      <c r="C2149" s="186" t="str">
        <f>IF(LEN(A2149)=0,"",INDEX('Smelter Look-up'!$C:$C,MATCH($A2149,'Smelter Look-up'!$E:$E,0)))</f>
        <v/>
      </c>
      <c r="D2149" s="230"/>
      <c r="E2149" s="182" t="str">
        <f ca="1">IF(ISERROR($V2149),"",OFFSET('Smelter Look-up'!$D$4,$V2149-4,0)&amp;"")</f>
        <v/>
      </c>
      <c r="F2149" s="182" t="str">
        <f ca="1">IF(ISERROR($V2149),"",OFFSET('Smelter Look-up'!$E$4,$V2149-4,0))</f>
        <v/>
      </c>
      <c r="G2149" s="182" t="str">
        <f ca="1">IF(C2149=$X$4,IF(ISERROR($V2149),"Enter smelter details","RMI"),IF(ISERROR($V2149),"",OFFSET('Smelter Look-up'!$F$4,$V2149-4,0)))</f>
        <v/>
      </c>
      <c r="H2149" s="183" t="str">
        <f ca="1">IF(ISERROR($V2149),"",OFFSET('Smelter Look-up'!$G$4,$V2149-4,0))</f>
        <v/>
      </c>
      <c r="I2149" s="184" t="str">
        <f ca="1">IF(ISERROR($V2149),"",OFFSET('Smelter Look-up'!$H$4,$V2149-4,0))</f>
        <v/>
      </c>
      <c r="J2149" s="184" t="str">
        <f ca="1">IF(ISERROR($V2149),"",OFFSET('Smelter Look-up'!$I$4,$V2149-4,0))</f>
        <v/>
      </c>
      <c r="K2149" s="224"/>
      <c r="L2149" s="224"/>
      <c r="M2149" s="224"/>
      <c r="N2149" s="224"/>
      <c r="O2149" s="224"/>
      <c r="P2149" s="185"/>
      <c r="Q2149" s="225"/>
      <c r="R2149" s="182" t="str">
        <f ca="1">IF(ISERROR($V2149),"",OFFSET('Smelter Look-up'!$C$4,$V2149-4,0)&amp;"")</f>
        <v/>
      </c>
      <c r="S2149" s="181" t="str">
        <f t="shared" ca="1" si="302"/>
        <v/>
      </c>
      <c r="T2149" s="181" t="str">
        <f ca="1">IF(B2149="","",IF(ISERROR(MATCH($J2149,SorP!$B$1:$B$6226,0)),"",INDIRECT("'SorP'!$A$"&amp;MATCH($S2149&amp;$J2149,SorP!C:C,0))))</f>
        <v/>
      </c>
      <c r="U2149" s="201"/>
      <c r="V2149" s="226" t="e">
        <f>IF(C2149="",NA(),IF(OR(C2149="Smelter not listed",C2149="Smelter not yet identified"),MATCH($B2149&amp;$D2149,'Smelter Look-up'!$J:$J,0),MATCH($B2149&amp;$C2149,'Smelter Look-up'!$J:$J,0)))</f>
        <v>#N/A</v>
      </c>
      <c r="X2149" s="227">
        <f t="shared" ca="1" si="303"/>
        <v>0</v>
      </c>
      <c r="AB2149" s="228" t="str">
        <f t="shared" si="304"/>
        <v/>
      </c>
    </row>
    <row r="2150" spans="1:28" s="227" customFormat="1" ht="20.25">
      <c r="A2150" s="181"/>
      <c r="B2150" s="182" t="str">
        <f>IF(LEN(A2150)=0,"",INDEX('Smelter Look-up'!$A:$A,MATCH($A2150,'Smelter Look-up'!$E:$E,0)))</f>
        <v/>
      </c>
      <c r="C2150" s="186" t="str">
        <f>IF(LEN(A2150)=0,"",INDEX('Smelter Look-up'!$C:$C,MATCH($A2150,'Smelter Look-up'!$E:$E,0)))</f>
        <v/>
      </c>
      <c r="D2150" s="230"/>
      <c r="E2150" s="182" t="str">
        <f ca="1">IF(ISERROR($V2150),"",OFFSET('Smelter Look-up'!$D$4,$V2150-4,0)&amp;"")</f>
        <v/>
      </c>
      <c r="F2150" s="182" t="str">
        <f ca="1">IF(ISERROR($V2150),"",OFFSET('Smelter Look-up'!$E$4,$V2150-4,0))</f>
        <v/>
      </c>
      <c r="G2150" s="182" t="str">
        <f ca="1">IF(C2150=$X$4,IF(ISERROR($V2150),"Enter smelter details","RMI"),IF(ISERROR($V2150),"",OFFSET('Smelter Look-up'!$F$4,$V2150-4,0)))</f>
        <v/>
      </c>
      <c r="H2150" s="183" t="str">
        <f ca="1">IF(ISERROR($V2150),"",OFFSET('Smelter Look-up'!$G$4,$V2150-4,0))</f>
        <v/>
      </c>
      <c r="I2150" s="184" t="str">
        <f ca="1">IF(ISERROR($V2150),"",OFFSET('Smelter Look-up'!$H$4,$V2150-4,0))</f>
        <v/>
      </c>
      <c r="J2150" s="184" t="str">
        <f ca="1">IF(ISERROR($V2150),"",OFFSET('Smelter Look-up'!$I$4,$V2150-4,0))</f>
        <v/>
      </c>
      <c r="K2150" s="224"/>
      <c r="L2150" s="224"/>
      <c r="M2150" s="224"/>
      <c r="N2150" s="224"/>
      <c r="O2150" s="224"/>
      <c r="P2150" s="185"/>
      <c r="Q2150" s="225"/>
      <c r="R2150" s="182" t="str">
        <f ca="1">IF(ISERROR($V2150),"",OFFSET('Smelter Look-up'!$C$4,$V2150-4,0)&amp;"")</f>
        <v/>
      </c>
      <c r="S2150" s="181" t="str">
        <f t="shared" ca="1" si="302"/>
        <v/>
      </c>
      <c r="T2150" s="181" t="str">
        <f ca="1">IF(B2150="","",IF(ISERROR(MATCH($J2150,SorP!$B$1:$B$6226,0)),"",INDIRECT("'SorP'!$A$"&amp;MATCH($S2150&amp;$J2150,SorP!C:C,0))))</f>
        <v/>
      </c>
      <c r="U2150" s="201"/>
      <c r="V2150" s="226" t="e">
        <f>IF(C2150="",NA(),IF(OR(C2150="Smelter not listed",C2150="Smelter not yet identified"),MATCH($B2150&amp;$D2150,'Smelter Look-up'!$J:$J,0),MATCH($B2150&amp;$C2150,'Smelter Look-up'!$J:$J,0)))</f>
        <v>#N/A</v>
      </c>
      <c r="X2150" s="227">
        <f t="shared" ca="1" si="303"/>
        <v>0</v>
      </c>
      <c r="AB2150" s="228" t="str">
        <f t="shared" si="304"/>
        <v/>
      </c>
    </row>
    <row r="2151" spans="1:28" s="227" customFormat="1" ht="20.25">
      <c r="A2151" s="181"/>
      <c r="B2151" s="182" t="str">
        <f>IF(LEN(A2151)=0,"",INDEX('Smelter Look-up'!$A:$A,MATCH($A2151,'Smelter Look-up'!$E:$E,0)))</f>
        <v/>
      </c>
      <c r="C2151" s="186" t="str">
        <f>IF(LEN(A2151)=0,"",INDEX('Smelter Look-up'!$C:$C,MATCH($A2151,'Smelter Look-up'!$E:$E,0)))</f>
        <v/>
      </c>
      <c r="D2151" s="230"/>
      <c r="E2151" s="182" t="str">
        <f ca="1">IF(ISERROR($V2151),"",OFFSET('Smelter Look-up'!$D$4,$V2151-4,0)&amp;"")</f>
        <v/>
      </c>
      <c r="F2151" s="182" t="str">
        <f ca="1">IF(ISERROR($V2151),"",OFFSET('Smelter Look-up'!$E$4,$V2151-4,0))</f>
        <v/>
      </c>
      <c r="G2151" s="182" t="str">
        <f ca="1">IF(C2151=$X$4,IF(ISERROR($V2151),"Enter smelter details","RMI"),IF(ISERROR($V2151),"",OFFSET('Smelter Look-up'!$F$4,$V2151-4,0)))</f>
        <v/>
      </c>
      <c r="H2151" s="183" t="str">
        <f ca="1">IF(ISERROR($V2151),"",OFFSET('Smelter Look-up'!$G$4,$V2151-4,0))</f>
        <v/>
      </c>
      <c r="I2151" s="184" t="str">
        <f ca="1">IF(ISERROR($V2151),"",OFFSET('Smelter Look-up'!$H$4,$V2151-4,0))</f>
        <v/>
      </c>
      <c r="J2151" s="184" t="str">
        <f ca="1">IF(ISERROR($V2151),"",OFFSET('Smelter Look-up'!$I$4,$V2151-4,0))</f>
        <v/>
      </c>
      <c r="K2151" s="224"/>
      <c r="L2151" s="224"/>
      <c r="M2151" s="224"/>
      <c r="N2151" s="224"/>
      <c r="O2151" s="224"/>
      <c r="P2151" s="185"/>
      <c r="Q2151" s="225"/>
      <c r="R2151" s="182" t="str">
        <f ca="1">IF(ISERROR($V2151),"",OFFSET('Smelter Look-up'!$C$4,$V2151-4,0)&amp;"")</f>
        <v/>
      </c>
      <c r="S2151" s="181" t="str">
        <f t="shared" ca="1" si="302"/>
        <v/>
      </c>
      <c r="T2151" s="181" t="str">
        <f ca="1">IF(B2151="","",IF(ISERROR(MATCH($J2151,SorP!$B$1:$B$6226,0)),"",INDIRECT("'SorP'!$A$"&amp;MATCH($S2151&amp;$J2151,SorP!C:C,0))))</f>
        <v/>
      </c>
      <c r="U2151" s="201"/>
      <c r="V2151" s="226" t="e">
        <f>IF(C2151="",NA(),IF(OR(C2151="Smelter not listed",C2151="Smelter not yet identified"),MATCH($B2151&amp;$D2151,'Smelter Look-up'!$J:$J,0),MATCH($B2151&amp;$C2151,'Smelter Look-up'!$J:$J,0)))</f>
        <v>#N/A</v>
      </c>
      <c r="X2151" s="227">
        <f t="shared" ca="1" si="303"/>
        <v>0</v>
      </c>
      <c r="AB2151" s="228" t="str">
        <f t="shared" si="304"/>
        <v/>
      </c>
    </row>
    <row r="2152" spans="1:28" s="227" customFormat="1" ht="20.25">
      <c r="A2152" s="181"/>
      <c r="B2152" s="182" t="str">
        <f>IF(LEN(A2152)=0,"",INDEX('Smelter Look-up'!$A:$A,MATCH($A2152,'Smelter Look-up'!$E:$E,0)))</f>
        <v/>
      </c>
      <c r="C2152" s="186" t="str">
        <f>IF(LEN(A2152)=0,"",INDEX('Smelter Look-up'!$C:$C,MATCH($A2152,'Smelter Look-up'!$E:$E,0)))</f>
        <v/>
      </c>
      <c r="D2152" s="230"/>
      <c r="E2152" s="182" t="str">
        <f ca="1">IF(ISERROR($V2152),"",OFFSET('Smelter Look-up'!$D$4,$V2152-4,0)&amp;"")</f>
        <v/>
      </c>
      <c r="F2152" s="182" t="str">
        <f ca="1">IF(ISERROR($V2152),"",OFFSET('Smelter Look-up'!$E$4,$V2152-4,0))</f>
        <v/>
      </c>
      <c r="G2152" s="182" t="str">
        <f ca="1">IF(C2152=$X$4,IF(ISERROR($V2152),"Enter smelter details","RMI"),IF(ISERROR($V2152),"",OFFSET('Smelter Look-up'!$F$4,$V2152-4,0)))</f>
        <v/>
      </c>
      <c r="H2152" s="183" t="str">
        <f ca="1">IF(ISERROR($V2152),"",OFFSET('Smelter Look-up'!$G$4,$V2152-4,0))</f>
        <v/>
      </c>
      <c r="I2152" s="184" t="str">
        <f ca="1">IF(ISERROR($V2152),"",OFFSET('Smelter Look-up'!$H$4,$V2152-4,0))</f>
        <v/>
      </c>
      <c r="J2152" s="184" t="str">
        <f ca="1">IF(ISERROR($V2152),"",OFFSET('Smelter Look-up'!$I$4,$V2152-4,0))</f>
        <v/>
      </c>
      <c r="K2152" s="224"/>
      <c r="L2152" s="224"/>
      <c r="M2152" s="224"/>
      <c r="N2152" s="224"/>
      <c r="O2152" s="224"/>
      <c r="P2152" s="185"/>
      <c r="Q2152" s="225"/>
      <c r="R2152" s="182" t="str">
        <f ca="1">IF(ISERROR($V2152),"",OFFSET('Smelter Look-up'!$C$4,$V2152-4,0)&amp;"")</f>
        <v/>
      </c>
      <c r="S2152" s="181" t="str">
        <f t="shared" ca="1" si="302"/>
        <v/>
      </c>
      <c r="T2152" s="181" t="str">
        <f ca="1">IF(B2152="","",IF(ISERROR(MATCH($J2152,SorP!$B$1:$B$6226,0)),"",INDIRECT("'SorP'!$A$"&amp;MATCH($S2152&amp;$J2152,SorP!C:C,0))))</f>
        <v/>
      </c>
      <c r="U2152" s="201"/>
      <c r="V2152" s="226" t="e">
        <f>IF(C2152="",NA(),IF(OR(C2152="Smelter not listed",C2152="Smelter not yet identified"),MATCH($B2152&amp;$D2152,'Smelter Look-up'!$J:$J,0),MATCH($B2152&amp;$C2152,'Smelter Look-up'!$J:$J,0)))</f>
        <v>#N/A</v>
      </c>
      <c r="X2152" s="227">
        <f t="shared" ca="1" si="303"/>
        <v>0</v>
      </c>
      <c r="AB2152" s="228" t="str">
        <f t="shared" si="304"/>
        <v/>
      </c>
    </row>
    <row r="2153" spans="1:28" s="227" customFormat="1" ht="20.25">
      <c r="A2153" s="181"/>
      <c r="B2153" s="182" t="str">
        <f>IF(LEN(A2153)=0,"",INDEX('Smelter Look-up'!$A:$A,MATCH($A2153,'Smelter Look-up'!$E:$E,0)))</f>
        <v/>
      </c>
      <c r="C2153" s="186" t="str">
        <f>IF(LEN(A2153)=0,"",INDEX('Smelter Look-up'!$C:$C,MATCH($A2153,'Smelter Look-up'!$E:$E,0)))</f>
        <v/>
      </c>
      <c r="D2153" s="230"/>
      <c r="E2153" s="182" t="str">
        <f ca="1">IF(ISERROR($V2153),"",OFFSET('Smelter Look-up'!$D$4,$V2153-4,0)&amp;"")</f>
        <v/>
      </c>
      <c r="F2153" s="182" t="str">
        <f ca="1">IF(ISERROR($V2153),"",OFFSET('Smelter Look-up'!$E$4,$V2153-4,0))</f>
        <v/>
      </c>
      <c r="G2153" s="182" t="str">
        <f ca="1">IF(C2153=$X$4,IF(ISERROR($V2153),"Enter smelter details","RMI"),IF(ISERROR($V2153),"",OFFSET('Smelter Look-up'!$F$4,$V2153-4,0)))</f>
        <v/>
      </c>
      <c r="H2153" s="183" t="str">
        <f ca="1">IF(ISERROR($V2153),"",OFFSET('Smelter Look-up'!$G$4,$V2153-4,0))</f>
        <v/>
      </c>
      <c r="I2153" s="184" t="str">
        <f ca="1">IF(ISERROR($V2153),"",OFFSET('Smelter Look-up'!$H$4,$V2153-4,0))</f>
        <v/>
      </c>
      <c r="J2153" s="184" t="str">
        <f ca="1">IF(ISERROR($V2153),"",OFFSET('Smelter Look-up'!$I$4,$V2153-4,0))</f>
        <v/>
      </c>
      <c r="K2153" s="224"/>
      <c r="L2153" s="224"/>
      <c r="M2153" s="224"/>
      <c r="N2153" s="224"/>
      <c r="O2153" s="224"/>
      <c r="P2153" s="185"/>
      <c r="Q2153" s="225"/>
      <c r="R2153" s="182" t="str">
        <f ca="1">IF(ISERROR($V2153),"",OFFSET('Smelter Look-up'!$C$4,$V2153-4,0)&amp;"")</f>
        <v/>
      </c>
      <c r="S2153" s="181" t="str">
        <f t="shared" ca="1" si="302"/>
        <v/>
      </c>
      <c r="T2153" s="181" t="str">
        <f ca="1">IF(B2153="","",IF(ISERROR(MATCH($J2153,SorP!$B$1:$B$6226,0)),"",INDIRECT("'SorP'!$A$"&amp;MATCH($S2153&amp;$J2153,SorP!C:C,0))))</f>
        <v/>
      </c>
      <c r="U2153" s="201"/>
      <c r="V2153" s="226" t="e">
        <f>IF(C2153="",NA(),IF(OR(C2153="Smelter not listed",C2153="Smelter not yet identified"),MATCH($B2153&amp;$D2153,'Smelter Look-up'!$J:$J,0),MATCH($B2153&amp;$C2153,'Smelter Look-up'!$J:$J,0)))</f>
        <v>#N/A</v>
      </c>
      <c r="X2153" s="227">
        <f t="shared" ca="1" si="303"/>
        <v>0</v>
      </c>
      <c r="AB2153" s="228" t="str">
        <f t="shared" si="304"/>
        <v/>
      </c>
    </row>
    <row r="2154" spans="1:28" s="227" customFormat="1" ht="20.25">
      <c r="A2154" s="181"/>
      <c r="B2154" s="182" t="str">
        <f>IF(LEN(A2154)=0,"",INDEX('Smelter Look-up'!$A:$A,MATCH($A2154,'Smelter Look-up'!$E:$E,0)))</f>
        <v/>
      </c>
      <c r="C2154" s="186" t="str">
        <f>IF(LEN(A2154)=0,"",INDEX('Smelter Look-up'!$C:$C,MATCH($A2154,'Smelter Look-up'!$E:$E,0)))</f>
        <v/>
      </c>
      <c r="D2154" s="230"/>
      <c r="E2154" s="182" t="str">
        <f ca="1">IF(ISERROR($V2154),"",OFFSET('Smelter Look-up'!$D$4,$V2154-4,0)&amp;"")</f>
        <v/>
      </c>
      <c r="F2154" s="182" t="str">
        <f ca="1">IF(ISERROR($V2154),"",OFFSET('Smelter Look-up'!$E$4,$V2154-4,0))</f>
        <v/>
      </c>
      <c r="G2154" s="182" t="str">
        <f ca="1">IF(C2154=$X$4,IF(ISERROR($V2154),"Enter smelter details","RMI"),IF(ISERROR($V2154),"",OFFSET('Smelter Look-up'!$F$4,$V2154-4,0)))</f>
        <v/>
      </c>
      <c r="H2154" s="183" t="str">
        <f ca="1">IF(ISERROR($V2154),"",OFFSET('Smelter Look-up'!$G$4,$V2154-4,0))</f>
        <v/>
      </c>
      <c r="I2154" s="184" t="str">
        <f ca="1">IF(ISERROR($V2154),"",OFFSET('Smelter Look-up'!$H$4,$V2154-4,0))</f>
        <v/>
      </c>
      <c r="J2154" s="184" t="str">
        <f ca="1">IF(ISERROR($V2154),"",OFFSET('Smelter Look-up'!$I$4,$V2154-4,0))</f>
        <v/>
      </c>
      <c r="K2154" s="224"/>
      <c r="L2154" s="224"/>
      <c r="M2154" s="224"/>
      <c r="N2154" s="224"/>
      <c r="O2154" s="224"/>
      <c r="P2154" s="185"/>
      <c r="Q2154" s="225"/>
      <c r="R2154" s="182" t="str">
        <f ca="1">IF(ISERROR($V2154),"",OFFSET('Smelter Look-up'!$C$4,$V2154-4,0)&amp;"")</f>
        <v/>
      </c>
      <c r="S2154" s="181" t="str">
        <f t="shared" ca="1" si="302"/>
        <v/>
      </c>
      <c r="T2154" s="181" t="str">
        <f ca="1">IF(B2154="","",IF(ISERROR(MATCH($J2154,SorP!$B$1:$B$6226,0)),"",INDIRECT("'SorP'!$A$"&amp;MATCH($S2154&amp;$J2154,SorP!C:C,0))))</f>
        <v/>
      </c>
      <c r="U2154" s="201"/>
      <c r="V2154" s="226" t="e">
        <f>IF(C2154="",NA(),IF(OR(C2154="Smelter not listed",C2154="Smelter not yet identified"),MATCH($B2154&amp;$D2154,'Smelter Look-up'!$J:$J,0),MATCH($B2154&amp;$C2154,'Smelter Look-up'!$J:$J,0)))</f>
        <v>#N/A</v>
      </c>
      <c r="X2154" s="227">
        <f t="shared" ca="1" si="303"/>
        <v>0</v>
      </c>
      <c r="AB2154" s="228" t="str">
        <f t="shared" si="304"/>
        <v/>
      </c>
    </row>
    <row r="2155" spans="1:28" s="227" customFormat="1" ht="20.25">
      <c r="A2155" s="181"/>
      <c r="B2155" s="182" t="str">
        <f>IF(LEN(A2155)=0,"",INDEX('Smelter Look-up'!$A:$A,MATCH($A2155,'Smelter Look-up'!$E:$E,0)))</f>
        <v/>
      </c>
      <c r="C2155" s="186" t="str">
        <f>IF(LEN(A2155)=0,"",INDEX('Smelter Look-up'!$C:$C,MATCH($A2155,'Smelter Look-up'!$E:$E,0)))</f>
        <v/>
      </c>
      <c r="D2155" s="230"/>
      <c r="E2155" s="182" t="str">
        <f ca="1">IF(ISERROR($V2155),"",OFFSET('Smelter Look-up'!$D$4,$V2155-4,0)&amp;"")</f>
        <v/>
      </c>
      <c r="F2155" s="182" t="str">
        <f ca="1">IF(ISERROR($V2155),"",OFFSET('Smelter Look-up'!$E$4,$V2155-4,0))</f>
        <v/>
      </c>
      <c r="G2155" s="182" t="str">
        <f ca="1">IF(C2155=$X$4,IF(ISERROR($V2155),"Enter smelter details","RMI"),IF(ISERROR($V2155),"",OFFSET('Smelter Look-up'!$F$4,$V2155-4,0)))</f>
        <v/>
      </c>
      <c r="H2155" s="183" t="str">
        <f ca="1">IF(ISERROR($V2155),"",OFFSET('Smelter Look-up'!$G$4,$V2155-4,0))</f>
        <v/>
      </c>
      <c r="I2155" s="184" t="str">
        <f ca="1">IF(ISERROR($V2155),"",OFFSET('Smelter Look-up'!$H$4,$V2155-4,0))</f>
        <v/>
      </c>
      <c r="J2155" s="184" t="str">
        <f ca="1">IF(ISERROR($V2155),"",OFFSET('Smelter Look-up'!$I$4,$V2155-4,0))</f>
        <v/>
      </c>
      <c r="K2155" s="224"/>
      <c r="L2155" s="224"/>
      <c r="M2155" s="224"/>
      <c r="N2155" s="224"/>
      <c r="O2155" s="224"/>
      <c r="P2155" s="185"/>
      <c r="Q2155" s="225"/>
      <c r="R2155" s="182" t="str">
        <f ca="1">IF(ISERROR($V2155),"",OFFSET('Smelter Look-up'!$C$4,$V2155-4,0)&amp;"")</f>
        <v/>
      </c>
      <c r="S2155" s="181" t="str">
        <f t="shared" ca="1" si="302"/>
        <v/>
      </c>
      <c r="T2155" s="181" t="str">
        <f ca="1">IF(B2155="","",IF(ISERROR(MATCH($J2155,SorP!$B$1:$B$6226,0)),"",INDIRECT("'SorP'!$A$"&amp;MATCH($S2155&amp;$J2155,SorP!C:C,0))))</f>
        <v/>
      </c>
      <c r="U2155" s="201"/>
      <c r="V2155" s="226" t="e">
        <f>IF(C2155="",NA(),IF(OR(C2155="Smelter not listed",C2155="Smelter not yet identified"),MATCH($B2155&amp;$D2155,'Smelter Look-up'!$J:$J,0),MATCH($B2155&amp;$C2155,'Smelter Look-up'!$J:$J,0)))</f>
        <v>#N/A</v>
      </c>
      <c r="X2155" s="227">
        <f t="shared" ca="1" si="303"/>
        <v>0</v>
      </c>
      <c r="AB2155" s="228" t="str">
        <f t="shared" si="304"/>
        <v/>
      </c>
    </row>
    <row r="2156" spans="1:28" s="227" customFormat="1" ht="20.25">
      <c r="A2156" s="181"/>
      <c r="B2156" s="182" t="str">
        <f>IF(LEN(A2156)=0,"",INDEX('Smelter Look-up'!$A:$A,MATCH($A2156,'Smelter Look-up'!$E:$E,0)))</f>
        <v/>
      </c>
      <c r="C2156" s="186" t="str">
        <f>IF(LEN(A2156)=0,"",INDEX('Smelter Look-up'!$C:$C,MATCH($A2156,'Smelter Look-up'!$E:$E,0)))</f>
        <v/>
      </c>
      <c r="D2156" s="230"/>
      <c r="E2156" s="182" t="str">
        <f ca="1">IF(ISERROR($V2156),"",OFFSET('Smelter Look-up'!$D$4,$V2156-4,0)&amp;"")</f>
        <v/>
      </c>
      <c r="F2156" s="182" t="str">
        <f ca="1">IF(ISERROR($V2156),"",OFFSET('Smelter Look-up'!$E$4,$V2156-4,0))</f>
        <v/>
      </c>
      <c r="G2156" s="182" t="str">
        <f ca="1">IF(C2156=$X$4,IF(ISERROR($V2156),"Enter smelter details","RMI"),IF(ISERROR($V2156),"",OFFSET('Smelter Look-up'!$F$4,$V2156-4,0)))</f>
        <v/>
      </c>
      <c r="H2156" s="183" t="str">
        <f ca="1">IF(ISERROR($V2156),"",OFFSET('Smelter Look-up'!$G$4,$V2156-4,0))</f>
        <v/>
      </c>
      <c r="I2156" s="184" t="str">
        <f ca="1">IF(ISERROR($V2156),"",OFFSET('Smelter Look-up'!$H$4,$V2156-4,0))</f>
        <v/>
      </c>
      <c r="J2156" s="184" t="str">
        <f ca="1">IF(ISERROR($V2156),"",OFFSET('Smelter Look-up'!$I$4,$V2156-4,0))</f>
        <v/>
      </c>
      <c r="K2156" s="224"/>
      <c r="L2156" s="224"/>
      <c r="M2156" s="224"/>
      <c r="N2156" s="224"/>
      <c r="O2156" s="224"/>
      <c r="P2156" s="185"/>
      <c r="Q2156" s="225"/>
      <c r="R2156" s="182" t="str">
        <f ca="1">IF(ISERROR($V2156),"",OFFSET('Smelter Look-up'!$C$4,$V2156-4,0)&amp;"")</f>
        <v/>
      </c>
      <c r="S2156" s="181" t="str">
        <f t="shared" ca="1" si="302"/>
        <v/>
      </c>
      <c r="T2156" s="181" t="str">
        <f ca="1">IF(B2156="","",IF(ISERROR(MATCH($J2156,SorP!$B$1:$B$6226,0)),"",INDIRECT("'SorP'!$A$"&amp;MATCH($S2156&amp;$J2156,SorP!C:C,0))))</f>
        <v/>
      </c>
      <c r="U2156" s="201"/>
      <c r="V2156" s="226" t="e">
        <f>IF(C2156="",NA(),IF(OR(C2156="Smelter not listed",C2156="Smelter not yet identified"),MATCH($B2156&amp;$D2156,'Smelter Look-up'!$J:$J,0),MATCH($B2156&amp;$C2156,'Smelter Look-up'!$J:$J,0)))</f>
        <v>#N/A</v>
      </c>
      <c r="X2156" s="227">
        <f t="shared" ca="1" si="303"/>
        <v>0</v>
      </c>
      <c r="AB2156" s="228" t="str">
        <f t="shared" si="304"/>
        <v/>
      </c>
    </row>
    <row r="2157" spans="1:28" s="227" customFormat="1" ht="20.25">
      <c r="A2157" s="181"/>
      <c r="B2157" s="182" t="str">
        <f>IF(LEN(A2157)=0,"",INDEX('Smelter Look-up'!$A:$A,MATCH($A2157,'Smelter Look-up'!$E:$E,0)))</f>
        <v/>
      </c>
      <c r="C2157" s="186" t="str">
        <f>IF(LEN(A2157)=0,"",INDEX('Smelter Look-up'!$C:$C,MATCH($A2157,'Smelter Look-up'!$E:$E,0)))</f>
        <v/>
      </c>
      <c r="D2157" s="230"/>
      <c r="E2157" s="182" t="str">
        <f ca="1">IF(ISERROR($V2157),"",OFFSET('Smelter Look-up'!$D$4,$V2157-4,0)&amp;"")</f>
        <v/>
      </c>
      <c r="F2157" s="182" t="str">
        <f ca="1">IF(ISERROR($V2157),"",OFFSET('Smelter Look-up'!$E$4,$V2157-4,0))</f>
        <v/>
      </c>
      <c r="G2157" s="182" t="str">
        <f ca="1">IF(C2157=$X$4,IF(ISERROR($V2157),"Enter smelter details","RMI"),IF(ISERROR($V2157),"",OFFSET('Smelter Look-up'!$F$4,$V2157-4,0)))</f>
        <v/>
      </c>
      <c r="H2157" s="183" t="str">
        <f ca="1">IF(ISERROR($V2157),"",OFFSET('Smelter Look-up'!$G$4,$V2157-4,0))</f>
        <v/>
      </c>
      <c r="I2157" s="184" t="str">
        <f ca="1">IF(ISERROR($V2157),"",OFFSET('Smelter Look-up'!$H$4,$V2157-4,0))</f>
        <v/>
      </c>
      <c r="J2157" s="184" t="str">
        <f ca="1">IF(ISERROR($V2157),"",OFFSET('Smelter Look-up'!$I$4,$V2157-4,0))</f>
        <v/>
      </c>
      <c r="K2157" s="224"/>
      <c r="L2157" s="224"/>
      <c r="M2157" s="224"/>
      <c r="N2157" s="224"/>
      <c r="O2157" s="224"/>
      <c r="P2157" s="185"/>
      <c r="Q2157" s="225"/>
      <c r="R2157" s="182" t="str">
        <f ca="1">IF(ISERROR($V2157),"",OFFSET('Smelter Look-up'!$C$4,$V2157-4,0)&amp;"")</f>
        <v/>
      </c>
      <c r="S2157" s="181" t="str">
        <f t="shared" ca="1" si="302"/>
        <v/>
      </c>
      <c r="T2157" s="181" t="str">
        <f ca="1">IF(B2157="","",IF(ISERROR(MATCH($J2157,SorP!$B$1:$B$6226,0)),"",INDIRECT("'SorP'!$A$"&amp;MATCH($S2157&amp;$J2157,SorP!C:C,0))))</f>
        <v/>
      </c>
      <c r="U2157" s="201"/>
      <c r="V2157" s="226" t="e">
        <f>IF(C2157="",NA(),IF(OR(C2157="Smelter not listed",C2157="Smelter not yet identified"),MATCH($B2157&amp;$D2157,'Smelter Look-up'!$J:$J,0),MATCH($B2157&amp;$C2157,'Smelter Look-up'!$J:$J,0)))</f>
        <v>#N/A</v>
      </c>
      <c r="X2157" s="227">
        <f t="shared" ca="1" si="303"/>
        <v>0</v>
      </c>
      <c r="AB2157" s="228" t="str">
        <f t="shared" si="304"/>
        <v/>
      </c>
    </row>
    <row r="2158" spans="1:28" s="227" customFormat="1" ht="20.25">
      <c r="A2158" s="181"/>
      <c r="B2158" s="182" t="str">
        <f>IF(LEN(A2158)=0,"",INDEX('Smelter Look-up'!$A:$A,MATCH($A2158,'Smelter Look-up'!$E:$E,0)))</f>
        <v/>
      </c>
      <c r="C2158" s="186" t="str">
        <f>IF(LEN(A2158)=0,"",INDEX('Smelter Look-up'!$C:$C,MATCH($A2158,'Smelter Look-up'!$E:$E,0)))</f>
        <v/>
      </c>
      <c r="D2158" s="230"/>
      <c r="E2158" s="182" t="str">
        <f ca="1">IF(ISERROR($V2158),"",OFFSET('Smelter Look-up'!$D$4,$V2158-4,0)&amp;"")</f>
        <v/>
      </c>
      <c r="F2158" s="182" t="str">
        <f ca="1">IF(ISERROR($V2158),"",OFFSET('Smelter Look-up'!$E$4,$V2158-4,0))</f>
        <v/>
      </c>
      <c r="G2158" s="182" t="str">
        <f ca="1">IF(C2158=$X$4,IF(ISERROR($V2158),"Enter smelter details","RMI"),IF(ISERROR($V2158),"",OFFSET('Smelter Look-up'!$F$4,$V2158-4,0)))</f>
        <v/>
      </c>
      <c r="H2158" s="183" t="str">
        <f ca="1">IF(ISERROR($V2158),"",OFFSET('Smelter Look-up'!$G$4,$V2158-4,0))</f>
        <v/>
      </c>
      <c r="I2158" s="184" t="str">
        <f ca="1">IF(ISERROR($V2158),"",OFFSET('Smelter Look-up'!$H$4,$V2158-4,0))</f>
        <v/>
      </c>
      <c r="J2158" s="184" t="str">
        <f ca="1">IF(ISERROR($V2158),"",OFFSET('Smelter Look-up'!$I$4,$V2158-4,0))</f>
        <v/>
      </c>
      <c r="K2158" s="224"/>
      <c r="L2158" s="224"/>
      <c r="M2158" s="224"/>
      <c r="N2158" s="224"/>
      <c r="O2158" s="224"/>
      <c r="P2158" s="185"/>
      <c r="Q2158" s="225"/>
      <c r="R2158" s="182" t="str">
        <f ca="1">IF(ISERROR($V2158),"",OFFSET('Smelter Look-up'!$C$4,$V2158-4,0)&amp;"")</f>
        <v/>
      </c>
      <c r="S2158" s="181" t="str">
        <f t="shared" ca="1" si="302"/>
        <v/>
      </c>
      <c r="T2158" s="181" t="str">
        <f ca="1">IF(B2158="","",IF(ISERROR(MATCH($J2158,SorP!$B$1:$B$6226,0)),"",INDIRECT("'SorP'!$A$"&amp;MATCH($S2158&amp;$J2158,SorP!C:C,0))))</f>
        <v/>
      </c>
      <c r="U2158" s="201"/>
      <c r="V2158" s="226" t="e">
        <f>IF(C2158="",NA(),IF(OR(C2158="Smelter not listed",C2158="Smelter not yet identified"),MATCH($B2158&amp;$D2158,'Smelter Look-up'!$J:$J,0),MATCH($B2158&amp;$C2158,'Smelter Look-up'!$J:$J,0)))</f>
        <v>#N/A</v>
      </c>
      <c r="X2158" s="227">
        <f t="shared" ca="1" si="303"/>
        <v>0</v>
      </c>
      <c r="AB2158" s="228" t="str">
        <f t="shared" si="304"/>
        <v/>
      </c>
    </row>
    <row r="2159" spans="1:28" s="227" customFormat="1" ht="20.25">
      <c r="A2159" s="181"/>
      <c r="B2159" s="182" t="str">
        <f>IF(LEN(A2159)=0,"",INDEX('Smelter Look-up'!$A:$A,MATCH($A2159,'Smelter Look-up'!$E:$E,0)))</f>
        <v/>
      </c>
      <c r="C2159" s="186" t="str">
        <f>IF(LEN(A2159)=0,"",INDEX('Smelter Look-up'!$C:$C,MATCH($A2159,'Smelter Look-up'!$E:$E,0)))</f>
        <v/>
      </c>
      <c r="D2159" s="230"/>
      <c r="E2159" s="182" t="str">
        <f ca="1">IF(ISERROR($V2159),"",OFFSET('Smelter Look-up'!$D$4,$V2159-4,0)&amp;"")</f>
        <v/>
      </c>
      <c r="F2159" s="182" t="str">
        <f ca="1">IF(ISERROR($V2159),"",OFFSET('Smelter Look-up'!$E$4,$V2159-4,0))</f>
        <v/>
      </c>
      <c r="G2159" s="182" t="str">
        <f ca="1">IF(C2159=$X$4,IF(ISERROR($V2159),"Enter smelter details","RMI"),IF(ISERROR($V2159),"",OFFSET('Smelter Look-up'!$F$4,$V2159-4,0)))</f>
        <v/>
      </c>
      <c r="H2159" s="183" t="str">
        <f ca="1">IF(ISERROR($V2159),"",OFFSET('Smelter Look-up'!$G$4,$V2159-4,0))</f>
        <v/>
      </c>
      <c r="I2159" s="184" t="str">
        <f ca="1">IF(ISERROR($V2159),"",OFFSET('Smelter Look-up'!$H$4,$V2159-4,0))</f>
        <v/>
      </c>
      <c r="J2159" s="184" t="str">
        <f ca="1">IF(ISERROR($V2159),"",OFFSET('Smelter Look-up'!$I$4,$V2159-4,0))</f>
        <v/>
      </c>
      <c r="K2159" s="224"/>
      <c r="L2159" s="224"/>
      <c r="M2159" s="224"/>
      <c r="N2159" s="224"/>
      <c r="O2159" s="224"/>
      <c r="P2159" s="185"/>
      <c r="Q2159" s="225"/>
      <c r="R2159" s="182" t="str">
        <f ca="1">IF(ISERROR($V2159),"",OFFSET('Smelter Look-up'!$C$4,$V2159-4,0)&amp;"")</f>
        <v/>
      </c>
      <c r="S2159" s="181" t="str">
        <f t="shared" ca="1" si="302"/>
        <v/>
      </c>
      <c r="T2159" s="181" t="str">
        <f ca="1">IF(B2159="","",IF(ISERROR(MATCH($J2159,SorP!$B$1:$B$6226,0)),"",INDIRECT("'SorP'!$A$"&amp;MATCH($S2159&amp;$J2159,SorP!C:C,0))))</f>
        <v/>
      </c>
      <c r="U2159" s="201"/>
      <c r="V2159" s="226" t="e">
        <f>IF(C2159="",NA(),IF(OR(C2159="Smelter not listed",C2159="Smelter not yet identified"),MATCH($B2159&amp;$D2159,'Smelter Look-up'!$J:$J,0),MATCH($B2159&amp;$C2159,'Smelter Look-up'!$J:$J,0)))</f>
        <v>#N/A</v>
      </c>
      <c r="X2159" s="227">
        <f t="shared" ca="1" si="303"/>
        <v>0</v>
      </c>
      <c r="AB2159" s="228" t="str">
        <f t="shared" si="304"/>
        <v/>
      </c>
    </row>
    <row r="2160" spans="1:28" s="227" customFormat="1" ht="20.25">
      <c r="A2160" s="181"/>
      <c r="B2160" s="182" t="str">
        <f>IF(LEN(A2160)=0,"",INDEX('Smelter Look-up'!$A:$A,MATCH($A2160,'Smelter Look-up'!$E:$E,0)))</f>
        <v/>
      </c>
      <c r="C2160" s="186" t="str">
        <f>IF(LEN(A2160)=0,"",INDEX('Smelter Look-up'!$C:$C,MATCH($A2160,'Smelter Look-up'!$E:$E,0)))</f>
        <v/>
      </c>
      <c r="D2160" s="230"/>
      <c r="E2160" s="182" t="str">
        <f ca="1">IF(ISERROR($V2160),"",OFFSET('Smelter Look-up'!$D$4,$V2160-4,0)&amp;"")</f>
        <v/>
      </c>
      <c r="F2160" s="182" t="str">
        <f ca="1">IF(ISERROR($V2160),"",OFFSET('Smelter Look-up'!$E$4,$V2160-4,0))</f>
        <v/>
      </c>
      <c r="G2160" s="182" t="str">
        <f ca="1">IF(C2160=$X$4,IF(ISERROR($V2160),"Enter smelter details","RMI"),IF(ISERROR($V2160),"",OFFSET('Smelter Look-up'!$F$4,$V2160-4,0)))</f>
        <v/>
      </c>
      <c r="H2160" s="183" t="str">
        <f ca="1">IF(ISERROR($V2160),"",OFFSET('Smelter Look-up'!$G$4,$V2160-4,0))</f>
        <v/>
      </c>
      <c r="I2160" s="184" t="str">
        <f ca="1">IF(ISERROR($V2160),"",OFFSET('Smelter Look-up'!$H$4,$V2160-4,0))</f>
        <v/>
      </c>
      <c r="J2160" s="184" t="str">
        <f ca="1">IF(ISERROR($V2160),"",OFFSET('Smelter Look-up'!$I$4,$V2160-4,0))</f>
        <v/>
      </c>
      <c r="K2160" s="224"/>
      <c r="L2160" s="224"/>
      <c r="M2160" s="224"/>
      <c r="N2160" s="224"/>
      <c r="O2160" s="224"/>
      <c r="P2160" s="185"/>
      <c r="Q2160" s="225"/>
      <c r="R2160" s="182" t="str">
        <f ca="1">IF(ISERROR($V2160),"",OFFSET('Smelter Look-up'!$C$4,$V2160-4,0)&amp;"")</f>
        <v/>
      </c>
      <c r="S2160" s="181" t="str">
        <f t="shared" ca="1" si="302"/>
        <v/>
      </c>
      <c r="T2160" s="181" t="str">
        <f ca="1">IF(B2160="","",IF(ISERROR(MATCH($J2160,SorP!$B$1:$B$6226,0)),"",INDIRECT("'SorP'!$A$"&amp;MATCH($S2160&amp;$J2160,SorP!C:C,0))))</f>
        <v/>
      </c>
      <c r="U2160" s="201"/>
      <c r="V2160" s="226" t="e">
        <f>IF(C2160="",NA(),IF(OR(C2160="Smelter not listed",C2160="Smelter not yet identified"),MATCH($B2160&amp;$D2160,'Smelter Look-up'!$J:$J,0),MATCH($B2160&amp;$C2160,'Smelter Look-up'!$J:$J,0)))</f>
        <v>#N/A</v>
      </c>
      <c r="X2160" s="227">
        <f t="shared" ca="1" si="303"/>
        <v>0</v>
      </c>
      <c r="AB2160" s="228" t="str">
        <f t="shared" si="304"/>
        <v/>
      </c>
    </row>
    <row r="2161" spans="1:28" s="227" customFormat="1" ht="20.25">
      <c r="A2161" s="181"/>
      <c r="B2161" s="182" t="str">
        <f>IF(LEN(A2161)=0,"",INDEX('Smelter Look-up'!$A:$A,MATCH($A2161,'Smelter Look-up'!$E:$E,0)))</f>
        <v/>
      </c>
      <c r="C2161" s="186" t="str">
        <f>IF(LEN(A2161)=0,"",INDEX('Smelter Look-up'!$C:$C,MATCH($A2161,'Smelter Look-up'!$E:$E,0)))</f>
        <v/>
      </c>
      <c r="D2161" s="230"/>
      <c r="E2161" s="182" t="str">
        <f ca="1">IF(ISERROR($V2161),"",OFFSET('Smelter Look-up'!$D$4,$V2161-4,0)&amp;"")</f>
        <v/>
      </c>
      <c r="F2161" s="182" t="str">
        <f ca="1">IF(ISERROR($V2161),"",OFFSET('Smelter Look-up'!$E$4,$V2161-4,0))</f>
        <v/>
      </c>
      <c r="G2161" s="182" t="str">
        <f ca="1">IF(C2161=$X$4,IF(ISERROR($V2161),"Enter smelter details","RMI"),IF(ISERROR($V2161),"",OFFSET('Smelter Look-up'!$F$4,$V2161-4,0)))</f>
        <v/>
      </c>
      <c r="H2161" s="183" t="str">
        <f ca="1">IF(ISERROR($V2161),"",OFFSET('Smelter Look-up'!$G$4,$V2161-4,0))</f>
        <v/>
      </c>
      <c r="I2161" s="184" t="str">
        <f ca="1">IF(ISERROR($V2161),"",OFFSET('Smelter Look-up'!$H$4,$V2161-4,0))</f>
        <v/>
      </c>
      <c r="J2161" s="184" t="str">
        <f ca="1">IF(ISERROR($V2161),"",OFFSET('Smelter Look-up'!$I$4,$V2161-4,0))</f>
        <v/>
      </c>
      <c r="K2161" s="224"/>
      <c r="L2161" s="224"/>
      <c r="M2161" s="224"/>
      <c r="N2161" s="224"/>
      <c r="O2161" s="224"/>
      <c r="P2161" s="185"/>
      <c r="Q2161" s="225"/>
      <c r="R2161" s="182" t="str">
        <f ca="1">IF(ISERROR($V2161),"",OFFSET('Smelter Look-up'!$C$4,$V2161-4,0)&amp;"")</f>
        <v/>
      </c>
      <c r="S2161" s="181" t="str">
        <f t="shared" ca="1" si="302"/>
        <v/>
      </c>
      <c r="T2161" s="181" t="str">
        <f ca="1">IF(B2161="","",IF(ISERROR(MATCH($J2161,SorP!$B$1:$B$6226,0)),"",INDIRECT("'SorP'!$A$"&amp;MATCH($S2161&amp;$J2161,SorP!C:C,0))))</f>
        <v/>
      </c>
      <c r="U2161" s="201"/>
      <c r="V2161" s="226" t="e">
        <f>IF(C2161="",NA(),IF(OR(C2161="Smelter not listed",C2161="Smelter not yet identified"),MATCH($B2161&amp;$D2161,'Smelter Look-up'!$J:$J,0),MATCH($B2161&amp;$C2161,'Smelter Look-up'!$J:$J,0)))</f>
        <v>#N/A</v>
      </c>
      <c r="X2161" s="227">
        <f t="shared" ca="1" si="303"/>
        <v>0</v>
      </c>
      <c r="AB2161" s="228" t="str">
        <f t="shared" si="304"/>
        <v/>
      </c>
    </row>
    <row r="2162" spans="1:28" s="227" customFormat="1" ht="20.25">
      <c r="A2162" s="181"/>
      <c r="B2162" s="182" t="str">
        <f>IF(LEN(A2162)=0,"",INDEX('Smelter Look-up'!$A:$A,MATCH($A2162,'Smelter Look-up'!$E:$E,0)))</f>
        <v/>
      </c>
      <c r="C2162" s="186" t="str">
        <f>IF(LEN(A2162)=0,"",INDEX('Smelter Look-up'!$C:$C,MATCH($A2162,'Smelter Look-up'!$E:$E,0)))</f>
        <v/>
      </c>
      <c r="D2162" s="230"/>
      <c r="E2162" s="182" t="str">
        <f ca="1">IF(ISERROR($V2162),"",OFFSET('Smelter Look-up'!$D$4,$V2162-4,0)&amp;"")</f>
        <v/>
      </c>
      <c r="F2162" s="182" t="str">
        <f ca="1">IF(ISERROR($V2162),"",OFFSET('Smelter Look-up'!$E$4,$V2162-4,0))</f>
        <v/>
      </c>
      <c r="G2162" s="182" t="str">
        <f ca="1">IF(C2162=$X$4,IF(ISERROR($V2162),"Enter smelter details","RMI"),IF(ISERROR($V2162),"",OFFSET('Smelter Look-up'!$F$4,$V2162-4,0)))</f>
        <v/>
      </c>
      <c r="H2162" s="183" t="str">
        <f ca="1">IF(ISERROR($V2162),"",OFFSET('Smelter Look-up'!$G$4,$V2162-4,0))</f>
        <v/>
      </c>
      <c r="I2162" s="184" t="str">
        <f ca="1">IF(ISERROR($V2162),"",OFFSET('Smelter Look-up'!$H$4,$V2162-4,0))</f>
        <v/>
      </c>
      <c r="J2162" s="184" t="str">
        <f ca="1">IF(ISERROR($V2162),"",OFFSET('Smelter Look-up'!$I$4,$V2162-4,0))</f>
        <v/>
      </c>
      <c r="K2162" s="224"/>
      <c r="L2162" s="224"/>
      <c r="M2162" s="224"/>
      <c r="N2162" s="224"/>
      <c r="O2162" s="224"/>
      <c r="P2162" s="185"/>
      <c r="Q2162" s="225"/>
      <c r="R2162" s="182" t="str">
        <f ca="1">IF(ISERROR($V2162),"",OFFSET('Smelter Look-up'!$C$4,$V2162-4,0)&amp;"")</f>
        <v/>
      </c>
      <c r="S2162" s="181" t="str">
        <f t="shared" ca="1" si="302"/>
        <v/>
      </c>
      <c r="T2162" s="181" t="str">
        <f ca="1">IF(B2162="","",IF(ISERROR(MATCH($J2162,SorP!$B$1:$B$6226,0)),"",INDIRECT("'SorP'!$A$"&amp;MATCH($S2162&amp;$J2162,SorP!C:C,0))))</f>
        <v/>
      </c>
      <c r="U2162" s="201"/>
      <c r="V2162" s="226" t="e">
        <f>IF(C2162="",NA(),IF(OR(C2162="Smelter not listed",C2162="Smelter not yet identified"),MATCH($B2162&amp;$D2162,'Smelter Look-up'!$J:$J,0),MATCH($B2162&amp;$C2162,'Smelter Look-up'!$J:$J,0)))</f>
        <v>#N/A</v>
      </c>
      <c r="X2162" s="227">
        <f t="shared" ca="1" si="303"/>
        <v>0</v>
      </c>
      <c r="AB2162" s="228" t="str">
        <f t="shared" si="304"/>
        <v/>
      </c>
    </row>
    <row r="2163" spans="1:28" s="227" customFormat="1" ht="20.25">
      <c r="A2163" s="181"/>
      <c r="B2163" s="182" t="str">
        <f>IF(LEN(A2163)=0,"",INDEX('Smelter Look-up'!$A:$A,MATCH($A2163,'Smelter Look-up'!$E:$E,0)))</f>
        <v/>
      </c>
      <c r="C2163" s="186" t="str">
        <f>IF(LEN(A2163)=0,"",INDEX('Smelter Look-up'!$C:$C,MATCH($A2163,'Smelter Look-up'!$E:$E,0)))</f>
        <v/>
      </c>
      <c r="D2163" s="230"/>
      <c r="E2163" s="182" t="str">
        <f ca="1">IF(ISERROR($V2163),"",OFFSET('Smelter Look-up'!$D$4,$V2163-4,0)&amp;"")</f>
        <v/>
      </c>
      <c r="F2163" s="182" t="str">
        <f ca="1">IF(ISERROR($V2163),"",OFFSET('Smelter Look-up'!$E$4,$V2163-4,0))</f>
        <v/>
      </c>
      <c r="G2163" s="182" t="str">
        <f ca="1">IF(C2163=$X$4,IF(ISERROR($V2163),"Enter smelter details","RMI"),IF(ISERROR($V2163),"",OFFSET('Smelter Look-up'!$F$4,$V2163-4,0)))</f>
        <v/>
      </c>
      <c r="H2163" s="183" t="str">
        <f ca="1">IF(ISERROR($V2163),"",OFFSET('Smelter Look-up'!$G$4,$V2163-4,0))</f>
        <v/>
      </c>
      <c r="I2163" s="184" t="str">
        <f ca="1">IF(ISERROR($V2163),"",OFFSET('Smelter Look-up'!$H$4,$V2163-4,0))</f>
        <v/>
      </c>
      <c r="J2163" s="184" t="str">
        <f ca="1">IF(ISERROR($V2163),"",OFFSET('Smelter Look-up'!$I$4,$V2163-4,0))</f>
        <v/>
      </c>
      <c r="K2163" s="224"/>
      <c r="L2163" s="224"/>
      <c r="M2163" s="224"/>
      <c r="N2163" s="224"/>
      <c r="O2163" s="224"/>
      <c r="P2163" s="185"/>
      <c r="Q2163" s="225"/>
      <c r="R2163" s="182" t="str">
        <f ca="1">IF(ISERROR($V2163),"",OFFSET('Smelter Look-up'!$C$4,$V2163-4,0)&amp;"")</f>
        <v/>
      </c>
      <c r="S2163" s="181" t="str">
        <f t="shared" ca="1" si="302"/>
        <v/>
      </c>
      <c r="T2163" s="181" t="str">
        <f ca="1">IF(B2163="","",IF(ISERROR(MATCH($J2163,SorP!$B$1:$B$6226,0)),"",INDIRECT("'SorP'!$A$"&amp;MATCH($S2163&amp;$J2163,SorP!C:C,0))))</f>
        <v/>
      </c>
      <c r="U2163" s="201"/>
      <c r="V2163" s="226" t="e">
        <f>IF(C2163="",NA(),IF(OR(C2163="Smelter not listed",C2163="Smelter not yet identified"),MATCH($B2163&amp;$D2163,'Smelter Look-up'!$J:$J,0),MATCH($B2163&amp;$C2163,'Smelter Look-up'!$J:$J,0)))</f>
        <v>#N/A</v>
      </c>
      <c r="X2163" s="227">
        <f t="shared" ca="1" si="303"/>
        <v>0</v>
      </c>
      <c r="AB2163" s="228" t="str">
        <f t="shared" si="304"/>
        <v/>
      </c>
    </row>
    <row r="2164" spans="1:28" s="227" customFormat="1" ht="20.25">
      <c r="A2164" s="181"/>
      <c r="B2164" s="182" t="str">
        <f>IF(LEN(A2164)=0,"",INDEX('Smelter Look-up'!$A:$A,MATCH($A2164,'Smelter Look-up'!$E:$E,0)))</f>
        <v/>
      </c>
      <c r="C2164" s="186" t="str">
        <f>IF(LEN(A2164)=0,"",INDEX('Smelter Look-up'!$C:$C,MATCH($A2164,'Smelter Look-up'!$E:$E,0)))</f>
        <v/>
      </c>
      <c r="D2164" s="230"/>
      <c r="E2164" s="182" t="str">
        <f ca="1">IF(ISERROR($V2164),"",OFFSET('Smelter Look-up'!$D$4,$V2164-4,0)&amp;"")</f>
        <v/>
      </c>
      <c r="F2164" s="182" t="str">
        <f ca="1">IF(ISERROR($V2164),"",OFFSET('Smelter Look-up'!$E$4,$V2164-4,0))</f>
        <v/>
      </c>
      <c r="G2164" s="182" t="str">
        <f ca="1">IF(C2164=$X$4,IF(ISERROR($V2164),"Enter smelter details","RMI"),IF(ISERROR($V2164),"",OFFSET('Smelter Look-up'!$F$4,$V2164-4,0)))</f>
        <v/>
      </c>
      <c r="H2164" s="183" t="str">
        <f ca="1">IF(ISERROR($V2164),"",OFFSET('Smelter Look-up'!$G$4,$V2164-4,0))</f>
        <v/>
      </c>
      <c r="I2164" s="184" t="str">
        <f ca="1">IF(ISERROR($V2164),"",OFFSET('Smelter Look-up'!$H$4,$V2164-4,0))</f>
        <v/>
      </c>
      <c r="J2164" s="184" t="str">
        <f ca="1">IF(ISERROR($V2164),"",OFFSET('Smelter Look-up'!$I$4,$V2164-4,0))</f>
        <v/>
      </c>
      <c r="K2164" s="224"/>
      <c r="L2164" s="224"/>
      <c r="M2164" s="224"/>
      <c r="N2164" s="224"/>
      <c r="O2164" s="224"/>
      <c r="P2164" s="185"/>
      <c r="Q2164" s="225"/>
      <c r="R2164" s="182" t="str">
        <f ca="1">IF(ISERROR($V2164),"",OFFSET('Smelter Look-up'!$C$4,$V2164-4,0)&amp;"")</f>
        <v/>
      </c>
      <c r="S2164" s="181" t="str">
        <f t="shared" ca="1" si="302"/>
        <v/>
      </c>
      <c r="T2164" s="181" t="str">
        <f ca="1">IF(B2164="","",IF(ISERROR(MATCH($J2164,SorP!$B$1:$B$6226,0)),"",INDIRECT("'SorP'!$A$"&amp;MATCH($S2164&amp;$J2164,SorP!C:C,0))))</f>
        <v/>
      </c>
      <c r="U2164" s="201"/>
      <c r="V2164" s="226" t="e">
        <f>IF(C2164="",NA(),IF(OR(C2164="Smelter not listed",C2164="Smelter not yet identified"),MATCH($B2164&amp;$D2164,'Smelter Look-up'!$J:$J,0),MATCH($B2164&amp;$C2164,'Smelter Look-up'!$J:$J,0)))</f>
        <v>#N/A</v>
      </c>
      <c r="X2164" s="227">
        <f t="shared" ca="1" si="303"/>
        <v>0</v>
      </c>
      <c r="AB2164" s="228" t="str">
        <f t="shared" si="304"/>
        <v/>
      </c>
    </row>
    <row r="2165" spans="1:28" s="227" customFormat="1" ht="20.25">
      <c r="A2165" s="181"/>
      <c r="B2165" s="182" t="str">
        <f>IF(LEN(A2165)=0,"",INDEX('Smelter Look-up'!$A:$A,MATCH($A2165,'Smelter Look-up'!$E:$E,0)))</f>
        <v/>
      </c>
      <c r="C2165" s="186" t="str">
        <f>IF(LEN(A2165)=0,"",INDEX('Smelter Look-up'!$C:$C,MATCH($A2165,'Smelter Look-up'!$E:$E,0)))</f>
        <v/>
      </c>
      <c r="D2165" s="230"/>
      <c r="E2165" s="182" t="str">
        <f ca="1">IF(ISERROR($V2165),"",OFFSET('Smelter Look-up'!$D$4,$V2165-4,0)&amp;"")</f>
        <v/>
      </c>
      <c r="F2165" s="182" t="str">
        <f ca="1">IF(ISERROR($V2165),"",OFFSET('Smelter Look-up'!$E$4,$V2165-4,0))</f>
        <v/>
      </c>
      <c r="G2165" s="182" t="str">
        <f ca="1">IF(C2165=$X$4,IF(ISERROR($V2165),"Enter smelter details","RMI"),IF(ISERROR($V2165),"",OFFSET('Smelter Look-up'!$F$4,$V2165-4,0)))</f>
        <v/>
      </c>
      <c r="H2165" s="183" t="str">
        <f ca="1">IF(ISERROR($V2165),"",OFFSET('Smelter Look-up'!$G$4,$V2165-4,0))</f>
        <v/>
      </c>
      <c r="I2165" s="184" t="str">
        <f ca="1">IF(ISERROR($V2165),"",OFFSET('Smelter Look-up'!$H$4,$V2165-4,0))</f>
        <v/>
      </c>
      <c r="J2165" s="184" t="str">
        <f ca="1">IF(ISERROR($V2165),"",OFFSET('Smelter Look-up'!$I$4,$V2165-4,0))</f>
        <v/>
      </c>
      <c r="K2165" s="224"/>
      <c r="L2165" s="224"/>
      <c r="M2165" s="224"/>
      <c r="N2165" s="224"/>
      <c r="O2165" s="224"/>
      <c r="P2165" s="185"/>
      <c r="Q2165" s="225"/>
      <c r="R2165" s="182" t="str">
        <f ca="1">IF(ISERROR($V2165),"",OFFSET('Smelter Look-up'!$C$4,$V2165-4,0)&amp;"")</f>
        <v/>
      </c>
      <c r="S2165" s="181" t="str">
        <f t="shared" ca="1" si="302"/>
        <v/>
      </c>
      <c r="T2165" s="181" t="str">
        <f ca="1">IF(B2165="","",IF(ISERROR(MATCH($J2165,SorP!$B$1:$B$6226,0)),"",INDIRECT("'SorP'!$A$"&amp;MATCH($S2165&amp;$J2165,SorP!C:C,0))))</f>
        <v/>
      </c>
      <c r="U2165" s="201"/>
      <c r="V2165" s="226" t="e">
        <f>IF(C2165="",NA(),IF(OR(C2165="Smelter not listed",C2165="Smelter not yet identified"),MATCH($B2165&amp;$D2165,'Smelter Look-up'!$J:$J,0),MATCH($B2165&amp;$C2165,'Smelter Look-up'!$J:$J,0)))</f>
        <v>#N/A</v>
      </c>
      <c r="X2165" s="227">
        <f t="shared" ca="1" si="303"/>
        <v>0</v>
      </c>
      <c r="AB2165" s="228" t="str">
        <f t="shared" si="304"/>
        <v/>
      </c>
    </row>
    <row r="2166" spans="1:28" s="227" customFormat="1" ht="20.25">
      <c r="A2166" s="181"/>
      <c r="B2166" s="182" t="str">
        <f>IF(LEN(A2166)=0,"",INDEX('Smelter Look-up'!$A:$A,MATCH($A2166,'Smelter Look-up'!$E:$E,0)))</f>
        <v/>
      </c>
      <c r="C2166" s="186" t="str">
        <f>IF(LEN(A2166)=0,"",INDEX('Smelter Look-up'!$C:$C,MATCH($A2166,'Smelter Look-up'!$E:$E,0)))</f>
        <v/>
      </c>
      <c r="D2166" s="230"/>
      <c r="E2166" s="182" t="str">
        <f ca="1">IF(ISERROR($V2166),"",OFFSET('Smelter Look-up'!$D$4,$V2166-4,0)&amp;"")</f>
        <v/>
      </c>
      <c r="F2166" s="182" t="str">
        <f ca="1">IF(ISERROR($V2166),"",OFFSET('Smelter Look-up'!$E$4,$V2166-4,0))</f>
        <v/>
      </c>
      <c r="G2166" s="182" t="str">
        <f ca="1">IF(C2166=$X$4,IF(ISERROR($V2166),"Enter smelter details","RMI"),IF(ISERROR($V2166),"",OFFSET('Smelter Look-up'!$F$4,$V2166-4,0)))</f>
        <v/>
      </c>
      <c r="H2166" s="183" t="str">
        <f ca="1">IF(ISERROR($V2166),"",OFFSET('Smelter Look-up'!$G$4,$V2166-4,0))</f>
        <v/>
      </c>
      <c r="I2166" s="184" t="str">
        <f ca="1">IF(ISERROR($V2166),"",OFFSET('Smelter Look-up'!$H$4,$V2166-4,0))</f>
        <v/>
      </c>
      <c r="J2166" s="184" t="str">
        <f ca="1">IF(ISERROR($V2166),"",OFFSET('Smelter Look-up'!$I$4,$V2166-4,0))</f>
        <v/>
      </c>
      <c r="K2166" s="224"/>
      <c r="L2166" s="224"/>
      <c r="M2166" s="224"/>
      <c r="N2166" s="224"/>
      <c r="O2166" s="224"/>
      <c r="P2166" s="185"/>
      <c r="Q2166" s="225"/>
      <c r="R2166" s="182" t="str">
        <f ca="1">IF(ISERROR($V2166),"",OFFSET('Smelter Look-up'!$C$4,$V2166-4,0)&amp;"")</f>
        <v/>
      </c>
      <c r="S2166" s="181" t="str">
        <f t="shared" ca="1" si="302"/>
        <v/>
      </c>
      <c r="T2166" s="181" t="str">
        <f ca="1">IF(B2166="","",IF(ISERROR(MATCH($J2166,SorP!$B$1:$B$6226,0)),"",INDIRECT("'SorP'!$A$"&amp;MATCH($S2166&amp;$J2166,SorP!C:C,0))))</f>
        <v/>
      </c>
      <c r="U2166" s="201"/>
      <c r="V2166" s="226" t="e">
        <f>IF(C2166="",NA(),IF(OR(C2166="Smelter not listed",C2166="Smelter not yet identified"),MATCH($B2166&amp;$D2166,'Smelter Look-up'!$J:$J,0),MATCH($B2166&amp;$C2166,'Smelter Look-up'!$J:$J,0)))</f>
        <v>#N/A</v>
      </c>
      <c r="X2166" s="227">
        <f t="shared" ca="1" si="303"/>
        <v>0</v>
      </c>
      <c r="AB2166" s="228" t="str">
        <f t="shared" si="304"/>
        <v/>
      </c>
    </row>
    <row r="2167" spans="1:28" s="227" customFormat="1" ht="20.25">
      <c r="A2167" s="181"/>
      <c r="B2167" s="182" t="str">
        <f>IF(LEN(A2167)=0,"",INDEX('Smelter Look-up'!$A:$A,MATCH($A2167,'Smelter Look-up'!$E:$E,0)))</f>
        <v/>
      </c>
      <c r="C2167" s="186" t="str">
        <f>IF(LEN(A2167)=0,"",INDEX('Smelter Look-up'!$C:$C,MATCH($A2167,'Smelter Look-up'!$E:$E,0)))</f>
        <v/>
      </c>
      <c r="D2167" s="230"/>
      <c r="E2167" s="182" t="str">
        <f ca="1">IF(ISERROR($V2167),"",OFFSET('Smelter Look-up'!$D$4,$V2167-4,0)&amp;"")</f>
        <v/>
      </c>
      <c r="F2167" s="182" t="str">
        <f ca="1">IF(ISERROR($V2167),"",OFFSET('Smelter Look-up'!$E$4,$V2167-4,0))</f>
        <v/>
      </c>
      <c r="G2167" s="182" t="str">
        <f ca="1">IF(C2167=$X$4,IF(ISERROR($V2167),"Enter smelter details","RMI"),IF(ISERROR($V2167),"",OFFSET('Smelter Look-up'!$F$4,$V2167-4,0)))</f>
        <v/>
      </c>
      <c r="H2167" s="183" t="str">
        <f ca="1">IF(ISERROR($V2167),"",OFFSET('Smelter Look-up'!$G$4,$V2167-4,0))</f>
        <v/>
      </c>
      <c r="I2167" s="184" t="str">
        <f ca="1">IF(ISERROR($V2167),"",OFFSET('Smelter Look-up'!$H$4,$V2167-4,0))</f>
        <v/>
      </c>
      <c r="J2167" s="184" t="str">
        <f ca="1">IF(ISERROR($V2167),"",OFFSET('Smelter Look-up'!$I$4,$V2167-4,0))</f>
        <v/>
      </c>
      <c r="K2167" s="224"/>
      <c r="L2167" s="224"/>
      <c r="M2167" s="224"/>
      <c r="N2167" s="224"/>
      <c r="O2167" s="224"/>
      <c r="P2167" s="185"/>
      <c r="Q2167" s="225"/>
      <c r="R2167" s="182" t="str">
        <f ca="1">IF(ISERROR($V2167),"",OFFSET('Smelter Look-up'!$C$4,$V2167-4,0)&amp;"")</f>
        <v/>
      </c>
      <c r="S2167" s="181" t="str">
        <f t="shared" ca="1" si="302"/>
        <v/>
      </c>
      <c r="T2167" s="181" t="str">
        <f ca="1">IF(B2167="","",IF(ISERROR(MATCH($J2167,SorP!$B$1:$B$6226,0)),"",INDIRECT("'SorP'!$A$"&amp;MATCH($S2167&amp;$J2167,SorP!C:C,0))))</f>
        <v/>
      </c>
      <c r="U2167" s="201"/>
      <c r="V2167" s="226" t="e">
        <f>IF(C2167="",NA(),IF(OR(C2167="Smelter not listed",C2167="Smelter not yet identified"),MATCH($B2167&amp;$D2167,'Smelter Look-up'!$J:$J,0),MATCH($B2167&amp;$C2167,'Smelter Look-up'!$J:$J,0)))</f>
        <v>#N/A</v>
      </c>
      <c r="X2167" s="227">
        <f t="shared" ca="1" si="303"/>
        <v>0</v>
      </c>
      <c r="AB2167" s="228" t="str">
        <f t="shared" si="304"/>
        <v/>
      </c>
    </row>
    <row r="2168" spans="1:28" s="227" customFormat="1" ht="20.25">
      <c r="A2168" s="181"/>
      <c r="B2168" s="182" t="str">
        <f>IF(LEN(A2168)=0,"",INDEX('Smelter Look-up'!$A:$A,MATCH($A2168,'Smelter Look-up'!$E:$E,0)))</f>
        <v/>
      </c>
      <c r="C2168" s="186" t="str">
        <f>IF(LEN(A2168)=0,"",INDEX('Smelter Look-up'!$C:$C,MATCH($A2168,'Smelter Look-up'!$E:$E,0)))</f>
        <v/>
      </c>
      <c r="D2168" s="230"/>
      <c r="E2168" s="182" t="str">
        <f ca="1">IF(ISERROR($V2168),"",OFFSET('Smelter Look-up'!$D$4,$V2168-4,0)&amp;"")</f>
        <v/>
      </c>
      <c r="F2168" s="182" t="str">
        <f ca="1">IF(ISERROR($V2168),"",OFFSET('Smelter Look-up'!$E$4,$V2168-4,0))</f>
        <v/>
      </c>
      <c r="G2168" s="182" t="str">
        <f ca="1">IF(C2168=$X$4,IF(ISERROR($V2168),"Enter smelter details","RMI"),IF(ISERROR($V2168),"",OFFSET('Smelter Look-up'!$F$4,$V2168-4,0)))</f>
        <v/>
      </c>
      <c r="H2168" s="183" t="str">
        <f ca="1">IF(ISERROR($V2168),"",OFFSET('Smelter Look-up'!$G$4,$V2168-4,0))</f>
        <v/>
      </c>
      <c r="I2168" s="184" t="str">
        <f ca="1">IF(ISERROR($V2168),"",OFFSET('Smelter Look-up'!$H$4,$V2168-4,0))</f>
        <v/>
      </c>
      <c r="J2168" s="184" t="str">
        <f ca="1">IF(ISERROR($V2168),"",OFFSET('Smelter Look-up'!$I$4,$V2168-4,0))</f>
        <v/>
      </c>
      <c r="K2168" s="224"/>
      <c r="L2168" s="224"/>
      <c r="M2168" s="224"/>
      <c r="N2168" s="224"/>
      <c r="O2168" s="224"/>
      <c r="P2168" s="185"/>
      <c r="Q2168" s="225"/>
      <c r="R2168" s="182" t="str">
        <f ca="1">IF(ISERROR($V2168),"",OFFSET('Smelter Look-up'!$C$4,$V2168-4,0)&amp;"")</f>
        <v/>
      </c>
      <c r="S2168" s="181" t="str">
        <f t="shared" ca="1" si="302"/>
        <v/>
      </c>
      <c r="T2168" s="181" t="str">
        <f ca="1">IF(B2168="","",IF(ISERROR(MATCH($J2168,SorP!$B$1:$B$6226,0)),"",INDIRECT("'SorP'!$A$"&amp;MATCH($S2168&amp;$J2168,SorP!C:C,0))))</f>
        <v/>
      </c>
      <c r="U2168" s="201"/>
      <c r="V2168" s="226" t="e">
        <f>IF(C2168="",NA(),IF(OR(C2168="Smelter not listed",C2168="Smelter not yet identified"),MATCH($B2168&amp;$D2168,'Smelter Look-up'!$J:$J,0),MATCH($B2168&amp;$C2168,'Smelter Look-up'!$J:$J,0)))</f>
        <v>#N/A</v>
      </c>
      <c r="X2168" s="227">
        <f t="shared" ca="1" si="303"/>
        <v>0</v>
      </c>
      <c r="AB2168" s="228" t="str">
        <f t="shared" si="304"/>
        <v/>
      </c>
    </row>
    <row r="2169" spans="1:28" s="227" customFormat="1" ht="20.25">
      <c r="A2169" s="181"/>
      <c r="B2169" s="182" t="str">
        <f>IF(LEN(A2169)=0,"",INDEX('Smelter Look-up'!$A:$A,MATCH($A2169,'Smelter Look-up'!$E:$E,0)))</f>
        <v/>
      </c>
      <c r="C2169" s="186" t="str">
        <f>IF(LEN(A2169)=0,"",INDEX('Smelter Look-up'!$C:$C,MATCH($A2169,'Smelter Look-up'!$E:$E,0)))</f>
        <v/>
      </c>
      <c r="D2169" s="230"/>
      <c r="E2169" s="182" t="str">
        <f ca="1">IF(ISERROR($V2169),"",OFFSET('Smelter Look-up'!$D$4,$V2169-4,0)&amp;"")</f>
        <v/>
      </c>
      <c r="F2169" s="182" t="str">
        <f ca="1">IF(ISERROR($V2169),"",OFFSET('Smelter Look-up'!$E$4,$V2169-4,0))</f>
        <v/>
      </c>
      <c r="G2169" s="182" t="str">
        <f ca="1">IF(C2169=$X$4,IF(ISERROR($V2169),"Enter smelter details","RMI"),IF(ISERROR($V2169),"",OFFSET('Smelter Look-up'!$F$4,$V2169-4,0)))</f>
        <v/>
      </c>
      <c r="H2169" s="183" t="str">
        <f ca="1">IF(ISERROR($V2169),"",OFFSET('Smelter Look-up'!$G$4,$V2169-4,0))</f>
        <v/>
      </c>
      <c r="I2169" s="184" t="str">
        <f ca="1">IF(ISERROR($V2169),"",OFFSET('Smelter Look-up'!$H$4,$V2169-4,0))</f>
        <v/>
      </c>
      <c r="J2169" s="184" t="str">
        <f ca="1">IF(ISERROR($V2169),"",OFFSET('Smelter Look-up'!$I$4,$V2169-4,0))</f>
        <v/>
      </c>
      <c r="K2169" s="224"/>
      <c r="L2169" s="224"/>
      <c r="M2169" s="224"/>
      <c r="N2169" s="224"/>
      <c r="O2169" s="224"/>
      <c r="P2169" s="185"/>
      <c r="Q2169" s="225"/>
      <c r="R2169" s="182" t="str">
        <f ca="1">IF(ISERROR($V2169),"",OFFSET('Smelter Look-up'!$C$4,$V2169-4,0)&amp;"")</f>
        <v/>
      </c>
      <c r="S2169" s="181" t="str">
        <f t="shared" ca="1" si="302"/>
        <v/>
      </c>
      <c r="T2169" s="181" t="str">
        <f ca="1">IF(B2169="","",IF(ISERROR(MATCH($J2169,SorP!$B$1:$B$6226,0)),"",INDIRECT("'SorP'!$A$"&amp;MATCH($S2169&amp;$J2169,SorP!C:C,0))))</f>
        <v/>
      </c>
      <c r="U2169" s="201"/>
      <c r="V2169" s="226" t="e">
        <f>IF(C2169="",NA(),IF(OR(C2169="Smelter not listed",C2169="Smelter not yet identified"),MATCH($B2169&amp;$D2169,'Smelter Look-up'!$J:$J,0),MATCH($B2169&amp;$C2169,'Smelter Look-up'!$J:$J,0)))</f>
        <v>#N/A</v>
      </c>
      <c r="X2169" s="227">
        <f t="shared" ca="1" si="303"/>
        <v>0</v>
      </c>
      <c r="AB2169" s="228" t="str">
        <f t="shared" si="304"/>
        <v/>
      </c>
    </row>
    <row r="2170" spans="1:28" s="227" customFormat="1" ht="20.25">
      <c r="A2170" s="181"/>
      <c r="B2170" s="182" t="str">
        <f>IF(LEN(A2170)=0,"",INDEX('Smelter Look-up'!$A:$A,MATCH($A2170,'Smelter Look-up'!$E:$E,0)))</f>
        <v/>
      </c>
      <c r="C2170" s="186" t="str">
        <f>IF(LEN(A2170)=0,"",INDEX('Smelter Look-up'!$C:$C,MATCH($A2170,'Smelter Look-up'!$E:$E,0)))</f>
        <v/>
      </c>
      <c r="D2170" s="230"/>
      <c r="E2170" s="182" t="str">
        <f ca="1">IF(ISERROR($V2170),"",OFFSET('Smelter Look-up'!$D$4,$V2170-4,0)&amp;"")</f>
        <v/>
      </c>
      <c r="F2170" s="182" t="str">
        <f ca="1">IF(ISERROR($V2170),"",OFFSET('Smelter Look-up'!$E$4,$V2170-4,0))</f>
        <v/>
      </c>
      <c r="G2170" s="182" t="str">
        <f ca="1">IF(C2170=$X$4,IF(ISERROR($V2170),"Enter smelter details","RMI"),IF(ISERROR($V2170),"",OFFSET('Smelter Look-up'!$F$4,$V2170-4,0)))</f>
        <v/>
      </c>
      <c r="H2170" s="183" t="str">
        <f ca="1">IF(ISERROR($V2170),"",OFFSET('Smelter Look-up'!$G$4,$V2170-4,0))</f>
        <v/>
      </c>
      <c r="I2170" s="184" t="str">
        <f ca="1">IF(ISERROR($V2170),"",OFFSET('Smelter Look-up'!$H$4,$V2170-4,0))</f>
        <v/>
      </c>
      <c r="J2170" s="184" t="str">
        <f ca="1">IF(ISERROR($V2170),"",OFFSET('Smelter Look-up'!$I$4,$V2170-4,0))</f>
        <v/>
      </c>
      <c r="K2170" s="224"/>
      <c r="L2170" s="224"/>
      <c r="M2170" s="224"/>
      <c r="N2170" s="224"/>
      <c r="O2170" s="224"/>
      <c r="P2170" s="185"/>
      <c r="Q2170" s="225"/>
      <c r="R2170" s="182" t="str">
        <f ca="1">IF(ISERROR($V2170),"",OFFSET('Smelter Look-up'!$C$4,$V2170-4,0)&amp;"")</f>
        <v/>
      </c>
      <c r="S2170" s="181" t="str">
        <f t="shared" ca="1" si="302"/>
        <v/>
      </c>
      <c r="T2170" s="181" t="str">
        <f ca="1">IF(B2170="","",IF(ISERROR(MATCH($J2170,SorP!$B$1:$B$6226,0)),"",INDIRECT("'SorP'!$A$"&amp;MATCH($S2170&amp;$J2170,SorP!C:C,0))))</f>
        <v/>
      </c>
      <c r="U2170" s="201"/>
      <c r="V2170" s="226" t="e">
        <f>IF(C2170="",NA(),IF(OR(C2170="Smelter not listed",C2170="Smelter not yet identified"),MATCH($B2170&amp;$D2170,'Smelter Look-up'!$J:$J,0),MATCH($B2170&amp;$C2170,'Smelter Look-up'!$J:$J,0)))</f>
        <v>#N/A</v>
      </c>
      <c r="X2170" s="227">
        <f t="shared" ca="1" si="303"/>
        <v>0</v>
      </c>
      <c r="AB2170" s="228" t="str">
        <f t="shared" si="304"/>
        <v/>
      </c>
    </row>
    <row r="2171" spans="1:28" s="227" customFormat="1" ht="20.25">
      <c r="A2171" s="181"/>
      <c r="B2171" s="182" t="str">
        <f>IF(LEN(A2171)=0,"",INDEX('Smelter Look-up'!$A:$A,MATCH($A2171,'Smelter Look-up'!$E:$E,0)))</f>
        <v/>
      </c>
      <c r="C2171" s="186" t="str">
        <f>IF(LEN(A2171)=0,"",INDEX('Smelter Look-up'!$C:$C,MATCH($A2171,'Smelter Look-up'!$E:$E,0)))</f>
        <v/>
      </c>
      <c r="D2171" s="230"/>
      <c r="E2171" s="182" t="str">
        <f ca="1">IF(ISERROR($V2171),"",OFFSET('Smelter Look-up'!$D$4,$V2171-4,0)&amp;"")</f>
        <v/>
      </c>
      <c r="F2171" s="182" t="str">
        <f ca="1">IF(ISERROR($V2171),"",OFFSET('Smelter Look-up'!$E$4,$V2171-4,0))</f>
        <v/>
      </c>
      <c r="G2171" s="182" t="str">
        <f ca="1">IF(C2171=$X$4,IF(ISERROR($V2171),"Enter smelter details","RMI"),IF(ISERROR($V2171),"",OFFSET('Smelter Look-up'!$F$4,$V2171-4,0)))</f>
        <v/>
      </c>
      <c r="H2171" s="183" t="str">
        <f ca="1">IF(ISERROR($V2171),"",OFFSET('Smelter Look-up'!$G$4,$V2171-4,0))</f>
        <v/>
      </c>
      <c r="I2171" s="184" t="str">
        <f ca="1">IF(ISERROR($V2171),"",OFFSET('Smelter Look-up'!$H$4,$V2171-4,0))</f>
        <v/>
      </c>
      <c r="J2171" s="184" t="str">
        <f ca="1">IF(ISERROR($V2171),"",OFFSET('Smelter Look-up'!$I$4,$V2171-4,0))</f>
        <v/>
      </c>
      <c r="K2171" s="224"/>
      <c r="L2171" s="224"/>
      <c r="M2171" s="224"/>
      <c r="N2171" s="224"/>
      <c r="O2171" s="224"/>
      <c r="P2171" s="185"/>
      <c r="Q2171" s="225"/>
      <c r="R2171" s="182" t="str">
        <f ca="1">IF(ISERROR($V2171),"",OFFSET('Smelter Look-up'!$C$4,$V2171-4,0)&amp;"")</f>
        <v/>
      </c>
      <c r="S2171" s="181" t="str">
        <f t="shared" ref="S2171" ca="1" si="305">IF(B2171="","",IF(ISERROR(MATCH($E2171,CL,0)),"Unknown",INDIRECT("'C'!$A$"&amp;MATCH($E2171,CL,0)+1)))</f>
        <v/>
      </c>
      <c r="T2171" s="181" t="str">
        <f ca="1">IF(B2171="","",IF(ISERROR(MATCH($J2171,SorP!$B$1:$B$6226,0)),"",INDIRECT("'SorP'!$A$"&amp;MATCH($S2171&amp;$J2171,SorP!C:C,0))))</f>
        <v/>
      </c>
      <c r="U2171" s="201"/>
      <c r="V2171" s="226" t="e">
        <f>IF(C2171="",NA(),IF(OR(C2171="Smelter not listed",C2171="Smelter not yet identified"),MATCH($B2171&amp;$D2171,'Smelter Look-up'!$J:$J,0),MATCH($B2171&amp;$C2171,'Smelter Look-up'!$J:$J,0)))</f>
        <v>#N/A</v>
      </c>
      <c r="X2171" s="227">
        <f t="shared" ref="X2171" ca="1" si="306">IF(AND(C2171="Smelter not listed",OR(LEN(D2171)=0,LEN(E2171)=0)),1,0)</f>
        <v>0</v>
      </c>
      <c r="AB2171" s="228" t="str">
        <f t="shared" ref="AB2171" si="307">B2171&amp;C2171</f>
        <v/>
      </c>
    </row>
    <row r="2172" spans="1:28" s="227" customFormat="1" ht="20.25">
      <c r="A2172" s="181"/>
      <c r="B2172" s="182" t="str">
        <f>IF(LEN(A2172)=0,"",INDEX('Smelter Look-up'!$A:$A,MATCH($A2172,'Smelter Look-up'!$E:$E,0)))</f>
        <v/>
      </c>
      <c r="C2172" s="186" t="str">
        <f>IF(LEN(A2172)=0,"",INDEX('Smelter Look-up'!$C:$C,MATCH($A2172,'Smelter Look-up'!$E:$E,0)))</f>
        <v/>
      </c>
      <c r="D2172" s="230"/>
      <c r="E2172" s="182" t="str">
        <f ca="1">IF(ISERROR($V2172),"",OFFSET('Smelter Look-up'!$D$4,$V2172-4,0)&amp;"")</f>
        <v/>
      </c>
      <c r="F2172" s="182" t="str">
        <f ca="1">IF(ISERROR($V2172),"",OFFSET('Smelter Look-up'!$E$4,$V2172-4,0))</f>
        <v/>
      </c>
      <c r="G2172" s="182" t="str">
        <f ca="1">IF(C2172=$X$4,IF(ISERROR($V2172),"Enter smelter details","RMI"),IF(ISERROR($V2172),"",OFFSET('Smelter Look-up'!$F$4,$V2172-4,0)))</f>
        <v/>
      </c>
      <c r="H2172" s="183" t="str">
        <f ca="1">IF(ISERROR($V2172),"",OFFSET('Smelter Look-up'!$G$4,$V2172-4,0))</f>
        <v/>
      </c>
      <c r="I2172" s="184" t="str">
        <f ca="1">IF(ISERROR($V2172),"",OFFSET('Smelter Look-up'!$H$4,$V2172-4,0))</f>
        <v/>
      </c>
      <c r="J2172" s="184" t="str">
        <f ca="1">IF(ISERROR($V2172),"",OFFSET('Smelter Look-up'!$I$4,$V2172-4,0))</f>
        <v/>
      </c>
      <c r="K2172" s="224"/>
      <c r="L2172" s="224"/>
      <c r="M2172" s="224"/>
      <c r="N2172" s="224"/>
      <c r="O2172" s="224"/>
      <c r="P2172" s="185"/>
      <c r="Q2172" s="225"/>
      <c r="R2172" s="182" t="str">
        <f ca="1">IF(ISERROR($V2172),"",OFFSET('Smelter Look-up'!$C$4,$V2172-4,0)&amp;"")</f>
        <v/>
      </c>
      <c r="S2172" s="181" t="str">
        <f t="shared" ref="S2172:S2203" ca="1" si="308">IF(B2172="","",IF(ISERROR(MATCH($E2172,CL,0)),"Unknown",INDIRECT("'C'!$A$"&amp;MATCH($E2172,CL,0)+1)))</f>
        <v/>
      </c>
      <c r="T2172" s="181" t="str">
        <f ca="1">IF(B2172="","",IF(ISERROR(MATCH($J2172,SorP!$B$1:$B$6226,0)),"",INDIRECT("'SorP'!$A$"&amp;MATCH($S2172&amp;$J2172,SorP!C:C,0))))</f>
        <v/>
      </c>
      <c r="U2172" s="201"/>
      <c r="V2172" s="226" t="e">
        <f>IF(C2172="",NA(),IF(OR(C2172="Smelter not listed",C2172="Smelter not yet identified"),MATCH($B2172&amp;$D2172,'Smelter Look-up'!$J:$J,0),MATCH($B2172&amp;$C2172,'Smelter Look-up'!$J:$J,0)))</f>
        <v>#N/A</v>
      </c>
      <c r="X2172" s="227">
        <f t="shared" ref="X2172:X2203" ca="1" si="309">IF(AND(C2172="Smelter not listed",OR(LEN(D2172)=0,LEN(E2172)=0)),1,0)</f>
        <v>0</v>
      </c>
      <c r="AB2172" s="228" t="str">
        <f t="shared" ref="AB2172:AB2203" si="310">B2172&amp;C2172</f>
        <v/>
      </c>
    </row>
    <row r="2173" spans="1:28" s="227" customFormat="1" ht="20.25">
      <c r="A2173" s="181"/>
      <c r="B2173" s="182" t="str">
        <f>IF(LEN(A2173)=0,"",INDEX('Smelter Look-up'!$A:$A,MATCH($A2173,'Smelter Look-up'!$E:$E,0)))</f>
        <v/>
      </c>
      <c r="C2173" s="186" t="str">
        <f>IF(LEN(A2173)=0,"",INDEX('Smelter Look-up'!$C:$C,MATCH($A2173,'Smelter Look-up'!$E:$E,0)))</f>
        <v/>
      </c>
      <c r="D2173" s="230"/>
      <c r="E2173" s="182" t="str">
        <f ca="1">IF(ISERROR($V2173),"",OFFSET('Smelter Look-up'!$D$4,$V2173-4,0)&amp;"")</f>
        <v/>
      </c>
      <c r="F2173" s="182" t="str">
        <f ca="1">IF(ISERROR($V2173),"",OFFSET('Smelter Look-up'!$E$4,$V2173-4,0))</f>
        <v/>
      </c>
      <c r="G2173" s="182" t="str">
        <f ca="1">IF(C2173=$X$4,IF(ISERROR($V2173),"Enter smelter details","RMI"),IF(ISERROR($V2173),"",OFFSET('Smelter Look-up'!$F$4,$V2173-4,0)))</f>
        <v/>
      </c>
      <c r="H2173" s="183" t="str">
        <f ca="1">IF(ISERROR($V2173),"",OFFSET('Smelter Look-up'!$G$4,$V2173-4,0))</f>
        <v/>
      </c>
      <c r="I2173" s="184" t="str">
        <f ca="1">IF(ISERROR($V2173),"",OFFSET('Smelter Look-up'!$H$4,$V2173-4,0))</f>
        <v/>
      </c>
      <c r="J2173" s="184" t="str">
        <f ca="1">IF(ISERROR($V2173),"",OFFSET('Smelter Look-up'!$I$4,$V2173-4,0))</f>
        <v/>
      </c>
      <c r="K2173" s="224"/>
      <c r="L2173" s="224"/>
      <c r="M2173" s="224"/>
      <c r="N2173" s="224"/>
      <c r="O2173" s="224"/>
      <c r="P2173" s="185"/>
      <c r="Q2173" s="225"/>
      <c r="R2173" s="182" t="str">
        <f ca="1">IF(ISERROR($V2173),"",OFFSET('Smelter Look-up'!$C$4,$V2173-4,0)&amp;"")</f>
        <v/>
      </c>
      <c r="S2173" s="181" t="str">
        <f t="shared" ca="1" si="308"/>
        <v/>
      </c>
      <c r="T2173" s="181" t="str">
        <f ca="1">IF(B2173="","",IF(ISERROR(MATCH($J2173,SorP!$B$1:$B$6226,0)),"",INDIRECT("'SorP'!$A$"&amp;MATCH($S2173&amp;$J2173,SorP!C:C,0))))</f>
        <v/>
      </c>
      <c r="U2173" s="201"/>
      <c r="V2173" s="226" t="e">
        <f>IF(C2173="",NA(),IF(OR(C2173="Smelter not listed",C2173="Smelter not yet identified"),MATCH($B2173&amp;$D2173,'Smelter Look-up'!$J:$J,0),MATCH($B2173&amp;$C2173,'Smelter Look-up'!$J:$J,0)))</f>
        <v>#N/A</v>
      </c>
      <c r="X2173" s="227">
        <f t="shared" ca="1" si="309"/>
        <v>0</v>
      </c>
      <c r="AB2173" s="228" t="str">
        <f t="shared" si="310"/>
        <v/>
      </c>
    </row>
    <row r="2174" spans="1:28" s="227" customFormat="1" ht="20.25">
      <c r="A2174" s="181"/>
      <c r="B2174" s="182" t="str">
        <f>IF(LEN(A2174)=0,"",INDEX('Smelter Look-up'!$A:$A,MATCH($A2174,'Smelter Look-up'!$E:$E,0)))</f>
        <v/>
      </c>
      <c r="C2174" s="186" t="str">
        <f>IF(LEN(A2174)=0,"",INDEX('Smelter Look-up'!$C:$C,MATCH($A2174,'Smelter Look-up'!$E:$E,0)))</f>
        <v/>
      </c>
      <c r="D2174" s="230"/>
      <c r="E2174" s="182" t="str">
        <f ca="1">IF(ISERROR($V2174),"",OFFSET('Smelter Look-up'!$D$4,$V2174-4,0)&amp;"")</f>
        <v/>
      </c>
      <c r="F2174" s="182" t="str">
        <f ca="1">IF(ISERROR($V2174),"",OFFSET('Smelter Look-up'!$E$4,$V2174-4,0))</f>
        <v/>
      </c>
      <c r="G2174" s="182" t="str">
        <f ca="1">IF(C2174=$X$4,IF(ISERROR($V2174),"Enter smelter details","RMI"),IF(ISERROR($V2174),"",OFFSET('Smelter Look-up'!$F$4,$V2174-4,0)))</f>
        <v/>
      </c>
      <c r="H2174" s="183" t="str">
        <f ca="1">IF(ISERROR($V2174),"",OFFSET('Smelter Look-up'!$G$4,$V2174-4,0))</f>
        <v/>
      </c>
      <c r="I2174" s="184" t="str">
        <f ca="1">IF(ISERROR($V2174),"",OFFSET('Smelter Look-up'!$H$4,$V2174-4,0))</f>
        <v/>
      </c>
      <c r="J2174" s="184" t="str">
        <f ca="1">IF(ISERROR($V2174),"",OFFSET('Smelter Look-up'!$I$4,$V2174-4,0))</f>
        <v/>
      </c>
      <c r="K2174" s="224"/>
      <c r="L2174" s="224"/>
      <c r="M2174" s="224"/>
      <c r="N2174" s="224"/>
      <c r="O2174" s="224"/>
      <c r="P2174" s="185"/>
      <c r="Q2174" s="225"/>
      <c r="R2174" s="182" t="str">
        <f ca="1">IF(ISERROR($V2174),"",OFFSET('Smelter Look-up'!$C$4,$V2174-4,0)&amp;"")</f>
        <v/>
      </c>
      <c r="S2174" s="181" t="str">
        <f t="shared" ca="1" si="308"/>
        <v/>
      </c>
      <c r="T2174" s="181" t="str">
        <f ca="1">IF(B2174="","",IF(ISERROR(MATCH($J2174,SorP!$B$1:$B$6226,0)),"",INDIRECT("'SorP'!$A$"&amp;MATCH($S2174&amp;$J2174,SorP!C:C,0))))</f>
        <v/>
      </c>
      <c r="U2174" s="201"/>
      <c r="V2174" s="226" t="e">
        <f>IF(C2174="",NA(),IF(OR(C2174="Smelter not listed",C2174="Smelter not yet identified"),MATCH($B2174&amp;$D2174,'Smelter Look-up'!$J:$J,0),MATCH($B2174&amp;$C2174,'Smelter Look-up'!$J:$J,0)))</f>
        <v>#N/A</v>
      </c>
      <c r="X2174" s="227">
        <f t="shared" ca="1" si="309"/>
        <v>0</v>
      </c>
      <c r="AB2174" s="228" t="str">
        <f t="shared" si="310"/>
        <v/>
      </c>
    </row>
    <row r="2175" spans="1:28" s="227" customFormat="1" ht="20.25">
      <c r="A2175" s="181"/>
      <c r="B2175" s="182" t="str">
        <f>IF(LEN(A2175)=0,"",INDEX('Smelter Look-up'!$A:$A,MATCH($A2175,'Smelter Look-up'!$E:$E,0)))</f>
        <v/>
      </c>
      <c r="C2175" s="186" t="str">
        <f>IF(LEN(A2175)=0,"",INDEX('Smelter Look-up'!$C:$C,MATCH($A2175,'Smelter Look-up'!$E:$E,0)))</f>
        <v/>
      </c>
      <c r="D2175" s="230"/>
      <c r="E2175" s="182" t="str">
        <f ca="1">IF(ISERROR($V2175),"",OFFSET('Smelter Look-up'!$D$4,$V2175-4,0)&amp;"")</f>
        <v/>
      </c>
      <c r="F2175" s="182" t="str">
        <f ca="1">IF(ISERROR($V2175),"",OFFSET('Smelter Look-up'!$E$4,$V2175-4,0))</f>
        <v/>
      </c>
      <c r="G2175" s="182" t="str">
        <f ca="1">IF(C2175=$X$4,IF(ISERROR($V2175),"Enter smelter details","RMI"),IF(ISERROR($V2175),"",OFFSET('Smelter Look-up'!$F$4,$V2175-4,0)))</f>
        <v/>
      </c>
      <c r="H2175" s="183" t="str">
        <f ca="1">IF(ISERROR($V2175),"",OFFSET('Smelter Look-up'!$G$4,$V2175-4,0))</f>
        <v/>
      </c>
      <c r="I2175" s="184" t="str">
        <f ca="1">IF(ISERROR($V2175),"",OFFSET('Smelter Look-up'!$H$4,$V2175-4,0))</f>
        <v/>
      </c>
      <c r="J2175" s="184" t="str">
        <f ca="1">IF(ISERROR($V2175),"",OFFSET('Smelter Look-up'!$I$4,$V2175-4,0))</f>
        <v/>
      </c>
      <c r="K2175" s="224"/>
      <c r="L2175" s="224"/>
      <c r="M2175" s="224"/>
      <c r="N2175" s="224"/>
      <c r="O2175" s="224"/>
      <c r="P2175" s="185"/>
      <c r="Q2175" s="225"/>
      <c r="R2175" s="182" t="str">
        <f ca="1">IF(ISERROR($V2175),"",OFFSET('Smelter Look-up'!$C$4,$V2175-4,0)&amp;"")</f>
        <v/>
      </c>
      <c r="S2175" s="181" t="str">
        <f t="shared" ca="1" si="308"/>
        <v/>
      </c>
      <c r="T2175" s="181" t="str">
        <f ca="1">IF(B2175="","",IF(ISERROR(MATCH($J2175,SorP!$B$1:$B$6226,0)),"",INDIRECT("'SorP'!$A$"&amp;MATCH($S2175&amp;$J2175,SorP!C:C,0))))</f>
        <v/>
      </c>
      <c r="U2175" s="201"/>
      <c r="V2175" s="226" t="e">
        <f>IF(C2175="",NA(),IF(OR(C2175="Smelter not listed",C2175="Smelter not yet identified"),MATCH($B2175&amp;$D2175,'Smelter Look-up'!$J:$J,0),MATCH($B2175&amp;$C2175,'Smelter Look-up'!$J:$J,0)))</f>
        <v>#N/A</v>
      </c>
      <c r="X2175" s="227">
        <f t="shared" ca="1" si="309"/>
        <v>0</v>
      </c>
      <c r="AB2175" s="228" t="str">
        <f t="shared" si="310"/>
        <v/>
      </c>
    </row>
    <row r="2176" spans="1:28" s="227" customFormat="1" ht="20.25">
      <c r="A2176" s="181"/>
      <c r="B2176" s="182" t="str">
        <f>IF(LEN(A2176)=0,"",INDEX('Smelter Look-up'!$A:$A,MATCH($A2176,'Smelter Look-up'!$E:$E,0)))</f>
        <v/>
      </c>
      <c r="C2176" s="186" t="str">
        <f>IF(LEN(A2176)=0,"",INDEX('Smelter Look-up'!$C:$C,MATCH($A2176,'Smelter Look-up'!$E:$E,0)))</f>
        <v/>
      </c>
      <c r="D2176" s="230"/>
      <c r="E2176" s="182" t="str">
        <f ca="1">IF(ISERROR($V2176),"",OFFSET('Smelter Look-up'!$D$4,$V2176-4,0)&amp;"")</f>
        <v/>
      </c>
      <c r="F2176" s="182" t="str">
        <f ca="1">IF(ISERROR($V2176),"",OFFSET('Smelter Look-up'!$E$4,$V2176-4,0))</f>
        <v/>
      </c>
      <c r="G2176" s="182" t="str">
        <f ca="1">IF(C2176=$X$4,IF(ISERROR($V2176),"Enter smelter details","RMI"),IF(ISERROR($V2176),"",OFFSET('Smelter Look-up'!$F$4,$V2176-4,0)))</f>
        <v/>
      </c>
      <c r="H2176" s="183" t="str">
        <f ca="1">IF(ISERROR($V2176),"",OFFSET('Smelter Look-up'!$G$4,$V2176-4,0))</f>
        <v/>
      </c>
      <c r="I2176" s="184" t="str">
        <f ca="1">IF(ISERROR($V2176),"",OFFSET('Smelter Look-up'!$H$4,$V2176-4,0))</f>
        <v/>
      </c>
      <c r="J2176" s="184" t="str">
        <f ca="1">IF(ISERROR($V2176),"",OFFSET('Smelter Look-up'!$I$4,$V2176-4,0))</f>
        <v/>
      </c>
      <c r="K2176" s="224"/>
      <c r="L2176" s="224"/>
      <c r="M2176" s="224"/>
      <c r="N2176" s="224"/>
      <c r="O2176" s="224"/>
      <c r="P2176" s="185"/>
      <c r="Q2176" s="225"/>
      <c r="R2176" s="182" t="str">
        <f ca="1">IF(ISERROR($V2176),"",OFFSET('Smelter Look-up'!$C$4,$V2176-4,0)&amp;"")</f>
        <v/>
      </c>
      <c r="S2176" s="181" t="str">
        <f t="shared" ca="1" si="308"/>
        <v/>
      </c>
      <c r="T2176" s="181" t="str">
        <f ca="1">IF(B2176="","",IF(ISERROR(MATCH($J2176,SorP!$B$1:$B$6226,0)),"",INDIRECT("'SorP'!$A$"&amp;MATCH($S2176&amp;$J2176,SorP!C:C,0))))</f>
        <v/>
      </c>
      <c r="U2176" s="201"/>
      <c r="V2176" s="226" t="e">
        <f>IF(C2176="",NA(),IF(OR(C2176="Smelter not listed",C2176="Smelter not yet identified"),MATCH($B2176&amp;$D2176,'Smelter Look-up'!$J:$J,0),MATCH($B2176&amp;$C2176,'Smelter Look-up'!$J:$J,0)))</f>
        <v>#N/A</v>
      </c>
      <c r="X2176" s="227">
        <f t="shared" ca="1" si="309"/>
        <v>0</v>
      </c>
      <c r="AB2176" s="228" t="str">
        <f t="shared" si="310"/>
        <v/>
      </c>
    </row>
    <row r="2177" spans="1:28" s="227" customFormat="1" ht="20.25">
      <c r="A2177" s="181"/>
      <c r="B2177" s="182" t="str">
        <f>IF(LEN(A2177)=0,"",INDEX('Smelter Look-up'!$A:$A,MATCH($A2177,'Smelter Look-up'!$E:$E,0)))</f>
        <v/>
      </c>
      <c r="C2177" s="186" t="str">
        <f>IF(LEN(A2177)=0,"",INDEX('Smelter Look-up'!$C:$C,MATCH($A2177,'Smelter Look-up'!$E:$E,0)))</f>
        <v/>
      </c>
      <c r="D2177" s="230"/>
      <c r="E2177" s="182" t="str">
        <f ca="1">IF(ISERROR($V2177),"",OFFSET('Smelter Look-up'!$D$4,$V2177-4,0)&amp;"")</f>
        <v/>
      </c>
      <c r="F2177" s="182" t="str">
        <f ca="1">IF(ISERROR($V2177),"",OFFSET('Smelter Look-up'!$E$4,$V2177-4,0))</f>
        <v/>
      </c>
      <c r="G2177" s="182" t="str">
        <f ca="1">IF(C2177=$X$4,IF(ISERROR($V2177),"Enter smelter details","RMI"),IF(ISERROR($V2177),"",OFFSET('Smelter Look-up'!$F$4,$V2177-4,0)))</f>
        <v/>
      </c>
      <c r="H2177" s="183" t="str">
        <f ca="1">IF(ISERROR($V2177),"",OFFSET('Smelter Look-up'!$G$4,$V2177-4,0))</f>
        <v/>
      </c>
      <c r="I2177" s="184" t="str">
        <f ca="1">IF(ISERROR($V2177),"",OFFSET('Smelter Look-up'!$H$4,$V2177-4,0))</f>
        <v/>
      </c>
      <c r="J2177" s="184" t="str">
        <f ca="1">IF(ISERROR($V2177),"",OFFSET('Smelter Look-up'!$I$4,$V2177-4,0))</f>
        <v/>
      </c>
      <c r="K2177" s="224"/>
      <c r="L2177" s="224"/>
      <c r="M2177" s="224"/>
      <c r="N2177" s="224"/>
      <c r="O2177" s="224"/>
      <c r="P2177" s="185"/>
      <c r="Q2177" s="225"/>
      <c r="R2177" s="182" t="str">
        <f ca="1">IF(ISERROR($V2177),"",OFFSET('Smelter Look-up'!$C$4,$V2177-4,0)&amp;"")</f>
        <v/>
      </c>
      <c r="S2177" s="181" t="str">
        <f t="shared" ca="1" si="308"/>
        <v/>
      </c>
      <c r="T2177" s="181" t="str">
        <f ca="1">IF(B2177="","",IF(ISERROR(MATCH($J2177,SorP!$B$1:$B$6226,0)),"",INDIRECT("'SorP'!$A$"&amp;MATCH($S2177&amp;$J2177,SorP!C:C,0))))</f>
        <v/>
      </c>
      <c r="U2177" s="201"/>
      <c r="V2177" s="226" t="e">
        <f>IF(C2177="",NA(),IF(OR(C2177="Smelter not listed",C2177="Smelter not yet identified"),MATCH($B2177&amp;$D2177,'Smelter Look-up'!$J:$J,0),MATCH($B2177&amp;$C2177,'Smelter Look-up'!$J:$J,0)))</f>
        <v>#N/A</v>
      </c>
      <c r="X2177" s="227">
        <f t="shared" ca="1" si="309"/>
        <v>0</v>
      </c>
      <c r="AB2177" s="228" t="str">
        <f t="shared" si="310"/>
        <v/>
      </c>
    </row>
    <row r="2178" spans="1:28" s="227" customFormat="1" ht="20.25">
      <c r="A2178" s="181"/>
      <c r="B2178" s="182" t="str">
        <f>IF(LEN(A2178)=0,"",INDEX('Smelter Look-up'!$A:$A,MATCH($A2178,'Smelter Look-up'!$E:$E,0)))</f>
        <v/>
      </c>
      <c r="C2178" s="186" t="str">
        <f>IF(LEN(A2178)=0,"",INDEX('Smelter Look-up'!$C:$C,MATCH($A2178,'Smelter Look-up'!$E:$E,0)))</f>
        <v/>
      </c>
      <c r="D2178" s="230"/>
      <c r="E2178" s="182" t="str">
        <f ca="1">IF(ISERROR($V2178),"",OFFSET('Smelter Look-up'!$D$4,$V2178-4,0)&amp;"")</f>
        <v/>
      </c>
      <c r="F2178" s="182" t="str">
        <f ca="1">IF(ISERROR($V2178),"",OFFSET('Smelter Look-up'!$E$4,$V2178-4,0))</f>
        <v/>
      </c>
      <c r="G2178" s="182" t="str">
        <f ca="1">IF(C2178=$X$4,IF(ISERROR($V2178),"Enter smelter details","RMI"),IF(ISERROR($V2178),"",OFFSET('Smelter Look-up'!$F$4,$V2178-4,0)))</f>
        <v/>
      </c>
      <c r="H2178" s="183" t="str">
        <f ca="1">IF(ISERROR($V2178),"",OFFSET('Smelter Look-up'!$G$4,$V2178-4,0))</f>
        <v/>
      </c>
      <c r="I2178" s="184" t="str">
        <f ca="1">IF(ISERROR($V2178),"",OFFSET('Smelter Look-up'!$H$4,$V2178-4,0))</f>
        <v/>
      </c>
      <c r="J2178" s="184" t="str">
        <f ca="1">IF(ISERROR($V2178),"",OFFSET('Smelter Look-up'!$I$4,$V2178-4,0))</f>
        <v/>
      </c>
      <c r="K2178" s="224"/>
      <c r="L2178" s="224"/>
      <c r="M2178" s="224"/>
      <c r="N2178" s="224"/>
      <c r="O2178" s="224"/>
      <c r="P2178" s="185"/>
      <c r="Q2178" s="225"/>
      <c r="R2178" s="182" t="str">
        <f ca="1">IF(ISERROR($V2178),"",OFFSET('Smelter Look-up'!$C$4,$V2178-4,0)&amp;"")</f>
        <v/>
      </c>
      <c r="S2178" s="181" t="str">
        <f t="shared" ca="1" si="308"/>
        <v/>
      </c>
      <c r="T2178" s="181" t="str">
        <f ca="1">IF(B2178="","",IF(ISERROR(MATCH($J2178,SorP!$B$1:$B$6226,0)),"",INDIRECT("'SorP'!$A$"&amp;MATCH($S2178&amp;$J2178,SorP!C:C,0))))</f>
        <v/>
      </c>
      <c r="U2178" s="201"/>
      <c r="V2178" s="226" t="e">
        <f>IF(C2178="",NA(),IF(OR(C2178="Smelter not listed",C2178="Smelter not yet identified"),MATCH($B2178&amp;$D2178,'Smelter Look-up'!$J:$J,0),MATCH($B2178&amp;$C2178,'Smelter Look-up'!$J:$J,0)))</f>
        <v>#N/A</v>
      </c>
      <c r="X2178" s="227">
        <f t="shared" ca="1" si="309"/>
        <v>0</v>
      </c>
      <c r="AB2178" s="228" t="str">
        <f t="shared" si="310"/>
        <v/>
      </c>
    </row>
    <row r="2179" spans="1:28" s="227" customFormat="1" ht="20.25">
      <c r="A2179" s="181"/>
      <c r="B2179" s="182" t="str">
        <f>IF(LEN(A2179)=0,"",INDEX('Smelter Look-up'!$A:$A,MATCH($A2179,'Smelter Look-up'!$E:$E,0)))</f>
        <v/>
      </c>
      <c r="C2179" s="186" t="str">
        <f>IF(LEN(A2179)=0,"",INDEX('Smelter Look-up'!$C:$C,MATCH($A2179,'Smelter Look-up'!$E:$E,0)))</f>
        <v/>
      </c>
      <c r="D2179" s="230"/>
      <c r="E2179" s="182" t="str">
        <f ca="1">IF(ISERROR($V2179),"",OFFSET('Smelter Look-up'!$D$4,$V2179-4,0)&amp;"")</f>
        <v/>
      </c>
      <c r="F2179" s="182" t="str">
        <f ca="1">IF(ISERROR($V2179),"",OFFSET('Smelter Look-up'!$E$4,$V2179-4,0))</f>
        <v/>
      </c>
      <c r="G2179" s="182" t="str">
        <f ca="1">IF(C2179=$X$4,IF(ISERROR($V2179),"Enter smelter details","RMI"),IF(ISERROR($V2179),"",OFFSET('Smelter Look-up'!$F$4,$V2179-4,0)))</f>
        <v/>
      </c>
      <c r="H2179" s="183" t="str">
        <f ca="1">IF(ISERROR($V2179),"",OFFSET('Smelter Look-up'!$G$4,$V2179-4,0))</f>
        <v/>
      </c>
      <c r="I2179" s="184" t="str">
        <f ca="1">IF(ISERROR($V2179),"",OFFSET('Smelter Look-up'!$H$4,$V2179-4,0))</f>
        <v/>
      </c>
      <c r="J2179" s="184" t="str">
        <f ca="1">IF(ISERROR($V2179),"",OFFSET('Smelter Look-up'!$I$4,$V2179-4,0))</f>
        <v/>
      </c>
      <c r="K2179" s="224"/>
      <c r="L2179" s="224"/>
      <c r="M2179" s="224"/>
      <c r="N2179" s="224"/>
      <c r="O2179" s="224"/>
      <c r="P2179" s="185"/>
      <c r="Q2179" s="225"/>
      <c r="R2179" s="182" t="str">
        <f ca="1">IF(ISERROR($V2179),"",OFFSET('Smelter Look-up'!$C$4,$V2179-4,0)&amp;"")</f>
        <v/>
      </c>
      <c r="S2179" s="181" t="str">
        <f t="shared" ca="1" si="308"/>
        <v/>
      </c>
      <c r="T2179" s="181" t="str">
        <f ca="1">IF(B2179="","",IF(ISERROR(MATCH($J2179,SorP!$B$1:$B$6226,0)),"",INDIRECT("'SorP'!$A$"&amp;MATCH($S2179&amp;$J2179,SorP!C:C,0))))</f>
        <v/>
      </c>
      <c r="U2179" s="201"/>
      <c r="V2179" s="226" t="e">
        <f>IF(C2179="",NA(),IF(OR(C2179="Smelter not listed",C2179="Smelter not yet identified"),MATCH($B2179&amp;$D2179,'Smelter Look-up'!$J:$J,0),MATCH($B2179&amp;$C2179,'Smelter Look-up'!$J:$J,0)))</f>
        <v>#N/A</v>
      </c>
      <c r="X2179" s="227">
        <f t="shared" ca="1" si="309"/>
        <v>0</v>
      </c>
      <c r="AB2179" s="228" t="str">
        <f t="shared" si="310"/>
        <v/>
      </c>
    </row>
    <row r="2180" spans="1:28" s="227" customFormat="1" ht="20.25">
      <c r="A2180" s="181"/>
      <c r="B2180" s="182" t="str">
        <f>IF(LEN(A2180)=0,"",INDEX('Smelter Look-up'!$A:$A,MATCH($A2180,'Smelter Look-up'!$E:$E,0)))</f>
        <v/>
      </c>
      <c r="C2180" s="186" t="str">
        <f>IF(LEN(A2180)=0,"",INDEX('Smelter Look-up'!$C:$C,MATCH($A2180,'Smelter Look-up'!$E:$E,0)))</f>
        <v/>
      </c>
      <c r="D2180" s="230"/>
      <c r="E2180" s="182" t="str">
        <f ca="1">IF(ISERROR($V2180),"",OFFSET('Smelter Look-up'!$D$4,$V2180-4,0)&amp;"")</f>
        <v/>
      </c>
      <c r="F2180" s="182" t="str">
        <f ca="1">IF(ISERROR($V2180),"",OFFSET('Smelter Look-up'!$E$4,$V2180-4,0))</f>
        <v/>
      </c>
      <c r="G2180" s="182" t="str">
        <f ca="1">IF(C2180=$X$4,IF(ISERROR($V2180),"Enter smelter details","RMI"),IF(ISERROR($V2180),"",OFFSET('Smelter Look-up'!$F$4,$V2180-4,0)))</f>
        <v/>
      </c>
      <c r="H2180" s="183" t="str">
        <f ca="1">IF(ISERROR($V2180),"",OFFSET('Smelter Look-up'!$G$4,$V2180-4,0))</f>
        <v/>
      </c>
      <c r="I2180" s="184" t="str">
        <f ca="1">IF(ISERROR($V2180),"",OFFSET('Smelter Look-up'!$H$4,$V2180-4,0))</f>
        <v/>
      </c>
      <c r="J2180" s="184" t="str">
        <f ca="1">IF(ISERROR($V2180),"",OFFSET('Smelter Look-up'!$I$4,$V2180-4,0))</f>
        <v/>
      </c>
      <c r="K2180" s="224"/>
      <c r="L2180" s="224"/>
      <c r="M2180" s="224"/>
      <c r="N2180" s="224"/>
      <c r="O2180" s="224"/>
      <c r="P2180" s="185"/>
      <c r="Q2180" s="225"/>
      <c r="R2180" s="182" t="str">
        <f ca="1">IF(ISERROR($V2180),"",OFFSET('Smelter Look-up'!$C$4,$V2180-4,0)&amp;"")</f>
        <v/>
      </c>
      <c r="S2180" s="181" t="str">
        <f t="shared" ca="1" si="308"/>
        <v/>
      </c>
      <c r="T2180" s="181" t="str">
        <f ca="1">IF(B2180="","",IF(ISERROR(MATCH($J2180,SorP!$B$1:$B$6226,0)),"",INDIRECT("'SorP'!$A$"&amp;MATCH($S2180&amp;$J2180,SorP!C:C,0))))</f>
        <v/>
      </c>
      <c r="U2180" s="201"/>
      <c r="V2180" s="226" t="e">
        <f>IF(C2180="",NA(),IF(OR(C2180="Smelter not listed",C2180="Smelter not yet identified"),MATCH($B2180&amp;$D2180,'Smelter Look-up'!$J:$J,0),MATCH($B2180&amp;$C2180,'Smelter Look-up'!$J:$J,0)))</f>
        <v>#N/A</v>
      </c>
      <c r="X2180" s="227">
        <f t="shared" ca="1" si="309"/>
        <v>0</v>
      </c>
      <c r="AB2180" s="228" t="str">
        <f t="shared" si="310"/>
        <v/>
      </c>
    </row>
    <row r="2181" spans="1:28" s="227" customFormat="1" ht="20.25">
      <c r="A2181" s="181"/>
      <c r="B2181" s="182" t="str">
        <f>IF(LEN(A2181)=0,"",INDEX('Smelter Look-up'!$A:$A,MATCH($A2181,'Smelter Look-up'!$E:$E,0)))</f>
        <v/>
      </c>
      <c r="C2181" s="186" t="str">
        <f>IF(LEN(A2181)=0,"",INDEX('Smelter Look-up'!$C:$C,MATCH($A2181,'Smelter Look-up'!$E:$E,0)))</f>
        <v/>
      </c>
      <c r="D2181" s="230"/>
      <c r="E2181" s="182" t="str">
        <f ca="1">IF(ISERROR($V2181),"",OFFSET('Smelter Look-up'!$D$4,$V2181-4,0)&amp;"")</f>
        <v/>
      </c>
      <c r="F2181" s="182" t="str">
        <f ca="1">IF(ISERROR($V2181),"",OFFSET('Smelter Look-up'!$E$4,$V2181-4,0))</f>
        <v/>
      </c>
      <c r="G2181" s="182" t="str">
        <f ca="1">IF(C2181=$X$4,IF(ISERROR($V2181),"Enter smelter details","RMI"),IF(ISERROR($V2181),"",OFFSET('Smelter Look-up'!$F$4,$V2181-4,0)))</f>
        <v/>
      </c>
      <c r="H2181" s="183" t="str">
        <f ca="1">IF(ISERROR($V2181),"",OFFSET('Smelter Look-up'!$G$4,$V2181-4,0))</f>
        <v/>
      </c>
      <c r="I2181" s="184" t="str">
        <f ca="1">IF(ISERROR($V2181),"",OFFSET('Smelter Look-up'!$H$4,$V2181-4,0))</f>
        <v/>
      </c>
      <c r="J2181" s="184" t="str">
        <f ca="1">IF(ISERROR($V2181),"",OFFSET('Smelter Look-up'!$I$4,$V2181-4,0))</f>
        <v/>
      </c>
      <c r="K2181" s="224"/>
      <c r="L2181" s="224"/>
      <c r="M2181" s="224"/>
      <c r="N2181" s="224"/>
      <c r="O2181" s="224"/>
      <c r="P2181" s="185"/>
      <c r="Q2181" s="225"/>
      <c r="R2181" s="182" t="str">
        <f ca="1">IF(ISERROR($V2181),"",OFFSET('Smelter Look-up'!$C$4,$V2181-4,0)&amp;"")</f>
        <v/>
      </c>
      <c r="S2181" s="181" t="str">
        <f t="shared" ca="1" si="308"/>
        <v/>
      </c>
      <c r="T2181" s="181" t="str">
        <f ca="1">IF(B2181="","",IF(ISERROR(MATCH($J2181,SorP!$B$1:$B$6226,0)),"",INDIRECT("'SorP'!$A$"&amp;MATCH($S2181&amp;$J2181,SorP!C:C,0))))</f>
        <v/>
      </c>
      <c r="U2181" s="201"/>
      <c r="V2181" s="226" t="e">
        <f>IF(C2181="",NA(),IF(OR(C2181="Smelter not listed",C2181="Smelter not yet identified"),MATCH($B2181&amp;$D2181,'Smelter Look-up'!$J:$J,0),MATCH($B2181&amp;$C2181,'Smelter Look-up'!$J:$J,0)))</f>
        <v>#N/A</v>
      </c>
      <c r="X2181" s="227">
        <f t="shared" ca="1" si="309"/>
        <v>0</v>
      </c>
      <c r="AB2181" s="228" t="str">
        <f t="shared" si="310"/>
        <v/>
      </c>
    </row>
    <row r="2182" spans="1:28" s="227" customFormat="1" ht="20.25">
      <c r="A2182" s="181"/>
      <c r="B2182" s="182" t="str">
        <f>IF(LEN(A2182)=0,"",INDEX('Smelter Look-up'!$A:$A,MATCH($A2182,'Smelter Look-up'!$E:$E,0)))</f>
        <v/>
      </c>
      <c r="C2182" s="186" t="str">
        <f>IF(LEN(A2182)=0,"",INDEX('Smelter Look-up'!$C:$C,MATCH($A2182,'Smelter Look-up'!$E:$E,0)))</f>
        <v/>
      </c>
      <c r="D2182" s="230"/>
      <c r="E2182" s="182" t="str">
        <f ca="1">IF(ISERROR($V2182),"",OFFSET('Smelter Look-up'!$D$4,$V2182-4,0)&amp;"")</f>
        <v/>
      </c>
      <c r="F2182" s="182" t="str">
        <f ca="1">IF(ISERROR($V2182),"",OFFSET('Smelter Look-up'!$E$4,$V2182-4,0))</f>
        <v/>
      </c>
      <c r="G2182" s="182" t="str">
        <f ca="1">IF(C2182=$X$4,IF(ISERROR($V2182),"Enter smelter details","RMI"),IF(ISERROR($V2182),"",OFFSET('Smelter Look-up'!$F$4,$V2182-4,0)))</f>
        <v/>
      </c>
      <c r="H2182" s="183" t="str">
        <f ca="1">IF(ISERROR($V2182),"",OFFSET('Smelter Look-up'!$G$4,$V2182-4,0))</f>
        <v/>
      </c>
      <c r="I2182" s="184" t="str">
        <f ca="1">IF(ISERROR($V2182),"",OFFSET('Smelter Look-up'!$H$4,$V2182-4,0))</f>
        <v/>
      </c>
      <c r="J2182" s="184" t="str">
        <f ca="1">IF(ISERROR($V2182),"",OFFSET('Smelter Look-up'!$I$4,$V2182-4,0))</f>
        <v/>
      </c>
      <c r="K2182" s="224"/>
      <c r="L2182" s="224"/>
      <c r="M2182" s="224"/>
      <c r="N2182" s="224"/>
      <c r="O2182" s="224"/>
      <c r="P2182" s="185"/>
      <c r="Q2182" s="225"/>
      <c r="R2182" s="182" t="str">
        <f ca="1">IF(ISERROR($V2182),"",OFFSET('Smelter Look-up'!$C$4,$V2182-4,0)&amp;"")</f>
        <v/>
      </c>
      <c r="S2182" s="181" t="str">
        <f t="shared" ca="1" si="308"/>
        <v/>
      </c>
      <c r="T2182" s="181" t="str">
        <f ca="1">IF(B2182="","",IF(ISERROR(MATCH($J2182,SorP!$B$1:$B$6226,0)),"",INDIRECT("'SorP'!$A$"&amp;MATCH($S2182&amp;$J2182,SorP!C:C,0))))</f>
        <v/>
      </c>
      <c r="U2182" s="201"/>
      <c r="V2182" s="226" t="e">
        <f>IF(C2182="",NA(),IF(OR(C2182="Smelter not listed",C2182="Smelter not yet identified"),MATCH($B2182&amp;$D2182,'Smelter Look-up'!$J:$J,0),MATCH($B2182&amp;$C2182,'Smelter Look-up'!$J:$J,0)))</f>
        <v>#N/A</v>
      </c>
      <c r="X2182" s="227">
        <f t="shared" ca="1" si="309"/>
        <v>0</v>
      </c>
      <c r="AB2182" s="228" t="str">
        <f t="shared" si="310"/>
        <v/>
      </c>
    </row>
    <row r="2183" spans="1:28" s="227" customFormat="1" ht="20.25">
      <c r="A2183" s="181"/>
      <c r="B2183" s="182" t="str">
        <f>IF(LEN(A2183)=0,"",INDEX('Smelter Look-up'!$A:$A,MATCH($A2183,'Smelter Look-up'!$E:$E,0)))</f>
        <v/>
      </c>
      <c r="C2183" s="186" t="str">
        <f>IF(LEN(A2183)=0,"",INDEX('Smelter Look-up'!$C:$C,MATCH($A2183,'Smelter Look-up'!$E:$E,0)))</f>
        <v/>
      </c>
      <c r="D2183" s="230"/>
      <c r="E2183" s="182" t="str">
        <f ca="1">IF(ISERROR($V2183),"",OFFSET('Smelter Look-up'!$D$4,$V2183-4,0)&amp;"")</f>
        <v/>
      </c>
      <c r="F2183" s="182" t="str">
        <f ca="1">IF(ISERROR($V2183),"",OFFSET('Smelter Look-up'!$E$4,$V2183-4,0))</f>
        <v/>
      </c>
      <c r="G2183" s="182" t="str">
        <f ca="1">IF(C2183=$X$4,IF(ISERROR($V2183),"Enter smelter details","RMI"),IF(ISERROR($V2183),"",OFFSET('Smelter Look-up'!$F$4,$V2183-4,0)))</f>
        <v/>
      </c>
      <c r="H2183" s="183" t="str">
        <f ca="1">IF(ISERROR($V2183),"",OFFSET('Smelter Look-up'!$G$4,$V2183-4,0))</f>
        <v/>
      </c>
      <c r="I2183" s="184" t="str">
        <f ca="1">IF(ISERROR($V2183),"",OFFSET('Smelter Look-up'!$H$4,$V2183-4,0))</f>
        <v/>
      </c>
      <c r="J2183" s="184" t="str">
        <f ca="1">IF(ISERROR($V2183),"",OFFSET('Smelter Look-up'!$I$4,$V2183-4,0))</f>
        <v/>
      </c>
      <c r="K2183" s="224"/>
      <c r="L2183" s="224"/>
      <c r="M2183" s="224"/>
      <c r="N2183" s="224"/>
      <c r="O2183" s="224"/>
      <c r="P2183" s="185"/>
      <c r="Q2183" s="225"/>
      <c r="R2183" s="182" t="str">
        <f ca="1">IF(ISERROR($V2183),"",OFFSET('Smelter Look-up'!$C$4,$V2183-4,0)&amp;"")</f>
        <v/>
      </c>
      <c r="S2183" s="181" t="str">
        <f t="shared" ca="1" si="308"/>
        <v/>
      </c>
      <c r="T2183" s="181" t="str">
        <f ca="1">IF(B2183="","",IF(ISERROR(MATCH($J2183,SorP!$B$1:$B$6226,0)),"",INDIRECT("'SorP'!$A$"&amp;MATCH($S2183&amp;$J2183,SorP!C:C,0))))</f>
        <v/>
      </c>
      <c r="U2183" s="201"/>
      <c r="V2183" s="226" t="e">
        <f>IF(C2183="",NA(),IF(OR(C2183="Smelter not listed",C2183="Smelter not yet identified"),MATCH($B2183&amp;$D2183,'Smelter Look-up'!$J:$J,0),MATCH($B2183&amp;$C2183,'Smelter Look-up'!$J:$J,0)))</f>
        <v>#N/A</v>
      </c>
      <c r="X2183" s="227">
        <f t="shared" ca="1" si="309"/>
        <v>0</v>
      </c>
      <c r="AB2183" s="228" t="str">
        <f t="shared" si="310"/>
        <v/>
      </c>
    </row>
    <row r="2184" spans="1:28" s="227" customFormat="1" ht="20.25">
      <c r="A2184" s="181"/>
      <c r="B2184" s="182" t="str">
        <f>IF(LEN(A2184)=0,"",INDEX('Smelter Look-up'!$A:$A,MATCH($A2184,'Smelter Look-up'!$E:$E,0)))</f>
        <v/>
      </c>
      <c r="C2184" s="186" t="str">
        <f>IF(LEN(A2184)=0,"",INDEX('Smelter Look-up'!$C:$C,MATCH($A2184,'Smelter Look-up'!$E:$E,0)))</f>
        <v/>
      </c>
      <c r="D2184" s="230"/>
      <c r="E2184" s="182" t="str">
        <f ca="1">IF(ISERROR($V2184),"",OFFSET('Smelter Look-up'!$D$4,$V2184-4,0)&amp;"")</f>
        <v/>
      </c>
      <c r="F2184" s="182" t="str">
        <f ca="1">IF(ISERROR($V2184),"",OFFSET('Smelter Look-up'!$E$4,$V2184-4,0))</f>
        <v/>
      </c>
      <c r="G2184" s="182" t="str">
        <f ca="1">IF(C2184=$X$4,IF(ISERROR($V2184),"Enter smelter details","RMI"),IF(ISERROR($V2184),"",OFFSET('Smelter Look-up'!$F$4,$V2184-4,0)))</f>
        <v/>
      </c>
      <c r="H2184" s="183" t="str">
        <f ca="1">IF(ISERROR($V2184),"",OFFSET('Smelter Look-up'!$G$4,$V2184-4,0))</f>
        <v/>
      </c>
      <c r="I2184" s="184" t="str">
        <f ca="1">IF(ISERROR($V2184),"",OFFSET('Smelter Look-up'!$H$4,$V2184-4,0))</f>
        <v/>
      </c>
      <c r="J2184" s="184" t="str">
        <f ca="1">IF(ISERROR($V2184),"",OFFSET('Smelter Look-up'!$I$4,$V2184-4,0))</f>
        <v/>
      </c>
      <c r="K2184" s="224"/>
      <c r="L2184" s="224"/>
      <c r="M2184" s="224"/>
      <c r="N2184" s="224"/>
      <c r="O2184" s="224"/>
      <c r="P2184" s="185"/>
      <c r="Q2184" s="225"/>
      <c r="R2184" s="182" t="str">
        <f ca="1">IF(ISERROR($V2184),"",OFFSET('Smelter Look-up'!$C$4,$V2184-4,0)&amp;"")</f>
        <v/>
      </c>
      <c r="S2184" s="181" t="str">
        <f t="shared" ca="1" si="308"/>
        <v/>
      </c>
      <c r="T2184" s="181" t="str">
        <f ca="1">IF(B2184="","",IF(ISERROR(MATCH($J2184,SorP!$B$1:$B$6226,0)),"",INDIRECT("'SorP'!$A$"&amp;MATCH($S2184&amp;$J2184,SorP!C:C,0))))</f>
        <v/>
      </c>
      <c r="U2184" s="201"/>
      <c r="V2184" s="226" t="e">
        <f>IF(C2184="",NA(),IF(OR(C2184="Smelter not listed",C2184="Smelter not yet identified"),MATCH($B2184&amp;$D2184,'Smelter Look-up'!$J:$J,0),MATCH($B2184&amp;$C2184,'Smelter Look-up'!$J:$J,0)))</f>
        <v>#N/A</v>
      </c>
      <c r="X2184" s="227">
        <f t="shared" ca="1" si="309"/>
        <v>0</v>
      </c>
      <c r="AB2184" s="228" t="str">
        <f t="shared" si="310"/>
        <v/>
      </c>
    </row>
    <row r="2185" spans="1:28" s="227" customFormat="1" ht="20.25">
      <c r="A2185" s="181"/>
      <c r="B2185" s="182" t="str">
        <f>IF(LEN(A2185)=0,"",INDEX('Smelter Look-up'!$A:$A,MATCH($A2185,'Smelter Look-up'!$E:$E,0)))</f>
        <v/>
      </c>
      <c r="C2185" s="186" t="str">
        <f>IF(LEN(A2185)=0,"",INDEX('Smelter Look-up'!$C:$C,MATCH($A2185,'Smelter Look-up'!$E:$E,0)))</f>
        <v/>
      </c>
      <c r="D2185" s="230"/>
      <c r="E2185" s="182" t="str">
        <f ca="1">IF(ISERROR($V2185),"",OFFSET('Smelter Look-up'!$D$4,$V2185-4,0)&amp;"")</f>
        <v/>
      </c>
      <c r="F2185" s="182" t="str">
        <f ca="1">IF(ISERROR($V2185),"",OFFSET('Smelter Look-up'!$E$4,$V2185-4,0))</f>
        <v/>
      </c>
      <c r="G2185" s="182" t="str">
        <f ca="1">IF(C2185=$X$4,IF(ISERROR($V2185),"Enter smelter details","RMI"),IF(ISERROR($V2185),"",OFFSET('Smelter Look-up'!$F$4,$V2185-4,0)))</f>
        <v/>
      </c>
      <c r="H2185" s="183" t="str">
        <f ca="1">IF(ISERROR($V2185),"",OFFSET('Smelter Look-up'!$G$4,$V2185-4,0))</f>
        <v/>
      </c>
      <c r="I2185" s="184" t="str">
        <f ca="1">IF(ISERROR($V2185),"",OFFSET('Smelter Look-up'!$H$4,$V2185-4,0))</f>
        <v/>
      </c>
      <c r="J2185" s="184" t="str">
        <f ca="1">IF(ISERROR($V2185),"",OFFSET('Smelter Look-up'!$I$4,$V2185-4,0))</f>
        <v/>
      </c>
      <c r="K2185" s="224"/>
      <c r="L2185" s="224"/>
      <c r="M2185" s="224"/>
      <c r="N2185" s="224"/>
      <c r="O2185" s="224"/>
      <c r="P2185" s="185"/>
      <c r="Q2185" s="225"/>
      <c r="R2185" s="182" t="str">
        <f ca="1">IF(ISERROR($V2185),"",OFFSET('Smelter Look-up'!$C$4,$V2185-4,0)&amp;"")</f>
        <v/>
      </c>
      <c r="S2185" s="181" t="str">
        <f t="shared" ca="1" si="308"/>
        <v/>
      </c>
      <c r="T2185" s="181" t="str">
        <f ca="1">IF(B2185="","",IF(ISERROR(MATCH($J2185,SorP!$B$1:$B$6226,0)),"",INDIRECT("'SorP'!$A$"&amp;MATCH($S2185&amp;$J2185,SorP!C:C,0))))</f>
        <v/>
      </c>
      <c r="U2185" s="201"/>
      <c r="V2185" s="226" t="e">
        <f>IF(C2185="",NA(),IF(OR(C2185="Smelter not listed",C2185="Smelter not yet identified"),MATCH($B2185&amp;$D2185,'Smelter Look-up'!$J:$J,0),MATCH($B2185&amp;$C2185,'Smelter Look-up'!$J:$J,0)))</f>
        <v>#N/A</v>
      </c>
      <c r="X2185" s="227">
        <f t="shared" ca="1" si="309"/>
        <v>0</v>
      </c>
      <c r="AB2185" s="228" t="str">
        <f t="shared" si="310"/>
        <v/>
      </c>
    </row>
    <row r="2186" spans="1:28" s="227" customFormat="1" ht="20.25">
      <c r="A2186" s="181"/>
      <c r="B2186" s="182" t="str">
        <f>IF(LEN(A2186)=0,"",INDEX('Smelter Look-up'!$A:$A,MATCH($A2186,'Smelter Look-up'!$E:$E,0)))</f>
        <v/>
      </c>
      <c r="C2186" s="186" t="str">
        <f>IF(LEN(A2186)=0,"",INDEX('Smelter Look-up'!$C:$C,MATCH($A2186,'Smelter Look-up'!$E:$E,0)))</f>
        <v/>
      </c>
      <c r="D2186" s="230"/>
      <c r="E2186" s="182" t="str">
        <f ca="1">IF(ISERROR($V2186),"",OFFSET('Smelter Look-up'!$D$4,$V2186-4,0)&amp;"")</f>
        <v/>
      </c>
      <c r="F2186" s="182" t="str">
        <f ca="1">IF(ISERROR($V2186),"",OFFSET('Smelter Look-up'!$E$4,$V2186-4,0))</f>
        <v/>
      </c>
      <c r="G2186" s="182" t="str">
        <f ca="1">IF(C2186=$X$4,IF(ISERROR($V2186),"Enter smelter details","RMI"),IF(ISERROR($V2186),"",OFFSET('Smelter Look-up'!$F$4,$V2186-4,0)))</f>
        <v/>
      </c>
      <c r="H2186" s="183" t="str">
        <f ca="1">IF(ISERROR($V2186),"",OFFSET('Smelter Look-up'!$G$4,$V2186-4,0))</f>
        <v/>
      </c>
      <c r="I2186" s="184" t="str">
        <f ca="1">IF(ISERROR($V2186),"",OFFSET('Smelter Look-up'!$H$4,$V2186-4,0))</f>
        <v/>
      </c>
      <c r="J2186" s="184" t="str">
        <f ca="1">IF(ISERROR($V2186),"",OFFSET('Smelter Look-up'!$I$4,$V2186-4,0))</f>
        <v/>
      </c>
      <c r="K2186" s="224"/>
      <c r="L2186" s="224"/>
      <c r="M2186" s="224"/>
      <c r="N2186" s="224"/>
      <c r="O2186" s="224"/>
      <c r="P2186" s="185"/>
      <c r="Q2186" s="225"/>
      <c r="R2186" s="182" t="str">
        <f ca="1">IF(ISERROR($V2186),"",OFFSET('Smelter Look-up'!$C$4,$V2186-4,0)&amp;"")</f>
        <v/>
      </c>
      <c r="S2186" s="181" t="str">
        <f t="shared" ca="1" si="308"/>
        <v/>
      </c>
      <c r="T2186" s="181" t="str">
        <f ca="1">IF(B2186="","",IF(ISERROR(MATCH($J2186,SorP!$B$1:$B$6226,0)),"",INDIRECT("'SorP'!$A$"&amp;MATCH($S2186&amp;$J2186,SorP!C:C,0))))</f>
        <v/>
      </c>
      <c r="U2186" s="201"/>
      <c r="V2186" s="226" t="e">
        <f>IF(C2186="",NA(),IF(OR(C2186="Smelter not listed",C2186="Smelter not yet identified"),MATCH($B2186&amp;$D2186,'Smelter Look-up'!$J:$J,0),MATCH($B2186&amp;$C2186,'Smelter Look-up'!$J:$J,0)))</f>
        <v>#N/A</v>
      </c>
      <c r="X2186" s="227">
        <f t="shared" ca="1" si="309"/>
        <v>0</v>
      </c>
      <c r="AB2186" s="228" t="str">
        <f t="shared" si="310"/>
        <v/>
      </c>
    </row>
    <row r="2187" spans="1:28" s="227" customFormat="1" ht="20.25">
      <c r="A2187" s="181"/>
      <c r="B2187" s="182" t="str">
        <f>IF(LEN(A2187)=0,"",INDEX('Smelter Look-up'!$A:$A,MATCH($A2187,'Smelter Look-up'!$E:$E,0)))</f>
        <v/>
      </c>
      <c r="C2187" s="186" t="str">
        <f>IF(LEN(A2187)=0,"",INDEX('Smelter Look-up'!$C:$C,MATCH($A2187,'Smelter Look-up'!$E:$E,0)))</f>
        <v/>
      </c>
      <c r="D2187" s="230"/>
      <c r="E2187" s="182" t="str">
        <f ca="1">IF(ISERROR($V2187),"",OFFSET('Smelter Look-up'!$D$4,$V2187-4,0)&amp;"")</f>
        <v/>
      </c>
      <c r="F2187" s="182" t="str">
        <f ca="1">IF(ISERROR($V2187),"",OFFSET('Smelter Look-up'!$E$4,$V2187-4,0))</f>
        <v/>
      </c>
      <c r="G2187" s="182" t="str">
        <f ca="1">IF(C2187=$X$4,IF(ISERROR($V2187),"Enter smelter details","RMI"),IF(ISERROR($V2187),"",OFFSET('Smelter Look-up'!$F$4,$V2187-4,0)))</f>
        <v/>
      </c>
      <c r="H2187" s="183" t="str">
        <f ca="1">IF(ISERROR($V2187),"",OFFSET('Smelter Look-up'!$G$4,$V2187-4,0))</f>
        <v/>
      </c>
      <c r="I2187" s="184" t="str">
        <f ca="1">IF(ISERROR($V2187),"",OFFSET('Smelter Look-up'!$H$4,$V2187-4,0))</f>
        <v/>
      </c>
      <c r="J2187" s="184" t="str">
        <f ca="1">IF(ISERROR($V2187),"",OFFSET('Smelter Look-up'!$I$4,$V2187-4,0))</f>
        <v/>
      </c>
      <c r="K2187" s="224"/>
      <c r="L2187" s="224"/>
      <c r="M2187" s="224"/>
      <c r="N2187" s="224"/>
      <c r="O2187" s="224"/>
      <c r="P2187" s="185"/>
      <c r="Q2187" s="225"/>
      <c r="R2187" s="182" t="str">
        <f ca="1">IF(ISERROR($V2187),"",OFFSET('Smelter Look-up'!$C$4,$V2187-4,0)&amp;"")</f>
        <v/>
      </c>
      <c r="S2187" s="181" t="str">
        <f t="shared" ca="1" si="308"/>
        <v/>
      </c>
      <c r="T2187" s="181" t="str">
        <f ca="1">IF(B2187="","",IF(ISERROR(MATCH($J2187,SorP!$B$1:$B$6226,0)),"",INDIRECT("'SorP'!$A$"&amp;MATCH($S2187&amp;$J2187,SorP!C:C,0))))</f>
        <v/>
      </c>
      <c r="U2187" s="201"/>
      <c r="V2187" s="226" t="e">
        <f>IF(C2187="",NA(),IF(OR(C2187="Smelter not listed",C2187="Smelter not yet identified"),MATCH($B2187&amp;$D2187,'Smelter Look-up'!$J:$J,0),MATCH($B2187&amp;$C2187,'Smelter Look-up'!$J:$J,0)))</f>
        <v>#N/A</v>
      </c>
      <c r="X2187" s="227">
        <f t="shared" ca="1" si="309"/>
        <v>0</v>
      </c>
      <c r="AB2187" s="228" t="str">
        <f t="shared" si="310"/>
        <v/>
      </c>
    </row>
    <row r="2188" spans="1:28" s="227" customFormat="1" ht="20.25">
      <c r="A2188" s="181"/>
      <c r="B2188" s="182" t="str">
        <f>IF(LEN(A2188)=0,"",INDEX('Smelter Look-up'!$A:$A,MATCH($A2188,'Smelter Look-up'!$E:$E,0)))</f>
        <v/>
      </c>
      <c r="C2188" s="186" t="str">
        <f>IF(LEN(A2188)=0,"",INDEX('Smelter Look-up'!$C:$C,MATCH($A2188,'Smelter Look-up'!$E:$E,0)))</f>
        <v/>
      </c>
      <c r="D2188" s="230"/>
      <c r="E2188" s="182" t="str">
        <f ca="1">IF(ISERROR($V2188),"",OFFSET('Smelter Look-up'!$D$4,$V2188-4,0)&amp;"")</f>
        <v/>
      </c>
      <c r="F2188" s="182" t="str">
        <f ca="1">IF(ISERROR($V2188),"",OFFSET('Smelter Look-up'!$E$4,$V2188-4,0))</f>
        <v/>
      </c>
      <c r="G2188" s="182" t="str">
        <f ca="1">IF(C2188=$X$4,IF(ISERROR($V2188),"Enter smelter details","RMI"),IF(ISERROR($V2188),"",OFFSET('Smelter Look-up'!$F$4,$V2188-4,0)))</f>
        <v/>
      </c>
      <c r="H2188" s="183" t="str">
        <f ca="1">IF(ISERROR($V2188),"",OFFSET('Smelter Look-up'!$G$4,$V2188-4,0))</f>
        <v/>
      </c>
      <c r="I2188" s="184" t="str">
        <f ca="1">IF(ISERROR($V2188),"",OFFSET('Smelter Look-up'!$H$4,$V2188-4,0))</f>
        <v/>
      </c>
      <c r="J2188" s="184" t="str">
        <f ca="1">IF(ISERROR($V2188),"",OFFSET('Smelter Look-up'!$I$4,$V2188-4,0))</f>
        <v/>
      </c>
      <c r="K2188" s="224"/>
      <c r="L2188" s="224"/>
      <c r="M2188" s="224"/>
      <c r="N2188" s="224"/>
      <c r="O2188" s="224"/>
      <c r="P2188" s="185"/>
      <c r="Q2188" s="225"/>
      <c r="R2188" s="182" t="str">
        <f ca="1">IF(ISERROR($V2188),"",OFFSET('Smelter Look-up'!$C$4,$V2188-4,0)&amp;"")</f>
        <v/>
      </c>
      <c r="S2188" s="181" t="str">
        <f t="shared" ca="1" si="308"/>
        <v/>
      </c>
      <c r="T2188" s="181" t="str">
        <f ca="1">IF(B2188="","",IF(ISERROR(MATCH($J2188,SorP!$B$1:$B$6226,0)),"",INDIRECT("'SorP'!$A$"&amp;MATCH($S2188&amp;$J2188,SorP!C:C,0))))</f>
        <v/>
      </c>
      <c r="U2188" s="201"/>
      <c r="V2188" s="226" t="e">
        <f>IF(C2188="",NA(),IF(OR(C2188="Smelter not listed",C2188="Smelter not yet identified"),MATCH($B2188&amp;$D2188,'Smelter Look-up'!$J:$J,0),MATCH($B2188&amp;$C2188,'Smelter Look-up'!$J:$J,0)))</f>
        <v>#N/A</v>
      </c>
      <c r="X2188" s="227">
        <f t="shared" ca="1" si="309"/>
        <v>0</v>
      </c>
      <c r="AB2188" s="228" t="str">
        <f t="shared" si="310"/>
        <v/>
      </c>
    </row>
    <row r="2189" spans="1:28" s="227" customFormat="1" ht="20.25">
      <c r="A2189" s="181"/>
      <c r="B2189" s="182" t="str">
        <f>IF(LEN(A2189)=0,"",INDEX('Smelter Look-up'!$A:$A,MATCH($A2189,'Smelter Look-up'!$E:$E,0)))</f>
        <v/>
      </c>
      <c r="C2189" s="186" t="str">
        <f>IF(LEN(A2189)=0,"",INDEX('Smelter Look-up'!$C:$C,MATCH($A2189,'Smelter Look-up'!$E:$E,0)))</f>
        <v/>
      </c>
      <c r="D2189" s="230"/>
      <c r="E2189" s="182" t="str">
        <f ca="1">IF(ISERROR($V2189),"",OFFSET('Smelter Look-up'!$D$4,$V2189-4,0)&amp;"")</f>
        <v/>
      </c>
      <c r="F2189" s="182" t="str">
        <f ca="1">IF(ISERROR($V2189),"",OFFSET('Smelter Look-up'!$E$4,$V2189-4,0))</f>
        <v/>
      </c>
      <c r="G2189" s="182" t="str">
        <f ca="1">IF(C2189=$X$4,IF(ISERROR($V2189),"Enter smelter details","RMI"),IF(ISERROR($V2189),"",OFFSET('Smelter Look-up'!$F$4,$V2189-4,0)))</f>
        <v/>
      </c>
      <c r="H2189" s="183" t="str">
        <f ca="1">IF(ISERROR($V2189),"",OFFSET('Smelter Look-up'!$G$4,$V2189-4,0))</f>
        <v/>
      </c>
      <c r="I2189" s="184" t="str">
        <f ca="1">IF(ISERROR($V2189),"",OFFSET('Smelter Look-up'!$H$4,$V2189-4,0))</f>
        <v/>
      </c>
      <c r="J2189" s="184" t="str">
        <f ca="1">IF(ISERROR($V2189),"",OFFSET('Smelter Look-up'!$I$4,$V2189-4,0))</f>
        <v/>
      </c>
      <c r="K2189" s="224"/>
      <c r="L2189" s="224"/>
      <c r="M2189" s="224"/>
      <c r="N2189" s="224"/>
      <c r="O2189" s="224"/>
      <c r="P2189" s="185"/>
      <c r="Q2189" s="225"/>
      <c r="R2189" s="182" t="str">
        <f ca="1">IF(ISERROR($V2189),"",OFFSET('Smelter Look-up'!$C$4,$V2189-4,0)&amp;"")</f>
        <v/>
      </c>
      <c r="S2189" s="181" t="str">
        <f t="shared" ca="1" si="308"/>
        <v/>
      </c>
      <c r="T2189" s="181" t="str">
        <f ca="1">IF(B2189="","",IF(ISERROR(MATCH($J2189,SorP!$B$1:$B$6226,0)),"",INDIRECT("'SorP'!$A$"&amp;MATCH($S2189&amp;$J2189,SorP!C:C,0))))</f>
        <v/>
      </c>
      <c r="U2189" s="201"/>
      <c r="V2189" s="226" t="e">
        <f>IF(C2189="",NA(),IF(OR(C2189="Smelter not listed",C2189="Smelter not yet identified"),MATCH($B2189&amp;$D2189,'Smelter Look-up'!$J:$J,0),MATCH($B2189&amp;$C2189,'Smelter Look-up'!$J:$J,0)))</f>
        <v>#N/A</v>
      </c>
      <c r="X2189" s="227">
        <f t="shared" ca="1" si="309"/>
        <v>0</v>
      </c>
      <c r="AB2189" s="228" t="str">
        <f t="shared" si="310"/>
        <v/>
      </c>
    </row>
    <row r="2190" spans="1:28" s="227" customFormat="1" ht="20.25">
      <c r="A2190" s="181"/>
      <c r="B2190" s="182" t="str">
        <f>IF(LEN(A2190)=0,"",INDEX('Smelter Look-up'!$A:$A,MATCH($A2190,'Smelter Look-up'!$E:$E,0)))</f>
        <v/>
      </c>
      <c r="C2190" s="186" t="str">
        <f>IF(LEN(A2190)=0,"",INDEX('Smelter Look-up'!$C:$C,MATCH($A2190,'Smelter Look-up'!$E:$E,0)))</f>
        <v/>
      </c>
      <c r="D2190" s="230"/>
      <c r="E2190" s="182" t="str">
        <f ca="1">IF(ISERROR($V2190),"",OFFSET('Smelter Look-up'!$D$4,$V2190-4,0)&amp;"")</f>
        <v/>
      </c>
      <c r="F2190" s="182" t="str">
        <f ca="1">IF(ISERROR($V2190),"",OFFSET('Smelter Look-up'!$E$4,$V2190-4,0))</f>
        <v/>
      </c>
      <c r="G2190" s="182" t="str">
        <f ca="1">IF(C2190=$X$4,IF(ISERROR($V2190),"Enter smelter details","RMI"),IF(ISERROR($V2190),"",OFFSET('Smelter Look-up'!$F$4,$V2190-4,0)))</f>
        <v/>
      </c>
      <c r="H2190" s="183" t="str">
        <f ca="1">IF(ISERROR($V2190),"",OFFSET('Smelter Look-up'!$G$4,$V2190-4,0))</f>
        <v/>
      </c>
      <c r="I2190" s="184" t="str">
        <f ca="1">IF(ISERROR($V2190),"",OFFSET('Smelter Look-up'!$H$4,$V2190-4,0))</f>
        <v/>
      </c>
      <c r="J2190" s="184" t="str">
        <f ca="1">IF(ISERROR($V2190),"",OFFSET('Smelter Look-up'!$I$4,$V2190-4,0))</f>
        <v/>
      </c>
      <c r="K2190" s="224"/>
      <c r="L2190" s="224"/>
      <c r="M2190" s="224"/>
      <c r="N2190" s="224"/>
      <c r="O2190" s="224"/>
      <c r="P2190" s="185"/>
      <c r="Q2190" s="225"/>
      <c r="R2190" s="182" t="str">
        <f ca="1">IF(ISERROR($V2190),"",OFFSET('Smelter Look-up'!$C$4,$V2190-4,0)&amp;"")</f>
        <v/>
      </c>
      <c r="S2190" s="181" t="str">
        <f t="shared" ca="1" si="308"/>
        <v/>
      </c>
      <c r="T2190" s="181" t="str">
        <f ca="1">IF(B2190="","",IF(ISERROR(MATCH($J2190,SorP!$B$1:$B$6226,0)),"",INDIRECT("'SorP'!$A$"&amp;MATCH($S2190&amp;$J2190,SorP!C:C,0))))</f>
        <v/>
      </c>
      <c r="U2190" s="201"/>
      <c r="V2190" s="226" t="e">
        <f>IF(C2190="",NA(),IF(OR(C2190="Smelter not listed",C2190="Smelter not yet identified"),MATCH($B2190&amp;$D2190,'Smelter Look-up'!$J:$J,0),MATCH($B2190&amp;$C2190,'Smelter Look-up'!$J:$J,0)))</f>
        <v>#N/A</v>
      </c>
      <c r="X2190" s="227">
        <f t="shared" ca="1" si="309"/>
        <v>0</v>
      </c>
      <c r="AB2190" s="228" t="str">
        <f t="shared" si="310"/>
        <v/>
      </c>
    </row>
    <row r="2191" spans="1:28" s="227" customFormat="1" ht="20.25">
      <c r="A2191" s="181"/>
      <c r="B2191" s="182" t="str">
        <f>IF(LEN(A2191)=0,"",INDEX('Smelter Look-up'!$A:$A,MATCH($A2191,'Smelter Look-up'!$E:$E,0)))</f>
        <v/>
      </c>
      <c r="C2191" s="186" t="str">
        <f>IF(LEN(A2191)=0,"",INDEX('Smelter Look-up'!$C:$C,MATCH($A2191,'Smelter Look-up'!$E:$E,0)))</f>
        <v/>
      </c>
      <c r="D2191" s="230"/>
      <c r="E2191" s="182" t="str">
        <f ca="1">IF(ISERROR($V2191),"",OFFSET('Smelter Look-up'!$D$4,$V2191-4,0)&amp;"")</f>
        <v/>
      </c>
      <c r="F2191" s="182" t="str">
        <f ca="1">IF(ISERROR($V2191),"",OFFSET('Smelter Look-up'!$E$4,$V2191-4,0))</f>
        <v/>
      </c>
      <c r="G2191" s="182" t="str">
        <f ca="1">IF(C2191=$X$4,IF(ISERROR($V2191),"Enter smelter details","RMI"),IF(ISERROR($V2191),"",OFFSET('Smelter Look-up'!$F$4,$V2191-4,0)))</f>
        <v/>
      </c>
      <c r="H2191" s="183" t="str">
        <f ca="1">IF(ISERROR($V2191),"",OFFSET('Smelter Look-up'!$G$4,$V2191-4,0))</f>
        <v/>
      </c>
      <c r="I2191" s="184" t="str">
        <f ca="1">IF(ISERROR($V2191),"",OFFSET('Smelter Look-up'!$H$4,$V2191-4,0))</f>
        <v/>
      </c>
      <c r="J2191" s="184" t="str">
        <f ca="1">IF(ISERROR($V2191),"",OFFSET('Smelter Look-up'!$I$4,$V2191-4,0))</f>
        <v/>
      </c>
      <c r="K2191" s="224"/>
      <c r="L2191" s="224"/>
      <c r="M2191" s="224"/>
      <c r="N2191" s="224"/>
      <c r="O2191" s="224"/>
      <c r="P2191" s="185"/>
      <c r="Q2191" s="225"/>
      <c r="R2191" s="182" t="str">
        <f ca="1">IF(ISERROR($V2191),"",OFFSET('Smelter Look-up'!$C$4,$V2191-4,0)&amp;"")</f>
        <v/>
      </c>
      <c r="S2191" s="181" t="str">
        <f t="shared" ca="1" si="308"/>
        <v/>
      </c>
      <c r="T2191" s="181" t="str">
        <f ca="1">IF(B2191="","",IF(ISERROR(MATCH($J2191,SorP!$B$1:$B$6226,0)),"",INDIRECT("'SorP'!$A$"&amp;MATCH($S2191&amp;$J2191,SorP!C:C,0))))</f>
        <v/>
      </c>
      <c r="U2191" s="201"/>
      <c r="V2191" s="226" t="e">
        <f>IF(C2191="",NA(),IF(OR(C2191="Smelter not listed",C2191="Smelter not yet identified"),MATCH($B2191&amp;$D2191,'Smelter Look-up'!$J:$J,0),MATCH($B2191&amp;$C2191,'Smelter Look-up'!$J:$J,0)))</f>
        <v>#N/A</v>
      </c>
      <c r="X2191" s="227">
        <f t="shared" ca="1" si="309"/>
        <v>0</v>
      </c>
      <c r="AB2191" s="228" t="str">
        <f t="shared" si="310"/>
        <v/>
      </c>
    </row>
    <row r="2192" spans="1:28" s="227" customFormat="1" ht="20.25">
      <c r="A2192" s="181"/>
      <c r="B2192" s="182" t="str">
        <f>IF(LEN(A2192)=0,"",INDEX('Smelter Look-up'!$A:$A,MATCH($A2192,'Smelter Look-up'!$E:$E,0)))</f>
        <v/>
      </c>
      <c r="C2192" s="186" t="str">
        <f>IF(LEN(A2192)=0,"",INDEX('Smelter Look-up'!$C:$C,MATCH($A2192,'Smelter Look-up'!$E:$E,0)))</f>
        <v/>
      </c>
      <c r="D2192" s="230"/>
      <c r="E2192" s="182" t="str">
        <f ca="1">IF(ISERROR($V2192),"",OFFSET('Smelter Look-up'!$D$4,$V2192-4,0)&amp;"")</f>
        <v/>
      </c>
      <c r="F2192" s="182" t="str">
        <f ca="1">IF(ISERROR($V2192),"",OFFSET('Smelter Look-up'!$E$4,$V2192-4,0))</f>
        <v/>
      </c>
      <c r="G2192" s="182" t="str">
        <f ca="1">IF(C2192=$X$4,IF(ISERROR($V2192),"Enter smelter details","RMI"),IF(ISERROR($V2192),"",OFFSET('Smelter Look-up'!$F$4,$V2192-4,0)))</f>
        <v/>
      </c>
      <c r="H2192" s="183" t="str">
        <f ca="1">IF(ISERROR($V2192),"",OFFSET('Smelter Look-up'!$G$4,$V2192-4,0))</f>
        <v/>
      </c>
      <c r="I2192" s="184" t="str">
        <f ca="1">IF(ISERROR($V2192),"",OFFSET('Smelter Look-up'!$H$4,$V2192-4,0))</f>
        <v/>
      </c>
      <c r="J2192" s="184" t="str">
        <f ca="1">IF(ISERROR($V2192),"",OFFSET('Smelter Look-up'!$I$4,$V2192-4,0))</f>
        <v/>
      </c>
      <c r="K2192" s="224"/>
      <c r="L2192" s="224"/>
      <c r="M2192" s="224"/>
      <c r="N2192" s="224"/>
      <c r="O2192" s="224"/>
      <c r="P2192" s="185"/>
      <c r="Q2192" s="225"/>
      <c r="R2192" s="182" t="str">
        <f ca="1">IF(ISERROR($V2192),"",OFFSET('Smelter Look-up'!$C$4,$V2192-4,0)&amp;"")</f>
        <v/>
      </c>
      <c r="S2192" s="181" t="str">
        <f t="shared" ca="1" si="308"/>
        <v/>
      </c>
      <c r="T2192" s="181" t="str">
        <f ca="1">IF(B2192="","",IF(ISERROR(MATCH($J2192,SorP!$B$1:$B$6226,0)),"",INDIRECT("'SorP'!$A$"&amp;MATCH($S2192&amp;$J2192,SorP!C:C,0))))</f>
        <v/>
      </c>
      <c r="U2192" s="201"/>
      <c r="V2192" s="226" t="e">
        <f>IF(C2192="",NA(),IF(OR(C2192="Smelter not listed",C2192="Smelter not yet identified"),MATCH($B2192&amp;$D2192,'Smelter Look-up'!$J:$J,0),MATCH($B2192&amp;$C2192,'Smelter Look-up'!$J:$J,0)))</f>
        <v>#N/A</v>
      </c>
      <c r="X2192" s="227">
        <f t="shared" ca="1" si="309"/>
        <v>0</v>
      </c>
      <c r="AB2192" s="228" t="str">
        <f t="shared" si="310"/>
        <v/>
      </c>
    </row>
    <row r="2193" spans="1:28" s="227" customFormat="1" ht="20.25">
      <c r="A2193" s="181"/>
      <c r="B2193" s="182" t="str">
        <f>IF(LEN(A2193)=0,"",INDEX('Smelter Look-up'!$A:$A,MATCH($A2193,'Smelter Look-up'!$E:$E,0)))</f>
        <v/>
      </c>
      <c r="C2193" s="186" t="str">
        <f>IF(LEN(A2193)=0,"",INDEX('Smelter Look-up'!$C:$C,MATCH($A2193,'Smelter Look-up'!$E:$E,0)))</f>
        <v/>
      </c>
      <c r="D2193" s="230"/>
      <c r="E2193" s="182" t="str">
        <f ca="1">IF(ISERROR($V2193),"",OFFSET('Smelter Look-up'!$D$4,$V2193-4,0)&amp;"")</f>
        <v/>
      </c>
      <c r="F2193" s="182" t="str">
        <f ca="1">IF(ISERROR($V2193),"",OFFSET('Smelter Look-up'!$E$4,$V2193-4,0))</f>
        <v/>
      </c>
      <c r="G2193" s="182" t="str">
        <f ca="1">IF(C2193=$X$4,IF(ISERROR($V2193),"Enter smelter details","RMI"),IF(ISERROR($V2193),"",OFFSET('Smelter Look-up'!$F$4,$V2193-4,0)))</f>
        <v/>
      </c>
      <c r="H2193" s="183" t="str">
        <f ca="1">IF(ISERROR($V2193),"",OFFSET('Smelter Look-up'!$G$4,$V2193-4,0))</f>
        <v/>
      </c>
      <c r="I2193" s="184" t="str">
        <f ca="1">IF(ISERROR($V2193),"",OFFSET('Smelter Look-up'!$H$4,$V2193-4,0))</f>
        <v/>
      </c>
      <c r="J2193" s="184" t="str">
        <f ca="1">IF(ISERROR($V2193),"",OFFSET('Smelter Look-up'!$I$4,$V2193-4,0))</f>
        <v/>
      </c>
      <c r="K2193" s="224"/>
      <c r="L2193" s="224"/>
      <c r="M2193" s="224"/>
      <c r="N2193" s="224"/>
      <c r="O2193" s="224"/>
      <c r="P2193" s="185"/>
      <c r="Q2193" s="225"/>
      <c r="R2193" s="182" t="str">
        <f ca="1">IF(ISERROR($V2193),"",OFFSET('Smelter Look-up'!$C$4,$V2193-4,0)&amp;"")</f>
        <v/>
      </c>
      <c r="S2193" s="181" t="str">
        <f t="shared" ca="1" si="308"/>
        <v/>
      </c>
      <c r="T2193" s="181" t="str">
        <f ca="1">IF(B2193="","",IF(ISERROR(MATCH($J2193,SorP!$B$1:$B$6226,0)),"",INDIRECT("'SorP'!$A$"&amp;MATCH($S2193&amp;$J2193,SorP!C:C,0))))</f>
        <v/>
      </c>
      <c r="U2193" s="201"/>
      <c r="V2193" s="226" t="e">
        <f>IF(C2193="",NA(),IF(OR(C2193="Smelter not listed",C2193="Smelter not yet identified"),MATCH($B2193&amp;$D2193,'Smelter Look-up'!$J:$J,0),MATCH($B2193&amp;$C2193,'Smelter Look-up'!$J:$J,0)))</f>
        <v>#N/A</v>
      </c>
      <c r="X2193" s="227">
        <f t="shared" ca="1" si="309"/>
        <v>0</v>
      </c>
      <c r="AB2193" s="228" t="str">
        <f t="shared" si="310"/>
        <v/>
      </c>
    </row>
    <row r="2194" spans="1:28" s="227" customFormat="1" ht="20.25">
      <c r="A2194" s="181"/>
      <c r="B2194" s="182" t="str">
        <f>IF(LEN(A2194)=0,"",INDEX('Smelter Look-up'!$A:$A,MATCH($A2194,'Smelter Look-up'!$E:$E,0)))</f>
        <v/>
      </c>
      <c r="C2194" s="186" t="str">
        <f>IF(LEN(A2194)=0,"",INDEX('Smelter Look-up'!$C:$C,MATCH($A2194,'Smelter Look-up'!$E:$E,0)))</f>
        <v/>
      </c>
      <c r="D2194" s="230"/>
      <c r="E2194" s="182" t="str">
        <f ca="1">IF(ISERROR($V2194),"",OFFSET('Smelter Look-up'!$D$4,$V2194-4,0)&amp;"")</f>
        <v/>
      </c>
      <c r="F2194" s="182" t="str">
        <f ca="1">IF(ISERROR($V2194),"",OFFSET('Smelter Look-up'!$E$4,$V2194-4,0))</f>
        <v/>
      </c>
      <c r="G2194" s="182" t="str">
        <f ca="1">IF(C2194=$X$4,IF(ISERROR($V2194),"Enter smelter details","RMI"),IF(ISERROR($V2194),"",OFFSET('Smelter Look-up'!$F$4,$V2194-4,0)))</f>
        <v/>
      </c>
      <c r="H2194" s="183" t="str">
        <f ca="1">IF(ISERROR($V2194),"",OFFSET('Smelter Look-up'!$G$4,$V2194-4,0))</f>
        <v/>
      </c>
      <c r="I2194" s="184" t="str">
        <f ca="1">IF(ISERROR($V2194),"",OFFSET('Smelter Look-up'!$H$4,$V2194-4,0))</f>
        <v/>
      </c>
      <c r="J2194" s="184" t="str">
        <f ca="1">IF(ISERROR($V2194),"",OFFSET('Smelter Look-up'!$I$4,$V2194-4,0))</f>
        <v/>
      </c>
      <c r="K2194" s="224"/>
      <c r="L2194" s="224"/>
      <c r="M2194" s="224"/>
      <c r="N2194" s="224"/>
      <c r="O2194" s="224"/>
      <c r="P2194" s="185"/>
      <c r="Q2194" s="225"/>
      <c r="R2194" s="182" t="str">
        <f ca="1">IF(ISERROR($V2194),"",OFFSET('Smelter Look-up'!$C$4,$V2194-4,0)&amp;"")</f>
        <v/>
      </c>
      <c r="S2194" s="181" t="str">
        <f t="shared" ca="1" si="308"/>
        <v/>
      </c>
      <c r="T2194" s="181" t="str">
        <f ca="1">IF(B2194="","",IF(ISERROR(MATCH($J2194,SorP!$B$1:$B$6226,0)),"",INDIRECT("'SorP'!$A$"&amp;MATCH($S2194&amp;$J2194,SorP!C:C,0))))</f>
        <v/>
      </c>
      <c r="U2194" s="201"/>
      <c r="V2194" s="226" t="e">
        <f>IF(C2194="",NA(),IF(OR(C2194="Smelter not listed",C2194="Smelter not yet identified"),MATCH($B2194&amp;$D2194,'Smelter Look-up'!$J:$J,0),MATCH($B2194&amp;$C2194,'Smelter Look-up'!$J:$J,0)))</f>
        <v>#N/A</v>
      </c>
      <c r="X2194" s="227">
        <f t="shared" ca="1" si="309"/>
        <v>0</v>
      </c>
      <c r="AB2194" s="228" t="str">
        <f t="shared" si="310"/>
        <v/>
      </c>
    </row>
    <row r="2195" spans="1:28" s="227" customFormat="1" ht="20.25">
      <c r="A2195" s="181"/>
      <c r="B2195" s="182" t="str">
        <f>IF(LEN(A2195)=0,"",INDEX('Smelter Look-up'!$A:$A,MATCH($A2195,'Smelter Look-up'!$E:$E,0)))</f>
        <v/>
      </c>
      <c r="C2195" s="186" t="str">
        <f>IF(LEN(A2195)=0,"",INDEX('Smelter Look-up'!$C:$C,MATCH($A2195,'Smelter Look-up'!$E:$E,0)))</f>
        <v/>
      </c>
      <c r="D2195" s="230"/>
      <c r="E2195" s="182" t="str">
        <f ca="1">IF(ISERROR($V2195),"",OFFSET('Smelter Look-up'!$D$4,$V2195-4,0)&amp;"")</f>
        <v/>
      </c>
      <c r="F2195" s="182" t="str">
        <f ca="1">IF(ISERROR($V2195),"",OFFSET('Smelter Look-up'!$E$4,$V2195-4,0))</f>
        <v/>
      </c>
      <c r="G2195" s="182" t="str">
        <f ca="1">IF(C2195=$X$4,IF(ISERROR($V2195),"Enter smelter details","RMI"),IF(ISERROR($V2195),"",OFFSET('Smelter Look-up'!$F$4,$V2195-4,0)))</f>
        <v/>
      </c>
      <c r="H2195" s="183" t="str">
        <f ca="1">IF(ISERROR($V2195),"",OFFSET('Smelter Look-up'!$G$4,$V2195-4,0))</f>
        <v/>
      </c>
      <c r="I2195" s="184" t="str">
        <f ca="1">IF(ISERROR($V2195),"",OFFSET('Smelter Look-up'!$H$4,$V2195-4,0))</f>
        <v/>
      </c>
      <c r="J2195" s="184" t="str">
        <f ca="1">IF(ISERROR($V2195),"",OFFSET('Smelter Look-up'!$I$4,$V2195-4,0))</f>
        <v/>
      </c>
      <c r="K2195" s="224"/>
      <c r="L2195" s="224"/>
      <c r="M2195" s="224"/>
      <c r="N2195" s="224"/>
      <c r="O2195" s="224"/>
      <c r="P2195" s="185"/>
      <c r="Q2195" s="225"/>
      <c r="R2195" s="182" t="str">
        <f ca="1">IF(ISERROR($V2195),"",OFFSET('Smelter Look-up'!$C$4,$V2195-4,0)&amp;"")</f>
        <v/>
      </c>
      <c r="S2195" s="181" t="str">
        <f t="shared" ca="1" si="308"/>
        <v/>
      </c>
      <c r="T2195" s="181" t="str">
        <f ca="1">IF(B2195="","",IF(ISERROR(MATCH($J2195,SorP!$B$1:$B$6226,0)),"",INDIRECT("'SorP'!$A$"&amp;MATCH($S2195&amp;$J2195,SorP!C:C,0))))</f>
        <v/>
      </c>
      <c r="U2195" s="201"/>
      <c r="V2195" s="226" t="e">
        <f>IF(C2195="",NA(),IF(OR(C2195="Smelter not listed",C2195="Smelter not yet identified"),MATCH($B2195&amp;$D2195,'Smelter Look-up'!$J:$J,0),MATCH($B2195&amp;$C2195,'Smelter Look-up'!$J:$J,0)))</f>
        <v>#N/A</v>
      </c>
      <c r="X2195" s="227">
        <f t="shared" ca="1" si="309"/>
        <v>0</v>
      </c>
      <c r="AB2195" s="228" t="str">
        <f t="shared" si="310"/>
        <v/>
      </c>
    </row>
    <row r="2196" spans="1:28" s="227" customFormat="1" ht="20.25">
      <c r="A2196" s="181"/>
      <c r="B2196" s="182" t="str">
        <f>IF(LEN(A2196)=0,"",INDEX('Smelter Look-up'!$A:$A,MATCH($A2196,'Smelter Look-up'!$E:$E,0)))</f>
        <v/>
      </c>
      <c r="C2196" s="186" t="str">
        <f>IF(LEN(A2196)=0,"",INDEX('Smelter Look-up'!$C:$C,MATCH($A2196,'Smelter Look-up'!$E:$E,0)))</f>
        <v/>
      </c>
      <c r="D2196" s="230"/>
      <c r="E2196" s="182" t="str">
        <f ca="1">IF(ISERROR($V2196),"",OFFSET('Smelter Look-up'!$D$4,$V2196-4,0)&amp;"")</f>
        <v/>
      </c>
      <c r="F2196" s="182" t="str">
        <f ca="1">IF(ISERROR($V2196),"",OFFSET('Smelter Look-up'!$E$4,$V2196-4,0))</f>
        <v/>
      </c>
      <c r="G2196" s="182" t="str">
        <f ca="1">IF(C2196=$X$4,IF(ISERROR($V2196),"Enter smelter details","RMI"),IF(ISERROR($V2196),"",OFFSET('Smelter Look-up'!$F$4,$V2196-4,0)))</f>
        <v/>
      </c>
      <c r="H2196" s="183" t="str">
        <f ca="1">IF(ISERROR($V2196),"",OFFSET('Smelter Look-up'!$G$4,$V2196-4,0))</f>
        <v/>
      </c>
      <c r="I2196" s="184" t="str">
        <f ca="1">IF(ISERROR($V2196),"",OFFSET('Smelter Look-up'!$H$4,$V2196-4,0))</f>
        <v/>
      </c>
      <c r="J2196" s="184" t="str">
        <f ca="1">IF(ISERROR($V2196),"",OFFSET('Smelter Look-up'!$I$4,$V2196-4,0))</f>
        <v/>
      </c>
      <c r="K2196" s="224"/>
      <c r="L2196" s="224"/>
      <c r="M2196" s="224"/>
      <c r="N2196" s="224"/>
      <c r="O2196" s="224"/>
      <c r="P2196" s="185"/>
      <c r="Q2196" s="225"/>
      <c r="R2196" s="182" t="str">
        <f ca="1">IF(ISERROR($V2196),"",OFFSET('Smelter Look-up'!$C$4,$V2196-4,0)&amp;"")</f>
        <v/>
      </c>
      <c r="S2196" s="181" t="str">
        <f t="shared" ca="1" si="308"/>
        <v/>
      </c>
      <c r="T2196" s="181" t="str">
        <f ca="1">IF(B2196="","",IF(ISERROR(MATCH($J2196,SorP!$B$1:$B$6226,0)),"",INDIRECT("'SorP'!$A$"&amp;MATCH($S2196&amp;$J2196,SorP!C:C,0))))</f>
        <v/>
      </c>
      <c r="U2196" s="201"/>
      <c r="V2196" s="226" t="e">
        <f>IF(C2196="",NA(),IF(OR(C2196="Smelter not listed",C2196="Smelter not yet identified"),MATCH($B2196&amp;$D2196,'Smelter Look-up'!$J:$J,0),MATCH($B2196&amp;$C2196,'Smelter Look-up'!$J:$J,0)))</f>
        <v>#N/A</v>
      </c>
      <c r="X2196" s="227">
        <f t="shared" ca="1" si="309"/>
        <v>0</v>
      </c>
      <c r="AB2196" s="228" t="str">
        <f t="shared" si="310"/>
        <v/>
      </c>
    </row>
    <row r="2197" spans="1:28" s="227" customFormat="1" ht="20.25">
      <c r="A2197" s="181"/>
      <c r="B2197" s="182" t="str">
        <f>IF(LEN(A2197)=0,"",INDEX('Smelter Look-up'!$A:$A,MATCH($A2197,'Smelter Look-up'!$E:$E,0)))</f>
        <v/>
      </c>
      <c r="C2197" s="186" t="str">
        <f>IF(LEN(A2197)=0,"",INDEX('Smelter Look-up'!$C:$C,MATCH($A2197,'Smelter Look-up'!$E:$E,0)))</f>
        <v/>
      </c>
      <c r="D2197" s="230"/>
      <c r="E2197" s="182" t="str">
        <f ca="1">IF(ISERROR($V2197),"",OFFSET('Smelter Look-up'!$D$4,$V2197-4,0)&amp;"")</f>
        <v/>
      </c>
      <c r="F2197" s="182" t="str">
        <f ca="1">IF(ISERROR($V2197),"",OFFSET('Smelter Look-up'!$E$4,$V2197-4,0))</f>
        <v/>
      </c>
      <c r="G2197" s="182" t="str">
        <f ca="1">IF(C2197=$X$4,IF(ISERROR($V2197),"Enter smelter details","RMI"),IF(ISERROR($V2197),"",OFFSET('Smelter Look-up'!$F$4,$V2197-4,0)))</f>
        <v/>
      </c>
      <c r="H2197" s="183" t="str">
        <f ca="1">IF(ISERROR($V2197),"",OFFSET('Smelter Look-up'!$G$4,$V2197-4,0))</f>
        <v/>
      </c>
      <c r="I2197" s="184" t="str">
        <f ca="1">IF(ISERROR($V2197),"",OFFSET('Smelter Look-up'!$H$4,$V2197-4,0))</f>
        <v/>
      </c>
      <c r="J2197" s="184" t="str">
        <f ca="1">IF(ISERROR($V2197),"",OFFSET('Smelter Look-up'!$I$4,$V2197-4,0))</f>
        <v/>
      </c>
      <c r="K2197" s="224"/>
      <c r="L2197" s="224"/>
      <c r="M2197" s="224"/>
      <c r="N2197" s="224"/>
      <c r="O2197" s="224"/>
      <c r="P2197" s="185"/>
      <c r="Q2197" s="225"/>
      <c r="R2197" s="182" t="str">
        <f ca="1">IF(ISERROR($V2197),"",OFFSET('Smelter Look-up'!$C$4,$V2197-4,0)&amp;"")</f>
        <v/>
      </c>
      <c r="S2197" s="181" t="str">
        <f t="shared" ca="1" si="308"/>
        <v/>
      </c>
      <c r="T2197" s="181" t="str">
        <f ca="1">IF(B2197="","",IF(ISERROR(MATCH($J2197,SorP!$B$1:$B$6226,0)),"",INDIRECT("'SorP'!$A$"&amp;MATCH($S2197&amp;$J2197,SorP!C:C,0))))</f>
        <v/>
      </c>
      <c r="U2197" s="201"/>
      <c r="V2197" s="226" t="e">
        <f>IF(C2197="",NA(),IF(OR(C2197="Smelter not listed",C2197="Smelter not yet identified"),MATCH($B2197&amp;$D2197,'Smelter Look-up'!$J:$J,0),MATCH($B2197&amp;$C2197,'Smelter Look-up'!$J:$J,0)))</f>
        <v>#N/A</v>
      </c>
      <c r="X2197" s="227">
        <f t="shared" ca="1" si="309"/>
        <v>0</v>
      </c>
      <c r="AB2197" s="228" t="str">
        <f t="shared" si="310"/>
        <v/>
      </c>
    </row>
    <row r="2198" spans="1:28" s="227" customFormat="1" ht="20.25">
      <c r="A2198" s="181"/>
      <c r="B2198" s="182" t="str">
        <f>IF(LEN(A2198)=0,"",INDEX('Smelter Look-up'!$A:$A,MATCH($A2198,'Smelter Look-up'!$E:$E,0)))</f>
        <v/>
      </c>
      <c r="C2198" s="186" t="str">
        <f>IF(LEN(A2198)=0,"",INDEX('Smelter Look-up'!$C:$C,MATCH($A2198,'Smelter Look-up'!$E:$E,0)))</f>
        <v/>
      </c>
      <c r="D2198" s="230"/>
      <c r="E2198" s="182" t="str">
        <f ca="1">IF(ISERROR($V2198),"",OFFSET('Smelter Look-up'!$D$4,$V2198-4,0)&amp;"")</f>
        <v/>
      </c>
      <c r="F2198" s="182" t="str">
        <f ca="1">IF(ISERROR($V2198),"",OFFSET('Smelter Look-up'!$E$4,$V2198-4,0))</f>
        <v/>
      </c>
      <c r="G2198" s="182" t="str">
        <f ca="1">IF(C2198=$X$4,IF(ISERROR($V2198),"Enter smelter details","RMI"),IF(ISERROR($V2198),"",OFFSET('Smelter Look-up'!$F$4,$V2198-4,0)))</f>
        <v/>
      </c>
      <c r="H2198" s="183" t="str">
        <f ca="1">IF(ISERROR($V2198),"",OFFSET('Smelter Look-up'!$G$4,$V2198-4,0))</f>
        <v/>
      </c>
      <c r="I2198" s="184" t="str">
        <f ca="1">IF(ISERROR($V2198),"",OFFSET('Smelter Look-up'!$H$4,$V2198-4,0))</f>
        <v/>
      </c>
      <c r="J2198" s="184" t="str">
        <f ca="1">IF(ISERROR($V2198),"",OFFSET('Smelter Look-up'!$I$4,$V2198-4,0))</f>
        <v/>
      </c>
      <c r="K2198" s="224"/>
      <c r="L2198" s="224"/>
      <c r="M2198" s="224"/>
      <c r="N2198" s="224"/>
      <c r="O2198" s="224"/>
      <c r="P2198" s="185"/>
      <c r="Q2198" s="225"/>
      <c r="R2198" s="182" t="str">
        <f ca="1">IF(ISERROR($V2198),"",OFFSET('Smelter Look-up'!$C$4,$V2198-4,0)&amp;"")</f>
        <v/>
      </c>
      <c r="S2198" s="181" t="str">
        <f t="shared" ca="1" si="308"/>
        <v/>
      </c>
      <c r="T2198" s="181" t="str">
        <f ca="1">IF(B2198="","",IF(ISERROR(MATCH($J2198,SorP!$B$1:$B$6226,0)),"",INDIRECT("'SorP'!$A$"&amp;MATCH($S2198&amp;$J2198,SorP!C:C,0))))</f>
        <v/>
      </c>
      <c r="U2198" s="201"/>
      <c r="V2198" s="226" t="e">
        <f>IF(C2198="",NA(),IF(OR(C2198="Smelter not listed",C2198="Smelter not yet identified"),MATCH($B2198&amp;$D2198,'Smelter Look-up'!$J:$J,0),MATCH($B2198&amp;$C2198,'Smelter Look-up'!$J:$J,0)))</f>
        <v>#N/A</v>
      </c>
      <c r="X2198" s="227">
        <f t="shared" ca="1" si="309"/>
        <v>0</v>
      </c>
      <c r="AB2198" s="228" t="str">
        <f t="shared" si="310"/>
        <v/>
      </c>
    </row>
    <row r="2199" spans="1:28" s="227" customFormat="1" ht="20.25">
      <c r="A2199" s="181"/>
      <c r="B2199" s="182" t="str">
        <f>IF(LEN(A2199)=0,"",INDEX('Smelter Look-up'!$A:$A,MATCH($A2199,'Smelter Look-up'!$E:$E,0)))</f>
        <v/>
      </c>
      <c r="C2199" s="186" t="str">
        <f>IF(LEN(A2199)=0,"",INDEX('Smelter Look-up'!$C:$C,MATCH($A2199,'Smelter Look-up'!$E:$E,0)))</f>
        <v/>
      </c>
      <c r="D2199" s="230"/>
      <c r="E2199" s="182" t="str">
        <f ca="1">IF(ISERROR($V2199),"",OFFSET('Smelter Look-up'!$D$4,$V2199-4,0)&amp;"")</f>
        <v/>
      </c>
      <c r="F2199" s="182" t="str">
        <f ca="1">IF(ISERROR($V2199),"",OFFSET('Smelter Look-up'!$E$4,$V2199-4,0))</f>
        <v/>
      </c>
      <c r="G2199" s="182" t="str">
        <f ca="1">IF(C2199=$X$4,IF(ISERROR($V2199),"Enter smelter details","RMI"),IF(ISERROR($V2199),"",OFFSET('Smelter Look-up'!$F$4,$V2199-4,0)))</f>
        <v/>
      </c>
      <c r="H2199" s="183" t="str">
        <f ca="1">IF(ISERROR($V2199),"",OFFSET('Smelter Look-up'!$G$4,$V2199-4,0))</f>
        <v/>
      </c>
      <c r="I2199" s="184" t="str">
        <f ca="1">IF(ISERROR($V2199),"",OFFSET('Smelter Look-up'!$H$4,$V2199-4,0))</f>
        <v/>
      </c>
      <c r="J2199" s="184" t="str">
        <f ca="1">IF(ISERROR($V2199),"",OFFSET('Smelter Look-up'!$I$4,$V2199-4,0))</f>
        <v/>
      </c>
      <c r="K2199" s="224"/>
      <c r="L2199" s="224"/>
      <c r="M2199" s="224"/>
      <c r="N2199" s="224"/>
      <c r="O2199" s="224"/>
      <c r="P2199" s="185"/>
      <c r="Q2199" s="225"/>
      <c r="R2199" s="182" t="str">
        <f ca="1">IF(ISERROR($V2199),"",OFFSET('Smelter Look-up'!$C$4,$V2199-4,0)&amp;"")</f>
        <v/>
      </c>
      <c r="S2199" s="181" t="str">
        <f t="shared" ca="1" si="308"/>
        <v/>
      </c>
      <c r="T2199" s="181" t="str">
        <f ca="1">IF(B2199="","",IF(ISERROR(MATCH($J2199,SorP!$B$1:$B$6226,0)),"",INDIRECT("'SorP'!$A$"&amp;MATCH($S2199&amp;$J2199,SorP!C:C,0))))</f>
        <v/>
      </c>
      <c r="U2199" s="201"/>
      <c r="V2199" s="226" t="e">
        <f>IF(C2199="",NA(),IF(OR(C2199="Smelter not listed",C2199="Smelter not yet identified"),MATCH($B2199&amp;$D2199,'Smelter Look-up'!$J:$J,0),MATCH($B2199&amp;$C2199,'Smelter Look-up'!$J:$J,0)))</f>
        <v>#N/A</v>
      </c>
      <c r="X2199" s="227">
        <f t="shared" ca="1" si="309"/>
        <v>0</v>
      </c>
      <c r="AB2199" s="228" t="str">
        <f t="shared" si="310"/>
        <v/>
      </c>
    </row>
    <row r="2200" spans="1:28" s="227" customFormat="1" ht="20.25">
      <c r="A2200" s="181"/>
      <c r="B2200" s="182" t="str">
        <f>IF(LEN(A2200)=0,"",INDEX('Smelter Look-up'!$A:$A,MATCH($A2200,'Smelter Look-up'!$E:$E,0)))</f>
        <v/>
      </c>
      <c r="C2200" s="186" t="str">
        <f>IF(LEN(A2200)=0,"",INDEX('Smelter Look-up'!$C:$C,MATCH($A2200,'Smelter Look-up'!$E:$E,0)))</f>
        <v/>
      </c>
      <c r="D2200" s="230"/>
      <c r="E2200" s="182" t="str">
        <f ca="1">IF(ISERROR($V2200),"",OFFSET('Smelter Look-up'!$D$4,$V2200-4,0)&amp;"")</f>
        <v/>
      </c>
      <c r="F2200" s="182" t="str">
        <f ca="1">IF(ISERROR($V2200),"",OFFSET('Smelter Look-up'!$E$4,$V2200-4,0))</f>
        <v/>
      </c>
      <c r="G2200" s="182" t="str">
        <f ca="1">IF(C2200=$X$4,IF(ISERROR($V2200),"Enter smelter details","RMI"),IF(ISERROR($V2200),"",OFFSET('Smelter Look-up'!$F$4,$V2200-4,0)))</f>
        <v/>
      </c>
      <c r="H2200" s="183" t="str">
        <f ca="1">IF(ISERROR($V2200),"",OFFSET('Smelter Look-up'!$G$4,$V2200-4,0))</f>
        <v/>
      </c>
      <c r="I2200" s="184" t="str">
        <f ca="1">IF(ISERROR($V2200),"",OFFSET('Smelter Look-up'!$H$4,$V2200-4,0))</f>
        <v/>
      </c>
      <c r="J2200" s="184" t="str">
        <f ca="1">IF(ISERROR($V2200),"",OFFSET('Smelter Look-up'!$I$4,$V2200-4,0))</f>
        <v/>
      </c>
      <c r="K2200" s="224"/>
      <c r="L2200" s="224"/>
      <c r="M2200" s="224"/>
      <c r="N2200" s="224"/>
      <c r="O2200" s="224"/>
      <c r="P2200" s="185"/>
      <c r="Q2200" s="225"/>
      <c r="R2200" s="182" t="str">
        <f ca="1">IF(ISERROR($V2200),"",OFFSET('Smelter Look-up'!$C$4,$V2200-4,0)&amp;"")</f>
        <v/>
      </c>
      <c r="S2200" s="181" t="str">
        <f t="shared" ca="1" si="308"/>
        <v/>
      </c>
      <c r="T2200" s="181" t="str">
        <f ca="1">IF(B2200="","",IF(ISERROR(MATCH($J2200,SorP!$B$1:$B$6226,0)),"",INDIRECT("'SorP'!$A$"&amp;MATCH($S2200&amp;$J2200,SorP!C:C,0))))</f>
        <v/>
      </c>
      <c r="U2200" s="201"/>
      <c r="V2200" s="226" t="e">
        <f>IF(C2200="",NA(),IF(OR(C2200="Smelter not listed",C2200="Smelter not yet identified"),MATCH($B2200&amp;$D2200,'Smelter Look-up'!$J:$J,0),MATCH($B2200&amp;$C2200,'Smelter Look-up'!$J:$J,0)))</f>
        <v>#N/A</v>
      </c>
      <c r="X2200" s="227">
        <f t="shared" ca="1" si="309"/>
        <v>0</v>
      </c>
      <c r="AB2200" s="228" t="str">
        <f t="shared" si="310"/>
        <v/>
      </c>
    </row>
    <row r="2201" spans="1:28" s="227" customFormat="1" ht="20.25">
      <c r="A2201" s="181"/>
      <c r="B2201" s="182" t="str">
        <f>IF(LEN(A2201)=0,"",INDEX('Smelter Look-up'!$A:$A,MATCH($A2201,'Smelter Look-up'!$E:$E,0)))</f>
        <v/>
      </c>
      <c r="C2201" s="186" t="str">
        <f>IF(LEN(A2201)=0,"",INDEX('Smelter Look-up'!$C:$C,MATCH($A2201,'Smelter Look-up'!$E:$E,0)))</f>
        <v/>
      </c>
      <c r="D2201" s="230"/>
      <c r="E2201" s="182" t="str">
        <f ca="1">IF(ISERROR($V2201),"",OFFSET('Smelter Look-up'!$D$4,$V2201-4,0)&amp;"")</f>
        <v/>
      </c>
      <c r="F2201" s="182" t="str">
        <f ca="1">IF(ISERROR($V2201),"",OFFSET('Smelter Look-up'!$E$4,$V2201-4,0))</f>
        <v/>
      </c>
      <c r="G2201" s="182" t="str">
        <f ca="1">IF(C2201=$X$4,IF(ISERROR($V2201),"Enter smelter details","RMI"),IF(ISERROR($V2201),"",OFFSET('Smelter Look-up'!$F$4,$V2201-4,0)))</f>
        <v/>
      </c>
      <c r="H2201" s="183" t="str">
        <f ca="1">IF(ISERROR($V2201),"",OFFSET('Smelter Look-up'!$G$4,$V2201-4,0))</f>
        <v/>
      </c>
      <c r="I2201" s="184" t="str">
        <f ca="1">IF(ISERROR($V2201),"",OFFSET('Smelter Look-up'!$H$4,$V2201-4,0))</f>
        <v/>
      </c>
      <c r="J2201" s="184" t="str">
        <f ca="1">IF(ISERROR($V2201),"",OFFSET('Smelter Look-up'!$I$4,$V2201-4,0))</f>
        <v/>
      </c>
      <c r="K2201" s="224"/>
      <c r="L2201" s="224"/>
      <c r="M2201" s="224"/>
      <c r="N2201" s="224"/>
      <c r="O2201" s="224"/>
      <c r="P2201" s="185"/>
      <c r="Q2201" s="225"/>
      <c r="R2201" s="182" t="str">
        <f ca="1">IF(ISERROR($V2201),"",OFFSET('Smelter Look-up'!$C$4,$V2201-4,0)&amp;"")</f>
        <v/>
      </c>
      <c r="S2201" s="181" t="str">
        <f t="shared" ca="1" si="308"/>
        <v/>
      </c>
      <c r="T2201" s="181" t="str">
        <f ca="1">IF(B2201="","",IF(ISERROR(MATCH($J2201,SorP!$B$1:$B$6226,0)),"",INDIRECT("'SorP'!$A$"&amp;MATCH($S2201&amp;$J2201,SorP!C:C,0))))</f>
        <v/>
      </c>
      <c r="U2201" s="201"/>
      <c r="V2201" s="226" t="e">
        <f>IF(C2201="",NA(),IF(OR(C2201="Smelter not listed",C2201="Smelter not yet identified"),MATCH($B2201&amp;$D2201,'Smelter Look-up'!$J:$J,0),MATCH($B2201&amp;$C2201,'Smelter Look-up'!$J:$J,0)))</f>
        <v>#N/A</v>
      </c>
      <c r="X2201" s="227">
        <f t="shared" ca="1" si="309"/>
        <v>0</v>
      </c>
      <c r="AB2201" s="228" t="str">
        <f t="shared" si="310"/>
        <v/>
      </c>
    </row>
    <row r="2202" spans="1:28" s="227" customFormat="1" ht="20.25">
      <c r="A2202" s="181"/>
      <c r="B2202" s="182" t="str">
        <f>IF(LEN(A2202)=0,"",INDEX('Smelter Look-up'!$A:$A,MATCH($A2202,'Smelter Look-up'!$E:$E,0)))</f>
        <v/>
      </c>
      <c r="C2202" s="186" t="str">
        <f>IF(LEN(A2202)=0,"",INDEX('Smelter Look-up'!$C:$C,MATCH($A2202,'Smelter Look-up'!$E:$E,0)))</f>
        <v/>
      </c>
      <c r="D2202" s="230"/>
      <c r="E2202" s="182" t="str">
        <f ca="1">IF(ISERROR($V2202),"",OFFSET('Smelter Look-up'!$D$4,$V2202-4,0)&amp;"")</f>
        <v/>
      </c>
      <c r="F2202" s="182" t="str">
        <f ca="1">IF(ISERROR($V2202),"",OFFSET('Smelter Look-up'!$E$4,$V2202-4,0))</f>
        <v/>
      </c>
      <c r="G2202" s="182" t="str">
        <f ca="1">IF(C2202=$X$4,IF(ISERROR($V2202),"Enter smelter details","RMI"),IF(ISERROR($V2202),"",OFFSET('Smelter Look-up'!$F$4,$V2202-4,0)))</f>
        <v/>
      </c>
      <c r="H2202" s="183" t="str">
        <f ca="1">IF(ISERROR($V2202),"",OFFSET('Smelter Look-up'!$G$4,$V2202-4,0))</f>
        <v/>
      </c>
      <c r="I2202" s="184" t="str">
        <f ca="1">IF(ISERROR($V2202),"",OFFSET('Smelter Look-up'!$H$4,$V2202-4,0))</f>
        <v/>
      </c>
      <c r="J2202" s="184" t="str">
        <f ca="1">IF(ISERROR($V2202),"",OFFSET('Smelter Look-up'!$I$4,$V2202-4,0))</f>
        <v/>
      </c>
      <c r="K2202" s="224"/>
      <c r="L2202" s="224"/>
      <c r="M2202" s="224"/>
      <c r="N2202" s="224"/>
      <c r="O2202" s="224"/>
      <c r="P2202" s="185"/>
      <c r="Q2202" s="225"/>
      <c r="R2202" s="182" t="str">
        <f ca="1">IF(ISERROR($V2202),"",OFFSET('Smelter Look-up'!$C$4,$V2202-4,0)&amp;"")</f>
        <v/>
      </c>
      <c r="S2202" s="181" t="str">
        <f t="shared" ca="1" si="308"/>
        <v/>
      </c>
      <c r="T2202" s="181" t="str">
        <f ca="1">IF(B2202="","",IF(ISERROR(MATCH($J2202,SorP!$B$1:$B$6226,0)),"",INDIRECT("'SorP'!$A$"&amp;MATCH($S2202&amp;$J2202,SorP!C:C,0))))</f>
        <v/>
      </c>
      <c r="U2202" s="201"/>
      <c r="V2202" s="226" t="e">
        <f>IF(C2202="",NA(),IF(OR(C2202="Smelter not listed",C2202="Smelter not yet identified"),MATCH($B2202&amp;$D2202,'Smelter Look-up'!$J:$J,0),MATCH($B2202&amp;$C2202,'Smelter Look-up'!$J:$J,0)))</f>
        <v>#N/A</v>
      </c>
      <c r="X2202" s="227">
        <f t="shared" ca="1" si="309"/>
        <v>0</v>
      </c>
      <c r="AB2202" s="228" t="str">
        <f t="shared" si="310"/>
        <v/>
      </c>
    </row>
    <row r="2203" spans="1:28" s="227" customFormat="1" ht="20.25">
      <c r="A2203" s="181"/>
      <c r="B2203" s="182" t="str">
        <f>IF(LEN(A2203)=0,"",INDEX('Smelter Look-up'!$A:$A,MATCH($A2203,'Smelter Look-up'!$E:$E,0)))</f>
        <v/>
      </c>
      <c r="C2203" s="186" t="str">
        <f>IF(LEN(A2203)=0,"",INDEX('Smelter Look-up'!$C:$C,MATCH($A2203,'Smelter Look-up'!$E:$E,0)))</f>
        <v/>
      </c>
      <c r="D2203" s="230"/>
      <c r="E2203" s="182" t="str">
        <f ca="1">IF(ISERROR($V2203),"",OFFSET('Smelter Look-up'!$D$4,$V2203-4,0)&amp;"")</f>
        <v/>
      </c>
      <c r="F2203" s="182" t="str">
        <f ca="1">IF(ISERROR($V2203),"",OFFSET('Smelter Look-up'!$E$4,$V2203-4,0))</f>
        <v/>
      </c>
      <c r="G2203" s="182" t="str">
        <f ca="1">IF(C2203=$X$4,IF(ISERROR($V2203),"Enter smelter details","RMI"),IF(ISERROR($V2203),"",OFFSET('Smelter Look-up'!$F$4,$V2203-4,0)))</f>
        <v/>
      </c>
      <c r="H2203" s="183" t="str">
        <f ca="1">IF(ISERROR($V2203),"",OFFSET('Smelter Look-up'!$G$4,$V2203-4,0))</f>
        <v/>
      </c>
      <c r="I2203" s="184" t="str">
        <f ca="1">IF(ISERROR($V2203),"",OFFSET('Smelter Look-up'!$H$4,$V2203-4,0))</f>
        <v/>
      </c>
      <c r="J2203" s="184" t="str">
        <f ca="1">IF(ISERROR($V2203),"",OFFSET('Smelter Look-up'!$I$4,$V2203-4,0))</f>
        <v/>
      </c>
      <c r="K2203" s="224"/>
      <c r="L2203" s="224"/>
      <c r="M2203" s="224"/>
      <c r="N2203" s="224"/>
      <c r="O2203" s="224"/>
      <c r="P2203" s="185"/>
      <c r="Q2203" s="225"/>
      <c r="R2203" s="182" t="str">
        <f ca="1">IF(ISERROR($V2203),"",OFFSET('Smelter Look-up'!$C$4,$V2203-4,0)&amp;"")</f>
        <v/>
      </c>
      <c r="S2203" s="181" t="str">
        <f t="shared" ca="1" si="308"/>
        <v/>
      </c>
      <c r="T2203" s="181" t="str">
        <f ca="1">IF(B2203="","",IF(ISERROR(MATCH($J2203,SorP!$B$1:$B$6226,0)),"",INDIRECT("'SorP'!$A$"&amp;MATCH($S2203&amp;$J2203,SorP!C:C,0))))</f>
        <v/>
      </c>
      <c r="U2203" s="201"/>
      <c r="V2203" s="226" t="e">
        <f>IF(C2203="",NA(),IF(OR(C2203="Smelter not listed",C2203="Smelter not yet identified"),MATCH($B2203&amp;$D2203,'Smelter Look-up'!$J:$J,0),MATCH($B2203&amp;$C2203,'Smelter Look-up'!$J:$J,0)))</f>
        <v>#N/A</v>
      </c>
      <c r="X2203" s="227">
        <f t="shared" ca="1" si="309"/>
        <v>0</v>
      </c>
      <c r="AB2203" s="228" t="str">
        <f t="shared" si="310"/>
        <v/>
      </c>
    </row>
    <row r="2204" spans="1:28" s="227" customFormat="1" ht="20.25">
      <c r="A2204" s="181"/>
      <c r="B2204" s="182" t="str">
        <f>IF(LEN(A2204)=0,"",INDEX('Smelter Look-up'!$A:$A,MATCH($A2204,'Smelter Look-up'!$E:$E,0)))</f>
        <v/>
      </c>
      <c r="C2204" s="186" t="str">
        <f>IF(LEN(A2204)=0,"",INDEX('Smelter Look-up'!$C:$C,MATCH($A2204,'Smelter Look-up'!$E:$E,0)))</f>
        <v/>
      </c>
      <c r="D2204" s="230"/>
      <c r="E2204" s="182" t="str">
        <f ca="1">IF(ISERROR($V2204),"",OFFSET('Smelter Look-up'!$D$4,$V2204-4,0)&amp;"")</f>
        <v/>
      </c>
      <c r="F2204" s="182" t="str">
        <f ca="1">IF(ISERROR($V2204),"",OFFSET('Smelter Look-up'!$E$4,$V2204-4,0))</f>
        <v/>
      </c>
      <c r="G2204" s="182" t="str">
        <f ca="1">IF(C2204=$X$4,IF(ISERROR($V2204),"Enter smelter details","RMI"),IF(ISERROR($V2204),"",OFFSET('Smelter Look-up'!$F$4,$V2204-4,0)))</f>
        <v/>
      </c>
      <c r="H2204" s="183" t="str">
        <f ca="1">IF(ISERROR($V2204),"",OFFSET('Smelter Look-up'!$G$4,$V2204-4,0))</f>
        <v/>
      </c>
      <c r="I2204" s="184" t="str">
        <f ca="1">IF(ISERROR($V2204),"",OFFSET('Smelter Look-up'!$H$4,$V2204-4,0))</f>
        <v/>
      </c>
      <c r="J2204" s="184" t="str">
        <f ca="1">IF(ISERROR($V2204),"",OFFSET('Smelter Look-up'!$I$4,$V2204-4,0))</f>
        <v/>
      </c>
      <c r="K2204" s="224"/>
      <c r="L2204" s="224"/>
      <c r="M2204" s="224"/>
      <c r="N2204" s="224"/>
      <c r="O2204" s="224"/>
      <c r="P2204" s="185"/>
      <c r="Q2204" s="225"/>
      <c r="R2204" s="182" t="str">
        <f ca="1">IF(ISERROR($V2204),"",OFFSET('Smelter Look-up'!$C$4,$V2204-4,0)&amp;"")</f>
        <v/>
      </c>
      <c r="S2204" s="181" t="str">
        <f t="shared" ref="S2204:S2234" ca="1" si="311">IF(B2204="","",IF(ISERROR(MATCH($E2204,CL,0)),"Unknown",INDIRECT("'C'!$A$"&amp;MATCH($E2204,CL,0)+1)))</f>
        <v/>
      </c>
      <c r="T2204" s="181" t="str">
        <f ca="1">IF(B2204="","",IF(ISERROR(MATCH($J2204,SorP!$B$1:$B$6226,0)),"",INDIRECT("'SorP'!$A$"&amp;MATCH($S2204&amp;$J2204,SorP!C:C,0))))</f>
        <v/>
      </c>
      <c r="U2204" s="201"/>
      <c r="V2204" s="226" t="e">
        <f>IF(C2204="",NA(),IF(OR(C2204="Smelter not listed",C2204="Smelter not yet identified"),MATCH($B2204&amp;$D2204,'Smelter Look-up'!$J:$J,0),MATCH($B2204&amp;$C2204,'Smelter Look-up'!$J:$J,0)))</f>
        <v>#N/A</v>
      </c>
      <c r="X2204" s="227">
        <f t="shared" ref="X2204:X2234" ca="1" si="312">IF(AND(C2204="Smelter not listed",OR(LEN(D2204)=0,LEN(E2204)=0)),1,0)</f>
        <v>0</v>
      </c>
      <c r="AB2204" s="228" t="str">
        <f t="shared" ref="AB2204:AB2234" si="313">B2204&amp;C2204</f>
        <v/>
      </c>
    </row>
    <row r="2205" spans="1:28" s="227" customFormat="1" ht="20.25">
      <c r="A2205" s="181"/>
      <c r="B2205" s="182" t="str">
        <f>IF(LEN(A2205)=0,"",INDEX('Smelter Look-up'!$A:$A,MATCH($A2205,'Smelter Look-up'!$E:$E,0)))</f>
        <v/>
      </c>
      <c r="C2205" s="186" t="str">
        <f>IF(LEN(A2205)=0,"",INDEX('Smelter Look-up'!$C:$C,MATCH($A2205,'Smelter Look-up'!$E:$E,0)))</f>
        <v/>
      </c>
      <c r="D2205" s="230"/>
      <c r="E2205" s="182" t="str">
        <f ca="1">IF(ISERROR($V2205),"",OFFSET('Smelter Look-up'!$D$4,$V2205-4,0)&amp;"")</f>
        <v/>
      </c>
      <c r="F2205" s="182" t="str">
        <f ca="1">IF(ISERROR($V2205),"",OFFSET('Smelter Look-up'!$E$4,$V2205-4,0))</f>
        <v/>
      </c>
      <c r="G2205" s="182" t="str">
        <f ca="1">IF(C2205=$X$4,IF(ISERROR($V2205),"Enter smelter details","RMI"),IF(ISERROR($V2205),"",OFFSET('Smelter Look-up'!$F$4,$V2205-4,0)))</f>
        <v/>
      </c>
      <c r="H2205" s="183" t="str">
        <f ca="1">IF(ISERROR($V2205),"",OFFSET('Smelter Look-up'!$G$4,$V2205-4,0))</f>
        <v/>
      </c>
      <c r="I2205" s="184" t="str">
        <f ca="1">IF(ISERROR($V2205),"",OFFSET('Smelter Look-up'!$H$4,$V2205-4,0))</f>
        <v/>
      </c>
      <c r="J2205" s="184" t="str">
        <f ca="1">IF(ISERROR($V2205),"",OFFSET('Smelter Look-up'!$I$4,$V2205-4,0))</f>
        <v/>
      </c>
      <c r="K2205" s="224"/>
      <c r="L2205" s="224"/>
      <c r="M2205" s="224"/>
      <c r="N2205" s="224"/>
      <c r="O2205" s="224"/>
      <c r="P2205" s="185"/>
      <c r="Q2205" s="225"/>
      <c r="R2205" s="182" t="str">
        <f ca="1">IF(ISERROR($V2205),"",OFFSET('Smelter Look-up'!$C$4,$V2205-4,0)&amp;"")</f>
        <v/>
      </c>
      <c r="S2205" s="181" t="str">
        <f t="shared" ca="1" si="311"/>
        <v/>
      </c>
      <c r="T2205" s="181" t="str">
        <f ca="1">IF(B2205="","",IF(ISERROR(MATCH($J2205,SorP!$B$1:$B$6226,0)),"",INDIRECT("'SorP'!$A$"&amp;MATCH($S2205&amp;$J2205,SorP!C:C,0))))</f>
        <v/>
      </c>
      <c r="U2205" s="201"/>
      <c r="V2205" s="226" t="e">
        <f>IF(C2205="",NA(),IF(OR(C2205="Smelter not listed",C2205="Smelter not yet identified"),MATCH($B2205&amp;$D2205,'Smelter Look-up'!$J:$J,0),MATCH($B2205&amp;$C2205,'Smelter Look-up'!$J:$J,0)))</f>
        <v>#N/A</v>
      </c>
      <c r="X2205" s="227">
        <f t="shared" ca="1" si="312"/>
        <v>0</v>
      </c>
      <c r="AB2205" s="228" t="str">
        <f t="shared" si="313"/>
        <v/>
      </c>
    </row>
    <row r="2206" spans="1:28" s="227" customFormat="1" ht="20.25">
      <c r="A2206" s="181"/>
      <c r="B2206" s="182" t="str">
        <f>IF(LEN(A2206)=0,"",INDEX('Smelter Look-up'!$A:$A,MATCH($A2206,'Smelter Look-up'!$E:$E,0)))</f>
        <v/>
      </c>
      <c r="C2206" s="186" t="str">
        <f>IF(LEN(A2206)=0,"",INDEX('Smelter Look-up'!$C:$C,MATCH($A2206,'Smelter Look-up'!$E:$E,0)))</f>
        <v/>
      </c>
      <c r="D2206" s="230"/>
      <c r="E2206" s="182" t="str">
        <f ca="1">IF(ISERROR($V2206),"",OFFSET('Smelter Look-up'!$D$4,$V2206-4,0)&amp;"")</f>
        <v/>
      </c>
      <c r="F2206" s="182" t="str">
        <f ca="1">IF(ISERROR($V2206),"",OFFSET('Smelter Look-up'!$E$4,$V2206-4,0))</f>
        <v/>
      </c>
      <c r="G2206" s="182" t="str">
        <f ca="1">IF(C2206=$X$4,IF(ISERROR($V2206),"Enter smelter details","RMI"),IF(ISERROR($V2206),"",OFFSET('Smelter Look-up'!$F$4,$V2206-4,0)))</f>
        <v/>
      </c>
      <c r="H2206" s="183" t="str">
        <f ca="1">IF(ISERROR($V2206),"",OFFSET('Smelter Look-up'!$G$4,$V2206-4,0))</f>
        <v/>
      </c>
      <c r="I2206" s="184" t="str">
        <f ca="1">IF(ISERROR($V2206),"",OFFSET('Smelter Look-up'!$H$4,$V2206-4,0))</f>
        <v/>
      </c>
      <c r="J2206" s="184" t="str">
        <f ca="1">IF(ISERROR($V2206),"",OFFSET('Smelter Look-up'!$I$4,$V2206-4,0))</f>
        <v/>
      </c>
      <c r="K2206" s="224"/>
      <c r="L2206" s="224"/>
      <c r="M2206" s="224"/>
      <c r="N2206" s="224"/>
      <c r="O2206" s="224"/>
      <c r="P2206" s="185"/>
      <c r="Q2206" s="225"/>
      <c r="R2206" s="182" t="str">
        <f ca="1">IF(ISERROR($V2206),"",OFFSET('Smelter Look-up'!$C$4,$V2206-4,0)&amp;"")</f>
        <v/>
      </c>
      <c r="S2206" s="181" t="str">
        <f t="shared" ca="1" si="311"/>
        <v/>
      </c>
      <c r="T2206" s="181" t="str">
        <f ca="1">IF(B2206="","",IF(ISERROR(MATCH($J2206,SorP!$B$1:$B$6226,0)),"",INDIRECT("'SorP'!$A$"&amp;MATCH($S2206&amp;$J2206,SorP!C:C,0))))</f>
        <v/>
      </c>
      <c r="U2206" s="201"/>
      <c r="V2206" s="226" t="e">
        <f>IF(C2206="",NA(),IF(OR(C2206="Smelter not listed",C2206="Smelter not yet identified"),MATCH($B2206&amp;$D2206,'Smelter Look-up'!$J:$J,0),MATCH($B2206&amp;$C2206,'Smelter Look-up'!$J:$J,0)))</f>
        <v>#N/A</v>
      </c>
      <c r="X2206" s="227">
        <f t="shared" ca="1" si="312"/>
        <v>0</v>
      </c>
      <c r="AB2206" s="228" t="str">
        <f t="shared" si="313"/>
        <v/>
      </c>
    </row>
    <row r="2207" spans="1:28" s="227" customFormat="1" ht="20.25">
      <c r="A2207" s="181"/>
      <c r="B2207" s="182" t="str">
        <f>IF(LEN(A2207)=0,"",INDEX('Smelter Look-up'!$A:$A,MATCH($A2207,'Smelter Look-up'!$E:$E,0)))</f>
        <v/>
      </c>
      <c r="C2207" s="186" t="str">
        <f>IF(LEN(A2207)=0,"",INDEX('Smelter Look-up'!$C:$C,MATCH($A2207,'Smelter Look-up'!$E:$E,0)))</f>
        <v/>
      </c>
      <c r="D2207" s="230"/>
      <c r="E2207" s="182" t="str">
        <f ca="1">IF(ISERROR($V2207),"",OFFSET('Smelter Look-up'!$D$4,$V2207-4,0)&amp;"")</f>
        <v/>
      </c>
      <c r="F2207" s="182" t="str">
        <f ca="1">IF(ISERROR($V2207),"",OFFSET('Smelter Look-up'!$E$4,$V2207-4,0))</f>
        <v/>
      </c>
      <c r="G2207" s="182" t="str">
        <f ca="1">IF(C2207=$X$4,IF(ISERROR($V2207),"Enter smelter details","RMI"),IF(ISERROR($V2207),"",OFFSET('Smelter Look-up'!$F$4,$V2207-4,0)))</f>
        <v/>
      </c>
      <c r="H2207" s="183" t="str">
        <f ca="1">IF(ISERROR($V2207),"",OFFSET('Smelter Look-up'!$G$4,$V2207-4,0))</f>
        <v/>
      </c>
      <c r="I2207" s="184" t="str">
        <f ca="1">IF(ISERROR($V2207),"",OFFSET('Smelter Look-up'!$H$4,$V2207-4,0))</f>
        <v/>
      </c>
      <c r="J2207" s="184" t="str">
        <f ca="1">IF(ISERROR($V2207),"",OFFSET('Smelter Look-up'!$I$4,$V2207-4,0))</f>
        <v/>
      </c>
      <c r="K2207" s="224"/>
      <c r="L2207" s="224"/>
      <c r="M2207" s="224"/>
      <c r="N2207" s="224"/>
      <c r="O2207" s="224"/>
      <c r="P2207" s="185"/>
      <c r="Q2207" s="225"/>
      <c r="R2207" s="182" t="str">
        <f ca="1">IF(ISERROR($V2207),"",OFFSET('Smelter Look-up'!$C$4,$V2207-4,0)&amp;"")</f>
        <v/>
      </c>
      <c r="S2207" s="181" t="str">
        <f t="shared" ca="1" si="311"/>
        <v/>
      </c>
      <c r="T2207" s="181" t="str">
        <f ca="1">IF(B2207="","",IF(ISERROR(MATCH($J2207,SorP!$B$1:$B$6226,0)),"",INDIRECT("'SorP'!$A$"&amp;MATCH($S2207&amp;$J2207,SorP!C:C,0))))</f>
        <v/>
      </c>
      <c r="U2207" s="201"/>
      <c r="V2207" s="226" t="e">
        <f>IF(C2207="",NA(),IF(OR(C2207="Smelter not listed",C2207="Smelter not yet identified"),MATCH($B2207&amp;$D2207,'Smelter Look-up'!$J:$J,0),MATCH($B2207&amp;$C2207,'Smelter Look-up'!$J:$J,0)))</f>
        <v>#N/A</v>
      </c>
      <c r="X2207" s="227">
        <f t="shared" ca="1" si="312"/>
        <v>0</v>
      </c>
      <c r="AB2207" s="228" t="str">
        <f t="shared" si="313"/>
        <v/>
      </c>
    </row>
    <row r="2208" spans="1:28" s="227" customFormat="1" ht="20.25">
      <c r="A2208" s="181"/>
      <c r="B2208" s="182" t="str">
        <f>IF(LEN(A2208)=0,"",INDEX('Smelter Look-up'!$A:$A,MATCH($A2208,'Smelter Look-up'!$E:$E,0)))</f>
        <v/>
      </c>
      <c r="C2208" s="186" t="str">
        <f>IF(LEN(A2208)=0,"",INDEX('Smelter Look-up'!$C:$C,MATCH($A2208,'Smelter Look-up'!$E:$E,0)))</f>
        <v/>
      </c>
      <c r="D2208" s="230"/>
      <c r="E2208" s="182" t="str">
        <f ca="1">IF(ISERROR($V2208),"",OFFSET('Smelter Look-up'!$D$4,$V2208-4,0)&amp;"")</f>
        <v/>
      </c>
      <c r="F2208" s="182" t="str">
        <f ca="1">IF(ISERROR($V2208),"",OFFSET('Smelter Look-up'!$E$4,$V2208-4,0))</f>
        <v/>
      </c>
      <c r="G2208" s="182" t="str">
        <f ca="1">IF(C2208=$X$4,IF(ISERROR($V2208),"Enter smelter details","RMI"),IF(ISERROR($V2208),"",OFFSET('Smelter Look-up'!$F$4,$V2208-4,0)))</f>
        <v/>
      </c>
      <c r="H2208" s="183" t="str">
        <f ca="1">IF(ISERROR($V2208),"",OFFSET('Smelter Look-up'!$G$4,$V2208-4,0))</f>
        <v/>
      </c>
      <c r="I2208" s="184" t="str">
        <f ca="1">IF(ISERROR($V2208),"",OFFSET('Smelter Look-up'!$H$4,$V2208-4,0))</f>
        <v/>
      </c>
      <c r="J2208" s="184" t="str">
        <f ca="1">IF(ISERROR($V2208),"",OFFSET('Smelter Look-up'!$I$4,$V2208-4,0))</f>
        <v/>
      </c>
      <c r="K2208" s="224"/>
      <c r="L2208" s="224"/>
      <c r="M2208" s="224"/>
      <c r="N2208" s="224"/>
      <c r="O2208" s="224"/>
      <c r="P2208" s="185"/>
      <c r="Q2208" s="225"/>
      <c r="R2208" s="182" t="str">
        <f ca="1">IF(ISERROR($V2208),"",OFFSET('Smelter Look-up'!$C$4,$V2208-4,0)&amp;"")</f>
        <v/>
      </c>
      <c r="S2208" s="181" t="str">
        <f t="shared" ca="1" si="311"/>
        <v/>
      </c>
      <c r="T2208" s="181" t="str">
        <f ca="1">IF(B2208="","",IF(ISERROR(MATCH($J2208,SorP!$B$1:$B$6226,0)),"",INDIRECT("'SorP'!$A$"&amp;MATCH($S2208&amp;$J2208,SorP!C:C,0))))</f>
        <v/>
      </c>
      <c r="U2208" s="201"/>
      <c r="V2208" s="226" t="e">
        <f>IF(C2208="",NA(),IF(OR(C2208="Smelter not listed",C2208="Smelter not yet identified"),MATCH($B2208&amp;$D2208,'Smelter Look-up'!$J:$J,0),MATCH($B2208&amp;$C2208,'Smelter Look-up'!$J:$J,0)))</f>
        <v>#N/A</v>
      </c>
      <c r="X2208" s="227">
        <f t="shared" ca="1" si="312"/>
        <v>0</v>
      </c>
      <c r="AB2208" s="228" t="str">
        <f t="shared" si="313"/>
        <v/>
      </c>
    </row>
    <row r="2209" spans="1:28" s="227" customFormat="1" ht="20.25">
      <c r="A2209" s="181"/>
      <c r="B2209" s="182" t="str">
        <f>IF(LEN(A2209)=0,"",INDEX('Smelter Look-up'!$A:$A,MATCH($A2209,'Smelter Look-up'!$E:$E,0)))</f>
        <v/>
      </c>
      <c r="C2209" s="186" t="str">
        <f>IF(LEN(A2209)=0,"",INDEX('Smelter Look-up'!$C:$C,MATCH($A2209,'Smelter Look-up'!$E:$E,0)))</f>
        <v/>
      </c>
      <c r="D2209" s="230"/>
      <c r="E2209" s="182" t="str">
        <f ca="1">IF(ISERROR($V2209),"",OFFSET('Smelter Look-up'!$D$4,$V2209-4,0)&amp;"")</f>
        <v/>
      </c>
      <c r="F2209" s="182" t="str">
        <f ca="1">IF(ISERROR($V2209),"",OFFSET('Smelter Look-up'!$E$4,$V2209-4,0))</f>
        <v/>
      </c>
      <c r="G2209" s="182" t="str">
        <f ca="1">IF(C2209=$X$4,IF(ISERROR($V2209),"Enter smelter details","RMI"),IF(ISERROR($V2209),"",OFFSET('Smelter Look-up'!$F$4,$V2209-4,0)))</f>
        <v/>
      </c>
      <c r="H2209" s="183" t="str">
        <f ca="1">IF(ISERROR($V2209),"",OFFSET('Smelter Look-up'!$G$4,$V2209-4,0))</f>
        <v/>
      </c>
      <c r="I2209" s="184" t="str">
        <f ca="1">IF(ISERROR($V2209),"",OFFSET('Smelter Look-up'!$H$4,$V2209-4,0))</f>
        <v/>
      </c>
      <c r="J2209" s="184" t="str">
        <f ca="1">IF(ISERROR($V2209),"",OFFSET('Smelter Look-up'!$I$4,$V2209-4,0))</f>
        <v/>
      </c>
      <c r="K2209" s="224"/>
      <c r="L2209" s="224"/>
      <c r="M2209" s="224"/>
      <c r="N2209" s="224"/>
      <c r="O2209" s="224"/>
      <c r="P2209" s="185"/>
      <c r="Q2209" s="225"/>
      <c r="R2209" s="182" t="str">
        <f ca="1">IF(ISERROR($V2209),"",OFFSET('Smelter Look-up'!$C$4,$V2209-4,0)&amp;"")</f>
        <v/>
      </c>
      <c r="S2209" s="181" t="str">
        <f t="shared" ca="1" si="311"/>
        <v/>
      </c>
      <c r="T2209" s="181" t="str">
        <f ca="1">IF(B2209="","",IF(ISERROR(MATCH($J2209,SorP!$B$1:$B$6226,0)),"",INDIRECT("'SorP'!$A$"&amp;MATCH($S2209&amp;$J2209,SorP!C:C,0))))</f>
        <v/>
      </c>
      <c r="U2209" s="201"/>
      <c r="V2209" s="226" t="e">
        <f>IF(C2209="",NA(),IF(OR(C2209="Smelter not listed",C2209="Smelter not yet identified"),MATCH($B2209&amp;$D2209,'Smelter Look-up'!$J:$J,0),MATCH($B2209&amp;$C2209,'Smelter Look-up'!$J:$J,0)))</f>
        <v>#N/A</v>
      </c>
      <c r="X2209" s="227">
        <f t="shared" ca="1" si="312"/>
        <v>0</v>
      </c>
      <c r="AB2209" s="228" t="str">
        <f t="shared" si="313"/>
        <v/>
      </c>
    </row>
    <row r="2210" spans="1:28" s="227" customFormat="1" ht="20.25">
      <c r="A2210" s="181"/>
      <c r="B2210" s="182" t="str">
        <f>IF(LEN(A2210)=0,"",INDEX('Smelter Look-up'!$A:$A,MATCH($A2210,'Smelter Look-up'!$E:$E,0)))</f>
        <v/>
      </c>
      <c r="C2210" s="186" t="str">
        <f>IF(LEN(A2210)=0,"",INDEX('Smelter Look-up'!$C:$C,MATCH($A2210,'Smelter Look-up'!$E:$E,0)))</f>
        <v/>
      </c>
      <c r="D2210" s="230"/>
      <c r="E2210" s="182" t="str">
        <f ca="1">IF(ISERROR($V2210),"",OFFSET('Smelter Look-up'!$D$4,$V2210-4,0)&amp;"")</f>
        <v/>
      </c>
      <c r="F2210" s="182" t="str">
        <f ca="1">IF(ISERROR($V2210),"",OFFSET('Smelter Look-up'!$E$4,$V2210-4,0))</f>
        <v/>
      </c>
      <c r="G2210" s="182" t="str">
        <f ca="1">IF(C2210=$X$4,IF(ISERROR($V2210),"Enter smelter details","RMI"),IF(ISERROR($V2210),"",OFFSET('Smelter Look-up'!$F$4,$V2210-4,0)))</f>
        <v/>
      </c>
      <c r="H2210" s="183" t="str">
        <f ca="1">IF(ISERROR($V2210),"",OFFSET('Smelter Look-up'!$G$4,$V2210-4,0))</f>
        <v/>
      </c>
      <c r="I2210" s="184" t="str">
        <f ca="1">IF(ISERROR($V2210),"",OFFSET('Smelter Look-up'!$H$4,$V2210-4,0))</f>
        <v/>
      </c>
      <c r="J2210" s="184" t="str">
        <f ca="1">IF(ISERROR($V2210),"",OFFSET('Smelter Look-up'!$I$4,$V2210-4,0))</f>
        <v/>
      </c>
      <c r="K2210" s="224"/>
      <c r="L2210" s="224"/>
      <c r="M2210" s="224"/>
      <c r="N2210" s="224"/>
      <c r="O2210" s="224"/>
      <c r="P2210" s="185"/>
      <c r="Q2210" s="225"/>
      <c r="R2210" s="182" t="str">
        <f ca="1">IF(ISERROR($V2210),"",OFFSET('Smelter Look-up'!$C$4,$V2210-4,0)&amp;"")</f>
        <v/>
      </c>
      <c r="S2210" s="181" t="str">
        <f t="shared" ca="1" si="311"/>
        <v/>
      </c>
      <c r="T2210" s="181" t="str">
        <f ca="1">IF(B2210="","",IF(ISERROR(MATCH($J2210,SorP!$B$1:$B$6226,0)),"",INDIRECT("'SorP'!$A$"&amp;MATCH($S2210&amp;$J2210,SorP!C:C,0))))</f>
        <v/>
      </c>
      <c r="U2210" s="201"/>
      <c r="V2210" s="226" t="e">
        <f>IF(C2210="",NA(),IF(OR(C2210="Smelter not listed",C2210="Smelter not yet identified"),MATCH($B2210&amp;$D2210,'Smelter Look-up'!$J:$J,0),MATCH($B2210&amp;$C2210,'Smelter Look-up'!$J:$J,0)))</f>
        <v>#N/A</v>
      </c>
      <c r="X2210" s="227">
        <f t="shared" ca="1" si="312"/>
        <v>0</v>
      </c>
      <c r="AB2210" s="228" t="str">
        <f t="shared" si="313"/>
        <v/>
      </c>
    </row>
    <row r="2211" spans="1:28" s="227" customFormat="1" ht="20.25">
      <c r="A2211" s="181"/>
      <c r="B2211" s="182" t="str">
        <f>IF(LEN(A2211)=0,"",INDEX('Smelter Look-up'!$A:$A,MATCH($A2211,'Smelter Look-up'!$E:$E,0)))</f>
        <v/>
      </c>
      <c r="C2211" s="186" t="str">
        <f>IF(LEN(A2211)=0,"",INDEX('Smelter Look-up'!$C:$C,MATCH($A2211,'Smelter Look-up'!$E:$E,0)))</f>
        <v/>
      </c>
      <c r="D2211" s="230"/>
      <c r="E2211" s="182" t="str">
        <f ca="1">IF(ISERROR($V2211),"",OFFSET('Smelter Look-up'!$D$4,$V2211-4,0)&amp;"")</f>
        <v/>
      </c>
      <c r="F2211" s="182" t="str">
        <f ca="1">IF(ISERROR($V2211),"",OFFSET('Smelter Look-up'!$E$4,$V2211-4,0))</f>
        <v/>
      </c>
      <c r="G2211" s="182" t="str">
        <f ca="1">IF(C2211=$X$4,IF(ISERROR($V2211),"Enter smelter details","RMI"),IF(ISERROR($V2211),"",OFFSET('Smelter Look-up'!$F$4,$V2211-4,0)))</f>
        <v/>
      </c>
      <c r="H2211" s="183" t="str">
        <f ca="1">IF(ISERROR($V2211),"",OFFSET('Smelter Look-up'!$G$4,$V2211-4,0))</f>
        <v/>
      </c>
      <c r="I2211" s="184" t="str">
        <f ca="1">IF(ISERROR($V2211),"",OFFSET('Smelter Look-up'!$H$4,$V2211-4,0))</f>
        <v/>
      </c>
      <c r="J2211" s="184" t="str">
        <f ca="1">IF(ISERROR($V2211),"",OFFSET('Smelter Look-up'!$I$4,$V2211-4,0))</f>
        <v/>
      </c>
      <c r="K2211" s="224"/>
      <c r="L2211" s="224"/>
      <c r="M2211" s="224"/>
      <c r="N2211" s="224"/>
      <c r="O2211" s="224"/>
      <c r="P2211" s="185"/>
      <c r="Q2211" s="225"/>
      <c r="R2211" s="182" t="str">
        <f ca="1">IF(ISERROR($V2211),"",OFFSET('Smelter Look-up'!$C$4,$V2211-4,0)&amp;"")</f>
        <v/>
      </c>
      <c r="S2211" s="181" t="str">
        <f t="shared" ca="1" si="311"/>
        <v/>
      </c>
      <c r="T2211" s="181" t="str">
        <f ca="1">IF(B2211="","",IF(ISERROR(MATCH($J2211,SorP!$B$1:$B$6226,0)),"",INDIRECT("'SorP'!$A$"&amp;MATCH($S2211&amp;$J2211,SorP!C:C,0))))</f>
        <v/>
      </c>
      <c r="U2211" s="201"/>
      <c r="V2211" s="226" t="e">
        <f>IF(C2211="",NA(),IF(OR(C2211="Smelter not listed",C2211="Smelter not yet identified"),MATCH($B2211&amp;$D2211,'Smelter Look-up'!$J:$J,0),MATCH($B2211&amp;$C2211,'Smelter Look-up'!$J:$J,0)))</f>
        <v>#N/A</v>
      </c>
      <c r="X2211" s="227">
        <f t="shared" ca="1" si="312"/>
        <v>0</v>
      </c>
      <c r="AB2211" s="228" t="str">
        <f t="shared" si="313"/>
        <v/>
      </c>
    </row>
    <row r="2212" spans="1:28" s="227" customFormat="1" ht="20.25">
      <c r="A2212" s="181"/>
      <c r="B2212" s="182" t="str">
        <f>IF(LEN(A2212)=0,"",INDEX('Smelter Look-up'!$A:$A,MATCH($A2212,'Smelter Look-up'!$E:$E,0)))</f>
        <v/>
      </c>
      <c r="C2212" s="186" t="str">
        <f>IF(LEN(A2212)=0,"",INDEX('Smelter Look-up'!$C:$C,MATCH($A2212,'Smelter Look-up'!$E:$E,0)))</f>
        <v/>
      </c>
      <c r="D2212" s="230"/>
      <c r="E2212" s="182" t="str">
        <f ca="1">IF(ISERROR($V2212),"",OFFSET('Smelter Look-up'!$D$4,$V2212-4,0)&amp;"")</f>
        <v/>
      </c>
      <c r="F2212" s="182" t="str">
        <f ca="1">IF(ISERROR($V2212),"",OFFSET('Smelter Look-up'!$E$4,$V2212-4,0))</f>
        <v/>
      </c>
      <c r="G2212" s="182" t="str">
        <f ca="1">IF(C2212=$X$4,IF(ISERROR($V2212),"Enter smelter details","RMI"),IF(ISERROR($V2212),"",OFFSET('Smelter Look-up'!$F$4,$V2212-4,0)))</f>
        <v/>
      </c>
      <c r="H2212" s="183" t="str">
        <f ca="1">IF(ISERROR($V2212),"",OFFSET('Smelter Look-up'!$G$4,$V2212-4,0))</f>
        <v/>
      </c>
      <c r="I2212" s="184" t="str">
        <f ca="1">IF(ISERROR($V2212),"",OFFSET('Smelter Look-up'!$H$4,$V2212-4,0))</f>
        <v/>
      </c>
      <c r="J2212" s="184" t="str">
        <f ca="1">IF(ISERROR($V2212),"",OFFSET('Smelter Look-up'!$I$4,$V2212-4,0))</f>
        <v/>
      </c>
      <c r="K2212" s="224"/>
      <c r="L2212" s="224"/>
      <c r="M2212" s="224"/>
      <c r="N2212" s="224"/>
      <c r="O2212" s="224"/>
      <c r="P2212" s="185"/>
      <c r="Q2212" s="225"/>
      <c r="R2212" s="182" t="str">
        <f ca="1">IF(ISERROR($V2212),"",OFFSET('Smelter Look-up'!$C$4,$V2212-4,0)&amp;"")</f>
        <v/>
      </c>
      <c r="S2212" s="181" t="str">
        <f t="shared" ca="1" si="311"/>
        <v/>
      </c>
      <c r="T2212" s="181" t="str">
        <f ca="1">IF(B2212="","",IF(ISERROR(MATCH($J2212,SorP!$B$1:$B$6226,0)),"",INDIRECT("'SorP'!$A$"&amp;MATCH($S2212&amp;$J2212,SorP!C:C,0))))</f>
        <v/>
      </c>
      <c r="U2212" s="201"/>
      <c r="V2212" s="226" t="e">
        <f>IF(C2212="",NA(),IF(OR(C2212="Smelter not listed",C2212="Smelter not yet identified"),MATCH($B2212&amp;$D2212,'Smelter Look-up'!$J:$J,0),MATCH($B2212&amp;$C2212,'Smelter Look-up'!$J:$J,0)))</f>
        <v>#N/A</v>
      </c>
      <c r="X2212" s="227">
        <f t="shared" ca="1" si="312"/>
        <v>0</v>
      </c>
      <c r="AB2212" s="228" t="str">
        <f t="shared" si="313"/>
        <v/>
      </c>
    </row>
    <row r="2213" spans="1:28" s="227" customFormat="1" ht="20.25">
      <c r="A2213" s="181"/>
      <c r="B2213" s="182" t="str">
        <f>IF(LEN(A2213)=0,"",INDEX('Smelter Look-up'!$A:$A,MATCH($A2213,'Smelter Look-up'!$E:$E,0)))</f>
        <v/>
      </c>
      <c r="C2213" s="186" t="str">
        <f>IF(LEN(A2213)=0,"",INDEX('Smelter Look-up'!$C:$C,MATCH($A2213,'Smelter Look-up'!$E:$E,0)))</f>
        <v/>
      </c>
      <c r="D2213" s="230"/>
      <c r="E2213" s="182" t="str">
        <f ca="1">IF(ISERROR($V2213),"",OFFSET('Smelter Look-up'!$D$4,$V2213-4,0)&amp;"")</f>
        <v/>
      </c>
      <c r="F2213" s="182" t="str">
        <f ca="1">IF(ISERROR($V2213),"",OFFSET('Smelter Look-up'!$E$4,$V2213-4,0))</f>
        <v/>
      </c>
      <c r="G2213" s="182" t="str">
        <f ca="1">IF(C2213=$X$4,IF(ISERROR($V2213),"Enter smelter details","RMI"),IF(ISERROR($V2213),"",OFFSET('Smelter Look-up'!$F$4,$V2213-4,0)))</f>
        <v/>
      </c>
      <c r="H2213" s="183" t="str">
        <f ca="1">IF(ISERROR($V2213),"",OFFSET('Smelter Look-up'!$G$4,$V2213-4,0))</f>
        <v/>
      </c>
      <c r="I2213" s="184" t="str">
        <f ca="1">IF(ISERROR($V2213),"",OFFSET('Smelter Look-up'!$H$4,$V2213-4,0))</f>
        <v/>
      </c>
      <c r="J2213" s="184" t="str">
        <f ca="1">IF(ISERROR($V2213),"",OFFSET('Smelter Look-up'!$I$4,$V2213-4,0))</f>
        <v/>
      </c>
      <c r="K2213" s="224"/>
      <c r="L2213" s="224"/>
      <c r="M2213" s="224"/>
      <c r="N2213" s="224"/>
      <c r="O2213" s="224"/>
      <c r="P2213" s="185"/>
      <c r="Q2213" s="225"/>
      <c r="R2213" s="182" t="str">
        <f ca="1">IF(ISERROR($V2213),"",OFFSET('Smelter Look-up'!$C$4,$V2213-4,0)&amp;"")</f>
        <v/>
      </c>
      <c r="S2213" s="181" t="str">
        <f t="shared" ca="1" si="311"/>
        <v/>
      </c>
      <c r="T2213" s="181" t="str">
        <f ca="1">IF(B2213="","",IF(ISERROR(MATCH($J2213,SorP!$B$1:$B$6226,0)),"",INDIRECT("'SorP'!$A$"&amp;MATCH($S2213&amp;$J2213,SorP!C:C,0))))</f>
        <v/>
      </c>
      <c r="U2213" s="201"/>
      <c r="V2213" s="226" t="e">
        <f>IF(C2213="",NA(),IF(OR(C2213="Smelter not listed",C2213="Smelter not yet identified"),MATCH($B2213&amp;$D2213,'Smelter Look-up'!$J:$J,0),MATCH($B2213&amp;$C2213,'Smelter Look-up'!$J:$J,0)))</f>
        <v>#N/A</v>
      </c>
      <c r="X2213" s="227">
        <f t="shared" ca="1" si="312"/>
        <v>0</v>
      </c>
      <c r="AB2213" s="228" t="str">
        <f t="shared" si="313"/>
        <v/>
      </c>
    </row>
    <row r="2214" spans="1:28" s="227" customFormat="1" ht="20.25">
      <c r="A2214" s="181"/>
      <c r="B2214" s="182" t="str">
        <f>IF(LEN(A2214)=0,"",INDEX('Smelter Look-up'!$A:$A,MATCH($A2214,'Smelter Look-up'!$E:$E,0)))</f>
        <v/>
      </c>
      <c r="C2214" s="186" t="str">
        <f>IF(LEN(A2214)=0,"",INDEX('Smelter Look-up'!$C:$C,MATCH($A2214,'Smelter Look-up'!$E:$E,0)))</f>
        <v/>
      </c>
      <c r="D2214" s="230"/>
      <c r="E2214" s="182" t="str">
        <f ca="1">IF(ISERROR($V2214),"",OFFSET('Smelter Look-up'!$D$4,$V2214-4,0)&amp;"")</f>
        <v/>
      </c>
      <c r="F2214" s="182" t="str">
        <f ca="1">IF(ISERROR($V2214),"",OFFSET('Smelter Look-up'!$E$4,$V2214-4,0))</f>
        <v/>
      </c>
      <c r="G2214" s="182" t="str">
        <f ca="1">IF(C2214=$X$4,IF(ISERROR($V2214),"Enter smelter details","RMI"),IF(ISERROR($V2214),"",OFFSET('Smelter Look-up'!$F$4,$V2214-4,0)))</f>
        <v/>
      </c>
      <c r="H2214" s="183" t="str">
        <f ca="1">IF(ISERROR($V2214),"",OFFSET('Smelter Look-up'!$G$4,$V2214-4,0))</f>
        <v/>
      </c>
      <c r="I2214" s="184" t="str">
        <f ca="1">IF(ISERROR($V2214),"",OFFSET('Smelter Look-up'!$H$4,$V2214-4,0))</f>
        <v/>
      </c>
      <c r="J2214" s="184" t="str">
        <f ca="1">IF(ISERROR($V2214),"",OFFSET('Smelter Look-up'!$I$4,$V2214-4,0))</f>
        <v/>
      </c>
      <c r="K2214" s="224"/>
      <c r="L2214" s="224"/>
      <c r="M2214" s="224"/>
      <c r="N2214" s="224"/>
      <c r="O2214" s="224"/>
      <c r="P2214" s="185"/>
      <c r="Q2214" s="225"/>
      <c r="R2214" s="182" t="str">
        <f ca="1">IF(ISERROR($V2214),"",OFFSET('Smelter Look-up'!$C$4,$V2214-4,0)&amp;"")</f>
        <v/>
      </c>
      <c r="S2214" s="181" t="str">
        <f t="shared" ca="1" si="311"/>
        <v/>
      </c>
      <c r="T2214" s="181" t="str">
        <f ca="1">IF(B2214="","",IF(ISERROR(MATCH($J2214,SorP!$B$1:$B$6226,0)),"",INDIRECT("'SorP'!$A$"&amp;MATCH($S2214&amp;$J2214,SorP!C:C,0))))</f>
        <v/>
      </c>
      <c r="U2214" s="201"/>
      <c r="V2214" s="226" t="e">
        <f>IF(C2214="",NA(),IF(OR(C2214="Smelter not listed",C2214="Smelter not yet identified"),MATCH($B2214&amp;$D2214,'Smelter Look-up'!$J:$J,0),MATCH($B2214&amp;$C2214,'Smelter Look-up'!$J:$J,0)))</f>
        <v>#N/A</v>
      </c>
      <c r="X2214" s="227">
        <f t="shared" ca="1" si="312"/>
        <v>0</v>
      </c>
      <c r="AB2214" s="228" t="str">
        <f t="shared" si="313"/>
        <v/>
      </c>
    </row>
    <row r="2215" spans="1:28" s="227" customFormat="1" ht="20.25">
      <c r="A2215" s="181"/>
      <c r="B2215" s="182" t="str">
        <f>IF(LEN(A2215)=0,"",INDEX('Smelter Look-up'!$A:$A,MATCH($A2215,'Smelter Look-up'!$E:$E,0)))</f>
        <v/>
      </c>
      <c r="C2215" s="186" t="str">
        <f>IF(LEN(A2215)=0,"",INDEX('Smelter Look-up'!$C:$C,MATCH($A2215,'Smelter Look-up'!$E:$E,0)))</f>
        <v/>
      </c>
      <c r="D2215" s="230"/>
      <c r="E2215" s="182" t="str">
        <f ca="1">IF(ISERROR($V2215),"",OFFSET('Smelter Look-up'!$D$4,$V2215-4,0)&amp;"")</f>
        <v/>
      </c>
      <c r="F2215" s="182" t="str">
        <f ca="1">IF(ISERROR($V2215),"",OFFSET('Smelter Look-up'!$E$4,$V2215-4,0))</f>
        <v/>
      </c>
      <c r="G2215" s="182" t="str">
        <f ca="1">IF(C2215=$X$4,IF(ISERROR($V2215),"Enter smelter details","RMI"),IF(ISERROR($V2215),"",OFFSET('Smelter Look-up'!$F$4,$V2215-4,0)))</f>
        <v/>
      </c>
      <c r="H2215" s="183" t="str">
        <f ca="1">IF(ISERROR($V2215),"",OFFSET('Smelter Look-up'!$G$4,$V2215-4,0))</f>
        <v/>
      </c>
      <c r="I2215" s="184" t="str">
        <f ca="1">IF(ISERROR($V2215),"",OFFSET('Smelter Look-up'!$H$4,$V2215-4,0))</f>
        <v/>
      </c>
      <c r="J2215" s="184" t="str">
        <f ca="1">IF(ISERROR($V2215),"",OFFSET('Smelter Look-up'!$I$4,$V2215-4,0))</f>
        <v/>
      </c>
      <c r="K2215" s="224"/>
      <c r="L2215" s="224"/>
      <c r="M2215" s="224"/>
      <c r="N2215" s="224"/>
      <c r="O2215" s="224"/>
      <c r="P2215" s="185"/>
      <c r="Q2215" s="225"/>
      <c r="R2215" s="182" t="str">
        <f ca="1">IF(ISERROR($V2215),"",OFFSET('Smelter Look-up'!$C$4,$V2215-4,0)&amp;"")</f>
        <v/>
      </c>
      <c r="S2215" s="181" t="str">
        <f t="shared" ca="1" si="311"/>
        <v/>
      </c>
      <c r="T2215" s="181" t="str">
        <f ca="1">IF(B2215="","",IF(ISERROR(MATCH($J2215,SorP!$B$1:$B$6226,0)),"",INDIRECT("'SorP'!$A$"&amp;MATCH($S2215&amp;$J2215,SorP!C:C,0))))</f>
        <v/>
      </c>
      <c r="U2215" s="201"/>
      <c r="V2215" s="226" t="e">
        <f>IF(C2215="",NA(),IF(OR(C2215="Smelter not listed",C2215="Smelter not yet identified"),MATCH($B2215&amp;$D2215,'Smelter Look-up'!$J:$J,0),MATCH($B2215&amp;$C2215,'Smelter Look-up'!$J:$J,0)))</f>
        <v>#N/A</v>
      </c>
      <c r="X2215" s="227">
        <f t="shared" ca="1" si="312"/>
        <v>0</v>
      </c>
      <c r="AB2215" s="228" t="str">
        <f t="shared" si="313"/>
        <v/>
      </c>
    </row>
    <row r="2216" spans="1:28" s="227" customFormat="1" ht="20.25">
      <c r="A2216" s="181"/>
      <c r="B2216" s="182" t="str">
        <f>IF(LEN(A2216)=0,"",INDEX('Smelter Look-up'!$A:$A,MATCH($A2216,'Smelter Look-up'!$E:$E,0)))</f>
        <v/>
      </c>
      <c r="C2216" s="186" t="str">
        <f>IF(LEN(A2216)=0,"",INDEX('Smelter Look-up'!$C:$C,MATCH($A2216,'Smelter Look-up'!$E:$E,0)))</f>
        <v/>
      </c>
      <c r="D2216" s="230"/>
      <c r="E2216" s="182" t="str">
        <f ca="1">IF(ISERROR($V2216),"",OFFSET('Smelter Look-up'!$D$4,$V2216-4,0)&amp;"")</f>
        <v/>
      </c>
      <c r="F2216" s="182" t="str">
        <f ca="1">IF(ISERROR($V2216),"",OFFSET('Smelter Look-up'!$E$4,$V2216-4,0))</f>
        <v/>
      </c>
      <c r="G2216" s="182" t="str">
        <f ca="1">IF(C2216=$X$4,IF(ISERROR($V2216),"Enter smelter details","RMI"),IF(ISERROR($V2216),"",OFFSET('Smelter Look-up'!$F$4,$V2216-4,0)))</f>
        <v/>
      </c>
      <c r="H2216" s="183" t="str">
        <f ca="1">IF(ISERROR($V2216),"",OFFSET('Smelter Look-up'!$G$4,$V2216-4,0))</f>
        <v/>
      </c>
      <c r="I2216" s="184" t="str">
        <f ca="1">IF(ISERROR($V2216),"",OFFSET('Smelter Look-up'!$H$4,$V2216-4,0))</f>
        <v/>
      </c>
      <c r="J2216" s="184" t="str">
        <f ca="1">IF(ISERROR($V2216),"",OFFSET('Smelter Look-up'!$I$4,$V2216-4,0))</f>
        <v/>
      </c>
      <c r="K2216" s="224"/>
      <c r="L2216" s="224"/>
      <c r="M2216" s="224"/>
      <c r="N2216" s="224"/>
      <c r="O2216" s="224"/>
      <c r="P2216" s="185"/>
      <c r="Q2216" s="225"/>
      <c r="R2216" s="182" t="str">
        <f ca="1">IF(ISERROR($V2216),"",OFFSET('Smelter Look-up'!$C$4,$V2216-4,0)&amp;"")</f>
        <v/>
      </c>
      <c r="S2216" s="181" t="str">
        <f t="shared" ca="1" si="311"/>
        <v/>
      </c>
      <c r="T2216" s="181" t="str">
        <f ca="1">IF(B2216="","",IF(ISERROR(MATCH($J2216,SorP!$B$1:$B$6226,0)),"",INDIRECT("'SorP'!$A$"&amp;MATCH($S2216&amp;$J2216,SorP!C:C,0))))</f>
        <v/>
      </c>
      <c r="U2216" s="201"/>
      <c r="V2216" s="226" t="e">
        <f>IF(C2216="",NA(),IF(OR(C2216="Smelter not listed",C2216="Smelter not yet identified"),MATCH($B2216&amp;$D2216,'Smelter Look-up'!$J:$J,0),MATCH($B2216&amp;$C2216,'Smelter Look-up'!$J:$J,0)))</f>
        <v>#N/A</v>
      </c>
      <c r="X2216" s="227">
        <f t="shared" ca="1" si="312"/>
        <v>0</v>
      </c>
      <c r="AB2216" s="228" t="str">
        <f t="shared" si="313"/>
        <v/>
      </c>
    </row>
    <row r="2217" spans="1:28" s="227" customFormat="1" ht="20.25">
      <c r="A2217" s="181"/>
      <c r="B2217" s="182" t="str">
        <f>IF(LEN(A2217)=0,"",INDEX('Smelter Look-up'!$A:$A,MATCH($A2217,'Smelter Look-up'!$E:$E,0)))</f>
        <v/>
      </c>
      <c r="C2217" s="186" t="str">
        <f>IF(LEN(A2217)=0,"",INDEX('Smelter Look-up'!$C:$C,MATCH($A2217,'Smelter Look-up'!$E:$E,0)))</f>
        <v/>
      </c>
      <c r="D2217" s="230"/>
      <c r="E2217" s="182" t="str">
        <f ca="1">IF(ISERROR($V2217),"",OFFSET('Smelter Look-up'!$D$4,$V2217-4,0)&amp;"")</f>
        <v/>
      </c>
      <c r="F2217" s="182" t="str">
        <f ca="1">IF(ISERROR($V2217),"",OFFSET('Smelter Look-up'!$E$4,$V2217-4,0))</f>
        <v/>
      </c>
      <c r="G2217" s="182" t="str">
        <f ca="1">IF(C2217=$X$4,IF(ISERROR($V2217),"Enter smelter details","RMI"),IF(ISERROR($V2217),"",OFFSET('Smelter Look-up'!$F$4,$V2217-4,0)))</f>
        <v/>
      </c>
      <c r="H2217" s="183" t="str">
        <f ca="1">IF(ISERROR($V2217),"",OFFSET('Smelter Look-up'!$G$4,$V2217-4,0))</f>
        <v/>
      </c>
      <c r="I2217" s="184" t="str">
        <f ca="1">IF(ISERROR($V2217),"",OFFSET('Smelter Look-up'!$H$4,$V2217-4,0))</f>
        <v/>
      </c>
      <c r="J2217" s="184" t="str">
        <f ca="1">IF(ISERROR($V2217),"",OFFSET('Smelter Look-up'!$I$4,$V2217-4,0))</f>
        <v/>
      </c>
      <c r="K2217" s="224"/>
      <c r="L2217" s="224"/>
      <c r="M2217" s="224"/>
      <c r="N2217" s="224"/>
      <c r="O2217" s="224"/>
      <c r="P2217" s="185"/>
      <c r="Q2217" s="225"/>
      <c r="R2217" s="182" t="str">
        <f ca="1">IF(ISERROR($V2217),"",OFFSET('Smelter Look-up'!$C$4,$V2217-4,0)&amp;"")</f>
        <v/>
      </c>
      <c r="S2217" s="181" t="str">
        <f t="shared" ca="1" si="311"/>
        <v/>
      </c>
      <c r="T2217" s="181" t="str">
        <f ca="1">IF(B2217="","",IF(ISERROR(MATCH($J2217,SorP!$B$1:$B$6226,0)),"",INDIRECT("'SorP'!$A$"&amp;MATCH($S2217&amp;$J2217,SorP!C:C,0))))</f>
        <v/>
      </c>
      <c r="U2217" s="201"/>
      <c r="V2217" s="226" t="e">
        <f>IF(C2217="",NA(),IF(OR(C2217="Smelter not listed",C2217="Smelter not yet identified"),MATCH($B2217&amp;$D2217,'Smelter Look-up'!$J:$J,0),MATCH($B2217&amp;$C2217,'Smelter Look-up'!$J:$J,0)))</f>
        <v>#N/A</v>
      </c>
      <c r="X2217" s="227">
        <f t="shared" ca="1" si="312"/>
        <v>0</v>
      </c>
      <c r="AB2217" s="228" t="str">
        <f t="shared" si="313"/>
        <v/>
      </c>
    </row>
    <row r="2218" spans="1:28" s="227" customFormat="1" ht="20.25">
      <c r="A2218" s="181"/>
      <c r="B2218" s="182" t="str">
        <f>IF(LEN(A2218)=0,"",INDEX('Smelter Look-up'!$A:$A,MATCH($A2218,'Smelter Look-up'!$E:$E,0)))</f>
        <v/>
      </c>
      <c r="C2218" s="186" t="str">
        <f>IF(LEN(A2218)=0,"",INDEX('Smelter Look-up'!$C:$C,MATCH($A2218,'Smelter Look-up'!$E:$E,0)))</f>
        <v/>
      </c>
      <c r="D2218" s="230"/>
      <c r="E2218" s="182" t="str">
        <f ca="1">IF(ISERROR($V2218),"",OFFSET('Smelter Look-up'!$D$4,$V2218-4,0)&amp;"")</f>
        <v/>
      </c>
      <c r="F2218" s="182" t="str">
        <f ca="1">IF(ISERROR($V2218),"",OFFSET('Smelter Look-up'!$E$4,$V2218-4,0))</f>
        <v/>
      </c>
      <c r="G2218" s="182" t="str">
        <f ca="1">IF(C2218=$X$4,IF(ISERROR($V2218),"Enter smelter details","RMI"),IF(ISERROR($V2218),"",OFFSET('Smelter Look-up'!$F$4,$V2218-4,0)))</f>
        <v/>
      </c>
      <c r="H2218" s="183" t="str">
        <f ca="1">IF(ISERROR($V2218),"",OFFSET('Smelter Look-up'!$G$4,$V2218-4,0))</f>
        <v/>
      </c>
      <c r="I2218" s="184" t="str">
        <f ca="1">IF(ISERROR($V2218),"",OFFSET('Smelter Look-up'!$H$4,$V2218-4,0))</f>
        <v/>
      </c>
      <c r="J2218" s="184" t="str">
        <f ca="1">IF(ISERROR($V2218),"",OFFSET('Smelter Look-up'!$I$4,$V2218-4,0))</f>
        <v/>
      </c>
      <c r="K2218" s="224"/>
      <c r="L2218" s="224"/>
      <c r="M2218" s="224"/>
      <c r="N2218" s="224"/>
      <c r="O2218" s="224"/>
      <c r="P2218" s="185"/>
      <c r="Q2218" s="225"/>
      <c r="R2218" s="182" t="str">
        <f ca="1">IF(ISERROR($V2218),"",OFFSET('Smelter Look-up'!$C$4,$V2218-4,0)&amp;"")</f>
        <v/>
      </c>
      <c r="S2218" s="181" t="str">
        <f t="shared" ca="1" si="311"/>
        <v/>
      </c>
      <c r="T2218" s="181" t="str">
        <f ca="1">IF(B2218="","",IF(ISERROR(MATCH($J2218,SorP!$B$1:$B$6226,0)),"",INDIRECT("'SorP'!$A$"&amp;MATCH($S2218&amp;$J2218,SorP!C:C,0))))</f>
        <v/>
      </c>
      <c r="U2218" s="201"/>
      <c r="V2218" s="226" t="e">
        <f>IF(C2218="",NA(),IF(OR(C2218="Smelter not listed",C2218="Smelter not yet identified"),MATCH($B2218&amp;$D2218,'Smelter Look-up'!$J:$J,0),MATCH($B2218&amp;$C2218,'Smelter Look-up'!$J:$J,0)))</f>
        <v>#N/A</v>
      </c>
      <c r="X2218" s="227">
        <f t="shared" ca="1" si="312"/>
        <v>0</v>
      </c>
      <c r="AB2218" s="228" t="str">
        <f t="shared" si="313"/>
        <v/>
      </c>
    </row>
    <row r="2219" spans="1:28" s="227" customFormat="1" ht="20.25">
      <c r="A2219" s="181"/>
      <c r="B2219" s="182" t="str">
        <f>IF(LEN(A2219)=0,"",INDEX('Smelter Look-up'!$A:$A,MATCH($A2219,'Smelter Look-up'!$E:$E,0)))</f>
        <v/>
      </c>
      <c r="C2219" s="186" t="str">
        <f>IF(LEN(A2219)=0,"",INDEX('Smelter Look-up'!$C:$C,MATCH($A2219,'Smelter Look-up'!$E:$E,0)))</f>
        <v/>
      </c>
      <c r="D2219" s="230"/>
      <c r="E2219" s="182" t="str">
        <f ca="1">IF(ISERROR($V2219),"",OFFSET('Smelter Look-up'!$D$4,$V2219-4,0)&amp;"")</f>
        <v/>
      </c>
      <c r="F2219" s="182" t="str">
        <f ca="1">IF(ISERROR($V2219),"",OFFSET('Smelter Look-up'!$E$4,$V2219-4,0))</f>
        <v/>
      </c>
      <c r="G2219" s="182" t="str">
        <f ca="1">IF(C2219=$X$4,IF(ISERROR($V2219),"Enter smelter details","RMI"),IF(ISERROR($V2219),"",OFFSET('Smelter Look-up'!$F$4,$V2219-4,0)))</f>
        <v/>
      </c>
      <c r="H2219" s="183" t="str">
        <f ca="1">IF(ISERROR($V2219),"",OFFSET('Smelter Look-up'!$G$4,$V2219-4,0))</f>
        <v/>
      </c>
      <c r="I2219" s="184" t="str">
        <f ca="1">IF(ISERROR($V2219),"",OFFSET('Smelter Look-up'!$H$4,$V2219-4,0))</f>
        <v/>
      </c>
      <c r="J2219" s="184" t="str">
        <f ca="1">IF(ISERROR($V2219),"",OFFSET('Smelter Look-up'!$I$4,$V2219-4,0))</f>
        <v/>
      </c>
      <c r="K2219" s="224"/>
      <c r="L2219" s="224"/>
      <c r="M2219" s="224"/>
      <c r="N2219" s="224"/>
      <c r="O2219" s="224"/>
      <c r="P2219" s="185"/>
      <c r="Q2219" s="225"/>
      <c r="R2219" s="182" t="str">
        <f ca="1">IF(ISERROR($V2219),"",OFFSET('Smelter Look-up'!$C$4,$V2219-4,0)&amp;"")</f>
        <v/>
      </c>
      <c r="S2219" s="181" t="str">
        <f t="shared" ca="1" si="311"/>
        <v/>
      </c>
      <c r="T2219" s="181" t="str">
        <f ca="1">IF(B2219="","",IF(ISERROR(MATCH($J2219,SorP!$B$1:$B$6226,0)),"",INDIRECT("'SorP'!$A$"&amp;MATCH($S2219&amp;$J2219,SorP!C:C,0))))</f>
        <v/>
      </c>
      <c r="U2219" s="201"/>
      <c r="V2219" s="226" t="e">
        <f>IF(C2219="",NA(),IF(OR(C2219="Smelter not listed",C2219="Smelter not yet identified"),MATCH($B2219&amp;$D2219,'Smelter Look-up'!$J:$J,0),MATCH($B2219&amp;$C2219,'Smelter Look-up'!$J:$J,0)))</f>
        <v>#N/A</v>
      </c>
      <c r="X2219" s="227">
        <f t="shared" ca="1" si="312"/>
        <v>0</v>
      </c>
      <c r="AB2219" s="228" t="str">
        <f t="shared" si="313"/>
        <v/>
      </c>
    </row>
    <row r="2220" spans="1:28" s="227" customFormat="1" ht="20.25">
      <c r="A2220" s="181"/>
      <c r="B2220" s="182" t="str">
        <f>IF(LEN(A2220)=0,"",INDEX('Smelter Look-up'!$A:$A,MATCH($A2220,'Smelter Look-up'!$E:$E,0)))</f>
        <v/>
      </c>
      <c r="C2220" s="186" t="str">
        <f>IF(LEN(A2220)=0,"",INDEX('Smelter Look-up'!$C:$C,MATCH($A2220,'Smelter Look-up'!$E:$E,0)))</f>
        <v/>
      </c>
      <c r="D2220" s="230"/>
      <c r="E2220" s="182" t="str">
        <f ca="1">IF(ISERROR($V2220),"",OFFSET('Smelter Look-up'!$D$4,$V2220-4,0)&amp;"")</f>
        <v/>
      </c>
      <c r="F2220" s="182" t="str">
        <f ca="1">IF(ISERROR($V2220),"",OFFSET('Smelter Look-up'!$E$4,$V2220-4,0))</f>
        <v/>
      </c>
      <c r="G2220" s="182" t="str">
        <f ca="1">IF(C2220=$X$4,IF(ISERROR($V2220),"Enter smelter details","RMI"),IF(ISERROR($V2220),"",OFFSET('Smelter Look-up'!$F$4,$V2220-4,0)))</f>
        <v/>
      </c>
      <c r="H2220" s="183" t="str">
        <f ca="1">IF(ISERROR($V2220),"",OFFSET('Smelter Look-up'!$G$4,$V2220-4,0))</f>
        <v/>
      </c>
      <c r="I2220" s="184" t="str">
        <f ca="1">IF(ISERROR($V2220),"",OFFSET('Smelter Look-up'!$H$4,$V2220-4,0))</f>
        <v/>
      </c>
      <c r="J2220" s="184" t="str">
        <f ca="1">IF(ISERROR($V2220),"",OFFSET('Smelter Look-up'!$I$4,$V2220-4,0))</f>
        <v/>
      </c>
      <c r="K2220" s="224"/>
      <c r="L2220" s="224"/>
      <c r="M2220" s="224"/>
      <c r="N2220" s="224"/>
      <c r="O2220" s="224"/>
      <c r="P2220" s="185"/>
      <c r="Q2220" s="225"/>
      <c r="R2220" s="182" t="str">
        <f ca="1">IF(ISERROR($V2220),"",OFFSET('Smelter Look-up'!$C$4,$V2220-4,0)&amp;"")</f>
        <v/>
      </c>
      <c r="S2220" s="181" t="str">
        <f t="shared" ca="1" si="311"/>
        <v/>
      </c>
      <c r="T2220" s="181" t="str">
        <f ca="1">IF(B2220="","",IF(ISERROR(MATCH($J2220,SorP!$B$1:$B$6226,0)),"",INDIRECT("'SorP'!$A$"&amp;MATCH($S2220&amp;$J2220,SorP!C:C,0))))</f>
        <v/>
      </c>
      <c r="U2220" s="201"/>
      <c r="V2220" s="226" t="e">
        <f>IF(C2220="",NA(),IF(OR(C2220="Smelter not listed",C2220="Smelter not yet identified"),MATCH($B2220&amp;$D2220,'Smelter Look-up'!$J:$J,0),MATCH($B2220&amp;$C2220,'Smelter Look-up'!$J:$J,0)))</f>
        <v>#N/A</v>
      </c>
      <c r="X2220" s="227">
        <f t="shared" ca="1" si="312"/>
        <v>0</v>
      </c>
      <c r="AB2220" s="228" t="str">
        <f t="shared" si="313"/>
        <v/>
      </c>
    </row>
    <row r="2221" spans="1:28" s="227" customFormat="1" ht="20.25">
      <c r="A2221" s="181"/>
      <c r="B2221" s="182" t="str">
        <f>IF(LEN(A2221)=0,"",INDEX('Smelter Look-up'!$A:$A,MATCH($A2221,'Smelter Look-up'!$E:$E,0)))</f>
        <v/>
      </c>
      <c r="C2221" s="186" t="str">
        <f>IF(LEN(A2221)=0,"",INDEX('Smelter Look-up'!$C:$C,MATCH($A2221,'Smelter Look-up'!$E:$E,0)))</f>
        <v/>
      </c>
      <c r="D2221" s="230"/>
      <c r="E2221" s="182" t="str">
        <f ca="1">IF(ISERROR($V2221),"",OFFSET('Smelter Look-up'!$D$4,$V2221-4,0)&amp;"")</f>
        <v/>
      </c>
      <c r="F2221" s="182" t="str">
        <f ca="1">IF(ISERROR($V2221),"",OFFSET('Smelter Look-up'!$E$4,$V2221-4,0))</f>
        <v/>
      </c>
      <c r="G2221" s="182" t="str">
        <f ca="1">IF(C2221=$X$4,IF(ISERROR($V2221),"Enter smelter details","RMI"),IF(ISERROR($V2221),"",OFFSET('Smelter Look-up'!$F$4,$V2221-4,0)))</f>
        <v/>
      </c>
      <c r="H2221" s="183" t="str">
        <f ca="1">IF(ISERROR($V2221),"",OFFSET('Smelter Look-up'!$G$4,$V2221-4,0))</f>
        <v/>
      </c>
      <c r="I2221" s="184" t="str">
        <f ca="1">IF(ISERROR($V2221),"",OFFSET('Smelter Look-up'!$H$4,$V2221-4,0))</f>
        <v/>
      </c>
      <c r="J2221" s="184" t="str">
        <f ca="1">IF(ISERROR($V2221),"",OFFSET('Smelter Look-up'!$I$4,$V2221-4,0))</f>
        <v/>
      </c>
      <c r="K2221" s="224"/>
      <c r="L2221" s="224"/>
      <c r="M2221" s="224"/>
      <c r="N2221" s="224"/>
      <c r="O2221" s="224"/>
      <c r="P2221" s="185"/>
      <c r="Q2221" s="225"/>
      <c r="R2221" s="182" t="str">
        <f ca="1">IF(ISERROR($V2221),"",OFFSET('Smelter Look-up'!$C$4,$V2221-4,0)&amp;"")</f>
        <v/>
      </c>
      <c r="S2221" s="181" t="str">
        <f t="shared" ca="1" si="311"/>
        <v/>
      </c>
      <c r="T2221" s="181" t="str">
        <f ca="1">IF(B2221="","",IF(ISERROR(MATCH($J2221,SorP!$B$1:$B$6226,0)),"",INDIRECT("'SorP'!$A$"&amp;MATCH($S2221&amp;$J2221,SorP!C:C,0))))</f>
        <v/>
      </c>
      <c r="U2221" s="201"/>
      <c r="V2221" s="226" t="e">
        <f>IF(C2221="",NA(),IF(OR(C2221="Smelter not listed",C2221="Smelter not yet identified"),MATCH($B2221&amp;$D2221,'Smelter Look-up'!$J:$J,0),MATCH($B2221&amp;$C2221,'Smelter Look-up'!$J:$J,0)))</f>
        <v>#N/A</v>
      </c>
      <c r="X2221" s="227">
        <f t="shared" ca="1" si="312"/>
        <v>0</v>
      </c>
      <c r="AB2221" s="228" t="str">
        <f t="shared" si="313"/>
        <v/>
      </c>
    </row>
    <row r="2222" spans="1:28" s="227" customFormat="1" ht="20.25">
      <c r="A2222" s="181"/>
      <c r="B2222" s="182" t="str">
        <f>IF(LEN(A2222)=0,"",INDEX('Smelter Look-up'!$A:$A,MATCH($A2222,'Smelter Look-up'!$E:$E,0)))</f>
        <v/>
      </c>
      <c r="C2222" s="186" t="str">
        <f>IF(LEN(A2222)=0,"",INDEX('Smelter Look-up'!$C:$C,MATCH($A2222,'Smelter Look-up'!$E:$E,0)))</f>
        <v/>
      </c>
      <c r="D2222" s="230"/>
      <c r="E2222" s="182" t="str">
        <f ca="1">IF(ISERROR($V2222),"",OFFSET('Smelter Look-up'!$D$4,$V2222-4,0)&amp;"")</f>
        <v/>
      </c>
      <c r="F2222" s="182" t="str">
        <f ca="1">IF(ISERROR($V2222),"",OFFSET('Smelter Look-up'!$E$4,$V2222-4,0))</f>
        <v/>
      </c>
      <c r="G2222" s="182" t="str">
        <f ca="1">IF(C2222=$X$4,IF(ISERROR($V2222),"Enter smelter details","RMI"),IF(ISERROR($V2222),"",OFFSET('Smelter Look-up'!$F$4,$V2222-4,0)))</f>
        <v/>
      </c>
      <c r="H2222" s="183" t="str">
        <f ca="1">IF(ISERROR($V2222),"",OFFSET('Smelter Look-up'!$G$4,$V2222-4,0))</f>
        <v/>
      </c>
      <c r="I2222" s="184" t="str">
        <f ca="1">IF(ISERROR($V2222),"",OFFSET('Smelter Look-up'!$H$4,$V2222-4,0))</f>
        <v/>
      </c>
      <c r="J2222" s="184" t="str">
        <f ca="1">IF(ISERROR($V2222),"",OFFSET('Smelter Look-up'!$I$4,$V2222-4,0))</f>
        <v/>
      </c>
      <c r="K2222" s="224"/>
      <c r="L2222" s="224"/>
      <c r="M2222" s="224"/>
      <c r="N2222" s="224"/>
      <c r="O2222" s="224"/>
      <c r="P2222" s="185"/>
      <c r="Q2222" s="225"/>
      <c r="R2222" s="182" t="str">
        <f ca="1">IF(ISERROR($V2222),"",OFFSET('Smelter Look-up'!$C$4,$V2222-4,0)&amp;"")</f>
        <v/>
      </c>
      <c r="S2222" s="181" t="str">
        <f t="shared" ca="1" si="311"/>
        <v/>
      </c>
      <c r="T2222" s="181" t="str">
        <f ca="1">IF(B2222="","",IF(ISERROR(MATCH($J2222,SorP!$B$1:$B$6226,0)),"",INDIRECT("'SorP'!$A$"&amp;MATCH($S2222&amp;$J2222,SorP!C:C,0))))</f>
        <v/>
      </c>
      <c r="U2222" s="201"/>
      <c r="V2222" s="226" t="e">
        <f>IF(C2222="",NA(),IF(OR(C2222="Smelter not listed",C2222="Smelter not yet identified"),MATCH($B2222&amp;$D2222,'Smelter Look-up'!$J:$J,0),MATCH($B2222&amp;$C2222,'Smelter Look-up'!$J:$J,0)))</f>
        <v>#N/A</v>
      </c>
      <c r="X2222" s="227">
        <f t="shared" ca="1" si="312"/>
        <v>0</v>
      </c>
      <c r="AB2222" s="228" t="str">
        <f t="shared" si="313"/>
        <v/>
      </c>
    </row>
    <row r="2223" spans="1:28" s="227" customFormat="1" ht="20.25">
      <c r="A2223" s="181"/>
      <c r="B2223" s="182" t="str">
        <f>IF(LEN(A2223)=0,"",INDEX('Smelter Look-up'!$A:$A,MATCH($A2223,'Smelter Look-up'!$E:$E,0)))</f>
        <v/>
      </c>
      <c r="C2223" s="186" t="str">
        <f>IF(LEN(A2223)=0,"",INDEX('Smelter Look-up'!$C:$C,MATCH($A2223,'Smelter Look-up'!$E:$E,0)))</f>
        <v/>
      </c>
      <c r="D2223" s="230"/>
      <c r="E2223" s="182" t="str">
        <f ca="1">IF(ISERROR($V2223),"",OFFSET('Smelter Look-up'!$D$4,$V2223-4,0)&amp;"")</f>
        <v/>
      </c>
      <c r="F2223" s="182" t="str">
        <f ca="1">IF(ISERROR($V2223),"",OFFSET('Smelter Look-up'!$E$4,$V2223-4,0))</f>
        <v/>
      </c>
      <c r="G2223" s="182" t="str">
        <f ca="1">IF(C2223=$X$4,IF(ISERROR($V2223),"Enter smelter details","RMI"),IF(ISERROR($V2223),"",OFFSET('Smelter Look-up'!$F$4,$V2223-4,0)))</f>
        <v/>
      </c>
      <c r="H2223" s="183" t="str">
        <f ca="1">IF(ISERROR($V2223),"",OFFSET('Smelter Look-up'!$G$4,$V2223-4,0))</f>
        <v/>
      </c>
      <c r="I2223" s="184" t="str">
        <f ca="1">IF(ISERROR($V2223),"",OFFSET('Smelter Look-up'!$H$4,$V2223-4,0))</f>
        <v/>
      </c>
      <c r="J2223" s="184" t="str">
        <f ca="1">IF(ISERROR($V2223),"",OFFSET('Smelter Look-up'!$I$4,$V2223-4,0))</f>
        <v/>
      </c>
      <c r="K2223" s="224"/>
      <c r="L2223" s="224"/>
      <c r="M2223" s="224"/>
      <c r="N2223" s="224"/>
      <c r="O2223" s="224"/>
      <c r="P2223" s="185"/>
      <c r="Q2223" s="225"/>
      <c r="R2223" s="182" t="str">
        <f ca="1">IF(ISERROR($V2223),"",OFFSET('Smelter Look-up'!$C$4,$V2223-4,0)&amp;"")</f>
        <v/>
      </c>
      <c r="S2223" s="181" t="str">
        <f t="shared" ca="1" si="311"/>
        <v/>
      </c>
      <c r="T2223" s="181" t="str">
        <f ca="1">IF(B2223="","",IF(ISERROR(MATCH($J2223,SorP!$B$1:$B$6226,0)),"",INDIRECT("'SorP'!$A$"&amp;MATCH($S2223&amp;$J2223,SorP!C:C,0))))</f>
        <v/>
      </c>
      <c r="U2223" s="201"/>
      <c r="V2223" s="226" t="e">
        <f>IF(C2223="",NA(),IF(OR(C2223="Smelter not listed",C2223="Smelter not yet identified"),MATCH($B2223&amp;$D2223,'Smelter Look-up'!$J:$J,0),MATCH($B2223&amp;$C2223,'Smelter Look-up'!$J:$J,0)))</f>
        <v>#N/A</v>
      </c>
      <c r="X2223" s="227">
        <f t="shared" ca="1" si="312"/>
        <v>0</v>
      </c>
      <c r="AB2223" s="228" t="str">
        <f t="shared" si="313"/>
        <v/>
      </c>
    </row>
    <row r="2224" spans="1:28" s="227" customFormat="1" ht="20.25">
      <c r="A2224" s="181"/>
      <c r="B2224" s="182" t="str">
        <f>IF(LEN(A2224)=0,"",INDEX('Smelter Look-up'!$A:$A,MATCH($A2224,'Smelter Look-up'!$E:$E,0)))</f>
        <v/>
      </c>
      <c r="C2224" s="186" t="str">
        <f>IF(LEN(A2224)=0,"",INDEX('Smelter Look-up'!$C:$C,MATCH($A2224,'Smelter Look-up'!$E:$E,0)))</f>
        <v/>
      </c>
      <c r="D2224" s="230"/>
      <c r="E2224" s="182" t="str">
        <f ca="1">IF(ISERROR($V2224),"",OFFSET('Smelter Look-up'!$D$4,$V2224-4,0)&amp;"")</f>
        <v/>
      </c>
      <c r="F2224" s="182" t="str">
        <f ca="1">IF(ISERROR($V2224),"",OFFSET('Smelter Look-up'!$E$4,$V2224-4,0))</f>
        <v/>
      </c>
      <c r="G2224" s="182" t="str">
        <f ca="1">IF(C2224=$X$4,IF(ISERROR($V2224),"Enter smelter details","RMI"),IF(ISERROR($V2224),"",OFFSET('Smelter Look-up'!$F$4,$V2224-4,0)))</f>
        <v/>
      </c>
      <c r="H2224" s="183" t="str">
        <f ca="1">IF(ISERROR($V2224),"",OFFSET('Smelter Look-up'!$G$4,$V2224-4,0))</f>
        <v/>
      </c>
      <c r="I2224" s="184" t="str">
        <f ca="1">IF(ISERROR($V2224),"",OFFSET('Smelter Look-up'!$H$4,$V2224-4,0))</f>
        <v/>
      </c>
      <c r="J2224" s="184" t="str">
        <f ca="1">IF(ISERROR($V2224),"",OFFSET('Smelter Look-up'!$I$4,$V2224-4,0))</f>
        <v/>
      </c>
      <c r="K2224" s="224"/>
      <c r="L2224" s="224"/>
      <c r="M2224" s="224"/>
      <c r="N2224" s="224"/>
      <c r="O2224" s="224"/>
      <c r="P2224" s="185"/>
      <c r="Q2224" s="225"/>
      <c r="R2224" s="182" t="str">
        <f ca="1">IF(ISERROR($V2224),"",OFFSET('Smelter Look-up'!$C$4,$V2224-4,0)&amp;"")</f>
        <v/>
      </c>
      <c r="S2224" s="181" t="str">
        <f t="shared" ca="1" si="311"/>
        <v/>
      </c>
      <c r="T2224" s="181" t="str">
        <f ca="1">IF(B2224="","",IF(ISERROR(MATCH($J2224,SorP!$B$1:$B$6226,0)),"",INDIRECT("'SorP'!$A$"&amp;MATCH($S2224&amp;$J2224,SorP!C:C,0))))</f>
        <v/>
      </c>
      <c r="U2224" s="201"/>
      <c r="V2224" s="226" t="e">
        <f>IF(C2224="",NA(),IF(OR(C2224="Smelter not listed",C2224="Smelter not yet identified"),MATCH($B2224&amp;$D2224,'Smelter Look-up'!$J:$J,0),MATCH($B2224&amp;$C2224,'Smelter Look-up'!$J:$J,0)))</f>
        <v>#N/A</v>
      </c>
      <c r="X2224" s="227">
        <f t="shared" ca="1" si="312"/>
        <v>0</v>
      </c>
      <c r="AB2224" s="228" t="str">
        <f t="shared" si="313"/>
        <v/>
      </c>
    </row>
    <row r="2225" spans="1:28" s="227" customFormat="1" ht="20.25">
      <c r="A2225" s="181"/>
      <c r="B2225" s="182" t="str">
        <f>IF(LEN(A2225)=0,"",INDEX('Smelter Look-up'!$A:$A,MATCH($A2225,'Smelter Look-up'!$E:$E,0)))</f>
        <v/>
      </c>
      <c r="C2225" s="186" t="str">
        <f>IF(LEN(A2225)=0,"",INDEX('Smelter Look-up'!$C:$C,MATCH($A2225,'Smelter Look-up'!$E:$E,0)))</f>
        <v/>
      </c>
      <c r="D2225" s="230"/>
      <c r="E2225" s="182" t="str">
        <f ca="1">IF(ISERROR($V2225),"",OFFSET('Smelter Look-up'!$D$4,$V2225-4,0)&amp;"")</f>
        <v/>
      </c>
      <c r="F2225" s="182" t="str">
        <f ca="1">IF(ISERROR($V2225),"",OFFSET('Smelter Look-up'!$E$4,$V2225-4,0))</f>
        <v/>
      </c>
      <c r="G2225" s="182" t="str">
        <f ca="1">IF(C2225=$X$4,IF(ISERROR($V2225),"Enter smelter details","RMI"),IF(ISERROR($V2225),"",OFFSET('Smelter Look-up'!$F$4,$V2225-4,0)))</f>
        <v/>
      </c>
      <c r="H2225" s="183" t="str">
        <f ca="1">IF(ISERROR($V2225),"",OFFSET('Smelter Look-up'!$G$4,$V2225-4,0))</f>
        <v/>
      </c>
      <c r="I2225" s="184" t="str">
        <f ca="1">IF(ISERROR($V2225),"",OFFSET('Smelter Look-up'!$H$4,$V2225-4,0))</f>
        <v/>
      </c>
      <c r="J2225" s="184" t="str">
        <f ca="1">IF(ISERROR($V2225),"",OFFSET('Smelter Look-up'!$I$4,$V2225-4,0))</f>
        <v/>
      </c>
      <c r="K2225" s="224"/>
      <c r="L2225" s="224"/>
      <c r="M2225" s="224"/>
      <c r="N2225" s="224"/>
      <c r="O2225" s="224"/>
      <c r="P2225" s="185"/>
      <c r="Q2225" s="225"/>
      <c r="R2225" s="182" t="str">
        <f ca="1">IF(ISERROR($V2225),"",OFFSET('Smelter Look-up'!$C$4,$V2225-4,0)&amp;"")</f>
        <v/>
      </c>
      <c r="S2225" s="181" t="str">
        <f t="shared" ca="1" si="311"/>
        <v/>
      </c>
      <c r="T2225" s="181" t="str">
        <f ca="1">IF(B2225="","",IF(ISERROR(MATCH($J2225,SorP!$B$1:$B$6226,0)),"",INDIRECT("'SorP'!$A$"&amp;MATCH($S2225&amp;$J2225,SorP!C:C,0))))</f>
        <v/>
      </c>
      <c r="U2225" s="201"/>
      <c r="V2225" s="226" t="e">
        <f>IF(C2225="",NA(),IF(OR(C2225="Smelter not listed",C2225="Smelter not yet identified"),MATCH($B2225&amp;$D2225,'Smelter Look-up'!$J:$J,0),MATCH($B2225&amp;$C2225,'Smelter Look-up'!$J:$J,0)))</f>
        <v>#N/A</v>
      </c>
      <c r="X2225" s="227">
        <f t="shared" ca="1" si="312"/>
        <v>0</v>
      </c>
      <c r="AB2225" s="228" t="str">
        <f t="shared" si="313"/>
        <v/>
      </c>
    </row>
    <row r="2226" spans="1:28" s="227" customFormat="1" ht="20.25">
      <c r="A2226" s="181"/>
      <c r="B2226" s="182" t="str">
        <f>IF(LEN(A2226)=0,"",INDEX('Smelter Look-up'!$A:$A,MATCH($A2226,'Smelter Look-up'!$E:$E,0)))</f>
        <v/>
      </c>
      <c r="C2226" s="186" t="str">
        <f>IF(LEN(A2226)=0,"",INDEX('Smelter Look-up'!$C:$C,MATCH($A2226,'Smelter Look-up'!$E:$E,0)))</f>
        <v/>
      </c>
      <c r="D2226" s="230"/>
      <c r="E2226" s="182" t="str">
        <f ca="1">IF(ISERROR($V2226),"",OFFSET('Smelter Look-up'!$D$4,$V2226-4,0)&amp;"")</f>
        <v/>
      </c>
      <c r="F2226" s="182" t="str">
        <f ca="1">IF(ISERROR($V2226),"",OFFSET('Smelter Look-up'!$E$4,$V2226-4,0))</f>
        <v/>
      </c>
      <c r="G2226" s="182" t="str">
        <f ca="1">IF(C2226=$X$4,IF(ISERROR($V2226),"Enter smelter details","RMI"),IF(ISERROR($V2226),"",OFFSET('Smelter Look-up'!$F$4,$V2226-4,0)))</f>
        <v/>
      </c>
      <c r="H2226" s="183" t="str">
        <f ca="1">IF(ISERROR($V2226),"",OFFSET('Smelter Look-up'!$G$4,$V2226-4,0))</f>
        <v/>
      </c>
      <c r="I2226" s="184" t="str">
        <f ca="1">IF(ISERROR($V2226),"",OFFSET('Smelter Look-up'!$H$4,$V2226-4,0))</f>
        <v/>
      </c>
      <c r="J2226" s="184" t="str">
        <f ca="1">IF(ISERROR($V2226),"",OFFSET('Smelter Look-up'!$I$4,$V2226-4,0))</f>
        <v/>
      </c>
      <c r="K2226" s="224"/>
      <c r="L2226" s="224"/>
      <c r="M2226" s="224"/>
      <c r="N2226" s="224"/>
      <c r="O2226" s="224"/>
      <c r="P2226" s="185"/>
      <c r="Q2226" s="225"/>
      <c r="R2226" s="182" t="str">
        <f ca="1">IF(ISERROR($V2226),"",OFFSET('Smelter Look-up'!$C$4,$V2226-4,0)&amp;"")</f>
        <v/>
      </c>
      <c r="S2226" s="181" t="str">
        <f t="shared" ca="1" si="311"/>
        <v/>
      </c>
      <c r="T2226" s="181" t="str">
        <f ca="1">IF(B2226="","",IF(ISERROR(MATCH($J2226,SorP!$B$1:$B$6226,0)),"",INDIRECT("'SorP'!$A$"&amp;MATCH($S2226&amp;$J2226,SorP!C:C,0))))</f>
        <v/>
      </c>
      <c r="U2226" s="201"/>
      <c r="V2226" s="226" t="e">
        <f>IF(C2226="",NA(),IF(OR(C2226="Smelter not listed",C2226="Smelter not yet identified"),MATCH($B2226&amp;$D2226,'Smelter Look-up'!$J:$J,0),MATCH($B2226&amp;$C2226,'Smelter Look-up'!$J:$J,0)))</f>
        <v>#N/A</v>
      </c>
      <c r="X2226" s="227">
        <f t="shared" ca="1" si="312"/>
        <v>0</v>
      </c>
      <c r="AB2226" s="228" t="str">
        <f t="shared" si="313"/>
        <v/>
      </c>
    </row>
    <row r="2227" spans="1:28" s="227" customFormat="1" ht="20.25">
      <c r="A2227" s="181"/>
      <c r="B2227" s="182" t="str">
        <f>IF(LEN(A2227)=0,"",INDEX('Smelter Look-up'!$A:$A,MATCH($A2227,'Smelter Look-up'!$E:$E,0)))</f>
        <v/>
      </c>
      <c r="C2227" s="186" t="str">
        <f>IF(LEN(A2227)=0,"",INDEX('Smelter Look-up'!$C:$C,MATCH($A2227,'Smelter Look-up'!$E:$E,0)))</f>
        <v/>
      </c>
      <c r="D2227" s="230"/>
      <c r="E2227" s="182" t="str">
        <f ca="1">IF(ISERROR($V2227),"",OFFSET('Smelter Look-up'!$D$4,$V2227-4,0)&amp;"")</f>
        <v/>
      </c>
      <c r="F2227" s="182" t="str">
        <f ca="1">IF(ISERROR($V2227),"",OFFSET('Smelter Look-up'!$E$4,$V2227-4,0))</f>
        <v/>
      </c>
      <c r="G2227" s="182" t="str">
        <f ca="1">IF(C2227=$X$4,IF(ISERROR($V2227),"Enter smelter details","RMI"),IF(ISERROR($V2227),"",OFFSET('Smelter Look-up'!$F$4,$V2227-4,0)))</f>
        <v/>
      </c>
      <c r="H2227" s="183" t="str">
        <f ca="1">IF(ISERROR($V2227),"",OFFSET('Smelter Look-up'!$G$4,$V2227-4,0))</f>
        <v/>
      </c>
      <c r="I2227" s="184" t="str">
        <f ca="1">IF(ISERROR($V2227),"",OFFSET('Smelter Look-up'!$H$4,$V2227-4,0))</f>
        <v/>
      </c>
      <c r="J2227" s="184" t="str">
        <f ca="1">IF(ISERROR($V2227),"",OFFSET('Smelter Look-up'!$I$4,$V2227-4,0))</f>
        <v/>
      </c>
      <c r="K2227" s="224"/>
      <c r="L2227" s="224"/>
      <c r="M2227" s="224"/>
      <c r="N2227" s="224"/>
      <c r="O2227" s="224"/>
      <c r="P2227" s="185"/>
      <c r="Q2227" s="225"/>
      <c r="R2227" s="182" t="str">
        <f ca="1">IF(ISERROR($V2227),"",OFFSET('Smelter Look-up'!$C$4,$V2227-4,0)&amp;"")</f>
        <v/>
      </c>
      <c r="S2227" s="181" t="str">
        <f t="shared" ca="1" si="311"/>
        <v/>
      </c>
      <c r="T2227" s="181" t="str">
        <f ca="1">IF(B2227="","",IF(ISERROR(MATCH($J2227,SorP!$B$1:$B$6226,0)),"",INDIRECT("'SorP'!$A$"&amp;MATCH($S2227&amp;$J2227,SorP!C:C,0))))</f>
        <v/>
      </c>
      <c r="U2227" s="201"/>
      <c r="V2227" s="226" t="e">
        <f>IF(C2227="",NA(),IF(OR(C2227="Smelter not listed",C2227="Smelter not yet identified"),MATCH($B2227&amp;$D2227,'Smelter Look-up'!$J:$J,0),MATCH($B2227&amp;$C2227,'Smelter Look-up'!$J:$J,0)))</f>
        <v>#N/A</v>
      </c>
      <c r="X2227" s="227">
        <f t="shared" ca="1" si="312"/>
        <v>0</v>
      </c>
      <c r="AB2227" s="228" t="str">
        <f t="shared" si="313"/>
        <v/>
      </c>
    </row>
    <row r="2228" spans="1:28" s="227" customFormat="1" ht="20.25">
      <c r="A2228" s="181"/>
      <c r="B2228" s="182" t="str">
        <f>IF(LEN(A2228)=0,"",INDEX('Smelter Look-up'!$A:$A,MATCH($A2228,'Smelter Look-up'!$E:$E,0)))</f>
        <v/>
      </c>
      <c r="C2228" s="186" t="str">
        <f>IF(LEN(A2228)=0,"",INDEX('Smelter Look-up'!$C:$C,MATCH($A2228,'Smelter Look-up'!$E:$E,0)))</f>
        <v/>
      </c>
      <c r="D2228" s="230"/>
      <c r="E2228" s="182" t="str">
        <f ca="1">IF(ISERROR($V2228),"",OFFSET('Smelter Look-up'!$D$4,$V2228-4,0)&amp;"")</f>
        <v/>
      </c>
      <c r="F2228" s="182" t="str">
        <f ca="1">IF(ISERROR($V2228),"",OFFSET('Smelter Look-up'!$E$4,$V2228-4,0))</f>
        <v/>
      </c>
      <c r="G2228" s="182" t="str">
        <f ca="1">IF(C2228=$X$4,IF(ISERROR($V2228),"Enter smelter details","RMI"),IF(ISERROR($V2228),"",OFFSET('Smelter Look-up'!$F$4,$V2228-4,0)))</f>
        <v/>
      </c>
      <c r="H2228" s="183" t="str">
        <f ca="1">IF(ISERROR($V2228),"",OFFSET('Smelter Look-up'!$G$4,$V2228-4,0))</f>
        <v/>
      </c>
      <c r="I2228" s="184" t="str">
        <f ca="1">IF(ISERROR($V2228),"",OFFSET('Smelter Look-up'!$H$4,$V2228-4,0))</f>
        <v/>
      </c>
      <c r="J2228" s="184" t="str">
        <f ca="1">IF(ISERROR($V2228),"",OFFSET('Smelter Look-up'!$I$4,$V2228-4,0))</f>
        <v/>
      </c>
      <c r="K2228" s="224"/>
      <c r="L2228" s="224"/>
      <c r="M2228" s="224"/>
      <c r="N2228" s="224"/>
      <c r="O2228" s="224"/>
      <c r="P2228" s="185"/>
      <c r="Q2228" s="225"/>
      <c r="R2228" s="182" t="str">
        <f ca="1">IF(ISERROR($V2228),"",OFFSET('Smelter Look-up'!$C$4,$V2228-4,0)&amp;"")</f>
        <v/>
      </c>
      <c r="S2228" s="181" t="str">
        <f t="shared" ca="1" si="311"/>
        <v/>
      </c>
      <c r="T2228" s="181" t="str">
        <f ca="1">IF(B2228="","",IF(ISERROR(MATCH($J2228,SorP!$B$1:$B$6226,0)),"",INDIRECT("'SorP'!$A$"&amp;MATCH($S2228&amp;$J2228,SorP!C:C,0))))</f>
        <v/>
      </c>
      <c r="U2228" s="201"/>
      <c r="V2228" s="226" t="e">
        <f>IF(C2228="",NA(),IF(OR(C2228="Smelter not listed",C2228="Smelter not yet identified"),MATCH($B2228&amp;$D2228,'Smelter Look-up'!$J:$J,0),MATCH($B2228&amp;$C2228,'Smelter Look-up'!$J:$J,0)))</f>
        <v>#N/A</v>
      </c>
      <c r="X2228" s="227">
        <f t="shared" ca="1" si="312"/>
        <v>0</v>
      </c>
      <c r="AB2228" s="228" t="str">
        <f t="shared" si="313"/>
        <v/>
      </c>
    </row>
    <row r="2229" spans="1:28" s="227" customFormat="1" ht="20.25">
      <c r="A2229" s="181"/>
      <c r="B2229" s="182" t="str">
        <f>IF(LEN(A2229)=0,"",INDEX('Smelter Look-up'!$A:$A,MATCH($A2229,'Smelter Look-up'!$E:$E,0)))</f>
        <v/>
      </c>
      <c r="C2229" s="186" t="str">
        <f>IF(LEN(A2229)=0,"",INDEX('Smelter Look-up'!$C:$C,MATCH($A2229,'Smelter Look-up'!$E:$E,0)))</f>
        <v/>
      </c>
      <c r="D2229" s="230"/>
      <c r="E2229" s="182" t="str">
        <f ca="1">IF(ISERROR($V2229),"",OFFSET('Smelter Look-up'!$D$4,$V2229-4,0)&amp;"")</f>
        <v/>
      </c>
      <c r="F2229" s="182" t="str">
        <f ca="1">IF(ISERROR($V2229),"",OFFSET('Smelter Look-up'!$E$4,$V2229-4,0))</f>
        <v/>
      </c>
      <c r="G2229" s="182" t="str">
        <f ca="1">IF(C2229=$X$4,IF(ISERROR($V2229),"Enter smelter details","RMI"),IF(ISERROR($V2229),"",OFFSET('Smelter Look-up'!$F$4,$V2229-4,0)))</f>
        <v/>
      </c>
      <c r="H2229" s="183" t="str">
        <f ca="1">IF(ISERROR($V2229),"",OFFSET('Smelter Look-up'!$G$4,$V2229-4,0))</f>
        <v/>
      </c>
      <c r="I2229" s="184" t="str">
        <f ca="1">IF(ISERROR($V2229),"",OFFSET('Smelter Look-up'!$H$4,$V2229-4,0))</f>
        <v/>
      </c>
      <c r="J2229" s="184" t="str">
        <f ca="1">IF(ISERROR($V2229),"",OFFSET('Smelter Look-up'!$I$4,$V2229-4,0))</f>
        <v/>
      </c>
      <c r="K2229" s="224"/>
      <c r="L2229" s="224"/>
      <c r="M2229" s="224"/>
      <c r="N2229" s="224"/>
      <c r="O2229" s="224"/>
      <c r="P2229" s="185"/>
      <c r="Q2229" s="225"/>
      <c r="R2229" s="182" t="str">
        <f ca="1">IF(ISERROR($V2229),"",OFFSET('Smelter Look-up'!$C$4,$V2229-4,0)&amp;"")</f>
        <v/>
      </c>
      <c r="S2229" s="181" t="str">
        <f t="shared" ca="1" si="311"/>
        <v/>
      </c>
      <c r="T2229" s="181" t="str">
        <f ca="1">IF(B2229="","",IF(ISERROR(MATCH($J2229,SorP!$B$1:$B$6226,0)),"",INDIRECT("'SorP'!$A$"&amp;MATCH($S2229&amp;$J2229,SorP!C:C,0))))</f>
        <v/>
      </c>
      <c r="U2229" s="201"/>
      <c r="V2229" s="226" t="e">
        <f>IF(C2229="",NA(),IF(OR(C2229="Smelter not listed",C2229="Smelter not yet identified"),MATCH($B2229&amp;$D2229,'Smelter Look-up'!$J:$J,0),MATCH($B2229&amp;$C2229,'Smelter Look-up'!$J:$J,0)))</f>
        <v>#N/A</v>
      </c>
      <c r="X2229" s="227">
        <f t="shared" ca="1" si="312"/>
        <v>0</v>
      </c>
      <c r="AB2229" s="228" t="str">
        <f t="shared" si="313"/>
        <v/>
      </c>
    </row>
    <row r="2230" spans="1:28" s="227" customFormat="1" ht="20.25">
      <c r="A2230" s="181"/>
      <c r="B2230" s="182" t="str">
        <f>IF(LEN(A2230)=0,"",INDEX('Smelter Look-up'!$A:$A,MATCH($A2230,'Smelter Look-up'!$E:$E,0)))</f>
        <v/>
      </c>
      <c r="C2230" s="186" t="str">
        <f>IF(LEN(A2230)=0,"",INDEX('Smelter Look-up'!$C:$C,MATCH($A2230,'Smelter Look-up'!$E:$E,0)))</f>
        <v/>
      </c>
      <c r="D2230" s="230"/>
      <c r="E2230" s="182" t="str">
        <f ca="1">IF(ISERROR($V2230),"",OFFSET('Smelter Look-up'!$D$4,$V2230-4,0)&amp;"")</f>
        <v/>
      </c>
      <c r="F2230" s="182" t="str">
        <f ca="1">IF(ISERROR($V2230),"",OFFSET('Smelter Look-up'!$E$4,$V2230-4,0))</f>
        <v/>
      </c>
      <c r="G2230" s="182" t="str">
        <f ca="1">IF(C2230=$X$4,IF(ISERROR($V2230),"Enter smelter details","RMI"),IF(ISERROR($V2230),"",OFFSET('Smelter Look-up'!$F$4,$V2230-4,0)))</f>
        <v/>
      </c>
      <c r="H2230" s="183" t="str">
        <f ca="1">IF(ISERROR($V2230),"",OFFSET('Smelter Look-up'!$G$4,$V2230-4,0))</f>
        <v/>
      </c>
      <c r="I2230" s="184" t="str">
        <f ca="1">IF(ISERROR($V2230),"",OFFSET('Smelter Look-up'!$H$4,$V2230-4,0))</f>
        <v/>
      </c>
      <c r="J2230" s="184" t="str">
        <f ca="1">IF(ISERROR($V2230),"",OFFSET('Smelter Look-up'!$I$4,$V2230-4,0))</f>
        <v/>
      </c>
      <c r="K2230" s="224"/>
      <c r="L2230" s="224"/>
      <c r="M2230" s="224"/>
      <c r="N2230" s="224"/>
      <c r="O2230" s="224"/>
      <c r="P2230" s="185"/>
      <c r="Q2230" s="225"/>
      <c r="R2230" s="182" t="str">
        <f ca="1">IF(ISERROR($V2230),"",OFFSET('Smelter Look-up'!$C$4,$V2230-4,0)&amp;"")</f>
        <v/>
      </c>
      <c r="S2230" s="181" t="str">
        <f t="shared" ca="1" si="311"/>
        <v/>
      </c>
      <c r="T2230" s="181" t="str">
        <f ca="1">IF(B2230="","",IF(ISERROR(MATCH($J2230,SorP!$B$1:$B$6226,0)),"",INDIRECT("'SorP'!$A$"&amp;MATCH($S2230&amp;$J2230,SorP!C:C,0))))</f>
        <v/>
      </c>
      <c r="U2230" s="201"/>
      <c r="V2230" s="226" t="e">
        <f>IF(C2230="",NA(),IF(OR(C2230="Smelter not listed",C2230="Smelter not yet identified"),MATCH($B2230&amp;$D2230,'Smelter Look-up'!$J:$J,0),MATCH($B2230&amp;$C2230,'Smelter Look-up'!$J:$J,0)))</f>
        <v>#N/A</v>
      </c>
      <c r="X2230" s="227">
        <f t="shared" ca="1" si="312"/>
        <v>0</v>
      </c>
      <c r="AB2230" s="228" t="str">
        <f t="shared" si="313"/>
        <v/>
      </c>
    </row>
    <row r="2231" spans="1:28" s="227" customFormat="1" ht="20.25">
      <c r="A2231" s="181"/>
      <c r="B2231" s="182" t="str">
        <f>IF(LEN(A2231)=0,"",INDEX('Smelter Look-up'!$A:$A,MATCH($A2231,'Smelter Look-up'!$E:$E,0)))</f>
        <v/>
      </c>
      <c r="C2231" s="186" t="str">
        <f>IF(LEN(A2231)=0,"",INDEX('Smelter Look-up'!$C:$C,MATCH($A2231,'Smelter Look-up'!$E:$E,0)))</f>
        <v/>
      </c>
      <c r="D2231" s="230"/>
      <c r="E2231" s="182" t="str">
        <f ca="1">IF(ISERROR($V2231),"",OFFSET('Smelter Look-up'!$D$4,$V2231-4,0)&amp;"")</f>
        <v/>
      </c>
      <c r="F2231" s="182" t="str">
        <f ca="1">IF(ISERROR($V2231),"",OFFSET('Smelter Look-up'!$E$4,$V2231-4,0))</f>
        <v/>
      </c>
      <c r="G2231" s="182" t="str">
        <f ca="1">IF(C2231=$X$4,IF(ISERROR($V2231),"Enter smelter details","RMI"),IF(ISERROR($V2231),"",OFFSET('Smelter Look-up'!$F$4,$V2231-4,0)))</f>
        <v/>
      </c>
      <c r="H2231" s="183" t="str">
        <f ca="1">IF(ISERROR($V2231),"",OFFSET('Smelter Look-up'!$G$4,$V2231-4,0))</f>
        <v/>
      </c>
      <c r="I2231" s="184" t="str">
        <f ca="1">IF(ISERROR($V2231),"",OFFSET('Smelter Look-up'!$H$4,$V2231-4,0))</f>
        <v/>
      </c>
      <c r="J2231" s="184" t="str">
        <f ca="1">IF(ISERROR($V2231),"",OFFSET('Smelter Look-up'!$I$4,$V2231-4,0))</f>
        <v/>
      </c>
      <c r="K2231" s="224"/>
      <c r="L2231" s="224"/>
      <c r="M2231" s="224"/>
      <c r="N2231" s="224"/>
      <c r="O2231" s="224"/>
      <c r="P2231" s="185"/>
      <c r="Q2231" s="225"/>
      <c r="R2231" s="182" t="str">
        <f ca="1">IF(ISERROR($V2231),"",OFFSET('Smelter Look-up'!$C$4,$V2231-4,0)&amp;"")</f>
        <v/>
      </c>
      <c r="S2231" s="181" t="str">
        <f t="shared" ca="1" si="311"/>
        <v/>
      </c>
      <c r="T2231" s="181" t="str">
        <f ca="1">IF(B2231="","",IF(ISERROR(MATCH($J2231,SorP!$B$1:$B$6226,0)),"",INDIRECT("'SorP'!$A$"&amp;MATCH($S2231&amp;$J2231,SorP!C:C,0))))</f>
        <v/>
      </c>
      <c r="U2231" s="201"/>
      <c r="V2231" s="226" t="e">
        <f>IF(C2231="",NA(),IF(OR(C2231="Smelter not listed",C2231="Smelter not yet identified"),MATCH($B2231&amp;$D2231,'Smelter Look-up'!$J:$J,0),MATCH($B2231&amp;$C2231,'Smelter Look-up'!$J:$J,0)))</f>
        <v>#N/A</v>
      </c>
      <c r="X2231" s="227">
        <f t="shared" ca="1" si="312"/>
        <v>0</v>
      </c>
      <c r="AB2231" s="228" t="str">
        <f t="shared" si="313"/>
        <v/>
      </c>
    </row>
    <row r="2232" spans="1:28" s="227" customFormat="1" ht="20.25">
      <c r="A2232" s="181"/>
      <c r="B2232" s="182" t="str">
        <f>IF(LEN(A2232)=0,"",INDEX('Smelter Look-up'!$A:$A,MATCH($A2232,'Smelter Look-up'!$E:$E,0)))</f>
        <v/>
      </c>
      <c r="C2232" s="186" t="str">
        <f>IF(LEN(A2232)=0,"",INDEX('Smelter Look-up'!$C:$C,MATCH($A2232,'Smelter Look-up'!$E:$E,0)))</f>
        <v/>
      </c>
      <c r="D2232" s="230"/>
      <c r="E2232" s="182" t="str">
        <f ca="1">IF(ISERROR($V2232),"",OFFSET('Smelter Look-up'!$D$4,$V2232-4,0)&amp;"")</f>
        <v/>
      </c>
      <c r="F2232" s="182" t="str">
        <f ca="1">IF(ISERROR($V2232),"",OFFSET('Smelter Look-up'!$E$4,$V2232-4,0))</f>
        <v/>
      </c>
      <c r="G2232" s="182" t="str">
        <f ca="1">IF(C2232=$X$4,IF(ISERROR($V2232),"Enter smelter details","RMI"),IF(ISERROR($V2232),"",OFFSET('Smelter Look-up'!$F$4,$V2232-4,0)))</f>
        <v/>
      </c>
      <c r="H2232" s="183" t="str">
        <f ca="1">IF(ISERROR($V2232),"",OFFSET('Smelter Look-up'!$G$4,$V2232-4,0))</f>
        <v/>
      </c>
      <c r="I2232" s="184" t="str">
        <f ca="1">IF(ISERROR($V2232),"",OFFSET('Smelter Look-up'!$H$4,$V2232-4,0))</f>
        <v/>
      </c>
      <c r="J2232" s="184" t="str">
        <f ca="1">IF(ISERROR($V2232),"",OFFSET('Smelter Look-up'!$I$4,$V2232-4,0))</f>
        <v/>
      </c>
      <c r="K2232" s="224"/>
      <c r="L2232" s="224"/>
      <c r="M2232" s="224"/>
      <c r="N2232" s="224"/>
      <c r="O2232" s="224"/>
      <c r="P2232" s="185"/>
      <c r="Q2232" s="225"/>
      <c r="R2232" s="182" t="str">
        <f ca="1">IF(ISERROR($V2232),"",OFFSET('Smelter Look-up'!$C$4,$V2232-4,0)&amp;"")</f>
        <v/>
      </c>
      <c r="S2232" s="181" t="str">
        <f t="shared" ca="1" si="311"/>
        <v/>
      </c>
      <c r="T2232" s="181" t="str">
        <f ca="1">IF(B2232="","",IF(ISERROR(MATCH($J2232,SorP!$B$1:$B$6226,0)),"",INDIRECT("'SorP'!$A$"&amp;MATCH($S2232&amp;$J2232,SorP!C:C,0))))</f>
        <v/>
      </c>
      <c r="U2232" s="201"/>
      <c r="V2232" s="226" t="e">
        <f>IF(C2232="",NA(),IF(OR(C2232="Smelter not listed",C2232="Smelter not yet identified"),MATCH($B2232&amp;$D2232,'Smelter Look-up'!$J:$J,0),MATCH($B2232&amp;$C2232,'Smelter Look-up'!$J:$J,0)))</f>
        <v>#N/A</v>
      </c>
      <c r="X2232" s="227">
        <f t="shared" ca="1" si="312"/>
        <v>0</v>
      </c>
      <c r="AB2232" s="228" t="str">
        <f t="shared" si="313"/>
        <v/>
      </c>
    </row>
    <row r="2233" spans="1:28" s="227" customFormat="1" ht="20.25">
      <c r="A2233" s="181"/>
      <c r="B2233" s="182" t="str">
        <f>IF(LEN(A2233)=0,"",INDEX('Smelter Look-up'!$A:$A,MATCH($A2233,'Smelter Look-up'!$E:$E,0)))</f>
        <v/>
      </c>
      <c r="C2233" s="186" t="str">
        <f>IF(LEN(A2233)=0,"",INDEX('Smelter Look-up'!$C:$C,MATCH($A2233,'Smelter Look-up'!$E:$E,0)))</f>
        <v/>
      </c>
      <c r="D2233" s="230"/>
      <c r="E2233" s="182" t="str">
        <f ca="1">IF(ISERROR($V2233),"",OFFSET('Smelter Look-up'!$D$4,$V2233-4,0)&amp;"")</f>
        <v/>
      </c>
      <c r="F2233" s="182" t="str">
        <f ca="1">IF(ISERROR($V2233),"",OFFSET('Smelter Look-up'!$E$4,$V2233-4,0))</f>
        <v/>
      </c>
      <c r="G2233" s="182" t="str">
        <f ca="1">IF(C2233=$X$4,IF(ISERROR($V2233),"Enter smelter details","RMI"),IF(ISERROR($V2233),"",OFFSET('Smelter Look-up'!$F$4,$V2233-4,0)))</f>
        <v/>
      </c>
      <c r="H2233" s="183" t="str">
        <f ca="1">IF(ISERROR($V2233),"",OFFSET('Smelter Look-up'!$G$4,$V2233-4,0))</f>
        <v/>
      </c>
      <c r="I2233" s="184" t="str">
        <f ca="1">IF(ISERROR($V2233),"",OFFSET('Smelter Look-up'!$H$4,$V2233-4,0))</f>
        <v/>
      </c>
      <c r="J2233" s="184" t="str">
        <f ca="1">IF(ISERROR($V2233),"",OFFSET('Smelter Look-up'!$I$4,$V2233-4,0))</f>
        <v/>
      </c>
      <c r="K2233" s="224"/>
      <c r="L2233" s="224"/>
      <c r="M2233" s="224"/>
      <c r="N2233" s="224"/>
      <c r="O2233" s="224"/>
      <c r="P2233" s="185"/>
      <c r="Q2233" s="225"/>
      <c r="R2233" s="182" t="str">
        <f ca="1">IF(ISERROR($V2233),"",OFFSET('Smelter Look-up'!$C$4,$V2233-4,0)&amp;"")</f>
        <v/>
      </c>
      <c r="S2233" s="181" t="str">
        <f t="shared" ca="1" si="311"/>
        <v/>
      </c>
      <c r="T2233" s="181" t="str">
        <f ca="1">IF(B2233="","",IF(ISERROR(MATCH($J2233,SorP!$B$1:$B$6226,0)),"",INDIRECT("'SorP'!$A$"&amp;MATCH($S2233&amp;$J2233,SorP!C:C,0))))</f>
        <v/>
      </c>
      <c r="U2233" s="201"/>
      <c r="V2233" s="226" t="e">
        <f>IF(C2233="",NA(),IF(OR(C2233="Smelter not listed",C2233="Smelter not yet identified"),MATCH($B2233&amp;$D2233,'Smelter Look-up'!$J:$J,0),MATCH($B2233&amp;$C2233,'Smelter Look-up'!$J:$J,0)))</f>
        <v>#N/A</v>
      </c>
      <c r="X2233" s="227">
        <f t="shared" ca="1" si="312"/>
        <v>0</v>
      </c>
      <c r="AB2233" s="228" t="str">
        <f t="shared" si="313"/>
        <v/>
      </c>
    </row>
    <row r="2234" spans="1:28" s="227" customFormat="1" ht="20.25">
      <c r="A2234" s="181"/>
      <c r="B2234" s="182" t="str">
        <f>IF(LEN(A2234)=0,"",INDEX('Smelter Look-up'!$A:$A,MATCH($A2234,'Smelter Look-up'!$E:$E,0)))</f>
        <v/>
      </c>
      <c r="C2234" s="186" t="str">
        <f>IF(LEN(A2234)=0,"",INDEX('Smelter Look-up'!$C:$C,MATCH($A2234,'Smelter Look-up'!$E:$E,0)))</f>
        <v/>
      </c>
      <c r="D2234" s="230"/>
      <c r="E2234" s="182" t="str">
        <f ca="1">IF(ISERROR($V2234),"",OFFSET('Smelter Look-up'!$D$4,$V2234-4,0)&amp;"")</f>
        <v/>
      </c>
      <c r="F2234" s="182" t="str">
        <f ca="1">IF(ISERROR($V2234),"",OFFSET('Smelter Look-up'!$E$4,$V2234-4,0))</f>
        <v/>
      </c>
      <c r="G2234" s="182" t="str">
        <f ca="1">IF(C2234=$X$4,IF(ISERROR($V2234),"Enter smelter details","RMI"),IF(ISERROR($V2234),"",OFFSET('Smelter Look-up'!$F$4,$V2234-4,0)))</f>
        <v/>
      </c>
      <c r="H2234" s="183" t="str">
        <f ca="1">IF(ISERROR($V2234),"",OFFSET('Smelter Look-up'!$G$4,$V2234-4,0))</f>
        <v/>
      </c>
      <c r="I2234" s="184" t="str">
        <f ca="1">IF(ISERROR($V2234),"",OFFSET('Smelter Look-up'!$H$4,$V2234-4,0))</f>
        <v/>
      </c>
      <c r="J2234" s="184" t="str">
        <f ca="1">IF(ISERROR($V2234),"",OFFSET('Smelter Look-up'!$I$4,$V2234-4,0))</f>
        <v/>
      </c>
      <c r="K2234" s="224"/>
      <c r="L2234" s="224"/>
      <c r="M2234" s="224"/>
      <c r="N2234" s="224"/>
      <c r="O2234" s="224"/>
      <c r="P2234" s="185"/>
      <c r="Q2234" s="225"/>
      <c r="R2234" s="182" t="str">
        <f ca="1">IF(ISERROR($V2234),"",OFFSET('Smelter Look-up'!$C$4,$V2234-4,0)&amp;"")</f>
        <v/>
      </c>
      <c r="S2234" s="181" t="str">
        <f t="shared" ca="1" si="311"/>
        <v/>
      </c>
      <c r="T2234" s="181" t="str">
        <f ca="1">IF(B2234="","",IF(ISERROR(MATCH($J2234,SorP!$B$1:$B$6226,0)),"",INDIRECT("'SorP'!$A$"&amp;MATCH($S2234&amp;$J2234,SorP!C:C,0))))</f>
        <v/>
      </c>
      <c r="U2234" s="201"/>
      <c r="V2234" s="226" t="e">
        <f>IF(C2234="",NA(),IF(OR(C2234="Smelter not listed",C2234="Smelter not yet identified"),MATCH($B2234&amp;$D2234,'Smelter Look-up'!$J:$J,0),MATCH($B2234&amp;$C2234,'Smelter Look-up'!$J:$J,0)))</f>
        <v>#N/A</v>
      </c>
      <c r="X2234" s="227">
        <f t="shared" ca="1" si="312"/>
        <v>0</v>
      </c>
      <c r="AB2234" s="228" t="str">
        <f t="shared" si="313"/>
        <v/>
      </c>
    </row>
    <row r="2235" spans="1:28" s="227" customFormat="1" ht="20.25">
      <c r="A2235" s="181"/>
      <c r="B2235" s="182" t="str">
        <f>IF(LEN(A2235)=0,"",INDEX('Smelter Look-up'!$A:$A,MATCH($A2235,'Smelter Look-up'!$E:$E,0)))</f>
        <v/>
      </c>
      <c r="C2235" s="186" t="str">
        <f>IF(LEN(A2235)=0,"",INDEX('Smelter Look-up'!$C:$C,MATCH($A2235,'Smelter Look-up'!$E:$E,0)))</f>
        <v/>
      </c>
      <c r="D2235" s="230"/>
      <c r="E2235" s="182" t="str">
        <f ca="1">IF(ISERROR($V2235),"",OFFSET('Smelter Look-up'!$D$4,$V2235-4,0)&amp;"")</f>
        <v/>
      </c>
      <c r="F2235" s="182" t="str">
        <f ca="1">IF(ISERROR($V2235),"",OFFSET('Smelter Look-up'!$E$4,$V2235-4,0))</f>
        <v/>
      </c>
      <c r="G2235" s="182" t="str">
        <f ca="1">IF(C2235=$X$4,IF(ISERROR($V2235),"Enter smelter details","RMI"),IF(ISERROR($V2235),"",OFFSET('Smelter Look-up'!$F$4,$V2235-4,0)))</f>
        <v/>
      </c>
      <c r="H2235" s="183" t="str">
        <f ca="1">IF(ISERROR($V2235),"",OFFSET('Smelter Look-up'!$G$4,$V2235-4,0))</f>
        <v/>
      </c>
      <c r="I2235" s="184" t="str">
        <f ca="1">IF(ISERROR($V2235),"",OFFSET('Smelter Look-up'!$H$4,$V2235-4,0))</f>
        <v/>
      </c>
      <c r="J2235" s="184" t="str">
        <f ca="1">IF(ISERROR($V2235),"",OFFSET('Smelter Look-up'!$I$4,$V2235-4,0))</f>
        <v/>
      </c>
      <c r="K2235" s="224"/>
      <c r="L2235" s="224"/>
      <c r="M2235" s="224"/>
      <c r="N2235" s="224"/>
      <c r="O2235" s="224"/>
      <c r="P2235" s="185"/>
      <c r="Q2235" s="225"/>
      <c r="R2235" s="182" t="str">
        <f ca="1">IF(ISERROR($V2235),"",OFFSET('Smelter Look-up'!$C$4,$V2235-4,0)&amp;"")</f>
        <v/>
      </c>
      <c r="S2235" s="181" t="str">
        <f t="shared" ref="S2235" ca="1" si="314">IF(B2235="","",IF(ISERROR(MATCH($E2235,CL,0)),"Unknown",INDIRECT("'C'!$A$"&amp;MATCH($E2235,CL,0)+1)))</f>
        <v/>
      </c>
      <c r="T2235" s="181" t="str">
        <f ca="1">IF(B2235="","",IF(ISERROR(MATCH($J2235,SorP!$B$1:$B$6226,0)),"",INDIRECT("'SorP'!$A$"&amp;MATCH($S2235&amp;$J2235,SorP!C:C,0))))</f>
        <v/>
      </c>
      <c r="U2235" s="201"/>
      <c r="V2235" s="226" t="e">
        <f>IF(C2235="",NA(),IF(OR(C2235="Smelter not listed",C2235="Smelter not yet identified"),MATCH($B2235&amp;$D2235,'Smelter Look-up'!$J:$J,0),MATCH($B2235&amp;$C2235,'Smelter Look-up'!$J:$J,0)))</f>
        <v>#N/A</v>
      </c>
      <c r="X2235" s="227">
        <f t="shared" ref="X2235" ca="1" si="315">IF(AND(C2235="Smelter not listed",OR(LEN(D2235)=0,LEN(E2235)=0)),1,0)</f>
        <v>0</v>
      </c>
      <c r="AB2235" s="228" t="str">
        <f t="shared" ref="AB2235" si="316">B2235&amp;C2235</f>
        <v/>
      </c>
    </row>
    <row r="2236" spans="1:28" s="227" customFormat="1" ht="20.25">
      <c r="A2236" s="181"/>
      <c r="B2236" s="182" t="str">
        <f>IF(LEN(A2236)=0,"",INDEX('Smelter Look-up'!$A:$A,MATCH($A2236,'Smelter Look-up'!$E:$E,0)))</f>
        <v/>
      </c>
      <c r="C2236" s="186" t="str">
        <f>IF(LEN(A2236)=0,"",INDEX('Smelter Look-up'!$C:$C,MATCH($A2236,'Smelter Look-up'!$E:$E,0)))</f>
        <v/>
      </c>
      <c r="D2236" s="230"/>
      <c r="E2236" s="182" t="str">
        <f ca="1">IF(ISERROR($V2236),"",OFFSET('Smelter Look-up'!$D$4,$V2236-4,0)&amp;"")</f>
        <v/>
      </c>
      <c r="F2236" s="182" t="str">
        <f ca="1">IF(ISERROR($V2236),"",OFFSET('Smelter Look-up'!$E$4,$V2236-4,0))</f>
        <v/>
      </c>
      <c r="G2236" s="182" t="str">
        <f ca="1">IF(C2236=$X$4,IF(ISERROR($V2236),"Enter smelter details","RMI"),IF(ISERROR($V2236),"",OFFSET('Smelter Look-up'!$F$4,$V2236-4,0)))</f>
        <v/>
      </c>
      <c r="H2236" s="183" t="str">
        <f ca="1">IF(ISERROR($V2236),"",OFFSET('Smelter Look-up'!$G$4,$V2236-4,0))</f>
        <v/>
      </c>
      <c r="I2236" s="184" t="str">
        <f ca="1">IF(ISERROR($V2236),"",OFFSET('Smelter Look-up'!$H$4,$V2236-4,0))</f>
        <v/>
      </c>
      <c r="J2236" s="184" t="str">
        <f ca="1">IF(ISERROR($V2236),"",OFFSET('Smelter Look-up'!$I$4,$V2236-4,0))</f>
        <v/>
      </c>
      <c r="K2236" s="224"/>
      <c r="L2236" s="224"/>
      <c r="M2236" s="224"/>
      <c r="N2236" s="224"/>
      <c r="O2236" s="224"/>
      <c r="P2236" s="185"/>
      <c r="Q2236" s="225"/>
      <c r="R2236" s="182" t="str">
        <f ca="1">IF(ISERROR($V2236),"",OFFSET('Smelter Look-up'!$C$4,$V2236-4,0)&amp;"")</f>
        <v/>
      </c>
      <c r="S2236" s="181" t="str">
        <f t="shared" ref="S2236:S2267" ca="1" si="317">IF(B2236="","",IF(ISERROR(MATCH($E2236,CL,0)),"Unknown",INDIRECT("'C'!$A$"&amp;MATCH($E2236,CL,0)+1)))</f>
        <v/>
      </c>
      <c r="T2236" s="181" t="str">
        <f ca="1">IF(B2236="","",IF(ISERROR(MATCH($J2236,SorP!$B$1:$B$6226,0)),"",INDIRECT("'SorP'!$A$"&amp;MATCH($S2236&amp;$J2236,SorP!C:C,0))))</f>
        <v/>
      </c>
      <c r="U2236" s="201"/>
      <c r="V2236" s="226" t="e">
        <f>IF(C2236="",NA(),IF(OR(C2236="Smelter not listed",C2236="Smelter not yet identified"),MATCH($B2236&amp;$D2236,'Smelter Look-up'!$J:$J,0),MATCH($B2236&amp;$C2236,'Smelter Look-up'!$J:$J,0)))</f>
        <v>#N/A</v>
      </c>
      <c r="X2236" s="227">
        <f t="shared" ref="X2236:X2267" ca="1" si="318">IF(AND(C2236="Smelter not listed",OR(LEN(D2236)=0,LEN(E2236)=0)),1,0)</f>
        <v>0</v>
      </c>
      <c r="AB2236" s="228" t="str">
        <f t="shared" ref="AB2236:AB2267" si="319">B2236&amp;C2236</f>
        <v/>
      </c>
    </row>
    <row r="2237" spans="1:28" s="227" customFormat="1" ht="20.25">
      <c r="A2237" s="181"/>
      <c r="B2237" s="182" t="str">
        <f>IF(LEN(A2237)=0,"",INDEX('Smelter Look-up'!$A:$A,MATCH($A2237,'Smelter Look-up'!$E:$E,0)))</f>
        <v/>
      </c>
      <c r="C2237" s="186" t="str">
        <f>IF(LEN(A2237)=0,"",INDEX('Smelter Look-up'!$C:$C,MATCH($A2237,'Smelter Look-up'!$E:$E,0)))</f>
        <v/>
      </c>
      <c r="D2237" s="230"/>
      <c r="E2237" s="182" t="str">
        <f ca="1">IF(ISERROR($V2237),"",OFFSET('Smelter Look-up'!$D$4,$V2237-4,0)&amp;"")</f>
        <v/>
      </c>
      <c r="F2237" s="182" t="str">
        <f ca="1">IF(ISERROR($V2237),"",OFFSET('Smelter Look-up'!$E$4,$V2237-4,0))</f>
        <v/>
      </c>
      <c r="G2237" s="182" t="str">
        <f ca="1">IF(C2237=$X$4,IF(ISERROR($V2237),"Enter smelter details","RMI"),IF(ISERROR($V2237),"",OFFSET('Smelter Look-up'!$F$4,$V2237-4,0)))</f>
        <v/>
      </c>
      <c r="H2237" s="183" t="str">
        <f ca="1">IF(ISERROR($V2237),"",OFFSET('Smelter Look-up'!$G$4,$V2237-4,0))</f>
        <v/>
      </c>
      <c r="I2237" s="184" t="str">
        <f ca="1">IF(ISERROR($V2237),"",OFFSET('Smelter Look-up'!$H$4,$V2237-4,0))</f>
        <v/>
      </c>
      <c r="J2237" s="184" t="str">
        <f ca="1">IF(ISERROR($V2237),"",OFFSET('Smelter Look-up'!$I$4,$V2237-4,0))</f>
        <v/>
      </c>
      <c r="K2237" s="224"/>
      <c r="L2237" s="224"/>
      <c r="M2237" s="224"/>
      <c r="N2237" s="224"/>
      <c r="O2237" s="224"/>
      <c r="P2237" s="185"/>
      <c r="Q2237" s="225"/>
      <c r="R2237" s="182" t="str">
        <f ca="1">IF(ISERROR($V2237),"",OFFSET('Smelter Look-up'!$C$4,$V2237-4,0)&amp;"")</f>
        <v/>
      </c>
      <c r="S2237" s="181" t="str">
        <f t="shared" ca="1" si="317"/>
        <v/>
      </c>
      <c r="T2237" s="181" t="str">
        <f ca="1">IF(B2237="","",IF(ISERROR(MATCH($J2237,SorP!$B$1:$B$6226,0)),"",INDIRECT("'SorP'!$A$"&amp;MATCH($S2237&amp;$J2237,SorP!C:C,0))))</f>
        <v/>
      </c>
      <c r="U2237" s="201"/>
      <c r="V2237" s="226" t="e">
        <f>IF(C2237="",NA(),IF(OR(C2237="Smelter not listed",C2237="Smelter not yet identified"),MATCH($B2237&amp;$D2237,'Smelter Look-up'!$J:$J,0),MATCH($B2237&amp;$C2237,'Smelter Look-up'!$J:$J,0)))</f>
        <v>#N/A</v>
      </c>
      <c r="X2237" s="227">
        <f t="shared" ca="1" si="318"/>
        <v>0</v>
      </c>
      <c r="AB2237" s="228" t="str">
        <f t="shared" si="319"/>
        <v/>
      </c>
    </row>
    <row r="2238" spans="1:28" s="227" customFormat="1" ht="20.25">
      <c r="A2238" s="181"/>
      <c r="B2238" s="182" t="str">
        <f>IF(LEN(A2238)=0,"",INDEX('Smelter Look-up'!$A:$A,MATCH($A2238,'Smelter Look-up'!$E:$E,0)))</f>
        <v/>
      </c>
      <c r="C2238" s="186" t="str">
        <f>IF(LEN(A2238)=0,"",INDEX('Smelter Look-up'!$C:$C,MATCH($A2238,'Smelter Look-up'!$E:$E,0)))</f>
        <v/>
      </c>
      <c r="D2238" s="230"/>
      <c r="E2238" s="182" t="str">
        <f ca="1">IF(ISERROR($V2238),"",OFFSET('Smelter Look-up'!$D$4,$V2238-4,0)&amp;"")</f>
        <v/>
      </c>
      <c r="F2238" s="182" t="str">
        <f ca="1">IF(ISERROR($V2238),"",OFFSET('Smelter Look-up'!$E$4,$V2238-4,0))</f>
        <v/>
      </c>
      <c r="G2238" s="182" t="str">
        <f ca="1">IF(C2238=$X$4,IF(ISERROR($V2238),"Enter smelter details","RMI"),IF(ISERROR($V2238),"",OFFSET('Smelter Look-up'!$F$4,$V2238-4,0)))</f>
        <v/>
      </c>
      <c r="H2238" s="183" t="str">
        <f ca="1">IF(ISERROR($V2238),"",OFFSET('Smelter Look-up'!$G$4,$V2238-4,0))</f>
        <v/>
      </c>
      <c r="I2238" s="184" t="str">
        <f ca="1">IF(ISERROR($V2238),"",OFFSET('Smelter Look-up'!$H$4,$V2238-4,0))</f>
        <v/>
      </c>
      <c r="J2238" s="184" t="str">
        <f ca="1">IF(ISERROR($V2238),"",OFFSET('Smelter Look-up'!$I$4,$V2238-4,0))</f>
        <v/>
      </c>
      <c r="K2238" s="224"/>
      <c r="L2238" s="224"/>
      <c r="M2238" s="224"/>
      <c r="N2238" s="224"/>
      <c r="O2238" s="224"/>
      <c r="P2238" s="185"/>
      <c r="Q2238" s="225"/>
      <c r="R2238" s="182" t="str">
        <f ca="1">IF(ISERROR($V2238),"",OFFSET('Smelter Look-up'!$C$4,$V2238-4,0)&amp;"")</f>
        <v/>
      </c>
      <c r="S2238" s="181" t="str">
        <f t="shared" ca="1" si="317"/>
        <v/>
      </c>
      <c r="T2238" s="181" t="str">
        <f ca="1">IF(B2238="","",IF(ISERROR(MATCH($J2238,SorP!$B$1:$B$6226,0)),"",INDIRECT("'SorP'!$A$"&amp;MATCH($S2238&amp;$J2238,SorP!C:C,0))))</f>
        <v/>
      </c>
      <c r="U2238" s="201"/>
      <c r="V2238" s="226" t="e">
        <f>IF(C2238="",NA(),IF(OR(C2238="Smelter not listed",C2238="Smelter not yet identified"),MATCH($B2238&amp;$D2238,'Smelter Look-up'!$J:$J,0),MATCH($B2238&amp;$C2238,'Smelter Look-up'!$J:$J,0)))</f>
        <v>#N/A</v>
      </c>
      <c r="X2238" s="227">
        <f t="shared" ca="1" si="318"/>
        <v>0</v>
      </c>
      <c r="AB2238" s="228" t="str">
        <f t="shared" si="319"/>
        <v/>
      </c>
    </row>
    <row r="2239" spans="1:28" s="227" customFormat="1" ht="20.25">
      <c r="A2239" s="181"/>
      <c r="B2239" s="182" t="str">
        <f>IF(LEN(A2239)=0,"",INDEX('Smelter Look-up'!$A:$A,MATCH($A2239,'Smelter Look-up'!$E:$E,0)))</f>
        <v/>
      </c>
      <c r="C2239" s="186" t="str">
        <f>IF(LEN(A2239)=0,"",INDEX('Smelter Look-up'!$C:$C,MATCH($A2239,'Smelter Look-up'!$E:$E,0)))</f>
        <v/>
      </c>
      <c r="D2239" s="230"/>
      <c r="E2239" s="182" t="str">
        <f ca="1">IF(ISERROR($V2239),"",OFFSET('Smelter Look-up'!$D$4,$V2239-4,0)&amp;"")</f>
        <v/>
      </c>
      <c r="F2239" s="182" t="str">
        <f ca="1">IF(ISERROR($V2239),"",OFFSET('Smelter Look-up'!$E$4,$V2239-4,0))</f>
        <v/>
      </c>
      <c r="G2239" s="182" t="str">
        <f ca="1">IF(C2239=$X$4,IF(ISERROR($V2239),"Enter smelter details","RMI"),IF(ISERROR($V2239),"",OFFSET('Smelter Look-up'!$F$4,$V2239-4,0)))</f>
        <v/>
      </c>
      <c r="H2239" s="183" t="str">
        <f ca="1">IF(ISERROR($V2239),"",OFFSET('Smelter Look-up'!$G$4,$V2239-4,0))</f>
        <v/>
      </c>
      <c r="I2239" s="184" t="str">
        <f ca="1">IF(ISERROR($V2239),"",OFFSET('Smelter Look-up'!$H$4,$V2239-4,0))</f>
        <v/>
      </c>
      <c r="J2239" s="184" t="str">
        <f ca="1">IF(ISERROR($V2239),"",OFFSET('Smelter Look-up'!$I$4,$V2239-4,0))</f>
        <v/>
      </c>
      <c r="K2239" s="224"/>
      <c r="L2239" s="224"/>
      <c r="M2239" s="224"/>
      <c r="N2239" s="224"/>
      <c r="O2239" s="224"/>
      <c r="P2239" s="185"/>
      <c r="Q2239" s="225"/>
      <c r="R2239" s="182" t="str">
        <f ca="1">IF(ISERROR($V2239),"",OFFSET('Smelter Look-up'!$C$4,$V2239-4,0)&amp;"")</f>
        <v/>
      </c>
      <c r="S2239" s="181" t="str">
        <f t="shared" ca="1" si="317"/>
        <v/>
      </c>
      <c r="T2239" s="181" t="str">
        <f ca="1">IF(B2239="","",IF(ISERROR(MATCH($J2239,SorP!$B$1:$B$6226,0)),"",INDIRECT("'SorP'!$A$"&amp;MATCH($S2239&amp;$J2239,SorP!C:C,0))))</f>
        <v/>
      </c>
      <c r="U2239" s="201"/>
      <c r="V2239" s="226" t="e">
        <f>IF(C2239="",NA(),IF(OR(C2239="Smelter not listed",C2239="Smelter not yet identified"),MATCH($B2239&amp;$D2239,'Smelter Look-up'!$J:$J,0),MATCH($B2239&amp;$C2239,'Smelter Look-up'!$J:$J,0)))</f>
        <v>#N/A</v>
      </c>
      <c r="X2239" s="227">
        <f t="shared" ca="1" si="318"/>
        <v>0</v>
      </c>
      <c r="AB2239" s="228" t="str">
        <f t="shared" si="319"/>
        <v/>
      </c>
    </row>
    <row r="2240" spans="1:28" s="227" customFormat="1" ht="20.25">
      <c r="A2240" s="181"/>
      <c r="B2240" s="182" t="str">
        <f>IF(LEN(A2240)=0,"",INDEX('Smelter Look-up'!$A:$A,MATCH($A2240,'Smelter Look-up'!$E:$E,0)))</f>
        <v/>
      </c>
      <c r="C2240" s="186" t="str">
        <f>IF(LEN(A2240)=0,"",INDEX('Smelter Look-up'!$C:$C,MATCH($A2240,'Smelter Look-up'!$E:$E,0)))</f>
        <v/>
      </c>
      <c r="D2240" s="230"/>
      <c r="E2240" s="182" t="str">
        <f ca="1">IF(ISERROR($V2240),"",OFFSET('Smelter Look-up'!$D$4,$V2240-4,0)&amp;"")</f>
        <v/>
      </c>
      <c r="F2240" s="182" t="str">
        <f ca="1">IF(ISERROR($V2240),"",OFFSET('Smelter Look-up'!$E$4,$V2240-4,0))</f>
        <v/>
      </c>
      <c r="G2240" s="182" t="str">
        <f ca="1">IF(C2240=$X$4,IF(ISERROR($V2240),"Enter smelter details","RMI"),IF(ISERROR($V2240),"",OFFSET('Smelter Look-up'!$F$4,$V2240-4,0)))</f>
        <v/>
      </c>
      <c r="H2240" s="183" t="str">
        <f ca="1">IF(ISERROR($V2240),"",OFFSET('Smelter Look-up'!$G$4,$V2240-4,0))</f>
        <v/>
      </c>
      <c r="I2240" s="184" t="str">
        <f ca="1">IF(ISERROR($V2240),"",OFFSET('Smelter Look-up'!$H$4,$V2240-4,0))</f>
        <v/>
      </c>
      <c r="J2240" s="184" t="str">
        <f ca="1">IF(ISERROR($V2240),"",OFFSET('Smelter Look-up'!$I$4,$V2240-4,0))</f>
        <v/>
      </c>
      <c r="K2240" s="224"/>
      <c r="L2240" s="224"/>
      <c r="M2240" s="224"/>
      <c r="N2240" s="224"/>
      <c r="O2240" s="224"/>
      <c r="P2240" s="185"/>
      <c r="Q2240" s="225"/>
      <c r="R2240" s="182" t="str">
        <f ca="1">IF(ISERROR($V2240),"",OFFSET('Smelter Look-up'!$C$4,$V2240-4,0)&amp;"")</f>
        <v/>
      </c>
      <c r="S2240" s="181" t="str">
        <f t="shared" ca="1" si="317"/>
        <v/>
      </c>
      <c r="T2240" s="181" t="str">
        <f ca="1">IF(B2240="","",IF(ISERROR(MATCH($J2240,SorP!$B$1:$B$6226,0)),"",INDIRECT("'SorP'!$A$"&amp;MATCH($S2240&amp;$J2240,SorP!C:C,0))))</f>
        <v/>
      </c>
      <c r="U2240" s="201"/>
      <c r="V2240" s="226" t="e">
        <f>IF(C2240="",NA(),IF(OR(C2240="Smelter not listed",C2240="Smelter not yet identified"),MATCH($B2240&amp;$D2240,'Smelter Look-up'!$J:$J,0),MATCH($B2240&amp;$C2240,'Smelter Look-up'!$J:$J,0)))</f>
        <v>#N/A</v>
      </c>
      <c r="X2240" s="227">
        <f t="shared" ca="1" si="318"/>
        <v>0</v>
      </c>
      <c r="AB2240" s="228" t="str">
        <f t="shared" si="319"/>
        <v/>
      </c>
    </row>
    <row r="2241" spans="1:28" s="227" customFormat="1" ht="20.25">
      <c r="A2241" s="181"/>
      <c r="B2241" s="182" t="str">
        <f>IF(LEN(A2241)=0,"",INDEX('Smelter Look-up'!$A:$A,MATCH($A2241,'Smelter Look-up'!$E:$E,0)))</f>
        <v/>
      </c>
      <c r="C2241" s="186" t="str">
        <f>IF(LEN(A2241)=0,"",INDEX('Smelter Look-up'!$C:$C,MATCH($A2241,'Smelter Look-up'!$E:$E,0)))</f>
        <v/>
      </c>
      <c r="D2241" s="230"/>
      <c r="E2241" s="182" t="str">
        <f ca="1">IF(ISERROR($V2241),"",OFFSET('Smelter Look-up'!$D$4,$V2241-4,0)&amp;"")</f>
        <v/>
      </c>
      <c r="F2241" s="182" t="str">
        <f ca="1">IF(ISERROR($V2241),"",OFFSET('Smelter Look-up'!$E$4,$V2241-4,0))</f>
        <v/>
      </c>
      <c r="G2241" s="182" t="str">
        <f ca="1">IF(C2241=$X$4,IF(ISERROR($V2241),"Enter smelter details","RMI"),IF(ISERROR($V2241),"",OFFSET('Smelter Look-up'!$F$4,$V2241-4,0)))</f>
        <v/>
      </c>
      <c r="H2241" s="183" t="str">
        <f ca="1">IF(ISERROR($V2241),"",OFFSET('Smelter Look-up'!$G$4,$V2241-4,0))</f>
        <v/>
      </c>
      <c r="I2241" s="184" t="str">
        <f ca="1">IF(ISERROR($V2241),"",OFFSET('Smelter Look-up'!$H$4,$V2241-4,0))</f>
        <v/>
      </c>
      <c r="J2241" s="184" t="str">
        <f ca="1">IF(ISERROR($V2241),"",OFFSET('Smelter Look-up'!$I$4,$V2241-4,0))</f>
        <v/>
      </c>
      <c r="K2241" s="224"/>
      <c r="L2241" s="224"/>
      <c r="M2241" s="224"/>
      <c r="N2241" s="224"/>
      <c r="O2241" s="224"/>
      <c r="P2241" s="185"/>
      <c r="Q2241" s="225"/>
      <c r="R2241" s="182" t="str">
        <f ca="1">IF(ISERROR($V2241),"",OFFSET('Smelter Look-up'!$C$4,$V2241-4,0)&amp;"")</f>
        <v/>
      </c>
      <c r="S2241" s="181" t="str">
        <f t="shared" ca="1" si="317"/>
        <v/>
      </c>
      <c r="T2241" s="181" t="str">
        <f ca="1">IF(B2241="","",IF(ISERROR(MATCH($J2241,SorP!$B$1:$B$6226,0)),"",INDIRECT("'SorP'!$A$"&amp;MATCH($S2241&amp;$J2241,SorP!C:C,0))))</f>
        <v/>
      </c>
      <c r="U2241" s="201"/>
      <c r="V2241" s="226" t="e">
        <f>IF(C2241="",NA(),IF(OR(C2241="Smelter not listed",C2241="Smelter not yet identified"),MATCH($B2241&amp;$D2241,'Smelter Look-up'!$J:$J,0),MATCH($B2241&amp;$C2241,'Smelter Look-up'!$J:$J,0)))</f>
        <v>#N/A</v>
      </c>
      <c r="X2241" s="227">
        <f t="shared" ca="1" si="318"/>
        <v>0</v>
      </c>
      <c r="AB2241" s="228" t="str">
        <f t="shared" si="319"/>
        <v/>
      </c>
    </row>
    <row r="2242" spans="1:28" s="227" customFormat="1" ht="20.25">
      <c r="A2242" s="181"/>
      <c r="B2242" s="182" t="str">
        <f>IF(LEN(A2242)=0,"",INDEX('Smelter Look-up'!$A:$A,MATCH($A2242,'Smelter Look-up'!$E:$E,0)))</f>
        <v/>
      </c>
      <c r="C2242" s="186" t="str">
        <f>IF(LEN(A2242)=0,"",INDEX('Smelter Look-up'!$C:$C,MATCH($A2242,'Smelter Look-up'!$E:$E,0)))</f>
        <v/>
      </c>
      <c r="D2242" s="230"/>
      <c r="E2242" s="182" t="str">
        <f ca="1">IF(ISERROR($V2242),"",OFFSET('Smelter Look-up'!$D$4,$V2242-4,0)&amp;"")</f>
        <v/>
      </c>
      <c r="F2242" s="182" t="str">
        <f ca="1">IF(ISERROR($V2242),"",OFFSET('Smelter Look-up'!$E$4,$V2242-4,0))</f>
        <v/>
      </c>
      <c r="G2242" s="182" t="str">
        <f ca="1">IF(C2242=$X$4,IF(ISERROR($V2242),"Enter smelter details","RMI"),IF(ISERROR($V2242),"",OFFSET('Smelter Look-up'!$F$4,$V2242-4,0)))</f>
        <v/>
      </c>
      <c r="H2242" s="183" t="str">
        <f ca="1">IF(ISERROR($V2242),"",OFFSET('Smelter Look-up'!$G$4,$V2242-4,0))</f>
        <v/>
      </c>
      <c r="I2242" s="184" t="str">
        <f ca="1">IF(ISERROR($V2242),"",OFFSET('Smelter Look-up'!$H$4,$V2242-4,0))</f>
        <v/>
      </c>
      <c r="J2242" s="184" t="str">
        <f ca="1">IF(ISERROR($V2242),"",OFFSET('Smelter Look-up'!$I$4,$V2242-4,0))</f>
        <v/>
      </c>
      <c r="K2242" s="224"/>
      <c r="L2242" s="224"/>
      <c r="M2242" s="224"/>
      <c r="N2242" s="224"/>
      <c r="O2242" s="224"/>
      <c r="P2242" s="185"/>
      <c r="Q2242" s="225"/>
      <c r="R2242" s="182" t="str">
        <f ca="1">IF(ISERROR($V2242),"",OFFSET('Smelter Look-up'!$C$4,$V2242-4,0)&amp;"")</f>
        <v/>
      </c>
      <c r="S2242" s="181" t="str">
        <f t="shared" ca="1" si="317"/>
        <v/>
      </c>
      <c r="T2242" s="181" t="str">
        <f ca="1">IF(B2242="","",IF(ISERROR(MATCH($J2242,SorP!$B$1:$B$6226,0)),"",INDIRECT("'SorP'!$A$"&amp;MATCH($S2242&amp;$J2242,SorP!C:C,0))))</f>
        <v/>
      </c>
      <c r="U2242" s="201"/>
      <c r="V2242" s="226" t="e">
        <f>IF(C2242="",NA(),IF(OR(C2242="Smelter not listed",C2242="Smelter not yet identified"),MATCH($B2242&amp;$D2242,'Smelter Look-up'!$J:$J,0),MATCH($B2242&amp;$C2242,'Smelter Look-up'!$J:$J,0)))</f>
        <v>#N/A</v>
      </c>
      <c r="X2242" s="227">
        <f t="shared" ca="1" si="318"/>
        <v>0</v>
      </c>
      <c r="AB2242" s="228" t="str">
        <f t="shared" si="319"/>
        <v/>
      </c>
    </row>
    <row r="2243" spans="1:28" s="227" customFormat="1" ht="20.25">
      <c r="A2243" s="181"/>
      <c r="B2243" s="182" t="str">
        <f>IF(LEN(A2243)=0,"",INDEX('Smelter Look-up'!$A:$A,MATCH($A2243,'Smelter Look-up'!$E:$E,0)))</f>
        <v/>
      </c>
      <c r="C2243" s="186" t="str">
        <f>IF(LEN(A2243)=0,"",INDEX('Smelter Look-up'!$C:$C,MATCH($A2243,'Smelter Look-up'!$E:$E,0)))</f>
        <v/>
      </c>
      <c r="D2243" s="230"/>
      <c r="E2243" s="182" t="str">
        <f ca="1">IF(ISERROR($V2243),"",OFFSET('Smelter Look-up'!$D$4,$V2243-4,0)&amp;"")</f>
        <v/>
      </c>
      <c r="F2243" s="182" t="str">
        <f ca="1">IF(ISERROR($V2243),"",OFFSET('Smelter Look-up'!$E$4,$V2243-4,0))</f>
        <v/>
      </c>
      <c r="G2243" s="182" t="str">
        <f ca="1">IF(C2243=$X$4,IF(ISERROR($V2243),"Enter smelter details","RMI"),IF(ISERROR($V2243),"",OFFSET('Smelter Look-up'!$F$4,$V2243-4,0)))</f>
        <v/>
      </c>
      <c r="H2243" s="183" t="str">
        <f ca="1">IF(ISERROR($V2243),"",OFFSET('Smelter Look-up'!$G$4,$V2243-4,0))</f>
        <v/>
      </c>
      <c r="I2243" s="184" t="str">
        <f ca="1">IF(ISERROR($V2243),"",OFFSET('Smelter Look-up'!$H$4,$V2243-4,0))</f>
        <v/>
      </c>
      <c r="J2243" s="184" t="str">
        <f ca="1">IF(ISERROR($V2243),"",OFFSET('Smelter Look-up'!$I$4,$V2243-4,0))</f>
        <v/>
      </c>
      <c r="K2243" s="224"/>
      <c r="L2243" s="224"/>
      <c r="M2243" s="224"/>
      <c r="N2243" s="224"/>
      <c r="O2243" s="224"/>
      <c r="P2243" s="185"/>
      <c r="Q2243" s="225"/>
      <c r="R2243" s="182" t="str">
        <f ca="1">IF(ISERROR($V2243),"",OFFSET('Smelter Look-up'!$C$4,$V2243-4,0)&amp;"")</f>
        <v/>
      </c>
      <c r="S2243" s="181" t="str">
        <f t="shared" ca="1" si="317"/>
        <v/>
      </c>
      <c r="T2243" s="181" t="str">
        <f ca="1">IF(B2243="","",IF(ISERROR(MATCH($J2243,SorP!$B$1:$B$6226,0)),"",INDIRECT("'SorP'!$A$"&amp;MATCH($S2243&amp;$J2243,SorP!C:C,0))))</f>
        <v/>
      </c>
      <c r="U2243" s="201"/>
      <c r="V2243" s="226" t="e">
        <f>IF(C2243="",NA(),IF(OR(C2243="Smelter not listed",C2243="Smelter not yet identified"),MATCH($B2243&amp;$D2243,'Smelter Look-up'!$J:$J,0),MATCH($B2243&amp;$C2243,'Smelter Look-up'!$J:$J,0)))</f>
        <v>#N/A</v>
      </c>
      <c r="X2243" s="227">
        <f t="shared" ca="1" si="318"/>
        <v>0</v>
      </c>
      <c r="AB2243" s="228" t="str">
        <f t="shared" si="319"/>
        <v/>
      </c>
    </row>
    <row r="2244" spans="1:28" s="227" customFormat="1" ht="20.25">
      <c r="A2244" s="181"/>
      <c r="B2244" s="182" t="str">
        <f>IF(LEN(A2244)=0,"",INDEX('Smelter Look-up'!$A:$A,MATCH($A2244,'Smelter Look-up'!$E:$E,0)))</f>
        <v/>
      </c>
      <c r="C2244" s="186" t="str">
        <f>IF(LEN(A2244)=0,"",INDEX('Smelter Look-up'!$C:$C,MATCH($A2244,'Smelter Look-up'!$E:$E,0)))</f>
        <v/>
      </c>
      <c r="D2244" s="230"/>
      <c r="E2244" s="182" t="str">
        <f ca="1">IF(ISERROR($V2244),"",OFFSET('Smelter Look-up'!$D$4,$V2244-4,0)&amp;"")</f>
        <v/>
      </c>
      <c r="F2244" s="182" t="str">
        <f ca="1">IF(ISERROR($V2244),"",OFFSET('Smelter Look-up'!$E$4,$V2244-4,0))</f>
        <v/>
      </c>
      <c r="G2244" s="182" t="str">
        <f ca="1">IF(C2244=$X$4,IF(ISERROR($V2244),"Enter smelter details","RMI"),IF(ISERROR($V2244),"",OFFSET('Smelter Look-up'!$F$4,$V2244-4,0)))</f>
        <v/>
      </c>
      <c r="H2244" s="183" t="str">
        <f ca="1">IF(ISERROR($V2244),"",OFFSET('Smelter Look-up'!$G$4,$V2244-4,0))</f>
        <v/>
      </c>
      <c r="I2244" s="184" t="str">
        <f ca="1">IF(ISERROR($V2244),"",OFFSET('Smelter Look-up'!$H$4,$V2244-4,0))</f>
        <v/>
      </c>
      <c r="J2244" s="184" t="str">
        <f ca="1">IF(ISERROR($V2244),"",OFFSET('Smelter Look-up'!$I$4,$V2244-4,0))</f>
        <v/>
      </c>
      <c r="K2244" s="224"/>
      <c r="L2244" s="224"/>
      <c r="M2244" s="224"/>
      <c r="N2244" s="224"/>
      <c r="O2244" s="224"/>
      <c r="P2244" s="185"/>
      <c r="Q2244" s="225"/>
      <c r="R2244" s="182" t="str">
        <f ca="1">IF(ISERROR($V2244),"",OFFSET('Smelter Look-up'!$C$4,$V2244-4,0)&amp;"")</f>
        <v/>
      </c>
      <c r="S2244" s="181" t="str">
        <f t="shared" ca="1" si="317"/>
        <v/>
      </c>
      <c r="T2244" s="181" t="str">
        <f ca="1">IF(B2244="","",IF(ISERROR(MATCH($J2244,SorP!$B$1:$B$6226,0)),"",INDIRECT("'SorP'!$A$"&amp;MATCH($S2244&amp;$J2244,SorP!C:C,0))))</f>
        <v/>
      </c>
      <c r="U2244" s="201"/>
      <c r="V2244" s="226" t="e">
        <f>IF(C2244="",NA(),IF(OR(C2244="Smelter not listed",C2244="Smelter not yet identified"),MATCH($B2244&amp;$D2244,'Smelter Look-up'!$J:$J,0),MATCH($B2244&amp;$C2244,'Smelter Look-up'!$J:$J,0)))</f>
        <v>#N/A</v>
      </c>
      <c r="X2244" s="227">
        <f t="shared" ca="1" si="318"/>
        <v>0</v>
      </c>
      <c r="AB2244" s="228" t="str">
        <f t="shared" si="319"/>
        <v/>
      </c>
    </row>
    <row r="2245" spans="1:28" s="227" customFormat="1" ht="20.25">
      <c r="A2245" s="181"/>
      <c r="B2245" s="182" t="str">
        <f>IF(LEN(A2245)=0,"",INDEX('Smelter Look-up'!$A:$A,MATCH($A2245,'Smelter Look-up'!$E:$E,0)))</f>
        <v/>
      </c>
      <c r="C2245" s="186" t="str">
        <f>IF(LEN(A2245)=0,"",INDEX('Smelter Look-up'!$C:$C,MATCH($A2245,'Smelter Look-up'!$E:$E,0)))</f>
        <v/>
      </c>
      <c r="D2245" s="230"/>
      <c r="E2245" s="182" t="str">
        <f ca="1">IF(ISERROR($V2245),"",OFFSET('Smelter Look-up'!$D$4,$V2245-4,0)&amp;"")</f>
        <v/>
      </c>
      <c r="F2245" s="182" t="str">
        <f ca="1">IF(ISERROR($V2245),"",OFFSET('Smelter Look-up'!$E$4,$V2245-4,0))</f>
        <v/>
      </c>
      <c r="G2245" s="182" t="str">
        <f ca="1">IF(C2245=$X$4,IF(ISERROR($V2245),"Enter smelter details","RMI"),IF(ISERROR($V2245),"",OFFSET('Smelter Look-up'!$F$4,$V2245-4,0)))</f>
        <v/>
      </c>
      <c r="H2245" s="183" t="str">
        <f ca="1">IF(ISERROR($V2245),"",OFFSET('Smelter Look-up'!$G$4,$V2245-4,0))</f>
        <v/>
      </c>
      <c r="I2245" s="184" t="str">
        <f ca="1">IF(ISERROR($V2245),"",OFFSET('Smelter Look-up'!$H$4,$V2245-4,0))</f>
        <v/>
      </c>
      <c r="J2245" s="184" t="str">
        <f ca="1">IF(ISERROR($V2245),"",OFFSET('Smelter Look-up'!$I$4,$V2245-4,0))</f>
        <v/>
      </c>
      <c r="K2245" s="224"/>
      <c r="L2245" s="224"/>
      <c r="M2245" s="224"/>
      <c r="N2245" s="224"/>
      <c r="O2245" s="224"/>
      <c r="P2245" s="185"/>
      <c r="Q2245" s="225"/>
      <c r="R2245" s="182" t="str">
        <f ca="1">IF(ISERROR($V2245),"",OFFSET('Smelter Look-up'!$C$4,$V2245-4,0)&amp;"")</f>
        <v/>
      </c>
      <c r="S2245" s="181" t="str">
        <f t="shared" ca="1" si="317"/>
        <v/>
      </c>
      <c r="T2245" s="181" t="str">
        <f ca="1">IF(B2245="","",IF(ISERROR(MATCH($J2245,SorP!$B$1:$B$6226,0)),"",INDIRECT("'SorP'!$A$"&amp;MATCH($S2245&amp;$J2245,SorP!C:C,0))))</f>
        <v/>
      </c>
      <c r="U2245" s="201"/>
      <c r="V2245" s="226" t="e">
        <f>IF(C2245="",NA(),IF(OR(C2245="Smelter not listed",C2245="Smelter not yet identified"),MATCH($B2245&amp;$D2245,'Smelter Look-up'!$J:$J,0),MATCH($B2245&amp;$C2245,'Smelter Look-up'!$J:$J,0)))</f>
        <v>#N/A</v>
      </c>
      <c r="X2245" s="227">
        <f t="shared" ca="1" si="318"/>
        <v>0</v>
      </c>
      <c r="AB2245" s="228" t="str">
        <f t="shared" si="319"/>
        <v/>
      </c>
    </row>
    <row r="2246" spans="1:28" s="227" customFormat="1" ht="20.25">
      <c r="A2246" s="181"/>
      <c r="B2246" s="182" t="str">
        <f>IF(LEN(A2246)=0,"",INDEX('Smelter Look-up'!$A:$A,MATCH($A2246,'Smelter Look-up'!$E:$E,0)))</f>
        <v/>
      </c>
      <c r="C2246" s="186" t="str">
        <f>IF(LEN(A2246)=0,"",INDEX('Smelter Look-up'!$C:$C,MATCH($A2246,'Smelter Look-up'!$E:$E,0)))</f>
        <v/>
      </c>
      <c r="D2246" s="230"/>
      <c r="E2246" s="182" t="str">
        <f ca="1">IF(ISERROR($V2246),"",OFFSET('Smelter Look-up'!$D$4,$V2246-4,0)&amp;"")</f>
        <v/>
      </c>
      <c r="F2246" s="182" t="str">
        <f ca="1">IF(ISERROR($V2246),"",OFFSET('Smelter Look-up'!$E$4,$V2246-4,0))</f>
        <v/>
      </c>
      <c r="G2246" s="182" t="str">
        <f ca="1">IF(C2246=$X$4,IF(ISERROR($V2246),"Enter smelter details","RMI"),IF(ISERROR($V2246),"",OFFSET('Smelter Look-up'!$F$4,$V2246-4,0)))</f>
        <v/>
      </c>
      <c r="H2246" s="183" t="str">
        <f ca="1">IF(ISERROR($V2246),"",OFFSET('Smelter Look-up'!$G$4,$V2246-4,0))</f>
        <v/>
      </c>
      <c r="I2246" s="184" t="str">
        <f ca="1">IF(ISERROR($V2246),"",OFFSET('Smelter Look-up'!$H$4,$V2246-4,0))</f>
        <v/>
      </c>
      <c r="J2246" s="184" t="str">
        <f ca="1">IF(ISERROR($V2246),"",OFFSET('Smelter Look-up'!$I$4,$V2246-4,0))</f>
        <v/>
      </c>
      <c r="K2246" s="224"/>
      <c r="L2246" s="224"/>
      <c r="M2246" s="224"/>
      <c r="N2246" s="224"/>
      <c r="O2246" s="224"/>
      <c r="P2246" s="185"/>
      <c r="Q2246" s="225"/>
      <c r="R2246" s="182" t="str">
        <f ca="1">IF(ISERROR($V2246),"",OFFSET('Smelter Look-up'!$C$4,$V2246-4,0)&amp;"")</f>
        <v/>
      </c>
      <c r="S2246" s="181" t="str">
        <f t="shared" ca="1" si="317"/>
        <v/>
      </c>
      <c r="T2246" s="181" t="str">
        <f ca="1">IF(B2246="","",IF(ISERROR(MATCH($J2246,SorP!$B$1:$B$6226,0)),"",INDIRECT("'SorP'!$A$"&amp;MATCH($S2246&amp;$J2246,SorP!C:C,0))))</f>
        <v/>
      </c>
      <c r="U2246" s="201"/>
      <c r="V2246" s="226" t="e">
        <f>IF(C2246="",NA(),IF(OR(C2246="Smelter not listed",C2246="Smelter not yet identified"),MATCH($B2246&amp;$D2246,'Smelter Look-up'!$J:$J,0),MATCH($B2246&amp;$C2246,'Smelter Look-up'!$J:$J,0)))</f>
        <v>#N/A</v>
      </c>
      <c r="X2246" s="227">
        <f t="shared" ca="1" si="318"/>
        <v>0</v>
      </c>
      <c r="AB2246" s="228" t="str">
        <f t="shared" si="319"/>
        <v/>
      </c>
    </row>
    <row r="2247" spans="1:28" s="227" customFormat="1" ht="20.25">
      <c r="A2247" s="181"/>
      <c r="B2247" s="182" t="str">
        <f>IF(LEN(A2247)=0,"",INDEX('Smelter Look-up'!$A:$A,MATCH($A2247,'Smelter Look-up'!$E:$E,0)))</f>
        <v/>
      </c>
      <c r="C2247" s="186" t="str">
        <f>IF(LEN(A2247)=0,"",INDEX('Smelter Look-up'!$C:$C,MATCH($A2247,'Smelter Look-up'!$E:$E,0)))</f>
        <v/>
      </c>
      <c r="D2247" s="230"/>
      <c r="E2247" s="182" t="str">
        <f ca="1">IF(ISERROR($V2247),"",OFFSET('Smelter Look-up'!$D$4,$V2247-4,0)&amp;"")</f>
        <v/>
      </c>
      <c r="F2247" s="182" t="str">
        <f ca="1">IF(ISERROR($V2247),"",OFFSET('Smelter Look-up'!$E$4,$V2247-4,0))</f>
        <v/>
      </c>
      <c r="G2247" s="182" t="str">
        <f ca="1">IF(C2247=$X$4,IF(ISERROR($V2247),"Enter smelter details","RMI"),IF(ISERROR($V2247),"",OFFSET('Smelter Look-up'!$F$4,$V2247-4,0)))</f>
        <v/>
      </c>
      <c r="H2247" s="183" t="str">
        <f ca="1">IF(ISERROR($V2247),"",OFFSET('Smelter Look-up'!$G$4,$V2247-4,0))</f>
        <v/>
      </c>
      <c r="I2247" s="184" t="str">
        <f ca="1">IF(ISERROR($V2247),"",OFFSET('Smelter Look-up'!$H$4,$V2247-4,0))</f>
        <v/>
      </c>
      <c r="J2247" s="184" t="str">
        <f ca="1">IF(ISERROR($V2247),"",OFFSET('Smelter Look-up'!$I$4,$V2247-4,0))</f>
        <v/>
      </c>
      <c r="K2247" s="224"/>
      <c r="L2247" s="224"/>
      <c r="M2247" s="224"/>
      <c r="N2247" s="224"/>
      <c r="O2247" s="224"/>
      <c r="P2247" s="185"/>
      <c r="Q2247" s="225"/>
      <c r="R2247" s="182" t="str">
        <f ca="1">IF(ISERROR($V2247),"",OFFSET('Smelter Look-up'!$C$4,$V2247-4,0)&amp;"")</f>
        <v/>
      </c>
      <c r="S2247" s="181" t="str">
        <f t="shared" ca="1" si="317"/>
        <v/>
      </c>
      <c r="T2247" s="181" t="str">
        <f ca="1">IF(B2247="","",IF(ISERROR(MATCH($J2247,SorP!$B$1:$B$6226,0)),"",INDIRECT("'SorP'!$A$"&amp;MATCH($S2247&amp;$J2247,SorP!C:C,0))))</f>
        <v/>
      </c>
      <c r="U2247" s="201"/>
      <c r="V2247" s="226" t="e">
        <f>IF(C2247="",NA(),IF(OR(C2247="Smelter not listed",C2247="Smelter not yet identified"),MATCH($B2247&amp;$D2247,'Smelter Look-up'!$J:$J,0),MATCH($B2247&amp;$C2247,'Smelter Look-up'!$J:$J,0)))</f>
        <v>#N/A</v>
      </c>
      <c r="X2247" s="227">
        <f t="shared" ca="1" si="318"/>
        <v>0</v>
      </c>
      <c r="AB2247" s="228" t="str">
        <f t="shared" si="319"/>
        <v/>
      </c>
    </row>
    <row r="2248" spans="1:28" s="227" customFormat="1" ht="20.25">
      <c r="A2248" s="181"/>
      <c r="B2248" s="182" t="str">
        <f>IF(LEN(A2248)=0,"",INDEX('Smelter Look-up'!$A:$A,MATCH($A2248,'Smelter Look-up'!$E:$E,0)))</f>
        <v/>
      </c>
      <c r="C2248" s="186" t="str">
        <f>IF(LEN(A2248)=0,"",INDEX('Smelter Look-up'!$C:$C,MATCH($A2248,'Smelter Look-up'!$E:$E,0)))</f>
        <v/>
      </c>
      <c r="D2248" s="230"/>
      <c r="E2248" s="182" t="str">
        <f ca="1">IF(ISERROR($V2248),"",OFFSET('Smelter Look-up'!$D$4,$V2248-4,0)&amp;"")</f>
        <v/>
      </c>
      <c r="F2248" s="182" t="str">
        <f ca="1">IF(ISERROR($V2248),"",OFFSET('Smelter Look-up'!$E$4,$V2248-4,0))</f>
        <v/>
      </c>
      <c r="G2248" s="182" t="str">
        <f ca="1">IF(C2248=$X$4,IF(ISERROR($V2248),"Enter smelter details","RMI"),IF(ISERROR($V2248),"",OFFSET('Smelter Look-up'!$F$4,$V2248-4,0)))</f>
        <v/>
      </c>
      <c r="H2248" s="183" t="str">
        <f ca="1">IF(ISERROR($V2248),"",OFFSET('Smelter Look-up'!$G$4,$V2248-4,0))</f>
        <v/>
      </c>
      <c r="I2248" s="184" t="str">
        <f ca="1">IF(ISERROR($V2248),"",OFFSET('Smelter Look-up'!$H$4,$V2248-4,0))</f>
        <v/>
      </c>
      <c r="J2248" s="184" t="str">
        <f ca="1">IF(ISERROR($V2248),"",OFFSET('Smelter Look-up'!$I$4,$V2248-4,0))</f>
        <v/>
      </c>
      <c r="K2248" s="224"/>
      <c r="L2248" s="224"/>
      <c r="M2248" s="224"/>
      <c r="N2248" s="224"/>
      <c r="O2248" s="224"/>
      <c r="P2248" s="185"/>
      <c r="Q2248" s="225"/>
      <c r="R2248" s="182" t="str">
        <f ca="1">IF(ISERROR($V2248),"",OFFSET('Smelter Look-up'!$C$4,$V2248-4,0)&amp;"")</f>
        <v/>
      </c>
      <c r="S2248" s="181" t="str">
        <f t="shared" ca="1" si="317"/>
        <v/>
      </c>
      <c r="T2248" s="181" t="str">
        <f ca="1">IF(B2248="","",IF(ISERROR(MATCH($J2248,SorP!$B$1:$B$6226,0)),"",INDIRECT("'SorP'!$A$"&amp;MATCH($S2248&amp;$J2248,SorP!C:C,0))))</f>
        <v/>
      </c>
      <c r="U2248" s="201"/>
      <c r="V2248" s="226" t="e">
        <f>IF(C2248="",NA(),IF(OR(C2248="Smelter not listed",C2248="Smelter not yet identified"),MATCH($B2248&amp;$D2248,'Smelter Look-up'!$J:$J,0),MATCH($B2248&amp;$C2248,'Smelter Look-up'!$J:$J,0)))</f>
        <v>#N/A</v>
      </c>
      <c r="X2248" s="227">
        <f t="shared" ca="1" si="318"/>
        <v>0</v>
      </c>
      <c r="AB2248" s="228" t="str">
        <f t="shared" si="319"/>
        <v/>
      </c>
    </row>
    <row r="2249" spans="1:28" s="227" customFormat="1" ht="20.25">
      <c r="A2249" s="181"/>
      <c r="B2249" s="182" t="str">
        <f>IF(LEN(A2249)=0,"",INDEX('Smelter Look-up'!$A:$A,MATCH($A2249,'Smelter Look-up'!$E:$E,0)))</f>
        <v/>
      </c>
      <c r="C2249" s="186" t="str">
        <f>IF(LEN(A2249)=0,"",INDEX('Smelter Look-up'!$C:$C,MATCH($A2249,'Smelter Look-up'!$E:$E,0)))</f>
        <v/>
      </c>
      <c r="D2249" s="230"/>
      <c r="E2249" s="182" t="str">
        <f ca="1">IF(ISERROR($V2249),"",OFFSET('Smelter Look-up'!$D$4,$V2249-4,0)&amp;"")</f>
        <v/>
      </c>
      <c r="F2249" s="182" t="str">
        <f ca="1">IF(ISERROR($V2249),"",OFFSET('Smelter Look-up'!$E$4,$V2249-4,0))</f>
        <v/>
      </c>
      <c r="G2249" s="182" t="str">
        <f ca="1">IF(C2249=$X$4,IF(ISERROR($V2249),"Enter smelter details","RMI"),IF(ISERROR($V2249),"",OFFSET('Smelter Look-up'!$F$4,$V2249-4,0)))</f>
        <v/>
      </c>
      <c r="H2249" s="183" t="str">
        <f ca="1">IF(ISERROR($V2249),"",OFFSET('Smelter Look-up'!$G$4,$V2249-4,0))</f>
        <v/>
      </c>
      <c r="I2249" s="184" t="str">
        <f ca="1">IF(ISERROR($V2249),"",OFFSET('Smelter Look-up'!$H$4,$V2249-4,0))</f>
        <v/>
      </c>
      <c r="J2249" s="184" t="str">
        <f ca="1">IF(ISERROR($V2249),"",OFFSET('Smelter Look-up'!$I$4,$V2249-4,0))</f>
        <v/>
      </c>
      <c r="K2249" s="224"/>
      <c r="L2249" s="224"/>
      <c r="M2249" s="224"/>
      <c r="N2249" s="224"/>
      <c r="O2249" s="224"/>
      <c r="P2249" s="185"/>
      <c r="Q2249" s="225"/>
      <c r="R2249" s="182" t="str">
        <f ca="1">IF(ISERROR($V2249),"",OFFSET('Smelter Look-up'!$C$4,$V2249-4,0)&amp;"")</f>
        <v/>
      </c>
      <c r="S2249" s="181" t="str">
        <f t="shared" ca="1" si="317"/>
        <v/>
      </c>
      <c r="T2249" s="181" t="str">
        <f ca="1">IF(B2249="","",IF(ISERROR(MATCH($J2249,SorP!$B$1:$B$6226,0)),"",INDIRECT("'SorP'!$A$"&amp;MATCH($S2249&amp;$J2249,SorP!C:C,0))))</f>
        <v/>
      </c>
      <c r="U2249" s="201"/>
      <c r="V2249" s="226" t="e">
        <f>IF(C2249="",NA(),IF(OR(C2249="Smelter not listed",C2249="Smelter not yet identified"),MATCH($B2249&amp;$D2249,'Smelter Look-up'!$J:$J,0),MATCH($B2249&amp;$C2249,'Smelter Look-up'!$J:$J,0)))</f>
        <v>#N/A</v>
      </c>
      <c r="X2249" s="227">
        <f t="shared" ca="1" si="318"/>
        <v>0</v>
      </c>
      <c r="AB2249" s="228" t="str">
        <f t="shared" si="319"/>
        <v/>
      </c>
    </row>
    <row r="2250" spans="1:28" s="227" customFormat="1" ht="20.25">
      <c r="A2250" s="181"/>
      <c r="B2250" s="182" t="str">
        <f>IF(LEN(A2250)=0,"",INDEX('Smelter Look-up'!$A:$A,MATCH($A2250,'Smelter Look-up'!$E:$E,0)))</f>
        <v/>
      </c>
      <c r="C2250" s="186" t="str">
        <f>IF(LEN(A2250)=0,"",INDEX('Smelter Look-up'!$C:$C,MATCH($A2250,'Smelter Look-up'!$E:$E,0)))</f>
        <v/>
      </c>
      <c r="D2250" s="230"/>
      <c r="E2250" s="182" t="str">
        <f ca="1">IF(ISERROR($V2250),"",OFFSET('Smelter Look-up'!$D$4,$V2250-4,0)&amp;"")</f>
        <v/>
      </c>
      <c r="F2250" s="182" t="str">
        <f ca="1">IF(ISERROR($V2250),"",OFFSET('Smelter Look-up'!$E$4,$V2250-4,0))</f>
        <v/>
      </c>
      <c r="G2250" s="182" t="str">
        <f ca="1">IF(C2250=$X$4,IF(ISERROR($V2250),"Enter smelter details","RMI"),IF(ISERROR($V2250),"",OFFSET('Smelter Look-up'!$F$4,$V2250-4,0)))</f>
        <v/>
      </c>
      <c r="H2250" s="183" t="str">
        <f ca="1">IF(ISERROR($V2250),"",OFFSET('Smelter Look-up'!$G$4,$V2250-4,0))</f>
        <v/>
      </c>
      <c r="I2250" s="184" t="str">
        <f ca="1">IF(ISERROR($V2250),"",OFFSET('Smelter Look-up'!$H$4,$V2250-4,0))</f>
        <v/>
      </c>
      <c r="J2250" s="184" t="str">
        <f ca="1">IF(ISERROR($V2250),"",OFFSET('Smelter Look-up'!$I$4,$V2250-4,0))</f>
        <v/>
      </c>
      <c r="K2250" s="224"/>
      <c r="L2250" s="224"/>
      <c r="M2250" s="224"/>
      <c r="N2250" s="224"/>
      <c r="O2250" s="224"/>
      <c r="P2250" s="185"/>
      <c r="Q2250" s="225"/>
      <c r="R2250" s="182" t="str">
        <f ca="1">IF(ISERROR($V2250),"",OFFSET('Smelter Look-up'!$C$4,$V2250-4,0)&amp;"")</f>
        <v/>
      </c>
      <c r="S2250" s="181" t="str">
        <f t="shared" ca="1" si="317"/>
        <v/>
      </c>
      <c r="T2250" s="181" t="str">
        <f ca="1">IF(B2250="","",IF(ISERROR(MATCH($J2250,SorP!$B$1:$B$6226,0)),"",INDIRECT("'SorP'!$A$"&amp;MATCH($S2250&amp;$J2250,SorP!C:C,0))))</f>
        <v/>
      </c>
      <c r="U2250" s="201"/>
      <c r="V2250" s="226" t="e">
        <f>IF(C2250="",NA(),IF(OR(C2250="Smelter not listed",C2250="Smelter not yet identified"),MATCH($B2250&amp;$D2250,'Smelter Look-up'!$J:$J,0),MATCH($B2250&amp;$C2250,'Smelter Look-up'!$J:$J,0)))</f>
        <v>#N/A</v>
      </c>
      <c r="X2250" s="227">
        <f t="shared" ca="1" si="318"/>
        <v>0</v>
      </c>
      <c r="AB2250" s="228" t="str">
        <f t="shared" si="319"/>
        <v/>
      </c>
    </row>
    <row r="2251" spans="1:28" s="227" customFormat="1" ht="20.25">
      <c r="A2251" s="181"/>
      <c r="B2251" s="182" t="str">
        <f>IF(LEN(A2251)=0,"",INDEX('Smelter Look-up'!$A:$A,MATCH($A2251,'Smelter Look-up'!$E:$E,0)))</f>
        <v/>
      </c>
      <c r="C2251" s="186" t="str">
        <f>IF(LEN(A2251)=0,"",INDEX('Smelter Look-up'!$C:$C,MATCH($A2251,'Smelter Look-up'!$E:$E,0)))</f>
        <v/>
      </c>
      <c r="D2251" s="230"/>
      <c r="E2251" s="182" t="str">
        <f ca="1">IF(ISERROR($V2251),"",OFFSET('Smelter Look-up'!$D$4,$V2251-4,0)&amp;"")</f>
        <v/>
      </c>
      <c r="F2251" s="182" t="str">
        <f ca="1">IF(ISERROR($V2251),"",OFFSET('Smelter Look-up'!$E$4,$V2251-4,0))</f>
        <v/>
      </c>
      <c r="G2251" s="182" t="str">
        <f ca="1">IF(C2251=$X$4,IF(ISERROR($V2251),"Enter smelter details","RMI"),IF(ISERROR($V2251),"",OFFSET('Smelter Look-up'!$F$4,$V2251-4,0)))</f>
        <v/>
      </c>
      <c r="H2251" s="183" t="str">
        <f ca="1">IF(ISERROR($V2251),"",OFFSET('Smelter Look-up'!$G$4,$V2251-4,0))</f>
        <v/>
      </c>
      <c r="I2251" s="184" t="str">
        <f ca="1">IF(ISERROR($V2251),"",OFFSET('Smelter Look-up'!$H$4,$V2251-4,0))</f>
        <v/>
      </c>
      <c r="J2251" s="184" t="str">
        <f ca="1">IF(ISERROR($V2251),"",OFFSET('Smelter Look-up'!$I$4,$V2251-4,0))</f>
        <v/>
      </c>
      <c r="K2251" s="224"/>
      <c r="L2251" s="224"/>
      <c r="M2251" s="224"/>
      <c r="N2251" s="224"/>
      <c r="O2251" s="224"/>
      <c r="P2251" s="185"/>
      <c r="Q2251" s="225"/>
      <c r="R2251" s="182" t="str">
        <f ca="1">IF(ISERROR($V2251),"",OFFSET('Smelter Look-up'!$C$4,$V2251-4,0)&amp;"")</f>
        <v/>
      </c>
      <c r="S2251" s="181" t="str">
        <f t="shared" ca="1" si="317"/>
        <v/>
      </c>
      <c r="T2251" s="181" t="str">
        <f ca="1">IF(B2251="","",IF(ISERROR(MATCH($J2251,SorP!$B$1:$B$6226,0)),"",INDIRECT("'SorP'!$A$"&amp;MATCH($S2251&amp;$J2251,SorP!C:C,0))))</f>
        <v/>
      </c>
      <c r="U2251" s="201"/>
      <c r="V2251" s="226" t="e">
        <f>IF(C2251="",NA(),IF(OR(C2251="Smelter not listed",C2251="Smelter not yet identified"),MATCH($B2251&amp;$D2251,'Smelter Look-up'!$J:$J,0),MATCH($B2251&amp;$C2251,'Smelter Look-up'!$J:$J,0)))</f>
        <v>#N/A</v>
      </c>
      <c r="X2251" s="227">
        <f t="shared" ca="1" si="318"/>
        <v>0</v>
      </c>
      <c r="AB2251" s="228" t="str">
        <f t="shared" si="319"/>
        <v/>
      </c>
    </row>
    <row r="2252" spans="1:28" s="227" customFormat="1" ht="20.25">
      <c r="A2252" s="181"/>
      <c r="B2252" s="182" t="str">
        <f>IF(LEN(A2252)=0,"",INDEX('Smelter Look-up'!$A:$A,MATCH($A2252,'Smelter Look-up'!$E:$E,0)))</f>
        <v/>
      </c>
      <c r="C2252" s="186" t="str">
        <f>IF(LEN(A2252)=0,"",INDEX('Smelter Look-up'!$C:$C,MATCH($A2252,'Smelter Look-up'!$E:$E,0)))</f>
        <v/>
      </c>
      <c r="D2252" s="230"/>
      <c r="E2252" s="182" t="str">
        <f ca="1">IF(ISERROR($V2252),"",OFFSET('Smelter Look-up'!$D$4,$V2252-4,0)&amp;"")</f>
        <v/>
      </c>
      <c r="F2252" s="182" t="str">
        <f ca="1">IF(ISERROR($V2252),"",OFFSET('Smelter Look-up'!$E$4,$V2252-4,0))</f>
        <v/>
      </c>
      <c r="G2252" s="182" t="str">
        <f ca="1">IF(C2252=$X$4,IF(ISERROR($V2252),"Enter smelter details","RMI"),IF(ISERROR($V2252),"",OFFSET('Smelter Look-up'!$F$4,$V2252-4,0)))</f>
        <v/>
      </c>
      <c r="H2252" s="183" t="str">
        <f ca="1">IF(ISERROR($V2252),"",OFFSET('Smelter Look-up'!$G$4,$V2252-4,0))</f>
        <v/>
      </c>
      <c r="I2252" s="184" t="str">
        <f ca="1">IF(ISERROR($V2252),"",OFFSET('Smelter Look-up'!$H$4,$V2252-4,0))</f>
        <v/>
      </c>
      <c r="J2252" s="184" t="str">
        <f ca="1">IF(ISERROR($V2252),"",OFFSET('Smelter Look-up'!$I$4,$V2252-4,0))</f>
        <v/>
      </c>
      <c r="K2252" s="224"/>
      <c r="L2252" s="224"/>
      <c r="M2252" s="224"/>
      <c r="N2252" s="224"/>
      <c r="O2252" s="224"/>
      <c r="P2252" s="185"/>
      <c r="Q2252" s="225"/>
      <c r="R2252" s="182" t="str">
        <f ca="1">IF(ISERROR($V2252),"",OFFSET('Smelter Look-up'!$C$4,$V2252-4,0)&amp;"")</f>
        <v/>
      </c>
      <c r="S2252" s="181" t="str">
        <f t="shared" ca="1" si="317"/>
        <v/>
      </c>
      <c r="T2252" s="181" t="str">
        <f ca="1">IF(B2252="","",IF(ISERROR(MATCH($J2252,SorP!$B$1:$B$6226,0)),"",INDIRECT("'SorP'!$A$"&amp;MATCH($S2252&amp;$J2252,SorP!C:C,0))))</f>
        <v/>
      </c>
      <c r="U2252" s="201"/>
      <c r="V2252" s="226" t="e">
        <f>IF(C2252="",NA(),IF(OR(C2252="Smelter not listed",C2252="Smelter not yet identified"),MATCH($B2252&amp;$D2252,'Smelter Look-up'!$J:$J,0),MATCH($B2252&amp;$C2252,'Smelter Look-up'!$J:$J,0)))</f>
        <v>#N/A</v>
      </c>
      <c r="X2252" s="227">
        <f t="shared" ca="1" si="318"/>
        <v>0</v>
      </c>
      <c r="AB2252" s="228" t="str">
        <f t="shared" si="319"/>
        <v/>
      </c>
    </row>
    <row r="2253" spans="1:28" s="227" customFormat="1" ht="20.25">
      <c r="A2253" s="181"/>
      <c r="B2253" s="182" t="str">
        <f>IF(LEN(A2253)=0,"",INDEX('Smelter Look-up'!$A:$A,MATCH($A2253,'Smelter Look-up'!$E:$E,0)))</f>
        <v/>
      </c>
      <c r="C2253" s="186" t="str">
        <f>IF(LEN(A2253)=0,"",INDEX('Smelter Look-up'!$C:$C,MATCH($A2253,'Smelter Look-up'!$E:$E,0)))</f>
        <v/>
      </c>
      <c r="D2253" s="230"/>
      <c r="E2253" s="182" t="str">
        <f ca="1">IF(ISERROR($V2253),"",OFFSET('Smelter Look-up'!$D$4,$V2253-4,0)&amp;"")</f>
        <v/>
      </c>
      <c r="F2253" s="182" t="str">
        <f ca="1">IF(ISERROR($V2253),"",OFFSET('Smelter Look-up'!$E$4,$V2253-4,0))</f>
        <v/>
      </c>
      <c r="G2253" s="182" t="str">
        <f ca="1">IF(C2253=$X$4,IF(ISERROR($V2253),"Enter smelter details","RMI"),IF(ISERROR($V2253),"",OFFSET('Smelter Look-up'!$F$4,$V2253-4,0)))</f>
        <v/>
      </c>
      <c r="H2253" s="183" t="str">
        <f ca="1">IF(ISERROR($V2253),"",OFFSET('Smelter Look-up'!$G$4,$V2253-4,0))</f>
        <v/>
      </c>
      <c r="I2253" s="184" t="str">
        <f ca="1">IF(ISERROR($V2253),"",OFFSET('Smelter Look-up'!$H$4,$V2253-4,0))</f>
        <v/>
      </c>
      <c r="J2253" s="184" t="str">
        <f ca="1">IF(ISERROR($V2253),"",OFFSET('Smelter Look-up'!$I$4,$V2253-4,0))</f>
        <v/>
      </c>
      <c r="K2253" s="224"/>
      <c r="L2253" s="224"/>
      <c r="M2253" s="224"/>
      <c r="N2253" s="224"/>
      <c r="O2253" s="224"/>
      <c r="P2253" s="185"/>
      <c r="Q2253" s="225"/>
      <c r="R2253" s="182" t="str">
        <f ca="1">IF(ISERROR($V2253),"",OFFSET('Smelter Look-up'!$C$4,$V2253-4,0)&amp;"")</f>
        <v/>
      </c>
      <c r="S2253" s="181" t="str">
        <f t="shared" ca="1" si="317"/>
        <v/>
      </c>
      <c r="T2253" s="181" t="str">
        <f ca="1">IF(B2253="","",IF(ISERROR(MATCH($J2253,SorP!$B$1:$B$6226,0)),"",INDIRECT("'SorP'!$A$"&amp;MATCH($S2253&amp;$J2253,SorP!C:C,0))))</f>
        <v/>
      </c>
      <c r="U2253" s="201"/>
      <c r="V2253" s="226" t="e">
        <f>IF(C2253="",NA(),IF(OR(C2253="Smelter not listed",C2253="Smelter not yet identified"),MATCH($B2253&amp;$D2253,'Smelter Look-up'!$J:$J,0),MATCH($B2253&amp;$C2253,'Smelter Look-up'!$J:$J,0)))</f>
        <v>#N/A</v>
      </c>
      <c r="X2253" s="227">
        <f t="shared" ca="1" si="318"/>
        <v>0</v>
      </c>
      <c r="AB2253" s="228" t="str">
        <f t="shared" si="319"/>
        <v/>
      </c>
    </row>
    <row r="2254" spans="1:28" s="227" customFormat="1" ht="20.25">
      <c r="A2254" s="181"/>
      <c r="B2254" s="182" t="str">
        <f>IF(LEN(A2254)=0,"",INDEX('Smelter Look-up'!$A:$A,MATCH($A2254,'Smelter Look-up'!$E:$E,0)))</f>
        <v/>
      </c>
      <c r="C2254" s="186" t="str">
        <f>IF(LEN(A2254)=0,"",INDEX('Smelter Look-up'!$C:$C,MATCH($A2254,'Smelter Look-up'!$E:$E,0)))</f>
        <v/>
      </c>
      <c r="D2254" s="230"/>
      <c r="E2254" s="182" t="str">
        <f ca="1">IF(ISERROR($V2254),"",OFFSET('Smelter Look-up'!$D$4,$V2254-4,0)&amp;"")</f>
        <v/>
      </c>
      <c r="F2254" s="182" t="str">
        <f ca="1">IF(ISERROR($V2254),"",OFFSET('Smelter Look-up'!$E$4,$V2254-4,0))</f>
        <v/>
      </c>
      <c r="G2254" s="182" t="str">
        <f ca="1">IF(C2254=$X$4,IF(ISERROR($V2254),"Enter smelter details","RMI"),IF(ISERROR($V2254),"",OFFSET('Smelter Look-up'!$F$4,$V2254-4,0)))</f>
        <v/>
      </c>
      <c r="H2254" s="183" t="str">
        <f ca="1">IF(ISERROR($V2254),"",OFFSET('Smelter Look-up'!$G$4,$V2254-4,0))</f>
        <v/>
      </c>
      <c r="I2254" s="184" t="str">
        <f ca="1">IF(ISERROR($V2254),"",OFFSET('Smelter Look-up'!$H$4,$V2254-4,0))</f>
        <v/>
      </c>
      <c r="J2254" s="184" t="str">
        <f ca="1">IF(ISERROR($V2254),"",OFFSET('Smelter Look-up'!$I$4,$V2254-4,0))</f>
        <v/>
      </c>
      <c r="K2254" s="224"/>
      <c r="L2254" s="224"/>
      <c r="M2254" s="224"/>
      <c r="N2254" s="224"/>
      <c r="O2254" s="224"/>
      <c r="P2254" s="185"/>
      <c r="Q2254" s="225"/>
      <c r="R2254" s="182" t="str">
        <f ca="1">IF(ISERROR($V2254),"",OFFSET('Smelter Look-up'!$C$4,$V2254-4,0)&amp;"")</f>
        <v/>
      </c>
      <c r="S2254" s="181" t="str">
        <f t="shared" ca="1" si="317"/>
        <v/>
      </c>
      <c r="T2254" s="181" t="str">
        <f ca="1">IF(B2254="","",IF(ISERROR(MATCH($J2254,SorP!$B$1:$B$6226,0)),"",INDIRECT("'SorP'!$A$"&amp;MATCH($S2254&amp;$J2254,SorP!C:C,0))))</f>
        <v/>
      </c>
      <c r="U2254" s="201"/>
      <c r="V2254" s="226" t="e">
        <f>IF(C2254="",NA(),IF(OR(C2254="Smelter not listed",C2254="Smelter not yet identified"),MATCH($B2254&amp;$D2254,'Smelter Look-up'!$J:$J,0),MATCH($B2254&amp;$C2254,'Smelter Look-up'!$J:$J,0)))</f>
        <v>#N/A</v>
      </c>
      <c r="X2254" s="227">
        <f t="shared" ca="1" si="318"/>
        <v>0</v>
      </c>
      <c r="AB2254" s="228" t="str">
        <f t="shared" si="319"/>
        <v/>
      </c>
    </row>
    <row r="2255" spans="1:28" s="227" customFormat="1" ht="20.25">
      <c r="A2255" s="181"/>
      <c r="B2255" s="182" t="str">
        <f>IF(LEN(A2255)=0,"",INDEX('Smelter Look-up'!$A:$A,MATCH($A2255,'Smelter Look-up'!$E:$E,0)))</f>
        <v/>
      </c>
      <c r="C2255" s="186" t="str">
        <f>IF(LEN(A2255)=0,"",INDEX('Smelter Look-up'!$C:$C,MATCH($A2255,'Smelter Look-up'!$E:$E,0)))</f>
        <v/>
      </c>
      <c r="D2255" s="230"/>
      <c r="E2255" s="182" t="str">
        <f ca="1">IF(ISERROR($V2255),"",OFFSET('Smelter Look-up'!$D$4,$V2255-4,0)&amp;"")</f>
        <v/>
      </c>
      <c r="F2255" s="182" t="str">
        <f ca="1">IF(ISERROR($V2255),"",OFFSET('Smelter Look-up'!$E$4,$V2255-4,0))</f>
        <v/>
      </c>
      <c r="G2255" s="182" t="str">
        <f ca="1">IF(C2255=$X$4,IF(ISERROR($V2255),"Enter smelter details","RMI"),IF(ISERROR($V2255),"",OFFSET('Smelter Look-up'!$F$4,$V2255-4,0)))</f>
        <v/>
      </c>
      <c r="H2255" s="183" t="str">
        <f ca="1">IF(ISERROR($V2255),"",OFFSET('Smelter Look-up'!$G$4,$V2255-4,0))</f>
        <v/>
      </c>
      <c r="I2255" s="184" t="str">
        <f ca="1">IF(ISERROR($V2255),"",OFFSET('Smelter Look-up'!$H$4,$V2255-4,0))</f>
        <v/>
      </c>
      <c r="J2255" s="184" t="str">
        <f ca="1">IF(ISERROR($V2255),"",OFFSET('Smelter Look-up'!$I$4,$V2255-4,0))</f>
        <v/>
      </c>
      <c r="K2255" s="224"/>
      <c r="L2255" s="224"/>
      <c r="M2255" s="224"/>
      <c r="N2255" s="224"/>
      <c r="O2255" s="224"/>
      <c r="P2255" s="185"/>
      <c r="Q2255" s="225"/>
      <c r="R2255" s="182" t="str">
        <f ca="1">IF(ISERROR($V2255),"",OFFSET('Smelter Look-up'!$C$4,$V2255-4,0)&amp;"")</f>
        <v/>
      </c>
      <c r="S2255" s="181" t="str">
        <f t="shared" ca="1" si="317"/>
        <v/>
      </c>
      <c r="T2255" s="181" t="str">
        <f ca="1">IF(B2255="","",IF(ISERROR(MATCH($J2255,SorP!$B$1:$B$6226,0)),"",INDIRECT("'SorP'!$A$"&amp;MATCH($S2255&amp;$J2255,SorP!C:C,0))))</f>
        <v/>
      </c>
      <c r="U2255" s="201"/>
      <c r="V2255" s="226" t="e">
        <f>IF(C2255="",NA(),IF(OR(C2255="Smelter not listed",C2255="Smelter not yet identified"),MATCH($B2255&amp;$D2255,'Smelter Look-up'!$J:$J,0),MATCH($B2255&amp;$C2255,'Smelter Look-up'!$J:$J,0)))</f>
        <v>#N/A</v>
      </c>
      <c r="X2255" s="227">
        <f t="shared" ca="1" si="318"/>
        <v>0</v>
      </c>
      <c r="AB2255" s="228" t="str">
        <f t="shared" si="319"/>
        <v/>
      </c>
    </row>
    <row r="2256" spans="1:28" s="227" customFormat="1" ht="20.25">
      <c r="A2256" s="181"/>
      <c r="B2256" s="182" t="str">
        <f>IF(LEN(A2256)=0,"",INDEX('Smelter Look-up'!$A:$A,MATCH($A2256,'Smelter Look-up'!$E:$E,0)))</f>
        <v/>
      </c>
      <c r="C2256" s="186" t="str">
        <f>IF(LEN(A2256)=0,"",INDEX('Smelter Look-up'!$C:$C,MATCH($A2256,'Smelter Look-up'!$E:$E,0)))</f>
        <v/>
      </c>
      <c r="D2256" s="230"/>
      <c r="E2256" s="182" t="str">
        <f ca="1">IF(ISERROR($V2256),"",OFFSET('Smelter Look-up'!$D$4,$V2256-4,0)&amp;"")</f>
        <v/>
      </c>
      <c r="F2256" s="182" t="str">
        <f ca="1">IF(ISERROR($V2256),"",OFFSET('Smelter Look-up'!$E$4,$V2256-4,0))</f>
        <v/>
      </c>
      <c r="G2256" s="182" t="str">
        <f ca="1">IF(C2256=$X$4,IF(ISERROR($V2256),"Enter smelter details","RMI"),IF(ISERROR($V2256),"",OFFSET('Smelter Look-up'!$F$4,$V2256-4,0)))</f>
        <v/>
      </c>
      <c r="H2256" s="183" t="str">
        <f ca="1">IF(ISERROR($V2256),"",OFFSET('Smelter Look-up'!$G$4,$V2256-4,0))</f>
        <v/>
      </c>
      <c r="I2256" s="184" t="str">
        <f ca="1">IF(ISERROR($V2256),"",OFFSET('Smelter Look-up'!$H$4,$V2256-4,0))</f>
        <v/>
      </c>
      <c r="J2256" s="184" t="str">
        <f ca="1">IF(ISERROR($V2256),"",OFFSET('Smelter Look-up'!$I$4,$V2256-4,0))</f>
        <v/>
      </c>
      <c r="K2256" s="224"/>
      <c r="L2256" s="224"/>
      <c r="M2256" s="224"/>
      <c r="N2256" s="224"/>
      <c r="O2256" s="224"/>
      <c r="P2256" s="185"/>
      <c r="Q2256" s="225"/>
      <c r="R2256" s="182" t="str">
        <f ca="1">IF(ISERROR($V2256),"",OFFSET('Smelter Look-up'!$C$4,$V2256-4,0)&amp;"")</f>
        <v/>
      </c>
      <c r="S2256" s="181" t="str">
        <f t="shared" ca="1" si="317"/>
        <v/>
      </c>
      <c r="T2256" s="181" t="str">
        <f ca="1">IF(B2256="","",IF(ISERROR(MATCH($J2256,SorP!$B$1:$B$6226,0)),"",INDIRECT("'SorP'!$A$"&amp;MATCH($S2256&amp;$J2256,SorP!C:C,0))))</f>
        <v/>
      </c>
      <c r="U2256" s="201"/>
      <c r="V2256" s="226" t="e">
        <f>IF(C2256="",NA(),IF(OR(C2256="Smelter not listed",C2256="Smelter not yet identified"),MATCH($B2256&amp;$D2256,'Smelter Look-up'!$J:$J,0),MATCH($B2256&amp;$C2256,'Smelter Look-up'!$J:$J,0)))</f>
        <v>#N/A</v>
      </c>
      <c r="X2256" s="227">
        <f t="shared" ca="1" si="318"/>
        <v>0</v>
      </c>
      <c r="AB2256" s="228" t="str">
        <f t="shared" si="319"/>
        <v/>
      </c>
    </row>
    <row r="2257" spans="1:28" s="227" customFormat="1" ht="20.25">
      <c r="A2257" s="181"/>
      <c r="B2257" s="182" t="str">
        <f>IF(LEN(A2257)=0,"",INDEX('Smelter Look-up'!$A:$A,MATCH($A2257,'Smelter Look-up'!$E:$E,0)))</f>
        <v/>
      </c>
      <c r="C2257" s="186" t="str">
        <f>IF(LEN(A2257)=0,"",INDEX('Smelter Look-up'!$C:$C,MATCH($A2257,'Smelter Look-up'!$E:$E,0)))</f>
        <v/>
      </c>
      <c r="D2257" s="230"/>
      <c r="E2257" s="182" t="str">
        <f ca="1">IF(ISERROR($V2257),"",OFFSET('Smelter Look-up'!$D$4,$V2257-4,0)&amp;"")</f>
        <v/>
      </c>
      <c r="F2257" s="182" t="str">
        <f ca="1">IF(ISERROR($V2257),"",OFFSET('Smelter Look-up'!$E$4,$V2257-4,0))</f>
        <v/>
      </c>
      <c r="G2257" s="182" t="str">
        <f ca="1">IF(C2257=$X$4,IF(ISERROR($V2257),"Enter smelter details","RMI"),IF(ISERROR($V2257),"",OFFSET('Smelter Look-up'!$F$4,$V2257-4,0)))</f>
        <v/>
      </c>
      <c r="H2257" s="183" t="str">
        <f ca="1">IF(ISERROR($V2257),"",OFFSET('Smelter Look-up'!$G$4,$V2257-4,0))</f>
        <v/>
      </c>
      <c r="I2257" s="184" t="str">
        <f ca="1">IF(ISERROR($V2257),"",OFFSET('Smelter Look-up'!$H$4,$V2257-4,0))</f>
        <v/>
      </c>
      <c r="J2257" s="184" t="str">
        <f ca="1">IF(ISERROR($V2257),"",OFFSET('Smelter Look-up'!$I$4,$V2257-4,0))</f>
        <v/>
      </c>
      <c r="K2257" s="224"/>
      <c r="L2257" s="224"/>
      <c r="M2257" s="224"/>
      <c r="N2257" s="224"/>
      <c r="O2257" s="224"/>
      <c r="P2257" s="185"/>
      <c r="Q2257" s="225"/>
      <c r="R2257" s="182" t="str">
        <f ca="1">IF(ISERROR($V2257),"",OFFSET('Smelter Look-up'!$C$4,$V2257-4,0)&amp;"")</f>
        <v/>
      </c>
      <c r="S2257" s="181" t="str">
        <f t="shared" ca="1" si="317"/>
        <v/>
      </c>
      <c r="T2257" s="181" t="str">
        <f ca="1">IF(B2257="","",IF(ISERROR(MATCH($J2257,SorP!$B$1:$B$6226,0)),"",INDIRECT("'SorP'!$A$"&amp;MATCH($S2257&amp;$J2257,SorP!C:C,0))))</f>
        <v/>
      </c>
      <c r="U2257" s="201"/>
      <c r="V2257" s="226" t="e">
        <f>IF(C2257="",NA(),IF(OR(C2257="Smelter not listed",C2257="Smelter not yet identified"),MATCH($B2257&amp;$D2257,'Smelter Look-up'!$J:$J,0),MATCH($B2257&amp;$C2257,'Smelter Look-up'!$J:$J,0)))</f>
        <v>#N/A</v>
      </c>
      <c r="X2257" s="227">
        <f t="shared" ca="1" si="318"/>
        <v>0</v>
      </c>
      <c r="AB2257" s="228" t="str">
        <f t="shared" si="319"/>
        <v/>
      </c>
    </row>
    <row r="2258" spans="1:28" s="227" customFormat="1" ht="20.25">
      <c r="A2258" s="181"/>
      <c r="B2258" s="182" t="str">
        <f>IF(LEN(A2258)=0,"",INDEX('Smelter Look-up'!$A:$A,MATCH($A2258,'Smelter Look-up'!$E:$E,0)))</f>
        <v/>
      </c>
      <c r="C2258" s="186" t="str">
        <f>IF(LEN(A2258)=0,"",INDEX('Smelter Look-up'!$C:$C,MATCH($A2258,'Smelter Look-up'!$E:$E,0)))</f>
        <v/>
      </c>
      <c r="D2258" s="230"/>
      <c r="E2258" s="182" t="str">
        <f ca="1">IF(ISERROR($V2258),"",OFFSET('Smelter Look-up'!$D$4,$V2258-4,0)&amp;"")</f>
        <v/>
      </c>
      <c r="F2258" s="182" t="str">
        <f ca="1">IF(ISERROR($V2258),"",OFFSET('Smelter Look-up'!$E$4,$V2258-4,0))</f>
        <v/>
      </c>
      <c r="G2258" s="182" t="str">
        <f ca="1">IF(C2258=$X$4,IF(ISERROR($V2258),"Enter smelter details","RMI"),IF(ISERROR($V2258),"",OFFSET('Smelter Look-up'!$F$4,$V2258-4,0)))</f>
        <v/>
      </c>
      <c r="H2258" s="183" t="str">
        <f ca="1">IF(ISERROR($V2258),"",OFFSET('Smelter Look-up'!$G$4,$V2258-4,0))</f>
        <v/>
      </c>
      <c r="I2258" s="184" t="str">
        <f ca="1">IF(ISERROR($V2258),"",OFFSET('Smelter Look-up'!$H$4,$V2258-4,0))</f>
        <v/>
      </c>
      <c r="J2258" s="184" t="str">
        <f ca="1">IF(ISERROR($V2258),"",OFFSET('Smelter Look-up'!$I$4,$V2258-4,0))</f>
        <v/>
      </c>
      <c r="K2258" s="224"/>
      <c r="L2258" s="224"/>
      <c r="M2258" s="224"/>
      <c r="N2258" s="224"/>
      <c r="O2258" s="224"/>
      <c r="P2258" s="185"/>
      <c r="Q2258" s="225"/>
      <c r="R2258" s="182" t="str">
        <f ca="1">IF(ISERROR($V2258),"",OFFSET('Smelter Look-up'!$C$4,$V2258-4,0)&amp;"")</f>
        <v/>
      </c>
      <c r="S2258" s="181" t="str">
        <f t="shared" ca="1" si="317"/>
        <v/>
      </c>
      <c r="T2258" s="181" t="str">
        <f ca="1">IF(B2258="","",IF(ISERROR(MATCH($J2258,SorP!$B$1:$B$6226,0)),"",INDIRECT("'SorP'!$A$"&amp;MATCH($S2258&amp;$J2258,SorP!C:C,0))))</f>
        <v/>
      </c>
      <c r="U2258" s="201"/>
      <c r="V2258" s="226" t="e">
        <f>IF(C2258="",NA(),IF(OR(C2258="Smelter not listed",C2258="Smelter not yet identified"),MATCH($B2258&amp;$D2258,'Smelter Look-up'!$J:$J,0),MATCH($B2258&amp;$C2258,'Smelter Look-up'!$J:$J,0)))</f>
        <v>#N/A</v>
      </c>
      <c r="X2258" s="227">
        <f t="shared" ca="1" si="318"/>
        <v>0</v>
      </c>
      <c r="AB2258" s="228" t="str">
        <f t="shared" si="319"/>
        <v/>
      </c>
    </row>
    <row r="2259" spans="1:28" s="227" customFormat="1" ht="20.25">
      <c r="A2259" s="181"/>
      <c r="B2259" s="182" t="str">
        <f>IF(LEN(A2259)=0,"",INDEX('Smelter Look-up'!$A:$A,MATCH($A2259,'Smelter Look-up'!$E:$E,0)))</f>
        <v/>
      </c>
      <c r="C2259" s="186" t="str">
        <f>IF(LEN(A2259)=0,"",INDEX('Smelter Look-up'!$C:$C,MATCH($A2259,'Smelter Look-up'!$E:$E,0)))</f>
        <v/>
      </c>
      <c r="D2259" s="230"/>
      <c r="E2259" s="182" t="str">
        <f ca="1">IF(ISERROR($V2259),"",OFFSET('Smelter Look-up'!$D$4,$V2259-4,0)&amp;"")</f>
        <v/>
      </c>
      <c r="F2259" s="182" t="str">
        <f ca="1">IF(ISERROR($V2259),"",OFFSET('Smelter Look-up'!$E$4,$V2259-4,0))</f>
        <v/>
      </c>
      <c r="G2259" s="182" t="str">
        <f ca="1">IF(C2259=$X$4,IF(ISERROR($V2259),"Enter smelter details","RMI"),IF(ISERROR($V2259),"",OFFSET('Smelter Look-up'!$F$4,$V2259-4,0)))</f>
        <v/>
      </c>
      <c r="H2259" s="183" t="str">
        <f ca="1">IF(ISERROR($V2259),"",OFFSET('Smelter Look-up'!$G$4,$V2259-4,0))</f>
        <v/>
      </c>
      <c r="I2259" s="184" t="str">
        <f ca="1">IF(ISERROR($V2259),"",OFFSET('Smelter Look-up'!$H$4,$V2259-4,0))</f>
        <v/>
      </c>
      <c r="J2259" s="184" t="str">
        <f ca="1">IF(ISERROR($V2259),"",OFFSET('Smelter Look-up'!$I$4,$V2259-4,0))</f>
        <v/>
      </c>
      <c r="K2259" s="224"/>
      <c r="L2259" s="224"/>
      <c r="M2259" s="224"/>
      <c r="N2259" s="224"/>
      <c r="O2259" s="224"/>
      <c r="P2259" s="185"/>
      <c r="Q2259" s="225"/>
      <c r="R2259" s="182" t="str">
        <f ca="1">IF(ISERROR($V2259),"",OFFSET('Smelter Look-up'!$C$4,$V2259-4,0)&amp;"")</f>
        <v/>
      </c>
      <c r="S2259" s="181" t="str">
        <f t="shared" ca="1" si="317"/>
        <v/>
      </c>
      <c r="T2259" s="181" t="str">
        <f ca="1">IF(B2259="","",IF(ISERROR(MATCH($J2259,SorP!$B$1:$B$6226,0)),"",INDIRECT("'SorP'!$A$"&amp;MATCH($S2259&amp;$J2259,SorP!C:C,0))))</f>
        <v/>
      </c>
      <c r="U2259" s="201"/>
      <c r="V2259" s="226" t="e">
        <f>IF(C2259="",NA(),IF(OR(C2259="Smelter not listed",C2259="Smelter not yet identified"),MATCH($B2259&amp;$D2259,'Smelter Look-up'!$J:$J,0),MATCH($B2259&amp;$C2259,'Smelter Look-up'!$J:$J,0)))</f>
        <v>#N/A</v>
      </c>
      <c r="X2259" s="227">
        <f t="shared" ca="1" si="318"/>
        <v>0</v>
      </c>
      <c r="AB2259" s="228" t="str">
        <f t="shared" si="319"/>
        <v/>
      </c>
    </row>
    <row r="2260" spans="1:28" s="227" customFormat="1" ht="20.25">
      <c r="A2260" s="181"/>
      <c r="B2260" s="182" t="str">
        <f>IF(LEN(A2260)=0,"",INDEX('Smelter Look-up'!$A:$A,MATCH($A2260,'Smelter Look-up'!$E:$E,0)))</f>
        <v/>
      </c>
      <c r="C2260" s="186" t="str">
        <f>IF(LEN(A2260)=0,"",INDEX('Smelter Look-up'!$C:$C,MATCH($A2260,'Smelter Look-up'!$E:$E,0)))</f>
        <v/>
      </c>
      <c r="D2260" s="230"/>
      <c r="E2260" s="182" t="str">
        <f ca="1">IF(ISERROR($V2260),"",OFFSET('Smelter Look-up'!$D$4,$V2260-4,0)&amp;"")</f>
        <v/>
      </c>
      <c r="F2260" s="182" t="str">
        <f ca="1">IF(ISERROR($V2260),"",OFFSET('Smelter Look-up'!$E$4,$V2260-4,0))</f>
        <v/>
      </c>
      <c r="G2260" s="182" t="str">
        <f ca="1">IF(C2260=$X$4,IF(ISERROR($V2260),"Enter smelter details","RMI"),IF(ISERROR($V2260),"",OFFSET('Smelter Look-up'!$F$4,$V2260-4,0)))</f>
        <v/>
      </c>
      <c r="H2260" s="183" t="str">
        <f ca="1">IF(ISERROR($V2260),"",OFFSET('Smelter Look-up'!$G$4,$V2260-4,0))</f>
        <v/>
      </c>
      <c r="I2260" s="184" t="str">
        <f ca="1">IF(ISERROR($V2260),"",OFFSET('Smelter Look-up'!$H$4,$V2260-4,0))</f>
        <v/>
      </c>
      <c r="J2260" s="184" t="str">
        <f ca="1">IF(ISERROR($V2260),"",OFFSET('Smelter Look-up'!$I$4,$V2260-4,0))</f>
        <v/>
      </c>
      <c r="K2260" s="224"/>
      <c r="L2260" s="224"/>
      <c r="M2260" s="224"/>
      <c r="N2260" s="224"/>
      <c r="O2260" s="224"/>
      <c r="P2260" s="185"/>
      <c r="Q2260" s="225"/>
      <c r="R2260" s="182" t="str">
        <f ca="1">IF(ISERROR($V2260),"",OFFSET('Smelter Look-up'!$C$4,$V2260-4,0)&amp;"")</f>
        <v/>
      </c>
      <c r="S2260" s="181" t="str">
        <f t="shared" ca="1" si="317"/>
        <v/>
      </c>
      <c r="T2260" s="181" t="str">
        <f ca="1">IF(B2260="","",IF(ISERROR(MATCH($J2260,SorP!$B$1:$B$6226,0)),"",INDIRECT("'SorP'!$A$"&amp;MATCH($S2260&amp;$J2260,SorP!C:C,0))))</f>
        <v/>
      </c>
      <c r="U2260" s="201"/>
      <c r="V2260" s="226" t="e">
        <f>IF(C2260="",NA(),IF(OR(C2260="Smelter not listed",C2260="Smelter not yet identified"),MATCH($B2260&amp;$D2260,'Smelter Look-up'!$J:$J,0),MATCH($B2260&amp;$C2260,'Smelter Look-up'!$J:$J,0)))</f>
        <v>#N/A</v>
      </c>
      <c r="X2260" s="227">
        <f t="shared" ca="1" si="318"/>
        <v>0</v>
      </c>
      <c r="AB2260" s="228" t="str">
        <f t="shared" si="319"/>
        <v/>
      </c>
    </row>
    <row r="2261" spans="1:28" s="227" customFormat="1" ht="20.25">
      <c r="A2261" s="181"/>
      <c r="B2261" s="182" t="str">
        <f>IF(LEN(A2261)=0,"",INDEX('Smelter Look-up'!$A:$A,MATCH($A2261,'Smelter Look-up'!$E:$E,0)))</f>
        <v/>
      </c>
      <c r="C2261" s="186" t="str">
        <f>IF(LEN(A2261)=0,"",INDEX('Smelter Look-up'!$C:$C,MATCH($A2261,'Smelter Look-up'!$E:$E,0)))</f>
        <v/>
      </c>
      <c r="D2261" s="230"/>
      <c r="E2261" s="182" t="str">
        <f ca="1">IF(ISERROR($V2261),"",OFFSET('Smelter Look-up'!$D$4,$V2261-4,0)&amp;"")</f>
        <v/>
      </c>
      <c r="F2261" s="182" t="str">
        <f ca="1">IF(ISERROR($V2261),"",OFFSET('Smelter Look-up'!$E$4,$V2261-4,0))</f>
        <v/>
      </c>
      <c r="G2261" s="182" t="str">
        <f ca="1">IF(C2261=$X$4,IF(ISERROR($V2261),"Enter smelter details","RMI"),IF(ISERROR($V2261),"",OFFSET('Smelter Look-up'!$F$4,$V2261-4,0)))</f>
        <v/>
      </c>
      <c r="H2261" s="183" t="str">
        <f ca="1">IF(ISERROR($V2261),"",OFFSET('Smelter Look-up'!$G$4,$V2261-4,0))</f>
        <v/>
      </c>
      <c r="I2261" s="184" t="str">
        <f ca="1">IF(ISERROR($V2261),"",OFFSET('Smelter Look-up'!$H$4,$V2261-4,0))</f>
        <v/>
      </c>
      <c r="J2261" s="184" t="str">
        <f ca="1">IF(ISERROR($V2261),"",OFFSET('Smelter Look-up'!$I$4,$V2261-4,0))</f>
        <v/>
      </c>
      <c r="K2261" s="224"/>
      <c r="L2261" s="224"/>
      <c r="M2261" s="224"/>
      <c r="N2261" s="224"/>
      <c r="O2261" s="224"/>
      <c r="P2261" s="185"/>
      <c r="Q2261" s="225"/>
      <c r="R2261" s="182" t="str">
        <f ca="1">IF(ISERROR($V2261),"",OFFSET('Smelter Look-up'!$C$4,$V2261-4,0)&amp;"")</f>
        <v/>
      </c>
      <c r="S2261" s="181" t="str">
        <f t="shared" ca="1" si="317"/>
        <v/>
      </c>
      <c r="T2261" s="181" t="str">
        <f ca="1">IF(B2261="","",IF(ISERROR(MATCH($J2261,SorP!$B$1:$B$6226,0)),"",INDIRECT("'SorP'!$A$"&amp;MATCH($S2261&amp;$J2261,SorP!C:C,0))))</f>
        <v/>
      </c>
      <c r="U2261" s="201"/>
      <c r="V2261" s="226" t="e">
        <f>IF(C2261="",NA(),IF(OR(C2261="Smelter not listed",C2261="Smelter not yet identified"),MATCH($B2261&amp;$D2261,'Smelter Look-up'!$J:$J,0),MATCH($B2261&amp;$C2261,'Smelter Look-up'!$J:$J,0)))</f>
        <v>#N/A</v>
      </c>
      <c r="X2261" s="227">
        <f t="shared" ca="1" si="318"/>
        <v>0</v>
      </c>
      <c r="AB2261" s="228" t="str">
        <f t="shared" si="319"/>
        <v/>
      </c>
    </row>
    <row r="2262" spans="1:28" s="227" customFormat="1" ht="20.25">
      <c r="A2262" s="181"/>
      <c r="B2262" s="182" t="str">
        <f>IF(LEN(A2262)=0,"",INDEX('Smelter Look-up'!$A:$A,MATCH($A2262,'Smelter Look-up'!$E:$E,0)))</f>
        <v/>
      </c>
      <c r="C2262" s="186" t="str">
        <f>IF(LEN(A2262)=0,"",INDEX('Smelter Look-up'!$C:$C,MATCH($A2262,'Smelter Look-up'!$E:$E,0)))</f>
        <v/>
      </c>
      <c r="D2262" s="230"/>
      <c r="E2262" s="182" t="str">
        <f ca="1">IF(ISERROR($V2262),"",OFFSET('Smelter Look-up'!$D$4,$V2262-4,0)&amp;"")</f>
        <v/>
      </c>
      <c r="F2262" s="182" t="str">
        <f ca="1">IF(ISERROR($V2262),"",OFFSET('Smelter Look-up'!$E$4,$V2262-4,0))</f>
        <v/>
      </c>
      <c r="G2262" s="182" t="str">
        <f ca="1">IF(C2262=$X$4,IF(ISERROR($V2262),"Enter smelter details","RMI"),IF(ISERROR($V2262),"",OFFSET('Smelter Look-up'!$F$4,$V2262-4,0)))</f>
        <v/>
      </c>
      <c r="H2262" s="183" t="str">
        <f ca="1">IF(ISERROR($V2262),"",OFFSET('Smelter Look-up'!$G$4,$V2262-4,0))</f>
        <v/>
      </c>
      <c r="I2262" s="184" t="str">
        <f ca="1">IF(ISERROR($V2262),"",OFFSET('Smelter Look-up'!$H$4,$V2262-4,0))</f>
        <v/>
      </c>
      <c r="J2262" s="184" t="str">
        <f ca="1">IF(ISERROR($V2262),"",OFFSET('Smelter Look-up'!$I$4,$V2262-4,0))</f>
        <v/>
      </c>
      <c r="K2262" s="224"/>
      <c r="L2262" s="224"/>
      <c r="M2262" s="224"/>
      <c r="N2262" s="224"/>
      <c r="O2262" s="224"/>
      <c r="P2262" s="185"/>
      <c r="Q2262" s="225"/>
      <c r="R2262" s="182" t="str">
        <f ca="1">IF(ISERROR($V2262),"",OFFSET('Smelter Look-up'!$C$4,$V2262-4,0)&amp;"")</f>
        <v/>
      </c>
      <c r="S2262" s="181" t="str">
        <f t="shared" ca="1" si="317"/>
        <v/>
      </c>
      <c r="T2262" s="181" t="str">
        <f ca="1">IF(B2262="","",IF(ISERROR(MATCH($J2262,SorP!$B$1:$B$6226,0)),"",INDIRECT("'SorP'!$A$"&amp;MATCH($S2262&amp;$J2262,SorP!C:C,0))))</f>
        <v/>
      </c>
      <c r="U2262" s="201"/>
      <c r="V2262" s="226" t="e">
        <f>IF(C2262="",NA(),IF(OR(C2262="Smelter not listed",C2262="Smelter not yet identified"),MATCH($B2262&amp;$D2262,'Smelter Look-up'!$J:$J,0),MATCH($B2262&amp;$C2262,'Smelter Look-up'!$J:$J,0)))</f>
        <v>#N/A</v>
      </c>
      <c r="X2262" s="227">
        <f t="shared" ca="1" si="318"/>
        <v>0</v>
      </c>
      <c r="AB2262" s="228" t="str">
        <f t="shared" si="319"/>
        <v/>
      </c>
    </row>
    <row r="2263" spans="1:28" s="227" customFormat="1" ht="20.25">
      <c r="A2263" s="181"/>
      <c r="B2263" s="182" t="str">
        <f>IF(LEN(A2263)=0,"",INDEX('Smelter Look-up'!$A:$A,MATCH($A2263,'Smelter Look-up'!$E:$E,0)))</f>
        <v/>
      </c>
      <c r="C2263" s="186" t="str">
        <f>IF(LEN(A2263)=0,"",INDEX('Smelter Look-up'!$C:$C,MATCH($A2263,'Smelter Look-up'!$E:$E,0)))</f>
        <v/>
      </c>
      <c r="D2263" s="230"/>
      <c r="E2263" s="182" t="str">
        <f ca="1">IF(ISERROR($V2263),"",OFFSET('Smelter Look-up'!$D$4,$V2263-4,0)&amp;"")</f>
        <v/>
      </c>
      <c r="F2263" s="182" t="str">
        <f ca="1">IF(ISERROR($V2263),"",OFFSET('Smelter Look-up'!$E$4,$V2263-4,0))</f>
        <v/>
      </c>
      <c r="G2263" s="182" t="str">
        <f ca="1">IF(C2263=$X$4,IF(ISERROR($V2263),"Enter smelter details","RMI"),IF(ISERROR($V2263),"",OFFSET('Smelter Look-up'!$F$4,$V2263-4,0)))</f>
        <v/>
      </c>
      <c r="H2263" s="183" t="str">
        <f ca="1">IF(ISERROR($V2263),"",OFFSET('Smelter Look-up'!$G$4,$V2263-4,0))</f>
        <v/>
      </c>
      <c r="I2263" s="184" t="str">
        <f ca="1">IF(ISERROR($V2263),"",OFFSET('Smelter Look-up'!$H$4,$V2263-4,0))</f>
        <v/>
      </c>
      <c r="J2263" s="184" t="str">
        <f ca="1">IF(ISERROR($V2263),"",OFFSET('Smelter Look-up'!$I$4,$V2263-4,0))</f>
        <v/>
      </c>
      <c r="K2263" s="224"/>
      <c r="L2263" s="224"/>
      <c r="M2263" s="224"/>
      <c r="N2263" s="224"/>
      <c r="O2263" s="224"/>
      <c r="P2263" s="185"/>
      <c r="Q2263" s="225"/>
      <c r="R2263" s="182" t="str">
        <f ca="1">IF(ISERROR($V2263),"",OFFSET('Smelter Look-up'!$C$4,$V2263-4,0)&amp;"")</f>
        <v/>
      </c>
      <c r="S2263" s="181" t="str">
        <f t="shared" ca="1" si="317"/>
        <v/>
      </c>
      <c r="T2263" s="181" t="str">
        <f ca="1">IF(B2263="","",IF(ISERROR(MATCH($J2263,SorP!$B$1:$B$6226,0)),"",INDIRECT("'SorP'!$A$"&amp;MATCH($S2263&amp;$J2263,SorP!C:C,0))))</f>
        <v/>
      </c>
      <c r="U2263" s="201"/>
      <c r="V2263" s="226" t="e">
        <f>IF(C2263="",NA(),IF(OR(C2263="Smelter not listed",C2263="Smelter not yet identified"),MATCH($B2263&amp;$D2263,'Smelter Look-up'!$J:$J,0),MATCH($B2263&amp;$C2263,'Smelter Look-up'!$J:$J,0)))</f>
        <v>#N/A</v>
      </c>
      <c r="X2263" s="227">
        <f t="shared" ca="1" si="318"/>
        <v>0</v>
      </c>
      <c r="AB2263" s="228" t="str">
        <f t="shared" si="319"/>
        <v/>
      </c>
    </row>
    <row r="2264" spans="1:28" s="227" customFormat="1" ht="20.25">
      <c r="A2264" s="181"/>
      <c r="B2264" s="182" t="str">
        <f>IF(LEN(A2264)=0,"",INDEX('Smelter Look-up'!$A:$A,MATCH($A2264,'Smelter Look-up'!$E:$E,0)))</f>
        <v/>
      </c>
      <c r="C2264" s="186" t="str">
        <f>IF(LEN(A2264)=0,"",INDEX('Smelter Look-up'!$C:$C,MATCH($A2264,'Smelter Look-up'!$E:$E,0)))</f>
        <v/>
      </c>
      <c r="D2264" s="230"/>
      <c r="E2264" s="182" t="str">
        <f ca="1">IF(ISERROR($V2264),"",OFFSET('Smelter Look-up'!$D$4,$V2264-4,0)&amp;"")</f>
        <v/>
      </c>
      <c r="F2264" s="182" t="str">
        <f ca="1">IF(ISERROR($V2264),"",OFFSET('Smelter Look-up'!$E$4,$V2264-4,0))</f>
        <v/>
      </c>
      <c r="G2264" s="182" t="str">
        <f ca="1">IF(C2264=$X$4,IF(ISERROR($V2264),"Enter smelter details","RMI"),IF(ISERROR($V2264),"",OFFSET('Smelter Look-up'!$F$4,$V2264-4,0)))</f>
        <v/>
      </c>
      <c r="H2264" s="183" t="str">
        <f ca="1">IF(ISERROR($V2264),"",OFFSET('Smelter Look-up'!$G$4,$V2264-4,0))</f>
        <v/>
      </c>
      <c r="I2264" s="184" t="str">
        <f ca="1">IF(ISERROR($V2264),"",OFFSET('Smelter Look-up'!$H$4,$V2264-4,0))</f>
        <v/>
      </c>
      <c r="J2264" s="184" t="str">
        <f ca="1">IF(ISERROR($V2264),"",OFFSET('Smelter Look-up'!$I$4,$V2264-4,0))</f>
        <v/>
      </c>
      <c r="K2264" s="224"/>
      <c r="L2264" s="224"/>
      <c r="M2264" s="224"/>
      <c r="N2264" s="224"/>
      <c r="O2264" s="224"/>
      <c r="P2264" s="185"/>
      <c r="Q2264" s="225"/>
      <c r="R2264" s="182" t="str">
        <f ca="1">IF(ISERROR($V2264),"",OFFSET('Smelter Look-up'!$C$4,$V2264-4,0)&amp;"")</f>
        <v/>
      </c>
      <c r="S2264" s="181" t="str">
        <f t="shared" ca="1" si="317"/>
        <v/>
      </c>
      <c r="T2264" s="181" t="str">
        <f ca="1">IF(B2264="","",IF(ISERROR(MATCH($J2264,SorP!$B$1:$B$6226,0)),"",INDIRECT("'SorP'!$A$"&amp;MATCH($S2264&amp;$J2264,SorP!C:C,0))))</f>
        <v/>
      </c>
      <c r="U2264" s="201"/>
      <c r="V2264" s="226" t="e">
        <f>IF(C2264="",NA(),IF(OR(C2264="Smelter not listed",C2264="Smelter not yet identified"),MATCH($B2264&amp;$D2264,'Smelter Look-up'!$J:$J,0),MATCH($B2264&amp;$C2264,'Smelter Look-up'!$J:$J,0)))</f>
        <v>#N/A</v>
      </c>
      <c r="X2264" s="227">
        <f t="shared" ca="1" si="318"/>
        <v>0</v>
      </c>
      <c r="AB2264" s="228" t="str">
        <f t="shared" si="319"/>
        <v/>
      </c>
    </row>
    <row r="2265" spans="1:28" s="227" customFormat="1" ht="20.25">
      <c r="A2265" s="181"/>
      <c r="B2265" s="182" t="str">
        <f>IF(LEN(A2265)=0,"",INDEX('Smelter Look-up'!$A:$A,MATCH($A2265,'Smelter Look-up'!$E:$E,0)))</f>
        <v/>
      </c>
      <c r="C2265" s="186" t="str">
        <f>IF(LEN(A2265)=0,"",INDEX('Smelter Look-up'!$C:$C,MATCH($A2265,'Smelter Look-up'!$E:$E,0)))</f>
        <v/>
      </c>
      <c r="D2265" s="230"/>
      <c r="E2265" s="182" t="str">
        <f ca="1">IF(ISERROR($V2265),"",OFFSET('Smelter Look-up'!$D$4,$V2265-4,0)&amp;"")</f>
        <v/>
      </c>
      <c r="F2265" s="182" t="str">
        <f ca="1">IF(ISERROR($V2265),"",OFFSET('Smelter Look-up'!$E$4,$V2265-4,0))</f>
        <v/>
      </c>
      <c r="G2265" s="182" t="str">
        <f ca="1">IF(C2265=$X$4,IF(ISERROR($V2265),"Enter smelter details","RMI"),IF(ISERROR($V2265),"",OFFSET('Smelter Look-up'!$F$4,$V2265-4,0)))</f>
        <v/>
      </c>
      <c r="H2265" s="183" t="str">
        <f ca="1">IF(ISERROR($V2265),"",OFFSET('Smelter Look-up'!$G$4,$V2265-4,0))</f>
        <v/>
      </c>
      <c r="I2265" s="184" t="str">
        <f ca="1">IF(ISERROR($V2265),"",OFFSET('Smelter Look-up'!$H$4,$V2265-4,0))</f>
        <v/>
      </c>
      <c r="J2265" s="184" t="str">
        <f ca="1">IF(ISERROR($V2265),"",OFFSET('Smelter Look-up'!$I$4,$V2265-4,0))</f>
        <v/>
      </c>
      <c r="K2265" s="224"/>
      <c r="L2265" s="224"/>
      <c r="M2265" s="224"/>
      <c r="N2265" s="224"/>
      <c r="O2265" s="224"/>
      <c r="P2265" s="185"/>
      <c r="Q2265" s="225"/>
      <c r="R2265" s="182" t="str">
        <f ca="1">IF(ISERROR($V2265),"",OFFSET('Smelter Look-up'!$C$4,$V2265-4,0)&amp;"")</f>
        <v/>
      </c>
      <c r="S2265" s="181" t="str">
        <f t="shared" ca="1" si="317"/>
        <v/>
      </c>
      <c r="T2265" s="181" t="str">
        <f ca="1">IF(B2265="","",IF(ISERROR(MATCH($J2265,SorP!$B$1:$B$6226,0)),"",INDIRECT("'SorP'!$A$"&amp;MATCH($S2265&amp;$J2265,SorP!C:C,0))))</f>
        <v/>
      </c>
      <c r="U2265" s="201"/>
      <c r="V2265" s="226" t="e">
        <f>IF(C2265="",NA(),IF(OR(C2265="Smelter not listed",C2265="Smelter not yet identified"),MATCH($B2265&amp;$D2265,'Smelter Look-up'!$J:$J,0),MATCH($B2265&amp;$C2265,'Smelter Look-up'!$J:$J,0)))</f>
        <v>#N/A</v>
      </c>
      <c r="X2265" s="227">
        <f t="shared" ca="1" si="318"/>
        <v>0</v>
      </c>
      <c r="AB2265" s="228" t="str">
        <f t="shared" si="319"/>
        <v/>
      </c>
    </row>
    <row r="2266" spans="1:28" s="227" customFormat="1" ht="20.25">
      <c r="A2266" s="181"/>
      <c r="B2266" s="182" t="str">
        <f>IF(LEN(A2266)=0,"",INDEX('Smelter Look-up'!$A:$A,MATCH($A2266,'Smelter Look-up'!$E:$E,0)))</f>
        <v/>
      </c>
      <c r="C2266" s="186" t="str">
        <f>IF(LEN(A2266)=0,"",INDEX('Smelter Look-up'!$C:$C,MATCH($A2266,'Smelter Look-up'!$E:$E,0)))</f>
        <v/>
      </c>
      <c r="D2266" s="230"/>
      <c r="E2266" s="182" t="str">
        <f ca="1">IF(ISERROR($V2266),"",OFFSET('Smelter Look-up'!$D$4,$V2266-4,0)&amp;"")</f>
        <v/>
      </c>
      <c r="F2266" s="182" t="str">
        <f ca="1">IF(ISERROR($V2266),"",OFFSET('Smelter Look-up'!$E$4,$V2266-4,0))</f>
        <v/>
      </c>
      <c r="G2266" s="182" t="str">
        <f ca="1">IF(C2266=$X$4,IF(ISERROR($V2266),"Enter smelter details","RMI"),IF(ISERROR($V2266),"",OFFSET('Smelter Look-up'!$F$4,$V2266-4,0)))</f>
        <v/>
      </c>
      <c r="H2266" s="183" t="str">
        <f ca="1">IF(ISERROR($V2266),"",OFFSET('Smelter Look-up'!$G$4,$V2266-4,0))</f>
        <v/>
      </c>
      <c r="I2266" s="184" t="str">
        <f ca="1">IF(ISERROR($V2266),"",OFFSET('Smelter Look-up'!$H$4,$V2266-4,0))</f>
        <v/>
      </c>
      <c r="J2266" s="184" t="str">
        <f ca="1">IF(ISERROR($V2266),"",OFFSET('Smelter Look-up'!$I$4,$V2266-4,0))</f>
        <v/>
      </c>
      <c r="K2266" s="224"/>
      <c r="L2266" s="224"/>
      <c r="M2266" s="224"/>
      <c r="N2266" s="224"/>
      <c r="O2266" s="224"/>
      <c r="P2266" s="185"/>
      <c r="Q2266" s="225"/>
      <c r="R2266" s="182" t="str">
        <f ca="1">IF(ISERROR($V2266),"",OFFSET('Smelter Look-up'!$C$4,$V2266-4,0)&amp;"")</f>
        <v/>
      </c>
      <c r="S2266" s="181" t="str">
        <f t="shared" ca="1" si="317"/>
        <v/>
      </c>
      <c r="T2266" s="181" t="str">
        <f ca="1">IF(B2266="","",IF(ISERROR(MATCH($J2266,SorP!$B$1:$B$6226,0)),"",INDIRECT("'SorP'!$A$"&amp;MATCH($S2266&amp;$J2266,SorP!C:C,0))))</f>
        <v/>
      </c>
      <c r="U2266" s="201"/>
      <c r="V2266" s="226" t="e">
        <f>IF(C2266="",NA(),IF(OR(C2266="Smelter not listed",C2266="Smelter not yet identified"),MATCH($B2266&amp;$D2266,'Smelter Look-up'!$J:$J,0),MATCH($B2266&amp;$C2266,'Smelter Look-up'!$J:$J,0)))</f>
        <v>#N/A</v>
      </c>
      <c r="X2266" s="227">
        <f t="shared" ca="1" si="318"/>
        <v>0</v>
      </c>
      <c r="AB2266" s="228" t="str">
        <f t="shared" si="319"/>
        <v/>
      </c>
    </row>
    <row r="2267" spans="1:28" s="227" customFormat="1" ht="20.25">
      <c r="A2267" s="181"/>
      <c r="B2267" s="182" t="str">
        <f>IF(LEN(A2267)=0,"",INDEX('Smelter Look-up'!$A:$A,MATCH($A2267,'Smelter Look-up'!$E:$E,0)))</f>
        <v/>
      </c>
      <c r="C2267" s="186" t="str">
        <f>IF(LEN(A2267)=0,"",INDEX('Smelter Look-up'!$C:$C,MATCH($A2267,'Smelter Look-up'!$E:$E,0)))</f>
        <v/>
      </c>
      <c r="D2267" s="230"/>
      <c r="E2267" s="182" t="str">
        <f ca="1">IF(ISERROR($V2267),"",OFFSET('Smelter Look-up'!$D$4,$V2267-4,0)&amp;"")</f>
        <v/>
      </c>
      <c r="F2267" s="182" t="str">
        <f ca="1">IF(ISERROR($V2267),"",OFFSET('Smelter Look-up'!$E$4,$V2267-4,0))</f>
        <v/>
      </c>
      <c r="G2267" s="182" t="str">
        <f ca="1">IF(C2267=$X$4,IF(ISERROR($V2267),"Enter smelter details","RMI"),IF(ISERROR($V2267),"",OFFSET('Smelter Look-up'!$F$4,$V2267-4,0)))</f>
        <v/>
      </c>
      <c r="H2267" s="183" t="str">
        <f ca="1">IF(ISERROR($V2267),"",OFFSET('Smelter Look-up'!$G$4,$V2267-4,0))</f>
        <v/>
      </c>
      <c r="I2267" s="184" t="str">
        <f ca="1">IF(ISERROR($V2267),"",OFFSET('Smelter Look-up'!$H$4,$V2267-4,0))</f>
        <v/>
      </c>
      <c r="J2267" s="184" t="str">
        <f ca="1">IF(ISERROR($V2267),"",OFFSET('Smelter Look-up'!$I$4,$V2267-4,0))</f>
        <v/>
      </c>
      <c r="K2267" s="224"/>
      <c r="L2267" s="224"/>
      <c r="M2267" s="224"/>
      <c r="N2267" s="224"/>
      <c r="O2267" s="224"/>
      <c r="P2267" s="185"/>
      <c r="Q2267" s="225"/>
      <c r="R2267" s="182" t="str">
        <f ca="1">IF(ISERROR($V2267),"",OFFSET('Smelter Look-up'!$C$4,$V2267-4,0)&amp;"")</f>
        <v/>
      </c>
      <c r="S2267" s="181" t="str">
        <f t="shared" ca="1" si="317"/>
        <v/>
      </c>
      <c r="T2267" s="181" t="str">
        <f ca="1">IF(B2267="","",IF(ISERROR(MATCH($J2267,SorP!$B$1:$B$6226,0)),"",INDIRECT("'SorP'!$A$"&amp;MATCH($S2267&amp;$J2267,SorP!C:C,0))))</f>
        <v/>
      </c>
      <c r="U2267" s="201"/>
      <c r="V2267" s="226" t="e">
        <f>IF(C2267="",NA(),IF(OR(C2267="Smelter not listed",C2267="Smelter not yet identified"),MATCH($B2267&amp;$D2267,'Smelter Look-up'!$J:$J,0),MATCH($B2267&amp;$C2267,'Smelter Look-up'!$J:$J,0)))</f>
        <v>#N/A</v>
      </c>
      <c r="X2267" s="227">
        <f t="shared" ca="1" si="318"/>
        <v>0</v>
      </c>
      <c r="AB2267" s="228" t="str">
        <f t="shared" si="319"/>
        <v/>
      </c>
    </row>
    <row r="2268" spans="1:28" s="227" customFormat="1" ht="20.25">
      <c r="A2268" s="181"/>
      <c r="B2268" s="182" t="str">
        <f>IF(LEN(A2268)=0,"",INDEX('Smelter Look-up'!$A:$A,MATCH($A2268,'Smelter Look-up'!$E:$E,0)))</f>
        <v/>
      </c>
      <c r="C2268" s="186" t="str">
        <f>IF(LEN(A2268)=0,"",INDEX('Smelter Look-up'!$C:$C,MATCH($A2268,'Smelter Look-up'!$E:$E,0)))</f>
        <v/>
      </c>
      <c r="D2268" s="230"/>
      <c r="E2268" s="182" t="str">
        <f ca="1">IF(ISERROR($V2268),"",OFFSET('Smelter Look-up'!$D$4,$V2268-4,0)&amp;"")</f>
        <v/>
      </c>
      <c r="F2268" s="182" t="str">
        <f ca="1">IF(ISERROR($V2268),"",OFFSET('Smelter Look-up'!$E$4,$V2268-4,0))</f>
        <v/>
      </c>
      <c r="G2268" s="182" t="str">
        <f ca="1">IF(C2268=$X$4,IF(ISERROR($V2268),"Enter smelter details","RMI"),IF(ISERROR($V2268),"",OFFSET('Smelter Look-up'!$F$4,$V2268-4,0)))</f>
        <v/>
      </c>
      <c r="H2268" s="183" t="str">
        <f ca="1">IF(ISERROR($V2268),"",OFFSET('Smelter Look-up'!$G$4,$V2268-4,0))</f>
        <v/>
      </c>
      <c r="I2268" s="184" t="str">
        <f ca="1">IF(ISERROR($V2268),"",OFFSET('Smelter Look-up'!$H$4,$V2268-4,0))</f>
        <v/>
      </c>
      <c r="J2268" s="184" t="str">
        <f ca="1">IF(ISERROR($V2268),"",OFFSET('Smelter Look-up'!$I$4,$V2268-4,0))</f>
        <v/>
      </c>
      <c r="K2268" s="224"/>
      <c r="L2268" s="224"/>
      <c r="M2268" s="224"/>
      <c r="N2268" s="224"/>
      <c r="O2268" s="224"/>
      <c r="P2268" s="185"/>
      <c r="Q2268" s="225"/>
      <c r="R2268" s="182" t="str">
        <f ca="1">IF(ISERROR($V2268),"",OFFSET('Smelter Look-up'!$C$4,$V2268-4,0)&amp;"")</f>
        <v/>
      </c>
      <c r="S2268" s="181" t="str">
        <f t="shared" ref="S2268:S2298" ca="1" si="320">IF(B2268="","",IF(ISERROR(MATCH($E2268,CL,0)),"Unknown",INDIRECT("'C'!$A$"&amp;MATCH($E2268,CL,0)+1)))</f>
        <v/>
      </c>
      <c r="T2268" s="181" t="str">
        <f ca="1">IF(B2268="","",IF(ISERROR(MATCH($J2268,SorP!$B$1:$B$6226,0)),"",INDIRECT("'SorP'!$A$"&amp;MATCH($S2268&amp;$J2268,SorP!C:C,0))))</f>
        <v/>
      </c>
      <c r="U2268" s="201"/>
      <c r="V2268" s="226" t="e">
        <f>IF(C2268="",NA(),IF(OR(C2268="Smelter not listed",C2268="Smelter not yet identified"),MATCH($B2268&amp;$D2268,'Smelter Look-up'!$J:$J,0),MATCH($B2268&amp;$C2268,'Smelter Look-up'!$J:$J,0)))</f>
        <v>#N/A</v>
      </c>
      <c r="X2268" s="227">
        <f t="shared" ref="X2268:X2298" ca="1" si="321">IF(AND(C2268="Smelter not listed",OR(LEN(D2268)=0,LEN(E2268)=0)),1,0)</f>
        <v>0</v>
      </c>
      <c r="AB2268" s="228" t="str">
        <f t="shared" ref="AB2268:AB2298" si="322">B2268&amp;C2268</f>
        <v/>
      </c>
    </row>
    <row r="2269" spans="1:28" s="227" customFormat="1" ht="20.25">
      <c r="A2269" s="181"/>
      <c r="B2269" s="182" t="str">
        <f>IF(LEN(A2269)=0,"",INDEX('Smelter Look-up'!$A:$A,MATCH($A2269,'Smelter Look-up'!$E:$E,0)))</f>
        <v/>
      </c>
      <c r="C2269" s="186" t="str">
        <f>IF(LEN(A2269)=0,"",INDEX('Smelter Look-up'!$C:$C,MATCH($A2269,'Smelter Look-up'!$E:$E,0)))</f>
        <v/>
      </c>
      <c r="D2269" s="230"/>
      <c r="E2269" s="182" t="str">
        <f ca="1">IF(ISERROR($V2269),"",OFFSET('Smelter Look-up'!$D$4,$V2269-4,0)&amp;"")</f>
        <v/>
      </c>
      <c r="F2269" s="182" t="str">
        <f ca="1">IF(ISERROR($V2269),"",OFFSET('Smelter Look-up'!$E$4,$V2269-4,0))</f>
        <v/>
      </c>
      <c r="G2269" s="182" t="str">
        <f ca="1">IF(C2269=$X$4,IF(ISERROR($V2269),"Enter smelter details","RMI"),IF(ISERROR($V2269),"",OFFSET('Smelter Look-up'!$F$4,$V2269-4,0)))</f>
        <v/>
      </c>
      <c r="H2269" s="183" t="str">
        <f ca="1">IF(ISERROR($V2269),"",OFFSET('Smelter Look-up'!$G$4,$V2269-4,0))</f>
        <v/>
      </c>
      <c r="I2269" s="184" t="str">
        <f ca="1">IF(ISERROR($V2269),"",OFFSET('Smelter Look-up'!$H$4,$V2269-4,0))</f>
        <v/>
      </c>
      <c r="J2269" s="184" t="str">
        <f ca="1">IF(ISERROR($V2269),"",OFFSET('Smelter Look-up'!$I$4,$V2269-4,0))</f>
        <v/>
      </c>
      <c r="K2269" s="224"/>
      <c r="L2269" s="224"/>
      <c r="M2269" s="224"/>
      <c r="N2269" s="224"/>
      <c r="O2269" s="224"/>
      <c r="P2269" s="185"/>
      <c r="Q2269" s="225"/>
      <c r="R2269" s="182" t="str">
        <f ca="1">IF(ISERROR($V2269),"",OFFSET('Smelter Look-up'!$C$4,$V2269-4,0)&amp;"")</f>
        <v/>
      </c>
      <c r="S2269" s="181" t="str">
        <f t="shared" ca="1" si="320"/>
        <v/>
      </c>
      <c r="T2269" s="181" t="str">
        <f ca="1">IF(B2269="","",IF(ISERROR(MATCH($J2269,SorP!$B$1:$B$6226,0)),"",INDIRECT("'SorP'!$A$"&amp;MATCH($S2269&amp;$J2269,SorP!C:C,0))))</f>
        <v/>
      </c>
      <c r="U2269" s="201"/>
      <c r="V2269" s="226" t="e">
        <f>IF(C2269="",NA(),IF(OR(C2269="Smelter not listed",C2269="Smelter not yet identified"),MATCH($B2269&amp;$D2269,'Smelter Look-up'!$J:$J,0),MATCH($B2269&amp;$C2269,'Smelter Look-up'!$J:$J,0)))</f>
        <v>#N/A</v>
      </c>
      <c r="X2269" s="227">
        <f t="shared" ca="1" si="321"/>
        <v>0</v>
      </c>
      <c r="AB2269" s="228" t="str">
        <f t="shared" si="322"/>
        <v/>
      </c>
    </row>
    <row r="2270" spans="1:28" s="227" customFormat="1" ht="20.25">
      <c r="A2270" s="181"/>
      <c r="B2270" s="182" t="str">
        <f>IF(LEN(A2270)=0,"",INDEX('Smelter Look-up'!$A:$A,MATCH($A2270,'Smelter Look-up'!$E:$E,0)))</f>
        <v/>
      </c>
      <c r="C2270" s="186" t="str">
        <f>IF(LEN(A2270)=0,"",INDEX('Smelter Look-up'!$C:$C,MATCH($A2270,'Smelter Look-up'!$E:$E,0)))</f>
        <v/>
      </c>
      <c r="D2270" s="230"/>
      <c r="E2270" s="182" t="str">
        <f ca="1">IF(ISERROR($V2270),"",OFFSET('Smelter Look-up'!$D$4,$V2270-4,0)&amp;"")</f>
        <v/>
      </c>
      <c r="F2270" s="182" t="str">
        <f ca="1">IF(ISERROR($V2270),"",OFFSET('Smelter Look-up'!$E$4,$V2270-4,0))</f>
        <v/>
      </c>
      <c r="G2270" s="182" t="str">
        <f ca="1">IF(C2270=$X$4,IF(ISERROR($V2270),"Enter smelter details","RMI"),IF(ISERROR($V2270),"",OFFSET('Smelter Look-up'!$F$4,$V2270-4,0)))</f>
        <v/>
      </c>
      <c r="H2270" s="183" t="str">
        <f ca="1">IF(ISERROR($V2270),"",OFFSET('Smelter Look-up'!$G$4,$V2270-4,0))</f>
        <v/>
      </c>
      <c r="I2270" s="184" t="str">
        <f ca="1">IF(ISERROR($V2270),"",OFFSET('Smelter Look-up'!$H$4,$V2270-4,0))</f>
        <v/>
      </c>
      <c r="J2270" s="184" t="str">
        <f ca="1">IF(ISERROR($V2270),"",OFFSET('Smelter Look-up'!$I$4,$V2270-4,0))</f>
        <v/>
      </c>
      <c r="K2270" s="224"/>
      <c r="L2270" s="224"/>
      <c r="M2270" s="224"/>
      <c r="N2270" s="224"/>
      <c r="O2270" s="224"/>
      <c r="P2270" s="185"/>
      <c r="Q2270" s="225"/>
      <c r="R2270" s="182" t="str">
        <f ca="1">IF(ISERROR($V2270),"",OFFSET('Smelter Look-up'!$C$4,$V2270-4,0)&amp;"")</f>
        <v/>
      </c>
      <c r="S2270" s="181" t="str">
        <f t="shared" ca="1" si="320"/>
        <v/>
      </c>
      <c r="T2270" s="181" t="str">
        <f ca="1">IF(B2270="","",IF(ISERROR(MATCH($J2270,SorP!$B$1:$B$6226,0)),"",INDIRECT("'SorP'!$A$"&amp;MATCH($S2270&amp;$J2270,SorP!C:C,0))))</f>
        <v/>
      </c>
      <c r="U2270" s="201"/>
      <c r="V2270" s="226" t="e">
        <f>IF(C2270="",NA(),IF(OR(C2270="Smelter not listed",C2270="Smelter not yet identified"),MATCH($B2270&amp;$D2270,'Smelter Look-up'!$J:$J,0),MATCH($B2270&amp;$C2270,'Smelter Look-up'!$J:$J,0)))</f>
        <v>#N/A</v>
      </c>
      <c r="X2270" s="227">
        <f t="shared" ca="1" si="321"/>
        <v>0</v>
      </c>
      <c r="AB2270" s="228" t="str">
        <f t="shared" si="322"/>
        <v/>
      </c>
    </row>
    <row r="2271" spans="1:28" s="227" customFormat="1" ht="20.25">
      <c r="A2271" s="181"/>
      <c r="B2271" s="182" t="str">
        <f>IF(LEN(A2271)=0,"",INDEX('Smelter Look-up'!$A:$A,MATCH($A2271,'Smelter Look-up'!$E:$E,0)))</f>
        <v/>
      </c>
      <c r="C2271" s="186" t="str">
        <f>IF(LEN(A2271)=0,"",INDEX('Smelter Look-up'!$C:$C,MATCH($A2271,'Smelter Look-up'!$E:$E,0)))</f>
        <v/>
      </c>
      <c r="D2271" s="230"/>
      <c r="E2271" s="182" t="str">
        <f ca="1">IF(ISERROR($V2271),"",OFFSET('Smelter Look-up'!$D$4,$V2271-4,0)&amp;"")</f>
        <v/>
      </c>
      <c r="F2271" s="182" t="str">
        <f ca="1">IF(ISERROR($V2271),"",OFFSET('Smelter Look-up'!$E$4,$V2271-4,0))</f>
        <v/>
      </c>
      <c r="G2271" s="182" t="str">
        <f ca="1">IF(C2271=$X$4,IF(ISERROR($V2271),"Enter smelter details","RMI"),IF(ISERROR($V2271),"",OFFSET('Smelter Look-up'!$F$4,$V2271-4,0)))</f>
        <v/>
      </c>
      <c r="H2271" s="183" t="str">
        <f ca="1">IF(ISERROR($V2271),"",OFFSET('Smelter Look-up'!$G$4,$V2271-4,0))</f>
        <v/>
      </c>
      <c r="I2271" s="184" t="str">
        <f ca="1">IF(ISERROR($V2271),"",OFFSET('Smelter Look-up'!$H$4,$V2271-4,0))</f>
        <v/>
      </c>
      <c r="J2271" s="184" t="str">
        <f ca="1">IF(ISERROR($V2271),"",OFFSET('Smelter Look-up'!$I$4,$V2271-4,0))</f>
        <v/>
      </c>
      <c r="K2271" s="224"/>
      <c r="L2271" s="224"/>
      <c r="M2271" s="224"/>
      <c r="N2271" s="224"/>
      <c r="O2271" s="224"/>
      <c r="P2271" s="185"/>
      <c r="Q2271" s="225"/>
      <c r="R2271" s="182" t="str">
        <f ca="1">IF(ISERROR($V2271),"",OFFSET('Smelter Look-up'!$C$4,$V2271-4,0)&amp;"")</f>
        <v/>
      </c>
      <c r="S2271" s="181" t="str">
        <f t="shared" ca="1" si="320"/>
        <v/>
      </c>
      <c r="T2271" s="181" t="str">
        <f ca="1">IF(B2271="","",IF(ISERROR(MATCH($J2271,SorP!$B$1:$B$6226,0)),"",INDIRECT("'SorP'!$A$"&amp;MATCH($S2271&amp;$J2271,SorP!C:C,0))))</f>
        <v/>
      </c>
      <c r="U2271" s="201"/>
      <c r="V2271" s="226" t="e">
        <f>IF(C2271="",NA(),IF(OR(C2271="Smelter not listed",C2271="Smelter not yet identified"),MATCH($B2271&amp;$D2271,'Smelter Look-up'!$J:$J,0),MATCH($B2271&amp;$C2271,'Smelter Look-up'!$J:$J,0)))</f>
        <v>#N/A</v>
      </c>
      <c r="X2271" s="227">
        <f t="shared" ca="1" si="321"/>
        <v>0</v>
      </c>
      <c r="AB2271" s="228" t="str">
        <f t="shared" si="322"/>
        <v/>
      </c>
    </row>
    <row r="2272" spans="1:28" s="227" customFormat="1" ht="20.25">
      <c r="A2272" s="181"/>
      <c r="B2272" s="182" t="str">
        <f>IF(LEN(A2272)=0,"",INDEX('Smelter Look-up'!$A:$A,MATCH($A2272,'Smelter Look-up'!$E:$E,0)))</f>
        <v/>
      </c>
      <c r="C2272" s="186" t="str">
        <f>IF(LEN(A2272)=0,"",INDEX('Smelter Look-up'!$C:$C,MATCH($A2272,'Smelter Look-up'!$E:$E,0)))</f>
        <v/>
      </c>
      <c r="D2272" s="230"/>
      <c r="E2272" s="182" t="str">
        <f ca="1">IF(ISERROR($V2272),"",OFFSET('Smelter Look-up'!$D$4,$V2272-4,0)&amp;"")</f>
        <v/>
      </c>
      <c r="F2272" s="182" t="str">
        <f ca="1">IF(ISERROR($V2272),"",OFFSET('Smelter Look-up'!$E$4,$V2272-4,0))</f>
        <v/>
      </c>
      <c r="G2272" s="182" t="str">
        <f ca="1">IF(C2272=$X$4,IF(ISERROR($V2272),"Enter smelter details","RMI"),IF(ISERROR($V2272),"",OFFSET('Smelter Look-up'!$F$4,$V2272-4,0)))</f>
        <v/>
      </c>
      <c r="H2272" s="183" t="str">
        <f ca="1">IF(ISERROR($V2272),"",OFFSET('Smelter Look-up'!$G$4,$V2272-4,0))</f>
        <v/>
      </c>
      <c r="I2272" s="184" t="str">
        <f ca="1">IF(ISERROR($V2272),"",OFFSET('Smelter Look-up'!$H$4,$V2272-4,0))</f>
        <v/>
      </c>
      <c r="J2272" s="184" t="str">
        <f ca="1">IF(ISERROR($V2272),"",OFFSET('Smelter Look-up'!$I$4,$V2272-4,0))</f>
        <v/>
      </c>
      <c r="K2272" s="224"/>
      <c r="L2272" s="224"/>
      <c r="M2272" s="224"/>
      <c r="N2272" s="224"/>
      <c r="O2272" s="224"/>
      <c r="P2272" s="185"/>
      <c r="Q2272" s="225"/>
      <c r="R2272" s="182" t="str">
        <f ca="1">IF(ISERROR($V2272),"",OFFSET('Smelter Look-up'!$C$4,$V2272-4,0)&amp;"")</f>
        <v/>
      </c>
      <c r="S2272" s="181" t="str">
        <f t="shared" ca="1" si="320"/>
        <v/>
      </c>
      <c r="T2272" s="181" t="str">
        <f ca="1">IF(B2272="","",IF(ISERROR(MATCH($J2272,SorP!$B$1:$B$6226,0)),"",INDIRECT("'SorP'!$A$"&amp;MATCH($S2272&amp;$J2272,SorP!C:C,0))))</f>
        <v/>
      </c>
      <c r="U2272" s="201"/>
      <c r="V2272" s="226" t="e">
        <f>IF(C2272="",NA(),IF(OR(C2272="Smelter not listed",C2272="Smelter not yet identified"),MATCH($B2272&amp;$D2272,'Smelter Look-up'!$J:$J,0),MATCH($B2272&amp;$C2272,'Smelter Look-up'!$J:$J,0)))</f>
        <v>#N/A</v>
      </c>
      <c r="X2272" s="227">
        <f t="shared" ca="1" si="321"/>
        <v>0</v>
      </c>
      <c r="AB2272" s="228" t="str">
        <f t="shared" si="322"/>
        <v/>
      </c>
    </row>
    <row r="2273" spans="1:28" s="227" customFormat="1" ht="20.25">
      <c r="A2273" s="181"/>
      <c r="B2273" s="182" t="str">
        <f>IF(LEN(A2273)=0,"",INDEX('Smelter Look-up'!$A:$A,MATCH($A2273,'Smelter Look-up'!$E:$E,0)))</f>
        <v/>
      </c>
      <c r="C2273" s="186" t="str">
        <f>IF(LEN(A2273)=0,"",INDEX('Smelter Look-up'!$C:$C,MATCH($A2273,'Smelter Look-up'!$E:$E,0)))</f>
        <v/>
      </c>
      <c r="D2273" s="230"/>
      <c r="E2273" s="182" t="str">
        <f ca="1">IF(ISERROR($V2273),"",OFFSET('Smelter Look-up'!$D$4,$V2273-4,0)&amp;"")</f>
        <v/>
      </c>
      <c r="F2273" s="182" t="str">
        <f ca="1">IF(ISERROR($V2273),"",OFFSET('Smelter Look-up'!$E$4,$V2273-4,0))</f>
        <v/>
      </c>
      <c r="G2273" s="182" t="str">
        <f ca="1">IF(C2273=$X$4,IF(ISERROR($V2273),"Enter smelter details","RMI"),IF(ISERROR($V2273),"",OFFSET('Smelter Look-up'!$F$4,$V2273-4,0)))</f>
        <v/>
      </c>
      <c r="H2273" s="183" t="str">
        <f ca="1">IF(ISERROR($V2273),"",OFFSET('Smelter Look-up'!$G$4,$V2273-4,0))</f>
        <v/>
      </c>
      <c r="I2273" s="184" t="str">
        <f ca="1">IF(ISERROR($V2273),"",OFFSET('Smelter Look-up'!$H$4,$V2273-4,0))</f>
        <v/>
      </c>
      <c r="J2273" s="184" t="str">
        <f ca="1">IF(ISERROR($V2273),"",OFFSET('Smelter Look-up'!$I$4,$V2273-4,0))</f>
        <v/>
      </c>
      <c r="K2273" s="224"/>
      <c r="L2273" s="224"/>
      <c r="M2273" s="224"/>
      <c r="N2273" s="224"/>
      <c r="O2273" s="224"/>
      <c r="P2273" s="185"/>
      <c r="Q2273" s="225"/>
      <c r="R2273" s="182" t="str">
        <f ca="1">IF(ISERROR($V2273),"",OFFSET('Smelter Look-up'!$C$4,$V2273-4,0)&amp;"")</f>
        <v/>
      </c>
      <c r="S2273" s="181" t="str">
        <f t="shared" ca="1" si="320"/>
        <v/>
      </c>
      <c r="T2273" s="181" t="str">
        <f ca="1">IF(B2273="","",IF(ISERROR(MATCH($J2273,SorP!$B$1:$B$6226,0)),"",INDIRECT("'SorP'!$A$"&amp;MATCH($S2273&amp;$J2273,SorP!C:C,0))))</f>
        <v/>
      </c>
      <c r="U2273" s="201"/>
      <c r="V2273" s="226" t="e">
        <f>IF(C2273="",NA(),IF(OR(C2273="Smelter not listed",C2273="Smelter not yet identified"),MATCH($B2273&amp;$D2273,'Smelter Look-up'!$J:$J,0),MATCH($B2273&amp;$C2273,'Smelter Look-up'!$J:$J,0)))</f>
        <v>#N/A</v>
      </c>
      <c r="X2273" s="227">
        <f t="shared" ca="1" si="321"/>
        <v>0</v>
      </c>
      <c r="AB2273" s="228" t="str">
        <f t="shared" si="322"/>
        <v/>
      </c>
    </row>
    <row r="2274" spans="1:28" s="227" customFormat="1" ht="20.25">
      <c r="A2274" s="181"/>
      <c r="B2274" s="182" t="str">
        <f>IF(LEN(A2274)=0,"",INDEX('Smelter Look-up'!$A:$A,MATCH($A2274,'Smelter Look-up'!$E:$E,0)))</f>
        <v/>
      </c>
      <c r="C2274" s="186" t="str">
        <f>IF(LEN(A2274)=0,"",INDEX('Smelter Look-up'!$C:$C,MATCH($A2274,'Smelter Look-up'!$E:$E,0)))</f>
        <v/>
      </c>
      <c r="D2274" s="230"/>
      <c r="E2274" s="182" t="str">
        <f ca="1">IF(ISERROR($V2274),"",OFFSET('Smelter Look-up'!$D$4,$V2274-4,0)&amp;"")</f>
        <v/>
      </c>
      <c r="F2274" s="182" t="str">
        <f ca="1">IF(ISERROR($V2274),"",OFFSET('Smelter Look-up'!$E$4,$V2274-4,0))</f>
        <v/>
      </c>
      <c r="G2274" s="182" t="str">
        <f ca="1">IF(C2274=$X$4,IF(ISERROR($V2274),"Enter smelter details","RMI"),IF(ISERROR($V2274),"",OFFSET('Smelter Look-up'!$F$4,$V2274-4,0)))</f>
        <v/>
      </c>
      <c r="H2274" s="183" t="str">
        <f ca="1">IF(ISERROR($V2274),"",OFFSET('Smelter Look-up'!$G$4,$V2274-4,0))</f>
        <v/>
      </c>
      <c r="I2274" s="184" t="str">
        <f ca="1">IF(ISERROR($V2274),"",OFFSET('Smelter Look-up'!$H$4,$V2274-4,0))</f>
        <v/>
      </c>
      <c r="J2274" s="184" t="str">
        <f ca="1">IF(ISERROR($V2274),"",OFFSET('Smelter Look-up'!$I$4,$V2274-4,0))</f>
        <v/>
      </c>
      <c r="K2274" s="224"/>
      <c r="L2274" s="224"/>
      <c r="M2274" s="224"/>
      <c r="N2274" s="224"/>
      <c r="O2274" s="224"/>
      <c r="P2274" s="185"/>
      <c r="Q2274" s="225"/>
      <c r="R2274" s="182" t="str">
        <f ca="1">IF(ISERROR($V2274),"",OFFSET('Smelter Look-up'!$C$4,$V2274-4,0)&amp;"")</f>
        <v/>
      </c>
      <c r="S2274" s="181" t="str">
        <f t="shared" ca="1" si="320"/>
        <v/>
      </c>
      <c r="T2274" s="181" t="str">
        <f ca="1">IF(B2274="","",IF(ISERROR(MATCH($J2274,SorP!$B$1:$B$6226,0)),"",INDIRECT("'SorP'!$A$"&amp;MATCH($S2274&amp;$J2274,SorP!C:C,0))))</f>
        <v/>
      </c>
      <c r="U2274" s="201"/>
      <c r="V2274" s="226" t="e">
        <f>IF(C2274="",NA(),IF(OR(C2274="Smelter not listed",C2274="Smelter not yet identified"),MATCH($B2274&amp;$D2274,'Smelter Look-up'!$J:$J,0),MATCH($B2274&amp;$C2274,'Smelter Look-up'!$J:$J,0)))</f>
        <v>#N/A</v>
      </c>
      <c r="X2274" s="227">
        <f t="shared" ca="1" si="321"/>
        <v>0</v>
      </c>
      <c r="AB2274" s="228" t="str">
        <f t="shared" si="322"/>
        <v/>
      </c>
    </row>
    <row r="2275" spans="1:28" s="227" customFormat="1" ht="20.25">
      <c r="A2275" s="181"/>
      <c r="B2275" s="182" t="str">
        <f>IF(LEN(A2275)=0,"",INDEX('Smelter Look-up'!$A:$A,MATCH($A2275,'Smelter Look-up'!$E:$E,0)))</f>
        <v/>
      </c>
      <c r="C2275" s="186" t="str">
        <f>IF(LEN(A2275)=0,"",INDEX('Smelter Look-up'!$C:$C,MATCH($A2275,'Smelter Look-up'!$E:$E,0)))</f>
        <v/>
      </c>
      <c r="D2275" s="230"/>
      <c r="E2275" s="182" t="str">
        <f ca="1">IF(ISERROR($V2275),"",OFFSET('Smelter Look-up'!$D$4,$V2275-4,0)&amp;"")</f>
        <v/>
      </c>
      <c r="F2275" s="182" t="str">
        <f ca="1">IF(ISERROR($V2275),"",OFFSET('Smelter Look-up'!$E$4,$V2275-4,0))</f>
        <v/>
      </c>
      <c r="G2275" s="182" t="str">
        <f ca="1">IF(C2275=$X$4,IF(ISERROR($V2275),"Enter smelter details","RMI"),IF(ISERROR($V2275),"",OFFSET('Smelter Look-up'!$F$4,$V2275-4,0)))</f>
        <v/>
      </c>
      <c r="H2275" s="183" t="str">
        <f ca="1">IF(ISERROR($V2275),"",OFFSET('Smelter Look-up'!$G$4,$V2275-4,0))</f>
        <v/>
      </c>
      <c r="I2275" s="184" t="str">
        <f ca="1">IF(ISERROR($V2275),"",OFFSET('Smelter Look-up'!$H$4,$V2275-4,0))</f>
        <v/>
      </c>
      <c r="J2275" s="184" t="str">
        <f ca="1">IF(ISERROR($V2275),"",OFFSET('Smelter Look-up'!$I$4,$V2275-4,0))</f>
        <v/>
      </c>
      <c r="K2275" s="224"/>
      <c r="L2275" s="224"/>
      <c r="M2275" s="224"/>
      <c r="N2275" s="224"/>
      <c r="O2275" s="224"/>
      <c r="P2275" s="185"/>
      <c r="Q2275" s="225"/>
      <c r="R2275" s="182" t="str">
        <f ca="1">IF(ISERROR($V2275),"",OFFSET('Smelter Look-up'!$C$4,$V2275-4,0)&amp;"")</f>
        <v/>
      </c>
      <c r="S2275" s="181" t="str">
        <f t="shared" ca="1" si="320"/>
        <v/>
      </c>
      <c r="T2275" s="181" t="str">
        <f ca="1">IF(B2275="","",IF(ISERROR(MATCH($J2275,SorP!$B$1:$B$6226,0)),"",INDIRECT("'SorP'!$A$"&amp;MATCH($S2275&amp;$J2275,SorP!C:C,0))))</f>
        <v/>
      </c>
      <c r="U2275" s="201"/>
      <c r="V2275" s="226" t="e">
        <f>IF(C2275="",NA(),IF(OR(C2275="Smelter not listed",C2275="Smelter not yet identified"),MATCH($B2275&amp;$D2275,'Smelter Look-up'!$J:$J,0),MATCH($B2275&amp;$C2275,'Smelter Look-up'!$J:$J,0)))</f>
        <v>#N/A</v>
      </c>
      <c r="X2275" s="227">
        <f t="shared" ca="1" si="321"/>
        <v>0</v>
      </c>
      <c r="AB2275" s="228" t="str">
        <f t="shared" si="322"/>
        <v/>
      </c>
    </row>
    <row r="2276" spans="1:28" s="227" customFormat="1" ht="20.25">
      <c r="A2276" s="181"/>
      <c r="B2276" s="182" t="str">
        <f>IF(LEN(A2276)=0,"",INDEX('Smelter Look-up'!$A:$A,MATCH($A2276,'Smelter Look-up'!$E:$E,0)))</f>
        <v/>
      </c>
      <c r="C2276" s="186" t="str">
        <f>IF(LEN(A2276)=0,"",INDEX('Smelter Look-up'!$C:$C,MATCH($A2276,'Smelter Look-up'!$E:$E,0)))</f>
        <v/>
      </c>
      <c r="D2276" s="230"/>
      <c r="E2276" s="182" t="str">
        <f ca="1">IF(ISERROR($V2276),"",OFFSET('Smelter Look-up'!$D$4,$V2276-4,0)&amp;"")</f>
        <v/>
      </c>
      <c r="F2276" s="182" t="str">
        <f ca="1">IF(ISERROR($V2276),"",OFFSET('Smelter Look-up'!$E$4,$V2276-4,0))</f>
        <v/>
      </c>
      <c r="G2276" s="182" t="str">
        <f ca="1">IF(C2276=$X$4,IF(ISERROR($V2276),"Enter smelter details","RMI"),IF(ISERROR($V2276),"",OFFSET('Smelter Look-up'!$F$4,$V2276-4,0)))</f>
        <v/>
      </c>
      <c r="H2276" s="183" t="str">
        <f ca="1">IF(ISERROR($V2276),"",OFFSET('Smelter Look-up'!$G$4,$V2276-4,0))</f>
        <v/>
      </c>
      <c r="I2276" s="184" t="str">
        <f ca="1">IF(ISERROR($V2276),"",OFFSET('Smelter Look-up'!$H$4,$V2276-4,0))</f>
        <v/>
      </c>
      <c r="J2276" s="184" t="str">
        <f ca="1">IF(ISERROR($V2276),"",OFFSET('Smelter Look-up'!$I$4,$V2276-4,0))</f>
        <v/>
      </c>
      <c r="K2276" s="224"/>
      <c r="L2276" s="224"/>
      <c r="M2276" s="224"/>
      <c r="N2276" s="224"/>
      <c r="O2276" s="224"/>
      <c r="P2276" s="185"/>
      <c r="Q2276" s="225"/>
      <c r="R2276" s="182" t="str">
        <f ca="1">IF(ISERROR($V2276),"",OFFSET('Smelter Look-up'!$C$4,$V2276-4,0)&amp;"")</f>
        <v/>
      </c>
      <c r="S2276" s="181" t="str">
        <f t="shared" ca="1" si="320"/>
        <v/>
      </c>
      <c r="T2276" s="181" t="str">
        <f ca="1">IF(B2276="","",IF(ISERROR(MATCH($J2276,SorP!$B$1:$B$6226,0)),"",INDIRECT("'SorP'!$A$"&amp;MATCH($S2276&amp;$J2276,SorP!C:C,0))))</f>
        <v/>
      </c>
      <c r="U2276" s="201"/>
      <c r="V2276" s="226" t="e">
        <f>IF(C2276="",NA(),IF(OR(C2276="Smelter not listed",C2276="Smelter not yet identified"),MATCH($B2276&amp;$D2276,'Smelter Look-up'!$J:$J,0),MATCH($B2276&amp;$C2276,'Smelter Look-up'!$J:$J,0)))</f>
        <v>#N/A</v>
      </c>
      <c r="X2276" s="227">
        <f t="shared" ca="1" si="321"/>
        <v>0</v>
      </c>
      <c r="AB2276" s="228" t="str">
        <f t="shared" si="322"/>
        <v/>
      </c>
    </row>
    <row r="2277" spans="1:28" s="227" customFormat="1" ht="20.25">
      <c r="A2277" s="181"/>
      <c r="B2277" s="182" t="str">
        <f>IF(LEN(A2277)=0,"",INDEX('Smelter Look-up'!$A:$A,MATCH($A2277,'Smelter Look-up'!$E:$E,0)))</f>
        <v/>
      </c>
      <c r="C2277" s="186" t="str">
        <f>IF(LEN(A2277)=0,"",INDEX('Smelter Look-up'!$C:$C,MATCH($A2277,'Smelter Look-up'!$E:$E,0)))</f>
        <v/>
      </c>
      <c r="D2277" s="230"/>
      <c r="E2277" s="182" t="str">
        <f ca="1">IF(ISERROR($V2277),"",OFFSET('Smelter Look-up'!$D$4,$V2277-4,0)&amp;"")</f>
        <v/>
      </c>
      <c r="F2277" s="182" t="str">
        <f ca="1">IF(ISERROR($V2277),"",OFFSET('Smelter Look-up'!$E$4,$V2277-4,0))</f>
        <v/>
      </c>
      <c r="G2277" s="182" t="str">
        <f ca="1">IF(C2277=$X$4,IF(ISERROR($V2277),"Enter smelter details","RMI"),IF(ISERROR($V2277),"",OFFSET('Smelter Look-up'!$F$4,$V2277-4,0)))</f>
        <v/>
      </c>
      <c r="H2277" s="183" t="str">
        <f ca="1">IF(ISERROR($V2277),"",OFFSET('Smelter Look-up'!$G$4,$V2277-4,0))</f>
        <v/>
      </c>
      <c r="I2277" s="184" t="str">
        <f ca="1">IF(ISERROR($V2277),"",OFFSET('Smelter Look-up'!$H$4,$V2277-4,0))</f>
        <v/>
      </c>
      <c r="J2277" s="184" t="str">
        <f ca="1">IF(ISERROR($V2277),"",OFFSET('Smelter Look-up'!$I$4,$V2277-4,0))</f>
        <v/>
      </c>
      <c r="K2277" s="224"/>
      <c r="L2277" s="224"/>
      <c r="M2277" s="224"/>
      <c r="N2277" s="224"/>
      <c r="O2277" s="224"/>
      <c r="P2277" s="185"/>
      <c r="Q2277" s="225"/>
      <c r="R2277" s="182" t="str">
        <f ca="1">IF(ISERROR($V2277),"",OFFSET('Smelter Look-up'!$C$4,$V2277-4,0)&amp;"")</f>
        <v/>
      </c>
      <c r="S2277" s="181" t="str">
        <f t="shared" ca="1" si="320"/>
        <v/>
      </c>
      <c r="T2277" s="181" t="str">
        <f ca="1">IF(B2277="","",IF(ISERROR(MATCH($J2277,SorP!$B$1:$B$6226,0)),"",INDIRECT("'SorP'!$A$"&amp;MATCH($S2277&amp;$J2277,SorP!C:C,0))))</f>
        <v/>
      </c>
      <c r="U2277" s="201"/>
      <c r="V2277" s="226" t="e">
        <f>IF(C2277="",NA(),IF(OR(C2277="Smelter not listed",C2277="Smelter not yet identified"),MATCH($B2277&amp;$D2277,'Smelter Look-up'!$J:$J,0),MATCH($B2277&amp;$C2277,'Smelter Look-up'!$J:$J,0)))</f>
        <v>#N/A</v>
      </c>
      <c r="X2277" s="227">
        <f t="shared" ca="1" si="321"/>
        <v>0</v>
      </c>
      <c r="AB2277" s="228" t="str">
        <f t="shared" si="322"/>
        <v/>
      </c>
    </row>
    <row r="2278" spans="1:28" s="227" customFormat="1" ht="20.25">
      <c r="A2278" s="181"/>
      <c r="B2278" s="182" t="str">
        <f>IF(LEN(A2278)=0,"",INDEX('Smelter Look-up'!$A:$A,MATCH($A2278,'Smelter Look-up'!$E:$E,0)))</f>
        <v/>
      </c>
      <c r="C2278" s="186" t="str">
        <f>IF(LEN(A2278)=0,"",INDEX('Smelter Look-up'!$C:$C,MATCH($A2278,'Smelter Look-up'!$E:$E,0)))</f>
        <v/>
      </c>
      <c r="D2278" s="230"/>
      <c r="E2278" s="182" t="str">
        <f ca="1">IF(ISERROR($V2278),"",OFFSET('Smelter Look-up'!$D$4,$V2278-4,0)&amp;"")</f>
        <v/>
      </c>
      <c r="F2278" s="182" t="str">
        <f ca="1">IF(ISERROR($V2278),"",OFFSET('Smelter Look-up'!$E$4,$V2278-4,0))</f>
        <v/>
      </c>
      <c r="G2278" s="182" t="str">
        <f ca="1">IF(C2278=$X$4,IF(ISERROR($V2278),"Enter smelter details","RMI"),IF(ISERROR($V2278),"",OFFSET('Smelter Look-up'!$F$4,$V2278-4,0)))</f>
        <v/>
      </c>
      <c r="H2278" s="183" t="str">
        <f ca="1">IF(ISERROR($V2278),"",OFFSET('Smelter Look-up'!$G$4,$V2278-4,0))</f>
        <v/>
      </c>
      <c r="I2278" s="184" t="str">
        <f ca="1">IF(ISERROR($V2278),"",OFFSET('Smelter Look-up'!$H$4,$V2278-4,0))</f>
        <v/>
      </c>
      <c r="J2278" s="184" t="str">
        <f ca="1">IF(ISERROR($V2278),"",OFFSET('Smelter Look-up'!$I$4,$V2278-4,0))</f>
        <v/>
      </c>
      <c r="K2278" s="224"/>
      <c r="L2278" s="224"/>
      <c r="M2278" s="224"/>
      <c r="N2278" s="224"/>
      <c r="O2278" s="224"/>
      <c r="P2278" s="185"/>
      <c r="Q2278" s="225"/>
      <c r="R2278" s="182" t="str">
        <f ca="1">IF(ISERROR($V2278),"",OFFSET('Smelter Look-up'!$C$4,$V2278-4,0)&amp;"")</f>
        <v/>
      </c>
      <c r="S2278" s="181" t="str">
        <f t="shared" ca="1" si="320"/>
        <v/>
      </c>
      <c r="T2278" s="181" t="str">
        <f ca="1">IF(B2278="","",IF(ISERROR(MATCH($J2278,SorP!$B$1:$B$6226,0)),"",INDIRECT("'SorP'!$A$"&amp;MATCH($S2278&amp;$J2278,SorP!C:C,0))))</f>
        <v/>
      </c>
      <c r="U2278" s="201"/>
      <c r="V2278" s="226" t="e">
        <f>IF(C2278="",NA(),IF(OR(C2278="Smelter not listed",C2278="Smelter not yet identified"),MATCH($B2278&amp;$D2278,'Smelter Look-up'!$J:$J,0),MATCH($B2278&amp;$C2278,'Smelter Look-up'!$J:$J,0)))</f>
        <v>#N/A</v>
      </c>
      <c r="X2278" s="227">
        <f t="shared" ca="1" si="321"/>
        <v>0</v>
      </c>
      <c r="AB2278" s="228" t="str">
        <f t="shared" si="322"/>
        <v/>
      </c>
    </row>
    <row r="2279" spans="1:28" s="227" customFormat="1" ht="20.25">
      <c r="A2279" s="181"/>
      <c r="B2279" s="182" t="str">
        <f>IF(LEN(A2279)=0,"",INDEX('Smelter Look-up'!$A:$A,MATCH($A2279,'Smelter Look-up'!$E:$E,0)))</f>
        <v/>
      </c>
      <c r="C2279" s="186" t="str">
        <f>IF(LEN(A2279)=0,"",INDEX('Smelter Look-up'!$C:$C,MATCH($A2279,'Smelter Look-up'!$E:$E,0)))</f>
        <v/>
      </c>
      <c r="D2279" s="230"/>
      <c r="E2279" s="182" t="str">
        <f ca="1">IF(ISERROR($V2279),"",OFFSET('Smelter Look-up'!$D$4,$V2279-4,0)&amp;"")</f>
        <v/>
      </c>
      <c r="F2279" s="182" t="str">
        <f ca="1">IF(ISERROR($V2279),"",OFFSET('Smelter Look-up'!$E$4,$V2279-4,0))</f>
        <v/>
      </c>
      <c r="G2279" s="182" t="str">
        <f ca="1">IF(C2279=$X$4,IF(ISERROR($V2279),"Enter smelter details","RMI"),IF(ISERROR($V2279),"",OFFSET('Smelter Look-up'!$F$4,$V2279-4,0)))</f>
        <v/>
      </c>
      <c r="H2279" s="183" t="str">
        <f ca="1">IF(ISERROR($V2279),"",OFFSET('Smelter Look-up'!$G$4,$V2279-4,0))</f>
        <v/>
      </c>
      <c r="I2279" s="184" t="str">
        <f ca="1">IF(ISERROR($V2279),"",OFFSET('Smelter Look-up'!$H$4,$V2279-4,0))</f>
        <v/>
      </c>
      <c r="J2279" s="184" t="str">
        <f ca="1">IF(ISERROR($V2279),"",OFFSET('Smelter Look-up'!$I$4,$V2279-4,0))</f>
        <v/>
      </c>
      <c r="K2279" s="224"/>
      <c r="L2279" s="224"/>
      <c r="M2279" s="224"/>
      <c r="N2279" s="224"/>
      <c r="O2279" s="224"/>
      <c r="P2279" s="185"/>
      <c r="Q2279" s="225"/>
      <c r="R2279" s="182" t="str">
        <f ca="1">IF(ISERROR($V2279),"",OFFSET('Smelter Look-up'!$C$4,$V2279-4,0)&amp;"")</f>
        <v/>
      </c>
      <c r="S2279" s="181" t="str">
        <f t="shared" ca="1" si="320"/>
        <v/>
      </c>
      <c r="T2279" s="181" t="str">
        <f ca="1">IF(B2279="","",IF(ISERROR(MATCH($J2279,SorP!$B$1:$B$6226,0)),"",INDIRECT("'SorP'!$A$"&amp;MATCH($S2279&amp;$J2279,SorP!C:C,0))))</f>
        <v/>
      </c>
      <c r="U2279" s="201"/>
      <c r="V2279" s="226" t="e">
        <f>IF(C2279="",NA(),IF(OR(C2279="Smelter not listed",C2279="Smelter not yet identified"),MATCH($B2279&amp;$D2279,'Smelter Look-up'!$J:$J,0),MATCH($B2279&amp;$C2279,'Smelter Look-up'!$J:$J,0)))</f>
        <v>#N/A</v>
      </c>
      <c r="X2279" s="227">
        <f t="shared" ca="1" si="321"/>
        <v>0</v>
      </c>
      <c r="AB2279" s="228" t="str">
        <f t="shared" si="322"/>
        <v/>
      </c>
    </row>
    <row r="2280" spans="1:28" s="227" customFormat="1" ht="20.25">
      <c r="A2280" s="181"/>
      <c r="B2280" s="182" t="str">
        <f>IF(LEN(A2280)=0,"",INDEX('Smelter Look-up'!$A:$A,MATCH($A2280,'Smelter Look-up'!$E:$E,0)))</f>
        <v/>
      </c>
      <c r="C2280" s="186" t="str">
        <f>IF(LEN(A2280)=0,"",INDEX('Smelter Look-up'!$C:$C,MATCH($A2280,'Smelter Look-up'!$E:$E,0)))</f>
        <v/>
      </c>
      <c r="D2280" s="230"/>
      <c r="E2280" s="182" t="str">
        <f ca="1">IF(ISERROR($V2280),"",OFFSET('Smelter Look-up'!$D$4,$V2280-4,0)&amp;"")</f>
        <v/>
      </c>
      <c r="F2280" s="182" t="str">
        <f ca="1">IF(ISERROR($V2280),"",OFFSET('Smelter Look-up'!$E$4,$V2280-4,0))</f>
        <v/>
      </c>
      <c r="G2280" s="182" t="str">
        <f ca="1">IF(C2280=$X$4,IF(ISERROR($V2280),"Enter smelter details","RMI"),IF(ISERROR($V2280),"",OFFSET('Smelter Look-up'!$F$4,$V2280-4,0)))</f>
        <v/>
      </c>
      <c r="H2280" s="183" t="str">
        <f ca="1">IF(ISERROR($V2280),"",OFFSET('Smelter Look-up'!$G$4,$V2280-4,0))</f>
        <v/>
      </c>
      <c r="I2280" s="184" t="str">
        <f ca="1">IF(ISERROR($V2280),"",OFFSET('Smelter Look-up'!$H$4,$V2280-4,0))</f>
        <v/>
      </c>
      <c r="J2280" s="184" t="str">
        <f ca="1">IF(ISERROR($V2280),"",OFFSET('Smelter Look-up'!$I$4,$V2280-4,0))</f>
        <v/>
      </c>
      <c r="K2280" s="224"/>
      <c r="L2280" s="224"/>
      <c r="M2280" s="224"/>
      <c r="N2280" s="224"/>
      <c r="O2280" s="224"/>
      <c r="P2280" s="185"/>
      <c r="Q2280" s="225"/>
      <c r="R2280" s="182" t="str">
        <f ca="1">IF(ISERROR($V2280),"",OFFSET('Smelter Look-up'!$C$4,$V2280-4,0)&amp;"")</f>
        <v/>
      </c>
      <c r="S2280" s="181" t="str">
        <f t="shared" ca="1" si="320"/>
        <v/>
      </c>
      <c r="T2280" s="181" t="str">
        <f ca="1">IF(B2280="","",IF(ISERROR(MATCH($J2280,SorP!$B$1:$B$6226,0)),"",INDIRECT("'SorP'!$A$"&amp;MATCH($S2280&amp;$J2280,SorP!C:C,0))))</f>
        <v/>
      </c>
      <c r="U2280" s="201"/>
      <c r="V2280" s="226" t="e">
        <f>IF(C2280="",NA(),IF(OR(C2280="Smelter not listed",C2280="Smelter not yet identified"),MATCH($B2280&amp;$D2280,'Smelter Look-up'!$J:$J,0),MATCH($B2280&amp;$C2280,'Smelter Look-up'!$J:$J,0)))</f>
        <v>#N/A</v>
      </c>
      <c r="X2280" s="227">
        <f t="shared" ca="1" si="321"/>
        <v>0</v>
      </c>
      <c r="AB2280" s="228" t="str">
        <f t="shared" si="322"/>
        <v/>
      </c>
    </row>
    <row r="2281" spans="1:28" s="227" customFormat="1" ht="20.25">
      <c r="A2281" s="181"/>
      <c r="B2281" s="182" t="str">
        <f>IF(LEN(A2281)=0,"",INDEX('Smelter Look-up'!$A:$A,MATCH($A2281,'Smelter Look-up'!$E:$E,0)))</f>
        <v/>
      </c>
      <c r="C2281" s="186" t="str">
        <f>IF(LEN(A2281)=0,"",INDEX('Smelter Look-up'!$C:$C,MATCH($A2281,'Smelter Look-up'!$E:$E,0)))</f>
        <v/>
      </c>
      <c r="D2281" s="230"/>
      <c r="E2281" s="182" t="str">
        <f ca="1">IF(ISERROR($V2281),"",OFFSET('Smelter Look-up'!$D$4,$V2281-4,0)&amp;"")</f>
        <v/>
      </c>
      <c r="F2281" s="182" t="str">
        <f ca="1">IF(ISERROR($V2281),"",OFFSET('Smelter Look-up'!$E$4,$V2281-4,0))</f>
        <v/>
      </c>
      <c r="G2281" s="182" t="str">
        <f ca="1">IF(C2281=$X$4,IF(ISERROR($V2281),"Enter smelter details","RMI"),IF(ISERROR($V2281),"",OFFSET('Smelter Look-up'!$F$4,$V2281-4,0)))</f>
        <v/>
      </c>
      <c r="H2281" s="183" t="str">
        <f ca="1">IF(ISERROR($V2281),"",OFFSET('Smelter Look-up'!$G$4,$V2281-4,0))</f>
        <v/>
      </c>
      <c r="I2281" s="184" t="str">
        <f ca="1">IF(ISERROR($V2281),"",OFFSET('Smelter Look-up'!$H$4,$V2281-4,0))</f>
        <v/>
      </c>
      <c r="J2281" s="184" t="str">
        <f ca="1">IF(ISERROR($V2281),"",OFFSET('Smelter Look-up'!$I$4,$V2281-4,0))</f>
        <v/>
      </c>
      <c r="K2281" s="224"/>
      <c r="L2281" s="224"/>
      <c r="M2281" s="224"/>
      <c r="N2281" s="224"/>
      <c r="O2281" s="224"/>
      <c r="P2281" s="185"/>
      <c r="Q2281" s="225"/>
      <c r="R2281" s="182" t="str">
        <f ca="1">IF(ISERROR($V2281),"",OFFSET('Smelter Look-up'!$C$4,$V2281-4,0)&amp;"")</f>
        <v/>
      </c>
      <c r="S2281" s="181" t="str">
        <f t="shared" ca="1" si="320"/>
        <v/>
      </c>
      <c r="T2281" s="181" t="str">
        <f ca="1">IF(B2281="","",IF(ISERROR(MATCH($J2281,SorP!$B$1:$B$6226,0)),"",INDIRECT("'SorP'!$A$"&amp;MATCH($S2281&amp;$J2281,SorP!C:C,0))))</f>
        <v/>
      </c>
      <c r="U2281" s="201"/>
      <c r="V2281" s="226" t="e">
        <f>IF(C2281="",NA(),IF(OR(C2281="Smelter not listed",C2281="Smelter not yet identified"),MATCH($B2281&amp;$D2281,'Smelter Look-up'!$J:$J,0),MATCH($B2281&amp;$C2281,'Smelter Look-up'!$J:$J,0)))</f>
        <v>#N/A</v>
      </c>
      <c r="X2281" s="227">
        <f t="shared" ca="1" si="321"/>
        <v>0</v>
      </c>
      <c r="AB2281" s="228" t="str">
        <f t="shared" si="322"/>
        <v/>
      </c>
    </row>
    <row r="2282" spans="1:28" s="227" customFormat="1" ht="20.25">
      <c r="A2282" s="181"/>
      <c r="B2282" s="182" t="str">
        <f>IF(LEN(A2282)=0,"",INDEX('Smelter Look-up'!$A:$A,MATCH($A2282,'Smelter Look-up'!$E:$E,0)))</f>
        <v/>
      </c>
      <c r="C2282" s="186" t="str">
        <f>IF(LEN(A2282)=0,"",INDEX('Smelter Look-up'!$C:$C,MATCH($A2282,'Smelter Look-up'!$E:$E,0)))</f>
        <v/>
      </c>
      <c r="D2282" s="230"/>
      <c r="E2282" s="182" t="str">
        <f ca="1">IF(ISERROR($V2282),"",OFFSET('Smelter Look-up'!$D$4,$V2282-4,0)&amp;"")</f>
        <v/>
      </c>
      <c r="F2282" s="182" t="str">
        <f ca="1">IF(ISERROR($V2282),"",OFFSET('Smelter Look-up'!$E$4,$V2282-4,0))</f>
        <v/>
      </c>
      <c r="G2282" s="182" t="str">
        <f ca="1">IF(C2282=$X$4,IF(ISERROR($V2282),"Enter smelter details","RMI"),IF(ISERROR($V2282),"",OFFSET('Smelter Look-up'!$F$4,$V2282-4,0)))</f>
        <v/>
      </c>
      <c r="H2282" s="183" t="str">
        <f ca="1">IF(ISERROR($V2282),"",OFFSET('Smelter Look-up'!$G$4,$V2282-4,0))</f>
        <v/>
      </c>
      <c r="I2282" s="184" t="str">
        <f ca="1">IF(ISERROR($V2282),"",OFFSET('Smelter Look-up'!$H$4,$V2282-4,0))</f>
        <v/>
      </c>
      <c r="J2282" s="184" t="str">
        <f ca="1">IF(ISERROR($V2282),"",OFFSET('Smelter Look-up'!$I$4,$V2282-4,0))</f>
        <v/>
      </c>
      <c r="K2282" s="224"/>
      <c r="L2282" s="224"/>
      <c r="M2282" s="224"/>
      <c r="N2282" s="224"/>
      <c r="O2282" s="224"/>
      <c r="P2282" s="185"/>
      <c r="Q2282" s="225"/>
      <c r="R2282" s="182" t="str">
        <f ca="1">IF(ISERROR($V2282),"",OFFSET('Smelter Look-up'!$C$4,$V2282-4,0)&amp;"")</f>
        <v/>
      </c>
      <c r="S2282" s="181" t="str">
        <f t="shared" ca="1" si="320"/>
        <v/>
      </c>
      <c r="T2282" s="181" t="str">
        <f ca="1">IF(B2282="","",IF(ISERROR(MATCH($J2282,SorP!$B$1:$B$6226,0)),"",INDIRECT("'SorP'!$A$"&amp;MATCH($S2282&amp;$J2282,SorP!C:C,0))))</f>
        <v/>
      </c>
      <c r="U2282" s="201"/>
      <c r="V2282" s="226" t="e">
        <f>IF(C2282="",NA(),IF(OR(C2282="Smelter not listed",C2282="Smelter not yet identified"),MATCH($B2282&amp;$D2282,'Smelter Look-up'!$J:$J,0),MATCH($B2282&amp;$C2282,'Smelter Look-up'!$J:$J,0)))</f>
        <v>#N/A</v>
      </c>
      <c r="X2282" s="227">
        <f t="shared" ca="1" si="321"/>
        <v>0</v>
      </c>
      <c r="AB2282" s="228" t="str">
        <f t="shared" si="322"/>
        <v/>
      </c>
    </row>
    <row r="2283" spans="1:28" s="227" customFormat="1" ht="20.25">
      <c r="A2283" s="181"/>
      <c r="B2283" s="182" t="str">
        <f>IF(LEN(A2283)=0,"",INDEX('Smelter Look-up'!$A:$A,MATCH($A2283,'Smelter Look-up'!$E:$E,0)))</f>
        <v/>
      </c>
      <c r="C2283" s="186" t="str">
        <f>IF(LEN(A2283)=0,"",INDEX('Smelter Look-up'!$C:$C,MATCH($A2283,'Smelter Look-up'!$E:$E,0)))</f>
        <v/>
      </c>
      <c r="D2283" s="230"/>
      <c r="E2283" s="182" t="str">
        <f ca="1">IF(ISERROR($V2283),"",OFFSET('Smelter Look-up'!$D$4,$V2283-4,0)&amp;"")</f>
        <v/>
      </c>
      <c r="F2283" s="182" t="str">
        <f ca="1">IF(ISERROR($V2283),"",OFFSET('Smelter Look-up'!$E$4,$V2283-4,0))</f>
        <v/>
      </c>
      <c r="G2283" s="182" t="str">
        <f ca="1">IF(C2283=$X$4,IF(ISERROR($V2283),"Enter smelter details","RMI"),IF(ISERROR($V2283),"",OFFSET('Smelter Look-up'!$F$4,$V2283-4,0)))</f>
        <v/>
      </c>
      <c r="H2283" s="183" t="str">
        <f ca="1">IF(ISERROR($V2283),"",OFFSET('Smelter Look-up'!$G$4,$V2283-4,0))</f>
        <v/>
      </c>
      <c r="I2283" s="184" t="str">
        <f ca="1">IF(ISERROR($V2283),"",OFFSET('Smelter Look-up'!$H$4,$V2283-4,0))</f>
        <v/>
      </c>
      <c r="J2283" s="184" t="str">
        <f ca="1">IF(ISERROR($V2283),"",OFFSET('Smelter Look-up'!$I$4,$V2283-4,0))</f>
        <v/>
      </c>
      <c r="K2283" s="224"/>
      <c r="L2283" s="224"/>
      <c r="M2283" s="224"/>
      <c r="N2283" s="224"/>
      <c r="O2283" s="224"/>
      <c r="P2283" s="185"/>
      <c r="Q2283" s="225"/>
      <c r="R2283" s="182" t="str">
        <f ca="1">IF(ISERROR($V2283),"",OFFSET('Smelter Look-up'!$C$4,$V2283-4,0)&amp;"")</f>
        <v/>
      </c>
      <c r="S2283" s="181" t="str">
        <f t="shared" ca="1" si="320"/>
        <v/>
      </c>
      <c r="T2283" s="181" t="str">
        <f ca="1">IF(B2283="","",IF(ISERROR(MATCH($J2283,SorP!$B$1:$B$6226,0)),"",INDIRECT("'SorP'!$A$"&amp;MATCH($S2283&amp;$J2283,SorP!C:C,0))))</f>
        <v/>
      </c>
      <c r="U2283" s="201"/>
      <c r="V2283" s="226" t="e">
        <f>IF(C2283="",NA(),IF(OR(C2283="Smelter not listed",C2283="Smelter not yet identified"),MATCH($B2283&amp;$D2283,'Smelter Look-up'!$J:$J,0),MATCH($B2283&amp;$C2283,'Smelter Look-up'!$J:$J,0)))</f>
        <v>#N/A</v>
      </c>
      <c r="X2283" s="227">
        <f t="shared" ca="1" si="321"/>
        <v>0</v>
      </c>
      <c r="AB2283" s="228" t="str">
        <f t="shared" si="322"/>
        <v/>
      </c>
    </row>
    <row r="2284" spans="1:28" s="227" customFormat="1" ht="20.25">
      <c r="A2284" s="181"/>
      <c r="B2284" s="182" t="str">
        <f>IF(LEN(A2284)=0,"",INDEX('Smelter Look-up'!$A:$A,MATCH($A2284,'Smelter Look-up'!$E:$E,0)))</f>
        <v/>
      </c>
      <c r="C2284" s="186" t="str">
        <f>IF(LEN(A2284)=0,"",INDEX('Smelter Look-up'!$C:$C,MATCH($A2284,'Smelter Look-up'!$E:$E,0)))</f>
        <v/>
      </c>
      <c r="D2284" s="230"/>
      <c r="E2284" s="182" t="str">
        <f ca="1">IF(ISERROR($V2284),"",OFFSET('Smelter Look-up'!$D$4,$V2284-4,0)&amp;"")</f>
        <v/>
      </c>
      <c r="F2284" s="182" t="str">
        <f ca="1">IF(ISERROR($V2284),"",OFFSET('Smelter Look-up'!$E$4,$V2284-4,0))</f>
        <v/>
      </c>
      <c r="G2284" s="182" t="str">
        <f ca="1">IF(C2284=$X$4,IF(ISERROR($V2284),"Enter smelter details","RMI"),IF(ISERROR($V2284),"",OFFSET('Smelter Look-up'!$F$4,$V2284-4,0)))</f>
        <v/>
      </c>
      <c r="H2284" s="183" t="str">
        <f ca="1">IF(ISERROR($V2284),"",OFFSET('Smelter Look-up'!$G$4,$V2284-4,0))</f>
        <v/>
      </c>
      <c r="I2284" s="184" t="str">
        <f ca="1">IF(ISERROR($V2284),"",OFFSET('Smelter Look-up'!$H$4,$V2284-4,0))</f>
        <v/>
      </c>
      <c r="J2284" s="184" t="str">
        <f ca="1">IF(ISERROR($V2284),"",OFFSET('Smelter Look-up'!$I$4,$V2284-4,0))</f>
        <v/>
      </c>
      <c r="K2284" s="224"/>
      <c r="L2284" s="224"/>
      <c r="M2284" s="224"/>
      <c r="N2284" s="224"/>
      <c r="O2284" s="224"/>
      <c r="P2284" s="185"/>
      <c r="Q2284" s="225"/>
      <c r="R2284" s="182" t="str">
        <f ca="1">IF(ISERROR($V2284),"",OFFSET('Smelter Look-up'!$C$4,$V2284-4,0)&amp;"")</f>
        <v/>
      </c>
      <c r="S2284" s="181" t="str">
        <f t="shared" ca="1" si="320"/>
        <v/>
      </c>
      <c r="T2284" s="181" t="str">
        <f ca="1">IF(B2284="","",IF(ISERROR(MATCH($J2284,SorP!$B$1:$B$6226,0)),"",INDIRECT("'SorP'!$A$"&amp;MATCH($S2284&amp;$J2284,SorP!C:C,0))))</f>
        <v/>
      </c>
      <c r="U2284" s="201"/>
      <c r="V2284" s="226" t="e">
        <f>IF(C2284="",NA(),IF(OR(C2284="Smelter not listed",C2284="Smelter not yet identified"),MATCH($B2284&amp;$D2284,'Smelter Look-up'!$J:$J,0),MATCH($B2284&amp;$C2284,'Smelter Look-up'!$J:$J,0)))</f>
        <v>#N/A</v>
      </c>
      <c r="X2284" s="227">
        <f t="shared" ca="1" si="321"/>
        <v>0</v>
      </c>
      <c r="AB2284" s="228" t="str">
        <f t="shared" si="322"/>
        <v/>
      </c>
    </row>
    <row r="2285" spans="1:28" s="227" customFormat="1" ht="20.25">
      <c r="A2285" s="181"/>
      <c r="B2285" s="182" t="str">
        <f>IF(LEN(A2285)=0,"",INDEX('Smelter Look-up'!$A:$A,MATCH($A2285,'Smelter Look-up'!$E:$E,0)))</f>
        <v/>
      </c>
      <c r="C2285" s="186" t="str">
        <f>IF(LEN(A2285)=0,"",INDEX('Smelter Look-up'!$C:$C,MATCH($A2285,'Smelter Look-up'!$E:$E,0)))</f>
        <v/>
      </c>
      <c r="D2285" s="230"/>
      <c r="E2285" s="182" t="str">
        <f ca="1">IF(ISERROR($V2285),"",OFFSET('Smelter Look-up'!$D$4,$V2285-4,0)&amp;"")</f>
        <v/>
      </c>
      <c r="F2285" s="182" t="str">
        <f ca="1">IF(ISERROR($V2285),"",OFFSET('Smelter Look-up'!$E$4,$V2285-4,0))</f>
        <v/>
      </c>
      <c r="G2285" s="182" t="str">
        <f ca="1">IF(C2285=$X$4,IF(ISERROR($V2285),"Enter smelter details","RMI"),IF(ISERROR($V2285),"",OFFSET('Smelter Look-up'!$F$4,$V2285-4,0)))</f>
        <v/>
      </c>
      <c r="H2285" s="183" t="str">
        <f ca="1">IF(ISERROR($V2285),"",OFFSET('Smelter Look-up'!$G$4,$V2285-4,0))</f>
        <v/>
      </c>
      <c r="I2285" s="184" t="str">
        <f ca="1">IF(ISERROR($V2285),"",OFFSET('Smelter Look-up'!$H$4,$V2285-4,0))</f>
        <v/>
      </c>
      <c r="J2285" s="184" t="str">
        <f ca="1">IF(ISERROR($V2285),"",OFFSET('Smelter Look-up'!$I$4,$V2285-4,0))</f>
        <v/>
      </c>
      <c r="K2285" s="224"/>
      <c r="L2285" s="224"/>
      <c r="M2285" s="224"/>
      <c r="N2285" s="224"/>
      <c r="O2285" s="224"/>
      <c r="P2285" s="185"/>
      <c r="Q2285" s="225"/>
      <c r="R2285" s="182" t="str">
        <f ca="1">IF(ISERROR($V2285),"",OFFSET('Smelter Look-up'!$C$4,$V2285-4,0)&amp;"")</f>
        <v/>
      </c>
      <c r="S2285" s="181" t="str">
        <f t="shared" ca="1" si="320"/>
        <v/>
      </c>
      <c r="T2285" s="181" t="str">
        <f ca="1">IF(B2285="","",IF(ISERROR(MATCH($J2285,SorP!$B$1:$B$6226,0)),"",INDIRECT("'SorP'!$A$"&amp;MATCH($S2285&amp;$J2285,SorP!C:C,0))))</f>
        <v/>
      </c>
      <c r="U2285" s="201"/>
      <c r="V2285" s="226" t="e">
        <f>IF(C2285="",NA(),IF(OR(C2285="Smelter not listed",C2285="Smelter not yet identified"),MATCH($B2285&amp;$D2285,'Smelter Look-up'!$J:$J,0),MATCH($B2285&amp;$C2285,'Smelter Look-up'!$J:$J,0)))</f>
        <v>#N/A</v>
      </c>
      <c r="X2285" s="227">
        <f t="shared" ca="1" si="321"/>
        <v>0</v>
      </c>
      <c r="AB2285" s="228" t="str">
        <f t="shared" si="322"/>
        <v/>
      </c>
    </row>
    <row r="2286" spans="1:28" s="227" customFormat="1" ht="20.25">
      <c r="A2286" s="181"/>
      <c r="B2286" s="182" t="str">
        <f>IF(LEN(A2286)=0,"",INDEX('Smelter Look-up'!$A:$A,MATCH($A2286,'Smelter Look-up'!$E:$E,0)))</f>
        <v/>
      </c>
      <c r="C2286" s="186" t="str">
        <f>IF(LEN(A2286)=0,"",INDEX('Smelter Look-up'!$C:$C,MATCH($A2286,'Smelter Look-up'!$E:$E,0)))</f>
        <v/>
      </c>
      <c r="D2286" s="230"/>
      <c r="E2286" s="182" t="str">
        <f ca="1">IF(ISERROR($V2286),"",OFFSET('Smelter Look-up'!$D$4,$V2286-4,0)&amp;"")</f>
        <v/>
      </c>
      <c r="F2286" s="182" t="str">
        <f ca="1">IF(ISERROR($V2286),"",OFFSET('Smelter Look-up'!$E$4,$V2286-4,0))</f>
        <v/>
      </c>
      <c r="G2286" s="182" t="str">
        <f ca="1">IF(C2286=$X$4,IF(ISERROR($V2286),"Enter smelter details","RMI"),IF(ISERROR($V2286),"",OFFSET('Smelter Look-up'!$F$4,$V2286-4,0)))</f>
        <v/>
      </c>
      <c r="H2286" s="183" t="str">
        <f ca="1">IF(ISERROR($V2286),"",OFFSET('Smelter Look-up'!$G$4,$V2286-4,0))</f>
        <v/>
      </c>
      <c r="I2286" s="184" t="str">
        <f ca="1">IF(ISERROR($V2286),"",OFFSET('Smelter Look-up'!$H$4,$V2286-4,0))</f>
        <v/>
      </c>
      <c r="J2286" s="184" t="str">
        <f ca="1">IF(ISERROR($V2286),"",OFFSET('Smelter Look-up'!$I$4,$V2286-4,0))</f>
        <v/>
      </c>
      <c r="K2286" s="224"/>
      <c r="L2286" s="224"/>
      <c r="M2286" s="224"/>
      <c r="N2286" s="224"/>
      <c r="O2286" s="224"/>
      <c r="P2286" s="185"/>
      <c r="Q2286" s="225"/>
      <c r="R2286" s="182" t="str">
        <f ca="1">IF(ISERROR($V2286),"",OFFSET('Smelter Look-up'!$C$4,$V2286-4,0)&amp;"")</f>
        <v/>
      </c>
      <c r="S2286" s="181" t="str">
        <f t="shared" ca="1" si="320"/>
        <v/>
      </c>
      <c r="T2286" s="181" t="str">
        <f ca="1">IF(B2286="","",IF(ISERROR(MATCH($J2286,SorP!$B$1:$B$6226,0)),"",INDIRECT("'SorP'!$A$"&amp;MATCH($S2286&amp;$J2286,SorP!C:C,0))))</f>
        <v/>
      </c>
      <c r="U2286" s="201"/>
      <c r="V2286" s="226" t="e">
        <f>IF(C2286="",NA(),IF(OR(C2286="Smelter not listed",C2286="Smelter not yet identified"),MATCH($B2286&amp;$D2286,'Smelter Look-up'!$J:$J,0),MATCH($B2286&amp;$C2286,'Smelter Look-up'!$J:$J,0)))</f>
        <v>#N/A</v>
      </c>
      <c r="X2286" s="227">
        <f t="shared" ca="1" si="321"/>
        <v>0</v>
      </c>
      <c r="AB2286" s="228" t="str">
        <f t="shared" si="322"/>
        <v/>
      </c>
    </row>
    <row r="2287" spans="1:28" s="227" customFormat="1" ht="20.25">
      <c r="A2287" s="181"/>
      <c r="B2287" s="182" t="str">
        <f>IF(LEN(A2287)=0,"",INDEX('Smelter Look-up'!$A:$A,MATCH($A2287,'Smelter Look-up'!$E:$E,0)))</f>
        <v/>
      </c>
      <c r="C2287" s="186" t="str">
        <f>IF(LEN(A2287)=0,"",INDEX('Smelter Look-up'!$C:$C,MATCH($A2287,'Smelter Look-up'!$E:$E,0)))</f>
        <v/>
      </c>
      <c r="D2287" s="230"/>
      <c r="E2287" s="182" t="str">
        <f ca="1">IF(ISERROR($V2287),"",OFFSET('Smelter Look-up'!$D$4,$V2287-4,0)&amp;"")</f>
        <v/>
      </c>
      <c r="F2287" s="182" t="str">
        <f ca="1">IF(ISERROR($V2287),"",OFFSET('Smelter Look-up'!$E$4,$V2287-4,0))</f>
        <v/>
      </c>
      <c r="G2287" s="182" t="str">
        <f ca="1">IF(C2287=$X$4,IF(ISERROR($V2287),"Enter smelter details","RMI"),IF(ISERROR($V2287),"",OFFSET('Smelter Look-up'!$F$4,$V2287-4,0)))</f>
        <v/>
      </c>
      <c r="H2287" s="183" t="str">
        <f ca="1">IF(ISERROR($V2287),"",OFFSET('Smelter Look-up'!$G$4,$V2287-4,0))</f>
        <v/>
      </c>
      <c r="I2287" s="184" t="str">
        <f ca="1">IF(ISERROR($V2287),"",OFFSET('Smelter Look-up'!$H$4,$V2287-4,0))</f>
        <v/>
      </c>
      <c r="J2287" s="184" t="str">
        <f ca="1">IF(ISERROR($V2287),"",OFFSET('Smelter Look-up'!$I$4,$V2287-4,0))</f>
        <v/>
      </c>
      <c r="K2287" s="224"/>
      <c r="L2287" s="224"/>
      <c r="M2287" s="224"/>
      <c r="N2287" s="224"/>
      <c r="O2287" s="224"/>
      <c r="P2287" s="185"/>
      <c r="Q2287" s="225"/>
      <c r="R2287" s="182" t="str">
        <f ca="1">IF(ISERROR($V2287),"",OFFSET('Smelter Look-up'!$C$4,$V2287-4,0)&amp;"")</f>
        <v/>
      </c>
      <c r="S2287" s="181" t="str">
        <f t="shared" ca="1" si="320"/>
        <v/>
      </c>
      <c r="T2287" s="181" t="str">
        <f ca="1">IF(B2287="","",IF(ISERROR(MATCH($J2287,SorP!$B$1:$B$6226,0)),"",INDIRECT("'SorP'!$A$"&amp;MATCH($S2287&amp;$J2287,SorP!C:C,0))))</f>
        <v/>
      </c>
      <c r="U2287" s="201"/>
      <c r="V2287" s="226" t="e">
        <f>IF(C2287="",NA(),IF(OR(C2287="Smelter not listed",C2287="Smelter not yet identified"),MATCH($B2287&amp;$D2287,'Smelter Look-up'!$J:$J,0),MATCH($B2287&amp;$C2287,'Smelter Look-up'!$J:$J,0)))</f>
        <v>#N/A</v>
      </c>
      <c r="X2287" s="227">
        <f t="shared" ca="1" si="321"/>
        <v>0</v>
      </c>
      <c r="AB2287" s="228" t="str">
        <f t="shared" si="322"/>
        <v/>
      </c>
    </row>
    <row r="2288" spans="1:28" s="227" customFormat="1" ht="20.25">
      <c r="A2288" s="181"/>
      <c r="B2288" s="182" t="str">
        <f>IF(LEN(A2288)=0,"",INDEX('Smelter Look-up'!$A:$A,MATCH($A2288,'Smelter Look-up'!$E:$E,0)))</f>
        <v/>
      </c>
      <c r="C2288" s="186" t="str">
        <f>IF(LEN(A2288)=0,"",INDEX('Smelter Look-up'!$C:$C,MATCH($A2288,'Smelter Look-up'!$E:$E,0)))</f>
        <v/>
      </c>
      <c r="D2288" s="230"/>
      <c r="E2288" s="182" t="str">
        <f ca="1">IF(ISERROR($V2288),"",OFFSET('Smelter Look-up'!$D$4,$V2288-4,0)&amp;"")</f>
        <v/>
      </c>
      <c r="F2288" s="182" t="str">
        <f ca="1">IF(ISERROR($V2288),"",OFFSET('Smelter Look-up'!$E$4,$V2288-4,0))</f>
        <v/>
      </c>
      <c r="G2288" s="182" t="str">
        <f ca="1">IF(C2288=$X$4,IF(ISERROR($V2288),"Enter smelter details","RMI"),IF(ISERROR($V2288),"",OFFSET('Smelter Look-up'!$F$4,$V2288-4,0)))</f>
        <v/>
      </c>
      <c r="H2288" s="183" t="str">
        <f ca="1">IF(ISERROR($V2288),"",OFFSET('Smelter Look-up'!$G$4,$V2288-4,0))</f>
        <v/>
      </c>
      <c r="I2288" s="184" t="str">
        <f ca="1">IF(ISERROR($V2288),"",OFFSET('Smelter Look-up'!$H$4,$V2288-4,0))</f>
        <v/>
      </c>
      <c r="J2288" s="184" t="str">
        <f ca="1">IF(ISERROR($V2288),"",OFFSET('Smelter Look-up'!$I$4,$V2288-4,0))</f>
        <v/>
      </c>
      <c r="K2288" s="224"/>
      <c r="L2288" s="224"/>
      <c r="M2288" s="224"/>
      <c r="N2288" s="224"/>
      <c r="O2288" s="224"/>
      <c r="P2288" s="185"/>
      <c r="Q2288" s="225"/>
      <c r="R2288" s="182" t="str">
        <f ca="1">IF(ISERROR($V2288),"",OFFSET('Smelter Look-up'!$C$4,$V2288-4,0)&amp;"")</f>
        <v/>
      </c>
      <c r="S2288" s="181" t="str">
        <f t="shared" ca="1" si="320"/>
        <v/>
      </c>
      <c r="T2288" s="181" t="str">
        <f ca="1">IF(B2288="","",IF(ISERROR(MATCH($J2288,SorP!$B$1:$B$6226,0)),"",INDIRECT("'SorP'!$A$"&amp;MATCH($S2288&amp;$J2288,SorP!C:C,0))))</f>
        <v/>
      </c>
      <c r="U2288" s="201"/>
      <c r="V2288" s="226" t="e">
        <f>IF(C2288="",NA(),IF(OR(C2288="Smelter not listed",C2288="Smelter not yet identified"),MATCH($B2288&amp;$D2288,'Smelter Look-up'!$J:$J,0),MATCH($B2288&amp;$C2288,'Smelter Look-up'!$J:$J,0)))</f>
        <v>#N/A</v>
      </c>
      <c r="X2288" s="227">
        <f t="shared" ca="1" si="321"/>
        <v>0</v>
      </c>
      <c r="AB2288" s="228" t="str">
        <f t="shared" si="322"/>
        <v/>
      </c>
    </row>
    <row r="2289" spans="1:28" s="227" customFormat="1" ht="20.25">
      <c r="A2289" s="181"/>
      <c r="B2289" s="182" t="str">
        <f>IF(LEN(A2289)=0,"",INDEX('Smelter Look-up'!$A:$A,MATCH($A2289,'Smelter Look-up'!$E:$E,0)))</f>
        <v/>
      </c>
      <c r="C2289" s="186" t="str">
        <f>IF(LEN(A2289)=0,"",INDEX('Smelter Look-up'!$C:$C,MATCH($A2289,'Smelter Look-up'!$E:$E,0)))</f>
        <v/>
      </c>
      <c r="D2289" s="230"/>
      <c r="E2289" s="182" t="str">
        <f ca="1">IF(ISERROR($V2289),"",OFFSET('Smelter Look-up'!$D$4,$V2289-4,0)&amp;"")</f>
        <v/>
      </c>
      <c r="F2289" s="182" t="str">
        <f ca="1">IF(ISERROR($V2289),"",OFFSET('Smelter Look-up'!$E$4,$V2289-4,0))</f>
        <v/>
      </c>
      <c r="G2289" s="182" t="str">
        <f ca="1">IF(C2289=$X$4,IF(ISERROR($V2289),"Enter smelter details","RMI"),IF(ISERROR($V2289),"",OFFSET('Smelter Look-up'!$F$4,$V2289-4,0)))</f>
        <v/>
      </c>
      <c r="H2289" s="183" t="str">
        <f ca="1">IF(ISERROR($V2289),"",OFFSET('Smelter Look-up'!$G$4,$V2289-4,0))</f>
        <v/>
      </c>
      <c r="I2289" s="184" t="str">
        <f ca="1">IF(ISERROR($V2289),"",OFFSET('Smelter Look-up'!$H$4,$V2289-4,0))</f>
        <v/>
      </c>
      <c r="J2289" s="184" t="str">
        <f ca="1">IF(ISERROR($V2289),"",OFFSET('Smelter Look-up'!$I$4,$V2289-4,0))</f>
        <v/>
      </c>
      <c r="K2289" s="224"/>
      <c r="L2289" s="224"/>
      <c r="M2289" s="224"/>
      <c r="N2289" s="224"/>
      <c r="O2289" s="224"/>
      <c r="P2289" s="185"/>
      <c r="Q2289" s="225"/>
      <c r="R2289" s="182" t="str">
        <f ca="1">IF(ISERROR($V2289),"",OFFSET('Smelter Look-up'!$C$4,$V2289-4,0)&amp;"")</f>
        <v/>
      </c>
      <c r="S2289" s="181" t="str">
        <f t="shared" ca="1" si="320"/>
        <v/>
      </c>
      <c r="T2289" s="181" t="str">
        <f ca="1">IF(B2289="","",IF(ISERROR(MATCH($J2289,SorP!$B$1:$B$6226,0)),"",INDIRECT("'SorP'!$A$"&amp;MATCH($S2289&amp;$J2289,SorP!C:C,0))))</f>
        <v/>
      </c>
      <c r="U2289" s="201"/>
      <c r="V2289" s="226" t="e">
        <f>IF(C2289="",NA(),IF(OR(C2289="Smelter not listed",C2289="Smelter not yet identified"),MATCH($B2289&amp;$D2289,'Smelter Look-up'!$J:$J,0),MATCH($B2289&amp;$C2289,'Smelter Look-up'!$J:$J,0)))</f>
        <v>#N/A</v>
      </c>
      <c r="X2289" s="227">
        <f t="shared" ca="1" si="321"/>
        <v>0</v>
      </c>
      <c r="AB2289" s="228" t="str">
        <f t="shared" si="322"/>
        <v/>
      </c>
    </row>
    <row r="2290" spans="1:28" s="227" customFormat="1" ht="20.25">
      <c r="A2290" s="181"/>
      <c r="B2290" s="182" t="str">
        <f>IF(LEN(A2290)=0,"",INDEX('Smelter Look-up'!$A:$A,MATCH($A2290,'Smelter Look-up'!$E:$E,0)))</f>
        <v/>
      </c>
      <c r="C2290" s="186" t="str">
        <f>IF(LEN(A2290)=0,"",INDEX('Smelter Look-up'!$C:$C,MATCH($A2290,'Smelter Look-up'!$E:$E,0)))</f>
        <v/>
      </c>
      <c r="D2290" s="230"/>
      <c r="E2290" s="182" t="str">
        <f ca="1">IF(ISERROR($V2290),"",OFFSET('Smelter Look-up'!$D$4,$V2290-4,0)&amp;"")</f>
        <v/>
      </c>
      <c r="F2290" s="182" t="str">
        <f ca="1">IF(ISERROR($V2290),"",OFFSET('Smelter Look-up'!$E$4,$V2290-4,0))</f>
        <v/>
      </c>
      <c r="G2290" s="182" t="str">
        <f ca="1">IF(C2290=$X$4,IF(ISERROR($V2290),"Enter smelter details","RMI"),IF(ISERROR($V2290),"",OFFSET('Smelter Look-up'!$F$4,$V2290-4,0)))</f>
        <v/>
      </c>
      <c r="H2290" s="183" t="str">
        <f ca="1">IF(ISERROR($V2290),"",OFFSET('Smelter Look-up'!$G$4,$V2290-4,0))</f>
        <v/>
      </c>
      <c r="I2290" s="184" t="str">
        <f ca="1">IF(ISERROR($V2290),"",OFFSET('Smelter Look-up'!$H$4,$V2290-4,0))</f>
        <v/>
      </c>
      <c r="J2290" s="184" t="str">
        <f ca="1">IF(ISERROR($V2290),"",OFFSET('Smelter Look-up'!$I$4,$V2290-4,0))</f>
        <v/>
      </c>
      <c r="K2290" s="224"/>
      <c r="L2290" s="224"/>
      <c r="M2290" s="224"/>
      <c r="N2290" s="224"/>
      <c r="O2290" s="224"/>
      <c r="P2290" s="185"/>
      <c r="Q2290" s="225"/>
      <c r="R2290" s="182" t="str">
        <f ca="1">IF(ISERROR($V2290),"",OFFSET('Smelter Look-up'!$C$4,$V2290-4,0)&amp;"")</f>
        <v/>
      </c>
      <c r="S2290" s="181" t="str">
        <f t="shared" ca="1" si="320"/>
        <v/>
      </c>
      <c r="T2290" s="181" t="str">
        <f ca="1">IF(B2290="","",IF(ISERROR(MATCH($J2290,SorP!$B$1:$B$6226,0)),"",INDIRECT("'SorP'!$A$"&amp;MATCH($S2290&amp;$J2290,SorP!C:C,0))))</f>
        <v/>
      </c>
      <c r="U2290" s="201"/>
      <c r="V2290" s="226" t="e">
        <f>IF(C2290="",NA(),IF(OR(C2290="Smelter not listed",C2290="Smelter not yet identified"),MATCH($B2290&amp;$D2290,'Smelter Look-up'!$J:$J,0),MATCH($B2290&amp;$C2290,'Smelter Look-up'!$J:$J,0)))</f>
        <v>#N/A</v>
      </c>
      <c r="X2290" s="227">
        <f t="shared" ca="1" si="321"/>
        <v>0</v>
      </c>
      <c r="AB2290" s="228" t="str">
        <f t="shared" si="322"/>
        <v/>
      </c>
    </row>
    <row r="2291" spans="1:28" s="227" customFormat="1" ht="20.25">
      <c r="A2291" s="181"/>
      <c r="B2291" s="182" t="str">
        <f>IF(LEN(A2291)=0,"",INDEX('Smelter Look-up'!$A:$A,MATCH($A2291,'Smelter Look-up'!$E:$E,0)))</f>
        <v/>
      </c>
      <c r="C2291" s="186" t="str">
        <f>IF(LEN(A2291)=0,"",INDEX('Smelter Look-up'!$C:$C,MATCH($A2291,'Smelter Look-up'!$E:$E,0)))</f>
        <v/>
      </c>
      <c r="D2291" s="230"/>
      <c r="E2291" s="182" t="str">
        <f ca="1">IF(ISERROR($V2291),"",OFFSET('Smelter Look-up'!$D$4,$V2291-4,0)&amp;"")</f>
        <v/>
      </c>
      <c r="F2291" s="182" t="str">
        <f ca="1">IF(ISERROR($V2291),"",OFFSET('Smelter Look-up'!$E$4,$V2291-4,0))</f>
        <v/>
      </c>
      <c r="G2291" s="182" t="str">
        <f ca="1">IF(C2291=$X$4,IF(ISERROR($V2291),"Enter smelter details","RMI"),IF(ISERROR($V2291),"",OFFSET('Smelter Look-up'!$F$4,$V2291-4,0)))</f>
        <v/>
      </c>
      <c r="H2291" s="183" t="str">
        <f ca="1">IF(ISERROR($V2291),"",OFFSET('Smelter Look-up'!$G$4,$V2291-4,0))</f>
        <v/>
      </c>
      <c r="I2291" s="184" t="str">
        <f ca="1">IF(ISERROR($V2291),"",OFFSET('Smelter Look-up'!$H$4,$V2291-4,0))</f>
        <v/>
      </c>
      <c r="J2291" s="184" t="str">
        <f ca="1">IF(ISERROR($V2291),"",OFFSET('Smelter Look-up'!$I$4,$V2291-4,0))</f>
        <v/>
      </c>
      <c r="K2291" s="224"/>
      <c r="L2291" s="224"/>
      <c r="M2291" s="224"/>
      <c r="N2291" s="224"/>
      <c r="O2291" s="224"/>
      <c r="P2291" s="185"/>
      <c r="Q2291" s="225"/>
      <c r="R2291" s="182" t="str">
        <f ca="1">IF(ISERROR($V2291),"",OFFSET('Smelter Look-up'!$C$4,$V2291-4,0)&amp;"")</f>
        <v/>
      </c>
      <c r="S2291" s="181" t="str">
        <f t="shared" ca="1" si="320"/>
        <v/>
      </c>
      <c r="T2291" s="181" t="str">
        <f ca="1">IF(B2291="","",IF(ISERROR(MATCH($J2291,SorP!$B$1:$B$6226,0)),"",INDIRECT("'SorP'!$A$"&amp;MATCH($S2291&amp;$J2291,SorP!C:C,0))))</f>
        <v/>
      </c>
      <c r="U2291" s="201"/>
      <c r="V2291" s="226" t="e">
        <f>IF(C2291="",NA(),IF(OR(C2291="Smelter not listed",C2291="Smelter not yet identified"),MATCH($B2291&amp;$D2291,'Smelter Look-up'!$J:$J,0),MATCH($B2291&amp;$C2291,'Smelter Look-up'!$J:$J,0)))</f>
        <v>#N/A</v>
      </c>
      <c r="X2291" s="227">
        <f t="shared" ca="1" si="321"/>
        <v>0</v>
      </c>
      <c r="AB2291" s="228" t="str">
        <f t="shared" si="322"/>
        <v/>
      </c>
    </row>
    <row r="2292" spans="1:28" s="227" customFormat="1" ht="20.25">
      <c r="A2292" s="181"/>
      <c r="B2292" s="182" t="str">
        <f>IF(LEN(A2292)=0,"",INDEX('Smelter Look-up'!$A:$A,MATCH($A2292,'Smelter Look-up'!$E:$E,0)))</f>
        <v/>
      </c>
      <c r="C2292" s="186" t="str">
        <f>IF(LEN(A2292)=0,"",INDEX('Smelter Look-up'!$C:$C,MATCH($A2292,'Smelter Look-up'!$E:$E,0)))</f>
        <v/>
      </c>
      <c r="D2292" s="230"/>
      <c r="E2292" s="182" t="str">
        <f ca="1">IF(ISERROR($V2292),"",OFFSET('Smelter Look-up'!$D$4,$V2292-4,0)&amp;"")</f>
        <v/>
      </c>
      <c r="F2292" s="182" t="str">
        <f ca="1">IF(ISERROR($V2292),"",OFFSET('Smelter Look-up'!$E$4,$V2292-4,0))</f>
        <v/>
      </c>
      <c r="G2292" s="182" t="str">
        <f ca="1">IF(C2292=$X$4,IF(ISERROR($V2292),"Enter smelter details","RMI"),IF(ISERROR($V2292),"",OFFSET('Smelter Look-up'!$F$4,$V2292-4,0)))</f>
        <v/>
      </c>
      <c r="H2292" s="183" t="str">
        <f ca="1">IF(ISERROR($V2292),"",OFFSET('Smelter Look-up'!$G$4,$V2292-4,0))</f>
        <v/>
      </c>
      <c r="I2292" s="184" t="str">
        <f ca="1">IF(ISERROR($V2292),"",OFFSET('Smelter Look-up'!$H$4,$V2292-4,0))</f>
        <v/>
      </c>
      <c r="J2292" s="184" t="str">
        <f ca="1">IF(ISERROR($V2292),"",OFFSET('Smelter Look-up'!$I$4,$V2292-4,0))</f>
        <v/>
      </c>
      <c r="K2292" s="224"/>
      <c r="L2292" s="224"/>
      <c r="M2292" s="224"/>
      <c r="N2292" s="224"/>
      <c r="O2292" s="224"/>
      <c r="P2292" s="185"/>
      <c r="Q2292" s="225"/>
      <c r="R2292" s="182" t="str">
        <f ca="1">IF(ISERROR($V2292),"",OFFSET('Smelter Look-up'!$C$4,$V2292-4,0)&amp;"")</f>
        <v/>
      </c>
      <c r="S2292" s="181" t="str">
        <f t="shared" ca="1" si="320"/>
        <v/>
      </c>
      <c r="T2292" s="181" t="str">
        <f ca="1">IF(B2292="","",IF(ISERROR(MATCH($J2292,SorP!$B$1:$B$6226,0)),"",INDIRECT("'SorP'!$A$"&amp;MATCH($S2292&amp;$J2292,SorP!C:C,0))))</f>
        <v/>
      </c>
      <c r="U2292" s="201"/>
      <c r="V2292" s="226" t="e">
        <f>IF(C2292="",NA(),IF(OR(C2292="Smelter not listed",C2292="Smelter not yet identified"),MATCH($B2292&amp;$D2292,'Smelter Look-up'!$J:$J,0),MATCH($B2292&amp;$C2292,'Smelter Look-up'!$J:$J,0)))</f>
        <v>#N/A</v>
      </c>
      <c r="X2292" s="227">
        <f t="shared" ca="1" si="321"/>
        <v>0</v>
      </c>
      <c r="AB2292" s="228" t="str">
        <f t="shared" si="322"/>
        <v/>
      </c>
    </row>
    <row r="2293" spans="1:28" s="227" customFormat="1" ht="20.25">
      <c r="A2293" s="181"/>
      <c r="B2293" s="182" t="str">
        <f>IF(LEN(A2293)=0,"",INDEX('Smelter Look-up'!$A:$A,MATCH($A2293,'Smelter Look-up'!$E:$E,0)))</f>
        <v/>
      </c>
      <c r="C2293" s="186" t="str">
        <f>IF(LEN(A2293)=0,"",INDEX('Smelter Look-up'!$C:$C,MATCH($A2293,'Smelter Look-up'!$E:$E,0)))</f>
        <v/>
      </c>
      <c r="D2293" s="230"/>
      <c r="E2293" s="182" t="str">
        <f ca="1">IF(ISERROR($V2293),"",OFFSET('Smelter Look-up'!$D$4,$V2293-4,0)&amp;"")</f>
        <v/>
      </c>
      <c r="F2293" s="182" t="str">
        <f ca="1">IF(ISERROR($V2293),"",OFFSET('Smelter Look-up'!$E$4,$V2293-4,0))</f>
        <v/>
      </c>
      <c r="G2293" s="182" t="str">
        <f ca="1">IF(C2293=$X$4,IF(ISERROR($V2293),"Enter smelter details","RMI"),IF(ISERROR($V2293),"",OFFSET('Smelter Look-up'!$F$4,$V2293-4,0)))</f>
        <v/>
      </c>
      <c r="H2293" s="183" t="str">
        <f ca="1">IF(ISERROR($V2293),"",OFFSET('Smelter Look-up'!$G$4,$V2293-4,0))</f>
        <v/>
      </c>
      <c r="I2293" s="184" t="str">
        <f ca="1">IF(ISERROR($V2293),"",OFFSET('Smelter Look-up'!$H$4,$V2293-4,0))</f>
        <v/>
      </c>
      <c r="J2293" s="184" t="str">
        <f ca="1">IF(ISERROR($V2293),"",OFFSET('Smelter Look-up'!$I$4,$V2293-4,0))</f>
        <v/>
      </c>
      <c r="K2293" s="224"/>
      <c r="L2293" s="224"/>
      <c r="M2293" s="224"/>
      <c r="N2293" s="224"/>
      <c r="O2293" s="224"/>
      <c r="P2293" s="185"/>
      <c r="Q2293" s="225"/>
      <c r="R2293" s="182" t="str">
        <f ca="1">IF(ISERROR($V2293),"",OFFSET('Smelter Look-up'!$C$4,$V2293-4,0)&amp;"")</f>
        <v/>
      </c>
      <c r="S2293" s="181" t="str">
        <f t="shared" ca="1" si="320"/>
        <v/>
      </c>
      <c r="T2293" s="181" t="str">
        <f ca="1">IF(B2293="","",IF(ISERROR(MATCH($J2293,SorP!$B$1:$B$6226,0)),"",INDIRECT("'SorP'!$A$"&amp;MATCH($S2293&amp;$J2293,SorP!C:C,0))))</f>
        <v/>
      </c>
      <c r="U2293" s="201"/>
      <c r="V2293" s="226" t="e">
        <f>IF(C2293="",NA(),IF(OR(C2293="Smelter not listed",C2293="Smelter not yet identified"),MATCH($B2293&amp;$D2293,'Smelter Look-up'!$J:$J,0),MATCH($B2293&amp;$C2293,'Smelter Look-up'!$J:$J,0)))</f>
        <v>#N/A</v>
      </c>
      <c r="X2293" s="227">
        <f t="shared" ca="1" si="321"/>
        <v>0</v>
      </c>
      <c r="AB2293" s="228" t="str">
        <f t="shared" si="322"/>
        <v/>
      </c>
    </row>
    <row r="2294" spans="1:28" s="227" customFormat="1" ht="20.25">
      <c r="A2294" s="181"/>
      <c r="B2294" s="182" t="str">
        <f>IF(LEN(A2294)=0,"",INDEX('Smelter Look-up'!$A:$A,MATCH($A2294,'Smelter Look-up'!$E:$E,0)))</f>
        <v/>
      </c>
      <c r="C2294" s="186" t="str">
        <f>IF(LEN(A2294)=0,"",INDEX('Smelter Look-up'!$C:$C,MATCH($A2294,'Smelter Look-up'!$E:$E,0)))</f>
        <v/>
      </c>
      <c r="D2294" s="230"/>
      <c r="E2294" s="182" t="str">
        <f ca="1">IF(ISERROR($V2294),"",OFFSET('Smelter Look-up'!$D$4,$V2294-4,0)&amp;"")</f>
        <v/>
      </c>
      <c r="F2294" s="182" t="str">
        <f ca="1">IF(ISERROR($V2294),"",OFFSET('Smelter Look-up'!$E$4,$V2294-4,0))</f>
        <v/>
      </c>
      <c r="G2294" s="182" t="str">
        <f ca="1">IF(C2294=$X$4,IF(ISERROR($V2294),"Enter smelter details","RMI"),IF(ISERROR($V2294),"",OFFSET('Smelter Look-up'!$F$4,$V2294-4,0)))</f>
        <v/>
      </c>
      <c r="H2294" s="183" t="str">
        <f ca="1">IF(ISERROR($V2294),"",OFFSET('Smelter Look-up'!$G$4,$V2294-4,0))</f>
        <v/>
      </c>
      <c r="I2294" s="184" t="str">
        <f ca="1">IF(ISERROR($V2294),"",OFFSET('Smelter Look-up'!$H$4,$V2294-4,0))</f>
        <v/>
      </c>
      <c r="J2294" s="184" t="str">
        <f ca="1">IF(ISERROR($V2294),"",OFFSET('Smelter Look-up'!$I$4,$V2294-4,0))</f>
        <v/>
      </c>
      <c r="K2294" s="224"/>
      <c r="L2294" s="224"/>
      <c r="M2294" s="224"/>
      <c r="N2294" s="224"/>
      <c r="O2294" s="224"/>
      <c r="P2294" s="185"/>
      <c r="Q2294" s="225"/>
      <c r="R2294" s="182" t="str">
        <f ca="1">IF(ISERROR($V2294),"",OFFSET('Smelter Look-up'!$C$4,$V2294-4,0)&amp;"")</f>
        <v/>
      </c>
      <c r="S2294" s="181" t="str">
        <f t="shared" ca="1" si="320"/>
        <v/>
      </c>
      <c r="T2294" s="181" t="str">
        <f ca="1">IF(B2294="","",IF(ISERROR(MATCH($J2294,SorP!$B$1:$B$6226,0)),"",INDIRECT("'SorP'!$A$"&amp;MATCH($S2294&amp;$J2294,SorP!C:C,0))))</f>
        <v/>
      </c>
      <c r="U2294" s="201"/>
      <c r="V2294" s="226" t="e">
        <f>IF(C2294="",NA(),IF(OR(C2294="Smelter not listed",C2294="Smelter not yet identified"),MATCH($B2294&amp;$D2294,'Smelter Look-up'!$J:$J,0),MATCH($B2294&amp;$C2294,'Smelter Look-up'!$J:$J,0)))</f>
        <v>#N/A</v>
      </c>
      <c r="X2294" s="227">
        <f t="shared" ca="1" si="321"/>
        <v>0</v>
      </c>
      <c r="AB2294" s="228" t="str">
        <f t="shared" si="322"/>
        <v/>
      </c>
    </row>
    <row r="2295" spans="1:28" s="227" customFormat="1" ht="20.25">
      <c r="A2295" s="181"/>
      <c r="B2295" s="182" t="str">
        <f>IF(LEN(A2295)=0,"",INDEX('Smelter Look-up'!$A:$A,MATCH($A2295,'Smelter Look-up'!$E:$E,0)))</f>
        <v/>
      </c>
      <c r="C2295" s="186" t="str">
        <f>IF(LEN(A2295)=0,"",INDEX('Smelter Look-up'!$C:$C,MATCH($A2295,'Smelter Look-up'!$E:$E,0)))</f>
        <v/>
      </c>
      <c r="D2295" s="230"/>
      <c r="E2295" s="182" t="str">
        <f ca="1">IF(ISERROR($V2295),"",OFFSET('Smelter Look-up'!$D$4,$V2295-4,0)&amp;"")</f>
        <v/>
      </c>
      <c r="F2295" s="182" t="str">
        <f ca="1">IF(ISERROR($V2295),"",OFFSET('Smelter Look-up'!$E$4,$V2295-4,0))</f>
        <v/>
      </c>
      <c r="G2295" s="182" t="str">
        <f ca="1">IF(C2295=$X$4,IF(ISERROR($V2295),"Enter smelter details","RMI"),IF(ISERROR($V2295),"",OFFSET('Smelter Look-up'!$F$4,$V2295-4,0)))</f>
        <v/>
      </c>
      <c r="H2295" s="183" t="str">
        <f ca="1">IF(ISERROR($V2295),"",OFFSET('Smelter Look-up'!$G$4,$V2295-4,0))</f>
        <v/>
      </c>
      <c r="I2295" s="184" t="str">
        <f ca="1">IF(ISERROR($V2295),"",OFFSET('Smelter Look-up'!$H$4,$V2295-4,0))</f>
        <v/>
      </c>
      <c r="J2295" s="184" t="str">
        <f ca="1">IF(ISERROR($V2295),"",OFFSET('Smelter Look-up'!$I$4,$V2295-4,0))</f>
        <v/>
      </c>
      <c r="K2295" s="224"/>
      <c r="L2295" s="224"/>
      <c r="M2295" s="224"/>
      <c r="N2295" s="224"/>
      <c r="O2295" s="224"/>
      <c r="P2295" s="185"/>
      <c r="Q2295" s="225"/>
      <c r="R2295" s="182" t="str">
        <f ca="1">IF(ISERROR($V2295),"",OFFSET('Smelter Look-up'!$C$4,$V2295-4,0)&amp;"")</f>
        <v/>
      </c>
      <c r="S2295" s="181" t="str">
        <f t="shared" ca="1" si="320"/>
        <v/>
      </c>
      <c r="T2295" s="181" t="str">
        <f ca="1">IF(B2295="","",IF(ISERROR(MATCH($J2295,SorP!$B$1:$B$6226,0)),"",INDIRECT("'SorP'!$A$"&amp;MATCH($S2295&amp;$J2295,SorP!C:C,0))))</f>
        <v/>
      </c>
      <c r="U2295" s="201"/>
      <c r="V2295" s="226" t="e">
        <f>IF(C2295="",NA(),IF(OR(C2295="Smelter not listed",C2295="Smelter not yet identified"),MATCH($B2295&amp;$D2295,'Smelter Look-up'!$J:$J,0),MATCH($B2295&amp;$C2295,'Smelter Look-up'!$J:$J,0)))</f>
        <v>#N/A</v>
      </c>
      <c r="X2295" s="227">
        <f t="shared" ca="1" si="321"/>
        <v>0</v>
      </c>
      <c r="AB2295" s="228" t="str">
        <f t="shared" si="322"/>
        <v/>
      </c>
    </row>
    <row r="2296" spans="1:28" s="227" customFormat="1" ht="20.25">
      <c r="A2296" s="181"/>
      <c r="B2296" s="182" t="str">
        <f>IF(LEN(A2296)=0,"",INDEX('Smelter Look-up'!$A:$A,MATCH($A2296,'Smelter Look-up'!$E:$E,0)))</f>
        <v/>
      </c>
      <c r="C2296" s="186" t="str">
        <f>IF(LEN(A2296)=0,"",INDEX('Smelter Look-up'!$C:$C,MATCH($A2296,'Smelter Look-up'!$E:$E,0)))</f>
        <v/>
      </c>
      <c r="D2296" s="230"/>
      <c r="E2296" s="182" t="str">
        <f ca="1">IF(ISERROR($V2296),"",OFFSET('Smelter Look-up'!$D$4,$V2296-4,0)&amp;"")</f>
        <v/>
      </c>
      <c r="F2296" s="182" t="str">
        <f ca="1">IF(ISERROR($V2296),"",OFFSET('Smelter Look-up'!$E$4,$V2296-4,0))</f>
        <v/>
      </c>
      <c r="G2296" s="182" t="str">
        <f ca="1">IF(C2296=$X$4,IF(ISERROR($V2296),"Enter smelter details","RMI"),IF(ISERROR($V2296),"",OFFSET('Smelter Look-up'!$F$4,$V2296-4,0)))</f>
        <v/>
      </c>
      <c r="H2296" s="183" t="str">
        <f ca="1">IF(ISERROR($V2296),"",OFFSET('Smelter Look-up'!$G$4,$V2296-4,0))</f>
        <v/>
      </c>
      <c r="I2296" s="184" t="str">
        <f ca="1">IF(ISERROR($V2296),"",OFFSET('Smelter Look-up'!$H$4,$V2296-4,0))</f>
        <v/>
      </c>
      <c r="J2296" s="184" t="str">
        <f ca="1">IF(ISERROR($V2296),"",OFFSET('Smelter Look-up'!$I$4,$V2296-4,0))</f>
        <v/>
      </c>
      <c r="K2296" s="224"/>
      <c r="L2296" s="224"/>
      <c r="M2296" s="224"/>
      <c r="N2296" s="224"/>
      <c r="O2296" s="224"/>
      <c r="P2296" s="185"/>
      <c r="Q2296" s="225"/>
      <c r="R2296" s="182" t="str">
        <f ca="1">IF(ISERROR($V2296),"",OFFSET('Smelter Look-up'!$C$4,$V2296-4,0)&amp;"")</f>
        <v/>
      </c>
      <c r="S2296" s="181" t="str">
        <f t="shared" ca="1" si="320"/>
        <v/>
      </c>
      <c r="T2296" s="181" t="str">
        <f ca="1">IF(B2296="","",IF(ISERROR(MATCH($J2296,SorP!$B$1:$B$6226,0)),"",INDIRECT("'SorP'!$A$"&amp;MATCH($S2296&amp;$J2296,SorP!C:C,0))))</f>
        <v/>
      </c>
      <c r="U2296" s="201"/>
      <c r="V2296" s="226" t="e">
        <f>IF(C2296="",NA(),IF(OR(C2296="Smelter not listed",C2296="Smelter not yet identified"),MATCH($B2296&amp;$D2296,'Smelter Look-up'!$J:$J,0),MATCH($B2296&amp;$C2296,'Smelter Look-up'!$J:$J,0)))</f>
        <v>#N/A</v>
      </c>
      <c r="X2296" s="227">
        <f t="shared" ca="1" si="321"/>
        <v>0</v>
      </c>
      <c r="AB2296" s="228" t="str">
        <f t="shared" si="322"/>
        <v/>
      </c>
    </row>
    <row r="2297" spans="1:28" s="227" customFormat="1" ht="20.25">
      <c r="A2297" s="181"/>
      <c r="B2297" s="182" t="str">
        <f>IF(LEN(A2297)=0,"",INDEX('Smelter Look-up'!$A:$A,MATCH($A2297,'Smelter Look-up'!$E:$E,0)))</f>
        <v/>
      </c>
      <c r="C2297" s="186" t="str">
        <f>IF(LEN(A2297)=0,"",INDEX('Smelter Look-up'!$C:$C,MATCH($A2297,'Smelter Look-up'!$E:$E,0)))</f>
        <v/>
      </c>
      <c r="D2297" s="230"/>
      <c r="E2297" s="182" t="str">
        <f ca="1">IF(ISERROR($V2297),"",OFFSET('Smelter Look-up'!$D$4,$V2297-4,0)&amp;"")</f>
        <v/>
      </c>
      <c r="F2297" s="182" t="str">
        <f ca="1">IF(ISERROR($V2297),"",OFFSET('Smelter Look-up'!$E$4,$V2297-4,0))</f>
        <v/>
      </c>
      <c r="G2297" s="182" t="str">
        <f ca="1">IF(C2297=$X$4,IF(ISERROR($V2297),"Enter smelter details","RMI"),IF(ISERROR($V2297),"",OFFSET('Smelter Look-up'!$F$4,$V2297-4,0)))</f>
        <v/>
      </c>
      <c r="H2297" s="183" t="str">
        <f ca="1">IF(ISERROR($V2297),"",OFFSET('Smelter Look-up'!$G$4,$V2297-4,0))</f>
        <v/>
      </c>
      <c r="I2297" s="184" t="str">
        <f ca="1">IF(ISERROR($V2297),"",OFFSET('Smelter Look-up'!$H$4,$V2297-4,0))</f>
        <v/>
      </c>
      <c r="J2297" s="184" t="str">
        <f ca="1">IF(ISERROR($V2297),"",OFFSET('Smelter Look-up'!$I$4,$V2297-4,0))</f>
        <v/>
      </c>
      <c r="K2297" s="224"/>
      <c r="L2297" s="224"/>
      <c r="M2297" s="224"/>
      <c r="N2297" s="224"/>
      <c r="O2297" s="224"/>
      <c r="P2297" s="185"/>
      <c r="Q2297" s="225"/>
      <c r="R2297" s="182" t="str">
        <f ca="1">IF(ISERROR($V2297),"",OFFSET('Smelter Look-up'!$C$4,$V2297-4,0)&amp;"")</f>
        <v/>
      </c>
      <c r="S2297" s="181" t="str">
        <f t="shared" ca="1" si="320"/>
        <v/>
      </c>
      <c r="T2297" s="181" t="str">
        <f ca="1">IF(B2297="","",IF(ISERROR(MATCH($J2297,SorP!$B$1:$B$6226,0)),"",INDIRECT("'SorP'!$A$"&amp;MATCH($S2297&amp;$J2297,SorP!C:C,0))))</f>
        <v/>
      </c>
      <c r="U2297" s="201"/>
      <c r="V2297" s="226" t="e">
        <f>IF(C2297="",NA(),IF(OR(C2297="Smelter not listed",C2297="Smelter not yet identified"),MATCH($B2297&amp;$D2297,'Smelter Look-up'!$J:$J,0),MATCH($B2297&amp;$C2297,'Smelter Look-up'!$J:$J,0)))</f>
        <v>#N/A</v>
      </c>
      <c r="X2297" s="227">
        <f t="shared" ca="1" si="321"/>
        <v>0</v>
      </c>
      <c r="AB2297" s="228" t="str">
        <f t="shared" si="322"/>
        <v/>
      </c>
    </row>
    <row r="2298" spans="1:28" s="227" customFormat="1" ht="20.25">
      <c r="A2298" s="181"/>
      <c r="B2298" s="182" t="str">
        <f>IF(LEN(A2298)=0,"",INDEX('Smelter Look-up'!$A:$A,MATCH($A2298,'Smelter Look-up'!$E:$E,0)))</f>
        <v/>
      </c>
      <c r="C2298" s="186" t="str">
        <f>IF(LEN(A2298)=0,"",INDEX('Smelter Look-up'!$C:$C,MATCH($A2298,'Smelter Look-up'!$E:$E,0)))</f>
        <v/>
      </c>
      <c r="D2298" s="230"/>
      <c r="E2298" s="182" t="str">
        <f ca="1">IF(ISERROR($V2298),"",OFFSET('Smelter Look-up'!$D$4,$V2298-4,0)&amp;"")</f>
        <v/>
      </c>
      <c r="F2298" s="182" t="str">
        <f ca="1">IF(ISERROR($V2298),"",OFFSET('Smelter Look-up'!$E$4,$V2298-4,0))</f>
        <v/>
      </c>
      <c r="G2298" s="182" t="str">
        <f ca="1">IF(C2298=$X$4,IF(ISERROR($V2298),"Enter smelter details","RMI"),IF(ISERROR($V2298),"",OFFSET('Smelter Look-up'!$F$4,$V2298-4,0)))</f>
        <v/>
      </c>
      <c r="H2298" s="183" t="str">
        <f ca="1">IF(ISERROR($V2298),"",OFFSET('Smelter Look-up'!$G$4,$V2298-4,0))</f>
        <v/>
      </c>
      <c r="I2298" s="184" t="str">
        <f ca="1">IF(ISERROR($V2298),"",OFFSET('Smelter Look-up'!$H$4,$V2298-4,0))</f>
        <v/>
      </c>
      <c r="J2298" s="184" t="str">
        <f ca="1">IF(ISERROR($V2298),"",OFFSET('Smelter Look-up'!$I$4,$V2298-4,0))</f>
        <v/>
      </c>
      <c r="K2298" s="224"/>
      <c r="L2298" s="224"/>
      <c r="M2298" s="224"/>
      <c r="N2298" s="224"/>
      <c r="O2298" s="224"/>
      <c r="P2298" s="185"/>
      <c r="Q2298" s="225"/>
      <c r="R2298" s="182" t="str">
        <f ca="1">IF(ISERROR($V2298),"",OFFSET('Smelter Look-up'!$C$4,$V2298-4,0)&amp;"")</f>
        <v/>
      </c>
      <c r="S2298" s="181" t="str">
        <f t="shared" ca="1" si="320"/>
        <v/>
      </c>
      <c r="T2298" s="181" t="str">
        <f ca="1">IF(B2298="","",IF(ISERROR(MATCH($J2298,SorP!$B$1:$B$6226,0)),"",INDIRECT("'SorP'!$A$"&amp;MATCH($S2298&amp;$J2298,SorP!C:C,0))))</f>
        <v/>
      </c>
      <c r="U2298" s="201"/>
      <c r="V2298" s="226" t="e">
        <f>IF(C2298="",NA(),IF(OR(C2298="Smelter not listed",C2298="Smelter not yet identified"),MATCH($B2298&amp;$D2298,'Smelter Look-up'!$J:$J,0),MATCH($B2298&amp;$C2298,'Smelter Look-up'!$J:$J,0)))</f>
        <v>#N/A</v>
      </c>
      <c r="X2298" s="227">
        <f t="shared" ca="1" si="321"/>
        <v>0</v>
      </c>
      <c r="AB2298" s="228" t="str">
        <f t="shared" si="322"/>
        <v/>
      </c>
    </row>
    <row r="2299" spans="1:28" s="227" customFormat="1" ht="20.25">
      <c r="A2299" s="181"/>
      <c r="B2299" s="182" t="str">
        <f>IF(LEN(A2299)=0,"",INDEX('Smelter Look-up'!$A:$A,MATCH($A2299,'Smelter Look-up'!$E:$E,0)))</f>
        <v/>
      </c>
      <c r="C2299" s="186" t="str">
        <f>IF(LEN(A2299)=0,"",INDEX('Smelter Look-up'!$C:$C,MATCH($A2299,'Smelter Look-up'!$E:$E,0)))</f>
        <v/>
      </c>
      <c r="D2299" s="230"/>
      <c r="E2299" s="182" t="str">
        <f ca="1">IF(ISERROR($V2299),"",OFFSET('Smelter Look-up'!$D$4,$V2299-4,0)&amp;"")</f>
        <v/>
      </c>
      <c r="F2299" s="182" t="str">
        <f ca="1">IF(ISERROR($V2299),"",OFFSET('Smelter Look-up'!$E$4,$V2299-4,0))</f>
        <v/>
      </c>
      <c r="G2299" s="182" t="str">
        <f ca="1">IF(C2299=$X$4,IF(ISERROR($V2299),"Enter smelter details","RMI"),IF(ISERROR($V2299),"",OFFSET('Smelter Look-up'!$F$4,$V2299-4,0)))</f>
        <v/>
      </c>
      <c r="H2299" s="183" t="str">
        <f ca="1">IF(ISERROR($V2299),"",OFFSET('Smelter Look-up'!$G$4,$V2299-4,0))</f>
        <v/>
      </c>
      <c r="I2299" s="184" t="str">
        <f ca="1">IF(ISERROR($V2299),"",OFFSET('Smelter Look-up'!$H$4,$V2299-4,0))</f>
        <v/>
      </c>
      <c r="J2299" s="184" t="str">
        <f ca="1">IF(ISERROR($V2299),"",OFFSET('Smelter Look-up'!$I$4,$V2299-4,0))</f>
        <v/>
      </c>
      <c r="K2299" s="224"/>
      <c r="L2299" s="224"/>
      <c r="M2299" s="224"/>
      <c r="N2299" s="224"/>
      <c r="O2299" s="224"/>
      <c r="P2299" s="185"/>
      <c r="Q2299" s="225"/>
      <c r="R2299" s="182" t="str">
        <f ca="1">IF(ISERROR($V2299),"",OFFSET('Smelter Look-up'!$C$4,$V2299-4,0)&amp;"")</f>
        <v/>
      </c>
      <c r="S2299" s="181" t="str">
        <f t="shared" ref="S2299" ca="1" si="323">IF(B2299="","",IF(ISERROR(MATCH($E2299,CL,0)),"Unknown",INDIRECT("'C'!$A$"&amp;MATCH($E2299,CL,0)+1)))</f>
        <v/>
      </c>
      <c r="T2299" s="181" t="str">
        <f ca="1">IF(B2299="","",IF(ISERROR(MATCH($J2299,SorP!$B$1:$B$6226,0)),"",INDIRECT("'SorP'!$A$"&amp;MATCH($S2299&amp;$J2299,SorP!C:C,0))))</f>
        <v/>
      </c>
      <c r="U2299" s="201"/>
      <c r="V2299" s="226" t="e">
        <f>IF(C2299="",NA(),IF(OR(C2299="Smelter not listed",C2299="Smelter not yet identified"),MATCH($B2299&amp;$D2299,'Smelter Look-up'!$J:$J,0),MATCH($B2299&amp;$C2299,'Smelter Look-up'!$J:$J,0)))</f>
        <v>#N/A</v>
      </c>
      <c r="X2299" s="227">
        <f t="shared" ref="X2299" ca="1" si="324">IF(AND(C2299="Smelter not listed",OR(LEN(D2299)=0,LEN(E2299)=0)),1,0)</f>
        <v>0</v>
      </c>
      <c r="AB2299" s="228" t="str">
        <f t="shared" ref="AB2299" si="325">B2299&amp;C2299</f>
        <v/>
      </c>
    </row>
    <row r="2300" spans="1:28" s="227" customFormat="1" ht="20.25">
      <c r="A2300" s="181"/>
      <c r="B2300" s="182" t="str">
        <f>IF(LEN(A2300)=0,"",INDEX('Smelter Look-up'!$A:$A,MATCH($A2300,'Smelter Look-up'!$E:$E,0)))</f>
        <v/>
      </c>
      <c r="C2300" s="186" t="str">
        <f>IF(LEN(A2300)=0,"",INDEX('Smelter Look-up'!$C:$C,MATCH($A2300,'Smelter Look-up'!$E:$E,0)))</f>
        <v/>
      </c>
      <c r="D2300" s="230"/>
      <c r="E2300" s="182" t="str">
        <f ca="1">IF(ISERROR($V2300),"",OFFSET('Smelter Look-up'!$D$4,$V2300-4,0)&amp;"")</f>
        <v/>
      </c>
      <c r="F2300" s="182" t="str">
        <f ca="1">IF(ISERROR($V2300),"",OFFSET('Smelter Look-up'!$E$4,$V2300-4,0))</f>
        <v/>
      </c>
      <c r="G2300" s="182" t="str">
        <f ca="1">IF(C2300=$X$4,IF(ISERROR($V2300),"Enter smelter details","RMI"),IF(ISERROR($V2300),"",OFFSET('Smelter Look-up'!$F$4,$V2300-4,0)))</f>
        <v/>
      </c>
      <c r="H2300" s="183" t="str">
        <f ca="1">IF(ISERROR($V2300),"",OFFSET('Smelter Look-up'!$G$4,$V2300-4,0))</f>
        <v/>
      </c>
      <c r="I2300" s="184" t="str">
        <f ca="1">IF(ISERROR($V2300),"",OFFSET('Smelter Look-up'!$H$4,$V2300-4,0))</f>
        <v/>
      </c>
      <c r="J2300" s="184" t="str">
        <f ca="1">IF(ISERROR($V2300),"",OFFSET('Smelter Look-up'!$I$4,$V2300-4,0))</f>
        <v/>
      </c>
      <c r="K2300" s="224"/>
      <c r="L2300" s="224"/>
      <c r="M2300" s="224"/>
      <c r="N2300" s="224"/>
      <c r="O2300" s="224"/>
      <c r="P2300" s="185"/>
      <c r="Q2300" s="225"/>
      <c r="R2300" s="182" t="str">
        <f ca="1">IF(ISERROR($V2300),"",OFFSET('Smelter Look-up'!$C$4,$V2300-4,0)&amp;"")</f>
        <v/>
      </c>
      <c r="S2300" s="181" t="str">
        <f t="shared" ref="S2300:S2331" ca="1" si="326">IF(B2300="","",IF(ISERROR(MATCH($E2300,CL,0)),"Unknown",INDIRECT("'C'!$A$"&amp;MATCH($E2300,CL,0)+1)))</f>
        <v/>
      </c>
      <c r="T2300" s="181" t="str">
        <f ca="1">IF(B2300="","",IF(ISERROR(MATCH($J2300,SorP!$B$1:$B$6226,0)),"",INDIRECT("'SorP'!$A$"&amp;MATCH($S2300&amp;$J2300,SorP!C:C,0))))</f>
        <v/>
      </c>
      <c r="U2300" s="201"/>
      <c r="V2300" s="226" t="e">
        <f>IF(C2300="",NA(),IF(OR(C2300="Smelter not listed",C2300="Smelter not yet identified"),MATCH($B2300&amp;$D2300,'Smelter Look-up'!$J:$J,0),MATCH($B2300&amp;$C2300,'Smelter Look-up'!$J:$J,0)))</f>
        <v>#N/A</v>
      </c>
      <c r="X2300" s="227">
        <f t="shared" ref="X2300:X2331" ca="1" si="327">IF(AND(C2300="Smelter not listed",OR(LEN(D2300)=0,LEN(E2300)=0)),1,0)</f>
        <v>0</v>
      </c>
      <c r="AB2300" s="228" t="str">
        <f t="shared" ref="AB2300:AB2331" si="328">B2300&amp;C2300</f>
        <v/>
      </c>
    </row>
    <row r="2301" spans="1:28" s="227" customFormat="1" ht="20.25">
      <c r="A2301" s="181"/>
      <c r="B2301" s="182" t="str">
        <f>IF(LEN(A2301)=0,"",INDEX('Smelter Look-up'!$A:$A,MATCH($A2301,'Smelter Look-up'!$E:$E,0)))</f>
        <v/>
      </c>
      <c r="C2301" s="186" t="str">
        <f>IF(LEN(A2301)=0,"",INDEX('Smelter Look-up'!$C:$C,MATCH($A2301,'Smelter Look-up'!$E:$E,0)))</f>
        <v/>
      </c>
      <c r="D2301" s="230"/>
      <c r="E2301" s="182" t="str">
        <f ca="1">IF(ISERROR($V2301),"",OFFSET('Smelter Look-up'!$D$4,$V2301-4,0)&amp;"")</f>
        <v/>
      </c>
      <c r="F2301" s="182" t="str">
        <f ca="1">IF(ISERROR($V2301),"",OFFSET('Smelter Look-up'!$E$4,$V2301-4,0))</f>
        <v/>
      </c>
      <c r="G2301" s="182" t="str">
        <f ca="1">IF(C2301=$X$4,IF(ISERROR($V2301),"Enter smelter details","RMI"),IF(ISERROR($V2301),"",OFFSET('Smelter Look-up'!$F$4,$V2301-4,0)))</f>
        <v/>
      </c>
      <c r="H2301" s="183" t="str">
        <f ca="1">IF(ISERROR($V2301),"",OFFSET('Smelter Look-up'!$G$4,$V2301-4,0))</f>
        <v/>
      </c>
      <c r="I2301" s="184" t="str">
        <f ca="1">IF(ISERROR($V2301),"",OFFSET('Smelter Look-up'!$H$4,$V2301-4,0))</f>
        <v/>
      </c>
      <c r="J2301" s="184" t="str">
        <f ca="1">IF(ISERROR($V2301),"",OFFSET('Smelter Look-up'!$I$4,$V2301-4,0))</f>
        <v/>
      </c>
      <c r="K2301" s="224"/>
      <c r="L2301" s="224"/>
      <c r="M2301" s="224"/>
      <c r="N2301" s="224"/>
      <c r="O2301" s="224"/>
      <c r="P2301" s="185"/>
      <c r="Q2301" s="225"/>
      <c r="R2301" s="182" t="str">
        <f ca="1">IF(ISERROR($V2301),"",OFFSET('Smelter Look-up'!$C$4,$V2301-4,0)&amp;"")</f>
        <v/>
      </c>
      <c r="S2301" s="181" t="str">
        <f t="shared" ca="1" si="326"/>
        <v/>
      </c>
      <c r="T2301" s="181" t="str">
        <f ca="1">IF(B2301="","",IF(ISERROR(MATCH($J2301,SorP!$B$1:$B$6226,0)),"",INDIRECT("'SorP'!$A$"&amp;MATCH($S2301&amp;$J2301,SorP!C:C,0))))</f>
        <v/>
      </c>
      <c r="U2301" s="201"/>
      <c r="V2301" s="226" t="e">
        <f>IF(C2301="",NA(),IF(OR(C2301="Smelter not listed",C2301="Smelter not yet identified"),MATCH($B2301&amp;$D2301,'Smelter Look-up'!$J:$J,0),MATCH($B2301&amp;$C2301,'Smelter Look-up'!$J:$J,0)))</f>
        <v>#N/A</v>
      </c>
      <c r="X2301" s="227">
        <f t="shared" ca="1" si="327"/>
        <v>0</v>
      </c>
      <c r="AB2301" s="228" t="str">
        <f t="shared" si="328"/>
        <v/>
      </c>
    </row>
    <row r="2302" spans="1:28" s="227" customFormat="1" ht="20.25">
      <c r="A2302" s="181"/>
      <c r="B2302" s="182" t="str">
        <f>IF(LEN(A2302)=0,"",INDEX('Smelter Look-up'!$A:$A,MATCH($A2302,'Smelter Look-up'!$E:$E,0)))</f>
        <v/>
      </c>
      <c r="C2302" s="186" t="str">
        <f>IF(LEN(A2302)=0,"",INDEX('Smelter Look-up'!$C:$C,MATCH($A2302,'Smelter Look-up'!$E:$E,0)))</f>
        <v/>
      </c>
      <c r="D2302" s="230"/>
      <c r="E2302" s="182" t="str">
        <f ca="1">IF(ISERROR($V2302),"",OFFSET('Smelter Look-up'!$D$4,$V2302-4,0)&amp;"")</f>
        <v/>
      </c>
      <c r="F2302" s="182" t="str">
        <f ca="1">IF(ISERROR($V2302),"",OFFSET('Smelter Look-up'!$E$4,$V2302-4,0))</f>
        <v/>
      </c>
      <c r="G2302" s="182" t="str">
        <f ca="1">IF(C2302=$X$4,IF(ISERROR($V2302),"Enter smelter details","RMI"),IF(ISERROR($V2302),"",OFFSET('Smelter Look-up'!$F$4,$V2302-4,0)))</f>
        <v/>
      </c>
      <c r="H2302" s="183" t="str">
        <f ca="1">IF(ISERROR($V2302),"",OFFSET('Smelter Look-up'!$G$4,$V2302-4,0))</f>
        <v/>
      </c>
      <c r="I2302" s="184" t="str">
        <f ca="1">IF(ISERROR($V2302),"",OFFSET('Smelter Look-up'!$H$4,$V2302-4,0))</f>
        <v/>
      </c>
      <c r="J2302" s="184" t="str">
        <f ca="1">IF(ISERROR($V2302),"",OFFSET('Smelter Look-up'!$I$4,$V2302-4,0))</f>
        <v/>
      </c>
      <c r="K2302" s="224"/>
      <c r="L2302" s="224"/>
      <c r="M2302" s="224"/>
      <c r="N2302" s="224"/>
      <c r="O2302" s="224"/>
      <c r="P2302" s="185"/>
      <c r="Q2302" s="225"/>
      <c r="R2302" s="182" t="str">
        <f ca="1">IF(ISERROR($V2302),"",OFFSET('Smelter Look-up'!$C$4,$V2302-4,0)&amp;"")</f>
        <v/>
      </c>
      <c r="S2302" s="181" t="str">
        <f t="shared" ca="1" si="326"/>
        <v/>
      </c>
      <c r="T2302" s="181" t="str">
        <f ca="1">IF(B2302="","",IF(ISERROR(MATCH($J2302,SorP!$B$1:$B$6226,0)),"",INDIRECT("'SorP'!$A$"&amp;MATCH($S2302&amp;$J2302,SorP!C:C,0))))</f>
        <v/>
      </c>
      <c r="U2302" s="201"/>
      <c r="V2302" s="226" t="e">
        <f>IF(C2302="",NA(),IF(OR(C2302="Smelter not listed",C2302="Smelter not yet identified"),MATCH($B2302&amp;$D2302,'Smelter Look-up'!$J:$J,0),MATCH($B2302&amp;$C2302,'Smelter Look-up'!$J:$J,0)))</f>
        <v>#N/A</v>
      </c>
      <c r="X2302" s="227">
        <f t="shared" ca="1" si="327"/>
        <v>0</v>
      </c>
      <c r="AB2302" s="228" t="str">
        <f t="shared" si="328"/>
        <v/>
      </c>
    </row>
    <row r="2303" spans="1:28" s="227" customFormat="1" ht="20.25">
      <c r="A2303" s="181"/>
      <c r="B2303" s="182" t="str">
        <f>IF(LEN(A2303)=0,"",INDEX('Smelter Look-up'!$A:$A,MATCH($A2303,'Smelter Look-up'!$E:$E,0)))</f>
        <v/>
      </c>
      <c r="C2303" s="186" t="str">
        <f>IF(LEN(A2303)=0,"",INDEX('Smelter Look-up'!$C:$C,MATCH($A2303,'Smelter Look-up'!$E:$E,0)))</f>
        <v/>
      </c>
      <c r="D2303" s="230"/>
      <c r="E2303" s="182" t="str">
        <f ca="1">IF(ISERROR($V2303),"",OFFSET('Smelter Look-up'!$D$4,$V2303-4,0)&amp;"")</f>
        <v/>
      </c>
      <c r="F2303" s="182" t="str">
        <f ca="1">IF(ISERROR($V2303),"",OFFSET('Smelter Look-up'!$E$4,$V2303-4,0))</f>
        <v/>
      </c>
      <c r="G2303" s="182" t="str">
        <f ca="1">IF(C2303=$X$4,IF(ISERROR($V2303),"Enter smelter details","RMI"),IF(ISERROR($V2303),"",OFFSET('Smelter Look-up'!$F$4,$V2303-4,0)))</f>
        <v/>
      </c>
      <c r="H2303" s="183" t="str">
        <f ca="1">IF(ISERROR($V2303),"",OFFSET('Smelter Look-up'!$G$4,$V2303-4,0))</f>
        <v/>
      </c>
      <c r="I2303" s="184" t="str">
        <f ca="1">IF(ISERROR($V2303),"",OFFSET('Smelter Look-up'!$H$4,$V2303-4,0))</f>
        <v/>
      </c>
      <c r="J2303" s="184" t="str">
        <f ca="1">IF(ISERROR($V2303),"",OFFSET('Smelter Look-up'!$I$4,$V2303-4,0))</f>
        <v/>
      </c>
      <c r="K2303" s="224"/>
      <c r="L2303" s="224"/>
      <c r="M2303" s="224"/>
      <c r="N2303" s="224"/>
      <c r="O2303" s="224"/>
      <c r="P2303" s="185"/>
      <c r="Q2303" s="225"/>
      <c r="R2303" s="182" t="str">
        <f ca="1">IF(ISERROR($V2303),"",OFFSET('Smelter Look-up'!$C$4,$V2303-4,0)&amp;"")</f>
        <v/>
      </c>
      <c r="S2303" s="181" t="str">
        <f t="shared" ca="1" si="326"/>
        <v/>
      </c>
      <c r="T2303" s="181" t="str">
        <f ca="1">IF(B2303="","",IF(ISERROR(MATCH($J2303,SorP!$B$1:$B$6226,0)),"",INDIRECT("'SorP'!$A$"&amp;MATCH($S2303&amp;$J2303,SorP!C:C,0))))</f>
        <v/>
      </c>
      <c r="U2303" s="201"/>
      <c r="V2303" s="226" t="e">
        <f>IF(C2303="",NA(),IF(OR(C2303="Smelter not listed",C2303="Smelter not yet identified"),MATCH($B2303&amp;$D2303,'Smelter Look-up'!$J:$J,0),MATCH($B2303&amp;$C2303,'Smelter Look-up'!$J:$J,0)))</f>
        <v>#N/A</v>
      </c>
      <c r="X2303" s="227">
        <f t="shared" ca="1" si="327"/>
        <v>0</v>
      </c>
      <c r="AB2303" s="228" t="str">
        <f t="shared" si="328"/>
        <v/>
      </c>
    </row>
    <row r="2304" spans="1:28" s="227" customFormat="1" ht="20.25">
      <c r="A2304" s="181"/>
      <c r="B2304" s="182" t="str">
        <f>IF(LEN(A2304)=0,"",INDEX('Smelter Look-up'!$A:$A,MATCH($A2304,'Smelter Look-up'!$E:$E,0)))</f>
        <v/>
      </c>
      <c r="C2304" s="186" t="str">
        <f>IF(LEN(A2304)=0,"",INDEX('Smelter Look-up'!$C:$C,MATCH($A2304,'Smelter Look-up'!$E:$E,0)))</f>
        <v/>
      </c>
      <c r="D2304" s="230"/>
      <c r="E2304" s="182" t="str">
        <f ca="1">IF(ISERROR($V2304),"",OFFSET('Smelter Look-up'!$D$4,$V2304-4,0)&amp;"")</f>
        <v/>
      </c>
      <c r="F2304" s="182" t="str">
        <f ca="1">IF(ISERROR($V2304),"",OFFSET('Smelter Look-up'!$E$4,$V2304-4,0))</f>
        <v/>
      </c>
      <c r="G2304" s="182" t="str">
        <f ca="1">IF(C2304=$X$4,IF(ISERROR($V2304),"Enter smelter details","RMI"),IF(ISERROR($V2304),"",OFFSET('Smelter Look-up'!$F$4,$V2304-4,0)))</f>
        <v/>
      </c>
      <c r="H2304" s="183" t="str">
        <f ca="1">IF(ISERROR($V2304),"",OFFSET('Smelter Look-up'!$G$4,$V2304-4,0))</f>
        <v/>
      </c>
      <c r="I2304" s="184" t="str">
        <f ca="1">IF(ISERROR($V2304),"",OFFSET('Smelter Look-up'!$H$4,$V2304-4,0))</f>
        <v/>
      </c>
      <c r="J2304" s="184" t="str">
        <f ca="1">IF(ISERROR($V2304),"",OFFSET('Smelter Look-up'!$I$4,$V2304-4,0))</f>
        <v/>
      </c>
      <c r="K2304" s="224"/>
      <c r="L2304" s="224"/>
      <c r="M2304" s="224"/>
      <c r="N2304" s="224"/>
      <c r="O2304" s="224"/>
      <c r="P2304" s="185"/>
      <c r="Q2304" s="225"/>
      <c r="R2304" s="182" t="str">
        <f ca="1">IF(ISERROR($V2304),"",OFFSET('Smelter Look-up'!$C$4,$V2304-4,0)&amp;"")</f>
        <v/>
      </c>
      <c r="S2304" s="181" t="str">
        <f t="shared" ca="1" si="326"/>
        <v/>
      </c>
      <c r="T2304" s="181" t="str">
        <f ca="1">IF(B2304="","",IF(ISERROR(MATCH($J2304,SorP!$B$1:$B$6226,0)),"",INDIRECT("'SorP'!$A$"&amp;MATCH($S2304&amp;$J2304,SorP!C:C,0))))</f>
        <v/>
      </c>
      <c r="U2304" s="201"/>
      <c r="V2304" s="226" t="e">
        <f>IF(C2304="",NA(),IF(OR(C2304="Smelter not listed",C2304="Smelter not yet identified"),MATCH($B2304&amp;$D2304,'Smelter Look-up'!$J:$J,0),MATCH($B2304&amp;$C2304,'Smelter Look-up'!$J:$J,0)))</f>
        <v>#N/A</v>
      </c>
      <c r="X2304" s="227">
        <f t="shared" ca="1" si="327"/>
        <v>0</v>
      </c>
      <c r="AB2304" s="228" t="str">
        <f t="shared" si="328"/>
        <v/>
      </c>
    </row>
    <row r="2305" spans="1:28" s="227" customFormat="1" ht="20.25">
      <c r="A2305" s="181"/>
      <c r="B2305" s="182" t="str">
        <f>IF(LEN(A2305)=0,"",INDEX('Smelter Look-up'!$A:$A,MATCH($A2305,'Smelter Look-up'!$E:$E,0)))</f>
        <v/>
      </c>
      <c r="C2305" s="186" t="str">
        <f>IF(LEN(A2305)=0,"",INDEX('Smelter Look-up'!$C:$C,MATCH($A2305,'Smelter Look-up'!$E:$E,0)))</f>
        <v/>
      </c>
      <c r="D2305" s="230"/>
      <c r="E2305" s="182" t="str">
        <f ca="1">IF(ISERROR($V2305),"",OFFSET('Smelter Look-up'!$D$4,$V2305-4,0)&amp;"")</f>
        <v/>
      </c>
      <c r="F2305" s="182" t="str">
        <f ca="1">IF(ISERROR($V2305),"",OFFSET('Smelter Look-up'!$E$4,$V2305-4,0))</f>
        <v/>
      </c>
      <c r="G2305" s="182" t="str">
        <f ca="1">IF(C2305=$X$4,IF(ISERROR($V2305),"Enter smelter details","RMI"),IF(ISERROR($V2305),"",OFFSET('Smelter Look-up'!$F$4,$V2305-4,0)))</f>
        <v/>
      </c>
      <c r="H2305" s="183" t="str">
        <f ca="1">IF(ISERROR($V2305),"",OFFSET('Smelter Look-up'!$G$4,$V2305-4,0))</f>
        <v/>
      </c>
      <c r="I2305" s="184" t="str">
        <f ca="1">IF(ISERROR($V2305),"",OFFSET('Smelter Look-up'!$H$4,$V2305-4,0))</f>
        <v/>
      </c>
      <c r="J2305" s="184" t="str">
        <f ca="1">IF(ISERROR($V2305),"",OFFSET('Smelter Look-up'!$I$4,$V2305-4,0))</f>
        <v/>
      </c>
      <c r="K2305" s="224"/>
      <c r="L2305" s="224"/>
      <c r="M2305" s="224"/>
      <c r="N2305" s="224"/>
      <c r="O2305" s="224"/>
      <c r="P2305" s="185"/>
      <c r="Q2305" s="225"/>
      <c r="R2305" s="182" t="str">
        <f ca="1">IF(ISERROR($V2305),"",OFFSET('Smelter Look-up'!$C$4,$V2305-4,0)&amp;"")</f>
        <v/>
      </c>
      <c r="S2305" s="181" t="str">
        <f t="shared" ca="1" si="326"/>
        <v/>
      </c>
      <c r="T2305" s="181" t="str">
        <f ca="1">IF(B2305="","",IF(ISERROR(MATCH($J2305,SorP!$B$1:$B$6226,0)),"",INDIRECT("'SorP'!$A$"&amp;MATCH($S2305&amp;$J2305,SorP!C:C,0))))</f>
        <v/>
      </c>
      <c r="U2305" s="201"/>
      <c r="V2305" s="226" t="e">
        <f>IF(C2305="",NA(),IF(OR(C2305="Smelter not listed",C2305="Smelter not yet identified"),MATCH($B2305&amp;$D2305,'Smelter Look-up'!$J:$J,0),MATCH($B2305&amp;$C2305,'Smelter Look-up'!$J:$J,0)))</f>
        <v>#N/A</v>
      </c>
      <c r="X2305" s="227">
        <f t="shared" ca="1" si="327"/>
        <v>0</v>
      </c>
      <c r="AB2305" s="228" t="str">
        <f t="shared" si="328"/>
        <v/>
      </c>
    </row>
    <row r="2306" spans="1:28" s="227" customFormat="1" ht="20.25">
      <c r="A2306" s="181"/>
      <c r="B2306" s="182" t="str">
        <f>IF(LEN(A2306)=0,"",INDEX('Smelter Look-up'!$A:$A,MATCH($A2306,'Smelter Look-up'!$E:$E,0)))</f>
        <v/>
      </c>
      <c r="C2306" s="186" t="str">
        <f>IF(LEN(A2306)=0,"",INDEX('Smelter Look-up'!$C:$C,MATCH($A2306,'Smelter Look-up'!$E:$E,0)))</f>
        <v/>
      </c>
      <c r="D2306" s="230"/>
      <c r="E2306" s="182" t="str">
        <f ca="1">IF(ISERROR($V2306),"",OFFSET('Smelter Look-up'!$D$4,$V2306-4,0)&amp;"")</f>
        <v/>
      </c>
      <c r="F2306" s="182" t="str">
        <f ca="1">IF(ISERROR($V2306),"",OFFSET('Smelter Look-up'!$E$4,$V2306-4,0))</f>
        <v/>
      </c>
      <c r="G2306" s="182" t="str">
        <f ca="1">IF(C2306=$X$4,IF(ISERROR($V2306),"Enter smelter details","RMI"),IF(ISERROR($V2306),"",OFFSET('Smelter Look-up'!$F$4,$V2306-4,0)))</f>
        <v/>
      </c>
      <c r="H2306" s="183" t="str">
        <f ca="1">IF(ISERROR($V2306),"",OFFSET('Smelter Look-up'!$G$4,$V2306-4,0))</f>
        <v/>
      </c>
      <c r="I2306" s="184" t="str">
        <f ca="1">IF(ISERROR($V2306),"",OFFSET('Smelter Look-up'!$H$4,$V2306-4,0))</f>
        <v/>
      </c>
      <c r="J2306" s="184" t="str">
        <f ca="1">IF(ISERROR($V2306),"",OFFSET('Smelter Look-up'!$I$4,$V2306-4,0))</f>
        <v/>
      </c>
      <c r="K2306" s="224"/>
      <c r="L2306" s="224"/>
      <c r="M2306" s="224"/>
      <c r="N2306" s="224"/>
      <c r="O2306" s="224"/>
      <c r="P2306" s="185"/>
      <c r="Q2306" s="225"/>
      <c r="R2306" s="182" t="str">
        <f ca="1">IF(ISERROR($V2306),"",OFFSET('Smelter Look-up'!$C$4,$V2306-4,0)&amp;"")</f>
        <v/>
      </c>
      <c r="S2306" s="181" t="str">
        <f t="shared" ca="1" si="326"/>
        <v/>
      </c>
      <c r="T2306" s="181" t="str">
        <f ca="1">IF(B2306="","",IF(ISERROR(MATCH($J2306,SorP!$B$1:$B$6226,0)),"",INDIRECT("'SorP'!$A$"&amp;MATCH($S2306&amp;$J2306,SorP!C:C,0))))</f>
        <v/>
      </c>
      <c r="U2306" s="201"/>
      <c r="V2306" s="226" t="e">
        <f>IF(C2306="",NA(),IF(OR(C2306="Smelter not listed",C2306="Smelter not yet identified"),MATCH($B2306&amp;$D2306,'Smelter Look-up'!$J:$J,0),MATCH($B2306&amp;$C2306,'Smelter Look-up'!$J:$J,0)))</f>
        <v>#N/A</v>
      </c>
      <c r="X2306" s="227">
        <f t="shared" ca="1" si="327"/>
        <v>0</v>
      </c>
      <c r="AB2306" s="228" t="str">
        <f t="shared" si="328"/>
        <v/>
      </c>
    </row>
    <row r="2307" spans="1:28" s="227" customFormat="1" ht="20.25">
      <c r="A2307" s="181"/>
      <c r="B2307" s="182" t="str">
        <f>IF(LEN(A2307)=0,"",INDEX('Smelter Look-up'!$A:$A,MATCH($A2307,'Smelter Look-up'!$E:$E,0)))</f>
        <v/>
      </c>
      <c r="C2307" s="186" t="str">
        <f>IF(LEN(A2307)=0,"",INDEX('Smelter Look-up'!$C:$C,MATCH($A2307,'Smelter Look-up'!$E:$E,0)))</f>
        <v/>
      </c>
      <c r="D2307" s="230"/>
      <c r="E2307" s="182" t="str">
        <f ca="1">IF(ISERROR($V2307),"",OFFSET('Smelter Look-up'!$D$4,$V2307-4,0)&amp;"")</f>
        <v/>
      </c>
      <c r="F2307" s="182" t="str">
        <f ca="1">IF(ISERROR($V2307),"",OFFSET('Smelter Look-up'!$E$4,$V2307-4,0))</f>
        <v/>
      </c>
      <c r="G2307" s="182" t="str">
        <f ca="1">IF(C2307=$X$4,IF(ISERROR($V2307),"Enter smelter details","RMI"),IF(ISERROR($V2307),"",OFFSET('Smelter Look-up'!$F$4,$V2307-4,0)))</f>
        <v/>
      </c>
      <c r="H2307" s="183" t="str">
        <f ca="1">IF(ISERROR($V2307),"",OFFSET('Smelter Look-up'!$G$4,$V2307-4,0))</f>
        <v/>
      </c>
      <c r="I2307" s="184" t="str">
        <f ca="1">IF(ISERROR($V2307),"",OFFSET('Smelter Look-up'!$H$4,$V2307-4,0))</f>
        <v/>
      </c>
      <c r="J2307" s="184" t="str">
        <f ca="1">IF(ISERROR($V2307),"",OFFSET('Smelter Look-up'!$I$4,$V2307-4,0))</f>
        <v/>
      </c>
      <c r="K2307" s="224"/>
      <c r="L2307" s="224"/>
      <c r="M2307" s="224"/>
      <c r="N2307" s="224"/>
      <c r="O2307" s="224"/>
      <c r="P2307" s="185"/>
      <c r="Q2307" s="225"/>
      <c r="R2307" s="182" t="str">
        <f ca="1">IF(ISERROR($V2307),"",OFFSET('Smelter Look-up'!$C$4,$V2307-4,0)&amp;"")</f>
        <v/>
      </c>
      <c r="S2307" s="181" t="str">
        <f t="shared" ca="1" si="326"/>
        <v/>
      </c>
      <c r="T2307" s="181" t="str">
        <f ca="1">IF(B2307="","",IF(ISERROR(MATCH($J2307,SorP!$B$1:$B$6226,0)),"",INDIRECT("'SorP'!$A$"&amp;MATCH($S2307&amp;$J2307,SorP!C:C,0))))</f>
        <v/>
      </c>
      <c r="U2307" s="201"/>
      <c r="V2307" s="226" t="e">
        <f>IF(C2307="",NA(),IF(OR(C2307="Smelter not listed",C2307="Smelter not yet identified"),MATCH($B2307&amp;$D2307,'Smelter Look-up'!$J:$J,0),MATCH($B2307&amp;$C2307,'Smelter Look-up'!$J:$J,0)))</f>
        <v>#N/A</v>
      </c>
      <c r="X2307" s="227">
        <f t="shared" ca="1" si="327"/>
        <v>0</v>
      </c>
      <c r="AB2307" s="228" t="str">
        <f t="shared" si="328"/>
        <v/>
      </c>
    </row>
    <row r="2308" spans="1:28" s="227" customFormat="1" ht="20.25">
      <c r="A2308" s="181"/>
      <c r="B2308" s="182" t="str">
        <f>IF(LEN(A2308)=0,"",INDEX('Smelter Look-up'!$A:$A,MATCH($A2308,'Smelter Look-up'!$E:$E,0)))</f>
        <v/>
      </c>
      <c r="C2308" s="186" t="str">
        <f>IF(LEN(A2308)=0,"",INDEX('Smelter Look-up'!$C:$C,MATCH($A2308,'Smelter Look-up'!$E:$E,0)))</f>
        <v/>
      </c>
      <c r="D2308" s="230"/>
      <c r="E2308" s="182" t="str">
        <f ca="1">IF(ISERROR($V2308),"",OFFSET('Smelter Look-up'!$D$4,$V2308-4,0)&amp;"")</f>
        <v/>
      </c>
      <c r="F2308" s="182" t="str">
        <f ca="1">IF(ISERROR($V2308),"",OFFSET('Smelter Look-up'!$E$4,$V2308-4,0))</f>
        <v/>
      </c>
      <c r="G2308" s="182" t="str">
        <f ca="1">IF(C2308=$X$4,IF(ISERROR($V2308),"Enter smelter details","RMI"),IF(ISERROR($V2308),"",OFFSET('Smelter Look-up'!$F$4,$V2308-4,0)))</f>
        <v/>
      </c>
      <c r="H2308" s="183" t="str">
        <f ca="1">IF(ISERROR($V2308),"",OFFSET('Smelter Look-up'!$G$4,$V2308-4,0))</f>
        <v/>
      </c>
      <c r="I2308" s="184" t="str">
        <f ca="1">IF(ISERROR($V2308),"",OFFSET('Smelter Look-up'!$H$4,$V2308-4,0))</f>
        <v/>
      </c>
      <c r="J2308" s="184" t="str">
        <f ca="1">IF(ISERROR($V2308),"",OFFSET('Smelter Look-up'!$I$4,$V2308-4,0))</f>
        <v/>
      </c>
      <c r="K2308" s="224"/>
      <c r="L2308" s="224"/>
      <c r="M2308" s="224"/>
      <c r="N2308" s="224"/>
      <c r="O2308" s="224"/>
      <c r="P2308" s="185"/>
      <c r="Q2308" s="225"/>
      <c r="R2308" s="182" t="str">
        <f ca="1">IF(ISERROR($V2308),"",OFFSET('Smelter Look-up'!$C$4,$V2308-4,0)&amp;"")</f>
        <v/>
      </c>
      <c r="S2308" s="181" t="str">
        <f t="shared" ca="1" si="326"/>
        <v/>
      </c>
      <c r="T2308" s="181" t="str">
        <f ca="1">IF(B2308="","",IF(ISERROR(MATCH($J2308,SorP!$B$1:$B$6226,0)),"",INDIRECT("'SorP'!$A$"&amp;MATCH($S2308&amp;$J2308,SorP!C:C,0))))</f>
        <v/>
      </c>
      <c r="U2308" s="201"/>
      <c r="V2308" s="226" t="e">
        <f>IF(C2308="",NA(),IF(OR(C2308="Smelter not listed",C2308="Smelter not yet identified"),MATCH($B2308&amp;$D2308,'Smelter Look-up'!$J:$J,0),MATCH($B2308&amp;$C2308,'Smelter Look-up'!$J:$J,0)))</f>
        <v>#N/A</v>
      </c>
      <c r="X2308" s="227">
        <f t="shared" ca="1" si="327"/>
        <v>0</v>
      </c>
      <c r="AB2308" s="228" t="str">
        <f t="shared" si="328"/>
        <v/>
      </c>
    </row>
    <row r="2309" spans="1:28" s="227" customFormat="1" ht="20.25">
      <c r="A2309" s="181"/>
      <c r="B2309" s="182" t="str">
        <f>IF(LEN(A2309)=0,"",INDEX('Smelter Look-up'!$A:$A,MATCH($A2309,'Smelter Look-up'!$E:$E,0)))</f>
        <v/>
      </c>
      <c r="C2309" s="186" t="str">
        <f>IF(LEN(A2309)=0,"",INDEX('Smelter Look-up'!$C:$C,MATCH($A2309,'Smelter Look-up'!$E:$E,0)))</f>
        <v/>
      </c>
      <c r="D2309" s="230"/>
      <c r="E2309" s="182" t="str">
        <f ca="1">IF(ISERROR($V2309),"",OFFSET('Smelter Look-up'!$D$4,$V2309-4,0)&amp;"")</f>
        <v/>
      </c>
      <c r="F2309" s="182" t="str">
        <f ca="1">IF(ISERROR($V2309),"",OFFSET('Smelter Look-up'!$E$4,$V2309-4,0))</f>
        <v/>
      </c>
      <c r="G2309" s="182" t="str">
        <f ca="1">IF(C2309=$X$4,IF(ISERROR($V2309),"Enter smelter details","RMI"),IF(ISERROR($V2309),"",OFFSET('Smelter Look-up'!$F$4,$V2309-4,0)))</f>
        <v/>
      </c>
      <c r="H2309" s="183" t="str">
        <f ca="1">IF(ISERROR($V2309),"",OFFSET('Smelter Look-up'!$G$4,$V2309-4,0))</f>
        <v/>
      </c>
      <c r="I2309" s="184" t="str">
        <f ca="1">IF(ISERROR($V2309),"",OFFSET('Smelter Look-up'!$H$4,$V2309-4,0))</f>
        <v/>
      </c>
      <c r="J2309" s="184" t="str">
        <f ca="1">IF(ISERROR($V2309),"",OFFSET('Smelter Look-up'!$I$4,$V2309-4,0))</f>
        <v/>
      </c>
      <c r="K2309" s="224"/>
      <c r="L2309" s="224"/>
      <c r="M2309" s="224"/>
      <c r="N2309" s="224"/>
      <c r="O2309" s="224"/>
      <c r="P2309" s="185"/>
      <c r="Q2309" s="225"/>
      <c r="R2309" s="182" t="str">
        <f ca="1">IF(ISERROR($V2309),"",OFFSET('Smelter Look-up'!$C$4,$V2309-4,0)&amp;"")</f>
        <v/>
      </c>
      <c r="S2309" s="181" t="str">
        <f t="shared" ca="1" si="326"/>
        <v/>
      </c>
      <c r="T2309" s="181" t="str">
        <f ca="1">IF(B2309="","",IF(ISERROR(MATCH($J2309,SorP!$B$1:$B$6226,0)),"",INDIRECT("'SorP'!$A$"&amp;MATCH($S2309&amp;$J2309,SorP!C:C,0))))</f>
        <v/>
      </c>
      <c r="U2309" s="201"/>
      <c r="V2309" s="226" t="e">
        <f>IF(C2309="",NA(),IF(OR(C2309="Smelter not listed",C2309="Smelter not yet identified"),MATCH($B2309&amp;$D2309,'Smelter Look-up'!$J:$J,0),MATCH($B2309&amp;$C2309,'Smelter Look-up'!$J:$J,0)))</f>
        <v>#N/A</v>
      </c>
      <c r="X2309" s="227">
        <f t="shared" ca="1" si="327"/>
        <v>0</v>
      </c>
      <c r="AB2309" s="228" t="str">
        <f t="shared" si="328"/>
        <v/>
      </c>
    </row>
    <row r="2310" spans="1:28" s="227" customFormat="1" ht="20.25">
      <c r="A2310" s="181"/>
      <c r="B2310" s="182" t="str">
        <f>IF(LEN(A2310)=0,"",INDEX('Smelter Look-up'!$A:$A,MATCH($A2310,'Smelter Look-up'!$E:$E,0)))</f>
        <v/>
      </c>
      <c r="C2310" s="186" t="str">
        <f>IF(LEN(A2310)=0,"",INDEX('Smelter Look-up'!$C:$C,MATCH($A2310,'Smelter Look-up'!$E:$E,0)))</f>
        <v/>
      </c>
      <c r="D2310" s="230"/>
      <c r="E2310" s="182" t="str">
        <f ca="1">IF(ISERROR($V2310),"",OFFSET('Smelter Look-up'!$D$4,$V2310-4,0)&amp;"")</f>
        <v/>
      </c>
      <c r="F2310" s="182" t="str">
        <f ca="1">IF(ISERROR($V2310),"",OFFSET('Smelter Look-up'!$E$4,$V2310-4,0))</f>
        <v/>
      </c>
      <c r="G2310" s="182" t="str">
        <f ca="1">IF(C2310=$X$4,IF(ISERROR($V2310),"Enter smelter details","RMI"),IF(ISERROR($V2310),"",OFFSET('Smelter Look-up'!$F$4,$V2310-4,0)))</f>
        <v/>
      </c>
      <c r="H2310" s="183" t="str">
        <f ca="1">IF(ISERROR($V2310),"",OFFSET('Smelter Look-up'!$G$4,$V2310-4,0))</f>
        <v/>
      </c>
      <c r="I2310" s="184" t="str">
        <f ca="1">IF(ISERROR($V2310),"",OFFSET('Smelter Look-up'!$H$4,$V2310-4,0))</f>
        <v/>
      </c>
      <c r="J2310" s="184" t="str">
        <f ca="1">IF(ISERROR($V2310),"",OFFSET('Smelter Look-up'!$I$4,$V2310-4,0))</f>
        <v/>
      </c>
      <c r="K2310" s="224"/>
      <c r="L2310" s="224"/>
      <c r="M2310" s="224"/>
      <c r="N2310" s="224"/>
      <c r="O2310" s="224"/>
      <c r="P2310" s="185"/>
      <c r="Q2310" s="225"/>
      <c r="R2310" s="182" t="str">
        <f ca="1">IF(ISERROR($V2310),"",OFFSET('Smelter Look-up'!$C$4,$V2310-4,0)&amp;"")</f>
        <v/>
      </c>
      <c r="S2310" s="181" t="str">
        <f t="shared" ca="1" si="326"/>
        <v/>
      </c>
      <c r="T2310" s="181" t="str">
        <f ca="1">IF(B2310="","",IF(ISERROR(MATCH($J2310,SorP!$B$1:$B$6226,0)),"",INDIRECT("'SorP'!$A$"&amp;MATCH($S2310&amp;$J2310,SorP!C:C,0))))</f>
        <v/>
      </c>
      <c r="U2310" s="201"/>
      <c r="V2310" s="226" t="e">
        <f>IF(C2310="",NA(),IF(OR(C2310="Smelter not listed",C2310="Smelter not yet identified"),MATCH($B2310&amp;$D2310,'Smelter Look-up'!$J:$J,0),MATCH($B2310&amp;$C2310,'Smelter Look-up'!$J:$J,0)))</f>
        <v>#N/A</v>
      </c>
      <c r="X2310" s="227">
        <f t="shared" ca="1" si="327"/>
        <v>0</v>
      </c>
      <c r="AB2310" s="228" t="str">
        <f t="shared" si="328"/>
        <v/>
      </c>
    </row>
    <row r="2311" spans="1:28" s="227" customFormat="1" ht="20.25">
      <c r="A2311" s="181"/>
      <c r="B2311" s="182" t="str">
        <f>IF(LEN(A2311)=0,"",INDEX('Smelter Look-up'!$A:$A,MATCH($A2311,'Smelter Look-up'!$E:$E,0)))</f>
        <v/>
      </c>
      <c r="C2311" s="186" t="str">
        <f>IF(LEN(A2311)=0,"",INDEX('Smelter Look-up'!$C:$C,MATCH($A2311,'Smelter Look-up'!$E:$E,0)))</f>
        <v/>
      </c>
      <c r="D2311" s="230"/>
      <c r="E2311" s="182" t="str">
        <f ca="1">IF(ISERROR($V2311),"",OFFSET('Smelter Look-up'!$D$4,$V2311-4,0)&amp;"")</f>
        <v/>
      </c>
      <c r="F2311" s="182" t="str">
        <f ca="1">IF(ISERROR($V2311),"",OFFSET('Smelter Look-up'!$E$4,$V2311-4,0))</f>
        <v/>
      </c>
      <c r="G2311" s="182" t="str">
        <f ca="1">IF(C2311=$X$4,IF(ISERROR($V2311),"Enter smelter details","RMI"),IF(ISERROR($V2311),"",OFFSET('Smelter Look-up'!$F$4,$V2311-4,0)))</f>
        <v/>
      </c>
      <c r="H2311" s="183" t="str">
        <f ca="1">IF(ISERROR($V2311),"",OFFSET('Smelter Look-up'!$G$4,$V2311-4,0))</f>
        <v/>
      </c>
      <c r="I2311" s="184" t="str">
        <f ca="1">IF(ISERROR($V2311),"",OFFSET('Smelter Look-up'!$H$4,$V2311-4,0))</f>
        <v/>
      </c>
      <c r="J2311" s="184" t="str">
        <f ca="1">IF(ISERROR($V2311),"",OFFSET('Smelter Look-up'!$I$4,$V2311-4,0))</f>
        <v/>
      </c>
      <c r="K2311" s="224"/>
      <c r="L2311" s="224"/>
      <c r="M2311" s="224"/>
      <c r="N2311" s="224"/>
      <c r="O2311" s="224"/>
      <c r="P2311" s="185"/>
      <c r="Q2311" s="225"/>
      <c r="R2311" s="182" t="str">
        <f ca="1">IF(ISERROR($V2311),"",OFFSET('Smelter Look-up'!$C$4,$V2311-4,0)&amp;"")</f>
        <v/>
      </c>
      <c r="S2311" s="181" t="str">
        <f t="shared" ca="1" si="326"/>
        <v/>
      </c>
      <c r="T2311" s="181" t="str">
        <f ca="1">IF(B2311="","",IF(ISERROR(MATCH($J2311,SorP!$B$1:$B$6226,0)),"",INDIRECT("'SorP'!$A$"&amp;MATCH($S2311&amp;$J2311,SorP!C:C,0))))</f>
        <v/>
      </c>
      <c r="U2311" s="201"/>
      <c r="V2311" s="226" t="e">
        <f>IF(C2311="",NA(),IF(OR(C2311="Smelter not listed",C2311="Smelter not yet identified"),MATCH($B2311&amp;$D2311,'Smelter Look-up'!$J:$J,0),MATCH($B2311&amp;$C2311,'Smelter Look-up'!$J:$J,0)))</f>
        <v>#N/A</v>
      </c>
      <c r="X2311" s="227">
        <f t="shared" ca="1" si="327"/>
        <v>0</v>
      </c>
      <c r="AB2311" s="228" t="str">
        <f t="shared" si="328"/>
        <v/>
      </c>
    </row>
    <row r="2312" spans="1:28" s="227" customFormat="1" ht="20.25">
      <c r="A2312" s="181"/>
      <c r="B2312" s="182" t="str">
        <f>IF(LEN(A2312)=0,"",INDEX('Smelter Look-up'!$A:$A,MATCH($A2312,'Smelter Look-up'!$E:$E,0)))</f>
        <v/>
      </c>
      <c r="C2312" s="186" t="str">
        <f>IF(LEN(A2312)=0,"",INDEX('Smelter Look-up'!$C:$C,MATCH($A2312,'Smelter Look-up'!$E:$E,0)))</f>
        <v/>
      </c>
      <c r="D2312" s="230"/>
      <c r="E2312" s="182" t="str">
        <f ca="1">IF(ISERROR($V2312),"",OFFSET('Smelter Look-up'!$D$4,$V2312-4,0)&amp;"")</f>
        <v/>
      </c>
      <c r="F2312" s="182" t="str">
        <f ca="1">IF(ISERROR($V2312),"",OFFSET('Smelter Look-up'!$E$4,$V2312-4,0))</f>
        <v/>
      </c>
      <c r="G2312" s="182" t="str">
        <f ca="1">IF(C2312=$X$4,IF(ISERROR($V2312),"Enter smelter details","RMI"),IF(ISERROR($V2312),"",OFFSET('Smelter Look-up'!$F$4,$V2312-4,0)))</f>
        <v/>
      </c>
      <c r="H2312" s="183" t="str">
        <f ca="1">IF(ISERROR($V2312),"",OFFSET('Smelter Look-up'!$G$4,$V2312-4,0))</f>
        <v/>
      </c>
      <c r="I2312" s="184" t="str">
        <f ca="1">IF(ISERROR($V2312),"",OFFSET('Smelter Look-up'!$H$4,$V2312-4,0))</f>
        <v/>
      </c>
      <c r="J2312" s="184" t="str">
        <f ca="1">IF(ISERROR($V2312),"",OFFSET('Smelter Look-up'!$I$4,$V2312-4,0))</f>
        <v/>
      </c>
      <c r="K2312" s="224"/>
      <c r="L2312" s="224"/>
      <c r="M2312" s="224"/>
      <c r="N2312" s="224"/>
      <c r="O2312" s="224"/>
      <c r="P2312" s="185"/>
      <c r="Q2312" s="225"/>
      <c r="R2312" s="182" t="str">
        <f ca="1">IF(ISERROR($V2312),"",OFFSET('Smelter Look-up'!$C$4,$V2312-4,0)&amp;"")</f>
        <v/>
      </c>
      <c r="S2312" s="181" t="str">
        <f t="shared" ca="1" si="326"/>
        <v/>
      </c>
      <c r="T2312" s="181" t="str">
        <f ca="1">IF(B2312="","",IF(ISERROR(MATCH($J2312,SorP!$B$1:$B$6226,0)),"",INDIRECT("'SorP'!$A$"&amp;MATCH($S2312&amp;$J2312,SorP!C:C,0))))</f>
        <v/>
      </c>
      <c r="U2312" s="201"/>
      <c r="V2312" s="226" t="e">
        <f>IF(C2312="",NA(),IF(OR(C2312="Smelter not listed",C2312="Smelter not yet identified"),MATCH($B2312&amp;$D2312,'Smelter Look-up'!$J:$J,0),MATCH($B2312&amp;$C2312,'Smelter Look-up'!$J:$J,0)))</f>
        <v>#N/A</v>
      </c>
      <c r="X2312" s="227">
        <f t="shared" ca="1" si="327"/>
        <v>0</v>
      </c>
      <c r="AB2312" s="228" t="str">
        <f t="shared" si="328"/>
        <v/>
      </c>
    </row>
    <row r="2313" spans="1:28" s="227" customFormat="1" ht="20.25">
      <c r="A2313" s="181"/>
      <c r="B2313" s="182" t="str">
        <f>IF(LEN(A2313)=0,"",INDEX('Smelter Look-up'!$A:$A,MATCH($A2313,'Smelter Look-up'!$E:$E,0)))</f>
        <v/>
      </c>
      <c r="C2313" s="186" t="str">
        <f>IF(LEN(A2313)=0,"",INDEX('Smelter Look-up'!$C:$C,MATCH($A2313,'Smelter Look-up'!$E:$E,0)))</f>
        <v/>
      </c>
      <c r="D2313" s="230"/>
      <c r="E2313" s="182" t="str">
        <f ca="1">IF(ISERROR($V2313),"",OFFSET('Smelter Look-up'!$D$4,$V2313-4,0)&amp;"")</f>
        <v/>
      </c>
      <c r="F2313" s="182" t="str">
        <f ca="1">IF(ISERROR($V2313),"",OFFSET('Smelter Look-up'!$E$4,$V2313-4,0))</f>
        <v/>
      </c>
      <c r="G2313" s="182" t="str">
        <f ca="1">IF(C2313=$X$4,IF(ISERROR($V2313),"Enter smelter details","RMI"),IF(ISERROR($V2313),"",OFFSET('Smelter Look-up'!$F$4,$V2313-4,0)))</f>
        <v/>
      </c>
      <c r="H2313" s="183" t="str">
        <f ca="1">IF(ISERROR($V2313),"",OFFSET('Smelter Look-up'!$G$4,$V2313-4,0))</f>
        <v/>
      </c>
      <c r="I2313" s="184" t="str">
        <f ca="1">IF(ISERROR($V2313),"",OFFSET('Smelter Look-up'!$H$4,$V2313-4,0))</f>
        <v/>
      </c>
      <c r="J2313" s="184" t="str">
        <f ca="1">IF(ISERROR($V2313),"",OFFSET('Smelter Look-up'!$I$4,$V2313-4,0))</f>
        <v/>
      </c>
      <c r="K2313" s="224"/>
      <c r="L2313" s="224"/>
      <c r="M2313" s="224"/>
      <c r="N2313" s="224"/>
      <c r="O2313" s="224"/>
      <c r="P2313" s="185"/>
      <c r="Q2313" s="225"/>
      <c r="R2313" s="182" t="str">
        <f ca="1">IF(ISERROR($V2313),"",OFFSET('Smelter Look-up'!$C$4,$V2313-4,0)&amp;"")</f>
        <v/>
      </c>
      <c r="S2313" s="181" t="str">
        <f t="shared" ca="1" si="326"/>
        <v/>
      </c>
      <c r="T2313" s="181" t="str">
        <f ca="1">IF(B2313="","",IF(ISERROR(MATCH($J2313,SorP!$B$1:$B$6226,0)),"",INDIRECT("'SorP'!$A$"&amp;MATCH($S2313&amp;$J2313,SorP!C:C,0))))</f>
        <v/>
      </c>
      <c r="U2313" s="201"/>
      <c r="V2313" s="226" t="e">
        <f>IF(C2313="",NA(),IF(OR(C2313="Smelter not listed",C2313="Smelter not yet identified"),MATCH($B2313&amp;$D2313,'Smelter Look-up'!$J:$J,0),MATCH($B2313&amp;$C2313,'Smelter Look-up'!$J:$J,0)))</f>
        <v>#N/A</v>
      </c>
      <c r="X2313" s="227">
        <f t="shared" ca="1" si="327"/>
        <v>0</v>
      </c>
      <c r="AB2313" s="228" t="str">
        <f t="shared" si="328"/>
        <v/>
      </c>
    </row>
    <row r="2314" spans="1:28" s="227" customFormat="1" ht="20.25">
      <c r="A2314" s="181"/>
      <c r="B2314" s="182" t="str">
        <f>IF(LEN(A2314)=0,"",INDEX('Smelter Look-up'!$A:$A,MATCH($A2314,'Smelter Look-up'!$E:$E,0)))</f>
        <v/>
      </c>
      <c r="C2314" s="186" t="str">
        <f>IF(LEN(A2314)=0,"",INDEX('Smelter Look-up'!$C:$C,MATCH($A2314,'Smelter Look-up'!$E:$E,0)))</f>
        <v/>
      </c>
      <c r="D2314" s="230"/>
      <c r="E2314" s="182" t="str">
        <f ca="1">IF(ISERROR($V2314),"",OFFSET('Smelter Look-up'!$D$4,$V2314-4,0)&amp;"")</f>
        <v/>
      </c>
      <c r="F2314" s="182" t="str">
        <f ca="1">IF(ISERROR($V2314),"",OFFSET('Smelter Look-up'!$E$4,$V2314-4,0))</f>
        <v/>
      </c>
      <c r="G2314" s="182" t="str">
        <f ca="1">IF(C2314=$X$4,IF(ISERROR($V2314),"Enter smelter details","RMI"),IF(ISERROR($V2314),"",OFFSET('Smelter Look-up'!$F$4,$V2314-4,0)))</f>
        <v/>
      </c>
      <c r="H2314" s="183" t="str">
        <f ca="1">IF(ISERROR($V2314),"",OFFSET('Smelter Look-up'!$G$4,$V2314-4,0))</f>
        <v/>
      </c>
      <c r="I2314" s="184" t="str">
        <f ca="1">IF(ISERROR($V2314),"",OFFSET('Smelter Look-up'!$H$4,$V2314-4,0))</f>
        <v/>
      </c>
      <c r="J2314" s="184" t="str">
        <f ca="1">IF(ISERROR($V2314),"",OFFSET('Smelter Look-up'!$I$4,$V2314-4,0))</f>
        <v/>
      </c>
      <c r="K2314" s="224"/>
      <c r="L2314" s="224"/>
      <c r="M2314" s="224"/>
      <c r="N2314" s="224"/>
      <c r="O2314" s="224"/>
      <c r="P2314" s="185"/>
      <c r="Q2314" s="225"/>
      <c r="R2314" s="182" t="str">
        <f ca="1">IF(ISERROR($V2314),"",OFFSET('Smelter Look-up'!$C$4,$V2314-4,0)&amp;"")</f>
        <v/>
      </c>
      <c r="S2314" s="181" t="str">
        <f t="shared" ca="1" si="326"/>
        <v/>
      </c>
      <c r="T2314" s="181" t="str">
        <f ca="1">IF(B2314="","",IF(ISERROR(MATCH($J2314,SorP!$B$1:$B$6226,0)),"",INDIRECT("'SorP'!$A$"&amp;MATCH($S2314&amp;$J2314,SorP!C:C,0))))</f>
        <v/>
      </c>
      <c r="U2314" s="201"/>
      <c r="V2314" s="226" t="e">
        <f>IF(C2314="",NA(),IF(OR(C2314="Smelter not listed",C2314="Smelter not yet identified"),MATCH($B2314&amp;$D2314,'Smelter Look-up'!$J:$J,0),MATCH($B2314&amp;$C2314,'Smelter Look-up'!$J:$J,0)))</f>
        <v>#N/A</v>
      </c>
      <c r="X2314" s="227">
        <f t="shared" ca="1" si="327"/>
        <v>0</v>
      </c>
      <c r="AB2314" s="228" t="str">
        <f t="shared" si="328"/>
        <v/>
      </c>
    </row>
    <row r="2315" spans="1:28" s="227" customFormat="1" ht="20.25">
      <c r="A2315" s="181"/>
      <c r="B2315" s="182" t="str">
        <f>IF(LEN(A2315)=0,"",INDEX('Smelter Look-up'!$A:$A,MATCH($A2315,'Smelter Look-up'!$E:$E,0)))</f>
        <v/>
      </c>
      <c r="C2315" s="186" t="str">
        <f>IF(LEN(A2315)=0,"",INDEX('Smelter Look-up'!$C:$C,MATCH($A2315,'Smelter Look-up'!$E:$E,0)))</f>
        <v/>
      </c>
      <c r="D2315" s="230"/>
      <c r="E2315" s="182" t="str">
        <f ca="1">IF(ISERROR($V2315),"",OFFSET('Smelter Look-up'!$D$4,$V2315-4,0)&amp;"")</f>
        <v/>
      </c>
      <c r="F2315" s="182" t="str">
        <f ca="1">IF(ISERROR($V2315),"",OFFSET('Smelter Look-up'!$E$4,$V2315-4,0))</f>
        <v/>
      </c>
      <c r="G2315" s="182" t="str">
        <f ca="1">IF(C2315=$X$4,IF(ISERROR($V2315),"Enter smelter details","RMI"),IF(ISERROR($V2315),"",OFFSET('Smelter Look-up'!$F$4,$V2315-4,0)))</f>
        <v/>
      </c>
      <c r="H2315" s="183" t="str">
        <f ca="1">IF(ISERROR($V2315),"",OFFSET('Smelter Look-up'!$G$4,$V2315-4,0))</f>
        <v/>
      </c>
      <c r="I2315" s="184" t="str">
        <f ca="1">IF(ISERROR($V2315),"",OFFSET('Smelter Look-up'!$H$4,$V2315-4,0))</f>
        <v/>
      </c>
      <c r="J2315" s="184" t="str">
        <f ca="1">IF(ISERROR($V2315),"",OFFSET('Smelter Look-up'!$I$4,$V2315-4,0))</f>
        <v/>
      </c>
      <c r="K2315" s="224"/>
      <c r="L2315" s="224"/>
      <c r="M2315" s="224"/>
      <c r="N2315" s="224"/>
      <c r="O2315" s="224"/>
      <c r="P2315" s="185"/>
      <c r="Q2315" s="225"/>
      <c r="R2315" s="182" t="str">
        <f ca="1">IF(ISERROR($V2315),"",OFFSET('Smelter Look-up'!$C$4,$V2315-4,0)&amp;"")</f>
        <v/>
      </c>
      <c r="S2315" s="181" t="str">
        <f t="shared" ca="1" si="326"/>
        <v/>
      </c>
      <c r="T2315" s="181" t="str">
        <f ca="1">IF(B2315="","",IF(ISERROR(MATCH($J2315,SorP!$B$1:$B$6226,0)),"",INDIRECT("'SorP'!$A$"&amp;MATCH($S2315&amp;$J2315,SorP!C:C,0))))</f>
        <v/>
      </c>
      <c r="U2315" s="201"/>
      <c r="V2315" s="226" t="e">
        <f>IF(C2315="",NA(),IF(OR(C2315="Smelter not listed",C2315="Smelter not yet identified"),MATCH($B2315&amp;$D2315,'Smelter Look-up'!$J:$J,0),MATCH($B2315&amp;$C2315,'Smelter Look-up'!$J:$J,0)))</f>
        <v>#N/A</v>
      </c>
      <c r="X2315" s="227">
        <f t="shared" ca="1" si="327"/>
        <v>0</v>
      </c>
      <c r="AB2315" s="228" t="str">
        <f t="shared" si="328"/>
        <v/>
      </c>
    </row>
    <row r="2316" spans="1:28" s="227" customFormat="1" ht="20.25">
      <c r="A2316" s="181"/>
      <c r="B2316" s="182" t="str">
        <f>IF(LEN(A2316)=0,"",INDEX('Smelter Look-up'!$A:$A,MATCH($A2316,'Smelter Look-up'!$E:$E,0)))</f>
        <v/>
      </c>
      <c r="C2316" s="186" t="str">
        <f>IF(LEN(A2316)=0,"",INDEX('Smelter Look-up'!$C:$C,MATCH($A2316,'Smelter Look-up'!$E:$E,0)))</f>
        <v/>
      </c>
      <c r="D2316" s="230"/>
      <c r="E2316" s="182" t="str">
        <f ca="1">IF(ISERROR($V2316),"",OFFSET('Smelter Look-up'!$D$4,$V2316-4,0)&amp;"")</f>
        <v/>
      </c>
      <c r="F2316" s="182" t="str">
        <f ca="1">IF(ISERROR($V2316),"",OFFSET('Smelter Look-up'!$E$4,$V2316-4,0))</f>
        <v/>
      </c>
      <c r="G2316" s="182" t="str">
        <f ca="1">IF(C2316=$X$4,IF(ISERROR($V2316),"Enter smelter details","RMI"),IF(ISERROR($V2316),"",OFFSET('Smelter Look-up'!$F$4,$V2316-4,0)))</f>
        <v/>
      </c>
      <c r="H2316" s="183" t="str">
        <f ca="1">IF(ISERROR($V2316),"",OFFSET('Smelter Look-up'!$G$4,$V2316-4,0))</f>
        <v/>
      </c>
      <c r="I2316" s="184" t="str">
        <f ca="1">IF(ISERROR($V2316),"",OFFSET('Smelter Look-up'!$H$4,$V2316-4,0))</f>
        <v/>
      </c>
      <c r="J2316" s="184" t="str">
        <f ca="1">IF(ISERROR($V2316),"",OFFSET('Smelter Look-up'!$I$4,$V2316-4,0))</f>
        <v/>
      </c>
      <c r="K2316" s="224"/>
      <c r="L2316" s="224"/>
      <c r="M2316" s="224"/>
      <c r="N2316" s="224"/>
      <c r="O2316" s="224"/>
      <c r="P2316" s="185"/>
      <c r="Q2316" s="225"/>
      <c r="R2316" s="182" t="str">
        <f ca="1">IF(ISERROR($V2316),"",OFFSET('Smelter Look-up'!$C$4,$V2316-4,0)&amp;"")</f>
        <v/>
      </c>
      <c r="S2316" s="181" t="str">
        <f t="shared" ca="1" si="326"/>
        <v/>
      </c>
      <c r="T2316" s="181" t="str">
        <f ca="1">IF(B2316="","",IF(ISERROR(MATCH($J2316,SorP!$B$1:$B$6226,0)),"",INDIRECT("'SorP'!$A$"&amp;MATCH($S2316&amp;$J2316,SorP!C:C,0))))</f>
        <v/>
      </c>
      <c r="U2316" s="201"/>
      <c r="V2316" s="226" t="e">
        <f>IF(C2316="",NA(),IF(OR(C2316="Smelter not listed",C2316="Smelter not yet identified"),MATCH($B2316&amp;$D2316,'Smelter Look-up'!$J:$J,0),MATCH($B2316&amp;$C2316,'Smelter Look-up'!$J:$J,0)))</f>
        <v>#N/A</v>
      </c>
      <c r="X2316" s="227">
        <f t="shared" ca="1" si="327"/>
        <v>0</v>
      </c>
      <c r="AB2316" s="228" t="str">
        <f t="shared" si="328"/>
        <v/>
      </c>
    </row>
    <row r="2317" spans="1:28" s="227" customFormat="1" ht="20.25">
      <c r="A2317" s="181"/>
      <c r="B2317" s="182" t="str">
        <f>IF(LEN(A2317)=0,"",INDEX('Smelter Look-up'!$A:$A,MATCH($A2317,'Smelter Look-up'!$E:$E,0)))</f>
        <v/>
      </c>
      <c r="C2317" s="186" t="str">
        <f>IF(LEN(A2317)=0,"",INDEX('Smelter Look-up'!$C:$C,MATCH($A2317,'Smelter Look-up'!$E:$E,0)))</f>
        <v/>
      </c>
      <c r="D2317" s="230"/>
      <c r="E2317" s="182" t="str">
        <f ca="1">IF(ISERROR($V2317),"",OFFSET('Smelter Look-up'!$D$4,$V2317-4,0)&amp;"")</f>
        <v/>
      </c>
      <c r="F2317" s="182" t="str">
        <f ca="1">IF(ISERROR($V2317),"",OFFSET('Smelter Look-up'!$E$4,$V2317-4,0))</f>
        <v/>
      </c>
      <c r="G2317" s="182" t="str">
        <f ca="1">IF(C2317=$X$4,IF(ISERROR($V2317),"Enter smelter details","RMI"),IF(ISERROR($V2317),"",OFFSET('Smelter Look-up'!$F$4,$V2317-4,0)))</f>
        <v/>
      </c>
      <c r="H2317" s="183" t="str">
        <f ca="1">IF(ISERROR($V2317),"",OFFSET('Smelter Look-up'!$G$4,$V2317-4,0))</f>
        <v/>
      </c>
      <c r="I2317" s="184" t="str">
        <f ca="1">IF(ISERROR($V2317),"",OFFSET('Smelter Look-up'!$H$4,$V2317-4,0))</f>
        <v/>
      </c>
      <c r="J2317" s="184" t="str">
        <f ca="1">IF(ISERROR($V2317),"",OFFSET('Smelter Look-up'!$I$4,$V2317-4,0))</f>
        <v/>
      </c>
      <c r="K2317" s="224"/>
      <c r="L2317" s="224"/>
      <c r="M2317" s="224"/>
      <c r="N2317" s="224"/>
      <c r="O2317" s="224"/>
      <c r="P2317" s="185"/>
      <c r="Q2317" s="225"/>
      <c r="R2317" s="182" t="str">
        <f ca="1">IF(ISERROR($V2317),"",OFFSET('Smelter Look-up'!$C$4,$V2317-4,0)&amp;"")</f>
        <v/>
      </c>
      <c r="S2317" s="181" t="str">
        <f t="shared" ca="1" si="326"/>
        <v/>
      </c>
      <c r="T2317" s="181" t="str">
        <f ca="1">IF(B2317="","",IF(ISERROR(MATCH($J2317,SorP!$B$1:$B$6226,0)),"",INDIRECT("'SorP'!$A$"&amp;MATCH($S2317&amp;$J2317,SorP!C:C,0))))</f>
        <v/>
      </c>
      <c r="U2317" s="201"/>
      <c r="V2317" s="226" t="e">
        <f>IF(C2317="",NA(),IF(OR(C2317="Smelter not listed",C2317="Smelter not yet identified"),MATCH($B2317&amp;$D2317,'Smelter Look-up'!$J:$J,0),MATCH($B2317&amp;$C2317,'Smelter Look-up'!$J:$J,0)))</f>
        <v>#N/A</v>
      </c>
      <c r="X2317" s="227">
        <f t="shared" ca="1" si="327"/>
        <v>0</v>
      </c>
      <c r="AB2317" s="228" t="str">
        <f t="shared" si="328"/>
        <v/>
      </c>
    </row>
    <row r="2318" spans="1:28" s="227" customFormat="1" ht="20.25">
      <c r="A2318" s="181"/>
      <c r="B2318" s="182" t="str">
        <f>IF(LEN(A2318)=0,"",INDEX('Smelter Look-up'!$A:$A,MATCH($A2318,'Smelter Look-up'!$E:$E,0)))</f>
        <v/>
      </c>
      <c r="C2318" s="186" t="str">
        <f>IF(LEN(A2318)=0,"",INDEX('Smelter Look-up'!$C:$C,MATCH($A2318,'Smelter Look-up'!$E:$E,0)))</f>
        <v/>
      </c>
      <c r="D2318" s="230"/>
      <c r="E2318" s="182" t="str">
        <f ca="1">IF(ISERROR($V2318),"",OFFSET('Smelter Look-up'!$D$4,$V2318-4,0)&amp;"")</f>
        <v/>
      </c>
      <c r="F2318" s="182" t="str">
        <f ca="1">IF(ISERROR($V2318),"",OFFSET('Smelter Look-up'!$E$4,$V2318-4,0))</f>
        <v/>
      </c>
      <c r="G2318" s="182" t="str">
        <f ca="1">IF(C2318=$X$4,IF(ISERROR($V2318),"Enter smelter details","RMI"),IF(ISERROR($V2318),"",OFFSET('Smelter Look-up'!$F$4,$V2318-4,0)))</f>
        <v/>
      </c>
      <c r="H2318" s="183" t="str">
        <f ca="1">IF(ISERROR($V2318),"",OFFSET('Smelter Look-up'!$G$4,$V2318-4,0))</f>
        <v/>
      </c>
      <c r="I2318" s="184" t="str">
        <f ca="1">IF(ISERROR($V2318),"",OFFSET('Smelter Look-up'!$H$4,$V2318-4,0))</f>
        <v/>
      </c>
      <c r="J2318" s="184" t="str">
        <f ca="1">IF(ISERROR($V2318),"",OFFSET('Smelter Look-up'!$I$4,$V2318-4,0))</f>
        <v/>
      </c>
      <c r="K2318" s="224"/>
      <c r="L2318" s="224"/>
      <c r="M2318" s="224"/>
      <c r="N2318" s="224"/>
      <c r="O2318" s="224"/>
      <c r="P2318" s="185"/>
      <c r="Q2318" s="225"/>
      <c r="R2318" s="182" t="str">
        <f ca="1">IF(ISERROR($V2318),"",OFFSET('Smelter Look-up'!$C$4,$V2318-4,0)&amp;"")</f>
        <v/>
      </c>
      <c r="S2318" s="181" t="str">
        <f t="shared" ca="1" si="326"/>
        <v/>
      </c>
      <c r="T2318" s="181" t="str">
        <f ca="1">IF(B2318="","",IF(ISERROR(MATCH($J2318,SorP!$B$1:$B$6226,0)),"",INDIRECT("'SorP'!$A$"&amp;MATCH($S2318&amp;$J2318,SorP!C:C,0))))</f>
        <v/>
      </c>
      <c r="U2318" s="201"/>
      <c r="V2318" s="226" t="e">
        <f>IF(C2318="",NA(),IF(OR(C2318="Smelter not listed",C2318="Smelter not yet identified"),MATCH($B2318&amp;$D2318,'Smelter Look-up'!$J:$J,0),MATCH($B2318&amp;$C2318,'Smelter Look-up'!$J:$J,0)))</f>
        <v>#N/A</v>
      </c>
      <c r="X2318" s="227">
        <f t="shared" ca="1" si="327"/>
        <v>0</v>
      </c>
      <c r="AB2318" s="228" t="str">
        <f t="shared" si="328"/>
        <v/>
      </c>
    </row>
    <row r="2319" spans="1:28" s="227" customFormat="1" ht="20.25">
      <c r="A2319" s="181"/>
      <c r="B2319" s="182" t="str">
        <f>IF(LEN(A2319)=0,"",INDEX('Smelter Look-up'!$A:$A,MATCH($A2319,'Smelter Look-up'!$E:$E,0)))</f>
        <v/>
      </c>
      <c r="C2319" s="186" t="str">
        <f>IF(LEN(A2319)=0,"",INDEX('Smelter Look-up'!$C:$C,MATCH($A2319,'Smelter Look-up'!$E:$E,0)))</f>
        <v/>
      </c>
      <c r="D2319" s="230"/>
      <c r="E2319" s="182" t="str">
        <f ca="1">IF(ISERROR($V2319),"",OFFSET('Smelter Look-up'!$D$4,$V2319-4,0)&amp;"")</f>
        <v/>
      </c>
      <c r="F2319" s="182" t="str">
        <f ca="1">IF(ISERROR($V2319),"",OFFSET('Smelter Look-up'!$E$4,$V2319-4,0))</f>
        <v/>
      </c>
      <c r="G2319" s="182" t="str">
        <f ca="1">IF(C2319=$X$4,IF(ISERROR($V2319),"Enter smelter details","RMI"),IF(ISERROR($V2319),"",OFFSET('Smelter Look-up'!$F$4,$V2319-4,0)))</f>
        <v/>
      </c>
      <c r="H2319" s="183" t="str">
        <f ca="1">IF(ISERROR($V2319),"",OFFSET('Smelter Look-up'!$G$4,$V2319-4,0))</f>
        <v/>
      </c>
      <c r="I2319" s="184" t="str">
        <f ca="1">IF(ISERROR($V2319),"",OFFSET('Smelter Look-up'!$H$4,$V2319-4,0))</f>
        <v/>
      </c>
      <c r="J2319" s="184" t="str">
        <f ca="1">IF(ISERROR($V2319),"",OFFSET('Smelter Look-up'!$I$4,$V2319-4,0))</f>
        <v/>
      </c>
      <c r="K2319" s="224"/>
      <c r="L2319" s="224"/>
      <c r="M2319" s="224"/>
      <c r="N2319" s="224"/>
      <c r="O2319" s="224"/>
      <c r="P2319" s="185"/>
      <c r="Q2319" s="225"/>
      <c r="R2319" s="182" t="str">
        <f ca="1">IF(ISERROR($V2319),"",OFFSET('Smelter Look-up'!$C$4,$V2319-4,0)&amp;"")</f>
        <v/>
      </c>
      <c r="S2319" s="181" t="str">
        <f t="shared" ca="1" si="326"/>
        <v/>
      </c>
      <c r="T2319" s="181" t="str">
        <f ca="1">IF(B2319="","",IF(ISERROR(MATCH($J2319,SorP!$B$1:$B$6226,0)),"",INDIRECT("'SorP'!$A$"&amp;MATCH($S2319&amp;$J2319,SorP!C:C,0))))</f>
        <v/>
      </c>
      <c r="U2319" s="201"/>
      <c r="V2319" s="226" t="e">
        <f>IF(C2319="",NA(),IF(OR(C2319="Smelter not listed",C2319="Smelter not yet identified"),MATCH($B2319&amp;$D2319,'Smelter Look-up'!$J:$J,0),MATCH($B2319&amp;$C2319,'Smelter Look-up'!$J:$J,0)))</f>
        <v>#N/A</v>
      </c>
      <c r="X2319" s="227">
        <f t="shared" ca="1" si="327"/>
        <v>0</v>
      </c>
      <c r="AB2319" s="228" t="str">
        <f t="shared" si="328"/>
        <v/>
      </c>
    </row>
    <row r="2320" spans="1:28" s="227" customFormat="1" ht="20.25">
      <c r="A2320" s="181"/>
      <c r="B2320" s="182" t="str">
        <f>IF(LEN(A2320)=0,"",INDEX('Smelter Look-up'!$A:$A,MATCH($A2320,'Smelter Look-up'!$E:$E,0)))</f>
        <v/>
      </c>
      <c r="C2320" s="186" t="str">
        <f>IF(LEN(A2320)=0,"",INDEX('Smelter Look-up'!$C:$C,MATCH($A2320,'Smelter Look-up'!$E:$E,0)))</f>
        <v/>
      </c>
      <c r="D2320" s="230"/>
      <c r="E2320" s="182" t="str">
        <f ca="1">IF(ISERROR($V2320),"",OFFSET('Smelter Look-up'!$D$4,$V2320-4,0)&amp;"")</f>
        <v/>
      </c>
      <c r="F2320" s="182" t="str">
        <f ca="1">IF(ISERROR($V2320),"",OFFSET('Smelter Look-up'!$E$4,$V2320-4,0))</f>
        <v/>
      </c>
      <c r="G2320" s="182" t="str">
        <f ca="1">IF(C2320=$X$4,IF(ISERROR($V2320),"Enter smelter details","RMI"),IF(ISERROR($V2320),"",OFFSET('Smelter Look-up'!$F$4,$V2320-4,0)))</f>
        <v/>
      </c>
      <c r="H2320" s="183" t="str">
        <f ca="1">IF(ISERROR($V2320),"",OFFSET('Smelter Look-up'!$G$4,$V2320-4,0))</f>
        <v/>
      </c>
      <c r="I2320" s="184" t="str">
        <f ca="1">IF(ISERROR($V2320),"",OFFSET('Smelter Look-up'!$H$4,$V2320-4,0))</f>
        <v/>
      </c>
      <c r="J2320" s="184" t="str">
        <f ca="1">IF(ISERROR($V2320),"",OFFSET('Smelter Look-up'!$I$4,$V2320-4,0))</f>
        <v/>
      </c>
      <c r="K2320" s="224"/>
      <c r="L2320" s="224"/>
      <c r="M2320" s="224"/>
      <c r="N2320" s="224"/>
      <c r="O2320" s="224"/>
      <c r="P2320" s="185"/>
      <c r="Q2320" s="225"/>
      <c r="R2320" s="182" t="str">
        <f ca="1">IF(ISERROR($V2320),"",OFFSET('Smelter Look-up'!$C$4,$V2320-4,0)&amp;"")</f>
        <v/>
      </c>
      <c r="S2320" s="181" t="str">
        <f t="shared" ca="1" si="326"/>
        <v/>
      </c>
      <c r="T2320" s="181" t="str">
        <f ca="1">IF(B2320="","",IF(ISERROR(MATCH($J2320,SorP!$B$1:$B$6226,0)),"",INDIRECT("'SorP'!$A$"&amp;MATCH($S2320&amp;$J2320,SorP!C:C,0))))</f>
        <v/>
      </c>
      <c r="U2320" s="201"/>
      <c r="V2320" s="226" t="e">
        <f>IF(C2320="",NA(),IF(OR(C2320="Smelter not listed",C2320="Smelter not yet identified"),MATCH($B2320&amp;$D2320,'Smelter Look-up'!$J:$J,0),MATCH($B2320&amp;$C2320,'Smelter Look-up'!$J:$J,0)))</f>
        <v>#N/A</v>
      </c>
      <c r="X2320" s="227">
        <f t="shared" ca="1" si="327"/>
        <v>0</v>
      </c>
      <c r="AB2320" s="228" t="str">
        <f t="shared" si="328"/>
        <v/>
      </c>
    </row>
    <row r="2321" spans="1:28" s="227" customFormat="1" ht="20.25">
      <c r="A2321" s="181"/>
      <c r="B2321" s="182" t="str">
        <f>IF(LEN(A2321)=0,"",INDEX('Smelter Look-up'!$A:$A,MATCH($A2321,'Smelter Look-up'!$E:$E,0)))</f>
        <v/>
      </c>
      <c r="C2321" s="186" t="str">
        <f>IF(LEN(A2321)=0,"",INDEX('Smelter Look-up'!$C:$C,MATCH($A2321,'Smelter Look-up'!$E:$E,0)))</f>
        <v/>
      </c>
      <c r="D2321" s="230"/>
      <c r="E2321" s="182" t="str">
        <f ca="1">IF(ISERROR($V2321),"",OFFSET('Smelter Look-up'!$D$4,$V2321-4,0)&amp;"")</f>
        <v/>
      </c>
      <c r="F2321" s="182" t="str">
        <f ca="1">IF(ISERROR($V2321),"",OFFSET('Smelter Look-up'!$E$4,$V2321-4,0))</f>
        <v/>
      </c>
      <c r="G2321" s="182" t="str">
        <f ca="1">IF(C2321=$X$4,IF(ISERROR($V2321),"Enter smelter details","RMI"),IF(ISERROR($V2321),"",OFFSET('Smelter Look-up'!$F$4,$V2321-4,0)))</f>
        <v/>
      </c>
      <c r="H2321" s="183" t="str">
        <f ca="1">IF(ISERROR($V2321),"",OFFSET('Smelter Look-up'!$G$4,$V2321-4,0))</f>
        <v/>
      </c>
      <c r="I2321" s="184" t="str">
        <f ca="1">IF(ISERROR($V2321),"",OFFSET('Smelter Look-up'!$H$4,$V2321-4,0))</f>
        <v/>
      </c>
      <c r="J2321" s="184" t="str">
        <f ca="1">IF(ISERROR($V2321),"",OFFSET('Smelter Look-up'!$I$4,$V2321-4,0))</f>
        <v/>
      </c>
      <c r="K2321" s="224"/>
      <c r="L2321" s="224"/>
      <c r="M2321" s="224"/>
      <c r="N2321" s="224"/>
      <c r="O2321" s="224"/>
      <c r="P2321" s="185"/>
      <c r="Q2321" s="225"/>
      <c r="R2321" s="182" t="str">
        <f ca="1">IF(ISERROR($V2321),"",OFFSET('Smelter Look-up'!$C$4,$V2321-4,0)&amp;"")</f>
        <v/>
      </c>
      <c r="S2321" s="181" t="str">
        <f t="shared" ca="1" si="326"/>
        <v/>
      </c>
      <c r="T2321" s="181" t="str">
        <f ca="1">IF(B2321="","",IF(ISERROR(MATCH($J2321,SorP!$B$1:$B$6226,0)),"",INDIRECT("'SorP'!$A$"&amp;MATCH($S2321&amp;$J2321,SorP!C:C,0))))</f>
        <v/>
      </c>
      <c r="U2321" s="201"/>
      <c r="V2321" s="226" t="e">
        <f>IF(C2321="",NA(),IF(OR(C2321="Smelter not listed",C2321="Smelter not yet identified"),MATCH($B2321&amp;$D2321,'Smelter Look-up'!$J:$J,0),MATCH($B2321&amp;$C2321,'Smelter Look-up'!$J:$J,0)))</f>
        <v>#N/A</v>
      </c>
      <c r="X2321" s="227">
        <f t="shared" ca="1" si="327"/>
        <v>0</v>
      </c>
      <c r="AB2321" s="228" t="str">
        <f t="shared" si="328"/>
        <v/>
      </c>
    </row>
    <row r="2322" spans="1:28" s="227" customFormat="1" ht="20.25">
      <c r="A2322" s="181"/>
      <c r="B2322" s="182" t="str">
        <f>IF(LEN(A2322)=0,"",INDEX('Smelter Look-up'!$A:$A,MATCH($A2322,'Smelter Look-up'!$E:$E,0)))</f>
        <v/>
      </c>
      <c r="C2322" s="186" t="str">
        <f>IF(LEN(A2322)=0,"",INDEX('Smelter Look-up'!$C:$C,MATCH($A2322,'Smelter Look-up'!$E:$E,0)))</f>
        <v/>
      </c>
      <c r="D2322" s="230"/>
      <c r="E2322" s="182" t="str">
        <f ca="1">IF(ISERROR($V2322),"",OFFSET('Smelter Look-up'!$D$4,$V2322-4,0)&amp;"")</f>
        <v/>
      </c>
      <c r="F2322" s="182" t="str">
        <f ca="1">IF(ISERROR($V2322),"",OFFSET('Smelter Look-up'!$E$4,$V2322-4,0))</f>
        <v/>
      </c>
      <c r="G2322" s="182" t="str">
        <f ca="1">IF(C2322=$X$4,IF(ISERROR($V2322),"Enter smelter details","RMI"),IF(ISERROR($V2322),"",OFFSET('Smelter Look-up'!$F$4,$V2322-4,0)))</f>
        <v/>
      </c>
      <c r="H2322" s="183" t="str">
        <f ca="1">IF(ISERROR($V2322),"",OFFSET('Smelter Look-up'!$G$4,$V2322-4,0))</f>
        <v/>
      </c>
      <c r="I2322" s="184" t="str">
        <f ca="1">IF(ISERROR($V2322),"",OFFSET('Smelter Look-up'!$H$4,$V2322-4,0))</f>
        <v/>
      </c>
      <c r="J2322" s="184" t="str">
        <f ca="1">IF(ISERROR($V2322),"",OFFSET('Smelter Look-up'!$I$4,$V2322-4,0))</f>
        <v/>
      </c>
      <c r="K2322" s="224"/>
      <c r="L2322" s="224"/>
      <c r="M2322" s="224"/>
      <c r="N2322" s="224"/>
      <c r="O2322" s="224"/>
      <c r="P2322" s="185"/>
      <c r="Q2322" s="225"/>
      <c r="R2322" s="182" t="str">
        <f ca="1">IF(ISERROR($V2322),"",OFFSET('Smelter Look-up'!$C$4,$V2322-4,0)&amp;"")</f>
        <v/>
      </c>
      <c r="S2322" s="181" t="str">
        <f t="shared" ca="1" si="326"/>
        <v/>
      </c>
      <c r="T2322" s="181" t="str">
        <f ca="1">IF(B2322="","",IF(ISERROR(MATCH($J2322,SorP!$B$1:$B$6226,0)),"",INDIRECT("'SorP'!$A$"&amp;MATCH($S2322&amp;$J2322,SorP!C:C,0))))</f>
        <v/>
      </c>
      <c r="U2322" s="201"/>
      <c r="V2322" s="226" t="e">
        <f>IF(C2322="",NA(),IF(OR(C2322="Smelter not listed",C2322="Smelter not yet identified"),MATCH($B2322&amp;$D2322,'Smelter Look-up'!$J:$J,0),MATCH($B2322&amp;$C2322,'Smelter Look-up'!$J:$J,0)))</f>
        <v>#N/A</v>
      </c>
      <c r="X2322" s="227">
        <f t="shared" ca="1" si="327"/>
        <v>0</v>
      </c>
      <c r="AB2322" s="228" t="str">
        <f t="shared" si="328"/>
        <v/>
      </c>
    </row>
    <row r="2323" spans="1:28" s="227" customFormat="1" ht="20.25">
      <c r="A2323" s="181"/>
      <c r="B2323" s="182" t="str">
        <f>IF(LEN(A2323)=0,"",INDEX('Smelter Look-up'!$A:$A,MATCH($A2323,'Smelter Look-up'!$E:$E,0)))</f>
        <v/>
      </c>
      <c r="C2323" s="186" t="str">
        <f>IF(LEN(A2323)=0,"",INDEX('Smelter Look-up'!$C:$C,MATCH($A2323,'Smelter Look-up'!$E:$E,0)))</f>
        <v/>
      </c>
      <c r="D2323" s="230"/>
      <c r="E2323" s="182" t="str">
        <f ca="1">IF(ISERROR($V2323),"",OFFSET('Smelter Look-up'!$D$4,$V2323-4,0)&amp;"")</f>
        <v/>
      </c>
      <c r="F2323" s="182" t="str">
        <f ca="1">IF(ISERROR($V2323),"",OFFSET('Smelter Look-up'!$E$4,$V2323-4,0))</f>
        <v/>
      </c>
      <c r="G2323" s="182" t="str">
        <f ca="1">IF(C2323=$X$4,IF(ISERROR($V2323),"Enter smelter details","RMI"),IF(ISERROR($V2323),"",OFFSET('Smelter Look-up'!$F$4,$V2323-4,0)))</f>
        <v/>
      </c>
      <c r="H2323" s="183" t="str">
        <f ca="1">IF(ISERROR($V2323),"",OFFSET('Smelter Look-up'!$G$4,$V2323-4,0))</f>
        <v/>
      </c>
      <c r="I2323" s="184" t="str">
        <f ca="1">IF(ISERROR($V2323),"",OFFSET('Smelter Look-up'!$H$4,$V2323-4,0))</f>
        <v/>
      </c>
      <c r="J2323" s="184" t="str">
        <f ca="1">IF(ISERROR($V2323),"",OFFSET('Smelter Look-up'!$I$4,$V2323-4,0))</f>
        <v/>
      </c>
      <c r="K2323" s="224"/>
      <c r="L2323" s="224"/>
      <c r="M2323" s="224"/>
      <c r="N2323" s="224"/>
      <c r="O2323" s="224"/>
      <c r="P2323" s="185"/>
      <c r="Q2323" s="225"/>
      <c r="R2323" s="182" t="str">
        <f ca="1">IF(ISERROR($V2323),"",OFFSET('Smelter Look-up'!$C$4,$V2323-4,0)&amp;"")</f>
        <v/>
      </c>
      <c r="S2323" s="181" t="str">
        <f t="shared" ca="1" si="326"/>
        <v/>
      </c>
      <c r="T2323" s="181" t="str">
        <f ca="1">IF(B2323="","",IF(ISERROR(MATCH($J2323,SorP!$B$1:$B$6226,0)),"",INDIRECT("'SorP'!$A$"&amp;MATCH($S2323&amp;$J2323,SorP!C:C,0))))</f>
        <v/>
      </c>
      <c r="U2323" s="201"/>
      <c r="V2323" s="226" t="e">
        <f>IF(C2323="",NA(),IF(OR(C2323="Smelter not listed",C2323="Smelter not yet identified"),MATCH($B2323&amp;$D2323,'Smelter Look-up'!$J:$J,0),MATCH($B2323&amp;$C2323,'Smelter Look-up'!$J:$J,0)))</f>
        <v>#N/A</v>
      </c>
      <c r="X2323" s="227">
        <f t="shared" ca="1" si="327"/>
        <v>0</v>
      </c>
      <c r="AB2323" s="228" t="str">
        <f t="shared" si="328"/>
        <v/>
      </c>
    </row>
    <row r="2324" spans="1:28" s="227" customFormat="1" ht="20.25">
      <c r="A2324" s="181"/>
      <c r="B2324" s="182" t="str">
        <f>IF(LEN(A2324)=0,"",INDEX('Smelter Look-up'!$A:$A,MATCH($A2324,'Smelter Look-up'!$E:$E,0)))</f>
        <v/>
      </c>
      <c r="C2324" s="186" t="str">
        <f>IF(LEN(A2324)=0,"",INDEX('Smelter Look-up'!$C:$C,MATCH($A2324,'Smelter Look-up'!$E:$E,0)))</f>
        <v/>
      </c>
      <c r="D2324" s="230"/>
      <c r="E2324" s="182" t="str">
        <f ca="1">IF(ISERROR($V2324),"",OFFSET('Smelter Look-up'!$D$4,$V2324-4,0)&amp;"")</f>
        <v/>
      </c>
      <c r="F2324" s="182" t="str">
        <f ca="1">IF(ISERROR($V2324),"",OFFSET('Smelter Look-up'!$E$4,$V2324-4,0))</f>
        <v/>
      </c>
      <c r="G2324" s="182" t="str">
        <f ca="1">IF(C2324=$X$4,IF(ISERROR($V2324),"Enter smelter details","RMI"),IF(ISERROR($V2324),"",OFFSET('Smelter Look-up'!$F$4,$V2324-4,0)))</f>
        <v/>
      </c>
      <c r="H2324" s="183" t="str">
        <f ca="1">IF(ISERROR($V2324),"",OFFSET('Smelter Look-up'!$G$4,$V2324-4,0))</f>
        <v/>
      </c>
      <c r="I2324" s="184" t="str">
        <f ca="1">IF(ISERROR($V2324),"",OFFSET('Smelter Look-up'!$H$4,$V2324-4,0))</f>
        <v/>
      </c>
      <c r="J2324" s="184" t="str">
        <f ca="1">IF(ISERROR($V2324),"",OFFSET('Smelter Look-up'!$I$4,$V2324-4,0))</f>
        <v/>
      </c>
      <c r="K2324" s="224"/>
      <c r="L2324" s="224"/>
      <c r="M2324" s="224"/>
      <c r="N2324" s="224"/>
      <c r="O2324" s="224"/>
      <c r="P2324" s="185"/>
      <c r="Q2324" s="225"/>
      <c r="R2324" s="182" t="str">
        <f ca="1">IF(ISERROR($V2324),"",OFFSET('Smelter Look-up'!$C$4,$V2324-4,0)&amp;"")</f>
        <v/>
      </c>
      <c r="S2324" s="181" t="str">
        <f t="shared" ca="1" si="326"/>
        <v/>
      </c>
      <c r="T2324" s="181" t="str">
        <f ca="1">IF(B2324="","",IF(ISERROR(MATCH($J2324,SorP!$B$1:$B$6226,0)),"",INDIRECT("'SorP'!$A$"&amp;MATCH($S2324&amp;$J2324,SorP!C:C,0))))</f>
        <v/>
      </c>
      <c r="U2324" s="201"/>
      <c r="V2324" s="226" t="e">
        <f>IF(C2324="",NA(),IF(OR(C2324="Smelter not listed",C2324="Smelter not yet identified"),MATCH($B2324&amp;$D2324,'Smelter Look-up'!$J:$J,0),MATCH($B2324&amp;$C2324,'Smelter Look-up'!$J:$J,0)))</f>
        <v>#N/A</v>
      </c>
      <c r="X2324" s="227">
        <f t="shared" ca="1" si="327"/>
        <v>0</v>
      </c>
      <c r="AB2324" s="228" t="str">
        <f t="shared" si="328"/>
        <v/>
      </c>
    </row>
    <row r="2325" spans="1:28" s="227" customFormat="1" ht="20.25">
      <c r="A2325" s="181"/>
      <c r="B2325" s="182" t="str">
        <f>IF(LEN(A2325)=0,"",INDEX('Smelter Look-up'!$A:$A,MATCH($A2325,'Smelter Look-up'!$E:$E,0)))</f>
        <v/>
      </c>
      <c r="C2325" s="186" t="str">
        <f>IF(LEN(A2325)=0,"",INDEX('Smelter Look-up'!$C:$C,MATCH($A2325,'Smelter Look-up'!$E:$E,0)))</f>
        <v/>
      </c>
      <c r="D2325" s="230"/>
      <c r="E2325" s="182" t="str">
        <f ca="1">IF(ISERROR($V2325),"",OFFSET('Smelter Look-up'!$D$4,$V2325-4,0)&amp;"")</f>
        <v/>
      </c>
      <c r="F2325" s="182" t="str">
        <f ca="1">IF(ISERROR($V2325),"",OFFSET('Smelter Look-up'!$E$4,$V2325-4,0))</f>
        <v/>
      </c>
      <c r="G2325" s="182" t="str">
        <f ca="1">IF(C2325=$X$4,IF(ISERROR($V2325),"Enter smelter details","RMI"),IF(ISERROR($V2325),"",OFFSET('Smelter Look-up'!$F$4,$V2325-4,0)))</f>
        <v/>
      </c>
      <c r="H2325" s="183" t="str">
        <f ca="1">IF(ISERROR($V2325),"",OFFSET('Smelter Look-up'!$G$4,$V2325-4,0))</f>
        <v/>
      </c>
      <c r="I2325" s="184" t="str">
        <f ca="1">IF(ISERROR($V2325),"",OFFSET('Smelter Look-up'!$H$4,$V2325-4,0))</f>
        <v/>
      </c>
      <c r="J2325" s="184" t="str">
        <f ca="1">IF(ISERROR($V2325),"",OFFSET('Smelter Look-up'!$I$4,$V2325-4,0))</f>
        <v/>
      </c>
      <c r="K2325" s="224"/>
      <c r="L2325" s="224"/>
      <c r="M2325" s="224"/>
      <c r="N2325" s="224"/>
      <c r="O2325" s="224"/>
      <c r="P2325" s="185"/>
      <c r="Q2325" s="225"/>
      <c r="R2325" s="182" t="str">
        <f ca="1">IF(ISERROR($V2325),"",OFFSET('Smelter Look-up'!$C$4,$V2325-4,0)&amp;"")</f>
        <v/>
      </c>
      <c r="S2325" s="181" t="str">
        <f t="shared" ca="1" si="326"/>
        <v/>
      </c>
      <c r="T2325" s="181" t="str">
        <f ca="1">IF(B2325="","",IF(ISERROR(MATCH($J2325,SorP!$B$1:$B$6226,0)),"",INDIRECT("'SorP'!$A$"&amp;MATCH($S2325&amp;$J2325,SorP!C:C,0))))</f>
        <v/>
      </c>
      <c r="U2325" s="201"/>
      <c r="V2325" s="226" t="e">
        <f>IF(C2325="",NA(),IF(OR(C2325="Smelter not listed",C2325="Smelter not yet identified"),MATCH($B2325&amp;$D2325,'Smelter Look-up'!$J:$J,0),MATCH($B2325&amp;$C2325,'Smelter Look-up'!$J:$J,0)))</f>
        <v>#N/A</v>
      </c>
      <c r="X2325" s="227">
        <f t="shared" ca="1" si="327"/>
        <v>0</v>
      </c>
      <c r="AB2325" s="228" t="str">
        <f t="shared" si="328"/>
        <v/>
      </c>
    </row>
    <row r="2326" spans="1:28" s="227" customFormat="1" ht="20.25">
      <c r="A2326" s="181"/>
      <c r="B2326" s="182" t="str">
        <f>IF(LEN(A2326)=0,"",INDEX('Smelter Look-up'!$A:$A,MATCH($A2326,'Smelter Look-up'!$E:$E,0)))</f>
        <v/>
      </c>
      <c r="C2326" s="186" t="str">
        <f>IF(LEN(A2326)=0,"",INDEX('Smelter Look-up'!$C:$C,MATCH($A2326,'Smelter Look-up'!$E:$E,0)))</f>
        <v/>
      </c>
      <c r="D2326" s="230"/>
      <c r="E2326" s="182" t="str">
        <f ca="1">IF(ISERROR($V2326),"",OFFSET('Smelter Look-up'!$D$4,$V2326-4,0)&amp;"")</f>
        <v/>
      </c>
      <c r="F2326" s="182" t="str">
        <f ca="1">IF(ISERROR($V2326),"",OFFSET('Smelter Look-up'!$E$4,$V2326-4,0))</f>
        <v/>
      </c>
      <c r="G2326" s="182" t="str">
        <f ca="1">IF(C2326=$X$4,IF(ISERROR($V2326),"Enter smelter details","RMI"),IF(ISERROR($V2326),"",OFFSET('Smelter Look-up'!$F$4,$V2326-4,0)))</f>
        <v/>
      </c>
      <c r="H2326" s="183" t="str">
        <f ca="1">IF(ISERROR($V2326),"",OFFSET('Smelter Look-up'!$G$4,$V2326-4,0))</f>
        <v/>
      </c>
      <c r="I2326" s="184" t="str">
        <f ca="1">IF(ISERROR($V2326),"",OFFSET('Smelter Look-up'!$H$4,$V2326-4,0))</f>
        <v/>
      </c>
      <c r="J2326" s="184" t="str">
        <f ca="1">IF(ISERROR($V2326),"",OFFSET('Smelter Look-up'!$I$4,$V2326-4,0))</f>
        <v/>
      </c>
      <c r="K2326" s="224"/>
      <c r="L2326" s="224"/>
      <c r="M2326" s="224"/>
      <c r="N2326" s="224"/>
      <c r="O2326" s="224"/>
      <c r="P2326" s="185"/>
      <c r="Q2326" s="225"/>
      <c r="R2326" s="182" t="str">
        <f ca="1">IF(ISERROR($V2326),"",OFFSET('Smelter Look-up'!$C$4,$V2326-4,0)&amp;"")</f>
        <v/>
      </c>
      <c r="S2326" s="181" t="str">
        <f t="shared" ca="1" si="326"/>
        <v/>
      </c>
      <c r="T2326" s="181" t="str">
        <f ca="1">IF(B2326="","",IF(ISERROR(MATCH($J2326,SorP!$B$1:$B$6226,0)),"",INDIRECT("'SorP'!$A$"&amp;MATCH($S2326&amp;$J2326,SorP!C:C,0))))</f>
        <v/>
      </c>
      <c r="U2326" s="201"/>
      <c r="V2326" s="226" t="e">
        <f>IF(C2326="",NA(),IF(OR(C2326="Smelter not listed",C2326="Smelter not yet identified"),MATCH($B2326&amp;$D2326,'Smelter Look-up'!$J:$J,0),MATCH($B2326&amp;$C2326,'Smelter Look-up'!$J:$J,0)))</f>
        <v>#N/A</v>
      </c>
      <c r="X2326" s="227">
        <f t="shared" ca="1" si="327"/>
        <v>0</v>
      </c>
      <c r="AB2326" s="228" t="str">
        <f t="shared" si="328"/>
        <v/>
      </c>
    </row>
    <row r="2327" spans="1:28" s="227" customFormat="1" ht="20.25">
      <c r="A2327" s="181"/>
      <c r="B2327" s="182" t="str">
        <f>IF(LEN(A2327)=0,"",INDEX('Smelter Look-up'!$A:$A,MATCH($A2327,'Smelter Look-up'!$E:$E,0)))</f>
        <v/>
      </c>
      <c r="C2327" s="186" t="str">
        <f>IF(LEN(A2327)=0,"",INDEX('Smelter Look-up'!$C:$C,MATCH($A2327,'Smelter Look-up'!$E:$E,0)))</f>
        <v/>
      </c>
      <c r="D2327" s="230"/>
      <c r="E2327" s="182" t="str">
        <f ca="1">IF(ISERROR($V2327),"",OFFSET('Smelter Look-up'!$D$4,$V2327-4,0)&amp;"")</f>
        <v/>
      </c>
      <c r="F2327" s="182" t="str">
        <f ca="1">IF(ISERROR($V2327),"",OFFSET('Smelter Look-up'!$E$4,$V2327-4,0))</f>
        <v/>
      </c>
      <c r="G2327" s="182" t="str">
        <f ca="1">IF(C2327=$X$4,IF(ISERROR($V2327),"Enter smelter details","RMI"),IF(ISERROR($V2327),"",OFFSET('Smelter Look-up'!$F$4,$V2327-4,0)))</f>
        <v/>
      </c>
      <c r="H2327" s="183" t="str">
        <f ca="1">IF(ISERROR($V2327),"",OFFSET('Smelter Look-up'!$G$4,$V2327-4,0))</f>
        <v/>
      </c>
      <c r="I2327" s="184" t="str">
        <f ca="1">IF(ISERROR($V2327),"",OFFSET('Smelter Look-up'!$H$4,$V2327-4,0))</f>
        <v/>
      </c>
      <c r="J2327" s="184" t="str">
        <f ca="1">IF(ISERROR($V2327),"",OFFSET('Smelter Look-up'!$I$4,$V2327-4,0))</f>
        <v/>
      </c>
      <c r="K2327" s="224"/>
      <c r="L2327" s="224"/>
      <c r="M2327" s="224"/>
      <c r="N2327" s="224"/>
      <c r="O2327" s="224"/>
      <c r="P2327" s="185"/>
      <c r="Q2327" s="225"/>
      <c r="R2327" s="182" t="str">
        <f ca="1">IF(ISERROR($V2327),"",OFFSET('Smelter Look-up'!$C$4,$V2327-4,0)&amp;"")</f>
        <v/>
      </c>
      <c r="S2327" s="181" t="str">
        <f t="shared" ca="1" si="326"/>
        <v/>
      </c>
      <c r="T2327" s="181" t="str">
        <f ca="1">IF(B2327="","",IF(ISERROR(MATCH($J2327,SorP!$B$1:$B$6226,0)),"",INDIRECT("'SorP'!$A$"&amp;MATCH($S2327&amp;$J2327,SorP!C:C,0))))</f>
        <v/>
      </c>
      <c r="U2327" s="201"/>
      <c r="V2327" s="226" t="e">
        <f>IF(C2327="",NA(),IF(OR(C2327="Smelter not listed",C2327="Smelter not yet identified"),MATCH($B2327&amp;$D2327,'Smelter Look-up'!$J:$J,0),MATCH($B2327&amp;$C2327,'Smelter Look-up'!$J:$J,0)))</f>
        <v>#N/A</v>
      </c>
      <c r="X2327" s="227">
        <f t="shared" ca="1" si="327"/>
        <v>0</v>
      </c>
      <c r="AB2327" s="228" t="str">
        <f t="shared" si="328"/>
        <v/>
      </c>
    </row>
    <row r="2328" spans="1:28" s="227" customFormat="1" ht="20.25">
      <c r="A2328" s="181"/>
      <c r="B2328" s="182" t="str">
        <f>IF(LEN(A2328)=0,"",INDEX('Smelter Look-up'!$A:$A,MATCH($A2328,'Smelter Look-up'!$E:$E,0)))</f>
        <v/>
      </c>
      <c r="C2328" s="186" t="str">
        <f>IF(LEN(A2328)=0,"",INDEX('Smelter Look-up'!$C:$C,MATCH($A2328,'Smelter Look-up'!$E:$E,0)))</f>
        <v/>
      </c>
      <c r="D2328" s="230"/>
      <c r="E2328" s="182" t="str">
        <f ca="1">IF(ISERROR($V2328),"",OFFSET('Smelter Look-up'!$D$4,$V2328-4,0)&amp;"")</f>
        <v/>
      </c>
      <c r="F2328" s="182" t="str">
        <f ca="1">IF(ISERROR($V2328),"",OFFSET('Smelter Look-up'!$E$4,$V2328-4,0))</f>
        <v/>
      </c>
      <c r="G2328" s="182" t="str">
        <f ca="1">IF(C2328=$X$4,IF(ISERROR($V2328),"Enter smelter details","RMI"),IF(ISERROR($V2328),"",OFFSET('Smelter Look-up'!$F$4,$V2328-4,0)))</f>
        <v/>
      </c>
      <c r="H2328" s="183" t="str">
        <f ca="1">IF(ISERROR($V2328),"",OFFSET('Smelter Look-up'!$G$4,$V2328-4,0))</f>
        <v/>
      </c>
      <c r="I2328" s="184" t="str">
        <f ca="1">IF(ISERROR($V2328),"",OFFSET('Smelter Look-up'!$H$4,$V2328-4,0))</f>
        <v/>
      </c>
      <c r="J2328" s="184" t="str">
        <f ca="1">IF(ISERROR($V2328),"",OFFSET('Smelter Look-up'!$I$4,$V2328-4,0))</f>
        <v/>
      </c>
      <c r="K2328" s="224"/>
      <c r="L2328" s="224"/>
      <c r="M2328" s="224"/>
      <c r="N2328" s="224"/>
      <c r="O2328" s="224"/>
      <c r="P2328" s="185"/>
      <c r="Q2328" s="225"/>
      <c r="R2328" s="182" t="str">
        <f ca="1">IF(ISERROR($V2328),"",OFFSET('Smelter Look-up'!$C$4,$V2328-4,0)&amp;"")</f>
        <v/>
      </c>
      <c r="S2328" s="181" t="str">
        <f t="shared" ca="1" si="326"/>
        <v/>
      </c>
      <c r="T2328" s="181" t="str">
        <f ca="1">IF(B2328="","",IF(ISERROR(MATCH($J2328,SorP!$B$1:$B$6226,0)),"",INDIRECT("'SorP'!$A$"&amp;MATCH($S2328&amp;$J2328,SorP!C:C,0))))</f>
        <v/>
      </c>
      <c r="U2328" s="201"/>
      <c r="V2328" s="226" t="e">
        <f>IF(C2328="",NA(),IF(OR(C2328="Smelter not listed",C2328="Smelter not yet identified"),MATCH($B2328&amp;$D2328,'Smelter Look-up'!$J:$J,0),MATCH($B2328&amp;$C2328,'Smelter Look-up'!$J:$J,0)))</f>
        <v>#N/A</v>
      </c>
      <c r="X2328" s="227">
        <f t="shared" ca="1" si="327"/>
        <v>0</v>
      </c>
      <c r="AB2328" s="228" t="str">
        <f t="shared" si="328"/>
        <v/>
      </c>
    </row>
    <row r="2329" spans="1:28" s="227" customFormat="1" ht="20.25">
      <c r="A2329" s="181"/>
      <c r="B2329" s="182" t="str">
        <f>IF(LEN(A2329)=0,"",INDEX('Smelter Look-up'!$A:$A,MATCH($A2329,'Smelter Look-up'!$E:$E,0)))</f>
        <v/>
      </c>
      <c r="C2329" s="186" t="str">
        <f>IF(LEN(A2329)=0,"",INDEX('Smelter Look-up'!$C:$C,MATCH($A2329,'Smelter Look-up'!$E:$E,0)))</f>
        <v/>
      </c>
      <c r="D2329" s="230"/>
      <c r="E2329" s="182" t="str">
        <f ca="1">IF(ISERROR($V2329),"",OFFSET('Smelter Look-up'!$D$4,$V2329-4,0)&amp;"")</f>
        <v/>
      </c>
      <c r="F2329" s="182" t="str">
        <f ca="1">IF(ISERROR($V2329),"",OFFSET('Smelter Look-up'!$E$4,$V2329-4,0))</f>
        <v/>
      </c>
      <c r="G2329" s="182" t="str">
        <f ca="1">IF(C2329=$X$4,IF(ISERROR($V2329),"Enter smelter details","RMI"),IF(ISERROR($V2329),"",OFFSET('Smelter Look-up'!$F$4,$V2329-4,0)))</f>
        <v/>
      </c>
      <c r="H2329" s="183" t="str">
        <f ca="1">IF(ISERROR($V2329),"",OFFSET('Smelter Look-up'!$G$4,$V2329-4,0))</f>
        <v/>
      </c>
      <c r="I2329" s="184" t="str">
        <f ca="1">IF(ISERROR($V2329),"",OFFSET('Smelter Look-up'!$H$4,$V2329-4,0))</f>
        <v/>
      </c>
      <c r="J2329" s="184" t="str">
        <f ca="1">IF(ISERROR($V2329),"",OFFSET('Smelter Look-up'!$I$4,$V2329-4,0))</f>
        <v/>
      </c>
      <c r="K2329" s="224"/>
      <c r="L2329" s="224"/>
      <c r="M2329" s="224"/>
      <c r="N2329" s="224"/>
      <c r="O2329" s="224"/>
      <c r="P2329" s="185"/>
      <c r="Q2329" s="225"/>
      <c r="R2329" s="182" t="str">
        <f ca="1">IF(ISERROR($V2329),"",OFFSET('Smelter Look-up'!$C$4,$V2329-4,0)&amp;"")</f>
        <v/>
      </c>
      <c r="S2329" s="181" t="str">
        <f t="shared" ca="1" si="326"/>
        <v/>
      </c>
      <c r="T2329" s="181" t="str">
        <f ca="1">IF(B2329="","",IF(ISERROR(MATCH($J2329,SorP!$B$1:$B$6226,0)),"",INDIRECT("'SorP'!$A$"&amp;MATCH($S2329&amp;$J2329,SorP!C:C,0))))</f>
        <v/>
      </c>
      <c r="U2329" s="201"/>
      <c r="V2329" s="226" t="e">
        <f>IF(C2329="",NA(),IF(OR(C2329="Smelter not listed",C2329="Smelter not yet identified"),MATCH($B2329&amp;$D2329,'Smelter Look-up'!$J:$J,0),MATCH($B2329&amp;$C2329,'Smelter Look-up'!$J:$J,0)))</f>
        <v>#N/A</v>
      </c>
      <c r="X2329" s="227">
        <f t="shared" ca="1" si="327"/>
        <v>0</v>
      </c>
      <c r="AB2329" s="228" t="str">
        <f t="shared" si="328"/>
        <v/>
      </c>
    </row>
    <row r="2330" spans="1:28" s="227" customFormat="1" ht="20.25">
      <c r="A2330" s="181"/>
      <c r="B2330" s="182" t="str">
        <f>IF(LEN(A2330)=0,"",INDEX('Smelter Look-up'!$A:$A,MATCH($A2330,'Smelter Look-up'!$E:$E,0)))</f>
        <v/>
      </c>
      <c r="C2330" s="186" t="str">
        <f>IF(LEN(A2330)=0,"",INDEX('Smelter Look-up'!$C:$C,MATCH($A2330,'Smelter Look-up'!$E:$E,0)))</f>
        <v/>
      </c>
      <c r="D2330" s="230"/>
      <c r="E2330" s="182" t="str">
        <f ca="1">IF(ISERROR($V2330),"",OFFSET('Smelter Look-up'!$D$4,$V2330-4,0)&amp;"")</f>
        <v/>
      </c>
      <c r="F2330" s="182" t="str">
        <f ca="1">IF(ISERROR($V2330),"",OFFSET('Smelter Look-up'!$E$4,$V2330-4,0))</f>
        <v/>
      </c>
      <c r="G2330" s="182" t="str">
        <f ca="1">IF(C2330=$X$4,IF(ISERROR($V2330),"Enter smelter details","RMI"),IF(ISERROR($V2330),"",OFFSET('Smelter Look-up'!$F$4,$V2330-4,0)))</f>
        <v/>
      </c>
      <c r="H2330" s="183" t="str">
        <f ca="1">IF(ISERROR($V2330),"",OFFSET('Smelter Look-up'!$G$4,$V2330-4,0))</f>
        <v/>
      </c>
      <c r="I2330" s="184" t="str">
        <f ca="1">IF(ISERROR($V2330),"",OFFSET('Smelter Look-up'!$H$4,$V2330-4,0))</f>
        <v/>
      </c>
      <c r="J2330" s="184" t="str">
        <f ca="1">IF(ISERROR($V2330),"",OFFSET('Smelter Look-up'!$I$4,$V2330-4,0))</f>
        <v/>
      </c>
      <c r="K2330" s="224"/>
      <c r="L2330" s="224"/>
      <c r="M2330" s="224"/>
      <c r="N2330" s="224"/>
      <c r="O2330" s="224"/>
      <c r="P2330" s="185"/>
      <c r="Q2330" s="225"/>
      <c r="R2330" s="182" t="str">
        <f ca="1">IF(ISERROR($V2330),"",OFFSET('Smelter Look-up'!$C$4,$V2330-4,0)&amp;"")</f>
        <v/>
      </c>
      <c r="S2330" s="181" t="str">
        <f t="shared" ca="1" si="326"/>
        <v/>
      </c>
      <c r="T2330" s="181" t="str">
        <f ca="1">IF(B2330="","",IF(ISERROR(MATCH($J2330,SorP!$B$1:$B$6226,0)),"",INDIRECT("'SorP'!$A$"&amp;MATCH($S2330&amp;$J2330,SorP!C:C,0))))</f>
        <v/>
      </c>
      <c r="U2330" s="201"/>
      <c r="V2330" s="226" t="e">
        <f>IF(C2330="",NA(),IF(OR(C2330="Smelter not listed",C2330="Smelter not yet identified"),MATCH($B2330&amp;$D2330,'Smelter Look-up'!$J:$J,0),MATCH($B2330&amp;$C2330,'Smelter Look-up'!$J:$J,0)))</f>
        <v>#N/A</v>
      </c>
      <c r="X2330" s="227">
        <f t="shared" ca="1" si="327"/>
        <v>0</v>
      </c>
      <c r="AB2330" s="228" t="str">
        <f t="shared" si="328"/>
        <v/>
      </c>
    </row>
    <row r="2331" spans="1:28" s="227" customFormat="1" ht="20.25">
      <c r="A2331" s="181"/>
      <c r="B2331" s="182" t="str">
        <f>IF(LEN(A2331)=0,"",INDEX('Smelter Look-up'!$A:$A,MATCH($A2331,'Smelter Look-up'!$E:$E,0)))</f>
        <v/>
      </c>
      <c r="C2331" s="186" t="str">
        <f>IF(LEN(A2331)=0,"",INDEX('Smelter Look-up'!$C:$C,MATCH($A2331,'Smelter Look-up'!$E:$E,0)))</f>
        <v/>
      </c>
      <c r="D2331" s="230"/>
      <c r="E2331" s="182" t="str">
        <f ca="1">IF(ISERROR($V2331),"",OFFSET('Smelter Look-up'!$D$4,$V2331-4,0)&amp;"")</f>
        <v/>
      </c>
      <c r="F2331" s="182" t="str">
        <f ca="1">IF(ISERROR($V2331),"",OFFSET('Smelter Look-up'!$E$4,$V2331-4,0))</f>
        <v/>
      </c>
      <c r="G2331" s="182" t="str">
        <f ca="1">IF(C2331=$X$4,IF(ISERROR($V2331),"Enter smelter details","RMI"),IF(ISERROR($V2331),"",OFFSET('Smelter Look-up'!$F$4,$V2331-4,0)))</f>
        <v/>
      </c>
      <c r="H2331" s="183" t="str">
        <f ca="1">IF(ISERROR($V2331),"",OFFSET('Smelter Look-up'!$G$4,$V2331-4,0))</f>
        <v/>
      </c>
      <c r="I2331" s="184" t="str">
        <f ca="1">IF(ISERROR($V2331),"",OFFSET('Smelter Look-up'!$H$4,$V2331-4,0))</f>
        <v/>
      </c>
      <c r="J2331" s="184" t="str">
        <f ca="1">IF(ISERROR($V2331),"",OFFSET('Smelter Look-up'!$I$4,$V2331-4,0))</f>
        <v/>
      </c>
      <c r="K2331" s="224"/>
      <c r="L2331" s="224"/>
      <c r="M2331" s="224"/>
      <c r="N2331" s="224"/>
      <c r="O2331" s="224"/>
      <c r="P2331" s="185"/>
      <c r="Q2331" s="225"/>
      <c r="R2331" s="182" t="str">
        <f ca="1">IF(ISERROR($V2331),"",OFFSET('Smelter Look-up'!$C$4,$V2331-4,0)&amp;"")</f>
        <v/>
      </c>
      <c r="S2331" s="181" t="str">
        <f t="shared" ca="1" si="326"/>
        <v/>
      </c>
      <c r="T2331" s="181" t="str">
        <f ca="1">IF(B2331="","",IF(ISERROR(MATCH($J2331,SorP!$B$1:$B$6226,0)),"",INDIRECT("'SorP'!$A$"&amp;MATCH($S2331&amp;$J2331,SorP!C:C,0))))</f>
        <v/>
      </c>
      <c r="U2331" s="201"/>
      <c r="V2331" s="226" t="e">
        <f>IF(C2331="",NA(),IF(OR(C2331="Smelter not listed",C2331="Smelter not yet identified"),MATCH($B2331&amp;$D2331,'Smelter Look-up'!$J:$J,0),MATCH($B2331&amp;$C2331,'Smelter Look-up'!$J:$J,0)))</f>
        <v>#N/A</v>
      </c>
      <c r="X2331" s="227">
        <f t="shared" ca="1" si="327"/>
        <v>0</v>
      </c>
      <c r="AB2331" s="228" t="str">
        <f t="shared" si="328"/>
        <v/>
      </c>
    </row>
    <row r="2332" spans="1:28" s="227" customFormat="1" ht="20.25">
      <c r="A2332" s="181"/>
      <c r="B2332" s="182" t="str">
        <f>IF(LEN(A2332)=0,"",INDEX('Smelter Look-up'!$A:$A,MATCH($A2332,'Smelter Look-up'!$E:$E,0)))</f>
        <v/>
      </c>
      <c r="C2332" s="186" t="str">
        <f>IF(LEN(A2332)=0,"",INDEX('Smelter Look-up'!$C:$C,MATCH($A2332,'Smelter Look-up'!$E:$E,0)))</f>
        <v/>
      </c>
      <c r="D2332" s="230"/>
      <c r="E2332" s="182" t="str">
        <f ca="1">IF(ISERROR($V2332),"",OFFSET('Smelter Look-up'!$D$4,$V2332-4,0)&amp;"")</f>
        <v/>
      </c>
      <c r="F2332" s="182" t="str">
        <f ca="1">IF(ISERROR($V2332),"",OFFSET('Smelter Look-up'!$E$4,$V2332-4,0))</f>
        <v/>
      </c>
      <c r="G2332" s="182" t="str">
        <f ca="1">IF(C2332=$X$4,IF(ISERROR($V2332),"Enter smelter details","RMI"),IF(ISERROR($V2332),"",OFFSET('Smelter Look-up'!$F$4,$V2332-4,0)))</f>
        <v/>
      </c>
      <c r="H2332" s="183" t="str">
        <f ca="1">IF(ISERROR($V2332),"",OFFSET('Smelter Look-up'!$G$4,$V2332-4,0))</f>
        <v/>
      </c>
      <c r="I2332" s="184" t="str">
        <f ca="1">IF(ISERROR($V2332),"",OFFSET('Smelter Look-up'!$H$4,$V2332-4,0))</f>
        <v/>
      </c>
      <c r="J2332" s="184" t="str">
        <f ca="1">IF(ISERROR($V2332),"",OFFSET('Smelter Look-up'!$I$4,$V2332-4,0))</f>
        <v/>
      </c>
      <c r="K2332" s="224"/>
      <c r="L2332" s="224"/>
      <c r="M2332" s="224"/>
      <c r="N2332" s="224"/>
      <c r="O2332" s="224"/>
      <c r="P2332" s="185"/>
      <c r="Q2332" s="225"/>
      <c r="R2332" s="182" t="str">
        <f ca="1">IF(ISERROR($V2332),"",OFFSET('Smelter Look-up'!$C$4,$V2332-4,0)&amp;"")</f>
        <v/>
      </c>
      <c r="S2332" s="181" t="str">
        <f t="shared" ref="S2332:S2362" ca="1" si="329">IF(B2332="","",IF(ISERROR(MATCH($E2332,CL,0)),"Unknown",INDIRECT("'C'!$A$"&amp;MATCH($E2332,CL,0)+1)))</f>
        <v/>
      </c>
      <c r="T2332" s="181" t="str">
        <f ca="1">IF(B2332="","",IF(ISERROR(MATCH($J2332,SorP!$B$1:$B$6226,0)),"",INDIRECT("'SorP'!$A$"&amp;MATCH($S2332&amp;$J2332,SorP!C:C,0))))</f>
        <v/>
      </c>
      <c r="U2332" s="201"/>
      <c r="V2332" s="226" t="e">
        <f>IF(C2332="",NA(),IF(OR(C2332="Smelter not listed",C2332="Smelter not yet identified"),MATCH($B2332&amp;$D2332,'Smelter Look-up'!$J:$J,0),MATCH($B2332&amp;$C2332,'Smelter Look-up'!$J:$J,0)))</f>
        <v>#N/A</v>
      </c>
      <c r="X2332" s="227">
        <f t="shared" ref="X2332:X2362" ca="1" si="330">IF(AND(C2332="Smelter not listed",OR(LEN(D2332)=0,LEN(E2332)=0)),1,0)</f>
        <v>0</v>
      </c>
      <c r="AB2332" s="228" t="str">
        <f t="shared" ref="AB2332:AB2362" si="331">B2332&amp;C2332</f>
        <v/>
      </c>
    </row>
    <row r="2333" spans="1:28" s="227" customFormat="1" ht="20.25">
      <c r="A2333" s="181"/>
      <c r="B2333" s="182" t="str">
        <f>IF(LEN(A2333)=0,"",INDEX('Smelter Look-up'!$A:$A,MATCH($A2333,'Smelter Look-up'!$E:$E,0)))</f>
        <v/>
      </c>
      <c r="C2333" s="186" t="str">
        <f>IF(LEN(A2333)=0,"",INDEX('Smelter Look-up'!$C:$C,MATCH($A2333,'Smelter Look-up'!$E:$E,0)))</f>
        <v/>
      </c>
      <c r="D2333" s="230"/>
      <c r="E2333" s="182" t="str">
        <f ca="1">IF(ISERROR($V2333),"",OFFSET('Smelter Look-up'!$D$4,$V2333-4,0)&amp;"")</f>
        <v/>
      </c>
      <c r="F2333" s="182" t="str">
        <f ca="1">IF(ISERROR($V2333),"",OFFSET('Smelter Look-up'!$E$4,$V2333-4,0))</f>
        <v/>
      </c>
      <c r="G2333" s="182" t="str">
        <f ca="1">IF(C2333=$X$4,IF(ISERROR($V2333),"Enter smelter details","RMI"),IF(ISERROR($V2333),"",OFFSET('Smelter Look-up'!$F$4,$V2333-4,0)))</f>
        <v/>
      </c>
      <c r="H2333" s="183" t="str">
        <f ca="1">IF(ISERROR($V2333),"",OFFSET('Smelter Look-up'!$G$4,$V2333-4,0))</f>
        <v/>
      </c>
      <c r="I2333" s="184" t="str">
        <f ca="1">IF(ISERROR($V2333),"",OFFSET('Smelter Look-up'!$H$4,$V2333-4,0))</f>
        <v/>
      </c>
      <c r="J2333" s="184" t="str">
        <f ca="1">IF(ISERROR($V2333),"",OFFSET('Smelter Look-up'!$I$4,$V2333-4,0))</f>
        <v/>
      </c>
      <c r="K2333" s="224"/>
      <c r="L2333" s="224"/>
      <c r="M2333" s="224"/>
      <c r="N2333" s="224"/>
      <c r="O2333" s="224"/>
      <c r="P2333" s="185"/>
      <c r="Q2333" s="225"/>
      <c r="R2333" s="182" t="str">
        <f ca="1">IF(ISERROR($V2333),"",OFFSET('Smelter Look-up'!$C$4,$V2333-4,0)&amp;"")</f>
        <v/>
      </c>
      <c r="S2333" s="181" t="str">
        <f t="shared" ca="1" si="329"/>
        <v/>
      </c>
      <c r="T2333" s="181" t="str">
        <f ca="1">IF(B2333="","",IF(ISERROR(MATCH($J2333,SorP!$B$1:$B$6226,0)),"",INDIRECT("'SorP'!$A$"&amp;MATCH($S2333&amp;$J2333,SorP!C:C,0))))</f>
        <v/>
      </c>
      <c r="U2333" s="201"/>
      <c r="V2333" s="226" t="e">
        <f>IF(C2333="",NA(),IF(OR(C2333="Smelter not listed",C2333="Smelter not yet identified"),MATCH($B2333&amp;$D2333,'Smelter Look-up'!$J:$J,0),MATCH($B2333&amp;$C2333,'Smelter Look-up'!$J:$J,0)))</f>
        <v>#N/A</v>
      </c>
      <c r="X2333" s="227">
        <f t="shared" ca="1" si="330"/>
        <v>0</v>
      </c>
      <c r="AB2333" s="228" t="str">
        <f t="shared" si="331"/>
        <v/>
      </c>
    </row>
    <row r="2334" spans="1:28" s="227" customFormat="1" ht="20.25">
      <c r="A2334" s="181"/>
      <c r="B2334" s="182" t="str">
        <f>IF(LEN(A2334)=0,"",INDEX('Smelter Look-up'!$A:$A,MATCH($A2334,'Smelter Look-up'!$E:$E,0)))</f>
        <v/>
      </c>
      <c r="C2334" s="186" t="str">
        <f>IF(LEN(A2334)=0,"",INDEX('Smelter Look-up'!$C:$C,MATCH($A2334,'Smelter Look-up'!$E:$E,0)))</f>
        <v/>
      </c>
      <c r="D2334" s="230"/>
      <c r="E2334" s="182" t="str">
        <f ca="1">IF(ISERROR($V2334),"",OFFSET('Smelter Look-up'!$D$4,$V2334-4,0)&amp;"")</f>
        <v/>
      </c>
      <c r="F2334" s="182" t="str">
        <f ca="1">IF(ISERROR($V2334),"",OFFSET('Smelter Look-up'!$E$4,$V2334-4,0))</f>
        <v/>
      </c>
      <c r="G2334" s="182" t="str">
        <f ca="1">IF(C2334=$X$4,IF(ISERROR($V2334),"Enter smelter details","RMI"),IF(ISERROR($V2334),"",OFFSET('Smelter Look-up'!$F$4,$V2334-4,0)))</f>
        <v/>
      </c>
      <c r="H2334" s="183" t="str">
        <f ca="1">IF(ISERROR($V2334),"",OFFSET('Smelter Look-up'!$G$4,$V2334-4,0))</f>
        <v/>
      </c>
      <c r="I2334" s="184" t="str">
        <f ca="1">IF(ISERROR($V2334),"",OFFSET('Smelter Look-up'!$H$4,$V2334-4,0))</f>
        <v/>
      </c>
      <c r="J2334" s="184" t="str">
        <f ca="1">IF(ISERROR($V2334),"",OFFSET('Smelter Look-up'!$I$4,$V2334-4,0))</f>
        <v/>
      </c>
      <c r="K2334" s="224"/>
      <c r="L2334" s="224"/>
      <c r="M2334" s="224"/>
      <c r="N2334" s="224"/>
      <c r="O2334" s="224"/>
      <c r="P2334" s="185"/>
      <c r="Q2334" s="225"/>
      <c r="R2334" s="182" t="str">
        <f ca="1">IF(ISERROR($V2334),"",OFFSET('Smelter Look-up'!$C$4,$V2334-4,0)&amp;"")</f>
        <v/>
      </c>
      <c r="S2334" s="181" t="str">
        <f t="shared" ca="1" si="329"/>
        <v/>
      </c>
      <c r="T2334" s="181" t="str">
        <f ca="1">IF(B2334="","",IF(ISERROR(MATCH($J2334,SorP!$B$1:$B$6226,0)),"",INDIRECT("'SorP'!$A$"&amp;MATCH($S2334&amp;$J2334,SorP!C:C,0))))</f>
        <v/>
      </c>
      <c r="U2334" s="201"/>
      <c r="V2334" s="226" t="e">
        <f>IF(C2334="",NA(),IF(OR(C2334="Smelter not listed",C2334="Smelter not yet identified"),MATCH($B2334&amp;$D2334,'Smelter Look-up'!$J:$J,0),MATCH($B2334&amp;$C2334,'Smelter Look-up'!$J:$J,0)))</f>
        <v>#N/A</v>
      </c>
      <c r="X2334" s="227">
        <f t="shared" ca="1" si="330"/>
        <v>0</v>
      </c>
      <c r="AB2334" s="228" t="str">
        <f t="shared" si="331"/>
        <v/>
      </c>
    </row>
    <row r="2335" spans="1:28" s="227" customFormat="1" ht="20.25">
      <c r="A2335" s="181"/>
      <c r="B2335" s="182" t="str">
        <f>IF(LEN(A2335)=0,"",INDEX('Smelter Look-up'!$A:$A,MATCH($A2335,'Smelter Look-up'!$E:$E,0)))</f>
        <v/>
      </c>
      <c r="C2335" s="186" t="str">
        <f>IF(LEN(A2335)=0,"",INDEX('Smelter Look-up'!$C:$C,MATCH($A2335,'Smelter Look-up'!$E:$E,0)))</f>
        <v/>
      </c>
      <c r="D2335" s="230"/>
      <c r="E2335" s="182" t="str">
        <f ca="1">IF(ISERROR($V2335),"",OFFSET('Smelter Look-up'!$D$4,$V2335-4,0)&amp;"")</f>
        <v/>
      </c>
      <c r="F2335" s="182" t="str">
        <f ca="1">IF(ISERROR($V2335),"",OFFSET('Smelter Look-up'!$E$4,$V2335-4,0))</f>
        <v/>
      </c>
      <c r="G2335" s="182" t="str">
        <f ca="1">IF(C2335=$X$4,IF(ISERROR($V2335),"Enter smelter details","RMI"),IF(ISERROR($V2335),"",OFFSET('Smelter Look-up'!$F$4,$V2335-4,0)))</f>
        <v/>
      </c>
      <c r="H2335" s="183" t="str">
        <f ca="1">IF(ISERROR($V2335),"",OFFSET('Smelter Look-up'!$G$4,$V2335-4,0))</f>
        <v/>
      </c>
      <c r="I2335" s="184" t="str">
        <f ca="1">IF(ISERROR($V2335),"",OFFSET('Smelter Look-up'!$H$4,$V2335-4,0))</f>
        <v/>
      </c>
      <c r="J2335" s="184" t="str">
        <f ca="1">IF(ISERROR($V2335),"",OFFSET('Smelter Look-up'!$I$4,$V2335-4,0))</f>
        <v/>
      </c>
      <c r="K2335" s="224"/>
      <c r="L2335" s="224"/>
      <c r="M2335" s="224"/>
      <c r="N2335" s="224"/>
      <c r="O2335" s="224"/>
      <c r="P2335" s="185"/>
      <c r="Q2335" s="225"/>
      <c r="R2335" s="182" t="str">
        <f ca="1">IF(ISERROR($V2335),"",OFFSET('Smelter Look-up'!$C$4,$V2335-4,0)&amp;"")</f>
        <v/>
      </c>
      <c r="S2335" s="181" t="str">
        <f t="shared" ca="1" si="329"/>
        <v/>
      </c>
      <c r="T2335" s="181" t="str">
        <f ca="1">IF(B2335="","",IF(ISERROR(MATCH($J2335,SorP!$B$1:$B$6226,0)),"",INDIRECT("'SorP'!$A$"&amp;MATCH($S2335&amp;$J2335,SorP!C:C,0))))</f>
        <v/>
      </c>
      <c r="U2335" s="201"/>
      <c r="V2335" s="226" t="e">
        <f>IF(C2335="",NA(),IF(OR(C2335="Smelter not listed",C2335="Smelter not yet identified"),MATCH($B2335&amp;$D2335,'Smelter Look-up'!$J:$J,0),MATCH($B2335&amp;$C2335,'Smelter Look-up'!$J:$J,0)))</f>
        <v>#N/A</v>
      </c>
      <c r="X2335" s="227">
        <f t="shared" ca="1" si="330"/>
        <v>0</v>
      </c>
      <c r="AB2335" s="228" t="str">
        <f t="shared" si="331"/>
        <v/>
      </c>
    </row>
    <row r="2336" spans="1:28" s="227" customFormat="1" ht="20.25">
      <c r="A2336" s="181"/>
      <c r="B2336" s="182" t="str">
        <f>IF(LEN(A2336)=0,"",INDEX('Smelter Look-up'!$A:$A,MATCH($A2336,'Smelter Look-up'!$E:$E,0)))</f>
        <v/>
      </c>
      <c r="C2336" s="186" t="str">
        <f>IF(LEN(A2336)=0,"",INDEX('Smelter Look-up'!$C:$C,MATCH($A2336,'Smelter Look-up'!$E:$E,0)))</f>
        <v/>
      </c>
      <c r="D2336" s="230"/>
      <c r="E2336" s="182" t="str">
        <f ca="1">IF(ISERROR($V2336),"",OFFSET('Smelter Look-up'!$D$4,$V2336-4,0)&amp;"")</f>
        <v/>
      </c>
      <c r="F2336" s="182" t="str">
        <f ca="1">IF(ISERROR($V2336),"",OFFSET('Smelter Look-up'!$E$4,$V2336-4,0))</f>
        <v/>
      </c>
      <c r="G2336" s="182" t="str">
        <f ca="1">IF(C2336=$X$4,IF(ISERROR($V2336),"Enter smelter details","RMI"),IF(ISERROR($V2336),"",OFFSET('Smelter Look-up'!$F$4,$V2336-4,0)))</f>
        <v/>
      </c>
      <c r="H2336" s="183" t="str">
        <f ca="1">IF(ISERROR($V2336),"",OFFSET('Smelter Look-up'!$G$4,$V2336-4,0))</f>
        <v/>
      </c>
      <c r="I2336" s="184" t="str">
        <f ca="1">IF(ISERROR($V2336),"",OFFSET('Smelter Look-up'!$H$4,$V2336-4,0))</f>
        <v/>
      </c>
      <c r="J2336" s="184" t="str">
        <f ca="1">IF(ISERROR($V2336),"",OFFSET('Smelter Look-up'!$I$4,$V2336-4,0))</f>
        <v/>
      </c>
      <c r="K2336" s="224"/>
      <c r="L2336" s="224"/>
      <c r="M2336" s="224"/>
      <c r="N2336" s="224"/>
      <c r="O2336" s="224"/>
      <c r="P2336" s="185"/>
      <c r="Q2336" s="225"/>
      <c r="R2336" s="182" t="str">
        <f ca="1">IF(ISERROR($V2336),"",OFFSET('Smelter Look-up'!$C$4,$V2336-4,0)&amp;"")</f>
        <v/>
      </c>
      <c r="S2336" s="181" t="str">
        <f t="shared" ca="1" si="329"/>
        <v/>
      </c>
      <c r="T2336" s="181" t="str">
        <f ca="1">IF(B2336="","",IF(ISERROR(MATCH($J2336,SorP!$B$1:$B$6226,0)),"",INDIRECT("'SorP'!$A$"&amp;MATCH($S2336&amp;$J2336,SorP!C:C,0))))</f>
        <v/>
      </c>
      <c r="U2336" s="201"/>
      <c r="V2336" s="226" t="e">
        <f>IF(C2336="",NA(),IF(OR(C2336="Smelter not listed",C2336="Smelter not yet identified"),MATCH($B2336&amp;$D2336,'Smelter Look-up'!$J:$J,0),MATCH($B2336&amp;$C2336,'Smelter Look-up'!$J:$J,0)))</f>
        <v>#N/A</v>
      </c>
      <c r="X2336" s="227">
        <f t="shared" ca="1" si="330"/>
        <v>0</v>
      </c>
      <c r="AB2336" s="228" t="str">
        <f t="shared" si="331"/>
        <v/>
      </c>
    </row>
    <row r="2337" spans="1:28" s="227" customFormat="1" ht="20.25">
      <c r="A2337" s="181"/>
      <c r="B2337" s="182" t="str">
        <f>IF(LEN(A2337)=0,"",INDEX('Smelter Look-up'!$A:$A,MATCH($A2337,'Smelter Look-up'!$E:$E,0)))</f>
        <v/>
      </c>
      <c r="C2337" s="186" t="str">
        <f>IF(LEN(A2337)=0,"",INDEX('Smelter Look-up'!$C:$C,MATCH($A2337,'Smelter Look-up'!$E:$E,0)))</f>
        <v/>
      </c>
      <c r="D2337" s="230"/>
      <c r="E2337" s="182" t="str">
        <f ca="1">IF(ISERROR($V2337),"",OFFSET('Smelter Look-up'!$D$4,$V2337-4,0)&amp;"")</f>
        <v/>
      </c>
      <c r="F2337" s="182" t="str">
        <f ca="1">IF(ISERROR($V2337),"",OFFSET('Smelter Look-up'!$E$4,$V2337-4,0))</f>
        <v/>
      </c>
      <c r="G2337" s="182" t="str">
        <f ca="1">IF(C2337=$X$4,IF(ISERROR($V2337),"Enter smelter details","RMI"),IF(ISERROR($V2337),"",OFFSET('Smelter Look-up'!$F$4,$V2337-4,0)))</f>
        <v/>
      </c>
      <c r="H2337" s="183" t="str">
        <f ca="1">IF(ISERROR($V2337),"",OFFSET('Smelter Look-up'!$G$4,$V2337-4,0))</f>
        <v/>
      </c>
      <c r="I2337" s="184" t="str">
        <f ca="1">IF(ISERROR($V2337),"",OFFSET('Smelter Look-up'!$H$4,$V2337-4,0))</f>
        <v/>
      </c>
      <c r="J2337" s="184" t="str">
        <f ca="1">IF(ISERROR($V2337),"",OFFSET('Smelter Look-up'!$I$4,$V2337-4,0))</f>
        <v/>
      </c>
      <c r="K2337" s="224"/>
      <c r="L2337" s="224"/>
      <c r="M2337" s="224"/>
      <c r="N2337" s="224"/>
      <c r="O2337" s="224"/>
      <c r="P2337" s="185"/>
      <c r="Q2337" s="225"/>
      <c r="R2337" s="182" t="str">
        <f ca="1">IF(ISERROR($V2337),"",OFFSET('Smelter Look-up'!$C$4,$V2337-4,0)&amp;"")</f>
        <v/>
      </c>
      <c r="S2337" s="181" t="str">
        <f t="shared" ca="1" si="329"/>
        <v/>
      </c>
      <c r="T2337" s="181" t="str">
        <f ca="1">IF(B2337="","",IF(ISERROR(MATCH($J2337,SorP!$B$1:$B$6226,0)),"",INDIRECT("'SorP'!$A$"&amp;MATCH($S2337&amp;$J2337,SorP!C:C,0))))</f>
        <v/>
      </c>
      <c r="U2337" s="201"/>
      <c r="V2337" s="226" t="e">
        <f>IF(C2337="",NA(),IF(OR(C2337="Smelter not listed",C2337="Smelter not yet identified"),MATCH($B2337&amp;$D2337,'Smelter Look-up'!$J:$J,0),MATCH($B2337&amp;$C2337,'Smelter Look-up'!$J:$J,0)))</f>
        <v>#N/A</v>
      </c>
      <c r="X2337" s="227">
        <f t="shared" ca="1" si="330"/>
        <v>0</v>
      </c>
      <c r="AB2337" s="228" t="str">
        <f t="shared" si="331"/>
        <v/>
      </c>
    </row>
    <row r="2338" spans="1:28" s="227" customFormat="1" ht="20.25">
      <c r="A2338" s="181"/>
      <c r="B2338" s="182" t="str">
        <f>IF(LEN(A2338)=0,"",INDEX('Smelter Look-up'!$A:$A,MATCH($A2338,'Smelter Look-up'!$E:$E,0)))</f>
        <v/>
      </c>
      <c r="C2338" s="186" t="str">
        <f>IF(LEN(A2338)=0,"",INDEX('Smelter Look-up'!$C:$C,MATCH($A2338,'Smelter Look-up'!$E:$E,0)))</f>
        <v/>
      </c>
      <c r="D2338" s="230"/>
      <c r="E2338" s="182" t="str">
        <f ca="1">IF(ISERROR($V2338),"",OFFSET('Smelter Look-up'!$D$4,$V2338-4,0)&amp;"")</f>
        <v/>
      </c>
      <c r="F2338" s="182" t="str">
        <f ca="1">IF(ISERROR($V2338),"",OFFSET('Smelter Look-up'!$E$4,$V2338-4,0))</f>
        <v/>
      </c>
      <c r="G2338" s="182" t="str">
        <f ca="1">IF(C2338=$X$4,IF(ISERROR($V2338),"Enter smelter details","RMI"),IF(ISERROR($V2338),"",OFFSET('Smelter Look-up'!$F$4,$V2338-4,0)))</f>
        <v/>
      </c>
      <c r="H2338" s="183" t="str">
        <f ca="1">IF(ISERROR($V2338),"",OFFSET('Smelter Look-up'!$G$4,$V2338-4,0))</f>
        <v/>
      </c>
      <c r="I2338" s="184" t="str">
        <f ca="1">IF(ISERROR($V2338),"",OFFSET('Smelter Look-up'!$H$4,$V2338-4,0))</f>
        <v/>
      </c>
      <c r="J2338" s="184" t="str">
        <f ca="1">IF(ISERROR($V2338),"",OFFSET('Smelter Look-up'!$I$4,$V2338-4,0))</f>
        <v/>
      </c>
      <c r="K2338" s="224"/>
      <c r="L2338" s="224"/>
      <c r="M2338" s="224"/>
      <c r="N2338" s="224"/>
      <c r="O2338" s="224"/>
      <c r="P2338" s="185"/>
      <c r="Q2338" s="225"/>
      <c r="R2338" s="182" t="str">
        <f ca="1">IF(ISERROR($V2338),"",OFFSET('Smelter Look-up'!$C$4,$V2338-4,0)&amp;"")</f>
        <v/>
      </c>
      <c r="S2338" s="181" t="str">
        <f t="shared" ca="1" si="329"/>
        <v/>
      </c>
      <c r="T2338" s="181" t="str">
        <f ca="1">IF(B2338="","",IF(ISERROR(MATCH($J2338,SorP!$B$1:$B$6226,0)),"",INDIRECT("'SorP'!$A$"&amp;MATCH($S2338&amp;$J2338,SorP!C:C,0))))</f>
        <v/>
      </c>
      <c r="U2338" s="201"/>
      <c r="V2338" s="226" t="e">
        <f>IF(C2338="",NA(),IF(OR(C2338="Smelter not listed",C2338="Smelter not yet identified"),MATCH($B2338&amp;$D2338,'Smelter Look-up'!$J:$J,0),MATCH($B2338&amp;$C2338,'Smelter Look-up'!$J:$J,0)))</f>
        <v>#N/A</v>
      </c>
      <c r="X2338" s="227">
        <f t="shared" ca="1" si="330"/>
        <v>0</v>
      </c>
      <c r="AB2338" s="228" t="str">
        <f t="shared" si="331"/>
        <v/>
      </c>
    </row>
    <row r="2339" spans="1:28" s="227" customFormat="1" ht="20.25">
      <c r="A2339" s="181"/>
      <c r="B2339" s="182" t="str">
        <f>IF(LEN(A2339)=0,"",INDEX('Smelter Look-up'!$A:$A,MATCH($A2339,'Smelter Look-up'!$E:$E,0)))</f>
        <v/>
      </c>
      <c r="C2339" s="186" t="str">
        <f>IF(LEN(A2339)=0,"",INDEX('Smelter Look-up'!$C:$C,MATCH($A2339,'Smelter Look-up'!$E:$E,0)))</f>
        <v/>
      </c>
      <c r="D2339" s="230"/>
      <c r="E2339" s="182" t="str">
        <f ca="1">IF(ISERROR($V2339),"",OFFSET('Smelter Look-up'!$D$4,$V2339-4,0)&amp;"")</f>
        <v/>
      </c>
      <c r="F2339" s="182" t="str">
        <f ca="1">IF(ISERROR($V2339),"",OFFSET('Smelter Look-up'!$E$4,$V2339-4,0))</f>
        <v/>
      </c>
      <c r="G2339" s="182" t="str">
        <f ca="1">IF(C2339=$X$4,IF(ISERROR($V2339),"Enter smelter details","RMI"),IF(ISERROR($V2339),"",OFFSET('Smelter Look-up'!$F$4,$V2339-4,0)))</f>
        <v/>
      </c>
      <c r="H2339" s="183" t="str">
        <f ca="1">IF(ISERROR($V2339),"",OFFSET('Smelter Look-up'!$G$4,$V2339-4,0))</f>
        <v/>
      </c>
      <c r="I2339" s="184" t="str">
        <f ca="1">IF(ISERROR($V2339),"",OFFSET('Smelter Look-up'!$H$4,$V2339-4,0))</f>
        <v/>
      </c>
      <c r="J2339" s="184" t="str">
        <f ca="1">IF(ISERROR($V2339),"",OFFSET('Smelter Look-up'!$I$4,$V2339-4,0))</f>
        <v/>
      </c>
      <c r="K2339" s="224"/>
      <c r="L2339" s="224"/>
      <c r="M2339" s="224"/>
      <c r="N2339" s="224"/>
      <c r="O2339" s="224"/>
      <c r="P2339" s="185"/>
      <c r="Q2339" s="225"/>
      <c r="R2339" s="182" t="str">
        <f ca="1">IF(ISERROR($V2339),"",OFFSET('Smelter Look-up'!$C$4,$V2339-4,0)&amp;"")</f>
        <v/>
      </c>
      <c r="S2339" s="181" t="str">
        <f t="shared" ca="1" si="329"/>
        <v/>
      </c>
      <c r="T2339" s="181" t="str">
        <f ca="1">IF(B2339="","",IF(ISERROR(MATCH($J2339,SorP!$B$1:$B$6226,0)),"",INDIRECT("'SorP'!$A$"&amp;MATCH($S2339&amp;$J2339,SorP!C:C,0))))</f>
        <v/>
      </c>
      <c r="U2339" s="201"/>
      <c r="V2339" s="226" t="e">
        <f>IF(C2339="",NA(),IF(OR(C2339="Smelter not listed",C2339="Smelter not yet identified"),MATCH($B2339&amp;$D2339,'Smelter Look-up'!$J:$J,0),MATCH($B2339&amp;$C2339,'Smelter Look-up'!$J:$J,0)))</f>
        <v>#N/A</v>
      </c>
      <c r="X2339" s="227">
        <f t="shared" ca="1" si="330"/>
        <v>0</v>
      </c>
      <c r="AB2339" s="228" t="str">
        <f t="shared" si="331"/>
        <v/>
      </c>
    </row>
    <row r="2340" spans="1:28" s="227" customFormat="1" ht="20.25">
      <c r="A2340" s="181"/>
      <c r="B2340" s="182" t="str">
        <f>IF(LEN(A2340)=0,"",INDEX('Smelter Look-up'!$A:$A,MATCH($A2340,'Smelter Look-up'!$E:$E,0)))</f>
        <v/>
      </c>
      <c r="C2340" s="186" t="str">
        <f>IF(LEN(A2340)=0,"",INDEX('Smelter Look-up'!$C:$C,MATCH($A2340,'Smelter Look-up'!$E:$E,0)))</f>
        <v/>
      </c>
      <c r="D2340" s="230"/>
      <c r="E2340" s="182" t="str">
        <f ca="1">IF(ISERROR($V2340),"",OFFSET('Smelter Look-up'!$D$4,$V2340-4,0)&amp;"")</f>
        <v/>
      </c>
      <c r="F2340" s="182" t="str">
        <f ca="1">IF(ISERROR($V2340),"",OFFSET('Smelter Look-up'!$E$4,$V2340-4,0))</f>
        <v/>
      </c>
      <c r="G2340" s="182" t="str">
        <f ca="1">IF(C2340=$X$4,IF(ISERROR($V2340),"Enter smelter details","RMI"),IF(ISERROR($V2340),"",OFFSET('Smelter Look-up'!$F$4,$V2340-4,0)))</f>
        <v/>
      </c>
      <c r="H2340" s="183" t="str">
        <f ca="1">IF(ISERROR($V2340),"",OFFSET('Smelter Look-up'!$G$4,$V2340-4,0))</f>
        <v/>
      </c>
      <c r="I2340" s="184" t="str">
        <f ca="1">IF(ISERROR($V2340),"",OFFSET('Smelter Look-up'!$H$4,$V2340-4,0))</f>
        <v/>
      </c>
      <c r="J2340" s="184" t="str">
        <f ca="1">IF(ISERROR($V2340),"",OFFSET('Smelter Look-up'!$I$4,$V2340-4,0))</f>
        <v/>
      </c>
      <c r="K2340" s="224"/>
      <c r="L2340" s="224"/>
      <c r="M2340" s="224"/>
      <c r="N2340" s="224"/>
      <c r="O2340" s="224"/>
      <c r="P2340" s="185"/>
      <c r="Q2340" s="225"/>
      <c r="R2340" s="182" t="str">
        <f ca="1">IF(ISERROR($V2340),"",OFFSET('Smelter Look-up'!$C$4,$V2340-4,0)&amp;"")</f>
        <v/>
      </c>
      <c r="S2340" s="181" t="str">
        <f t="shared" ca="1" si="329"/>
        <v/>
      </c>
      <c r="T2340" s="181" t="str">
        <f ca="1">IF(B2340="","",IF(ISERROR(MATCH($J2340,SorP!$B$1:$B$6226,0)),"",INDIRECT("'SorP'!$A$"&amp;MATCH($S2340&amp;$J2340,SorP!C:C,0))))</f>
        <v/>
      </c>
      <c r="U2340" s="201"/>
      <c r="V2340" s="226" t="e">
        <f>IF(C2340="",NA(),IF(OR(C2340="Smelter not listed",C2340="Smelter not yet identified"),MATCH($B2340&amp;$D2340,'Smelter Look-up'!$J:$J,0),MATCH($B2340&amp;$C2340,'Smelter Look-up'!$J:$J,0)))</f>
        <v>#N/A</v>
      </c>
      <c r="X2340" s="227">
        <f t="shared" ca="1" si="330"/>
        <v>0</v>
      </c>
      <c r="AB2340" s="228" t="str">
        <f t="shared" si="331"/>
        <v/>
      </c>
    </row>
    <row r="2341" spans="1:28" s="227" customFormat="1" ht="20.25">
      <c r="A2341" s="181"/>
      <c r="B2341" s="182" t="str">
        <f>IF(LEN(A2341)=0,"",INDEX('Smelter Look-up'!$A:$A,MATCH($A2341,'Smelter Look-up'!$E:$E,0)))</f>
        <v/>
      </c>
      <c r="C2341" s="186" t="str">
        <f>IF(LEN(A2341)=0,"",INDEX('Smelter Look-up'!$C:$C,MATCH($A2341,'Smelter Look-up'!$E:$E,0)))</f>
        <v/>
      </c>
      <c r="D2341" s="230"/>
      <c r="E2341" s="182" t="str">
        <f ca="1">IF(ISERROR($V2341),"",OFFSET('Smelter Look-up'!$D$4,$V2341-4,0)&amp;"")</f>
        <v/>
      </c>
      <c r="F2341" s="182" t="str">
        <f ca="1">IF(ISERROR($V2341),"",OFFSET('Smelter Look-up'!$E$4,$V2341-4,0))</f>
        <v/>
      </c>
      <c r="G2341" s="182" t="str">
        <f ca="1">IF(C2341=$X$4,IF(ISERROR($V2341),"Enter smelter details","RMI"),IF(ISERROR($V2341),"",OFFSET('Smelter Look-up'!$F$4,$V2341-4,0)))</f>
        <v/>
      </c>
      <c r="H2341" s="183" t="str">
        <f ca="1">IF(ISERROR($V2341),"",OFFSET('Smelter Look-up'!$G$4,$V2341-4,0))</f>
        <v/>
      </c>
      <c r="I2341" s="184" t="str">
        <f ca="1">IF(ISERROR($V2341),"",OFFSET('Smelter Look-up'!$H$4,$V2341-4,0))</f>
        <v/>
      </c>
      <c r="J2341" s="184" t="str">
        <f ca="1">IF(ISERROR($V2341),"",OFFSET('Smelter Look-up'!$I$4,$V2341-4,0))</f>
        <v/>
      </c>
      <c r="K2341" s="224"/>
      <c r="L2341" s="224"/>
      <c r="M2341" s="224"/>
      <c r="N2341" s="224"/>
      <c r="O2341" s="224"/>
      <c r="P2341" s="185"/>
      <c r="Q2341" s="225"/>
      <c r="R2341" s="182" t="str">
        <f ca="1">IF(ISERROR($V2341),"",OFFSET('Smelter Look-up'!$C$4,$V2341-4,0)&amp;"")</f>
        <v/>
      </c>
      <c r="S2341" s="181" t="str">
        <f t="shared" ca="1" si="329"/>
        <v/>
      </c>
      <c r="T2341" s="181" t="str">
        <f ca="1">IF(B2341="","",IF(ISERROR(MATCH($J2341,SorP!$B$1:$B$6226,0)),"",INDIRECT("'SorP'!$A$"&amp;MATCH($S2341&amp;$J2341,SorP!C:C,0))))</f>
        <v/>
      </c>
      <c r="U2341" s="201"/>
      <c r="V2341" s="226" t="e">
        <f>IF(C2341="",NA(),IF(OR(C2341="Smelter not listed",C2341="Smelter not yet identified"),MATCH($B2341&amp;$D2341,'Smelter Look-up'!$J:$J,0),MATCH($B2341&amp;$C2341,'Smelter Look-up'!$J:$J,0)))</f>
        <v>#N/A</v>
      </c>
      <c r="X2341" s="227">
        <f t="shared" ca="1" si="330"/>
        <v>0</v>
      </c>
      <c r="AB2341" s="228" t="str">
        <f t="shared" si="331"/>
        <v/>
      </c>
    </row>
    <row r="2342" spans="1:28" s="227" customFormat="1" ht="20.25">
      <c r="A2342" s="181"/>
      <c r="B2342" s="182" t="str">
        <f>IF(LEN(A2342)=0,"",INDEX('Smelter Look-up'!$A:$A,MATCH($A2342,'Smelter Look-up'!$E:$E,0)))</f>
        <v/>
      </c>
      <c r="C2342" s="186" t="str">
        <f>IF(LEN(A2342)=0,"",INDEX('Smelter Look-up'!$C:$C,MATCH($A2342,'Smelter Look-up'!$E:$E,0)))</f>
        <v/>
      </c>
      <c r="D2342" s="230"/>
      <c r="E2342" s="182" t="str">
        <f ca="1">IF(ISERROR($V2342),"",OFFSET('Smelter Look-up'!$D$4,$V2342-4,0)&amp;"")</f>
        <v/>
      </c>
      <c r="F2342" s="182" t="str">
        <f ca="1">IF(ISERROR($V2342),"",OFFSET('Smelter Look-up'!$E$4,$V2342-4,0))</f>
        <v/>
      </c>
      <c r="G2342" s="182" t="str">
        <f ca="1">IF(C2342=$X$4,IF(ISERROR($V2342),"Enter smelter details","RMI"),IF(ISERROR($V2342),"",OFFSET('Smelter Look-up'!$F$4,$V2342-4,0)))</f>
        <v/>
      </c>
      <c r="H2342" s="183" t="str">
        <f ca="1">IF(ISERROR($V2342),"",OFFSET('Smelter Look-up'!$G$4,$V2342-4,0))</f>
        <v/>
      </c>
      <c r="I2342" s="184" t="str">
        <f ca="1">IF(ISERROR($V2342),"",OFFSET('Smelter Look-up'!$H$4,$V2342-4,0))</f>
        <v/>
      </c>
      <c r="J2342" s="184" t="str">
        <f ca="1">IF(ISERROR($V2342),"",OFFSET('Smelter Look-up'!$I$4,$V2342-4,0))</f>
        <v/>
      </c>
      <c r="K2342" s="224"/>
      <c r="L2342" s="224"/>
      <c r="M2342" s="224"/>
      <c r="N2342" s="224"/>
      <c r="O2342" s="224"/>
      <c r="P2342" s="185"/>
      <c r="Q2342" s="225"/>
      <c r="R2342" s="182" t="str">
        <f ca="1">IF(ISERROR($V2342),"",OFFSET('Smelter Look-up'!$C$4,$V2342-4,0)&amp;"")</f>
        <v/>
      </c>
      <c r="S2342" s="181" t="str">
        <f t="shared" ca="1" si="329"/>
        <v/>
      </c>
      <c r="T2342" s="181" t="str">
        <f ca="1">IF(B2342="","",IF(ISERROR(MATCH($J2342,SorP!$B$1:$B$6226,0)),"",INDIRECT("'SorP'!$A$"&amp;MATCH($S2342&amp;$J2342,SorP!C:C,0))))</f>
        <v/>
      </c>
      <c r="U2342" s="201"/>
      <c r="V2342" s="226" t="e">
        <f>IF(C2342="",NA(),IF(OR(C2342="Smelter not listed",C2342="Smelter not yet identified"),MATCH($B2342&amp;$D2342,'Smelter Look-up'!$J:$J,0),MATCH($B2342&amp;$C2342,'Smelter Look-up'!$J:$J,0)))</f>
        <v>#N/A</v>
      </c>
      <c r="X2342" s="227">
        <f t="shared" ca="1" si="330"/>
        <v>0</v>
      </c>
      <c r="AB2342" s="228" t="str">
        <f t="shared" si="331"/>
        <v/>
      </c>
    </row>
    <row r="2343" spans="1:28" s="227" customFormat="1" ht="20.25">
      <c r="A2343" s="181"/>
      <c r="B2343" s="182" t="str">
        <f>IF(LEN(A2343)=0,"",INDEX('Smelter Look-up'!$A:$A,MATCH($A2343,'Smelter Look-up'!$E:$E,0)))</f>
        <v/>
      </c>
      <c r="C2343" s="186" t="str">
        <f>IF(LEN(A2343)=0,"",INDEX('Smelter Look-up'!$C:$C,MATCH($A2343,'Smelter Look-up'!$E:$E,0)))</f>
        <v/>
      </c>
      <c r="D2343" s="230"/>
      <c r="E2343" s="182" t="str">
        <f ca="1">IF(ISERROR($V2343),"",OFFSET('Smelter Look-up'!$D$4,$V2343-4,0)&amp;"")</f>
        <v/>
      </c>
      <c r="F2343" s="182" t="str">
        <f ca="1">IF(ISERROR($V2343),"",OFFSET('Smelter Look-up'!$E$4,$V2343-4,0))</f>
        <v/>
      </c>
      <c r="G2343" s="182" t="str">
        <f ca="1">IF(C2343=$X$4,IF(ISERROR($V2343),"Enter smelter details","RMI"),IF(ISERROR($V2343),"",OFFSET('Smelter Look-up'!$F$4,$V2343-4,0)))</f>
        <v/>
      </c>
      <c r="H2343" s="183" t="str">
        <f ca="1">IF(ISERROR($V2343),"",OFFSET('Smelter Look-up'!$G$4,$V2343-4,0))</f>
        <v/>
      </c>
      <c r="I2343" s="184" t="str">
        <f ca="1">IF(ISERROR($V2343),"",OFFSET('Smelter Look-up'!$H$4,$V2343-4,0))</f>
        <v/>
      </c>
      <c r="J2343" s="184" t="str">
        <f ca="1">IF(ISERROR($V2343),"",OFFSET('Smelter Look-up'!$I$4,$V2343-4,0))</f>
        <v/>
      </c>
      <c r="K2343" s="224"/>
      <c r="L2343" s="224"/>
      <c r="M2343" s="224"/>
      <c r="N2343" s="224"/>
      <c r="O2343" s="224"/>
      <c r="P2343" s="185"/>
      <c r="Q2343" s="225"/>
      <c r="R2343" s="182" t="str">
        <f ca="1">IF(ISERROR($V2343),"",OFFSET('Smelter Look-up'!$C$4,$V2343-4,0)&amp;"")</f>
        <v/>
      </c>
      <c r="S2343" s="181" t="str">
        <f t="shared" ca="1" si="329"/>
        <v/>
      </c>
      <c r="T2343" s="181" t="str">
        <f ca="1">IF(B2343="","",IF(ISERROR(MATCH($J2343,SorP!$B$1:$B$6226,0)),"",INDIRECT("'SorP'!$A$"&amp;MATCH($S2343&amp;$J2343,SorP!C:C,0))))</f>
        <v/>
      </c>
      <c r="U2343" s="201"/>
      <c r="V2343" s="226" t="e">
        <f>IF(C2343="",NA(),IF(OR(C2343="Smelter not listed",C2343="Smelter not yet identified"),MATCH($B2343&amp;$D2343,'Smelter Look-up'!$J:$J,0),MATCH($B2343&amp;$C2343,'Smelter Look-up'!$J:$J,0)))</f>
        <v>#N/A</v>
      </c>
      <c r="X2343" s="227">
        <f t="shared" ca="1" si="330"/>
        <v>0</v>
      </c>
      <c r="AB2343" s="228" t="str">
        <f t="shared" si="331"/>
        <v/>
      </c>
    </row>
    <row r="2344" spans="1:28" s="227" customFormat="1" ht="20.25">
      <c r="A2344" s="181"/>
      <c r="B2344" s="182" t="str">
        <f>IF(LEN(A2344)=0,"",INDEX('Smelter Look-up'!$A:$A,MATCH($A2344,'Smelter Look-up'!$E:$E,0)))</f>
        <v/>
      </c>
      <c r="C2344" s="186" t="str">
        <f>IF(LEN(A2344)=0,"",INDEX('Smelter Look-up'!$C:$C,MATCH($A2344,'Smelter Look-up'!$E:$E,0)))</f>
        <v/>
      </c>
      <c r="D2344" s="230"/>
      <c r="E2344" s="182" t="str">
        <f ca="1">IF(ISERROR($V2344),"",OFFSET('Smelter Look-up'!$D$4,$V2344-4,0)&amp;"")</f>
        <v/>
      </c>
      <c r="F2344" s="182" t="str">
        <f ca="1">IF(ISERROR($V2344),"",OFFSET('Smelter Look-up'!$E$4,$V2344-4,0))</f>
        <v/>
      </c>
      <c r="G2344" s="182" t="str">
        <f ca="1">IF(C2344=$X$4,IF(ISERROR($V2344),"Enter smelter details","RMI"),IF(ISERROR($V2344),"",OFFSET('Smelter Look-up'!$F$4,$V2344-4,0)))</f>
        <v/>
      </c>
      <c r="H2344" s="183" t="str">
        <f ca="1">IF(ISERROR($V2344),"",OFFSET('Smelter Look-up'!$G$4,$V2344-4,0))</f>
        <v/>
      </c>
      <c r="I2344" s="184" t="str">
        <f ca="1">IF(ISERROR($V2344),"",OFFSET('Smelter Look-up'!$H$4,$V2344-4,0))</f>
        <v/>
      </c>
      <c r="J2344" s="184" t="str">
        <f ca="1">IF(ISERROR($V2344),"",OFFSET('Smelter Look-up'!$I$4,$V2344-4,0))</f>
        <v/>
      </c>
      <c r="K2344" s="224"/>
      <c r="L2344" s="224"/>
      <c r="M2344" s="224"/>
      <c r="N2344" s="224"/>
      <c r="O2344" s="224"/>
      <c r="P2344" s="185"/>
      <c r="Q2344" s="225"/>
      <c r="R2344" s="182" t="str">
        <f ca="1">IF(ISERROR($V2344),"",OFFSET('Smelter Look-up'!$C$4,$V2344-4,0)&amp;"")</f>
        <v/>
      </c>
      <c r="S2344" s="181" t="str">
        <f t="shared" ca="1" si="329"/>
        <v/>
      </c>
      <c r="T2344" s="181" t="str">
        <f ca="1">IF(B2344="","",IF(ISERROR(MATCH($J2344,SorP!$B$1:$B$6226,0)),"",INDIRECT("'SorP'!$A$"&amp;MATCH($S2344&amp;$J2344,SorP!C:C,0))))</f>
        <v/>
      </c>
      <c r="U2344" s="201"/>
      <c r="V2344" s="226" t="e">
        <f>IF(C2344="",NA(),IF(OR(C2344="Smelter not listed",C2344="Smelter not yet identified"),MATCH($B2344&amp;$D2344,'Smelter Look-up'!$J:$J,0),MATCH($B2344&amp;$C2344,'Smelter Look-up'!$J:$J,0)))</f>
        <v>#N/A</v>
      </c>
      <c r="X2344" s="227">
        <f t="shared" ca="1" si="330"/>
        <v>0</v>
      </c>
      <c r="AB2344" s="228" t="str">
        <f t="shared" si="331"/>
        <v/>
      </c>
    </row>
    <row r="2345" spans="1:28" s="227" customFormat="1" ht="20.25">
      <c r="A2345" s="181"/>
      <c r="B2345" s="182" t="str">
        <f>IF(LEN(A2345)=0,"",INDEX('Smelter Look-up'!$A:$A,MATCH($A2345,'Smelter Look-up'!$E:$E,0)))</f>
        <v/>
      </c>
      <c r="C2345" s="186" t="str">
        <f>IF(LEN(A2345)=0,"",INDEX('Smelter Look-up'!$C:$C,MATCH($A2345,'Smelter Look-up'!$E:$E,0)))</f>
        <v/>
      </c>
      <c r="D2345" s="230"/>
      <c r="E2345" s="182" t="str">
        <f ca="1">IF(ISERROR($V2345),"",OFFSET('Smelter Look-up'!$D$4,$V2345-4,0)&amp;"")</f>
        <v/>
      </c>
      <c r="F2345" s="182" t="str">
        <f ca="1">IF(ISERROR($V2345),"",OFFSET('Smelter Look-up'!$E$4,$V2345-4,0))</f>
        <v/>
      </c>
      <c r="G2345" s="182" t="str">
        <f ca="1">IF(C2345=$X$4,IF(ISERROR($V2345),"Enter smelter details","RMI"),IF(ISERROR($V2345),"",OFFSET('Smelter Look-up'!$F$4,$V2345-4,0)))</f>
        <v/>
      </c>
      <c r="H2345" s="183" t="str">
        <f ca="1">IF(ISERROR($V2345),"",OFFSET('Smelter Look-up'!$G$4,$V2345-4,0))</f>
        <v/>
      </c>
      <c r="I2345" s="184" t="str">
        <f ca="1">IF(ISERROR($V2345),"",OFFSET('Smelter Look-up'!$H$4,$V2345-4,0))</f>
        <v/>
      </c>
      <c r="J2345" s="184" t="str">
        <f ca="1">IF(ISERROR($V2345),"",OFFSET('Smelter Look-up'!$I$4,$V2345-4,0))</f>
        <v/>
      </c>
      <c r="K2345" s="224"/>
      <c r="L2345" s="224"/>
      <c r="M2345" s="224"/>
      <c r="N2345" s="224"/>
      <c r="O2345" s="224"/>
      <c r="P2345" s="185"/>
      <c r="Q2345" s="225"/>
      <c r="R2345" s="182" t="str">
        <f ca="1">IF(ISERROR($V2345),"",OFFSET('Smelter Look-up'!$C$4,$V2345-4,0)&amp;"")</f>
        <v/>
      </c>
      <c r="S2345" s="181" t="str">
        <f t="shared" ca="1" si="329"/>
        <v/>
      </c>
      <c r="T2345" s="181" t="str">
        <f ca="1">IF(B2345="","",IF(ISERROR(MATCH($J2345,SorP!$B$1:$B$6226,0)),"",INDIRECT("'SorP'!$A$"&amp;MATCH($S2345&amp;$J2345,SorP!C:C,0))))</f>
        <v/>
      </c>
      <c r="U2345" s="201"/>
      <c r="V2345" s="226" t="e">
        <f>IF(C2345="",NA(),IF(OR(C2345="Smelter not listed",C2345="Smelter not yet identified"),MATCH($B2345&amp;$D2345,'Smelter Look-up'!$J:$J,0),MATCH($B2345&amp;$C2345,'Smelter Look-up'!$J:$J,0)))</f>
        <v>#N/A</v>
      </c>
      <c r="X2345" s="227">
        <f t="shared" ca="1" si="330"/>
        <v>0</v>
      </c>
      <c r="AB2345" s="228" t="str">
        <f t="shared" si="331"/>
        <v/>
      </c>
    </row>
    <row r="2346" spans="1:28" s="227" customFormat="1" ht="20.25">
      <c r="A2346" s="181"/>
      <c r="B2346" s="182" t="str">
        <f>IF(LEN(A2346)=0,"",INDEX('Smelter Look-up'!$A:$A,MATCH($A2346,'Smelter Look-up'!$E:$E,0)))</f>
        <v/>
      </c>
      <c r="C2346" s="186" t="str">
        <f>IF(LEN(A2346)=0,"",INDEX('Smelter Look-up'!$C:$C,MATCH($A2346,'Smelter Look-up'!$E:$E,0)))</f>
        <v/>
      </c>
      <c r="D2346" s="230"/>
      <c r="E2346" s="182" t="str">
        <f ca="1">IF(ISERROR($V2346),"",OFFSET('Smelter Look-up'!$D$4,$V2346-4,0)&amp;"")</f>
        <v/>
      </c>
      <c r="F2346" s="182" t="str">
        <f ca="1">IF(ISERROR($V2346),"",OFFSET('Smelter Look-up'!$E$4,$V2346-4,0))</f>
        <v/>
      </c>
      <c r="G2346" s="182" t="str">
        <f ca="1">IF(C2346=$X$4,IF(ISERROR($V2346),"Enter smelter details","RMI"),IF(ISERROR($V2346),"",OFFSET('Smelter Look-up'!$F$4,$V2346-4,0)))</f>
        <v/>
      </c>
      <c r="H2346" s="183" t="str">
        <f ca="1">IF(ISERROR($V2346),"",OFFSET('Smelter Look-up'!$G$4,$V2346-4,0))</f>
        <v/>
      </c>
      <c r="I2346" s="184" t="str">
        <f ca="1">IF(ISERROR($V2346),"",OFFSET('Smelter Look-up'!$H$4,$V2346-4,0))</f>
        <v/>
      </c>
      <c r="J2346" s="184" t="str">
        <f ca="1">IF(ISERROR($V2346),"",OFFSET('Smelter Look-up'!$I$4,$V2346-4,0))</f>
        <v/>
      </c>
      <c r="K2346" s="224"/>
      <c r="L2346" s="224"/>
      <c r="M2346" s="224"/>
      <c r="N2346" s="224"/>
      <c r="O2346" s="224"/>
      <c r="P2346" s="185"/>
      <c r="Q2346" s="225"/>
      <c r="R2346" s="182" t="str">
        <f ca="1">IF(ISERROR($V2346),"",OFFSET('Smelter Look-up'!$C$4,$V2346-4,0)&amp;"")</f>
        <v/>
      </c>
      <c r="S2346" s="181" t="str">
        <f t="shared" ca="1" si="329"/>
        <v/>
      </c>
      <c r="T2346" s="181" t="str">
        <f ca="1">IF(B2346="","",IF(ISERROR(MATCH($J2346,SorP!$B$1:$B$6226,0)),"",INDIRECT("'SorP'!$A$"&amp;MATCH($S2346&amp;$J2346,SorP!C:C,0))))</f>
        <v/>
      </c>
      <c r="U2346" s="201"/>
      <c r="V2346" s="226" t="e">
        <f>IF(C2346="",NA(),IF(OR(C2346="Smelter not listed",C2346="Smelter not yet identified"),MATCH($B2346&amp;$D2346,'Smelter Look-up'!$J:$J,0),MATCH($B2346&amp;$C2346,'Smelter Look-up'!$J:$J,0)))</f>
        <v>#N/A</v>
      </c>
      <c r="X2346" s="227">
        <f t="shared" ca="1" si="330"/>
        <v>0</v>
      </c>
      <c r="AB2346" s="228" t="str">
        <f t="shared" si="331"/>
        <v/>
      </c>
    </row>
    <row r="2347" spans="1:28" s="227" customFormat="1" ht="20.25">
      <c r="A2347" s="181"/>
      <c r="B2347" s="182" t="str">
        <f>IF(LEN(A2347)=0,"",INDEX('Smelter Look-up'!$A:$A,MATCH($A2347,'Smelter Look-up'!$E:$E,0)))</f>
        <v/>
      </c>
      <c r="C2347" s="186" t="str">
        <f>IF(LEN(A2347)=0,"",INDEX('Smelter Look-up'!$C:$C,MATCH($A2347,'Smelter Look-up'!$E:$E,0)))</f>
        <v/>
      </c>
      <c r="D2347" s="230"/>
      <c r="E2347" s="182" t="str">
        <f ca="1">IF(ISERROR($V2347),"",OFFSET('Smelter Look-up'!$D$4,$V2347-4,0)&amp;"")</f>
        <v/>
      </c>
      <c r="F2347" s="182" t="str">
        <f ca="1">IF(ISERROR($V2347),"",OFFSET('Smelter Look-up'!$E$4,$V2347-4,0))</f>
        <v/>
      </c>
      <c r="G2347" s="182" t="str">
        <f ca="1">IF(C2347=$X$4,IF(ISERROR($V2347),"Enter smelter details","RMI"),IF(ISERROR($V2347),"",OFFSET('Smelter Look-up'!$F$4,$V2347-4,0)))</f>
        <v/>
      </c>
      <c r="H2347" s="183" t="str">
        <f ca="1">IF(ISERROR($V2347),"",OFFSET('Smelter Look-up'!$G$4,$V2347-4,0))</f>
        <v/>
      </c>
      <c r="I2347" s="184" t="str">
        <f ca="1">IF(ISERROR($V2347),"",OFFSET('Smelter Look-up'!$H$4,$V2347-4,0))</f>
        <v/>
      </c>
      <c r="J2347" s="184" t="str">
        <f ca="1">IF(ISERROR($V2347),"",OFFSET('Smelter Look-up'!$I$4,$V2347-4,0))</f>
        <v/>
      </c>
      <c r="K2347" s="224"/>
      <c r="L2347" s="224"/>
      <c r="M2347" s="224"/>
      <c r="N2347" s="224"/>
      <c r="O2347" s="224"/>
      <c r="P2347" s="185"/>
      <c r="Q2347" s="225"/>
      <c r="R2347" s="182" t="str">
        <f ca="1">IF(ISERROR($V2347),"",OFFSET('Smelter Look-up'!$C$4,$V2347-4,0)&amp;"")</f>
        <v/>
      </c>
      <c r="S2347" s="181" t="str">
        <f t="shared" ca="1" si="329"/>
        <v/>
      </c>
      <c r="T2347" s="181" t="str">
        <f ca="1">IF(B2347="","",IF(ISERROR(MATCH($J2347,SorP!$B$1:$B$6226,0)),"",INDIRECT("'SorP'!$A$"&amp;MATCH($S2347&amp;$J2347,SorP!C:C,0))))</f>
        <v/>
      </c>
      <c r="U2347" s="201"/>
      <c r="V2347" s="226" t="e">
        <f>IF(C2347="",NA(),IF(OR(C2347="Smelter not listed",C2347="Smelter not yet identified"),MATCH($B2347&amp;$D2347,'Smelter Look-up'!$J:$J,0),MATCH($B2347&amp;$C2347,'Smelter Look-up'!$J:$J,0)))</f>
        <v>#N/A</v>
      </c>
      <c r="X2347" s="227">
        <f t="shared" ca="1" si="330"/>
        <v>0</v>
      </c>
      <c r="AB2347" s="228" t="str">
        <f t="shared" si="331"/>
        <v/>
      </c>
    </row>
    <row r="2348" spans="1:28" s="227" customFormat="1" ht="20.25">
      <c r="A2348" s="181"/>
      <c r="B2348" s="182" t="str">
        <f>IF(LEN(A2348)=0,"",INDEX('Smelter Look-up'!$A:$A,MATCH($A2348,'Smelter Look-up'!$E:$E,0)))</f>
        <v/>
      </c>
      <c r="C2348" s="186" t="str">
        <f>IF(LEN(A2348)=0,"",INDEX('Smelter Look-up'!$C:$C,MATCH($A2348,'Smelter Look-up'!$E:$E,0)))</f>
        <v/>
      </c>
      <c r="D2348" s="230"/>
      <c r="E2348" s="182" t="str">
        <f ca="1">IF(ISERROR($V2348),"",OFFSET('Smelter Look-up'!$D$4,$V2348-4,0)&amp;"")</f>
        <v/>
      </c>
      <c r="F2348" s="182" t="str">
        <f ca="1">IF(ISERROR($V2348),"",OFFSET('Smelter Look-up'!$E$4,$V2348-4,0))</f>
        <v/>
      </c>
      <c r="G2348" s="182" t="str">
        <f ca="1">IF(C2348=$X$4,IF(ISERROR($V2348),"Enter smelter details","RMI"),IF(ISERROR($V2348),"",OFFSET('Smelter Look-up'!$F$4,$V2348-4,0)))</f>
        <v/>
      </c>
      <c r="H2348" s="183" t="str">
        <f ca="1">IF(ISERROR($V2348),"",OFFSET('Smelter Look-up'!$G$4,$V2348-4,0))</f>
        <v/>
      </c>
      <c r="I2348" s="184" t="str">
        <f ca="1">IF(ISERROR($V2348),"",OFFSET('Smelter Look-up'!$H$4,$V2348-4,0))</f>
        <v/>
      </c>
      <c r="J2348" s="184" t="str">
        <f ca="1">IF(ISERROR($V2348),"",OFFSET('Smelter Look-up'!$I$4,$V2348-4,0))</f>
        <v/>
      </c>
      <c r="K2348" s="224"/>
      <c r="L2348" s="224"/>
      <c r="M2348" s="224"/>
      <c r="N2348" s="224"/>
      <c r="O2348" s="224"/>
      <c r="P2348" s="185"/>
      <c r="Q2348" s="225"/>
      <c r="R2348" s="182" t="str">
        <f ca="1">IF(ISERROR($V2348),"",OFFSET('Smelter Look-up'!$C$4,$V2348-4,0)&amp;"")</f>
        <v/>
      </c>
      <c r="S2348" s="181" t="str">
        <f t="shared" ca="1" si="329"/>
        <v/>
      </c>
      <c r="T2348" s="181" t="str">
        <f ca="1">IF(B2348="","",IF(ISERROR(MATCH($J2348,SorP!$B$1:$B$6226,0)),"",INDIRECT("'SorP'!$A$"&amp;MATCH($S2348&amp;$J2348,SorP!C:C,0))))</f>
        <v/>
      </c>
      <c r="U2348" s="201"/>
      <c r="V2348" s="226" t="e">
        <f>IF(C2348="",NA(),IF(OR(C2348="Smelter not listed",C2348="Smelter not yet identified"),MATCH($B2348&amp;$D2348,'Smelter Look-up'!$J:$J,0),MATCH($B2348&amp;$C2348,'Smelter Look-up'!$J:$J,0)))</f>
        <v>#N/A</v>
      </c>
      <c r="X2348" s="227">
        <f t="shared" ca="1" si="330"/>
        <v>0</v>
      </c>
      <c r="AB2348" s="228" t="str">
        <f t="shared" si="331"/>
        <v/>
      </c>
    </row>
    <row r="2349" spans="1:28" s="227" customFormat="1" ht="20.25">
      <c r="A2349" s="181"/>
      <c r="B2349" s="182" t="str">
        <f>IF(LEN(A2349)=0,"",INDEX('Smelter Look-up'!$A:$A,MATCH($A2349,'Smelter Look-up'!$E:$E,0)))</f>
        <v/>
      </c>
      <c r="C2349" s="186" t="str">
        <f>IF(LEN(A2349)=0,"",INDEX('Smelter Look-up'!$C:$C,MATCH($A2349,'Smelter Look-up'!$E:$E,0)))</f>
        <v/>
      </c>
      <c r="D2349" s="230"/>
      <c r="E2349" s="182" t="str">
        <f ca="1">IF(ISERROR($V2349),"",OFFSET('Smelter Look-up'!$D$4,$V2349-4,0)&amp;"")</f>
        <v/>
      </c>
      <c r="F2349" s="182" t="str">
        <f ca="1">IF(ISERROR($V2349),"",OFFSET('Smelter Look-up'!$E$4,$V2349-4,0))</f>
        <v/>
      </c>
      <c r="G2349" s="182" t="str">
        <f ca="1">IF(C2349=$X$4,IF(ISERROR($V2349),"Enter smelter details","RMI"),IF(ISERROR($V2349),"",OFFSET('Smelter Look-up'!$F$4,$V2349-4,0)))</f>
        <v/>
      </c>
      <c r="H2349" s="183" t="str">
        <f ca="1">IF(ISERROR($V2349),"",OFFSET('Smelter Look-up'!$G$4,$V2349-4,0))</f>
        <v/>
      </c>
      <c r="I2349" s="184" t="str">
        <f ca="1">IF(ISERROR($V2349),"",OFFSET('Smelter Look-up'!$H$4,$V2349-4,0))</f>
        <v/>
      </c>
      <c r="J2349" s="184" t="str">
        <f ca="1">IF(ISERROR($V2349),"",OFFSET('Smelter Look-up'!$I$4,$V2349-4,0))</f>
        <v/>
      </c>
      <c r="K2349" s="224"/>
      <c r="L2349" s="224"/>
      <c r="M2349" s="224"/>
      <c r="N2349" s="224"/>
      <c r="O2349" s="224"/>
      <c r="P2349" s="185"/>
      <c r="Q2349" s="225"/>
      <c r="R2349" s="182" t="str">
        <f ca="1">IF(ISERROR($V2349),"",OFFSET('Smelter Look-up'!$C$4,$V2349-4,0)&amp;"")</f>
        <v/>
      </c>
      <c r="S2349" s="181" t="str">
        <f t="shared" ca="1" si="329"/>
        <v/>
      </c>
      <c r="T2349" s="181" t="str">
        <f ca="1">IF(B2349="","",IF(ISERROR(MATCH($J2349,SorP!$B$1:$B$6226,0)),"",INDIRECT("'SorP'!$A$"&amp;MATCH($S2349&amp;$J2349,SorP!C:C,0))))</f>
        <v/>
      </c>
      <c r="U2349" s="201"/>
      <c r="V2349" s="226" t="e">
        <f>IF(C2349="",NA(),IF(OR(C2349="Smelter not listed",C2349="Smelter not yet identified"),MATCH($B2349&amp;$D2349,'Smelter Look-up'!$J:$J,0),MATCH($B2349&amp;$C2349,'Smelter Look-up'!$J:$J,0)))</f>
        <v>#N/A</v>
      </c>
      <c r="X2349" s="227">
        <f t="shared" ca="1" si="330"/>
        <v>0</v>
      </c>
      <c r="AB2349" s="228" t="str">
        <f t="shared" si="331"/>
        <v/>
      </c>
    </row>
    <row r="2350" spans="1:28" s="227" customFormat="1" ht="20.25">
      <c r="A2350" s="181"/>
      <c r="B2350" s="182" t="str">
        <f>IF(LEN(A2350)=0,"",INDEX('Smelter Look-up'!$A:$A,MATCH($A2350,'Smelter Look-up'!$E:$E,0)))</f>
        <v/>
      </c>
      <c r="C2350" s="186" t="str">
        <f>IF(LEN(A2350)=0,"",INDEX('Smelter Look-up'!$C:$C,MATCH($A2350,'Smelter Look-up'!$E:$E,0)))</f>
        <v/>
      </c>
      <c r="D2350" s="230"/>
      <c r="E2350" s="182" t="str">
        <f ca="1">IF(ISERROR($V2350),"",OFFSET('Smelter Look-up'!$D$4,$V2350-4,0)&amp;"")</f>
        <v/>
      </c>
      <c r="F2350" s="182" t="str">
        <f ca="1">IF(ISERROR($V2350),"",OFFSET('Smelter Look-up'!$E$4,$V2350-4,0))</f>
        <v/>
      </c>
      <c r="G2350" s="182" t="str">
        <f ca="1">IF(C2350=$X$4,IF(ISERROR($V2350),"Enter smelter details","RMI"),IF(ISERROR($V2350),"",OFFSET('Smelter Look-up'!$F$4,$V2350-4,0)))</f>
        <v/>
      </c>
      <c r="H2350" s="183" t="str">
        <f ca="1">IF(ISERROR($V2350),"",OFFSET('Smelter Look-up'!$G$4,$V2350-4,0))</f>
        <v/>
      </c>
      <c r="I2350" s="184" t="str">
        <f ca="1">IF(ISERROR($V2350),"",OFFSET('Smelter Look-up'!$H$4,$V2350-4,0))</f>
        <v/>
      </c>
      <c r="J2350" s="184" t="str">
        <f ca="1">IF(ISERROR($V2350),"",OFFSET('Smelter Look-up'!$I$4,$V2350-4,0))</f>
        <v/>
      </c>
      <c r="K2350" s="224"/>
      <c r="L2350" s="224"/>
      <c r="M2350" s="224"/>
      <c r="N2350" s="224"/>
      <c r="O2350" s="224"/>
      <c r="P2350" s="185"/>
      <c r="Q2350" s="225"/>
      <c r="R2350" s="182" t="str">
        <f ca="1">IF(ISERROR($V2350),"",OFFSET('Smelter Look-up'!$C$4,$V2350-4,0)&amp;"")</f>
        <v/>
      </c>
      <c r="S2350" s="181" t="str">
        <f t="shared" ca="1" si="329"/>
        <v/>
      </c>
      <c r="T2350" s="181" t="str">
        <f ca="1">IF(B2350="","",IF(ISERROR(MATCH($J2350,SorP!$B$1:$B$6226,0)),"",INDIRECT("'SorP'!$A$"&amp;MATCH($S2350&amp;$J2350,SorP!C:C,0))))</f>
        <v/>
      </c>
      <c r="U2350" s="201"/>
      <c r="V2350" s="226" t="e">
        <f>IF(C2350="",NA(),IF(OR(C2350="Smelter not listed",C2350="Smelter not yet identified"),MATCH($B2350&amp;$D2350,'Smelter Look-up'!$J:$J,0),MATCH($B2350&amp;$C2350,'Smelter Look-up'!$J:$J,0)))</f>
        <v>#N/A</v>
      </c>
      <c r="X2350" s="227">
        <f t="shared" ca="1" si="330"/>
        <v>0</v>
      </c>
      <c r="AB2350" s="228" t="str">
        <f t="shared" si="331"/>
        <v/>
      </c>
    </row>
    <row r="2351" spans="1:28" s="227" customFormat="1" ht="20.25">
      <c r="A2351" s="181"/>
      <c r="B2351" s="182" t="str">
        <f>IF(LEN(A2351)=0,"",INDEX('Smelter Look-up'!$A:$A,MATCH($A2351,'Smelter Look-up'!$E:$E,0)))</f>
        <v/>
      </c>
      <c r="C2351" s="186" t="str">
        <f>IF(LEN(A2351)=0,"",INDEX('Smelter Look-up'!$C:$C,MATCH($A2351,'Smelter Look-up'!$E:$E,0)))</f>
        <v/>
      </c>
      <c r="D2351" s="230"/>
      <c r="E2351" s="182" t="str">
        <f ca="1">IF(ISERROR($V2351),"",OFFSET('Smelter Look-up'!$D$4,$V2351-4,0)&amp;"")</f>
        <v/>
      </c>
      <c r="F2351" s="182" t="str">
        <f ca="1">IF(ISERROR($V2351),"",OFFSET('Smelter Look-up'!$E$4,$V2351-4,0))</f>
        <v/>
      </c>
      <c r="G2351" s="182" t="str">
        <f ca="1">IF(C2351=$X$4,IF(ISERROR($V2351),"Enter smelter details","RMI"),IF(ISERROR($V2351),"",OFFSET('Smelter Look-up'!$F$4,$V2351-4,0)))</f>
        <v/>
      </c>
      <c r="H2351" s="183" t="str">
        <f ca="1">IF(ISERROR($V2351),"",OFFSET('Smelter Look-up'!$G$4,$V2351-4,0))</f>
        <v/>
      </c>
      <c r="I2351" s="184" t="str">
        <f ca="1">IF(ISERROR($V2351),"",OFFSET('Smelter Look-up'!$H$4,$V2351-4,0))</f>
        <v/>
      </c>
      <c r="J2351" s="184" t="str">
        <f ca="1">IF(ISERROR($V2351),"",OFFSET('Smelter Look-up'!$I$4,$V2351-4,0))</f>
        <v/>
      </c>
      <c r="K2351" s="224"/>
      <c r="L2351" s="224"/>
      <c r="M2351" s="224"/>
      <c r="N2351" s="224"/>
      <c r="O2351" s="224"/>
      <c r="P2351" s="185"/>
      <c r="Q2351" s="225"/>
      <c r="R2351" s="182" t="str">
        <f ca="1">IF(ISERROR($V2351),"",OFFSET('Smelter Look-up'!$C$4,$V2351-4,0)&amp;"")</f>
        <v/>
      </c>
      <c r="S2351" s="181" t="str">
        <f t="shared" ca="1" si="329"/>
        <v/>
      </c>
      <c r="T2351" s="181" t="str">
        <f ca="1">IF(B2351="","",IF(ISERROR(MATCH($J2351,SorP!$B$1:$B$6226,0)),"",INDIRECT("'SorP'!$A$"&amp;MATCH($S2351&amp;$J2351,SorP!C:C,0))))</f>
        <v/>
      </c>
      <c r="U2351" s="201"/>
      <c r="V2351" s="226" t="e">
        <f>IF(C2351="",NA(),IF(OR(C2351="Smelter not listed",C2351="Smelter not yet identified"),MATCH($B2351&amp;$D2351,'Smelter Look-up'!$J:$J,0),MATCH($B2351&amp;$C2351,'Smelter Look-up'!$J:$J,0)))</f>
        <v>#N/A</v>
      </c>
      <c r="X2351" s="227">
        <f t="shared" ca="1" si="330"/>
        <v>0</v>
      </c>
      <c r="AB2351" s="228" t="str">
        <f t="shared" si="331"/>
        <v/>
      </c>
    </row>
    <row r="2352" spans="1:28" s="227" customFormat="1" ht="20.25">
      <c r="A2352" s="181"/>
      <c r="B2352" s="182" t="str">
        <f>IF(LEN(A2352)=0,"",INDEX('Smelter Look-up'!$A:$A,MATCH($A2352,'Smelter Look-up'!$E:$E,0)))</f>
        <v/>
      </c>
      <c r="C2352" s="186" t="str">
        <f>IF(LEN(A2352)=0,"",INDEX('Smelter Look-up'!$C:$C,MATCH($A2352,'Smelter Look-up'!$E:$E,0)))</f>
        <v/>
      </c>
      <c r="D2352" s="230"/>
      <c r="E2352" s="182" t="str">
        <f ca="1">IF(ISERROR($V2352),"",OFFSET('Smelter Look-up'!$D$4,$V2352-4,0)&amp;"")</f>
        <v/>
      </c>
      <c r="F2352" s="182" t="str">
        <f ca="1">IF(ISERROR($V2352),"",OFFSET('Smelter Look-up'!$E$4,$V2352-4,0))</f>
        <v/>
      </c>
      <c r="G2352" s="182" t="str">
        <f ca="1">IF(C2352=$X$4,IF(ISERROR($V2352),"Enter smelter details","RMI"),IF(ISERROR($V2352),"",OFFSET('Smelter Look-up'!$F$4,$V2352-4,0)))</f>
        <v/>
      </c>
      <c r="H2352" s="183" t="str">
        <f ca="1">IF(ISERROR($V2352),"",OFFSET('Smelter Look-up'!$G$4,$V2352-4,0))</f>
        <v/>
      </c>
      <c r="I2352" s="184" t="str">
        <f ca="1">IF(ISERROR($V2352),"",OFFSET('Smelter Look-up'!$H$4,$V2352-4,0))</f>
        <v/>
      </c>
      <c r="J2352" s="184" t="str">
        <f ca="1">IF(ISERROR($V2352),"",OFFSET('Smelter Look-up'!$I$4,$V2352-4,0))</f>
        <v/>
      </c>
      <c r="K2352" s="224"/>
      <c r="L2352" s="224"/>
      <c r="M2352" s="224"/>
      <c r="N2352" s="224"/>
      <c r="O2352" s="224"/>
      <c r="P2352" s="185"/>
      <c r="Q2352" s="225"/>
      <c r="R2352" s="182" t="str">
        <f ca="1">IF(ISERROR($V2352),"",OFFSET('Smelter Look-up'!$C$4,$V2352-4,0)&amp;"")</f>
        <v/>
      </c>
      <c r="S2352" s="181" t="str">
        <f t="shared" ca="1" si="329"/>
        <v/>
      </c>
      <c r="T2352" s="181" t="str">
        <f ca="1">IF(B2352="","",IF(ISERROR(MATCH($J2352,SorP!$B$1:$B$6226,0)),"",INDIRECT("'SorP'!$A$"&amp;MATCH($S2352&amp;$J2352,SorP!C:C,0))))</f>
        <v/>
      </c>
      <c r="U2352" s="201"/>
      <c r="V2352" s="226" t="e">
        <f>IF(C2352="",NA(),IF(OR(C2352="Smelter not listed",C2352="Smelter not yet identified"),MATCH($B2352&amp;$D2352,'Smelter Look-up'!$J:$J,0),MATCH($B2352&amp;$C2352,'Smelter Look-up'!$J:$J,0)))</f>
        <v>#N/A</v>
      </c>
      <c r="X2352" s="227">
        <f t="shared" ca="1" si="330"/>
        <v>0</v>
      </c>
      <c r="AB2352" s="228" t="str">
        <f t="shared" si="331"/>
        <v/>
      </c>
    </row>
    <row r="2353" spans="1:28" s="227" customFormat="1" ht="20.25">
      <c r="A2353" s="181"/>
      <c r="B2353" s="182" t="str">
        <f>IF(LEN(A2353)=0,"",INDEX('Smelter Look-up'!$A:$A,MATCH($A2353,'Smelter Look-up'!$E:$E,0)))</f>
        <v/>
      </c>
      <c r="C2353" s="186" t="str">
        <f>IF(LEN(A2353)=0,"",INDEX('Smelter Look-up'!$C:$C,MATCH($A2353,'Smelter Look-up'!$E:$E,0)))</f>
        <v/>
      </c>
      <c r="D2353" s="230"/>
      <c r="E2353" s="182" t="str">
        <f ca="1">IF(ISERROR($V2353),"",OFFSET('Smelter Look-up'!$D$4,$V2353-4,0)&amp;"")</f>
        <v/>
      </c>
      <c r="F2353" s="182" t="str">
        <f ca="1">IF(ISERROR($V2353),"",OFFSET('Smelter Look-up'!$E$4,$V2353-4,0))</f>
        <v/>
      </c>
      <c r="G2353" s="182" t="str">
        <f ca="1">IF(C2353=$X$4,IF(ISERROR($V2353),"Enter smelter details","RMI"),IF(ISERROR($V2353),"",OFFSET('Smelter Look-up'!$F$4,$V2353-4,0)))</f>
        <v/>
      </c>
      <c r="H2353" s="183" t="str">
        <f ca="1">IF(ISERROR($V2353),"",OFFSET('Smelter Look-up'!$G$4,$V2353-4,0))</f>
        <v/>
      </c>
      <c r="I2353" s="184" t="str">
        <f ca="1">IF(ISERROR($V2353),"",OFFSET('Smelter Look-up'!$H$4,$V2353-4,0))</f>
        <v/>
      </c>
      <c r="J2353" s="184" t="str">
        <f ca="1">IF(ISERROR($V2353),"",OFFSET('Smelter Look-up'!$I$4,$V2353-4,0))</f>
        <v/>
      </c>
      <c r="K2353" s="224"/>
      <c r="L2353" s="224"/>
      <c r="M2353" s="224"/>
      <c r="N2353" s="224"/>
      <c r="O2353" s="224"/>
      <c r="P2353" s="185"/>
      <c r="Q2353" s="225"/>
      <c r="R2353" s="182" t="str">
        <f ca="1">IF(ISERROR($V2353),"",OFFSET('Smelter Look-up'!$C$4,$V2353-4,0)&amp;"")</f>
        <v/>
      </c>
      <c r="S2353" s="181" t="str">
        <f t="shared" ca="1" si="329"/>
        <v/>
      </c>
      <c r="T2353" s="181" t="str">
        <f ca="1">IF(B2353="","",IF(ISERROR(MATCH($J2353,SorP!$B$1:$B$6226,0)),"",INDIRECT("'SorP'!$A$"&amp;MATCH($S2353&amp;$J2353,SorP!C:C,0))))</f>
        <v/>
      </c>
      <c r="U2353" s="201"/>
      <c r="V2353" s="226" t="e">
        <f>IF(C2353="",NA(),IF(OR(C2353="Smelter not listed",C2353="Smelter not yet identified"),MATCH($B2353&amp;$D2353,'Smelter Look-up'!$J:$J,0),MATCH($B2353&amp;$C2353,'Smelter Look-up'!$J:$J,0)))</f>
        <v>#N/A</v>
      </c>
      <c r="X2353" s="227">
        <f t="shared" ca="1" si="330"/>
        <v>0</v>
      </c>
      <c r="AB2353" s="228" t="str">
        <f t="shared" si="331"/>
        <v/>
      </c>
    </row>
    <row r="2354" spans="1:28" s="227" customFormat="1" ht="20.25">
      <c r="A2354" s="181"/>
      <c r="B2354" s="182" t="str">
        <f>IF(LEN(A2354)=0,"",INDEX('Smelter Look-up'!$A:$A,MATCH($A2354,'Smelter Look-up'!$E:$E,0)))</f>
        <v/>
      </c>
      <c r="C2354" s="186" t="str">
        <f>IF(LEN(A2354)=0,"",INDEX('Smelter Look-up'!$C:$C,MATCH($A2354,'Smelter Look-up'!$E:$E,0)))</f>
        <v/>
      </c>
      <c r="D2354" s="230"/>
      <c r="E2354" s="182" t="str">
        <f ca="1">IF(ISERROR($V2354),"",OFFSET('Smelter Look-up'!$D$4,$V2354-4,0)&amp;"")</f>
        <v/>
      </c>
      <c r="F2354" s="182" t="str">
        <f ca="1">IF(ISERROR($V2354),"",OFFSET('Smelter Look-up'!$E$4,$V2354-4,0))</f>
        <v/>
      </c>
      <c r="G2354" s="182" t="str">
        <f ca="1">IF(C2354=$X$4,IF(ISERROR($V2354),"Enter smelter details","RMI"),IF(ISERROR($V2354),"",OFFSET('Smelter Look-up'!$F$4,$V2354-4,0)))</f>
        <v/>
      </c>
      <c r="H2354" s="183" t="str">
        <f ca="1">IF(ISERROR($V2354),"",OFFSET('Smelter Look-up'!$G$4,$V2354-4,0))</f>
        <v/>
      </c>
      <c r="I2354" s="184" t="str">
        <f ca="1">IF(ISERROR($V2354),"",OFFSET('Smelter Look-up'!$H$4,$V2354-4,0))</f>
        <v/>
      </c>
      <c r="J2354" s="184" t="str">
        <f ca="1">IF(ISERROR($V2354),"",OFFSET('Smelter Look-up'!$I$4,$V2354-4,0))</f>
        <v/>
      </c>
      <c r="K2354" s="224"/>
      <c r="L2354" s="224"/>
      <c r="M2354" s="224"/>
      <c r="N2354" s="224"/>
      <c r="O2354" s="224"/>
      <c r="P2354" s="185"/>
      <c r="Q2354" s="225"/>
      <c r="R2354" s="182" t="str">
        <f ca="1">IF(ISERROR($V2354),"",OFFSET('Smelter Look-up'!$C$4,$V2354-4,0)&amp;"")</f>
        <v/>
      </c>
      <c r="S2354" s="181" t="str">
        <f t="shared" ca="1" si="329"/>
        <v/>
      </c>
      <c r="T2354" s="181" t="str">
        <f ca="1">IF(B2354="","",IF(ISERROR(MATCH($J2354,SorP!$B$1:$B$6226,0)),"",INDIRECT("'SorP'!$A$"&amp;MATCH($S2354&amp;$J2354,SorP!C:C,0))))</f>
        <v/>
      </c>
      <c r="U2354" s="201"/>
      <c r="V2354" s="226" t="e">
        <f>IF(C2354="",NA(),IF(OR(C2354="Smelter not listed",C2354="Smelter not yet identified"),MATCH($B2354&amp;$D2354,'Smelter Look-up'!$J:$J,0),MATCH($B2354&amp;$C2354,'Smelter Look-up'!$J:$J,0)))</f>
        <v>#N/A</v>
      </c>
      <c r="X2354" s="227">
        <f t="shared" ca="1" si="330"/>
        <v>0</v>
      </c>
      <c r="AB2354" s="228" t="str">
        <f t="shared" si="331"/>
        <v/>
      </c>
    </row>
    <row r="2355" spans="1:28" s="227" customFormat="1" ht="20.25">
      <c r="A2355" s="181"/>
      <c r="B2355" s="182" t="str">
        <f>IF(LEN(A2355)=0,"",INDEX('Smelter Look-up'!$A:$A,MATCH($A2355,'Smelter Look-up'!$E:$E,0)))</f>
        <v/>
      </c>
      <c r="C2355" s="186" t="str">
        <f>IF(LEN(A2355)=0,"",INDEX('Smelter Look-up'!$C:$C,MATCH($A2355,'Smelter Look-up'!$E:$E,0)))</f>
        <v/>
      </c>
      <c r="D2355" s="230"/>
      <c r="E2355" s="182" t="str">
        <f ca="1">IF(ISERROR($V2355),"",OFFSET('Smelter Look-up'!$D$4,$V2355-4,0)&amp;"")</f>
        <v/>
      </c>
      <c r="F2355" s="182" t="str">
        <f ca="1">IF(ISERROR($V2355),"",OFFSET('Smelter Look-up'!$E$4,$V2355-4,0))</f>
        <v/>
      </c>
      <c r="G2355" s="182" t="str">
        <f ca="1">IF(C2355=$X$4,IF(ISERROR($V2355),"Enter smelter details","RMI"),IF(ISERROR($V2355),"",OFFSET('Smelter Look-up'!$F$4,$V2355-4,0)))</f>
        <v/>
      </c>
      <c r="H2355" s="183" t="str">
        <f ca="1">IF(ISERROR($V2355),"",OFFSET('Smelter Look-up'!$G$4,$V2355-4,0))</f>
        <v/>
      </c>
      <c r="I2355" s="184" t="str">
        <f ca="1">IF(ISERROR($V2355),"",OFFSET('Smelter Look-up'!$H$4,$V2355-4,0))</f>
        <v/>
      </c>
      <c r="J2355" s="184" t="str">
        <f ca="1">IF(ISERROR($V2355),"",OFFSET('Smelter Look-up'!$I$4,$V2355-4,0))</f>
        <v/>
      </c>
      <c r="K2355" s="224"/>
      <c r="L2355" s="224"/>
      <c r="M2355" s="224"/>
      <c r="N2355" s="224"/>
      <c r="O2355" s="224"/>
      <c r="P2355" s="185"/>
      <c r="Q2355" s="225"/>
      <c r="R2355" s="182" t="str">
        <f ca="1">IF(ISERROR($V2355),"",OFFSET('Smelter Look-up'!$C$4,$V2355-4,0)&amp;"")</f>
        <v/>
      </c>
      <c r="S2355" s="181" t="str">
        <f t="shared" ca="1" si="329"/>
        <v/>
      </c>
      <c r="T2355" s="181" t="str">
        <f ca="1">IF(B2355="","",IF(ISERROR(MATCH($J2355,SorP!$B$1:$B$6226,0)),"",INDIRECT("'SorP'!$A$"&amp;MATCH($S2355&amp;$J2355,SorP!C:C,0))))</f>
        <v/>
      </c>
      <c r="U2355" s="201"/>
      <c r="V2355" s="226" t="e">
        <f>IF(C2355="",NA(),IF(OR(C2355="Smelter not listed",C2355="Smelter not yet identified"),MATCH($B2355&amp;$D2355,'Smelter Look-up'!$J:$J,0),MATCH($B2355&amp;$C2355,'Smelter Look-up'!$J:$J,0)))</f>
        <v>#N/A</v>
      </c>
      <c r="X2355" s="227">
        <f t="shared" ca="1" si="330"/>
        <v>0</v>
      </c>
      <c r="AB2355" s="228" t="str">
        <f t="shared" si="331"/>
        <v/>
      </c>
    </row>
    <row r="2356" spans="1:28" s="227" customFormat="1" ht="20.25">
      <c r="A2356" s="181"/>
      <c r="B2356" s="182" t="str">
        <f>IF(LEN(A2356)=0,"",INDEX('Smelter Look-up'!$A:$A,MATCH($A2356,'Smelter Look-up'!$E:$E,0)))</f>
        <v/>
      </c>
      <c r="C2356" s="186" t="str">
        <f>IF(LEN(A2356)=0,"",INDEX('Smelter Look-up'!$C:$C,MATCH($A2356,'Smelter Look-up'!$E:$E,0)))</f>
        <v/>
      </c>
      <c r="D2356" s="230"/>
      <c r="E2356" s="182" t="str">
        <f ca="1">IF(ISERROR($V2356),"",OFFSET('Smelter Look-up'!$D$4,$V2356-4,0)&amp;"")</f>
        <v/>
      </c>
      <c r="F2356" s="182" t="str">
        <f ca="1">IF(ISERROR($V2356),"",OFFSET('Smelter Look-up'!$E$4,$V2356-4,0))</f>
        <v/>
      </c>
      <c r="G2356" s="182" t="str">
        <f ca="1">IF(C2356=$X$4,IF(ISERROR($V2356),"Enter smelter details","RMI"),IF(ISERROR($V2356),"",OFFSET('Smelter Look-up'!$F$4,$V2356-4,0)))</f>
        <v/>
      </c>
      <c r="H2356" s="183" t="str">
        <f ca="1">IF(ISERROR($V2356),"",OFFSET('Smelter Look-up'!$G$4,$V2356-4,0))</f>
        <v/>
      </c>
      <c r="I2356" s="184" t="str">
        <f ca="1">IF(ISERROR($V2356),"",OFFSET('Smelter Look-up'!$H$4,$V2356-4,0))</f>
        <v/>
      </c>
      <c r="J2356" s="184" t="str">
        <f ca="1">IF(ISERROR($V2356),"",OFFSET('Smelter Look-up'!$I$4,$V2356-4,0))</f>
        <v/>
      </c>
      <c r="K2356" s="224"/>
      <c r="L2356" s="224"/>
      <c r="M2356" s="224"/>
      <c r="N2356" s="224"/>
      <c r="O2356" s="224"/>
      <c r="P2356" s="185"/>
      <c r="Q2356" s="225"/>
      <c r="R2356" s="182" t="str">
        <f ca="1">IF(ISERROR($V2356),"",OFFSET('Smelter Look-up'!$C$4,$V2356-4,0)&amp;"")</f>
        <v/>
      </c>
      <c r="S2356" s="181" t="str">
        <f t="shared" ca="1" si="329"/>
        <v/>
      </c>
      <c r="T2356" s="181" t="str">
        <f ca="1">IF(B2356="","",IF(ISERROR(MATCH($J2356,SorP!$B$1:$B$6226,0)),"",INDIRECT("'SorP'!$A$"&amp;MATCH($S2356&amp;$J2356,SorP!C:C,0))))</f>
        <v/>
      </c>
      <c r="U2356" s="201"/>
      <c r="V2356" s="226" t="e">
        <f>IF(C2356="",NA(),IF(OR(C2356="Smelter not listed",C2356="Smelter not yet identified"),MATCH($B2356&amp;$D2356,'Smelter Look-up'!$J:$J,0),MATCH($B2356&amp;$C2356,'Smelter Look-up'!$J:$J,0)))</f>
        <v>#N/A</v>
      </c>
      <c r="X2356" s="227">
        <f t="shared" ca="1" si="330"/>
        <v>0</v>
      </c>
      <c r="AB2356" s="228" t="str">
        <f t="shared" si="331"/>
        <v/>
      </c>
    </row>
    <row r="2357" spans="1:28" s="227" customFormat="1" ht="20.25">
      <c r="A2357" s="181"/>
      <c r="B2357" s="182" t="str">
        <f>IF(LEN(A2357)=0,"",INDEX('Smelter Look-up'!$A:$A,MATCH($A2357,'Smelter Look-up'!$E:$E,0)))</f>
        <v/>
      </c>
      <c r="C2357" s="186" t="str">
        <f>IF(LEN(A2357)=0,"",INDEX('Smelter Look-up'!$C:$C,MATCH($A2357,'Smelter Look-up'!$E:$E,0)))</f>
        <v/>
      </c>
      <c r="D2357" s="230"/>
      <c r="E2357" s="182" t="str">
        <f ca="1">IF(ISERROR($V2357),"",OFFSET('Smelter Look-up'!$D$4,$V2357-4,0)&amp;"")</f>
        <v/>
      </c>
      <c r="F2357" s="182" t="str">
        <f ca="1">IF(ISERROR($V2357),"",OFFSET('Smelter Look-up'!$E$4,$V2357-4,0))</f>
        <v/>
      </c>
      <c r="G2357" s="182" t="str">
        <f ca="1">IF(C2357=$X$4,IF(ISERROR($V2357),"Enter smelter details","RMI"),IF(ISERROR($V2357),"",OFFSET('Smelter Look-up'!$F$4,$V2357-4,0)))</f>
        <v/>
      </c>
      <c r="H2357" s="183" t="str">
        <f ca="1">IF(ISERROR($V2357),"",OFFSET('Smelter Look-up'!$G$4,$V2357-4,0))</f>
        <v/>
      </c>
      <c r="I2357" s="184" t="str">
        <f ca="1">IF(ISERROR($V2357),"",OFFSET('Smelter Look-up'!$H$4,$V2357-4,0))</f>
        <v/>
      </c>
      <c r="J2357" s="184" t="str">
        <f ca="1">IF(ISERROR($V2357),"",OFFSET('Smelter Look-up'!$I$4,$V2357-4,0))</f>
        <v/>
      </c>
      <c r="K2357" s="224"/>
      <c r="L2357" s="224"/>
      <c r="M2357" s="224"/>
      <c r="N2357" s="224"/>
      <c r="O2357" s="224"/>
      <c r="P2357" s="185"/>
      <c r="Q2357" s="225"/>
      <c r="R2357" s="182" t="str">
        <f ca="1">IF(ISERROR($V2357),"",OFFSET('Smelter Look-up'!$C$4,$V2357-4,0)&amp;"")</f>
        <v/>
      </c>
      <c r="S2357" s="181" t="str">
        <f t="shared" ca="1" si="329"/>
        <v/>
      </c>
      <c r="T2357" s="181" t="str">
        <f ca="1">IF(B2357="","",IF(ISERROR(MATCH($J2357,SorP!$B$1:$B$6226,0)),"",INDIRECT("'SorP'!$A$"&amp;MATCH($S2357&amp;$J2357,SorP!C:C,0))))</f>
        <v/>
      </c>
      <c r="U2357" s="201"/>
      <c r="V2357" s="226" t="e">
        <f>IF(C2357="",NA(),IF(OR(C2357="Smelter not listed",C2357="Smelter not yet identified"),MATCH($B2357&amp;$D2357,'Smelter Look-up'!$J:$J,0),MATCH($B2357&amp;$C2357,'Smelter Look-up'!$J:$J,0)))</f>
        <v>#N/A</v>
      </c>
      <c r="X2357" s="227">
        <f t="shared" ca="1" si="330"/>
        <v>0</v>
      </c>
      <c r="AB2357" s="228" t="str">
        <f t="shared" si="331"/>
        <v/>
      </c>
    </row>
    <row r="2358" spans="1:28" s="227" customFormat="1" ht="20.25">
      <c r="A2358" s="181"/>
      <c r="B2358" s="182" t="str">
        <f>IF(LEN(A2358)=0,"",INDEX('Smelter Look-up'!$A:$A,MATCH($A2358,'Smelter Look-up'!$E:$E,0)))</f>
        <v/>
      </c>
      <c r="C2358" s="186" t="str">
        <f>IF(LEN(A2358)=0,"",INDEX('Smelter Look-up'!$C:$C,MATCH($A2358,'Smelter Look-up'!$E:$E,0)))</f>
        <v/>
      </c>
      <c r="D2358" s="230"/>
      <c r="E2358" s="182" t="str">
        <f ca="1">IF(ISERROR($V2358),"",OFFSET('Smelter Look-up'!$D$4,$V2358-4,0)&amp;"")</f>
        <v/>
      </c>
      <c r="F2358" s="182" t="str">
        <f ca="1">IF(ISERROR($V2358),"",OFFSET('Smelter Look-up'!$E$4,$V2358-4,0))</f>
        <v/>
      </c>
      <c r="G2358" s="182" t="str">
        <f ca="1">IF(C2358=$X$4,IF(ISERROR($V2358),"Enter smelter details","RMI"),IF(ISERROR($V2358),"",OFFSET('Smelter Look-up'!$F$4,$V2358-4,0)))</f>
        <v/>
      </c>
      <c r="H2358" s="183" t="str">
        <f ca="1">IF(ISERROR($V2358),"",OFFSET('Smelter Look-up'!$G$4,$V2358-4,0))</f>
        <v/>
      </c>
      <c r="I2358" s="184" t="str">
        <f ca="1">IF(ISERROR($V2358),"",OFFSET('Smelter Look-up'!$H$4,$V2358-4,0))</f>
        <v/>
      </c>
      <c r="J2358" s="184" t="str">
        <f ca="1">IF(ISERROR($V2358),"",OFFSET('Smelter Look-up'!$I$4,$V2358-4,0))</f>
        <v/>
      </c>
      <c r="K2358" s="224"/>
      <c r="L2358" s="224"/>
      <c r="M2358" s="224"/>
      <c r="N2358" s="224"/>
      <c r="O2358" s="224"/>
      <c r="P2358" s="185"/>
      <c r="Q2358" s="225"/>
      <c r="R2358" s="182" t="str">
        <f ca="1">IF(ISERROR($V2358),"",OFFSET('Smelter Look-up'!$C$4,$V2358-4,0)&amp;"")</f>
        <v/>
      </c>
      <c r="S2358" s="181" t="str">
        <f t="shared" ca="1" si="329"/>
        <v/>
      </c>
      <c r="T2358" s="181" t="str">
        <f ca="1">IF(B2358="","",IF(ISERROR(MATCH($J2358,SorP!$B$1:$B$6226,0)),"",INDIRECT("'SorP'!$A$"&amp;MATCH($S2358&amp;$J2358,SorP!C:C,0))))</f>
        <v/>
      </c>
      <c r="U2358" s="201"/>
      <c r="V2358" s="226" t="e">
        <f>IF(C2358="",NA(),IF(OR(C2358="Smelter not listed",C2358="Smelter not yet identified"),MATCH($B2358&amp;$D2358,'Smelter Look-up'!$J:$J,0),MATCH($B2358&amp;$C2358,'Smelter Look-up'!$J:$J,0)))</f>
        <v>#N/A</v>
      </c>
      <c r="X2358" s="227">
        <f t="shared" ca="1" si="330"/>
        <v>0</v>
      </c>
      <c r="AB2358" s="228" t="str">
        <f t="shared" si="331"/>
        <v/>
      </c>
    </row>
    <row r="2359" spans="1:28" s="227" customFormat="1" ht="20.25">
      <c r="A2359" s="181"/>
      <c r="B2359" s="182" t="str">
        <f>IF(LEN(A2359)=0,"",INDEX('Smelter Look-up'!$A:$A,MATCH($A2359,'Smelter Look-up'!$E:$E,0)))</f>
        <v/>
      </c>
      <c r="C2359" s="186" t="str">
        <f>IF(LEN(A2359)=0,"",INDEX('Smelter Look-up'!$C:$C,MATCH($A2359,'Smelter Look-up'!$E:$E,0)))</f>
        <v/>
      </c>
      <c r="D2359" s="230"/>
      <c r="E2359" s="182" t="str">
        <f ca="1">IF(ISERROR($V2359),"",OFFSET('Smelter Look-up'!$D$4,$V2359-4,0)&amp;"")</f>
        <v/>
      </c>
      <c r="F2359" s="182" t="str">
        <f ca="1">IF(ISERROR($V2359),"",OFFSET('Smelter Look-up'!$E$4,$V2359-4,0))</f>
        <v/>
      </c>
      <c r="G2359" s="182" t="str">
        <f ca="1">IF(C2359=$X$4,IF(ISERROR($V2359),"Enter smelter details","RMI"),IF(ISERROR($V2359),"",OFFSET('Smelter Look-up'!$F$4,$V2359-4,0)))</f>
        <v/>
      </c>
      <c r="H2359" s="183" t="str">
        <f ca="1">IF(ISERROR($V2359),"",OFFSET('Smelter Look-up'!$G$4,$V2359-4,0))</f>
        <v/>
      </c>
      <c r="I2359" s="184" t="str">
        <f ca="1">IF(ISERROR($V2359),"",OFFSET('Smelter Look-up'!$H$4,$V2359-4,0))</f>
        <v/>
      </c>
      <c r="J2359" s="184" t="str">
        <f ca="1">IF(ISERROR($V2359),"",OFFSET('Smelter Look-up'!$I$4,$V2359-4,0))</f>
        <v/>
      </c>
      <c r="K2359" s="224"/>
      <c r="L2359" s="224"/>
      <c r="M2359" s="224"/>
      <c r="N2359" s="224"/>
      <c r="O2359" s="224"/>
      <c r="P2359" s="185"/>
      <c r="Q2359" s="225"/>
      <c r="R2359" s="182" t="str">
        <f ca="1">IF(ISERROR($V2359),"",OFFSET('Smelter Look-up'!$C$4,$V2359-4,0)&amp;"")</f>
        <v/>
      </c>
      <c r="S2359" s="181" t="str">
        <f t="shared" ca="1" si="329"/>
        <v/>
      </c>
      <c r="T2359" s="181" t="str">
        <f ca="1">IF(B2359="","",IF(ISERROR(MATCH($J2359,SorP!$B$1:$B$6226,0)),"",INDIRECT("'SorP'!$A$"&amp;MATCH($S2359&amp;$J2359,SorP!C:C,0))))</f>
        <v/>
      </c>
      <c r="U2359" s="201"/>
      <c r="V2359" s="226" t="e">
        <f>IF(C2359="",NA(),IF(OR(C2359="Smelter not listed",C2359="Smelter not yet identified"),MATCH($B2359&amp;$D2359,'Smelter Look-up'!$J:$J,0),MATCH($B2359&amp;$C2359,'Smelter Look-up'!$J:$J,0)))</f>
        <v>#N/A</v>
      </c>
      <c r="X2359" s="227">
        <f t="shared" ca="1" si="330"/>
        <v>0</v>
      </c>
      <c r="AB2359" s="228" t="str">
        <f t="shared" si="331"/>
        <v/>
      </c>
    </row>
    <row r="2360" spans="1:28" s="227" customFormat="1" ht="20.25">
      <c r="A2360" s="181"/>
      <c r="B2360" s="182" t="str">
        <f>IF(LEN(A2360)=0,"",INDEX('Smelter Look-up'!$A:$A,MATCH($A2360,'Smelter Look-up'!$E:$E,0)))</f>
        <v/>
      </c>
      <c r="C2360" s="186" t="str">
        <f>IF(LEN(A2360)=0,"",INDEX('Smelter Look-up'!$C:$C,MATCH($A2360,'Smelter Look-up'!$E:$E,0)))</f>
        <v/>
      </c>
      <c r="D2360" s="230"/>
      <c r="E2360" s="182" t="str">
        <f ca="1">IF(ISERROR($V2360),"",OFFSET('Smelter Look-up'!$D$4,$V2360-4,0)&amp;"")</f>
        <v/>
      </c>
      <c r="F2360" s="182" t="str">
        <f ca="1">IF(ISERROR($V2360),"",OFFSET('Smelter Look-up'!$E$4,$V2360-4,0))</f>
        <v/>
      </c>
      <c r="G2360" s="182" t="str">
        <f ca="1">IF(C2360=$X$4,IF(ISERROR($V2360),"Enter smelter details","RMI"),IF(ISERROR($V2360),"",OFFSET('Smelter Look-up'!$F$4,$V2360-4,0)))</f>
        <v/>
      </c>
      <c r="H2360" s="183" t="str">
        <f ca="1">IF(ISERROR($V2360),"",OFFSET('Smelter Look-up'!$G$4,$V2360-4,0))</f>
        <v/>
      </c>
      <c r="I2360" s="184" t="str">
        <f ca="1">IF(ISERROR($V2360),"",OFFSET('Smelter Look-up'!$H$4,$V2360-4,0))</f>
        <v/>
      </c>
      <c r="J2360" s="184" t="str">
        <f ca="1">IF(ISERROR($V2360),"",OFFSET('Smelter Look-up'!$I$4,$V2360-4,0))</f>
        <v/>
      </c>
      <c r="K2360" s="224"/>
      <c r="L2360" s="224"/>
      <c r="M2360" s="224"/>
      <c r="N2360" s="224"/>
      <c r="O2360" s="224"/>
      <c r="P2360" s="185"/>
      <c r="Q2360" s="225"/>
      <c r="R2360" s="182" t="str">
        <f ca="1">IF(ISERROR($V2360),"",OFFSET('Smelter Look-up'!$C$4,$V2360-4,0)&amp;"")</f>
        <v/>
      </c>
      <c r="S2360" s="181" t="str">
        <f t="shared" ca="1" si="329"/>
        <v/>
      </c>
      <c r="T2360" s="181" t="str">
        <f ca="1">IF(B2360="","",IF(ISERROR(MATCH($J2360,SorP!$B$1:$B$6226,0)),"",INDIRECT("'SorP'!$A$"&amp;MATCH($S2360&amp;$J2360,SorP!C:C,0))))</f>
        <v/>
      </c>
      <c r="U2360" s="201"/>
      <c r="V2360" s="226" t="e">
        <f>IF(C2360="",NA(),IF(OR(C2360="Smelter not listed",C2360="Smelter not yet identified"),MATCH($B2360&amp;$D2360,'Smelter Look-up'!$J:$J,0),MATCH($B2360&amp;$C2360,'Smelter Look-up'!$J:$J,0)))</f>
        <v>#N/A</v>
      </c>
      <c r="X2360" s="227">
        <f t="shared" ca="1" si="330"/>
        <v>0</v>
      </c>
      <c r="AB2360" s="228" t="str">
        <f t="shared" si="331"/>
        <v/>
      </c>
    </row>
    <row r="2361" spans="1:28" s="227" customFormat="1" ht="20.25">
      <c r="A2361" s="181"/>
      <c r="B2361" s="182" t="str">
        <f>IF(LEN(A2361)=0,"",INDEX('Smelter Look-up'!$A:$A,MATCH($A2361,'Smelter Look-up'!$E:$E,0)))</f>
        <v/>
      </c>
      <c r="C2361" s="186" t="str">
        <f>IF(LEN(A2361)=0,"",INDEX('Smelter Look-up'!$C:$C,MATCH($A2361,'Smelter Look-up'!$E:$E,0)))</f>
        <v/>
      </c>
      <c r="D2361" s="230"/>
      <c r="E2361" s="182" t="str">
        <f ca="1">IF(ISERROR($V2361),"",OFFSET('Smelter Look-up'!$D$4,$V2361-4,0)&amp;"")</f>
        <v/>
      </c>
      <c r="F2361" s="182" t="str">
        <f ca="1">IF(ISERROR($V2361),"",OFFSET('Smelter Look-up'!$E$4,$V2361-4,0))</f>
        <v/>
      </c>
      <c r="G2361" s="182" t="str">
        <f ca="1">IF(C2361=$X$4,IF(ISERROR($V2361),"Enter smelter details","RMI"),IF(ISERROR($V2361),"",OFFSET('Smelter Look-up'!$F$4,$V2361-4,0)))</f>
        <v/>
      </c>
      <c r="H2361" s="183" t="str">
        <f ca="1">IF(ISERROR($V2361),"",OFFSET('Smelter Look-up'!$G$4,$V2361-4,0))</f>
        <v/>
      </c>
      <c r="I2361" s="184" t="str">
        <f ca="1">IF(ISERROR($V2361),"",OFFSET('Smelter Look-up'!$H$4,$V2361-4,0))</f>
        <v/>
      </c>
      <c r="J2361" s="184" t="str">
        <f ca="1">IF(ISERROR($V2361),"",OFFSET('Smelter Look-up'!$I$4,$V2361-4,0))</f>
        <v/>
      </c>
      <c r="K2361" s="224"/>
      <c r="L2361" s="224"/>
      <c r="M2361" s="224"/>
      <c r="N2361" s="224"/>
      <c r="O2361" s="224"/>
      <c r="P2361" s="185"/>
      <c r="Q2361" s="225"/>
      <c r="R2361" s="182" t="str">
        <f ca="1">IF(ISERROR($V2361),"",OFFSET('Smelter Look-up'!$C$4,$V2361-4,0)&amp;"")</f>
        <v/>
      </c>
      <c r="S2361" s="181" t="str">
        <f t="shared" ca="1" si="329"/>
        <v/>
      </c>
      <c r="T2361" s="181" t="str">
        <f ca="1">IF(B2361="","",IF(ISERROR(MATCH($J2361,SorP!$B$1:$B$6226,0)),"",INDIRECT("'SorP'!$A$"&amp;MATCH($S2361&amp;$J2361,SorP!C:C,0))))</f>
        <v/>
      </c>
      <c r="U2361" s="201"/>
      <c r="V2361" s="226" t="e">
        <f>IF(C2361="",NA(),IF(OR(C2361="Smelter not listed",C2361="Smelter not yet identified"),MATCH($B2361&amp;$D2361,'Smelter Look-up'!$J:$J,0),MATCH($B2361&amp;$C2361,'Smelter Look-up'!$J:$J,0)))</f>
        <v>#N/A</v>
      </c>
      <c r="X2361" s="227">
        <f t="shared" ca="1" si="330"/>
        <v>0</v>
      </c>
      <c r="AB2361" s="228" t="str">
        <f t="shared" si="331"/>
        <v/>
      </c>
    </row>
    <row r="2362" spans="1:28" s="227" customFormat="1" ht="20.25">
      <c r="A2362" s="181"/>
      <c r="B2362" s="182" t="str">
        <f>IF(LEN(A2362)=0,"",INDEX('Smelter Look-up'!$A:$A,MATCH($A2362,'Smelter Look-up'!$E:$E,0)))</f>
        <v/>
      </c>
      <c r="C2362" s="186" t="str">
        <f>IF(LEN(A2362)=0,"",INDEX('Smelter Look-up'!$C:$C,MATCH($A2362,'Smelter Look-up'!$E:$E,0)))</f>
        <v/>
      </c>
      <c r="D2362" s="230"/>
      <c r="E2362" s="182" t="str">
        <f ca="1">IF(ISERROR($V2362),"",OFFSET('Smelter Look-up'!$D$4,$V2362-4,0)&amp;"")</f>
        <v/>
      </c>
      <c r="F2362" s="182" t="str">
        <f ca="1">IF(ISERROR($V2362),"",OFFSET('Smelter Look-up'!$E$4,$V2362-4,0))</f>
        <v/>
      </c>
      <c r="G2362" s="182" t="str">
        <f ca="1">IF(C2362=$X$4,IF(ISERROR($V2362),"Enter smelter details","RMI"),IF(ISERROR($V2362),"",OFFSET('Smelter Look-up'!$F$4,$V2362-4,0)))</f>
        <v/>
      </c>
      <c r="H2362" s="183" t="str">
        <f ca="1">IF(ISERROR($V2362),"",OFFSET('Smelter Look-up'!$G$4,$V2362-4,0))</f>
        <v/>
      </c>
      <c r="I2362" s="184" t="str">
        <f ca="1">IF(ISERROR($V2362),"",OFFSET('Smelter Look-up'!$H$4,$V2362-4,0))</f>
        <v/>
      </c>
      <c r="J2362" s="184" t="str">
        <f ca="1">IF(ISERROR($V2362),"",OFFSET('Smelter Look-up'!$I$4,$V2362-4,0))</f>
        <v/>
      </c>
      <c r="K2362" s="224"/>
      <c r="L2362" s="224"/>
      <c r="M2362" s="224"/>
      <c r="N2362" s="224"/>
      <c r="O2362" s="224"/>
      <c r="P2362" s="185"/>
      <c r="Q2362" s="225"/>
      <c r="R2362" s="182" t="str">
        <f ca="1">IF(ISERROR($V2362),"",OFFSET('Smelter Look-up'!$C$4,$V2362-4,0)&amp;"")</f>
        <v/>
      </c>
      <c r="S2362" s="181" t="str">
        <f t="shared" ca="1" si="329"/>
        <v/>
      </c>
      <c r="T2362" s="181" t="str">
        <f ca="1">IF(B2362="","",IF(ISERROR(MATCH($J2362,SorP!$B$1:$B$6226,0)),"",INDIRECT("'SorP'!$A$"&amp;MATCH($S2362&amp;$J2362,SorP!C:C,0))))</f>
        <v/>
      </c>
      <c r="U2362" s="201"/>
      <c r="V2362" s="226" t="e">
        <f>IF(C2362="",NA(),IF(OR(C2362="Smelter not listed",C2362="Smelter not yet identified"),MATCH($B2362&amp;$D2362,'Smelter Look-up'!$J:$J,0),MATCH($B2362&amp;$C2362,'Smelter Look-up'!$J:$J,0)))</f>
        <v>#N/A</v>
      </c>
      <c r="X2362" s="227">
        <f t="shared" ca="1" si="330"/>
        <v>0</v>
      </c>
      <c r="AB2362" s="228" t="str">
        <f t="shared" si="331"/>
        <v/>
      </c>
    </row>
    <row r="2363" spans="1:28" s="227" customFormat="1" ht="20.25">
      <c r="A2363" s="181"/>
      <c r="B2363" s="182" t="str">
        <f>IF(LEN(A2363)=0,"",INDEX('Smelter Look-up'!$A:$A,MATCH($A2363,'Smelter Look-up'!$E:$E,0)))</f>
        <v/>
      </c>
      <c r="C2363" s="186" t="str">
        <f>IF(LEN(A2363)=0,"",INDEX('Smelter Look-up'!$C:$C,MATCH($A2363,'Smelter Look-up'!$E:$E,0)))</f>
        <v/>
      </c>
      <c r="D2363" s="230"/>
      <c r="E2363" s="182" t="str">
        <f ca="1">IF(ISERROR($V2363),"",OFFSET('Smelter Look-up'!$D$4,$V2363-4,0)&amp;"")</f>
        <v/>
      </c>
      <c r="F2363" s="182" t="str">
        <f ca="1">IF(ISERROR($V2363),"",OFFSET('Smelter Look-up'!$E$4,$V2363-4,0))</f>
        <v/>
      </c>
      <c r="G2363" s="182" t="str">
        <f ca="1">IF(C2363=$X$4,IF(ISERROR($V2363),"Enter smelter details","RMI"),IF(ISERROR($V2363),"",OFFSET('Smelter Look-up'!$F$4,$V2363-4,0)))</f>
        <v/>
      </c>
      <c r="H2363" s="183" t="str">
        <f ca="1">IF(ISERROR($V2363),"",OFFSET('Smelter Look-up'!$G$4,$V2363-4,0))</f>
        <v/>
      </c>
      <c r="I2363" s="184" t="str">
        <f ca="1">IF(ISERROR($V2363),"",OFFSET('Smelter Look-up'!$H$4,$V2363-4,0))</f>
        <v/>
      </c>
      <c r="J2363" s="184" t="str">
        <f ca="1">IF(ISERROR($V2363),"",OFFSET('Smelter Look-up'!$I$4,$V2363-4,0))</f>
        <v/>
      </c>
      <c r="K2363" s="224"/>
      <c r="L2363" s="224"/>
      <c r="M2363" s="224"/>
      <c r="N2363" s="224"/>
      <c r="O2363" s="224"/>
      <c r="P2363" s="185"/>
      <c r="Q2363" s="225"/>
      <c r="R2363" s="182" t="str">
        <f ca="1">IF(ISERROR($V2363),"",OFFSET('Smelter Look-up'!$C$4,$V2363-4,0)&amp;"")</f>
        <v/>
      </c>
      <c r="S2363" s="181" t="str">
        <f t="shared" ref="S2363" ca="1" si="332">IF(B2363="","",IF(ISERROR(MATCH($E2363,CL,0)),"Unknown",INDIRECT("'C'!$A$"&amp;MATCH($E2363,CL,0)+1)))</f>
        <v/>
      </c>
      <c r="T2363" s="181" t="str">
        <f ca="1">IF(B2363="","",IF(ISERROR(MATCH($J2363,SorP!$B$1:$B$6226,0)),"",INDIRECT("'SorP'!$A$"&amp;MATCH($S2363&amp;$J2363,SorP!C:C,0))))</f>
        <v/>
      </c>
      <c r="U2363" s="201"/>
      <c r="V2363" s="226" t="e">
        <f>IF(C2363="",NA(),IF(OR(C2363="Smelter not listed",C2363="Smelter not yet identified"),MATCH($B2363&amp;$D2363,'Smelter Look-up'!$J:$J,0),MATCH($B2363&amp;$C2363,'Smelter Look-up'!$J:$J,0)))</f>
        <v>#N/A</v>
      </c>
      <c r="X2363" s="227">
        <f t="shared" ref="X2363" ca="1" si="333">IF(AND(C2363="Smelter not listed",OR(LEN(D2363)=0,LEN(E2363)=0)),1,0)</f>
        <v>0</v>
      </c>
      <c r="AB2363" s="228" t="str">
        <f t="shared" ref="AB2363" si="334">B2363&amp;C2363</f>
        <v/>
      </c>
    </row>
    <row r="2364" spans="1:28" s="227" customFormat="1" ht="20.25">
      <c r="A2364" s="181"/>
      <c r="B2364" s="182" t="str">
        <f>IF(LEN(A2364)=0,"",INDEX('Smelter Look-up'!$A:$A,MATCH($A2364,'Smelter Look-up'!$E:$E,0)))</f>
        <v/>
      </c>
      <c r="C2364" s="186" t="str">
        <f>IF(LEN(A2364)=0,"",INDEX('Smelter Look-up'!$C:$C,MATCH($A2364,'Smelter Look-up'!$E:$E,0)))</f>
        <v/>
      </c>
      <c r="D2364" s="230"/>
      <c r="E2364" s="182" t="str">
        <f ca="1">IF(ISERROR($V2364),"",OFFSET('Smelter Look-up'!$D$4,$V2364-4,0)&amp;"")</f>
        <v/>
      </c>
      <c r="F2364" s="182" t="str">
        <f ca="1">IF(ISERROR($V2364),"",OFFSET('Smelter Look-up'!$E$4,$V2364-4,0))</f>
        <v/>
      </c>
      <c r="G2364" s="182" t="str">
        <f ca="1">IF(C2364=$X$4,IF(ISERROR($V2364),"Enter smelter details","RMI"),IF(ISERROR($V2364),"",OFFSET('Smelter Look-up'!$F$4,$V2364-4,0)))</f>
        <v/>
      </c>
      <c r="H2364" s="183" t="str">
        <f ca="1">IF(ISERROR($V2364),"",OFFSET('Smelter Look-up'!$G$4,$V2364-4,0))</f>
        <v/>
      </c>
      <c r="I2364" s="184" t="str">
        <f ca="1">IF(ISERROR($V2364),"",OFFSET('Smelter Look-up'!$H$4,$V2364-4,0))</f>
        <v/>
      </c>
      <c r="J2364" s="184" t="str">
        <f ca="1">IF(ISERROR($V2364),"",OFFSET('Smelter Look-up'!$I$4,$V2364-4,0))</f>
        <v/>
      </c>
      <c r="K2364" s="224"/>
      <c r="L2364" s="224"/>
      <c r="M2364" s="224"/>
      <c r="N2364" s="224"/>
      <c r="O2364" s="224"/>
      <c r="P2364" s="185"/>
      <c r="Q2364" s="225"/>
      <c r="R2364" s="182" t="str">
        <f ca="1">IF(ISERROR($V2364),"",OFFSET('Smelter Look-up'!$C$4,$V2364-4,0)&amp;"")</f>
        <v/>
      </c>
      <c r="S2364" s="181" t="str">
        <f t="shared" ref="S2364:S2395" ca="1" si="335">IF(B2364="","",IF(ISERROR(MATCH($E2364,CL,0)),"Unknown",INDIRECT("'C'!$A$"&amp;MATCH($E2364,CL,0)+1)))</f>
        <v/>
      </c>
      <c r="T2364" s="181" t="str">
        <f ca="1">IF(B2364="","",IF(ISERROR(MATCH($J2364,SorP!$B$1:$B$6226,0)),"",INDIRECT("'SorP'!$A$"&amp;MATCH($S2364&amp;$J2364,SorP!C:C,0))))</f>
        <v/>
      </c>
      <c r="U2364" s="201"/>
      <c r="V2364" s="226" t="e">
        <f>IF(C2364="",NA(),IF(OR(C2364="Smelter not listed",C2364="Smelter not yet identified"),MATCH($B2364&amp;$D2364,'Smelter Look-up'!$J:$J,0),MATCH($B2364&amp;$C2364,'Smelter Look-up'!$J:$J,0)))</f>
        <v>#N/A</v>
      </c>
      <c r="X2364" s="227">
        <f t="shared" ref="X2364:X2395" ca="1" si="336">IF(AND(C2364="Smelter not listed",OR(LEN(D2364)=0,LEN(E2364)=0)),1,0)</f>
        <v>0</v>
      </c>
      <c r="AB2364" s="228" t="str">
        <f t="shared" ref="AB2364:AB2395" si="337">B2364&amp;C2364</f>
        <v/>
      </c>
    </row>
    <row r="2365" spans="1:28" s="227" customFormat="1" ht="20.25">
      <c r="A2365" s="181"/>
      <c r="B2365" s="182" t="str">
        <f>IF(LEN(A2365)=0,"",INDEX('Smelter Look-up'!$A:$A,MATCH($A2365,'Smelter Look-up'!$E:$E,0)))</f>
        <v/>
      </c>
      <c r="C2365" s="186" t="str">
        <f>IF(LEN(A2365)=0,"",INDEX('Smelter Look-up'!$C:$C,MATCH($A2365,'Smelter Look-up'!$E:$E,0)))</f>
        <v/>
      </c>
      <c r="D2365" s="230"/>
      <c r="E2365" s="182" t="str">
        <f ca="1">IF(ISERROR($V2365),"",OFFSET('Smelter Look-up'!$D$4,$V2365-4,0)&amp;"")</f>
        <v/>
      </c>
      <c r="F2365" s="182" t="str">
        <f ca="1">IF(ISERROR($V2365),"",OFFSET('Smelter Look-up'!$E$4,$V2365-4,0))</f>
        <v/>
      </c>
      <c r="G2365" s="182" t="str">
        <f ca="1">IF(C2365=$X$4,IF(ISERROR($V2365),"Enter smelter details","RMI"),IF(ISERROR($V2365),"",OFFSET('Smelter Look-up'!$F$4,$V2365-4,0)))</f>
        <v/>
      </c>
      <c r="H2365" s="183" t="str">
        <f ca="1">IF(ISERROR($V2365),"",OFFSET('Smelter Look-up'!$G$4,$V2365-4,0))</f>
        <v/>
      </c>
      <c r="I2365" s="184" t="str">
        <f ca="1">IF(ISERROR($V2365),"",OFFSET('Smelter Look-up'!$H$4,$V2365-4,0))</f>
        <v/>
      </c>
      <c r="J2365" s="184" t="str">
        <f ca="1">IF(ISERROR($V2365),"",OFFSET('Smelter Look-up'!$I$4,$V2365-4,0))</f>
        <v/>
      </c>
      <c r="K2365" s="224"/>
      <c r="L2365" s="224"/>
      <c r="M2365" s="224"/>
      <c r="N2365" s="224"/>
      <c r="O2365" s="224"/>
      <c r="P2365" s="185"/>
      <c r="Q2365" s="225"/>
      <c r="R2365" s="182" t="str">
        <f ca="1">IF(ISERROR($V2365),"",OFFSET('Smelter Look-up'!$C$4,$V2365-4,0)&amp;"")</f>
        <v/>
      </c>
      <c r="S2365" s="181" t="str">
        <f t="shared" ca="1" si="335"/>
        <v/>
      </c>
      <c r="T2365" s="181" t="str">
        <f ca="1">IF(B2365="","",IF(ISERROR(MATCH($J2365,SorP!$B$1:$B$6226,0)),"",INDIRECT("'SorP'!$A$"&amp;MATCH($S2365&amp;$J2365,SorP!C:C,0))))</f>
        <v/>
      </c>
      <c r="U2365" s="201"/>
      <c r="V2365" s="226" t="e">
        <f>IF(C2365="",NA(),IF(OR(C2365="Smelter not listed",C2365="Smelter not yet identified"),MATCH($B2365&amp;$D2365,'Smelter Look-up'!$J:$J,0),MATCH($B2365&amp;$C2365,'Smelter Look-up'!$J:$J,0)))</f>
        <v>#N/A</v>
      </c>
      <c r="X2365" s="227">
        <f t="shared" ca="1" si="336"/>
        <v>0</v>
      </c>
      <c r="AB2365" s="228" t="str">
        <f t="shared" si="337"/>
        <v/>
      </c>
    </row>
    <row r="2366" spans="1:28" s="227" customFormat="1" ht="20.25">
      <c r="A2366" s="181"/>
      <c r="B2366" s="182" t="str">
        <f>IF(LEN(A2366)=0,"",INDEX('Smelter Look-up'!$A:$A,MATCH($A2366,'Smelter Look-up'!$E:$E,0)))</f>
        <v/>
      </c>
      <c r="C2366" s="186" t="str">
        <f>IF(LEN(A2366)=0,"",INDEX('Smelter Look-up'!$C:$C,MATCH($A2366,'Smelter Look-up'!$E:$E,0)))</f>
        <v/>
      </c>
      <c r="D2366" s="230"/>
      <c r="E2366" s="182" t="str">
        <f ca="1">IF(ISERROR($V2366),"",OFFSET('Smelter Look-up'!$D$4,$V2366-4,0)&amp;"")</f>
        <v/>
      </c>
      <c r="F2366" s="182" t="str">
        <f ca="1">IF(ISERROR($V2366),"",OFFSET('Smelter Look-up'!$E$4,$V2366-4,0))</f>
        <v/>
      </c>
      <c r="G2366" s="182" t="str">
        <f ca="1">IF(C2366=$X$4,IF(ISERROR($V2366),"Enter smelter details","RMI"),IF(ISERROR($V2366),"",OFFSET('Smelter Look-up'!$F$4,$V2366-4,0)))</f>
        <v/>
      </c>
      <c r="H2366" s="183" t="str">
        <f ca="1">IF(ISERROR($V2366),"",OFFSET('Smelter Look-up'!$G$4,$V2366-4,0))</f>
        <v/>
      </c>
      <c r="I2366" s="184" t="str">
        <f ca="1">IF(ISERROR($V2366),"",OFFSET('Smelter Look-up'!$H$4,$V2366-4,0))</f>
        <v/>
      </c>
      <c r="J2366" s="184" t="str">
        <f ca="1">IF(ISERROR($V2366),"",OFFSET('Smelter Look-up'!$I$4,$V2366-4,0))</f>
        <v/>
      </c>
      <c r="K2366" s="224"/>
      <c r="L2366" s="224"/>
      <c r="M2366" s="224"/>
      <c r="N2366" s="224"/>
      <c r="O2366" s="224"/>
      <c r="P2366" s="185"/>
      <c r="Q2366" s="225"/>
      <c r="R2366" s="182" t="str">
        <f ca="1">IF(ISERROR($V2366),"",OFFSET('Smelter Look-up'!$C$4,$V2366-4,0)&amp;"")</f>
        <v/>
      </c>
      <c r="S2366" s="181" t="str">
        <f t="shared" ca="1" si="335"/>
        <v/>
      </c>
      <c r="T2366" s="181" t="str">
        <f ca="1">IF(B2366="","",IF(ISERROR(MATCH($J2366,SorP!$B$1:$B$6226,0)),"",INDIRECT("'SorP'!$A$"&amp;MATCH($S2366&amp;$J2366,SorP!C:C,0))))</f>
        <v/>
      </c>
      <c r="U2366" s="201"/>
      <c r="V2366" s="226" t="e">
        <f>IF(C2366="",NA(),IF(OR(C2366="Smelter not listed",C2366="Smelter not yet identified"),MATCH($B2366&amp;$D2366,'Smelter Look-up'!$J:$J,0),MATCH($B2366&amp;$C2366,'Smelter Look-up'!$J:$J,0)))</f>
        <v>#N/A</v>
      </c>
      <c r="X2366" s="227">
        <f t="shared" ca="1" si="336"/>
        <v>0</v>
      </c>
      <c r="AB2366" s="228" t="str">
        <f t="shared" si="337"/>
        <v/>
      </c>
    </row>
    <row r="2367" spans="1:28" s="227" customFormat="1" ht="20.25">
      <c r="A2367" s="181"/>
      <c r="B2367" s="182" t="str">
        <f>IF(LEN(A2367)=0,"",INDEX('Smelter Look-up'!$A:$A,MATCH($A2367,'Smelter Look-up'!$E:$E,0)))</f>
        <v/>
      </c>
      <c r="C2367" s="186" t="str">
        <f>IF(LEN(A2367)=0,"",INDEX('Smelter Look-up'!$C:$C,MATCH($A2367,'Smelter Look-up'!$E:$E,0)))</f>
        <v/>
      </c>
      <c r="D2367" s="230"/>
      <c r="E2367" s="182" t="str">
        <f ca="1">IF(ISERROR($V2367),"",OFFSET('Smelter Look-up'!$D$4,$V2367-4,0)&amp;"")</f>
        <v/>
      </c>
      <c r="F2367" s="182" t="str">
        <f ca="1">IF(ISERROR($V2367),"",OFFSET('Smelter Look-up'!$E$4,$V2367-4,0))</f>
        <v/>
      </c>
      <c r="G2367" s="182" t="str">
        <f ca="1">IF(C2367=$X$4,IF(ISERROR($V2367),"Enter smelter details","RMI"),IF(ISERROR($V2367),"",OFFSET('Smelter Look-up'!$F$4,$V2367-4,0)))</f>
        <v/>
      </c>
      <c r="H2367" s="183" t="str">
        <f ca="1">IF(ISERROR($V2367),"",OFFSET('Smelter Look-up'!$G$4,$V2367-4,0))</f>
        <v/>
      </c>
      <c r="I2367" s="184" t="str">
        <f ca="1">IF(ISERROR($V2367),"",OFFSET('Smelter Look-up'!$H$4,$V2367-4,0))</f>
        <v/>
      </c>
      <c r="J2367" s="184" t="str">
        <f ca="1">IF(ISERROR($V2367),"",OFFSET('Smelter Look-up'!$I$4,$V2367-4,0))</f>
        <v/>
      </c>
      <c r="K2367" s="224"/>
      <c r="L2367" s="224"/>
      <c r="M2367" s="224"/>
      <c r="N2367" s="224"/>
      <c r="O2367" s="224"/>
      <c r="P2367" s="185"/>
      <c r="Q2367" s="225"/>
      <c r="R2367" s="182" t="str">
        <f ca="1">IF(ISERROR($V2367),"",OFFSET('Smelter Look-up'!$C$4,$V2367-4,0)&amp;"")</f>
        <v/>
      </c>
      <c r="S2367" s="181" t="str">
        <f t="shared" ca="1" si="335"/>
        <v/>
      </c>
      <c r="T2367" s="181" t="str">
        <f ca="1">IF(B2367="","",IF(ISERROR(MATCH($J2367,SorP!$B$1:$B$6226,0)),"",INDIRECT("'SorP'!$A$"&amp;MATCH($S2367&amp;$J2367,SorP!C:C,0))))</f>
        <v/>
      </c>
      <c r="U2367" s="201"/>
      <c r="V2367" s="226" t="e">
        <f>IF(C2367="",NA(),IF(OR(C2367="Smelter not listed",C2367="Smelter not yet identified"),MATCH($B2367&amp;$D2367,'Smelter Look-up'!$J:$J,0),MATCH($B2367&amp;$C2367,'Smelter Look-up'!$J:$J,0)))</f>
        <v>#N/A</v>
      </c>
      <c r="X2367" s="227">
        <f t="shared" ca="1" si="336"/>
        <v>0</v>
      </c>
      <c r="AB2367" s="228" t="str">
        <f t="shared" si="337"/>
        <v/>
      </c>
    </row>
    <row r="2368" spans="1:28" s="227" customFormat="1" ht="20.25">
      <c r="A2368" s="181"/>
      <c r="B2368" s="182" t="str">
        <f>IF(LEN(A2368)=0,"",INDEX('Smelter Look-up'!$A:$A,MATCH($A2368,'Smelter Look-up'!$E:$E,0)))</f>
        <v/>
      </c>
      <c r="C2368" s="186" t="str">
        <f>IF(LEN(A2368)=0,"",INDEX('Smelter Look-up'!$C:$C,MATCH($A2368,'Smelter Look-up'!$E:$E,0)))</f>
        <v/>
      </c>
      <c r="D2368" s="230"/>
      <c r="E2368" s="182" t="str">
        <f ca="1">IF(ISERROR($V2368),"",OFFSET('Smelter Look-up'!$D$4,$V2368-4,0)&amp;"")</f>
        <v/>
      </c>
      <c r="F2368" s="182" t="str">
        <f ca="1">IF(ISERROR($V2368),"",OFFSET('Smelter Look-up'!$E$4,$V2368-4,0))</f>
        <v/>
      </c>
      <c r="G2368" s="182" t="str">
        <f ca="1">IF(C2368=$X$4,IF(ISERROR($V2368),"Enter smelter details","RMI"),IF(ISERROR($V2368),"",OFFSET('Smelter Look-up'!$F$4,$V2368-4,0)))</f>
        <v/>
      </c>
      <c r="H2368" s="183" t="str">
        <f ca="1">IF(ISERROR($V2368),"",OFFSET('Smelter Look-up'!$G$4,$V2368-4,0))</f>
        <v/>
      </c>
      <c r="I2368" s="184" t="str">
        <f ca="1">IF(ISERROR($V2368),"",OFFSET('Smelter Look-up'!$H$4,$V2368-4,0))</f>
        <v/>
      </c>
      <c r="J2368" s="184" t="str">
        <f ca="1">IF(ISERROR($V2368),"",OFFSET('Smelter Look-up'!$I$4,$V2368-4,0))</f>
        <v/>
      </c>
      <c r="K2368" s="224"/>
      <c r="L2368" s="224"/>
      <c r="M2368" s="224"/>
      <c r="N2368" s="224"/>
      <c r="O2368" s="224"/>
      <c r="P2368" s="185"/>
      <c r="Q2368" s="225"/>
      <c r="R2368" s="182" t="str">
        <f ca="1">IF(ISERROR($V2368),"",OFFSET('Smelter Look-up'!$C$4,$V2368-4,0)&amp;"")</f>
        <v/>
      </c>
      <c r="S2368" s="181" t="str">
        <f t="shared" ca="1" si="335"/>
        <v/>
      </c>
      <c r="T2368" s="181" t="str">
        <f ca="1">IF(B2368="","",IF(ISERROR(MATCH($J2368,SorP!$B$1:$B$6226,0)),"",INDIRECT("'SorP'!$A$"&amp;MATCH($S2368&amp;$J2368,SorP!C:C,0))))</f>
        <v/>
      </c>
      <c r="U2368" s="201"/>
      <c r="V2368" s="226" t="e">
        <f>IF(C2368="",NA(),IF(OR(C2368="Smelter not listed",C2368="Smelter not yet identified"),MATCH($B2368&amp;$D2368,'Smelter Look-up'!$J:$J,0),MATCH($B2368&amp;$C2368,'Smelter Look-up'!$J:$J,0)))</f>
        <v>#N/A</v>
      </c>
      <c r="X2368" s="227">
        <f t="shared" ca="1" si="336"/>
        <v>0</v>
      </c>
      <c r="AB2368" s="228" t="str">
        <f t="shared" si="337"/>
        <v/>
      </c>
    </row>
    <row r="2369" spans="1:28" s="227" customFormat="1" ht="20.25">
      <c r="A2369" s="181"/>
      <c r="B2369" s="182" t="str">
        <f>IF(LEN(A2369)=0,"",INDEX('Smelter Look-up'!$A:$A,MATCH($A2369,'Smelter Look-up'!$E:$E,0)))</f>
        <v/>
      </c>
      <c r="C2369" s="186" t="str">
        <f>IF(LEN(A2369)=0,"",INDEX('Smelter Look-up'!$C:$C,MATCH($A2369,'Smelter Look-up'!$E:$E,0)))</f>
        <v/>
      </c>
      <c r="D2369" s="230"/>
      <c r="E2369" s="182" t="str">
        <f ca="1">IF(ISERROR($V2369),"",OFFSET('Smelter Look-up'!$D$4,$V2369-4,0)&amp;"")</f>
        <v/>
      </c>
      <c r="F2369" s="182" t="str">
        <f ca="1">IF(ISERROR($V2369),"",OFFSET('Smelter Look-up'!$E$4,$V2369-4,0))</f>
        <v/>
      </c>
      <c r="G2369" s="182" t="str">
        <f ca="1">IF(C2369=$X$4,IF(ISERROR($V2369),"Enter smelter details","RMI"),IF(ISERROR($V2369),"",OFFSET('Smelter Look-up'!$F$4,$V2369-4,0)))</f>
        <v/>
      </c>
      <c r="H2369" s="183" t="str">
        <f ca="1">IF(ISERROR($V2369),"",OFFSET('Smelter Look-up'!$G$4,$V2369-4,0))</f>
        <v/>
      </c>
      <c r="I2369" s="184" t="str">
        <f ca="1">IF(ISERROR($V2369),"",OFFSET('Smelter Look-up'!$H$4,$V2369-4,0))</f>
        <v/>
      </c>
      <c r="J2369" s="184" t="str">
        <f ca="1">IF(ISERROR($V2369),"",OFFSET('Smelter Look-up'!$I$4,$V2369-4,0))</f>
        <v/>
      </c>
      <c r="K2369" s="224"/>
      <c r="L2369" s="224"/>
      <c r="M2369" s="224"/>
      <c r="N2369" s="224"/>
      <c r="O2369" s="224"/>
      <c r="P2369" s="185"/>
      <c r="Q2369" s="225"/>
      <c r="R2369" s="182" t="str">
        <f ca="1">IF(ISERROR($V2369),"",OFFSET('Smelter Look-up'!$C$4,$V2369-4,0)&amp;"")</f>
        <v/>
      </c>
      <c r="S2369" s="181" t="str">
        <f t="shared" ca="1" si="335"/>
        <v/>
      </c>
      <c r="T2369" s="181" t="str">
        <f ca="1">IF(B2369="","",IF(ISERROR(MATCH($J2369,SorP!$B$1:$B$6226,0)),"",INDIRECT("'SorP'!$A$"&amp;MATCH($S2369&amp;$J2369,SorP!C:C,0))))</f>
        <v/>
      </c>
      <c r="U2369" s="201"/>
      <c r="V2369" s="226" t="e">
        <f>IF(C2369="",NA(),IF(OR(C2369="Smelter not listed",C2369="Smelter not yet identified"),MATCH($B2369&amp;$D2369,'Smelter Look-up'!$J:$J,0),MATCH($B2369&amp;$C2369,'Smelter Look-up'!$J:$J,0)))</f>
        <v>#N/A</v>
      </c>
      <c r="X2369" s="227">
        <f t="shared" ca="1" si="336"/>
        <v>0</v>
      </c>
      <c r="AB2369" s="228" t="str">
        <f t="shared" si="337"/>
        <v/>
      </c>
    </row>
    <row r="2370" spans="1:28" s="227" customFormat="1" ht="20.25">
      <c r="A2370" s="181"/>
      <c r="B2370" s="182" t="str">
        <f>IF(LEN(A2370)=0,"",INDEX('Smelter Look-up'!$A:$A,MATCH($A2370,'Smelter Look-up'!$E:$E,0)))</f>
        <v/>
      </c>
      <c r="C2370" s="186" t="str">
        <f>IF(LEN(A2370)=0,"",INDEX('Smelter Look-up'!$C:$C,MATCH($A2370,'Smelter Look-up'!$E:$E,0)))</f>
        <v/>
      </c>
      <c r="D2370" s="230"/>
      <c r="E2370" s="182" t="str">
        <f ca="1">IF(ISERROR($V2370),"",OFFSET('Smelter Look-up'!$D$4,$V2370-4,0)&amp;"")</f>
        <v/>
      </c>
      <c r="F2370" s="182" t="str">
        <f ca="1">IF(ISERROR($V2370),"",OFFSET('Smelter Look-up'!$E$4,$V2370-4,0))</f>
        <v/>
      </c>
      <c r="G2370" s="182" t="str">
        <f ca="1">IF(C2370=$X$4,IF(ISERROR($V2370),"Enter smelter details","RMI"),IF(ISERROR($V2370),"",OFFSET('Smelter Look-up'!$F$4,$V2370-4,0)))</f>
        <v/>
      </c>
      <c r="H2370" s="183" t="str">
        <f ca="1">IF(ISERROR($V2370),"",OFFSET('Smelter Look-up'!$G$4,$V2370-4,0))</f>
        <v/>
      </c>
      <c r="I2370" s="184" t="str">
        <f ca="1">IF(ISERROR($V2370),"",OFFSET('Smelter Look-up'!$H$4,$V2370-4,0))</f>
        <v/>
      </c>
      <c r="J2370" s="184" t="str">
        <f ca="1">IF(ISERROR($V2370),"",OFFSET('Smelter Look-up'!$I$4,$V2370-4,0))</f>
        <v/>
      </c>
      <c r="K2370" s="224"/>
      <c r="L2370" s="224"/>
      <c r="M2370" s="224"/>
      <c r="N2370" s="224"/>
      <c r="O2370" s="224"/>
      <c r="P2370" s="185"/>
      <c r="Q2370" s="225"/>
      <c r="R2370" s="182" t="str">
        <f ca="1">IF(ISERROR($V2370),"",OFFSET('Smelter Look-up'!$C$4,$V2370-4,0)&amp;"")</f>
        <v/>
      </c>
      <c r="S2370" s="181" t="str">
        <f t="shared" ca="1" si="335"/>
        <v/>
      </c>
      <c r="T2370" s="181" t="str">
        <f ca="1">IF(B2370="","",IF(ISERROR(MATCH($J2370,SorP!$B$1:$B$6226,0)),"",INDIRECT("'SorP'!$A$"&amp;MATCH($S2370&amp;$J2370,SorP!C:C,0))))</f>
        <v/>
      </c>
      <c r="U2370" s="201"/>
      <c r="V2370" s="226" t="e">
        <f>IF(C2370="",NA(),IF(OR(C2370="Smelter not listed",C2370="Smelter not yet identified"),MATCH($B2370&amp;$D2370,'Smelter Look-up'!$J:$J,0),MATCH($B2370&amp;$C2370,'Smelter Look-up'!$J:$J,0)))</f>
        <v>#N/A</v>
      </c>
      <c r="X2370" s="227">
        <f t="shared" ca="1" si="336"/>
        <v>0</v>
      </c>
      <c r="AB2370" s="228" t="str">
        <f t="shared" si="337"/>
        <v/>
      </c>
    </row>
    <row r="2371" spans="1:28" s="227" customFormat="1" ht="20.25">
      <c r="A2371" s="181"/>
      <c r="B2371" s="182" t="str">
        <f>IF(LEN(A2371)=0,"",INDEX('Smelter Look-up'!$A:$A,MATCH($A2371,'Smelter Look-up'!$E:$E,0)))</f>
        <v/>
      </c>
      <c r="C2371" s="186" t="str">
        <f>IF(LEN(A2371)=0,"",INDEX('Smelter Look-up'!$C:$C,MATCH($A2371,'Smelter Look-up'!$E:$E,0)))</f>
        <v/>
      </c>
      <c r="D2371" s="230"/>
      <c r="E2371" s="182" t="str">
        <f ca="1">IF(ISERROR($V2371),"",OFFSET('Smelter Look-up'!$D$4,$V2371-4,0)&amp;"")</f>
        <v/>
      </c>
      <c r="F2371" s="182" t="str">
        <f ca="1">IF(ISERROR($V2371),"",OFFSET('Smelter Look-up'!$E$4,$V2371-4,0))</f>
        <v/>
      </c>
      <c r="G2371" s="182" t="str">
        <f ca="1">IF(C2371=$X$4,IF(ISERROR($V2371),"Enter smelter details","RMI"),IF(ISERROR($V2371),"",OFFSET('Smelter Look-up'!$F$4,$V2371-4,0)))</f>
        <v/>
      </c>
      <c r="H2371" s="183" t="str">
        <f ca="1">IF(ISERROR($V2371),"",OFFSET('Smelter Look-up'!$G$4,$V2371-4,0))</f>
        <v/>
      </c>
      <c r="I2371" s="184" t="str">
        <f ca="1">IF(ISERROR($V2371),"",OFFSET('Smelter Look-up'!$H$4,$V2371-4,0))</f>
        <v/>
      </c>
      <c r="J2371" s="184" t="str">
        <f ca="1">IF(ISERROR($V2371),"",OFFSET('Smelter Look-up'!$I$4,$V2371-4,0))</f>
        <v/>
      </c>
      <c r="K2371" s="224"/>
      <c r="L2371" s="224"/>
      <c r="M2371" s="224"/>
      <c r="N2371" s="224"/>
      <c r="O2371" s="224"/>
      <c r="P2371" s="185"/>
      <c r="Q2371" s="225"/>
      <c r="R2371" s="182" t="str">
        <f ca="1">IF(ISERROR($V2371),"",OFFSET('Smelter Look-up'!$C$4,$V2371-4,0)&amp;"")</f>
        <v/>
      </c>
      <c r="S2371" s="181" t="str">
        <f t="shared" ca="1" si="335"/>
        <v/>
      </c>
      <c r="T2371" s="181" t="str">
        <f ca="1">IF(B2371="","",IF(ISERROR(MATCH($J2371,SorP!$B$1:$B$6226,0)),"",INDIRECT("'SorP'!$A$"&amp;MATCH($S2371&amp;$J2371,SorP!C:C,0))))</f>
        <v/>
      </c>
      <c r="U2371" s="201"/>
      <c r="V2371" s="226" t="e">
        <f>IF(C2371="",NA(),IF(OR(C2371="Smelter not listed",C2371="Smelter not yet identified"),MATCH($B2371&amp;$D2371,'Smelter Look-up'!$J:$J,0),MATCH($B2371&amp;$C2371,'Smelter Look-up'!$J:$J,0)))</f>
        <v>#N/A</v>
      </c>
      <c r="X2371" s="227">
        <f t="shared" ca="1" si="336"/>
        <v>0</v>
      </c>
      <c r="AB2371" s="228" t="str">
        <f t="shared" si="337"/>
        <v/>
      </c>
    </row>
    <row r="2372" spans="1:28" s="227" customFormat="1" ht="20.25">
      <c r="A2372" s="181"/>
      <c r="B2372" s="182" t="str">
        <f>IF(LEN(A2372)=0,"",INDEX('Smelter Look-up'!$A:$A,MATCH($A2372,'Smelter Look-up'!$E:$E,0)))</f>
        <v/>
      </c>
      <c r="C2372" s="186" t="str">
        <f>IF(LEN(A2372)=0,"",INDEX('Smelter Look-up'!$C:$C,MATCH($A2372,'Smelter Look-up'!$E:$E,0)))</f>
        <v/>
      </c>
      <c r="D2372" s="230"/>
      <c r="E2372" s="182" t="str">
        <f ca="1">IF(ISERROR($V2372),"",OFFSET('Smelter Look-up'!$D$4,$V2372-4,0)&amp;"")</f>
        <v/>
      </c>
      <c r="F2372" s="182" t="str">
        <f ca="1">IF(ISERROR($V2372),"",OFFSET('Smelter Look-up'!$E$4,$V2372-4,0))</f>
        <v/>
      </c>
      <c r="G2372" s="182" t="str">
        <f ca="1">IF(C2372=$X$4,IF(ISERROR($V2372),"Enter smelter details","RMI"),IF(ISERROR($V2372),"",OFFSET('Smelter Look-up'!$F$4,$V2372-4,0)))</f>
        <v/>
      </c>
      <c r="H2372" s="183" t="str">
        <f ca="1">IF(ISERROR($V2372),"",OFFSET('Smelter Look-up'!$G$4,$V2372-4,0))</f>
        <v/>
      </c>
      <c r="I2372" s="184" t="str">
        <f ca="1">IF(ISERROR($V2372),"",OFFSET('Smelter Look-up'!$H$4,$V2372-4,0))</f>
        <v/>
      </c>
      <c r="J2372" s="184" t="str">
        <f ca="1">IF(ISERROR($V2372),"",OFFSET('Smelter Look-up'!$I$4,$V2372-4,0))</f>
        <v/>
      </c>
      <c r="K2372" s="224"/>
      <c r="L2372" s="224"/>
      <c r="M2372" s="224"/>
      <c r="N2372" s="224"/>
      <c r="O2372" s="224"/>
      <c r="P2372" s="185"/>
      <c r="Q2372" s="225"/>
      <c r="R2372" s="182" t="str">
        <f ca="1">IF(ISERROR($V2372),"",OFFSET('Smelter Look-up'!$C$4,$V2372-4,0)&amp;"")</f>
        <v/>
      </c>
      <c r="S2372" s="181" t="str">
        <f t="shared" ca="1" si="335"/>
        <v/>
      </c>
      <c r="T2372" s="181" t="str">
        <f ca="1">IF(B2372="","",IF(ISERROR(MATCH($J2372,SorP!$B$1:$B$6226,0)),"",INDIRECT("'SorP'!$A$"&amp;MATCH($S2372&amp;$J2372,SorP!C:C,0))))</f>
        <v/>
      </c>
      <c r="U2372" s="201"/>
      <c r="V2372" s="226" t="e">
        <f>IF(C2372="",NA(),IF(OR(C2372="Smelter not listed",C2372="Smelter not yet identified"),MATCH($B2372&amp;$D2372,'Smelter Look-up'!$J:$J,0),MATCH($B2372&amp;$C2372,'Smelter Look-up'!$J:$J,0)))</f>
        <v>#N/A</v>
      </c>
      <c r="X2372" s="227">
        <f t="shared" ca="1" si="336"/>
        <v>0</v>
      </c>
      <c r="AB2372" s="228" t="str">
        <f t="shared" si="337"/>
        <v/>
      </c>
    </row>
    <row r="2373" spans="1:28" s="227" customFormat="1" ht="20.25">
      <c r="A2373" s="181"/>
      <c r="B2373" s="182" t="str">
        <f>IF(LEN(A2373)=0,"",INDEX('Smelter Look-up'!$A:$A,MATCH($A2373,'Smelter Look-up'!$E:$E,0)))</f>
        <v/>
      </c>
      <c r="C2373" s="186" t="str">
        <f>IF(LEN(A2373)=0,"",INDEX('Smelter Look-up'!$C:$C,MATCH($A2373,'Smelter Look-up'!$E:$E,0)))</f>
        <v/>
      </c>
      <c r="D2373" s="230"/>
      <c r="E2373" s="182" t="str">
        <f ca="1">IF(ISERROR($V2373),"",OFFSET('Smelter Look-up'!$D$4,$V2373-4,0)&amp;"")</f>
        <v/>
      </c>
      <c r="F2373" s="182" t="str">
        <f ca="1">IF(ISERROR($V2373),"",OFFSET('Smelter Look-up'!$E$4,$V2373-4,0))</f>
        <v/>
      </c>
      <c r="G2373" s="182" t="str">
        <f ca="1">IF(C2373=$X$4,IF(ISERROR($V2373),"Enter smelter details","RMI"),IF(ISERROR($V2373),"",OFFSET('Smelter Look-up'!$F$4,$V2373-4,0)))</f>
        <v/>
      </c>
      <c r="H2373" s="183" t="str">
        <f ca="1">IF(ISERROR($V2373),"",OFFSET('Smelter Look-up'!$G$4,$V2373-4,0))</f>
        <v/>
      </c>
      <c r="I2373" s="184" t="str">
        <f ca="1">IF(ISERROR($V2373),"",OFFSET('Smelter Look-up'!$H$4,$V2373-4,0))</f>
        <v/>
      </c>
      <c r="J2373" s="184" t="str">
        <f ca="1">IF(ISERROR($V2373),"",OFFSET('Smelter Look-up'!$I$4,$V2373-4,0))</f>
        <v/>
      </c>
      <c r="K2373" s="224"/>
      <c r="L2373" s="224"/>
      <c r="M2373" s="224"/>
      <c r="N2373" s="224"/>
      <c r="O2373" s="224"/>
      <c r="P2373" s="185"/>
      <c r="Q2373" s="225"/>
      <c r="R2373" s="182" t="str">
        <f ca="1">IF(ISERROR($V2373),"",OFFSET('Smelter Look-up'!$C$4,$V2373-4,0)&amp;"")</f>
        <v/>
      </c>
      <c r="S2373" s="181" t="str">
        <f t="shared" ca="1" si="335"/>
        <v/>
      </c>
      <c r="T2373" s="181" t="str">
        <f ca="1">IF(B2373="","",IF(ISERROR(MATCH($J2373,SorP!$B$1:$B$6226,0)),"",INDIRECT("'SorP'!$A$"&amp;MATCH($S2373&amp;$J2373,SorP!C:C,0))))</f>
        <v/>
      </c>
      <c r="U2373" s="201"/>
      <c r="V2373" s="226" t="e">
        <f>IF(C2373="",NA(),IF(OR(C2373="Smelter not listed",C2373="Smelter not yet identified"),MATCH($B2373&amp;$D2373,'Smelter Look-up'!$J:$J,0),MATCH($B2373&amp;$C2373,'Smelter Look-up'!$J:$J,0)))</f>
        <v>#N/A</v>
      </c>
      <c r="X2373" s="227">
        <f t="shared" ca="1" si="336"/>
        <v>0</v>
      </c>
      <c r="AB2373" s="228" t="str">
        <f t="shared" si="337"/>
        <v/>
      </c>
    </row>
    <row r="2374" spans="1:28" s="227" customFormat="1" ht="20.25">
      <c r="A2374" s="181"/>
      <c r="B2374" s="182" t="str">
        <f>IF(LEN(A2374)=0,"",INDEX('Smelter Look-up'!$A:$A,MATCH($A2374,'Smelter Look-up'!$E:$E,0)))</f>
        <v/>
      </c>
      <c r="C2374" s="186" t="str">
        <f>IF(LEN(A2374)=0,"",INDEX('Smelter Look-up'!$C:$C,MATCH($A2374,'Smelter Look-up'!$E:$E,0)))</f>
        <v/>
      </c>
      <c r="D2374" s="230"/>
      <c r="E2374" s="182" t="str">
        <f ca="1">IF(ISERROR($V2374),"",OFFSET('Smelter Look-up'!$D$4,$V2374-4,0)&amp;"")</f>
        <v/>
      </c>
      <c r="F2374" s="182" t="str">
        <f ca="1">IF(ISERROR($V2374),"",OFFSET('Smelter Look-up'!$E$4,$V2374-4,0))</f>
        <v/>
      </c>
      <c r="G2374" s="182" t="str">
        <f ca="1">IF(C2374=$X$4,IF(ISERROR($V2374),"Enter smelter details","RMI"),IF(ISERROR($V2374),"",OFFSET('Smelter Look-up'!$F$4,$V2374-4,0)))</f>
        <v/>
      </c>
      <c r="H2374" s="183" t="str">
        <f ca="1">IF(ISERROR($V2374),"",OFFSET('Smelter Look-up'!$G$4,$V2374-4,0))</f>
        <v/>
      </c>
      <c r="I2374" s="184" t="str">
        <f ca="1">IF(ISERROR($V2374),"",OFFSET('Smelter Look-up'!$H$4,$V2374-4,0))</f>
        <v/>
      </c>
      <c r="J2374" s="184" t="str">
        <f ca="1">IF(ISERROR($V2374),"",OFFSET('Smelter Look-up'!$I$4,$V2374-4,0))</f>
        <v/>
      </c>
      <c r="K2374" s="224"/>
      <c r="L2374" s="224"/>
      <c r="M2374" s="224"/>
      <c r="N2374" s="224"/>
      <c r="O2374" s="224"/>
      <c r="P2374" s="185"/>
      <c r="Q2374" s="225"/>
      <c r="R2374" s="182" t="str">
        <f ca="1">IF(ISERROR($V2374),"",OFFSET('Smelter Look-up'!$C$4,$V2374-4,0)&amp;"")</f>
        <v/>
      </c>
      <c r="S2374" s="181" t="str">
        <f t="shared" ca="1" si="335"/>
        <v/>
      </c>
      <c r="T2374" s="181" t="str">
        <f ca="1">IF(B2374="","",IF(ISERROR(MATCH($J2374,SorP!$B$1:$B$6226,0)),"",INDIRECT("'SorP'!$A$"&amp;MATCH($S2374&amp;$J2374,SorP!C:C,0))))</f>
        <v/>
      </c>
      <c r="U2374" s="201"/>
      <c r="V2374" s="226" t="e">
        <f>IF(C2374="",NA(),IF(OR(C2374="Smelter not listed",C2374="Smelter not yet identified"),MATCH($B2374&amp;$D2374,'Smelter Look-up'!$J:$J,0),MATCH($B2374&amp;$C2374,'Smelter Look-up'!$J:$J,0)))</f>
        <v>#N/A</v>
      </c>
      <c r="X2374" s="227">
        <f t="shared" ca="1" si="336"/>
        <v>0</v>
      </c>
      <c r="AB2374" s="228" t="str">
        <f t="shared" si="337"/>
        <v/>
      </c>
    </row>
    <row r="2375" spans="1:28" s="227" customFormat="1" ht="20.25">
      <c r="A2375" s="181"/>
      <c r="B2375" s="182" t="str">
        <f>IF(LEN(A2375)=0,"",INDEX('Smelter Look-up'!$A:$A,MATCH($A2375,'Smelter Look-up'!$E:$E,0)))</f>
        <v/>
      </c>
      <c r="C2375" s="186" t="str">
        <f>IF(LEN(A2375)=0,"",INDEX('Smelter Look-up'!$C:$C,MATCH($A2375,'Smelter Look-up'!$E:$E,0)))</f>
        <v/>
      </c>
      <c r="D2375" s="230"/>
      <c r="E2375" s="182" t="str">
        <f ca="1">IF(ISERROR($V2375),"",OFFSET('Smelter Look-up'!$D$4,$V2375-4,0)&amp;"")</f>
        <v/>
      </c>
      <c r="F2375" s="182" t="str">
        <f ca="1">IF(ISERROR($V2375),"",OFFSET('Smelter Look-up'!$E$4,$V2375-4,0))</f>
        <v/>
      </c>
      <c r="G2375" s="182" t="str">
        <f ca="1">IF(C2375=$X$4,IF(ISERROR($V2375),"Enter smelter details","RMI"),IF(ISERROR($V2375),"",OFFSET('Smelter Look-up'!$F$4,$V2375-4,0)))</f>
        <v/>
      </c>
      <c r="H2375" s="183" t="str">
        <f ca="1">IF(ISERROR($V2375),"",OFFSET('Smelter Look-up'!$G$4,$V2375-4,0))</f>
        <v/>
      </c>
      <c r="I2375" s="184" t="str">
        <f ca="1">IF(ISERROR($V2375),"",OFFSET('Smelter Look-up'!$H$4,$V2375-4,0))</f>
        <v/>
      </c>
      <c r="J2375" s="184" t="str">
        <f ca="1">IF(ISERROR($V2375),"",OFFSET('Smelter Look-up'!$I$4,$V2375-4,0))</f>
        <v/>
      </c>
      <c r="K2375" s="224"/>
      <c r="L2375" s="224"/>
      <c r="M2375" s="224"/>
      <c r="N2375" s="224"/>
      <c r="O2375" s="224"/>
      <c r="P2375" s="185"/>
      <c r="Q2375" s="225"/>
      <c r="R2375" s="182" t="str">
        <f ca="1">IF(ISERROR($V2375),"",OFFSET('Smelter Look-up'!$C$4,$V2375-4,0)&amp;"")</f>
        <v/>
      </c>
      <c r="S2375" s="181" t="str">
        <f t="shared" ca="1" si="335"/>
        <v/>
      </c>
      <c r="T2375" s="181" t="str">
        <f ca="1">IF(B2375="","",IF(ISERROR(MATCH($J2375,SorP!$B$1:$B$6226,0)),"",INDIRECT("'SorP'!$A$"&amp;MATCH($S2375&amp;$J2375,SorP!C:C,0))))</f>
        <v/>
      </c>
      <c r="U2375" s="201"/>
      <c r="V2375" s="226" t="e">
        <f>IF(C2375="",NA(),IF(OR(C2375="Smelter not listed",C2375="Smelter not yet identified"),MATCH($B2375&amp;$D2375,'Smelter Look-up'!$J:$J,0),MATCH($B2375&amp;$C2375,'Smelter Look-up'!$J:$J,0)))</f>
        <v>#N/A</v>
      </c>
      <c r="X2375" s="227">
        <f t="shared" ca="1" si="336"/>
        <v>0</v>
      </c>
      <c r="AB2375" s="228" t="str">
        <f t="shared" si="337"/>
        <v/>
      </c>
    </row>
    <row r="2376" spans="1:28" s="227" customFormat="1" ht="20.25">
      <c r="A2376" s="181"/>
      <c r="B2376" s="182" t="str">
        <f>IF(LEN(A2376)=0,"",INDEX('Smelter Look-up'!$A:$A,MATCH($A2376,'Smelter Look-up'!$E:$E,0)))</f>
        <v/>
      </c>
      <c r="C2376" s="186" t="str">
        <f>IF(LEN(A2376)=0,"",INDEX('Smelter Look-up'!$C:$C,MATCH($A2376,'Smelter Look-up'!$E:$E,0)))</f>
        <v/>
      </c>
      <c r="D2376" s="230"/>
      <c r="E2376" s="182" t="str">
        <f ca="1">IF(ISERROR($V2376),"",OFFSET('Smelter Look-up'!$D$4,$V2376-4,0)&amp;"")</f>
        <v/>
      </c>
      <c r="F2376" s="182" t="str">
        <f ca="1">IF(ISERROR($V2376),"",OFFSET('Smelter Look-up'!$E$4,$V2376-4,0))</f>
        <v/>
      </c>
      <c r="G2376" s="182" t="str">
        <f ca="1">IF(C2376=$X$4,IF(ISERROR($V2376),"Enter smelter details","RMI"),IF(ISERROR($V2376),"",OFFSET('Smelter Look-up'!$F$4,$V2376-4,0)))</f>
        <v/>
      </c>
      <c r="H2376" s="183" t="str">
        <f ca="1">IF(ISERROR($V2376),"",OFFSET('Smelter Look-up'!$G$4,$V2376-4,0))</f>
        <v/>
      </c>
      <c r="I2376" s="184" t="str">
        <f ca="1">IF(ISERROR($V2376),"",OFFSET('Smelter Look-up'!$H$4,$V2376-4,0))</f>
        <v/>
      </c>
      <c r="J2376" s="184" t="str">
        <f ca="1">IF(ISERROR($V2376),"",OFFSET('Smelter Look-up'!$I$4,$V2376-4,0))</f>
        <v/>
      </c>
      <c r="K2376" s="224"/>
      <c r="L2376" s="224"/>
      <c r="M2376" s="224"/>
      <c r="N2376" s="224"/>
      <c r="O2376" s="224"/>
      <c r="P2376" s="185"/>
      <c r="Q2376" s="225"/>
      <c r="R2376" s="182" t="str">
        <f ca="1">IF(ISERROR($V2376),"",OFFSET('Smelter Look-up'!$C$4,$V2376-4,0)&amp;"")</f>
        <v/>
      </c>
      <c r="S2376" s="181" t="str">
        <f t="shared" ca="1" si="335"/>
        <v/>
      </c>
      <c r="T2376" s="181" t="str">
        <f ca="1">IF(B2376="","",IF(ISERROR(MATCH($J2376,SorP!$B$1:$B$6226,0)),"",INDIRECT("'SorP'!$A$"&amp;MATCH($S2376&amp;$J2376,SorP!C:C,0))))</f>
        <v/>
      </c>
      <c r="U2376" s="201"/>
      <c r="V2376" s="226" t="e">
        <f>IF(C2376="",NA(),IF(OR(C2376="Smelter not listed",C2376="Smelter not yet identified"),MATCH($B2376&amp;$D2376,'Smelter Look-up'!$J:$J,0),MATCH($B2376&amp;$C2376,'Smelter Look-up'!$J:$J,0)))</f>
        <v>#N/A</v>
      </c>
      <c r="X2376" s="227">
        <f t="shared" ca="1" si="336"/>
        <v>0</v>
      </c>
      <c r="AB2376" s="228" t="str">
        <f t="shared" si="337"/>
        <v/>
      </c>
    </row>
    <row r="2377" spans="1:28" s="227" customFormat="1" ht="20.25">
      <c r="A2377" s="181"/>
      <c r="B2377" s="182" t="str">
        <f>IF(LEN(A2377)=0,"",INDEX('Smelter Look-up'!$A:$A,MATCH($A2377,'Smelter Look-up'!$E:$E,0)))</f>
        <v/>
      </c>
      <c r="C2377" s="186" t="str">
        <f>IF(LEN(A2377)=0,"",INDEX('Smelter Look-up'!$C:$C,MATCH($A2377,'Smelter Look-up'!$E:$E,0)))</f>
        <v/>
      </c>
      <c r="D2377" s="230"/>
      <c r="E2377" s="182" t="str">
        <f ca="1">IF(ISERROR($V2377),"",OFFSET('Smelter Look-up'!$D$4,$V2377-4,0)&amp;"")</f>
        <v/>
      </c>
      <c r="F2377" s="182" t="str">
        <f ca="1">IF(ISERROR($V2377),"",OFFSET('Smelter Look-up'!$E$4,$V2377-4,0))</f>
        <v/>
      </c>
      <c r="G2377" s="182" t="str">
        <f ca="1">IF(C2377=$X$4,IF(ISERROR($V2377),"Enter smelter details","RMI"),IF(ISERROR($V2377),"",OFFSET('Smelter Look-up'!$F$4,$V2377-4,0)))</f>
        <v/>
      </c>
      <c r="H2377" s="183" t="str">
        <f ca="1">IF(ISERROR($V2377),"",OFFSET('Smelter Look-up'!$G$4,$V2377-4,0))</f>
        <v/>
      </c>
      <c r="I2377" s="184" t="str">
        <f ca="1">IF(ISERROR($V2377),"",OFFSET('Smelter Look-up'!$H$4,$V2377-4,0))</f>
        <v/>
      </c>
      <c r="J2377" s="184" t="str">
        <f ca="1">IF(ISERROR($V2377),"",OFFSET('Smelter Look-up'!$I$4,$V2377-4,0))</f>
        <v/>
      </c>
      <c r="K2377" s="224"/>
      <c r="L2377" s="224"/>
      <c r="M2377" s="224"/>
      <c r="N2377" s="224"/>
      <c r="O2377" s="224"/>
      <c r="P2377" s="185"/>
      <c r="Q2377" s="225"/>
      <c r="R2377" s="182" t="str">
        <f ca="1">IF(ISERROR($V2377),"",OFFSET('Smelter Look-up'!$C$4,$V2377-4,0)&amp;"")</f>
        <v/>
      </c>
      <c r="S2377" s="181" t="str">
        <f t="shared" ca="1" si="335"/>
        <v/>
      </c>
      <c r="T2377" s="181" t="str">
        <f ca="1">IF(B2377="","",IF(ISERROR(MATCH($J2377,SorP!$B$1:$B$6226,0)),"",INDIRECT("'SorP'!$A$"&amp;MATCH($S2377&amp;$J2377,SorP!C:C,0))))</f>
        <v/>
      </c>
      <c r="U2377" s="201"/>
      <c r="V2377" s="226" t="e">
        <f>IF(C2377="",NA(),IF(OR(C2377="Smelter not listed",C2377="Smelter not yet identified"),MATCH($B2377&amp;$D2377,'Smelter Look-up'!$J:$J,0),MATCH($B2377&amp;$C2377,'Smelter Look-up'!$J:$J,0)))</f>
        <v>#N/A</v>
      </c>
      <c r="X2377" s="227">
        <f t="shared" ca="1" si="336"/>
        <v>0</v>
      </c>
      <c r="AB2377" s="228" t="str">
        <f t="shared" si="337"/>
        <v/>
      </c>
    </row>
    <row r="2378" spans="1:28" s="227" customFormat="1" ht="20.25">
      <c r="A2378" s="181"/>
      <c r="B2378" s="182" t="str">
        <f>IF(LEN(A2378)=0,"",INDEX('Smelter Look-up'!$A:$A,MATCH($A2378,'Smelter Look-up'!$E:$E,0)))</f>
        <v/>
      </c>
      <c r="C2378" s="186" t="str">
        <f>IF(LEN(A2378)=0,"",INDEX('Smelter Look-up'!$C:$C,MATCH($A2378,'Smelter Look-up'!$E:$E,0)))</f>
        <v/>
      </c>
      <c r="D2378" s="230"/>
      <c r="E2378" s="182" t="str">
        <f ca="1">IF(ISERROR($V2378),"",OFFSET('Smelter Look-up'!$D$4,$V2378-4,0)&amp;"")</f>
        <v/>
      </c>
      <c r="F2378" s="182" t="str">
        <f ca="1">IF(ISERROR($V2378),"",OFFSET('Smelter Look-up'!$E$4,$V2378-4,0))</f>
        <v/>
      </c>
      <c r="G2378" s="182" t="str">
        <f ca="1">IF(C2378=$X$4,IF(ISERROR($V2378),"Enter smelter details","RMI"),IF(ISERROR($V2378),"",OFFSET('Smelter Look-up'!$F$4,$V2378-4,0)))</f>
        <v/>
      </c>
      <c r="H2378" s="183" t="str">
        <f ca="1">IF(ISERROR($V2378),"",OFFSET('Smelter Look-up'!$G$4,$V2378-4,0))</f>
        <v/>
      </c>
      <c r="I2378" s="184" t="str">
        <f ca="1">IF(ISERROR($V2378),"",OFFSET('Smelter Look-up'!$H$4,$V2378-4,0))</f>
        <v/>
      </c>
      <c r="J2378" s="184" t="str">
        <f ca="1">IF(ISERROR($V2378),"",OFFSET('Smelter Look-up'!$I$4,$V2378-4,0))</f>
        <v/>
      </c>
      <c r="K2378" s="224"/>
      <c r="L2378" s="224"/>
      <c r="M2378" s="224"/>
      <c r="N2378" s="224"/>
      <c r="O2378" s="224"/>
      <c r="P2378" s="185"/>
      <c r="Q2378" s="225"/>
      <c r="R2378" s="182" t="str">
        <f ca="1">IF(ISERROR($V2378),"",OFFSET('Smelter Look-up'!$C$4,$V2378-4,0)&amp;"")</f>
        <v/>
      </c>
      <c r="S2378" s="181" t="str">
        <f t="shared" ca="1" si="335"/>
        <v/>
      </c>
      <c r="T2378" s="181" t="str">
        <f ca="1">IF(B2378="","",IF(ISERROR(MATCH($J2378,SorP!$B$1:$B$6226,0)),"",INDIRECT("'SorP'!$A$"&amp;MATCH($S2378&amp;$J2378,SorP!C:C,0))))</f>
        <v/>
      </c>
      <c r="U2378" s="201"/>
      <c r="V2378" s="226" t="e">
        <f>IF(C2378="",NA(),IF(OR(C2378="Smelter not listed",C2378="Smelter not yet identified"),MATCH($B2378&amp;$D2378,'Smelter Look-up'!$J:$J,0),MATCH($B2378&amp;$C2378,'Smelter Look-up'!$J:$J,0)))</f>
        <v>#N/A</v>
      </c>
      <c r="X2378" s="227">
        <f t="shared" ca="1" si="336"/>
        <v>0</v>
      </c>
      <c r="AB2378" s="228" t="str">
        <f t="shared" si="337"/>
        <v/>
      </c>
    </row>
    <row r="2379" spans="1:28" s="227" customFormat="1" ht="20.25">
      <c r="A2379" s="181"/>
      <c r="B2379" s="182" t="str">
        <f>IF(LEN(A2379)=0,"",INDEX('Smelter Look-up'!$A:$A,MATCH($A2379,'Smelter Look-up'!$E:$E,0)))</f>
        <v/>
      </c>
      <c r="C2379" s="186" t="str">
        <f>IF(LEN(A2379)=0,"",INDEX('Smelter Look-up'!$C:$C,MATCH($A2379,'Smelter Look-up'!$E:$E,0)))</f>
        <v/>
      </c>
      <c r="D2379" s="230"/>
      <c r="E2379" s="182" t="str">
        <f ca="1">IF(ISERROR($V2379),"",OFFSET('Smelter Look-up'!$D$4,$V2379-4,0)&amp;"")</f>
        <v/>
      </c>
      <c r="F2379" s="182" t="str">
        <f ca="1">IF(ISERROR($V2379),"",OFFSET('Smelter Look-up'!$E$4,$V2379-4,0))</f>
        <v/>
      </c>
      <c r="G2379" s="182" t="str">
        <f ca="1">IF(C2379=$X$4,IF(ISERROR($V2379),"Enter smelter details","RMI"),IF(ISERROR($V2379),"",OFFSET('Smelter Look-up'!$F$4,$V2379-4,0)))</f>
        <v/>
      </c>
      <c r="H2379" s="183" t="str">
        <f ca="1">IF(ISERROR($V2379),"",OFFSET('Smelter Look-up'!$G$4,$V2379-4,0))</f>
        <v/>
      </c>
      <c r="I2379" s="184" t="str">
        <f ca="1">IF(ISERROR($V2379),"",OFFSET('Smelter Look-up'!$H$4,$V2379-4,0))</f>
        <v/>
      </c>
      <c r="J2379" s="184" t="str">
        <f ca="1">IF(ISERROR($V2379),"",OFFSET('Smelter Look-up'!$I$4,$V2379-4,0))</f>
        <v/>
      </c>
      <c r="K2379" s="224"/>
      <c r="L2379" s="224"/>
      <c r="M2379" s="224"/>
      <c r="N2379" s="224"/>
      <c r="O2379" s="224"/>
      <c r="P2379" s="185"/>
      <c r="Q2379" s="225"/>
      <c r="R2379" s="182" t="str">
        <f ca="1">IF(ISERROR($V2379),"",OFFSET('Smelter Look-up'!$C$4,$V2379-4,0)&amp;"")</f>
        <v/>
      </c>
      <c r="S2379" s="181" t="str">
        <f t="shared" ca="1" si="335"/>
        <v/>
      </c>
      <c r="T2379" s="181" t="str">
        <f ca="1">IF(B2379="","",IF(ISERROR(MATCH($J2379,SorP!$B$1:$B$6226,0)),"",INDIRECT("'SorP'!$A$"&amp;MATCH($S2379&amp;$J2379,SorP!C:C,0))))</f>
        <v/>
      </c>
      <c r="U2379" s="201"/>
      <c r="V2379" s="226" t="e">
        <f>IF(C2379="",NA(),IF(OR(C2379="Smelter not listed",C2379="Smelter not yet identified"),MATCH($B2379&amp;$D2379,'Smelter Look-up'!$J:$J,0),MATCH($B2379&amp;$C2379,'Smelter Look-up'!$J:$J,0)))</f>
        <v>#N/A</v>
      </c>
      <c r="X2379" s="227">
        <f t="shared" ca="1" si="336"/>
        <v>0</v>
      </c>
      <c r="AB2379" s="228" t="str">
        <f t="shared" si="337"/>
        <v/>
      </c>
    </row>
    <row r="2380" spans="1:28" s="227" customFormat="1" ht="20.25">
      <c r="A2380" s="181"/>
      <c r="B2380" s="182" t="str">
        <f>IF(LEN(A2380)=0,"",INDEX('Smelter Look-up'!$A:$A,MATCH($A2380,'Smelter Look-up'!$E:$E,0)))</f>
        <v/>
      </c>
      <c r="C2380" s="186" t="str">
        <f>IF(LEN(A2380)=0,"",INDEX('Smelter Look-up'!$C:$C,MATCH($A2380,'Smelter Look-up'!$E:$E,0)))</f>
        <v/>
      </c>
      <c r="D2380" s="230"/>
      <c r="E2380" s="182" t="str">
        <f ca="1">IF(ISERROR($V2380),"",OFFSET('Smelter Look-up'!$D$4,$V2380-4,0)&amp;"")</f>
        <v/>
      </c>
      <c r="F2380" s="182" t="str">
        <f ca="1">IF(ISERROR($V2380),"",OFFSET('Smelter Look-up'!$E$4,$V2380-4,0))</f>
        <v/>
      </c>
      <c r="G2380" s="182" t="str">
        <f ca="1">IF(C2380=$X$4,IF(ISERROR($V2380),"Enter smelter details","RMI"),IF(ISERROR($V2380),"",OFFSET('Smelter Look-up'!$F$4,$V2380-4,0)))</f>
        <v/>
      </c>
      <c r="H2380" s="183" t="str">
        <f ca="1">IF(ISERROR($V2380),"",OFFSET('Smelter Look-up'!$G$4,$V2380-4,0))</f>
        <v/>
      </c>
      <c r="I2380" s="184" t="str">
        <f ca="1">IF(ISERROR($V2380),"",OFFSET('Smelter Look-up'!$H$4,$V2380-4,0))</f>
        <v/>
      </c>
      <c r="J2380" s="184" t="str">
        <f ca="1">IF(ISERROR($V2380),"",OFFSET('Smelter Look-up'!$I$4,$V2380-4,0))</f>
        <v/>
      </c>
      <c r="K2380" s="224"/>
      <c r="L2380" s="224"/>
      <c r="M2380" s="224"/>
      <c r="N2380" s="224"/>
      <c r="O2380" s="224"/>
      <c r="P2380" s="185"/>
      <c r="Q2380" s="225"/>
      <c r="R2380" s="182" t="str">
        <f ca="1">IF(ISERROR($V2380),"",OFFSET('Smelter Look-up'!$C$4,$V2380-4,0)&amp;"")</f>
        <v/>
      </c>
      <c r="S2380" s="181" t="str">
        <f t="shared" ca="1" si="335"/>
        <v/>
      </c>
      <c r="T2380" s="181" t="str">
        <f ca="1">IF(B2380="","",IF(ISERROR(MATCH($J2380,SorP!$B$1:$B$6226,0)),"",INDIRECT("'SorP'!$A$"&amp;MATCH($S2380&amp;$J2380,SorP!C:C,0))))</f>
        <v/>
      </c>
      <c r="U2380" s="201"/>
      <c r="V2380" s="226" t="e">
        <f>IF(C2380="",NA(),IF(OR(C2380="Smelter not listed",C2380="Smelter not yet identified"),MATCH($B2380&amp;$D2380,'Smelter Look-up'!$J:$J,0),MATCH($B2380&amp;$C2380,'Smelter Look-up'!$J:$J,0)))</f>
        <v>#N/A</v>
      </c>
      <c r="X2380" s="227">
        <f t="shared" ca="1" si="336"/>
        <v>0</v>
      </c>
      <c r="AB2380" s="228" t="str">
        <f t="shared" si="337"/>
        <v/>
      </c>
    </row>
    <row r="2381" spans="1:28" s="227" customFormat="1" ht="20.25">
      <c r="A2381" s="181"/>
      <c r="B2381" s="182" t="str">
        <f>IF(LEN(A2381)=0,"",INDEX('Smelter Look-up'!$A:$A,MATCH($A2381,'Smelter Look-up'!$E:$E,0)))</f>
        <v/>
      </c>
      <c r="C2381" s="186" t="str">
        <f>IF(LEN(A2381)=0,"",INDEX('Smelter Look-up'!$C:$C,MATCH($A2381,'Smelter Look-up'!$E:$E,0)))</f>
        <v/>
      </c>
      <c r="D2381" s="230"/>
      <c r="E2381" s="182" t="str">
        <f ca="1">IF(ISERROR($V2381),"",OFFSET('Smelter Look-up'!$D$4,$V2381-4,0)&amp;"")</f>
        <v/>
      </c>
      <c r="F2381" s="182" t="str">
        <f ca="1">IF(ISERROR($V2381),"",OFFSET('Smelter Look-up'!$E$4,$V2381-4,0))</f>
        <v/>
      </c>
      <c r="G2381" s="182" t="str">
        <f ca="1">IF(C2381=$X$4,IF(ISERROR($V2381),"Enter smelter details","RMI"),IF(ISERROR($V2381),"",OFFSET('Smelter Look-up'!$F$4,$V2381-4,0)))</f>
        <v/>
      </c>
      <c r="H2381" s="183" t="str">
        <f ca="1">IF(ISERROR($V2381),"",OFFSET('Smelter Look-up'!$G$4,$V2381-4,0))</f>
        <v/>
      </c>
      <c r="I2381" s="184" t="str">
        <f ca="1">IF(ISERROR($V2381),"",OFFSET('Smelter Look-up'!$H$4,$V2381-4,0))</f>
        <v/>
      </c>
      <c r="J2381" s="184" t="str">
        <f ca="1">IF(ISERROR($V2381),"",OFFSET('Smelter Look-up'!$I$4,$V2381-4,0))</f>
        <v/>
      </c>
      <c r="K2381" s="224"/>
      <c r="L2381" s="224"/>
      <c r="M2381" s="224"/>
      <c r="N2381" s="224"/>
      <c r="O2381" s="224"/>
      <c r="P2381" s="185"/>
      <c r="Q2381" s="225"/>
      <c r="R2381" s="182" t="str">
        <f ca="1">IF(ISERROR($V2381),"",OFFSET('Smelter Look-up'!$C$4,$V2381-4,0)&amp;"")</f>
        <v/>
      </c>
      <c r="S2381" s="181" t="str">
        <f t="shared" ca="1" si="335"/>
        <v/>
      </c>
      <c r="T2381" s="181" t="str">
        <f ca="1">IF(B2381="","",IF(ISERROR(MATCH($J2381,SorP!$B$1:$B$6226,0)),"",INDIRECT("'SorP'!$A$"&amp;MATCH($S2381&amp;$J2381,SorP!C:C,0))))</f>
        <v/>
      </c>
      <c r="U2381" s="201"/>
      <c r="V2381" s="226" t="e">
        <f>IF(C2381="",NA(),IF(OR(C2381="Smelter not listed",C2381="Smelter not yet identified"),MATCH($B2381&amp;$D2381,'Smelter Look-up'!$J:$J,0),MATCH($B2381&amp;$C2381,'Smelter Look-up'!$J:$J,0)))</f>
        <v>#N/A</v>
      </c>
      <c r="X2381" s="227">
        <f t="shared" ca="1" si="336"/>
        <v>0</v>
      </c>
      <c r="AB2381" s="228" t="str">
        <f t="shared" si="337"/>
        <v/>
      </c>
    </row>
    <row r="2382" spans="1:28" s="227" customFormat="1" ht="20.25">
      <c r="A2382" s="181"/>
      <c r="B2382" s="182" t="str">
        <f>IF(LEN(A2382)=0,"",INDEX('Smelter Look-up'!$A:$A,MATCH($A2382,'Smelter Look-up'!$E:$E,0)))</f>
        <v/>
      </c>
      <c r="C2382" s="186" t="str">
        <f>IF(LEN(A2382)=0,"",INDEX('Smelter Look-up'!$C:$C,MATCH($A2382,'Smelter Look-up'!$E:$E,0)))</f>
        <v/>
      </c>
      <c r="D2382" s="230"/>
      <c r="E2382" s="182" t="str">
        <f ca="1">IF(ISERROR($V2382),"",OFFSET('Smelter Look-up'!$D$4,$V2382-4,0)&amp;"")</f>
        <v/>
      </c>
      <c r="F2382" s="182" t="str">
        <f ca="1">IF(ISERROR($V2382),"",OFFSET('Smelter Look-up'!$E$4,$V2382-4,0))</f>
        <v/>
      </c>
      <c r="G2382" s="182" t="str">
        <f ca="1">IF(C2382=$X$4,IF(ISERROR($V2382),"Enter smelter details","RMI"),IF(ISERROR($V2382),"",OFFSET('Smelter Look-up'!$F$4,$V2382-4,0)))</f>
        <v/>
      </c>
      <c r="H2382" s="183" t="str">
        <f ca="1">IF(ISERROR($V2382),"",OFFSET('Smelter Look-up'!$G$4,$V2382-4,0))</f>
        <v/>
      </c>
      <c r="I2382" s="184" t="str">
        <f ca="1">IF(ISERROR($V2382),"",OFFSET('Smelter Look-up'!$H$4,$V2382-4,0))</f>
        <v/>
      </c>
      <c r="J2382" s="184" t="str">
        <f ca="1">IF(ISERROR($V2382),"",OFFSET('Smelter Look-up'!$I$4,$V2382-4,0))</f>
        <v/>
      </c>
      <c r="K2382" s="224"/>
      <c r="L2382" s="224"/>
      <c r="M2382" s="224"/>
      <c r="N2382" s="224"/>
      <c r="O2382" s="224"/>
      <c r="P2382" s="185"/>
      <c r="Q2382" s="225"/>
      <c r="R2382" s="182" t="str">
        <f ca="1">IF(ISERROR($V2382),"",OFFSET('Smelter Look-up'!$C$4,$V2382-4,0)&amp;"")</f>
        <v/>
      </c>
      <c r="S2382" s="181" t="str">
        <f t="shared" ca="1" si="335"/>
        <v/>
      </c>
      <c r="T2382" s="181" t="str">
        <f ca="1">IF(B2382="","",IF(ISERROR(MATCH($J2382,SorP!$B$1:$B$6226,0)),"",INDIRECT("'SorP'!$A$"&amp;MATCH($S2382&amp;$J2382,SorP!C:C,0))))</f>
        <v/>
      </c>
      <c r="U2382" s="201"/>
      <c r="V2382" s="226" t="e">
        <f>IF(C2382="",NA(),IF(OR(C2382="Smelter not listed",C2382="Smelter not yet identified"),MATCH($B2382&amp;$D2382,'Smelter Look-up'!$J:$J,0),MATCH($B2382&amp;$C2382,'Smelter Look-up'!$J:$J,0)))</f>
        <v>#N/A</v>
      </c>
      <c r="X2382" s="227">
        <f t="shared" ca="1" si="336"/>
        <v>0</v>
      </c>
      <c r="AB2382" s="228" t="str">
        <f t="shared" si="337"/>
        <v/>
      </c>
    </row>
    <row r="2383" spans="1:28" s="227" customFormat="1" ht="20.25">
      <c r="A2383" s="181"/>
      <c r="B2383" s="182" t="str">
        <f>IF(LEN(A2383)=0,"",INDEX('Smelter Look-up'!$A:$A,MATCH($A2383,'Smelter Look-up'!$E:$E,0)))</f>
        <v/>
      </c>
      <c r="C2383" s="186" t="str">
        <f>IF(LEN(A2383)=0,"",INDEX('Smelter Look-up'!$C:$C,MATCH($A2383,'Smelter Look-up'!$E:$E,0)))</f>
        <v/>
      </c>
      <c r="D2383" s="230"/>
      <c r="E2383" s="182" t="str">
        <f ca="1">IF(ISERROR($V2383),"",OFFSET('Smelter Look-up'!$D$4,$V2383-4,0)&amp;"")</f>
        <v/>
      </c>
      <c r="F2383" s="182" t="str">
        <f ca="1">IF(ISERROR($V2383),"",OFFSET('Smelter Look-up'!$E$4,$V2383-4,0))</f>
        <v/>
      </c>
      <c r="G2383" s="182" t="str">
        <f ca="1">IF(C2383=$X$4,IF(ISERROR($V2383),"Enter smelter details","RMI"),IF(ISERROR($V2383),"",OFFSET('Smelter Look-up'!$F$4,$V2383-4,0)))</f>
        <v/>
      </c>
      <c r="H2383" s="183" t="str">
        <f ca="1">IF(ISERROR($V2383),"",OFFSET('Smelter Look-up'!$G$4,$V2383-4,0))</f>
        <v/>
      </c>
      <c r="I2383" s="184" t="str">
        <f ca="1">IF(ISERROR($V2383),"",OFFSET('Smelter Look-up'!$H$4,$V2383-4,0))</f>
        <v/>
      </c>
      <c r="J2383" s="184" t="str">
        <f ca="1">IF(ISERROR($V2383),"",OFFSET('Smelter Look-up'!$I$4,$V2383-4,0))</f>
        <v/>
      </c>
      <c r="K2383" s="224"/>
      <c r="L2383" s="224"/>
      <c r="M2383" s="224"/>
      <c r="N2383" s="224"/>
      <c r="O2383" s="224"/>
      <c r="P2383" s="185"/>
      <c r="Q2383" s="225"/>
      <c r="R2383" s="182" t="str">
        <f ca="1">IF(ISERROR($V2383),"",OFFSET('Smelter Look-up'!$C$4,$V2383-4,0)&amp;"")</f>
        <v/>
      </c>
      <c r="S2383" s="181" t="str">
        <f t="shared" ca="1" si="335"/>
        <v/>
      </c>
      <c r="T2383" s="181" t="str">
        <f ca="1">IF(B2383="","",IF(ISERROR(MATCH($J2383,SorP!$B$1:$B$6226,0)),"",INDIRECT("'SorP'!$A$"&amp;MATCH($S2383&amp;$J2383,SorP!C:C,0))))</f>
        <v/>
      </c>
      <c r="U2383" s="201"/>
      <c r="V2383" s="226" t="e">
        <f>IF(C2383="",NA(),IF(OR(C2383="Smelter not listed",C2383="Smelter not yet identified"),MATCH($B2383&amp;$D2383,'Smelter Look-up'!$J:$J,0),MATCH($B2383&amp;$C2383,'Smelter Look-up'!$J:$J,0)))</f>
        <v>#N/A</v>
      </c>
      <c r="X2383" s="227">
        <f t="shared" ca="1" si="336"/>
        <v>0</v>
      </c>
      <c r="AB2383" s="228" t="str">
        <f t="shared" si="337"/>
        <v/>
      </c>
    </row>
    <row r="2384" spans="1:28" s="227" customFormat="1" ht="20.25">
      <c r="A2384" s="181"/>
      <c r="B2384" s="182" t="str">
        <f>IF(LEN(A2384)=0,"",INDEX('Smelter Look-up'!$A:$A,MATCH($A2384,'Smelter Look-up'!$E:$E,0)))</f>
        <v/>
      </c>
      <c r="C2384" s="186" t="str">
        <f>IF(LEN(A2384)=0,"",INDEX('Smelter Look-up'!$C:$C,MATCH($A2384,'Smelter Look-up'!$E:$E,0)))</f>
        <v/>
      </c>
      <c r="D2384" s="230"/>
      <c r="E2384" s="182" t="str">
        <f ca="1">IF(ISERROR($V2384),"",OFFSET('Smelter Look-up'!$D$4,$V2384-4,0)&amp;"")</f>
        <v/>
      </c>
      <c r="F2384" s="182" t="str">
        <f ca="1">IF(ISERROR($V2384),"",OFFSET('Smelter Look-up'!$E$4,$V2384-4,0))</f>
        <v/>
      </c>
      <c r="G2384" s="182" t="str">
        <f ca="1">IF(C2384=$X$4,IF(ISERROR($V2384),"Enter smelter details","RMI"),IF(ISERROR($V2384),"",OFFSET('Smelter Look-up'!$F$4,$V2384-4,0)))</f>
        <v/>
      </c>
      <c r="H2384" s="183" t="str">
        <f ca="1">IF(ISERROR($V2384),"",OFFSET('Smelter Look-up'!$G$4,$V2384-4,0))</f>
        <v/>
      </c>
      <c r="I2384" s="184" t="str">
        <f ca="1">IF(ISERROR($V2384),"",OFFSET('Smelter Look-up'!$H$4,$V2384-4,0))</f>
        <v/>
      </c>
      <c r="J2384" s="184" t="str">
        <f ca="1">IF(ISERROR($V2384),"",OFFSET('Smelter Look-up'!$I$4,$V2384-4,0))</f>
        <v/>
      </c>
      <c r="K2384" s="224"/>
      <c r="L2384" s="224"/>
      <c r="M2384" s="224"/>
      <c r="N2384" s="224"/>
      <c r="O2384" s="224"/>
      <c r="P2384" s="185"/>
      <c r="Q2384" s="225"/>
      <c r="R2384" s="182" t="str">
        <f ca="1">IF(ISERROR($V2384),"",OFFSET('Smelter Look-up'!$C$4,$V2384-4,0)&amp;"")</f>
        <v/>
      </c>
      <c r="S2384" s="181" t="str">
        <f t="shared" ca="1" si="335"/>
        <v/>
      </c>
      <c r="T2384" s="181" t="str">
        <f ca="1">IF(B2384="","",IF(ISERROR(MATCH($J2384,SorP!$B$1:$B$6226,0)),"",INDIRECT("'SorP'!$A$"&amp;MATCH($S2384&amp;$J2384,SorP!C:C,0))))</f>
        <v/>
      </c>
      <c r="U2384" s="201"/>
      <c r="V2384" s="226" t="e">
        <f>IF(C2384="",NA(),IF(OR(C2384="Smelter not listed",C2384="Smelter not yet identified"),MATCH($B2384&amp;$D2384,'Smelter Look-up'!$J:$J,0),MATCH($B2384&amp;$C2384,'Smelter Look-up'!$J:$J,0)))</f>
        <v>#N/A</v>
      </c>
      <c r="X2384" s="227">
        <f t="shared" ca="1" si="336"/>
        <v>0</v>
      </c>
      <c r="AB2384" s="228" t="str">
        <f t="shared" si="337"/>
        <v/>
      </c>
    </row>
    <row r="2385" spans="1:28" s="227" customFormat="1" ht="20.25">
      <c r="A2385" s="181"/>
      <c r="B2385" s="182" t="str">
        <f>IF(LEN(A2385)=0,"",INDEX('Smelter Look-up'!$A:$A,MATCH($A2385,'Smelter Look-up'!$E:$E,0)))</f>
        <v/>
      </c>
      <c r="C2385" s="186" t="str">
        <f>IF(LEN(A2385)=0,"",INDEX('Smelter Look-up'!$C:$C,MATCH($A2385,'Smelter Look-up'!$E:$E,0)))</f>
        <v/>
      </c>
      <c r="D2385" s="230"/>
      <c r="E2385" s="182" t="str">
        <f ca="1">IF(ISERROR($V2385),"",OFFSET('Smelter Look-up'!$D$4,$V2385-4,0)&amp;"")</f>
        <v/>
      </c>
      <c r="F2385" s="182" t="str">
        <f ca="1">IF(ISERROR($V2385),"",OFFSET('Smelter Look-up'!$E$4,$V2385-4,0))</f>
        <v/>
      </c>
      <c r="G2385" s="182" t="str">
        <f ca="1">IF(C2385=$X$4,IF(ISERROR($V2385),"Enter smelter details","RMI"),IF(ISERROR($V2385),"",OFFSET('Smelter Look-up'!$F$4,$V2385-4,0)))</f>
        <v/>
      </c>
      <c r="H2385" s="183" t="str">
        <f ca="1">IF(ISERROR($V2385),"",OFFSET('Smelter Look-up'!$G$4,$V2385-4,0))</f>
        <v/>
      </c>
      <c r="I2385" s="184" t="str">
        <f ca="1">IF(ISERROR($V2385),"",OFFSET('Smelter Look-up'!$H$4,$V2385-4,0))</f>
        <v/>
      </c>
      <c r="J2385" s="184" t="str">
        <f ca="1">IF(ISERROR($V2385),"",OFFSET('Smelter Look-up'!$I$4,$V2385-4,0))</f>
        <v/>
      </c>
      <c r="K2385" s="224"/>
      <c r="L2385" s="224"/>
      <c r="M2385" s="224"/>
      <c r="N2385" s="224"/>
      <c r="O2385" s="224"/>
      <c r="P2385" s="185"/>
      <c r="Q2385" s="225"/>
      <c r="R2385" s="182" t="str">
        <f ca="1">IF(ISERROR($V2385),"",OFFSET('Smelter Look-up'!$C$4,$V2385-4,0)&amp;"")</f>
        <v/>
      </c>
      <c r="S2385" s="181" t="str">
        <f t="shared" ca="1" si="335"/>
        <v/>
      </c>
      <c r="T2385" s="181" t="str">
        <f ca="1">IF(B2385="","",IF(ISERROR(MATCH($J2385,SorP!$B$1:$B$6226,0)),"",INDIRECT("'SorP'!$A$"&amp;MATCH($S2385&amp;$J2385,SorP!C:C,0))))</f>
        <v/>
      </c>
      <c r="U2385" s="201"/>
      <c r="V2385" s="226" t="e">
        <f>IF(C2385="",NA(),IF(OR(C2385="Smelter not listed",C2385="Smelter not yet identified"),MATCH($B2385&amp;$D2385,'Smelter Look-up'!$J:$J,0),MATCH($B2385&amp;$C2385,'Smelter Look-up'!$J:$J,0)))</f>
        <v>#N/A</v>
      </c>
      <c r="X2385" s="227">
        <f t="shared" ca="1" si="336"/>
        <v>0</v>
      </c>
      <c r="AB2385" s="228" t="str">
        <f t="shared" si="337"/>
        <v/>
      </c>
    </row>
    <row r="2386" spans="1:28" s="227" customFormat="1" ht="20.25">
      <c r="A2386" s="181"/>
      <c r="B2386" s="182" t="str">
        <f>IF(LEN(A2386)=0,"",INDEX('Smelter Look-up'!$A:$A,MATCH($A2386,'Smelter Look-up'!$E:$E,0)))</f>
        <v/>
      </c>
      <c r="C2386" s="186" t="str">
        <f>IF(LEN(A2386)=0,"",INDEX('Smelter Look-up'!$C:$C,MATCH($A2386,'Smelter Look-up'!$E:$E,0)))</f>
        <v/>
      </c>
      <c r="D2386" s="230"/>
      <c r="E2386" s="182" t="str">
        <f ca="1">IF(ISERROR($V2386),"",OFFSET('Smelter Look-up'!$D$4,$V2386-4,0)&amp;"")</f>
        <v/>
      </c>
      <c r="F2386" s="182" t="str">
        <f ca="1">IF(ISERROR($V2386),"",OFFSET('Smelter Look-up'!$E$4,$V2386-4,0))</f>
        <v/>
      </c>
      <c r="G2386" s="182" t="str">
        <f ca="1">IF(C2386=$X$4,IF(ISERROR($V2386),"Enter smelter details","RMI"),IF(ISERROR($V2386),"",OFFSET('Smelter Look-up'!$F$4,$V2386-4,0)))</f>
        <v/>
      </c>
      <c r="H2386" s="183" t="str">
        <f ca="1">IF(ISERROR($V2386),"",OFFSET('Smelter Look-up'!$G$4,$V2386-4,0))</f>
        <v/>
      </c>
      <c r="I2386" s="184" t="str">
        <f ca="1">IF(ISERROR($V2386),"",OFFSET('Smelter Look-up'!$H$4,$V2386-4,0))</f>
        <v/>
      </c>
      <c r="J2386" s="184" t="str">
        <f ca="1">IF(ISERROR($V2386),"",OFFSET('Smelter Look-up'!$I$4,$V2386-4,0))</f>
        <v/>
      </c>
      <c r="K2386" s="224"/>
      <c r="L2386" s="224"/>
      <c r="M2386" s="224"/>
      <c r="N2386" s="224"/>
      <c r="O2386" s="224"/>
      <c r="P2386" s="185"/>
      <c r="Q2386" s="225"/>
      <c r="R2386" s="182" t="str">
        <f ca="1">IF(ISERROR($V2386),"",OFFSET('Smelter Look-up'!$C$4,$V2386-4,0)&amp;"")</f>
        <v/>
      </c>
      <c r="S2386" s="181" t="str">
        <f t="shared" ca="1" si="335"/>
        <v/>
      </c>
      <c r="T2386" s="181" t="str">
        <f ca="1">IF(B2386="","",IF(ISERROR(MATCH($J2386,SorP!$B$1:$B$6226,0)),"",INDIRECT("'SorP'!$A$"&amp;MATCH($S2386&amp;$J2386,SorP!C:C,0))))</f>
        <v/>
      </c>
      <c r="U2386" s="201"/>
      <c r="V2386" s="226" t="e">
        <f>IF(C2386="",NA(),IF(OR(C2386="Smelter not listed",C2386="Smelter not yet identified"),MATCH($B2386&amp;$D2386,'Smelter Look-up'!$J:$J,0),MATCH($B2386&amp;$C2386,'Smelter Look-up'!$J:$J,0)))</f>
        <v>#N/A</v>
      </c>
      <c r="X2386" s="227">
        <f t="shared" ca="1" si="336"/>
        <v>0</v>
      </c>
      <c r="AB2386" s="228" t="str">
        <f t="shared" si="337"/>
        <v/>
      </c>
    </row>
    <row r="2387" spans="1:28" s="227" customFormat="1" ht="20.25">
      <c r="A2387" s="181"/>
      <c r="B2387" s="182" t="str">
        <f>IF(LEN(A2387)=0,"",INDEX('Smelter Look-up'!$A:$A,MATCH($A2387,'Smelter Look-up'!$E:$E,0)))</f>
        <v/>
      </c>
      <c r="C2387" s="186" t="str">
        <f>IF(LEN(A2387)=0,"",INDEX('Smelter Look-up'!$C:$C,MATCH($A2387,'Smelter Look-up'!$E:$E,0)))</f>
        <v/>
      </c>
      <c r="D2387" s="230"/>
      <c r="E2387" s="182" t="str">
        <f ca="1">IF(ISERROR($V2387),"",OFFSET('Smelter Look-up'!$D$4,$V2387-4,0)&amp;"")</f>
        <v/>
      </c>
      <c r="F2387" s="182" t="str">
        <f ca="1">IF(ISERROR($V2387),"",OFFSET('Smelter Look-up'!$E$4,$V2387-4,0))</f>
        <v/>
      </c>
      <c r="G2387" s="182" t="str">
        <f ca="1">IF(C2387=$X$4,IF(ISERROR($V2387),"Enter smelter details","RMI"),IF(ISERROR($V2387),"",OFFSET('Smelter Look-up'!$F$4,$V2387-4,0)))</f>
        <v/>
      </c>
      <c r="H2387" s="183" t="str">
        <f ca="1">IF(ISERROR($V2387),"",OFFSET('Smelter Look-up'!$G$4,$V2387-4,0))</f>
        <v/>
      </c>
      <c r="I2387" s="184" t="str">
        <f ca="1">IF(ISERROR($V2387),"",OFFSET('Smelter Look-up'!$H$4,$V2387-4,0))</f>
        <v/>
      </c>
      <c r="J2387" s="184" t="str">
        <f ca="1">IF(ISERROR($V2387),"",OFFSET('Smelter Look-up'!$I$4,$V2387-4,0))</f>
        <v/>
      </c>
      <c r="K2387" s="224"/>
      <c r="L2387" s="224"/>
      <c r="M2387" s="224"/>
      <c r="N2387" s="224"/>
      <c r="O2387" s="224"/>
      <c r="P2387" s="185"/>
      <c r="Q2387" s="225"/>
      <c r="R2387" s="182" t="str">
        <f ca="1">IF(ISERROR($V2387),"",OFFSET('Smelter Look-up'!$C$4,$V2387-4,0)&amp;"")</f>
        <v/>
      </c>
      <c r="S2387" s="181" t="str">
        <f t="shared" ca="1" si="335"/>
        <v/>
      </c>
      <c r="T2387" s="181" t="str">
        <f ca="1">IF(B2387="","",IF(ISERROR(MATCH($J2387,SorP!$B$1:$B$6226,0)),"",INDIRECT("'SorP'!$A$"&amp;MATCH($S2387&amp;$J2387,SorP!C:C,0))))</f>
        <v/>
      </c>
      <c r="U2387" s="201"/>
      <c r="V2387" s="226" t="e">
        <f>IF(C2387="",NA(),IF(OR(C2387="Smelter not listed",C2387="Smelter not yet identified"),MATCH($B2387&amp;$D2387,'Smelter Look-up'!$J:$J,0),MATCH($B2387&amp;$C2387,'Smelter Look-up'!$J:$J,0)))</f>
        <v>#N/A</v>
      </c>
      <c r="X2387" s="227">
        <f t="shared" ca="1" si="336"/>
        <v>0</v>
      </c>
      <c r="AB2387" s="228" t="str">
        <f t="shared" si="337"/>
        <v/>
      </c>
    </row>
    <row r="2388" spans="1:28" s="227" customFormat="1" ht="20.25">
      <c r="A2388" s="181"/>
      <c r="B2388" s="182" t="str">
        <f>IF(LEN(A2388)=0,"",INDEX('Smelter Look-up'!$A:$A,MATCH($A2388,'Smelter Look-up'!$E:$E,0)))</f>
        <v/>
      </c>
      <c r="C2388" s="186" t="str">
        <f>IF(LEN(A2388)=0,"",INDEX('Smelter Look-up'!$C:$C,MATCH($A2388,'Smelter Look-up'!$E:$E,0)))</f>
        <v/>
      </c>
      <c r="D2388" s="230"/>
      <c r="E2388" s="182" t="str">
        <f ca="1">IF(ISERROR($V2388),"",OFFSET('Smelter Look-up'!$D$4,$V2388-4,0)&amp;"")</f>
        <v/>
      </c>
      <c r="F2388" s="182" t="str">
        <f ca="1">IF(ISERROR($V2388),"",OFFSET('Smelter Look-up'!$E$4,$V2388-4,0))</f>
        <v/>
      </c>
      <c r="G2388" s="182" t="str">
        <f ca="1">IF(C2388=$X$4,IF(ISERROR($V2388),"Enter smelter details","RMI"),IF(ISERROR($V2388),"",OFFSET('Smelter Look-up'!$F$4,$V2388-4,0)))</f>
        <v/>
      </c>
      <c r="H2388" s="183" t="str">
        <f ca="1">IF(ISERROR($V2388),"",OFFSET('Smelter Look-up'!$G$4,$V2388-4,0))</f>
        <v/>
      </c>
      <c r="I2388" s="184" t="str">
        <f ca="1">IF(ISERROR($V2388),"",OFFSET('Smelter Look-up'!$H$4,$V2388-4,0))</f>
        <v/>
      </c>
      <c r="J2388" s="184" t="str">
        <f ca="1">IF(ISERROR($V2388),"",OFFSET('Smelter Look-up'!$I$4,$V2388-4,0))</f>
        <v/>
      </c>
      <c r="K2388" s="224"/>
      <c r="L2388" s="224"/>
      <c r="M2388" s="224"/>
      <c r="N2388" s="224"/>
      <c r="O2388" s="224"/>
      <c r="P2388" s="185"/>
      <c r="Q2388" s="225"/>
      <c r="R2388" s="182" t="str">
        <f ca="1">IF(ISERROR($V2388),"",OFFSET('Smelter Look-up'!$C$4,$V2388-4,0)&amp;"")</f>
        <v/>
      </c>
      <c r="S2388" s="181" t="str">
        <f t="shared" ca="1" si="335"/>
        <v/>
      </c>
      <c r="T2388" s="181" t="str">
        <f ca="1">IF(B2388="","",IF(ISERROR(MATCH($J2388,SorP!$B$1:$B$6226,0)),"",INDIRECT("'SorP'!$A$"&amp;MATCH($S2388&amp;$J2388,SorP!C:C,0))))</f>
        <v/>
      </c>
      <c r="U2388" s="201"/>
      <c r="V2388" s="226" t="e">
        <f>IF(C2388="",NA(),IF(OR(C2388="Smelter not listed",C2388="Smelter not yet identified"),MATCH($B2388&amp;$D2388,'Smelter Look-up'!$J:$J,0),MATCH($B2388&amp;$C2388,'Smelter Look-up'!$J:$J,0)))</f>
        <v>#N/A</v>
      </c>
      <c r="X2388" s="227">
        <f t="shared" ca="1" si="336"/>
        <v>0</v>
      </c>
      <c r="AB2388" s="228" t="str">
        <f t="shared" si="337"/>
        <v/>
      </c>
    </row>
    <row r="2389" spans="1:28" s="227" customFormat="1" ht="20.25">
      <c r="A2389" s="181"/>
      <c r="B2389" s="182" t="str">
        <f>IF(LEN(A2389)=0,"",INDEX('Smelter Look-up'!$A:$A,MATCH($A2389,'Smelter Look-up'!$E:$E,0)))</f>
        <v/>
      </c>
      <c r="C2389" s="186" t="str">
        <f>IF(LEN(A2389)=0,"",INDEX('Smelter Look-up'!$C:$C,MATCH($A2389,'Smelter Look-up'!$E:$E,0)))</f>
        <v/>
      </c>
      <c r="D2389" s="230"/>
      <c r="E2389" s="182" t="str">
        <f ca="1">IF(ISERROR($V2389),"",OFFSET('Smelter Look-up'!$D$4,$V2389-4,0)&amp;"")</f>
        <v/>
      </c>
      <c r="F2389" s="182" t="str">
        <f ca="1">IF(ISERROR($V2389),"",OFFSET('Smelter Look-up'!$E$4,$V2389-4,0))</f>
        <v/>
      </c>
      <c r="G2389" s="182" t="str">
        <f ca="1">IF(C2389=$X$4,IF(ISERROR($V2389),"Enter smelter details","RMI"),IF(ISERROR($V2389),"",OFFSET('Smelter Look-up'!$F$4,$V2389-4,0)))</f>
        <v/>
      </c>
      <c r="H2389" s="183" t="str">
        <f ca="1">IF(ISERROR($V2389),"",OFFSET('Smelter Look-up'!$G$4,$V2389-4,0))</f>
        <v/>
      </c>
      <c r="I2389" s="184" t="str">
        <f ca="1">IF(ISERROR($V2389),"",OFFSET('Smelter Look-up'!$H$4,$V2389-4,0))</f>
        <v/>
      </c>
      <c r="J2389" s="184" t="str">
        <f ca="1">IF(ISERROR($V2389),"",OFFSET('Smelter Look-up'!$I$4,$V2389-4,0))</f>
        <v/>
      </c>
      <c r="K2389" s="224"/>
      <c r="L2389" s="224"/>
      <c r="M2389" s="224"/>
      <c r="N2389" s="224"/>
      <c r="O2389" s="224"/>
      <c r="P2389" s="185"/>
      <c r="Q2389" s="225"/>
      <c r="R2389" s="182" t="str">
        <f ca="1">IF(ISERROR($V2389),"",OFFSET('Smelter Look-up'!$C$4,$V2389-4,0)&amp;"")</f>
        <v/>
      </c>
      <c r="S2389" s="181" t="str">
        <f t="shared" ca="1" si="335"/>
        <v/>
      </c>
      <c r="T2389" s="181" t="str">
        <f ca="1">IF(B2389="","",IF(ISERROR(MATCH($J2389,SorP!$B$1:$B$6226,0)),"",INDIRECT("'SorP'!$A$"&amp;MATCH($S2389&amp;$J2389,SorP!C:C,0))))</f>
        <v/>
      </c>
      <c r="U2389" s="201"/>
      <c r="V2389" s="226" t="e">
        <f>IF(C2389="",NA(),IF(OR(C2389="Smelter not listed",C2389="Smelter not yet identified"),MATCH($B2389&amp;$D2389,'Smelter Look-up'!$J:$J,0),MATCH($B2389&amp;$C2389,'Smelter Look-up'!$J:$J,0)))</f>
        <v>#N/A</v>
      </c>
      <c r="X2389" s="227">
        <f t="shared" ca="1" si="336"/>
        <v>0</v>
      </c>
      <c r="AB2389" s="228" t="str">
        <f t="shared" si="337"/>
        <v/>
      </c>
    </row>
    <row r="2390" spans="1:28" s="227" customFormat="1" ht="20.25">
      <c r="A2390" s="181"/>
      <c r="B2390" s="182" t="str">
        <f>IF(LEN(A2390)=0,"",INDEX('Smelter Look-up'!$A:$A,MATCH($A2390,'Smelter Look-up'!$E:$E,0)))</f>
        <v/>
      </c>
      <c r="C2390" s="186" t="str">
        <f>IF(LEN(A2390)=0,"",INDEX('Smelter Look-up'!$C:$C,MATCH($A2390,'Smelter Look-up'!$E:$E,0)))</f>
        <v/>
      </c>
      <c r="D2390" s="230"/>
      <c r="E2390" s="182" t="str">
        <f ca="1">IF(ISERROR($V2390),"",OFFSET('Smelter Look-up'!$D$4,$V2390-4,0)&amp;"")</f>
        <v/>
      </c>
      <c r="F2390" s="182" t="str">
        <f ca="1">IF(ISERROR($V2390),"",OFFSET('Smelter Look-up'!$E$4,$V2390-4,0))</f>
        <v/>
      </c>
      <c r="G2390" s="182" t="str">
        <f ca="1">IF(C2390=$X$4,IF(ISERROR($V2390),"Enter smelter details","RMI"),IF(ISERROR($V2390),"",OFFSET('Smelter Look-up'!$F$4,$V2390-4,0)))</f>
        <v/>
      </c>
      <c r="H2390" s="183" t="str">
        <f ca="1">IF(ISERROR($V2390),"",OFFSET('Smelter Look-up'!$G$4,$V2390-4,0))</f>
        <v/>
      </c>
      <c r="I2390" s="184" t="str">
        <f ca="1">IF(ISERROR($V2390),"",OFFSET('Smelter Look-up'!$H$4,$V2390-4,0))</f>
        <v/>
      </c>
      <c r="J2390" s="184" t="str">
        <f ca="1">IF(ISERROR($V2390),"",OFFSET('Smelter Look-up'!$I$4,$V2390-4,0))</f>
        <v/>
      </c>
      <c r="K2390" s="224"/>
      <c r="L2390" s="224"/>
      <c r="M2390" s="224"/>
      <c r="N2390" s="224"/>
      <c r="O2390" s="224"/>
      <c r="P2390" s="185"/>
      <c r="Q2390" s="225"/>
      <c r="R2390" s="182" t="str">
        <f ca="1">IF(ISERROR($V2390),"",OFFSET('Smelter Look-up'!$C$4,$V2390-4,0)&amp;"")</f>
        <v/>
      </c>
      <c r="S2390" s="181" t="str">
        <f t="shared" ca="1" si="335"/>
        <v/>
      </c>
      <c r="T2390" s="181" t="str">
        <f ca="1">IF(B2390="","",IF(ISERROR(MATCH($J2390,SorP!$B$1:$B$6226,0)),"",INDIRECT("'SorP'!$A$"&amp;MATCH($S2390&amp;$J2390,SorP!C:C,0))))</f>
        <v/>
      </c>
      <c r="U2390" s="201"/>
      <c r="V2390" s="226" t="e">
        <f>IF(C2390="",NA(),IF(OR(C2390="Smelter not listed",C2390="Smelter not yet identified"),MATCH($B2390&amp;$D2390,'Smelter Look-up'!$J:$J,0),MATCH($B2390&amp;$C2390,'Smelter Look-up'!$J:$J,0)))</f>
        <v>#N/A</v>
      </c>
      <c r="X2390" s="227">
        <f t="shared" ca="1" si="336"/>
        <v>0</v>
      </c>
      <c r="AB2390" s="228" t="str">
        <f t="shared" si="337"/>
        <v/>
      </c>
    </row>
    <row r="2391" spans="1:28" s="227" customFormat="1" ht="20.25">
      <c r="A2391" s="181"/>
      <c r="B2391" s="182" t="str">
        <f>IF(LEN(A2391)=0,"",INDEX('Smelter Look-up'!$A:$A,MATCH($A2391,'Smelter Look-up'!$E:$E,0)))</f>
        <v/>
      </c>
      <c r="C2391" s="186" t="str">
        <f>IF(LEN(A2391)=0,"",INDEX('Smelter Look-up'!$C:$C,MATCH($A2391,'Smelter Look-up'!$E:$E,0)))</f>
        <v/>
      </c>
      <c r="D2391" s="230"/>
      <c r="E2391" s="182" t="str">
        <f ca="1">IF(ISERROR($V2391),"",OFFSET('Smelter Look-up'!$D$4,$V2391-4,0)&amp;"")</f>
        <v/>
      </c>
      <c r="F2391" s="182" t="str">
        <f ca="1">IF(ISERROR($V2391),"",OFFSET('Smelter Look-up'!$E$4,$V2391-4,0))</f>
        <v/>
      </c>
      <c r="G2391" s="182" t="str">
        <f ca="1">IF(C2391=$X$4,IF(ISERROR($V2391),"Enter smelter details","RMI"),IF(ISERROR($V2391),"",OFFSET('Smelter Look-up'!$F$4,$V2391-4,0)))</f>
        <v/>
      </c>
      <c r="H2391" s="183" t="str">
        <f ca="1">IF(ISERROR($V2391),"",OFFSET('Smelter Look-up'!$G$4,$V2391-4,0))</f>
        <v/>
      </c>
      <c r="I2391" s="184" t="str">
        <f ca="1">IF(ISERROR($V2391),"",OFFSET('Smelter Look-up'!$H$4,$V2391-4,0))</f>
        <v/>
      </c>
      <c r="J2391" s="184" t="str">
        <f ca="1">IF(ISERROR($V2391),"",OFFSET('Smelter Look-up'!$I$4,$V2391-4,0))</f>
        <v/>
      </c>
      <c r="K2391" s="224"/>
      <c r="L2391" s="224"/>
      <c r="M2391" s="224"/>
      <c r="N2391" s="224"/>
      <c r="O2391" s="224"/>
      <c r="P2391" s="185"/>
      <c r="Q2391" s="225"/>
      <c r="R2391" s="182" t="str">
        <f ca="1">IF(ISERROR($V2391),"",OFFSET('Smelter Look-up'!$C$4,$V2391-4,0)&amp;"")</f>
        <v/>
      </c>
      <c r="S2391" s="181" t="str">
        <f t="shared" ca="1" si="335"/>
        <v/>
      </c>
      <c r="T2391" s="181" t="str">
        <f ca="1">IF(B2391="","",IF(ISERROR(MATCH($J2391,SorP!$B$1:$B$6226,0)),"",INDIRECT("'SorP'!$A$"&amp;MATCH($S2391&amp;$J2391,SorP!C:C,0))))</f>
        <v/>
      </c>
      <c r="U2391" s="201"/>
      <c r="V2391" s="226" t="e">
        <f>IF(C2391="",NA(),IF(OR(C2391="Smelter not listed",C2391="Smelter not yet identified"),MATCH($B2391&amp;$D2391,'Smelter Look-up'!$J:$J,0),MATCH($B2391&amp;$C2391,'Smelter Look-up'!$J:$J,0)))</f>
        <v>#N/A</v>
      </c>
      <c r="X2391" s="227">
        <f t="shared" ca="1" si="336"/>
        <v>0</v>
      </c>
      <c r="AB2391" s="228" t="str">
        <f t="shared" si="337"/>
        <v/>
      </c>
    </row>
    <row r="2392" spans="1:28" s="227" customFormat="1" ht="20.25">
      <c r="A2392" s="181"/>
      <c r="B2392" s="182" t="str">
        <f>IF(LEN(A2392)=0,"",INDEX('Smelter Look-up'!$A:$A,MATCH($A2392,'Smelter Look-up'!$E:$E,0)))</f>
        <v/>
      </c>
      <c r="C2392" s="186" t="str">
        <f>IF(LEN(A2392)=0,"",INDEX('Smelter Look-up'!$C:$C,MATCH($A2392,'Smelter Look-up'!$E:$E,0)))</f>
        <v/>
      </c>
      <c r="D2392" s="230"/>
      <c r="E2392" s="182" t="str">
        <f ca="1">IF(ISERROR($V2392),"",OFFSET('Smelter Look-up'!$D$4,$V2392-4,0)&amp;"")</f>
        <v/>
      </c>
      <c r="F2392" s="182" t="str">
        <f ca="1">IF(ISERROR($V2392),"",OFFSET('Smelter Look-up'!$E$4,$V2392-4,0))</f>
        <v/>
      </c>
      <c r="G2392" s="182" t="str">
        <f ca="1">IF(C2392=$X$4,IF(ISERROR($V2392),"Enter smelter details","RMI"),IF(ISERROR($V2392),"",OFFSET('Smelter Look-up'!$F$4,$V2392-4,0)))</f>
        <v/>
      </c>
      <c r="H2392" s="183" t="str">
        <f ca="1">IF(ISERROR($V2392),"",OFFSET('Smelter Look-up'!$G$4,$V2392-4,0))</f>
        <v/>
      </c>
      <c r="I2392" s="184" t="str">
        <f ca="1">IF(ISERROR($V2392),"",OFFSET('Smelter Look-up'!$H$4,$V2392-4,0))</f>
        <v/>
      </c>
      <c r="J2392" s="184" t="str">
        <f ca="1">IF(ISERROR($V2392),"",OFFSET('Smelter Look-up'!$I$4,$V2392-4,0))</f>
        <v/>
      </c>
      <c r="K2392" s="224"/>
      <c r="L2392" s="224"/>
      <c r="M2392" s="224"/>
      <c r="N2392" s="224"/>
      <c r="O2392" s="224"/>
      <c r="P2392" s="185"/>
      <c r="Q2392" s="225"/>
      <c r="R2392" s="182" t="str">
        <f ca="1">IF(ISERROR($V2392),"",OFFSET('Smelter Look-up'!$C$4,$V2392-4,0)&amp;"")</f>
        <v/>
      </c>
      <c r="S2392" s="181" t="str">
        <f t="shared" ca="1" si="335"/>
        <v/>
      </c>
      <c r="T2392" s="181" t="str">
        <f ca="1">IF(B2392="","",IF(ISERROR(MATCH($J2392,SorP!$B$1:$B$6226,0)),"",INDIRECT("'SorP'!$A$"&amp;MATCH($S2392&amp;$J2392,SorP!C:C,0))))</f>
        <v/>
      </c>
      <c r="U2392" s="201"/>
      <c r="V2392" s="226" t="e">
        <f>IF(C2392="",NA(),IF(OR(C2392="Smelter not listed",C2392="Smelter not yet identified"),MATCH($B2392&amp;$D2392,'Smelter Look-up'!$J:$J,0),MATCH($B2392&amp;$C2392,'Smelter Look-up'!$J:$J,0)))</f>
        <v>#N/A</v>
      </c>
      <c r="X2392" s="227">
        <f t="shared" ca="1" si="336"/>
        <v>0</v>
      </c>
      <c r="AB2392" s="228" t="str">
        <f t="shared" si="337"/>
        <v/>
      </c>
    </row>
    <row r="2393" spans="1:28" s="227" customFormat="1" ht="20.25">
      <c r="A2393" s="181"/>
      <c r="B2393" s="182" t="str">
        <f>IF(LEN(A2393)=0,"",INDEX('Smelter Look-up'!$A:$A,MATCH($A2393,'Smelter Look-up'!$E:$E,0)))</f>
        <v/>
      </c>
      <c r="C2393" s="186" t="str">
        <f>IF(LEN(A2393)=0,"",INDEX('Smelter Look-up'!$C:$C,MATCH($A2393,'Smelter Look-up'!$E:$E,0)))</f>
        <v/>
      </c>
      <c r="D2393" s="230"/>
      <c r="E2393" s="182" t="str">
        <f ca="1">IF(ISERROR($V2393),"",OFFSET('Smelter Look-up'!$D$4,$V2393-4,0)&amp;"")</f>
        <v/>
      </c>
      <c r="F2393" s="182" t="str">
        <f ca="1">IF(ISERROR($V2393),"",OFFSET('Smelter Look-up'!$E$4,$V2393-4,0))</f>
        <v/>
      </c>
      <c r="G2393" s="182" t="str">
        <f ca="1">IF(C2393=$X$4,IF(ISERROR($V2393),"Enter smelter details","RMI"),IF(ISERROR($V2393),"",OFFSET('Smelter Look-up'!$F$4,$V2393-4,0)))</f>
        <v/>
      </c>
      <c r="H2393" s="183" t="str">
        <f ca="1">IF(ISERROR($V2393),"",OFFSET('Smelter Look-up'!$G$4,$V2393-4,0))</f>
        <v/>
      </c>
      <c r="I2393" s="184" t="str">
        <f ca="1">IF(ISERROR($V2393),"",OFFSET('Smelter Look-up'!$H$4,$V2393-4,0))</f>
        <v/>
      </c>
      <c r="J2393" s="184" t="str">
        <f ca="1">IF(ISERROR($V2393),"",OFFSET('Smelter Look-up'!$I$4,$V2393-4,0))</f>
        <v/>
      </c>
      <c r="K2393" s="224"/>
      <c r="L2393" s="224"/>
      <c r="M2393" s="224"/>
      <c r="N2393" s="224"/>
      <c r="O2393" s="224"/>
      <c r="P2393" s="185"/>
      <c r="Q2393" s="225"/>
      <c r="R2393" s="182" t="str">
        <f ca="1">IF(ISERROR($V2393),"",OFFSET('Smelter Look-up'!$C$4,$V2393-4,0)&amp;"")</f>
        <v/>
      </c>
      <c r="S2393" s="181" t="str">
        <f t="shared" ca="1" si="335"/>
        <v/>
      </c>
      <c r="T2393" s="181" t="str">
        <f ca="1">IF(B2393="","",IF(ISERROR(MATCH($J2393,SorP!$B$1:$B$6226,0)),"",INDIRECT("'SorP'!$A$"&amp;MATCH($S2393&amp;$J2393,SorP!C:C,0))))</f>
        <v/>
      </c>
      <c r="U2393" s="201"/>
      <c r="V2393" s="226" t="e">
        <f>IF(C2393="",NA(),IF(OR(C2393="Smelter not listed",C2393="Smelter not yet identified"),MATCH($B2393&amp;$D2393,'Smelter Look-up'!$J:$J,0),MATCH($B2393&amp;$C2393,'Smelter Look-up'!$J:$J,0)))</f>
        <v>#N/A</v>
      </c>
      <c r="X2393" s="227">
        <f t="shared" ca="1" si="336"/>
        <v>0</v>
      </c>
      <c r="AB2393" s="228" t="str">
        <f t="shared" si="337"/>
        <v/>
      </c>
    </row>
    <row r="2394" spans="1:28" s="227" customFormat="1" ht="20.25">
      <c r="A2394" s="181"/>
      <c r="B2394" s="182" t="str">
        <f>IF(LEN(A2394)=0,"",INDEX('Smelter Look-up'!$A:$A,MATCH($A2394,'Smelter Look-up'!$E:$E,0)))</f>
        <v/>
      </c>
      <c r="C2394" s="186" t="str">
        <f>IF(LEN(A2394)=0,"",INDEX('Smelter Look-up'!$C:$C,MATCH($A2394,'Smelter Look-up'!$E:$E,0)))</f>
        <v/>
      </c>
      <c r="D2394" s="230"/>
      <c r="E2394" s="182" t="str">
        <f ca="1">IF(ISERROR($V2394),"",OFFSET('Smelter Look-up'!$D$4,$V2394-4,0)&amp;"")</f>
        <v/>
      </c>
      <c r="F2394" s="182" t="str">
        <f ca="1">IF(ISERROR($V2394),"",OFFSET('Smelter Look-up'!$E$4,$V2394-4,0))</f>
        <v/>
      </c>
      <c r="G2394" s="182" t="str">
        <f ca="1">IF(C2394=$X$4,IF(ISERROR($V2394),"Enter smelter details","RMI"),IF(ISERROR($V2394),"",OFFSET('Smelter Look-up'!$F$4,$V2394-4,0)))</f>
        <v/>
      </c>
      <c r="H2394" s="183" t="str">
        <f ca="1">IF(ISERROR($V2394),"",OFFSET('Smelter Look-up'!$G$4,$V2394-4,0))</f>
        <v/>
      </c>
      <c r="I2394" s="184" t="str">
        <f ca="1">IF(ISERROR($V2394),"",OFFSET('Smelter Look-up'!$H$4,$V2394-4,0))</f>
        <v/>
      </c>
      <c r="J2394" s="184" t="str">
        <f ca="1">IF(ISERROR($V2394),"",OFFSET('Smelter Look-up'!$I$4,$V2394-4,0))</f>
        <v/>
      </c>
      <c r="K2394" s="224"/>
      <c r="L2394" s="224"/>
      <c r="M2394" s="224"/>
      <c r="N2394" s="224"/>
      <c r="O2394" s="224"/>
      <c r="P2394" s="185"/>
      <c r="Q2394" s="225"/>
      <c r="R2394" s="182" t="str">
        <f ca="1">IF(ISERROR($V2394),"",OFFSET('Smelter Look-up'!$C$4,$V2394-4,0)&amp;"")</f>
        <v/>
      </c>
      <c r="S2394" s="181" t="str">
        <f t="shared" ca="1" si="335"/>
        <v/>
      </c>
      <c r="T2394" s="181" t="str">
        <f ca="1">IF(B2394="","",IF(ISERROR(MATCH($J2394,SorP!$B$1:$B$6226,0)),"",INDIRECT("'SorP'!$A$"&amp;MATCH($S2394&amp;$J2394,SorP!C:C,0))))</f>
        <v/>
      </c>
      <c r="U2394" s="201"/>
      <c r="V2394" s="226" t="e">
        <f>IF(C2394="",NA(),IF(OR(C2394="Smelter not listed",C2394="Smelter not yet identified"),MATCH($B2394&amp;$D2394,'Smelter Look-up'!$J:$J,0),MATCH($B2394&amp;$C2394,'Smelter Look-up'!$J:$J,0)))</f>
        <v>#N/A</v>
      </c>
      <c r="X2394" s="227">
        <f t="shared" ca="1" si="336"/>
        <v>0</v>
      </c>
      <c r="AB2394" s="228" t="str">
        <f t="shared" si="337"/>
        <v/>
      </c>
    </row>
    <row r="2395" spans="1:28" s="227" customFormat="1" ht="20.25">
      <c r="A2395" s="181"/>
      <c r="B2395" s="182" t="str">
        <f>IF(LEN(A2395)=0,"",INDEX('Smelter Look-up'!$A:$A,MATCH($A2395,'Smelter Look-up'!$E:$E,0)))</f>
        <v/>
      </c>
      <c r="C2395" s="186" t="str">
        <f>IF(LEN(A2395)=0,"",INDEX('Smelter Look-up'!$C:$C,MATCH($A2395,'Smelter Look-up'!$E:$E,0)))</f>
        <v/>
      </c>
      <c r="D2395" s="230"/>
      <c r="E2395" s="182" t="str">
        <f ca="1">IF(ISERROR($V2395),"",OFFSET('Smelter Look-up'!$D$4,$V2395-4,0)&amp;"")</f>
        <v/>
      </c>
      <c r="F2395" s="182" t="str">
        <f ca="1">IF(ISERROR($V2395),"",OFFSET('Smelter Look-up'!$E$4,$V2395-4,0))</f>
        <v/>
      </c>
      <c r="G2395" s="182" t="str">
        <f ca="1">IF(C2395=$X$4,IF(ISERROR($V2395),"Enter smelter details","RMI"),IF(ISERROR($V2395),"",OFFSET('Smelter Look-up'!$F$4,$V2395-4,0)))</f>
        <v/>
      </c>
      <c r="H2395" s="183" t="str">
        <f ca="1">IF(ISERROR($V2395),"",OFFSET('Smelter Look-up'!$G$4,$V2395-4,0))</f>
        <v/>
      </c>
      <c r="I2395" s="184" t="str">
        <f ca="1">IF(ISERROR($V2395),"",OFFSET('Smelter Look-up'!$H$4,$V2395-4,0))</f>
        <v/>
      </c>
      <c r="J2395" s="184" t="str">
        <f ca="1">IF(ISERROR($V2395),"",OFFSET('Smelter Look-up'!$I$4,$V2395-4,0))</f>
        <v/>
      </c>
      <c r="K2395" s="224"/>
      <c r="L2395" s="224"/>
      <c r="M2395" s="224"/>
      <c r="N2395" s="224"/>
      <c r="O2395" s="224"/>
      <c r="P2395" s="185"/>
      <c r="Q2395" s="225"/>
      <c r="R2395" s="182" t="str">
        <f ca="1">IF(ISERROR($V2395),"",OFFSET('Smelter Look-up'!$C$4,$V2395-4,0)&amp;"")</f>
        <v/>
      </c>
      <c r="S2395" s="181" t="str">
        <f t="shared" ca="1" si="335"/>
        <v/>
      </c>
      <c r="T2395" s="181" t="str">
        <f ca="1">IF(B2395="","",IF(ISERROR(MATCH($J2395,SorP!$B$1:$B$6226,0)),"",INDIRECT("'SorP'!$A$"&amp;MATCH($S2395&amp;$J2395,SorP!C:C,0))))</f>
        <v/>
      </c>
      <c r="U2395" s="201"/>
      <c r="V2395" s="226" t="e">
        <f>IF(C2395="",NA(),IF(OR(C2395="Smelter not listed",C2395="Smelter not yet identified"),MATCH($B2395&amp;$D2395,'Smelter Look-up'!$J:$J,0),MATCH($B2395&amp;$C2395,'Smelter Look-up'!$J:$J,0)))</f>
        <v>#N/A</v>
      </c>
      <c r="X2395" s="227">
        <f t="shared" ca="1" si="336"/>
        <v>0</v>
      </c>
      <c r="AB2395" s="228" t="str">
        <f t="shared" si="337"/>
        <v/>
      </c>
    </row>
    <row r="2396" spans="1:28" s="227" customFormat="1" ht="20.25">
      <c r="A2396" s="181"/>
      <c r="B2396" s="182" t="str">
        <f>IF(LEN(A2396)=0,"",INDEX('Smelter Look-up'!$A:$A,MATCH($A2396,'Smelter Look-up'!$E:$E,0)))</f>
        <v/>
      </c>
      <c r="C2396" s="186" t="str">
        <f>IF(LEN(A2396)=0,"",INDEX('Smelter Look-up'!$C:$C,MATCH($A2396,'Smelter Look-up'!$E:$E,0)))</f>
        <v/>
      </c>
      <c r="D2396" s="230"/>
      <c r="E2396" s="182" t="str">
        <f ca="1">IF(ISERROR($V2396),"",OFFSET('Smelter Look-up'!$D$4,$V2396-4,0)&amp;"")</f>
        <v/>
      </c>
      <c r="F2396" s="182" t="str">
        <f ca="1">IF(ISERROR($V2396),"",OFFSET('Smelter Look-up'!$E$4,$V2396-4,0))</f>
        <v/>
      </c>
      <c r="G2396" s="182" t="str">
        <f ca="1">IF(C2396=$X$4,IF(ISERROR($V2396),"Enter smelter details","RMI"),IF(ISERROR($V2396),"",OFFSET('Smelter Look-up'!$F$4,$V2396-4,0)))</f>
        <v/>
      </c>
      <c r="H2396" s="183" t="str">
        <f ca="1">IF(ISERROR($V2396),"",OFFSET('Smelter Look-up'!$G$4,$V2396-4,0))</f>
        <v/>
      </c>
      <c r="I2396" s="184" t="str">
        <f ca="1">IF(ISERROR($V2396),"",OFFSET('Smelter Look-up'!$H$4,$V2396-4,0))</f>
        <v/>
      </c>
      <c r="J2396" s="184" t="str">
        <f ca="1">IF(ISERROR($V2396),"",OFFSET('Smelter Look-up'!$I$4,$V2396-4,0))</f>
        <v/>
      </c>
      <c r="K2396" s="224"/>
      <c r="L2396" s="224"/>
      <c r="M2396" s="224"/>
      <c r="N2396" s="224"/>
      <c r="O2396" s="224"/>
      <c r="P2396" s="185"/>
      <c r="Q2396" s="225"/>
      <c r="R2396" s="182" t="str">
        <f ca="1">IF(ISERROR($V2396),"",OFFSET('Smelter Look-up'!$C$4,$V2396-4,0)&amp;"")</f>
        <v/>
      </c>
      <c r="S2396" s="181" t="str">
        <f t="shared" ref="S2396:S2426" ca="1" si="338">IF(B2396="","",IF(ISERROR(MATCH($E2396,CL,0)),"Unknown",INDIRECT("'C'!$A$"&amp;MATCH($E2396,CL,0)+1)))</f>
        <v/>
      </c>
      <c r="T2396" s="181" t="str">
        <f ca="1">IF(B2396="","",IF(ISERROR(MATCH($J2396,SorP!$B$1:$B$6226,0)),"",INDIRECT("'SorP'!$A$"&amp;MATCH($S2396&amp;$J2396,SorP!C:C,0))))</f>
        <v/>
      </c>
      <c r="U2396" s="201"/>
      <c r="V2396" s="226" t="e">
        <f>IF(C2396="",NA(),IF(OR(C2396="Smelter not listed",C2396="Smelter not yet identified"),MATCH($B2396&amp;$D2396,'Smelter Look-up'!$J:$J,0),MATCH($B2396&amp;$C2396,'Smelter Look-up'!$J:$J,0)))</f>
        <v>#N/A</v>
      </c>
      <c r="X2396" s="227">
        <f t="shared" ref="X2396:X2426" ca="1" si="339">IF(AND(C2396="Smelter not listed",OR(LEN(D2396)=0,LEN(E2396)=0)),1,0)</f>
        <v>0</v>
      </c>
      <c r="AB2396" s="228" t="str">
        <f t="shared" ref="AB2396:AB2426" si="340">B2396&amp;C2396</f>
        <v/>
      </c>
    </row>
    <row r="2397" spans="1:28" s="227" customFormat="1" ht="20.25">
      <c r="A2397" s="181"/>
      <c r="B2397" s="182" t="str">
        <f>IF(LEN(A2397)=0,"",INDEX('Smelter Look-up'!$A:$A,MATCH($A2397,'Smelter Look-up'!$E:$E,0)))</f>
        <v/>
      </c>
      <c r="C2397" s="186" t="str">
        <f>IF(LEN(A2397)=0,"",INDEX('Smelter Look-up'!$C:$C,MATCH($A2397,'Smelter Look-up'!$E:$E,0)))</f>
        <v/>
      </c>
      <c r="D2397" s="230"/>
      <c r="E2397" s="182" t="str">
        <f ca="1">IF(ISERROR($V2397),"",OFFSET('Smelter Look-up'!$D$4,$V2397-4,0)&amp;"")</f>
        <v/>
      </c>
      <c r="F2397" s="182" t="str">
        <f ca="1">IF(ISERROR($V2397),"",OFFSET('Smelter Look-up'!$E$4,$V2397-4,0))</f>
        <v/>
      </c>
      <c r="G2397" s="182" t="str">
        <f ca="1">IF(C2397=$X$4,IF(ISERROR($V2397),"Enter smelter details","RMI"),IF(ISERROR($V2397),"",OFFSET('Smelter Look-up'!$F$4,$V2397-4,0)))</f>
        <v/>
      </c>
      <c r="H2397" s="183" t="str">
        <f ca="1">IF(ISERROR($V2397),"",OFFSET('Smelter Look-up'!$G$4,$V2397-4,0))</f>
        <v/>
      </c>
      <c r="I2397" s="184" t="str">
        <f ca="1">IF(ISERROR($V2397),"",OFFSET('Smelter Look-up'!$H$4,$V2397-4,0))</f>
        <v/>
      </c>
      <c r="J2397" s="184" t="str">
        <f ca="1">IF(ISERROR($V2397),"",OFFSET('Smelter Look-up'!$I$4,$V2397-4,0))</f>
        <v/>
      </c>
      <c r="K2397" s="224"/>
      <c r="L2397" s="224"/>
      <c r="M2397" s="224"/>
      <c r="N2397" s="224"/>
      <c r="O2397" s="224"/>
      <c r="P2397" s="185"/>
      <c r="Q2397" s="225"/>
      <c r="R2397" s="182" t="str">
        <f ca="1">IF(ISERROR($V2397),"",OFFSET('Smelter Look-up'!$C$4,$V2397-4,0)&amp;"")</f>
        <v/>
      </c>
      <c r="S2397" s="181" t="str">
        <f t="shared" ca="1" si="338"/>
        <v/>
      </c>
      <c r="T2397" s="181" t="str">
        <f ca="1">IF(B2397="","",IF(ISERROR(MATCH($J2397,SorP!$B$1:$B$6226,0)),"",INDIRECT("'SorP'!$A$"&amp;MATCH($S2397&amp;$J2397,SorP!C:C,0))))</f>
        <v/>
      </c>
      <c r="U2397" s="201"/>
      <c r="V2397" s="226" t="e">
        <f>IF(C2397="",NA(),IF(OR(C2397="Smelter not listed",C2397="Smelter not yet identified"),MATCH($B2397&amp;$D2397,'Smelter Look-up'!$J:$J,0),MATCH($B2397&amp;$C2397,'Smelter Look-up'!$J:$J,0)))</f>
        <v>#N/A</v>
      </c>
      <c r="X2397" s="227">
        <f t="shared" ca="1" si="339"/>
        <v>0</v>
      </c>
      <c r="AB2397" s="228" t="str">
        <f t="shared" si="340"/>
        <v/>
      </c>
    </row>
    <row r="2398" spans="1:28" s="227" customFormat="1" ht="20.25">
      <c r="A2398" s="181"/>
      <c r="B2398" s="182" t="str">
        <f>IF(LEN(A2398)=0,"",INDEX('Smelter Look-up'!$A:$A,MATCH($A2398,'Smelter Look-up'!$E:$E,0)))</f>
        <v/>
      </c>
      <c r="C2398" s="186" t="str">
        <f>IF(LEN(A2398)=0,"",INDEX('Smelter Look-up'!$C:$C,MATCH($A2398,'Smelter Look-up'!$E:$E,0)))</f>
        <v/>
      </c>
      <c r="D2398" s="230"/>
      <c r="E2398" s="182" t="str">
        <f ca="1">IF(ISERROR($V2398),"",OFFSET('Smelter Look-up'!$D$4,$V2398-4,0)&amp;"")</f>
        <v/>
      </c>
      <c r="F2398" s="182" t="str">
        <f ca="1">IF(ISERROR($V2398),"",OFFSET('Smelter Look-up'!$E$4,$V2398-4,0))</f>
        <v/>
      </c>
      <c r="G2398" s="182" t="str">
        <f ca="1">IF(C2398=$X$4,IF(ISERROR($V2398),"Enter smelter details","RMI"),IF(ISERROR($V2398),"",OFFSET('Smelter Look-up'!$F$4,$V2398-4,0)))</f>
        <v/>
      </c>
      <c r="H2398" s="183" t="str">
        <f ca="1">IF(ISERROR($V2398),"",OFFSET('Smelter Look-up'!$G$4,$V2398-4,0))</f>
        <v/>
      </c>
      <c r="I2398" s="184" t="str">
        <f ca="1">IF(ISERROR($V2398),"",OFFSET('Smelter Look-up'!$H$4,$V2398-4,0))</f>
        <v/>
      </c>
      <c r="J2398" s="184" t="str">
        <f ca="1">IF(ISERROR($V2398),"",OFFSET('Smelter Look-up'!$I$4,$V2398-4,0))</f>
        <v/>
      </c>
      <c r="K2398" s="224"/>
      <c r="L2398" s="224"/>
      <c r="M2398" s="224"/>
      <c r="N2398" s="224"/>
      <c r="O2398" s="224"/>
      <c r="P2398" s="185"/>
      <c r="Q2398" s="225"/>
      <c r="R2398" s="182" t="str">
        <f ca="1">IF(ISERROR($V2398),"",OFFSET('Smelter Look-up'!$C$4,$V2398-4,0)&amp;"")</f>
        <v/>
      </c>
      <c r="S2398" s="181" t="str">
        <f t="shared" ca="1" si="338"/>
        <v/>
      </c>
      <c r="T2398" s="181" t="str">
        <f ca="1">IF(B2398="","",IF(ISERROR(MATCH($J2398,SorP!$B$1:$B$6226,0)),"",INDIRECT("'SorP'!$A$"&amp;MATCH($S2398&amp;$J2398,SorP!C:C,0))))</f>
        <v/>
      </c>
      <c r="U2398" s="201"/>
      <c r="V2398" s="226" t="e">
        <f>IF(C2398="",NA(),IF(OR(C2398="Smelter not listed",C2398="Smelter not yet identified"),MATCH($B2398&amp;$D2398,'Smelter Look-up'!$J:$J,0),MATCH($B2398&amp;$C2398,'Smelter Look-up'!$J:$J,0)))</f>
        <v>#N/A</v>
      </c>
      <c r="X2398" s="227">
        <f t="shared" ca="1" si="339"/>
        <v>0</v>
      </c>
      <c r="AB2398" s="228" t="str">
        <f t="shared" si="340"/>
        <v/>
      </c>
    </row>
    <row r="2399" spans="1:28" s="227" customFormat="1" ht="20.25">
      <c r="A2399" s="181"/>
      <c r="B2399" s="182" t="str">
        <f>IF(LEN(A2399)=0,"",INDEX('Smelter Look-up'!$A:$A,MATCH($A2399,'Smelter Look-up'!$E:$E,0)))</f>
        <v/>
      </c>
      <c r="C2399" s="186" t="str">
        <f>IF(LEN(A2399)=0,"",INDEX('Smelter Look-up'!$C:$C,MATCH($A2399,'Smelter Look-up'!$E:$E,0)))</f>
        <v/>
      </c>
      <c r="D2399" s="230"/>
      <c r="E2399" s="182" t="str">
        <f ca="1">IF(ISERROR($V2399),"",OFFSET('Smelter Look-up'!$D$4,$V2399-4,0)&amp;"")</f>
        <v/>
      </c>
      <c r="F2399" s="182" t="str">
        <f ca="1">IF(ISERROR($V2399),"",OFFSET('Smelter Look-up'!$E$4,$V2399-4,0))</f>
        <v/>
      </c>
      <c r="G2399" s="182" t="str">
        <f ca="1">IF(C2399=$X$4,IF(ISERROR($V2399),"Enter smelter details","RMI"),IF(ISERROR($V2399),"",OFFSET('Smelter Look-up'!$F$4,$V2399-4,0)))</f>
        <v/>
      </c>
      <c r="H2399" s="183" t="str">
        <f ca="1">IF(ISERROR($V2399),"",OFFSET('Smelter Look-up'!$G$4,$V2399-4,0))</f>
        <v/>
      </c>
      <c r="I2399" s="184" t="str">
        <f ca="1">IF(ISERROR($V2399),"",OFFSET('Smelter Look-up'!$H$4,$V2399-4,0))</f>
        <v/>
      </c>
      <c r="J2399" s="184" t="str">
        <f ca="1">IF(ISERROR($V2399),"",OFFSET('Smelter Look-up'!$I$4,$V2399-4,0))</f>
        <v/>
      </c>
      <c r="K2399" s="224"/>
      <c r="L2399" s="224"/>
      <c r="M2399" s="224"/>
      <c r="N2399" s="224"/>
      <c r="O2399" s="224"/>
      <c r="P2399" s="185"/>
      <c r="Q2399" s="225"/>
      <c r="R2399" s="182" t="str">
        <f ca="1">IF(ISERROR($V2399),"",OFFSET('Smelter Look-up'!$C$4,$V2399-4,0)&amp;"")</f>
        <v/>
      </c>
      <c r="S2399" s="181" t="str">
        <f t="shared" ca="1" si="338"/>
        <v/>
      </c>
      <c r="T2399" s="181" t="str">
        <f ca="1">IF(B2399="","",IF(ISERROR(MATCH($J2399,SorP!$B$1:$B$6226,0)),"",INDIRECT("'SorP'!$A$"&amp;MATCH($S2399&amp;$J2399,SorP!C:C,0))))</f>
        <v/>
      </c>
      <c r="U2399" s="201"/>
      <c r="V2399" s="226" t="e">
        <f>IF(C2399="",NA(),IF(OR(C2399="Smelter not listed",C2399="Smelter not yet identified"),MATCH($B2399&amp;$D2399,'Smelter Look-up'!$J:$J,0),MATCH($B2399&amp;$C2399,'Smelter Look-up'!$J:$J,0)))</f>
        <v>#N/A</v>
      </c>
      <c r="X2399" s="227">
        <f t="shared" ca="1" si="339"/>
        <v>0</v>
      </c>
      <c r="AB2399" s="228" t="str">
        <f t="shared" si="340"/>
        <v/>
      </c>
    </row>
    <row r="2400" spans="1:28" s="227" customFormat="1" ht="20.25">
      <c r="A2400" s="181"/>
      <c r="B2400" s="182" t="str">
        <f>IF(LEN(A2400)=0,"",INDEX('Smelter Look-up'!$A:$A,MATCH($A2400,'Smelter Look-up'!$E:$E,0)))</f>
        <v/>
      </c>
      <c r="C2400" s="186" t="str">
        <f>IF(LEN(A2400)=0,"",INDEX('Smelter Look-up'!$C:$C,MATCH($A2400,'Smelter Look-up'!$E:$E,0)))</f>
        <v/>
      </c>
      <c r="D2400" s="230"/>
      <c r="E2400" s="182" t="str">
        <f ca="1">IF(ISERROR($V2400),"",OFFSET('Smelter Look-up'!$D$4,$V2400-4,0)&amp;"")</f>
        <v/>
      </c>
      <c r="F2400" s="182" t="str">
        <f ca="1">IF(ISERROR($V2400),"",OFFSET('Smelter Look-up'!$E$4,$V2400-4,0))</f>
        <v/>
      </c>
      <c r="G2400" s="182" t="str">
        <f ca="1">IF(C2400=$X$4,IF(ISERROR($V2400),"Enter smelter details","RMI"),IF(ISERROR($V2400),"",OFFSET('Smelter Look-up'!$F$4,$V2400-4,0)))</f>
        <v/>
      </c>
      <c r="H2400" s="183" t="str">
        <f ca="1">IF(ISERROR($V2400),"",OFFSET('Smelter Look-up'!$G$4,$V2400-4,0))</f>
        <v/>
      </c>
      <c r="I2400" s="184" t="str">
        <f ca="1">IF(ISERROR($V2400),"",OFFSET('Smelter Look-up'!$H$4,$V2400-4,0))</f>
        <v/>
      </c>
      <c r="J2400" s="184" t="str">
        <f ca="1">IF(ISERROR($V2400),"",OFFSET('Smelter Look-up'!$I$4,$V2400-4,0))</f>
        <v/>
      </c>
      <c r="K2400" s="224"/>
      <c r="L2400" s="224"/>
      <c r="M2400" s="224"/>
      <c r="N2400" s="224"/>
      <c r="O2400" s="224"/>
      <c r="P2400" s="185"/>
      <c r="Q2400" s="225"/>
      <c r="R2400" s="182" t="str">
        <f ca="1">IF(ISERROR($V2400),"",OFFSET('Smelter Look-up'!$C$4,$V2400-4,0)&amp;"")</f>
        <v/>
      </c>
      <c r="S2400" s="181" t="str">
        <f t="shared" ca="1" si="338"/>
        <v/>
      </c>
      <c r="T2400" s="181" t="str">
        <f ca="1">IF(B2400="","",IF(ISERROR(MATCH($J2400,SorP!$B$1:$B$6226,0)),"",INDIRECT("'SorP'!$A$"&amp;MATCH($S2400&amp;$J2400,SorP!C:C,0))))</f>
        <v/>
      </c>
      <c r="U2400" s="201"/>
      <c r="V2400" s="226" t="e">
        <f>IF(C2400="",NA(),IF(OR(C2400="Smelter not listed",C2400="Smelter not yet identified"),MATCH($B2400&amp;$D2400,'Smelter Look-up'!$J:$J,0),MATCH($B2400&amp;$C2400,'Smelter Look-up'!$J:$J,0)))</f>
        <v>#N/A</v>
      </c>
      <c r="X2400" s="227">
        <f t="shared" ca="1" si="339"/>
        <v>0</v>
      </c>
      <c r="AB2400" s="228" t="str">
        <f t="shared" si="340"/>
        <v/>
      </c>
    </row>
    <row r="2401" spans="1:28" s="227" customFormat="1" ht="20.25">
      <c r="A2401" s="181"/>
      <c r="B2401" s="182" t="str">
        <f>IF(LEN(A2401)=0,"",INDEX('Smelter Look-up'!$A:$A,MATCH($A2401,'Smelter Look-up'!$E:$E,0)))</f>
        <v/>
      </c>
      <c r="C2401" s="186" t="str">
        <f>IF(LEN(A2401)=0,"",INDEX('Smelter Look-up'!$C:$C,MATCH($A2401,'Smelter Look-up'!$E:$E,0)))</f>
        <v/>
      </c>
      <c r="D2401" s="230"/>
      <c r="E2401" s="182" t="str">
        <f ca="1">IF(ISERROR($V2401),"",OFFSET('Smelter Look-up'!$D$4,$V2401-4,0)&amp;"")</f>
        <v/>
      </c>
      <c r="F2401" s="182" t="str">
        <f ca="1">IF(ISERROR($V2401),"",OFFSET('Smelter Look-up'!$E$4,$V2401-4,0))</f>
        <v/>
      </c>
      <c r="G2401" s="182" t="str">
        <f ca="1">IF(C2401=$X$4,IF(ISERROR($V2401),"Enter smelter details","RMI"),IF(ISERROR($V2401),"",OFFSET('Smelter Look-up'!$F$4,$V2401-4,0)))</f>
        <v/>
      </c>
      <c r="H2401" s="183" t="str">
        <f ca="1">IF(ISERROR($V2401),"",OFFSET('Smelter Look-up'!$G$4,$V2401-4,0))</f>
        <v/>
      </c>
      <c r="I2401" s="184" t="str">
        <f ca="1">IF(ISERROR($V2401),"",OFFSET('Smelter Look-up'!$H$4,$V2401-4,0))</f>
        <v/>
      </c>
      <c r="J2401" s="184" t="str">
        <f ca="1">IF(ISERROR($V2401),"",OFFSET('Smelter Look-up'!$I$4,$V2401-4,0))</f>
        <v/>
      </c>
      <c r="K2401" s="224"/>
      <c r="L2401" s="224"/>
      <c r="M2401" s="224"/>
      <c r="N2401" s="224"/>
      <c r="O2401" s="224"/>
      <c r="P2401" s="185"/>
      <c r="Q2401" s="225"/>
      <c r="R2401" s="182" t="str">
        <f ca="1">IF(ISERROR($V2401),"",OFFSET('Smelter Look-up'!$C$4,$V2401-4,0)&amp;"")</f>
        <v/>
      </c>
      <c r="S2401" s="181" t="str">
        <f t="shared" ca="1" si="338"/>
        <v/>
      </c>
      <c r="T2401" s="181" t="str">
        <f ca="1">IF(B2401="","",IF(ISERROR(MATCH($J2401,SorP!$B$1:$B$6226,0)),"",INDIRECT("'SorP'!$A$"&amp;MATCH($S2401&amp;$J2401,SorP!C:C,0))))</f>
        <v/>
      </c>
      <c r="U2401" s="201"/>
      <c r="V2401" s="226" t="e">
        <f>IF(C2401="",NA(),IF(OR(C2401="Smelter not listed",C2401="Smelter not yet identified"),MATCH($B2401&amp;$D2401,'Smelter Look-up'!$J:$J,0),MATCH($B2401&amp;$C2401,'Smelter Look-up'!$J:$J,0)))</f>
        <v>#N/A</v>
      </c>
      <c r="X2401" s="227">
        <f t="shared" ca="1" si="339"/>
        <v>0</v>
      </c>
      <c r="AB2401" s="228" t="str">
        <f t="shared" si="340"/>
        <v/>
      </c>
    </row>
    <row r="2402" spans="1:28" s="227" customFormat="1" ht="20.25">
      <c r="A2402" s="181"/>
      <c r="B2402" s="182" t="str">
        <f>IF(LEN(A2402)=0,"",INDEX('Smelter Look-up'!$A:$A,MATCH($A2402,'Smelter Look-up'!$E:$E,0)))</f>
        <v/>
      </c>
      <c r="C2402" s="186" t="str">
        <f>IF(LEN(A2402)=0,"",INDEX('Smelter Look-up'!$C:$C,MATCH($A2402,'Smelter Look-up'!$E:$E,0)))</f>
        <v/>
      </c>
      <c r="D2402" s="230"/>
      <c r="E2402" s="182" t="str">
        <f ca="1">IF(ISERROR($V2402),"",OFFSET('Smelter Look-up'!$D$4,$V2402-4,0)&amp;"")</f>
        <v/>
      </c>
      <c r="F2402" s="182" t="str">
        <f ca="1">IF(ISERROR($V2402),"",OFFSET('Smelter Look-up'!$E$4,$V2402-4,0))</f>
        <v/>
      </c>
      <c r="G2402" s="182" t="str">
        <f ca="1">IF(C2402=$X$4,IF(ISERROR($V2402),"Enter smelter details","RMI"),IF(ISERROR($V2402),"",OFFSET('Smelter Look-up'!$F$4,$V2402-4,0)))</f>
        <v/>
      </c>
      <c r="H2402" s="183" t="str">
        <f ca="1">IF(ISERROR($V2402),"",OFFSET('Smelter Look-up'!$G$4,$V2402-4,0))</f>
        <v/>
      </c>
      <c r="I2402" s="184" t="str">
        <f ca="1">IF(ISERROR($V2402),"",OFFSET('Smelter Look-up'!$H$4,$V2402-4,0))</f>
        <v/>
      </c>
      <c r="J2402" s="184" t="str">
        <f ca="1">IF(ISERROR($V2402),"",OFFSET('Smelter Look-up'!$I$4,$V2402-4,0))</f>
        <v/>
      </c>
      <c r="K2402" s="224"/>
      <c r="L2402" s="224"/>
      <c r="M2402" s="224"/>
      <c r="N2402" s="224"/>
      <c r="O2402" s="224"/>
      <c r="P2402" s="185"/>
      <c r="Q2402" s="225"/>
      <c r="R2402" s="182" t="str">
        <f ca="1">IF(ISERROR($V2402),"",OFFSET('Smelter Look-up'!$C$4,$V2402-4,0)&amp;"")</f>
        <v/>
      </c>
      <c r="S2402" s="181" t="str">
        <f t="shared" ca="1" si="338"/>
        <v/>
      </c>
      <c r="T2402" s="181" t="str">
        <f ca="1">IF(B2402="","",IF(ISERROR(MATCH($J2402,SorP!$B$1:$B$6226,0)),"",INDIRECT("'SorP'!$A$"&amp;MATCH($S2402&amp;$J2402,SorP!C:C,0))))</f>
        <v/>
      </c>
      <c r="U2402" s="201"/>
      <c r="V2402" s="226" t="e">
        <f>IF(C2402="",NA(),IF(OR(C2402="Smelter not listed",C2402="Smelter not yet identified"),MATCH($B2402&amp;$D2402,'Smelter Look-up'!$J:$J,0),MATCH($B2402&amp;$C2402,'Smelter Look-up'!$J:$J,0)))</f>
        <v>#N/A</v>
      </c>
      <c r="X2402" s="227">
        <f t="shared" ca="1" si="339"/>
        <v>0</v>
      </c>
      <c r="AB2402" s="228" t="str">
        <f t="shared" si="340"/>
        <v/>
      </c>
    </row>
    <row r="2403" spans="1:28" s="227" customFormat="1" ht="20.25">
      <c r="A2403" s="181"/>
      <c r="B2403" s="182" t="str">
        <f>IF(LEN(A2403)=0,"",INDEX('Smelter Look-up'!$A:$A,MATCH($A2403,'Smelter Look-up'!$E:$E,0)))</f>
        <v/>
      </c>
      <c r="C2403" s="186" t="str">
        <f>IF(LEN(A2403)=0,"",INDEX('Smelter Look-up'!$C:$C,MATCH($A2403,'Smelter Look-up'!$E:$E,0)))</f>
        <v/>
      </c>
      <c r="D2403" s="230"/>
      <c r="E2403" s="182" t="str">
        <f ca="1">IF(ISERROR($V2403),"",OFFSET('Smelter Look-up'!$D$4,$V2403-4,0)&amp;"")</f>
        <v/>
      </c>
      <c r="F2403" s="182" t="str">
        <f ca="1">IF(ISERROR($V2403),"",OFFSET('Smelter Look-up'!$E$4,$V2403-4,0))</f>
        <v/>
      </c>
      <c r="G2403" s="182" t="str">
        <f ca="1">IF(C2403=$X$4,IF(ISERROR($V2403),"Enter smelter details","RMI"),IF(ISERROR($V2403),"",OFFSET('Smelter Look-up'!$F$4,$V2403-4,0)))</f>
        <v/>
      </c>
      <c r="H2403" s="183" t="str">
        <f ca="1">IF(ISERROR($V2403),"",OFFSET('Smelter Look-up'!$G$4,$V2403-4,0))</f>
        <v/>
      </c>
      <c r="I2403" s="184" t="str">
        <f ca="1">IF(ISERROR($V2403),"",OFFSET('Smelter Look-up'!$H$4,$V2403-4,0))</f>
        <v/>
      </c>
      <c r="J2403" s="184" t="str">
        <f ca="1">IF(ISERROR($V2403),"",OFFSET('Smelter Look-up'!$I$4,$V2403-4,0))</f>
        <v/>
      </c>
      <c r="K2403" s="224"/>
      <c r="L2403" s="224"/>
      <c r="M2403" s="224"/>
      <c r="N2403" s="224"/>
      <c r="O2403" s="224"/>
      <c r="P2403" s="185"/>
      <c r="Q2403" s="225"/>
      <c r="R2403" s="182" t="str">
        <f ca="1">IF(ISERROR($V2403),"",OFFSET('Smelter Look-up'!$C$4,$V2403-4,0)&amp;"")</f>
        <v/>
      </c>
      <c r="S2403" s="181" t="str">
        <f t="shared" ca="1" si="338"/>
        <v/>
      </c>
      <c r="T2403" s="181" t="str">
        <f ca="1">IF(B2403="","",IF(ISERROR(MATCH($J2403,SorP!$B$1:$B$6226,0)),"",INDIRECT("'SorP'!$A$"&amp;MATCH($S2403&amp;$J2403,SorP!C:C,0))))</f>
        <v/>
      </c>
      <c r="U2403" s="201"/>
      <c r="V2403" s="226" t="e">
        <f>IF(C2403="",NA(),IF(OR(C2403="Smelter not listed",C2403="Smelter not yet identified"),MATCH($B2403&amp;$D2403,'Smelter Look-up'!$J:$J,0),MATCH($B2403&amp;$C2403,'Smelter Look-up'!$J:$J,0)))</f>
        <v>#N/A</v>
      </c>
      <c r="X2403" s="227">
        <f t="shared" ca="1" si="339"/>
        <v>0</v>
      </c>
      <c r="AB2403" s="228" t="str">
        <f t="shared" si="340"/>
        <v/>
      </c>
    </row>
    <row r="2404" spans="1:28" s="227" customFormat="1" ht="20.25">
      <c r="A2404" s="181"/>
      <c r="B2404" s="182" t="str">
        <f>IF(LEN(A2404)=0,"",INDEX('Smelter Look-up'!$A:$A,MATCH($A2404,'Smelter Look-up'!$E:$E,0)))</f>
        <v/>
      </c>
      <c r="C2404" s="186" t="str">
        <f>IF(LEN(A2404)=0,"",INDEX('Smelter Look-up'!$C:$C,MATCH($A2404,'Smelter Look-up'!$E:$E,0)))</f>
        <v/>
      </c>
      <c r="D2404" s="230"/>
      <c r="E2404" s="182" t="str">
        <f ca="1">IF(ISERROR($V2404),"",OFFSET('Smelter Look-up'!$D$4,$V2404-4,0)&amp;"")</f>
        <v/>
      </c>
      <c r="F2404" s="182" t="str">
        <f ca="1">IF(ISERROR($V2404),"",OFFSET('Smelter Look-up'!$E$4,$V2404-4,0))</f>
        <v/>
      </c>
      <c r="G2404" s="182" t="str">
        <f ca="1">IF(C2404=$X$4,IF(ISERROR($V2404),"Enter smelter details","RMI"),IF(ISERROR($V2404),"",OFFSET('Smelter Look-up'!$F$4,$V2404-4,0)))</f>
        <v/>
      </c>
      <c r="H2404" s="183" t="str">
        <f ca="1">IF(ISERROR($V2404),"",OFFSET('Smelter Look-up'!$G$4,$V2404-4,0))</f>
        <v/>
      </c>
      <c r="I2404" s="184" t="str">
        <f ca="1">IF(ISERROR($V2404),"",OFFSET('Smelter Look-up'!$H$4,$V2404-4,0))</f>
        <v/>
      </c>
      <c r="J2404" s="184" t="str">
        <f ca="1">IF(ISERROR($V2404),"",OFFSET('Smelter Look-up'!$I$4,$V2404-4,0))</f>
        <v/>
      </c>
      <c r="K2404" s="224"/>
      <c r="L2404" s="224"/>
      <c r="M2404" s="224"/>
      <c r="N2404" s="224"/>
      <c r="O2404" s="224"/>
      <c r="P2404" s="185"/>
      <c r="Q2404" s="225"/>
      <c r="R2404" s="182" t="str">
        <f ca="1">IF(ISERROR($V2404),"",OFFSET('Smelter Look-up'!$C$4,$V2404-4,0)&amp;"")</f>
        <v/>
      </c>
      <c r="S2404" s="181" t="str">
        <f t="shared" ca="1" si="338"/>
        <v/>
      </c>
      <c r="T2404" s="181" t="str">
        <f ca="1">IF(B2404="","",IF(ISERROR(MATCH($J2404,SorP!$B$1:$B$6226,0)),"",INDIRECT("'SorP'!$A$"&amp;MATCH($S2404&amp;$J2404,SorP!C:C,0))))</f>
        <v/>
      </c>
      <c r="U2404" s="201"/>
      <c r="V2404" s="226" t="e">
        <f>IF(C2404="",NA(),IF(OR(C2404="Smelter not listed",C2404="Smelter not yet identified"),MATCH($B2404&amp;$D2404,'Smelter Look-up'!$J:$J,0),MATCH($B2404&amp;$C2404,'Smelter Look-up'!$J:$J,0)))</f>
        <v>#N/A</v>
      </c>
      <c r="X2404" s="227">
        <f t="shared" ca="1" si="339"/>
        <v>0</v>
      </c>
      <c r="AB2404" s="228" t="str">
        <f t="shared" si="340"/>
        <v/>
      </c>
    </row>
    <row r="2405" spans="1:28" s="227" customFormat="1" ht="20.25">
      <c r="A2405" s="181"/>
      <c r="B2405" s="182" t="str">
        <f>IF(LEN(A2405)=0,"",INDEX('Smelter Look-up'!$A:$A,MATCH($A2405,'Smelter Look-up'!$E:$E,0)))</f>
        <v/>
      </c>
      <c r="C2405" s="186" t="str">
        <f>IF(LEN(A2405)=0,"",INDEX('Smelter Look-up'!$C:$C,MATCH($A2405,'Smelter Look-up'!$E:$E,0)))</f>
        <v/>
      </c>
      <c r="D2405" s="230"/>
      <c r="E2405" s="182" t="str">
        <f ca="1">IF(ISERROR($V2405),"",OFFSET('Smelter Look-up'!$D$4,$V2405-4,0)&amp;"")</f>
        <v/>
      </c>
      <c r="F2405" s="182" t="str">
        <f ca="1">IF(ISERROR($V2405),"",OFFSET('Smelter Look-up'!$E$4,$V2405-4,0))</f>
        <v/>
      </c>
      <c r="G2405" s="182" t="str">
        <f ca="1">IF(C2405=$X$4,IF(ISERROR($V2405),"Enter smelter details","RMI"),IF(ISERROR($V2405),"",OFFSET('Smelter Look-up'!$F$4,$V2405-4,0)))</f>
        <v/>
      </c>
      <c r="H2405" s="183" t="str">
        <f ca="1">IF(ISERROR($V2405),"",OFFSET('Smelter Look-up'!$G$4,$V2405-4,0))</f>
        <v/>
      </c>
      <c r="I2405" s="184" t="str">
        <f ca="1">IF(ISERROR($V2405),"",OFFSET('Smelter Look-up'!$H$4,$V2405-4,0))</f>
        <v/>
      </c>
      <c r="J2405" s="184" t="str">
        <f ca="1">IF(ISERROR($V2405),"",OFFSET('Smelter Look-up'!$I$4,$V2405-4,0))</f>
        <v/>
      </c>
      <c r="K2405" s="224"/>
      <c r="L2405" s="224"/>
      <c r="M2405" s="224"/>
      <c r="N2405" s="224"/>
      <c r="O2405" s="224"/>
      <c r="P2405" s="185"/>
      <c r="Q2405" s="225"/>
      <c r="R2405" s="182" t="str">
        <f ca="1">IF(ISERROR($V2405),"",OFFSET('Smelter Look-up'!$C$4,$V2405-4,0)&amp;"")</f>
        <v/>
      </c>
      <c r="S2405" s="181" t="str">
        <f t="shared" ca="1" si="338"/>
        <v/>
      </c>
      <c r="T2405" s="181" t="str">
        <f ca="1">IF(B2405="","",IF(ISERROR(MATCH($J2405,SorP!$B$1:$B$6226,0)),"",INDIRECT("'SorP'!$A$"&amp;MATCH($S2405&amp;$J2405,SorP!C:C,0))))</f>
        <v/>
      </c>
      <c r="U2405" s="201"/>
      <c r="V2405" s="226" t="e">
        <f>IF(C2405="",NA(),IF(OR(C2405="Smelter not listed",C2405="Smelter not yet identified"),MATCH($B2405&amp;$D2405,'Smelter Look-up'!$J:$J,0),MATCH($B2405&amp;$C2405,'Smelter Look-up'!$J:$J,0)))</f>
        <v>#N/A</v>
      </c>
      <c r="X2405" s="227">
        <f t="shared" ca="1" si="339"/>
        <v>0</v>
      </c>
      <c r="AB2405" s="228" t="str">
        <f t="shared" si="340"/>
        <v/>
      </c>
    </row>
    <row r="2406" spans="1:28" s="227" customFormat="1" ht="20.25">
      <c r="A2406" s="181"/>
      <c r="B2406" s="182" t="str">
        <f>IF(LEN(A2406)=0,"",INDEX('Smelter Look-up'!$A:$A,MATCH($A2406,'Smelter Look-up'!$E:$E,0)))</f>
        <v/>
      </c>
      <c r="C2406" s="186" t="str">
        <f>IF(LEN(A2406)=0,"",INDEX('Smelter Look-up'!$C:$C,MATCH($A2406,'Smelter Look-up'!$E:$E,0)))</f>
        <v/>
      </c>
      <c r="D2406" s="230"/>
      <c r="E2406" s="182" t="str">
        <f ca="1">IF(ISERROR($V2406),"",OFFSET('Smelter Look-up'!$D$4,$V2406-4,0)&amp;"")</f>
        <v/>
      </c>
      <c r="F2406" s="182" t="str">
        <f ca="1">IF(ISERROR($V2406),"",OFFSET('Smelter Look-up'!$E$4,$V2406-4,0))</f>
        <v/>
      </c>
      <c r="G2406" s="182" t="str">
        <f ca="1">IF(C2406=$X$4,IF(ISERROR($V2406),"Enter smelter details","RMI"),IF(ISERROR($V2406),"",OFFSET('Smelter Look-up'!$F$4,$V2406-4,0)))</f>
        <v/>
      </c>
      <c r="H2406" s="183" t="str">
        <f ca="1">IF(ISERROR($V2406),"",OFFSET('Smelter Look-up'!$G$4,$V2406-4,0))</f>
        <v/>
      </c>
      <c r="I2406" s="184" t="str">
        <f ca="1">IF(ISERROR($V2406),"",OFFSET('Smelter Look-up'!$H$4,$V2406-4,0))</f>
        <v/>
      </c>
      <c r="J2406" s="184" t="str">
        <f ca="1">IF(ISERROR($V2406),"",OFFSET('Smelter Look-up'!$I$4,$V2406-4,0))</f>
        <v/>
      </c>
      <c r="K2406" s="224"/>
      <c r="L2406" s="224"/>
      <c r="M2406" s="224"/>
      <c r="N2406" s="224"/>
      <c r="O2406" s="224"/>
      <c r="P2406" s="185"/>
      <c r="Q2406" s="225"/>
      <c r="R2406" s="182" t="str">
        <f ca="1">IF(ISERROR($V2406),"",OFFSET('Smelter Look-up'!$C$4,$V2406-4,0)&amp;"")</f>
        <v/>
      </c>
      <c r="S2406" s="181" t="str">
        <f t="shared" ca="1" si="338"/>
        <v/>
      </c>
      <c r="T2406" s="181" t="str">
        <f ca="1">IF(B2406="","",IF(ISERROR(MATCH($J2406,SorP!$B$1:$B$6226,0)),"",INDIRECT("'SorP'!$A$"&amp;MATCH($S2406&amp;$J2406,SorP!C:C,0))))</f>
        <v/>
      </c>
      <c r="U2406" s="201"/>
      <c r="V2406" s="226" t="e">
        <f>IF(C2406="",NA(),IF(OR(C2406="Smelter not listed",C2406="Smelter not yet identified"),MATCH($B2406&amp;$D2406,'Smelter Look-up'!$J:$J,0),MATCH($B2406&amp;$C2406,'Smelter Look-up'!$J:$J,0)))</f>
        <v>#N/A</v>
      </c>
      <c r="X2406" s="227">
        <f t="shared" ca="1" si="339"/>
        <v>0</v>
      </c>
      <c r="AB2406" s="228" t="str">
        <f t="shared" si="340"/>
        <v/>
      </c>
    </row>
    <row r="2407" spans="1:28" s="227" customFormat="1" ht="20.25">
      <c r="A2407" s="181"/>
      <c r="B2407" s="182" t="str">
        <f>IF(LEN(A2407)=0,"",INDEX('Smelter Look-up'!$A:$A,MATCH($A2407,'Smelter Look-up'!$E:$E,0)))</f>
        <v/>
      </c>
      <c r="C2407" s="186" t="str">
        <f>IF(LEN(A2407)=0,"",INDEX('Smelter Look-up'!$C:$C,MATCH($A2407,'Smelter Look-up'!$E:$E,0)))</f>
        <v/>
      </c>
      <c r="D2407" s="230"/>
      <c r="E2407" s="182" t="str">
        <f ca="1">IF(ISERROR($V2407),"",OFFSET('Smelter Look-up'!$D$4,$V2407-4,0)&amp;"")</f>
        <v/>
      </c>
      <c r="F2407" s="182" t="str">
        <f ca="1">IF(ISERROR($V2407),"",OFFSET('Smelter Look-up'!$E$4,$V2407-4,0))</f>
        <v/>
      </c>
      <c r="G2407" s="182" t="str">
        <f ca="1">IF(C2407=$X$4,IF(ISERROR($V2407),"Enter smelter details","RMI"),IF(ISERROR($V2407),"",OFFSET('Smelter Look-up'!$F$4,$V2407-4,0)))</f>
        <v/>
      </c>
      <c r="H2407" s="183" t="str">
        <f ca="1">IF(ISERROR($V2407),"",OFFSET('Smelter Look-up'!$G$4,$V2407-4,0))</f>
        <v/>
      </c>
      <c r="I2407" s="184" t="str">
        <f ca="1">IF(ISERROR($V2407),"",OFFSET('Smelter Look-up'!$H$4,$V2407-4,0))</f>
        <v/>
      </c>
      <c r="J2407" s="184" t="str">
        <f ca="1">IF(ISERROR($V2407),"",OFFSET('Smelter Look-up'!$I$4,$V2407-4,0))</f>
        <v/>
      </c>
      <c r="K2407" s="224"/>
      <c r="L2407" s="224"/>
      <c r="M2407" s="224"/>
      <c r="N2407" s="224"/>
      <c r="O2407" s="224"/>
      <c r="P2407" s="185"/>
      <c r="Q2407" s="225"/>
      <c r="R2407" s="182" t="str">
        <f ca="1">IF(ISERROR($V2407),"",OFFSET('Smelter Look-up'!$C$4,$V2407-4,0)&amp;"")</f>
        <v/>
      </c>
      <c r="S2407" s="181" t="str">
        <f t="shared" ca="1" si="338"/>
        <v/>
      </c>
      <c r="T2407" s="181" t="str">
        <f ca="1">IF(B2407="","",IF(ISERROR(MATCH($J2407,SorP!$B$1:$B$6226,0)),"",INDIRECT("'SorP'!$A$"&amp;MATCH($S2407&amp;$J2407,SorP!C:C,0))))</f>
        <v/>
      </c>
      <c r="U2407" s="201"/>
      <c r="V2407" s="226" t="e">
        <f>IF(C2407="",NA(),IF(OR(C2407="Smelter not listed",C2407="Smelter not yet identified"),MATCH($B2407&amp;$D2407,'Smelter Look-up'!$J:$J,0),MATCH($B2407&amp;$C2407,'Smelter Look-up'!$J:$J,0)))</f>
        <v>#N/A</v>
      </c>
      <c r="X2407" s="227">
        <f t="shared" ca="1" si="339"/>
        <v>0</v>
      </c>
      <c r="AB2407" s="228" t="str">
        <f t="shared" si="340"/>
        <v/>
      </c>
    </row>
    <row r="2408" spans="1:28" s="227" customFormat="1" ht="20.25">
      <c r="A2408" s="181"/>
      <c r="B2408" s="182" t="str">
        <f>IF(LEN(A2408)=0,"",INDEX('Smelter Look-up'!$A:$A,MATCH($A2408,'Smelter Look-up'!$E:$E,0)))</f>
        <v/>
      </c>
      <c r="C2408" s="186" t="str">
        <f>IF(LEN(A2408)=0,"",INDEX('Smelter Look-up'!$C:$C,MATCH($A2408,'Smelter Look-up'!$E:$E,0)))</f>
        <v/>
      </c>
      <c r="D2408" s="230"/>
      <c r="E2408" s="182" t="str">
        <f ca="1">IF(ISERROR($V2408),"",OFFSET('Smelter Look-up'!$D$4,$V2408-4,0)&amp;"")</f>
        <v/>
      </c>
      <c r="F2408" s="182" t="str">
        <f ca="1">IF(ISERROR($V2408),"",OFFSET('Smelter Look-up'!$E$4,$V2408-4,0))</f>
        <v/>
      </c>
      <c r="G2408" s="182" t="str">
        <f ca="1">IF(C2408=$X$4,IF(ISERROR($V2408),"Enter smelter details","RMI"),IF(ISERROR($V2408),"",OFFSET('Smelter Look-up'!$F$4,$V2408-4,0)))</f>
        <v/>
      </c>
      <c r="H2408" s="183" t="str">
        <f ca="1">IF(ISERROR($V2408),"",OFFSET('Smelter Look-up'!$G$4,$V2408-4,0))</f>
        <v/>
      </c>
      <c r="I2408" s="184" t="str">
        <f ca="1">IF(ISERROR($V2408),"",OFFSET('Smelter Look-up'!$H$4,$V2408-4,0))</f>
        <v/>
      </c>
      <c r="J2408" s="184" t="str">
        <f ca="1">IF(ISERROR($V2408),"",OFFSET('Smelter Look-up'!$I$4,$V2408-4,0))</f>
        <v/>
      </c>
      <c r="K2408" s="224"/>
      <c r="L2408" s="224"/>
      <c r="M2408" s="224"/>
      <c r="N2408" s="224"/>
      <c r="O2408" s="224"/>
      <c r="P2408" s="185"/>
      <c r="Q2408" s="225"/>
      <c r="R2408" s="182" t="str">
        <f ca="1">IF(ISERROR($V2408),"",OFFSET('Smelter Look-up'!$C$4,$V2408-4,0)&amp;"")</f>
        <v/>
      </c>
      <c r="S2408" s="181" t="str">
        <f t="shared" ca="1" si="338"/>
        <v/>
      </c>
      <c r="T2408" s="181" t="str">
        <f ca="1">IF(B2408="","",IF(ISERROR(MATCH($J2408,SorP!$B$1:$B$6226,0)),"",INDIRECT("'SorP'!$A$"&amp;MATCH($S2408&amp;$J2408,SorP!C:C,0))))</f>
        <v/>
      </c>
      <c r="U2408" s="201"/>
      <c r="V2408" s="226" t="e">
        <f>IF(C2408="",NA(),IF(OR(C2408="Smelter not listed",C2408="Smelter not yet identified"),MATCH($B2408&amp;$D2408,'Smelter Look-up'!$J:$J,0),MATCH($B2408&amp;$C2408,'Smelter Look-up'!$J:$J,0)))</f>
        <v>#N/A</v>
      </c>
      <c r="X2408" s="227">
        <f t="shared" ca="1" si="339"/>
        <v>0</v>
      </c>
      <c r="AB2408" s="228" t="str">
        <f t="shared" si="340"/>
        <v/>
      </c>
    </row>
    <row r="2409" spans="1:28" s="227" customFormat="1" ht="20.25">
      <c r="A2409" s="181"/>
      <c r="B2409" s="182" t="str">
        <f>IF(LEN(A2409)=0,"",INDEX('Smelter Look-up'!$A:$A,MATCH($A2409,'Smelter Look-up'!$E:$E,0)))</f>
        <v/>
      </c>
      <c r="C2409" s="186" t="str">
        <f>IF(LEN(A2409)=0,"",INDEX('Smelter Look-up'!$C:$C,MATCH($A2409,'Smelter Look-up'!$E:$E,0)))</f>
        <v/>
      </c>
      <c r="D2409" s="230"/>
      <c r="E2409" s="182" t="str">
        <f ca="1">IF(ISERROR($V2409),"",OFFSET('Smelter Look-up'!$D$4,$V2409-4,0)&amp;"")</f>
        <v/>
      </c>
      <c r="F2409" s="182" t="str">
        <f ca="1">IF(ISERROR($V2409),"",OFFSET('Smelter Look-up'!$E$4,$V2409-4,0))</f>
        <v/>
      </c>
      <c r="G2409" s="182" t="str">
        <f ca="1">IF(C2409=$X$4,IF(ISERROR($V2409),"Enter smelter details","RMI"),IF(ISERROR($V2409),"",OFFSET('Smelter Look-up'!$F$4,$V2409-4,0)))</f>
        <v/>
      </c>
      <c r="H2409" s="183" t="str">
        <f ca="1">IF(ISERROR($V2409),"",OFFSET('Smelter Look-up'!$G$4,$V2409-4,0))</f>
        <v/>
      </c>
      <c r="I2409" s="184" t="str">
        <f ca="1">IF(ISERROR($V2409),"",OFFSET('Smelter Look-up'!$H$4,$V2409-4,0))</f>
        <v/>
      </c>
      <c r="J2409" s="184" t="str">
        <f ca="1">IF(ISERROR($V2409),"",OFFSET('Smelter Look-up'!$I$4,$V2409-4,0))</f>
        <v/>
      </c>
      <c r="K2409" s="224"/>
      <c r="L2409" s="224"/>
      <c r="M2409" s="224"/>
      <c r="N2409" s="224"/>
      <c r="O2409" s="224"/>
      <c r="P2409" s="185"/>
      <c r="Q2409" s="225"/>
      <c r="R2409" s="182" t="str">
        <f ca="1">IF(ISERROR($V2409),"",OFFSET('Smelter Look-up'!$C$4,$V2409-4,0)&amp;"")</f>
        <v/>
      </c>
      <c r="S2409" s="181" t="str">
        <f t="shared" ca="1" si="338"/>
        <v/>
      </c>
      <c r="T2409" s="181" t="str">
        <f ca="1">IF(B2409="","",IF(ISERROR(MATCH($J2409,SorP!$B$1:$B$6226,0)),"",INDIRECT("'SorP'!$A$"&amp;MATCH($S2409&amp;$J2409,SorP!C:C,0))))</f>
        <v/>
      </c>
      <c r="U2409" s="201"/>
      <c r="V2409" s="226" t="e">
        <f>IF(C2409="",NA(),IF(OR(C2409="Smelter not listed",C2409="Smelter not yet identified"),MATCH($B2409&amp;$D2409,'Smelter Look-up'!$J:$J,0),MATCH($B2409&amp;$C2409,'Smelter Look-up'!$J:$J,0)))</f>
        <v>#N/A</v>
      </c>
      <c r="X2409" s="227">
        <f t="shared" ca="1" si="339"/>
        <v>0</v>
      </c>
      <c r="AB2409" s="228" t="str">
        <f t="shared" si="340"/>
        <v/>
      </c>
    </row>
    <row r="2410" spans="1:28" s="227" customFormat="1" ht="20.25">
      <c r="A2410" s="181"/>
      <c r="B2410" s="182" t="str">
        <f>IF(LEN(A2410)=0,"",INDEX('Smelter Look-up'!$A:$A,MATCH($A2410,'Smelter Look-up'!$E:$E,0)))</f>
        <v/>
      </c>
      <c r="C2410" s="186" t="str">
        <f>IF(LEN(A2410)=0,"",INDEX('Smelter Look-up'!$C:$C,MATCH($A2410,'Smelter Look-up'!$E:$E,0)))</f>
        <v/>
      </c>
      <c r="D2410" s="230"/>
      <c r="E2410" s="182" t="str">
        <f ca="1">IF(ISERROR($V2410),"",OFFSET('Smelter Look-up'!$D$4,$V2410-4,0)&amp;"")</f>
        <v/>
      </c>
      <c r="F2410" s="182" t="str">
        <f ca="1">IF(ISERROR($V2410),"",OFFSET('Smelter Look-up'!$E$4,$V2410-4,0))</f>
        <v/>
      </c>
      <c r="G2410" s="182" t="str">
        <f ca="1">IF(C2410=$X$4,IF(ISERROR($V2410),"Enter smelter details","RMI"),IF(ISERROR($V2410),"",OFFSET('Smelter Look-up'!$F$4,$V2410-4,0)))</f>
        <v/>
      </c>
      <c r="H2410" s="183" t="str">
        <f ca="1">IF(ISERROR($V2410),"",OFFSET('Smelter Look-up'!$G$4,$V2410-4,0))</f>
        <v/>
      </c>
      <c r="I2410" s="184" t="str">
        <f ca="1">IF(ISERROR($V2410),"",OFFSET('Smelter Look-up'!$H$4,$V2410-4,0))</f>
        <v/>
      </c>
      <c r="J2410" s="184" t="str">
        <f ca="1">IF(ISERROR($V2410),"",OFFSET('Smelter Look-up'!$I$4,$V2410-4,0))</f>
        <v/>
      </c>
      <c r="K2410" s="224"/>
      <c r="L2410" s="224"/>
      <c r="M2410" s="224"/>
      <c r="N2410" s="224"/>
      <c r="O2410" s="224"/>
      <c r="P2410" s="185"/>
      <c r="Q2410" s="225"/>
      <c r="R2410" s="182" t="str">
        <f ca="1">IF(ISERROR($V2410),"",OFFSET('Smelter Look-up'!$C$4,$V2410-4,0)&amp;"")</f>
        <v/>
      </c>
      <c r="S2410" s="181" t="str">
        <f t="shared" ca="1" si="338"/>
        <v/>
      </c>
      <c r="T2410" s="181" t="str">
        <f ca="1">IF(B2410="","",IF(ISERROR(MATCH($J2410,SorP!$B$1:$B$6226,0)),"",INDIRECT("'SorP'!$A$"&amp;MATCH($S2410&amp;$J2410,SorP!C:C,0))))</f>
        <v/>
      </c>
      <c r="U2410" s="201"/>
      <c r="V2410" s="226" t="e">
        <f>IF(C2410="",NA(),IF(OR(C2410="Smelter not listed",C2410="Smelter not yet identified"),MATCH($B2410&amp;$D2410,'Smelter Look-up'!$J:$J,0),MATCH($B2410&amp;$C2410,'Smelter Look-up'!$J:$J,0)))</f>
        <v>#N/A</v>
      </c>
      <c r="X2410" s="227">
        <f t="shared" ca="1" si="339"/>
        <v>0</v>
      </c>
      <c r="AB2410" s="228" t="str">
        <f t="shared" si="340"/>
        <v/>
      </c>
    </row>
    <row r="2411" spans="1:28" s="227" customFormat="1" ht="20.25">
      <c r="A2411" s="181"/>
      <c r="B2411" s="182" t="str">
        <f>IF(LEN(A2411)=0,"",INDEX('Smelter Look-up'!$A:$A,MATCH($A2411,'Smelter Look-up'!$E:$E,0)))</f>
        <v/>
      </c>
      <c r="C2411" s="186" t="str">
        <f>IF(LEN(A2411)=0,"",INDEX('Smelter Look-up'!$C:$C,MATCH($A2411,'Smelter Look-up'!$E:$E,0)))</f>
        <v/>
      </c>
      <c r="D2411" s="230"/>
      <c r="E2411" s="182" t="str">
        <f ca="1">IF(ISERROR($V2411),"",OFFSET('Smelter Look-up'!$D$4,$V2411-4,0)&amp;"")</f>
        <v/>
      </c>
      <c r="F2411" s="182" t="str">
        <f ca="1">IF(ISERROR($V2411),"",OFFSET('Smelter Look-up'!$E$4,$V2411-4,0))</f>
        <v/>
      </c>
      <c r="G2411" s="182" t="str">
        <f ca="1">IF(C2411=$X$4,IF(ISERROR($V2411),"Enter smelter details","RMI"),IF(ISERROR($V2411),"",OFFSET('Smelter Look-up'!$F$4,$V2411-4,0)))</f>
        <v/>
      </c>
      <c r="H2411" s="183" t="str">
        <f ca="1">IF(ISERROR($V2411),"",OFFSET('Smelter Look-up'!$G$4,$V2411-4,0))</f>
        <v/>
      </c>
      <c r="I2411" s="184" t="str">
        <f ca="1">IF(ISERROR($V2411),"",OFFSET('Smelter Look-up'!$H$4,$V2411-4,0))</f>
        <v/>
      </c>
      <c r="J2411" s="184" t="str">
        <f ca="1">IF(ISERROR($V2411),"",OFFSET('Smelter Look-up'!$I$4,$V2411-4,0))</f>
        <v/>
      </c>
      <c r="K2411" s="224"/>
      <c r="L2411" s="224"/>
      <c r="M2411" s="224"/>
      <c r="N2411" s="224"/>
      <c r="O2411" s="224"/>
      <c r="P2411" s="185"/>
      <c r="Q2411" s="225"/>
      <c r="R2411" s="182" t="str">
        <f ca="1">IF(ISERROR($V2411),"",OFFSET('Smelter Look-up'!$C$4,$V2411-4,0)&amp;"")</f>
        <v/>
      </c>
      <c r="S2411" s="181" t="str">
        <f t="shared" ca="1" si="338"/>
        <v/>
      </c>
      <c r="T2411" s="181" t="str">
        <f ca="1">IF(B2411="","",IF(ISERROR(MATCH($J2411,SorP!$B$1:$B$6226,0)),"",INDIRECT("'SorP'!$A$"&amp;MATCH($S2411&amp;$J2411,SorP!C:C,0))))</f>
        <v/>
      </c>
      <c r="U2411" s="201"/>
      <c r="V2411" s="226" t="e">
        <f>IF(C2411="",NA(),IF(OR(C2411="Smelter not listed",C2411="Smelter not yet identified"),MATCH($B2411&amp;$D2411,'Smelter Look-up'!$J:$J,0),MATCH($B2411&amp;$C2411,'Smelter Look-up'!$J:$J,0)))</f>
        <v>#N/A</v>
      </c>
      <c r="X2411" s="227">
        <f t="shared" ca="1" si="339"/>
        <v>0</v>
      </c>
      <c r="AB2411" s="228" t="str">
        <f t="shared" si="340"/>
        <v/>
      </c>
    </row>
    <row r="2412" spans="1:28" s="227" customFormat="1" ht="20.25">
      <c r="A2412" s="181"/>
      <c r="B2412" s="182" t="str">
        <f>IF(LEN(A2412)=0,"",INDEX('Smelter Look-up'!$A:$A,MATCH($A2412,'Smelter Look-up'!$E:$E,0)))</f>
        <v/>
      </c>
      <c r="C2412" s="186" t="str">
        <f>IF(LEN(A2412)=0,"",INDEX('Smelter Look-up'!$C:$C,MATCH($A2412,'Smelter Look-up'!$E:$E,0)))</f>
        <v/>
      </c>
      <c r="D2412" s="230"/>
      <c r="E2412" s="182" t="str">
        <f ca="1">IF(ISERROR($V2412),"",OFFSET('Smelter Look-up'!$D$4,$V2412-4,0)&amp;"")</f>
        <v/>
      </c>
      <c r="F2412" s="182" t="str">
        <f ca="1">IF(ISERROR($V2412),"",OFFSET('Smelter Look-up'!$E$4,$V2412-4,0))</f>
        <v/>
      </c>
      <c r="G2412" s="182" t="str">
        <f ca="1">IF(C2412=$X$4,IF(ISERROR($V2412),"Enter smelter details","RMI"),IF(ISERROR($V2412),"",OFFSET('Smelter Look-up'!$F$4,$V2412-4,0)))</f>
        <v/>
      </c>
      <c r="H2412" s="183" t="str">
        <f ca="1">IF(ISERROR($V2412),"",OFFSET('Smelter Look-up'!$G$4,$V2412-4,0))</f>
        <v/>
      </c>
      <c r="I2412" s="184" t="str">
        <f ca="1">IF(ISERROR($V2412),"",OFFSET('Smelter Look-up'!$H$4,$V2412-4,0))</f>
        <v/>
      </c>
      <c r="J2412" s="184" t="str">
        <f ca="1">IF(ISERROR($V2412),"",OFFSET('Smelter Look-up'!$I$4,$V2412-4,0))</f>
        <v/>
      </c>
      <c r="K2412" s="224"/>
      <c r="L2412" s="224"/>
      <c r="M2412" s="224"/>
      <c r="N2412" s="224"/>
      <c r="O2412" s="224"/>
      <c r="P2412" s="185"/>
      <c r="Q2412" s="225"/>
      <c r="R2412" s="182" t="str">
        <f ca="1">IF(ISERROR($V2412),"",OFFSET('Smelter Look-up'!$C$4,$V2412-4,0)&amp;"")</f>
        <v/>
      </c>
      <c r="S2412" s="181" t="str">
        <f t="shared" ca="1" si="338"/>
        <v/>
      </c>
      <c r="T2412" s="181" t="str">
        <f ca="1">IF(B2412="","",IF(ISERROR(MATCH($J2412,SorP!$B$1:$B$6226,0)),"",INDIRECT("'SorP'!$A$"&amp;MATCH($S2412&amp;$J2412,SorP!C:C,0))))</f>
        <v/>
      </c>
      <c r="U2412" s="201"/>
      <c r="V2412" s="226" t="e">
        <f>IF(C2412="",NA(),IF(OR(C2412="Smelter not listed",C2412="Smelter not yet identified"),MATCH($B2412&amp;$D2412,'Smelter Look-up'!$J:$J,0),MATCH($B2412&amp;$C2412,'Smelter Look-up'!$J:$J,0)))</f>
        <v>#N/A</v>
      </c>
      <c r="X2412" s="227">
        <f t="shared" ca="1" si="339"/>
        <v>0</v>
      </c>
      <c r="AB2412" s="228" t="str">
        <f t="shared" si="340"/>
        <v/>
      </c>
    </row>
    <row r="2413" spans="1:28" s="227" customFormat="1" ht="20.25">
      <c r="A2413" s="181"/>
      <c r="B2413" s="182" t="str">
        <f>IF(LEN(A2413)=0,"",INDEX('Smelter Look-up'!$A:$A,MATCH($A2413,'Smelter Look-up'!$E:$E,0)))</f>
        <v/>
      </c>
      <c r="C2413" s="186" t="str">
        <f>IF(LEN(A2413)=0,"",INDEX('Smelter Look-up'!$C:$C,MATCH($A2413,'Smelter Look-up'!$E:$E,0)))</f>
        <v/>
      </c>
      <c r="D2413" s="230"/>
      <c r="E2413" s="182" t="str">
        <f ca="1">IF(ISERROR($V2413),"",OFFSET('Smelter Look-up'!$D$4,$V2413-4,0)&amp;"")</f>
        <v/>
      </c>
      <c r="F2413" s="182" t="str">
        <f ca="1">IF(ISERROR($V2413),"",OFFSET('Smelter Look-up'!$E$4,$V2413-4,0))</f>
        <v/>
      </c>
      <c r="G2413" s="182" t="str">
        <f ca="1">IF(C2413=$X$4,IF(ISERROR($V2413),"Enter smelter details","RMI"),IF(ISERROR($V2413),"",OFFSET('Smelter Look-up'!$F$4,$V2413-4,0)))</f>
        <v/>
      </c>
      <c r="H2413" s="183" t="str">
        <f ca="1">IF(ISERROR($V2413),"",OFFSET('Smelter Look-up'!$G$4,$V2413-4,0))</f>
        <v/>
      </c>
      <c r="I2413" s="184" t="str">
        <f ca="1">IF(ISERROR($V2413),"",OFFSET('Smelter Look-up'!$H$4,$V2413-4,0))</f>
        <v/>
      </c>
      <c r="J2413" s="184" t="str">
        <f ca="1">IF(ISERROR($V2413),"",OFFSET('Smelter Look-up'!$I$4,$V2413-4,0))</f>
        <v/>
      </c>
      <c r="K2413" s="224"/>
      <c r="L2413" s="224"/>
      <c r="M2413" s="224"/>
      <c r="N2413" s="224"/>
      <c r="O2413" s="224"/>
      <c r="P2413" s="185"/>
      <c r="Q2413" s="225"/>
      <c r="R2413" s="182" t="str">
        <f ca="1">IF(ISERROR($V2413),"",OFFSET('Smelter Look-up'!$C$4,$V2413-4,0)&amp;"")</f>
        <v/>
      </c>
      <c r="S2413" s="181" t="str">
        <f t="shared" ca="1" si="338"/>
        <v/>
      </c>
      <c r="T2413" s="181" t="str">
        <f ca="1">IF(B2413="","",IF(ISERROR(MATCH($J2413,SorP!$B$1:$B$6226,0)),"",INDIRECT("'SorP'!$A$"&amp;MATCH($S2413&amp;$J2413,SorP!C:C,0))))</f>
        <v/>
      </c>
      <c r="U2413" s="201"/>
      <c r="V2413" s="226" t="e">
        <f>IF(C2413="",NA(),IF(OR(C2413="Smelter not listed",C2413="Smelter not yet identified"),MATCH($B2413&amp;$D2413,'Smelter Look-up'!$J:$J,0),MATCH($B2413&amp;$C2413,'Smelter Look-up'!$J:$J,0)))</f>
        <v>#N/A</v>
      </c>
      <c r="X2413" s="227">
        <f t="shared" ca="1" si="339"/>
        <v>0</v>
      </c>
      <c r="AB2413" s="228" t="str">
        <f t="shared" si="340"/>
        <v/>
      </c>
    </row>
    <row r="2414" spans="1:28" s="227" customFormat="1" ht="20.25">
      <c r="A2414" s="181"/>
      <c r="B2414" s="182" t="str">
        <f>IF(LEN(A2414)=0,"",INDEX('Smelter Look-up'!$A:$A,MATCH($A2414,'Smelter Look-up'!$E:$E,0)))</f>
        <v/>
      </c>
      <c r="C2414" s="186" t="str">
        <f>IF(LEN(A2414)=0,"",INDEX('Smelter Look-up'!$C:$C,MATCH($A2414,'Smelter Look-up'!$E:$E,0)))</f>
        <v/>
      </c>
      <c r="D2414" s="230"/>
      <c r="E2414" s="182" t="str">
        <f ca="1">IF(ISERROR($V2414),"",OFFSET('Smelter Look-up'!$D$4,$V2414-4,0)&amp;"")</f>
        <v/>
      </c>
      <c r="F2414" s="182" t="str">
        <f ca="1">IF(ISERROR($V2414),"",OFFSET('Smelter Look-up'!$E$4,$V2414-4,0))</f>
        <v/>
      </c>
      <c r="G2414" s="182" t="str">
        <f ca="1">IF(C2414=$X$4,IF(ISERROR($V2414),"Enter smelter details","RMI"),IF(ISERROR($V2414),"",OFFSET('Smelter Look-up'!$F$4,$V2414-4,0)))</f>
        <v/>
      </c>
      <c r="H2414" s="183" t="str">
        <f ca="1">IF(ISERROR($V2414),"",OFFSET('Smelter Look-up'!$G$4,$V2414-4,0))</f>
        <v/>
      </c>
      <c r="I2414" s="184" t="str">
        <f ca="1">IF(ISERROR($V2414),"",OFFSET('Smelter Look-up'!$H$4,$V2414-4,0))</f>
        <v/>
      </c>
      <c r="J2414" s="184" t="str">
        <f ca="1">IF(ISERROR($V2414),"",OFFSET('Smelter Look-up'!$I$4,$V2414-4,0))</f>
        <v/>
      </c>
      <c r="K2414" s="224"/>
      <c r="L2414" s="224"/>
      <c r="M2414" s="224"/>
      <c r="N2414" s="224"/>
      <c r="O2414" s="224"/>
      <c r="P2414" s="185"/>
      <c r="Q2414" s="225"/>
      <c r="R2414" s="182" t="str">
        <f ca="1">IF(ISERROR($V2414),"",OFFSET('Smelter Look-up'!$C$4,$V2414-4,0)&amp;"")</f>
        <v/>
      </c>
      <c r="S2414" s="181" t="str">
        <f t="shared" ca="1" si="338"/>
        <v/>
      </c>
      <c r="T2414" s="181" t="str">
        <f ca="1">IF(B2414="","",IF(ISERROR(MATCH($J2414,SorP!$B$1:$B$6226,0)),"",INDIRECT("'SorP'!$A$"&amp;MATCH($S2414&amp;$J2414,SorP!C:C,0))))</f>
        <v/>
      </c>
      <c r="U2414" s="201"/>
      <c r="V2414" s="226" t="e">
        <f>IF(C2414="",NA(),IF(OR(C2414="Smelter not listed",C2414="Smelter not yet identified"),MATCH($B2414&amp;$D2414,'Smelter Look-up'!$J:$J,0),MATCH($B2414&amp;$C2414,'Smelter Look-up'!$J:$J,0)))</f>
        <v>#N/A</v>
      </c>
      <c r="X2414" s="227">
        <f t="shared" ca="1" si="339"/>
        <v>0</v>
      </c>
      <c r="AB2414" s="228" t="str">
        <f t="shared" si="340"/>
        <v/>
      </c>
    </row>
    <row r="2415" spans="1:28" s="227" customFormat="1" ht="20.25">
      <c r="A2415" s="181"/>
      <c r="B2415" s="182" t="str">
        <f>IF(LEN(A2415)=0,"",INDEX('Smelter Look-up'!$A:$A,MATCH($A2415,'Smelter Look-up'!$E:$E,0)))</f>
        <v/>
      </c>
      <c r="C2415" s="186" t="str">
        <f>IF(LEN(A2415)=0,"",INDEX('Smelter Look-up'!$C:$C,MATCH($A2415,'Smelter Look-up'!$E:$E,0)))</f>
        <v/>
      </c>
      <c r="D2415" s="230"/>
      <c r="E2415" s="182" t="str">
        <f ca="1">IF(ISERROR($V2415),"",OFFSET('Smelter Look-up'!$D$4,$V2415-4,0)&amp;"")</f>
        <v/>
      </c>
      <c r="F2415" s="182" t="str">
        <f ca="1">IF(ISERROR($V2415),"",OFFSET('Smelter Look-up'!$E$4,$V2415-4,0))</f>
        <v/>
      </c>
      <c r="G2415" s="182" t="str">
        <f ca="1">IF(C2415=$X$4,IF(ISERROR($V2415),"Enter smelter details","RMI"),IF(ISERROR($V2415),"",OFFSET('Smelter Look-up'!$F$4,$V2415-4,0)))</f>
        <v/>
      </c>
      <c r="H2415" s="183" t="str">
        <f ca="1">IF(ISERROR($V2415),"",OFFSET('Smelter Look-up'!$G$4,$V2415-4,0))</f>
        <v/>
      </c>
      <c r="I2415" s="184" t="str">
        <f ca="1">IF(ISERROR($V2415),"",OFFSET('Smelter Look-up'!$H$4,$V2415-4,0))</f>
        <v/>
      </c>
      <c r="J2415" s="184" t="str">
        <f ca="1">IF(ISERROR($V2415),"",OFFSET('Smelter Look-up'!$I$4,$V2415-4,0))</f>
        <v/>
      </c>
      <c r="K2415" s="224"/>
      <c r="L2415" s="224"/>
      <c r="M2415" s="224"/>
      <c r="N2415" s="224"/>
      <c r="O2415" s="224"/>
      <c r="P2415" s="185"/>
      <c r="Q2415" s="225"/>
      <c r="R2415" s="182" t="str">
        <f ca="1">IF(ISERROR($V2415),"",OFFSET('Smelter Look-up'!$C$4,$V2415-4,0)&amp;"")</f>
        <v/>
      </c>
      <c r="S2415" s="181" t="str">
        <f t="shared" ca="1" si="338"/>
        <v/>
      </c>
      <c r="T2415" s="181" t="str">
        <f ca="1">IF(B2415="","",IF(ISERROR(MATCH($J2415,SorP!$B$1:$B$6226,0)),"",INDIRECT("'SorP'!$A$"&amp;MATCH($S2415&amp;$J2415,SorP!C:C,0))))</f>
        <v/>
      </c>
      <c r="U2415" s="201"/>
      <c r="V2415" s="226" t="e">
        <f>IF(C2415="",NA(),IF(OR(C2415="Smelter not listed",C2415="Smelter not yet identified"),MATCH($B2415&amp;$D2415,'Smelter Look-up'!$J:$J,0),MATCH($B2415&amp;$C2415,'Smelter Look-up'!$J:$J,0)))</f>
        <v>#N/A</v>
      </c>
      <c r="X2415" s="227">
        <f t="shared" ca="1" si="339"/>
        <v>0</v>
      </c>
      <c r="AB2415" s="228" t="str">
        <f t="shared" si="340"/>
        <v/>
      </c>
    </row>
    <row r="2416" spans="1:28" s="227" customFormat="1" ht="20.25">
      <c r="A2416" s="181"/>
      <c r="B2416" s="182" t="str">
        <f>IF(LEN(A2416)=0,"",INDEX('Smelter Look-up'!$A:$A,MATCH($A2416,'Smelter Look-up'!$E:$E,0)))</f>
        <v/>
      </c>
      <c r="C2416" s="186" t="str">
        <f>IF(LEN(A2416)=0,"",INDEX('Smelter Look-up'!$C:$C,MATCH($A2416,'Smelter Look-up'!$E:$E,0)))</f>
        <v/>
      </c>
      <c r="D2416" s="230"/>
      <c r="E2416" s="182" t="str">
        <f ca="1">IF(ISERROR($V2416),"",OFFSET('Smelter Look-up'!$D$4,$V2416-4,0)&amp;"")</f>
        <v/>
      </c>
      <c r="F2416" s="182" t="str">
        <f ca="1">IF(ISERROR($V2416),"",OFFSET('Smelter Look-up'!$E$4,$V2416-4,0))</f>
        <v/>
      </c>
      <c r="G2416" s="182" t="str">
        <f ca="1">IF(C2416=$X$4,IF(ISERROR($V2416),"Enter smelter details","RMI"),IF(ISERROR($V2416),"",OFFSET('Smelter Look-up'!$F$4,$V2416-4,0)))</f>
        <v/>
      </c>
      <c r="H2416" s="183" t="str">
        <f ca="1">IF(ISERROR($V2416),"",OFFSET('Smelter Look-up'!$G$4,$V2416-4,0))</f>
        <v/>
      </c>
      <c r="I2416" s="184" t="str">
        <f ca="1">IF(ISERROR($V2416),"",OFFSET('Smelter Look-up'!$H$4,$V2416-4,0))</f>
        <v/>
      </c>
      <c r="J2416" s="184" t="str">
        <f ca="1">IF(ISERROR($V2416),"",OFFSET('Smelter Look-up'!$I$4,$V2416-4,0))</f>
        <v/>
      </c>
      <c r="K2416" s="224"/>
      <c r="L2416" s="224"/>
      <c r="M2416" s="224"/>
      <c r="N2416" s="224"/>
      <c r="O2416" s="224"/>
      <c r="P2416" s="185"/>
      <c r="Q2416" s="225"/>
      <c r="R2416" s="182" t="str">
        <f ca="1">IF(ISERROR($V2416),"",OFFSET('Smelter Look-up'!$C$4,$V2416-4,0)&amp;"")</f>
        <v/>
      </c>
      <c r="S2416" s="181" t="str">
        <f t="shared" ca="1" si="338"/>
        <v/>
      </c>
      <c r="T2416" s="181" t="str">
        <f ca="1">IF(B2416="","",IF(ISERROR(MATCH($J2416,SorP!$B$1:$B$6226,0)),"",INDIRECT("'SorP'!$A$"&amp;MATCH($S2416&amp;$J2416,SorP!C:C,0))))</f>
        <v/>
      </c>
      <c r="U2416" s="201"/>
      <c r="V2416" s="226" t="e">
        <f>IF(C2416="",NA(),IF(OR(C2416="Smelter not listed",C2416="Smelter not yet identified"),MATCH($B2416&amp;$D2416,'Smelter Look-up'!$J:$J,0),MATCH($B2416&amp;$C2416,'Smelter Look-up'!$J:$J,0)))</f>
        <v>#N/A</v>
      </c>
      <c r="X2416" s="227">
        <f t="shared" ca="1" si="339"/>
        <v>0</v>
      </c>
      <c r="AB2416" s="228" t="str">
        <f t="shared" si="340"/>
        <v/>
      </c>
    </row>
    <row r="2417" spans="1:28" s="227" customFormat="1" ht="20.25">
      <c r="A2417" s="181"/>
      <c r="B2417" s="182" t="str">
        <f>IF(LEN(A2417)=0,"",INDEX('Smelter Look-up'!$A:$A,MATCH($A2417,'Smelter Look-up'!$E:$E,0)))</f>
        <v/>
      </c>
      <c r="C2417" s="186" t="str">
        <f>IF(LEN(A2417)=0,"",INDEX('Smelter Look-up'!$C:$C,MATCH($A2417,'Smelter Look-up'!$E:$E,0)))</f>
        <v/>
      </c>
      <c r="D2417" s="230"/>
      <c r="E2417" s="182" t="str">
        <f ca="1">IF(ISERROR($V2417),"",OFFSET('Smelter Look-up'!$D$4,$V2417-4,0)&amp;"")</f>
        <v/>
      </c>
      <c r="F2417" s="182" t="str">
        <f ca="1">IF(ISERROR($V2417),"",OFFSET('Smelter Look-up'!$E$4,$V2417-4,0))</f>
        <v/>
      </c>
      <c r="G2417" s="182" t="str">
        <f ca="1">IF(C2417=$X$4,IF(ISERROR($V2417),"Enter smelter details","RMI"),IF(ISERROR($V2417),"",OFFSET('Smelter Look-up'!$F$4,$V2417-4,0)))</f>
        <v/>
      </c>
      <c r="H2417" s="183" t="str">
        <f ca="1">IF(ISERROR($V2417),"",OFFSET('Smelter Look-up'!$G$4,$V2417-4,0))</f>
        <v/>
      </c>
      <c r="I2417" s="184" t="str">
        <f ca="1">IF(ISERROR($V2417),"",OFFSET('Smelter Look-up'!$H$4,$V2417-4,0))</f>
        <v/>
      </c>
      <c r="J2417" s="184" t="str">
        <f ca="1">IF(ISERROR($V2417),"",OFFSET('Smelter Look-up'!$I$4,$V2417-4,0))</f>
        <v/>
      </c>
      <c r="K2417" s="224"/>
      <c r="L2417" s="224"/>
      <c r="M2417" s="224"/>
      <c r="N2417" s="224"/>
      <c r="O2417" s="224"/>
      <c r="P2417" s="185"/>
      <c r="Q2417" s="225"/>
      <c r="R2417" s="182" t="str">
        <f ca="1">IF(ISERROR($V2417),"",OFFSET('Smelter Look-up'!$C$4,$V2417-4,0)&amp;"")</f>
        <v/>
      </c>
      <c r="S2417" s="181" t="str">
        <f t="shared" ca="1" si="338"/>
        <v/>
      </c>
      <c r="T2417" s="181" t="str">
        <f ca="1">IF(B2417="","",IF(ISERROR(MATCH($J2417,SorP!$B$1:$B$6226,0)),"",INDIRECT("'SorP'!$A$"&amp;MATCH($S2417&amp;$J2417,SorP!C:C,0))))</f>
        <v/>
      </c>
      <c r="U2417" s="201"/>
      <c r="V2417" s="226" t="e">
        <f>IF(C2417="",NA(),IF(OR(C2417="Smelter not listed",C2417="Smelter not yet identified"),MATCH($B2417&amp;$D2417,'Smelter Look-up'!$J:$J,0),MATCH($B2417&amp;$C2417,'Smelter Look-up'!$J:$J,0)))</f>
        <v>#N/A</v>
      </c>
      <c r="X2417" s="227">
        <f t="shared" ca="1" si="339"/>
        <v>0</v>
      </c>
      <c r="AB2417" s="228" t="str">
        <f t="shared" si="340"/>
        <v/>
      </c>
    </row>
    <row r="2418" spans="1:28" s="227" customFormat="1" ht="20.25">
      <c r="A2418" s="181"/>
      <c r="B2418" s="182" t="str">
        <f>IF(LEN(A2418)=0,"",INDEX('Smelter Look-up'!$A:$A,MATCH($A2418,'Smelter Look-up'!$E:$E,0)))</f>
        <v/>
      </c>
      <c r="C2418" s="186" t="str">
        <f>IF(LEN(A2418)=0,"",INDEX('Smelter Look-up'!$C:$C,MATCH($A2418,'Smelter Look-up'!$E:$E,0)))</f>
        <v/>
      </c>
      <c r="D2418" s="230"/>
      <c r="E2418" s="182" t="str">
        <f ca="1">IF(ISERROR($V2418),"",OFFSET('Smelter Look-up'!$D$4,$V2418-4,0)&amp;"")</f>
        <v/>
      </c>
      <c r="F2418" s="182" t="str">
        <f ca="1">IF(ISERROR($V2418),"",OFFSET('Smelter Look-up'!$E$4,$V2418-4,0))</f>
        <v/>
      </c>
      <c r="G2418" s="182" t="str">
        <f ca="1">IF(C2418=$X$4,IF(ISERROR($V2418),"Enter smelter details","RMI"),IF(ISERROR($V2418),"",OFFSET('Smelter Look-up'!$F$4,$V2418-4,0)))</f>
        <v/>
      </c>
      <c r="H2418" s="183" t="str">
        <f ca="1">IF(ISERROR($V2418),"",OFFSET('Smelter Look-up'!$G$4,$V2418-4,0))</f>
        <v/>
      </c>
      <c r="I2418" s="184" t="str">
        <f ca="1">IF(ISERROR($V2418),"",OFFSET('Smelter Look-up'!$H$4,$V2418-4,0))</f>
        <v/>
      </c>
      <c r="J2418" s="184" t="str">
        <f ca="1">IF(ISERROR($V2418),"",OFFSET('Smelter Look-up'!$I$4,$V2418-4,0))</f>
        <v/>
      </c>
      <c r="K2418" s="224"/>
      <c r="L2418" s="224"/>
      <c r="M2418" s="224"/>
      <c r="N2418" s="224"/>
      <c r="O2418" s="224"/>
      <c r="P2418" s="185"/>
      <c r="Q2418" s="225"/>
      <c r="R2418" s="182" t="str">
        <f ca="1">IF(ISERROR($V2418),"",OFFSET('Smelter Look-up'!$C$4,$V2418-4,0)&amp;"")</f>
        <v/>
      </c>
      <c r="S2418" s="181" t="str">
        <f t="shared" ca="1" si="338"/>
        <v/>
      </c>
      <c r="T2418" s="181" t="str">
        <f ca="1">IF(B2418="","",IF(ISERROR(MATCH($J2418,SorP!$B$1:$B$6226,0)),"",INDIRECT("'SorP'!$A$"&amp;MATCH($S2418&amp;$J2418,SorP!C:C,0))))</f>
        <v/>
      </c>
      <c r="U2418" s="201"/>
      <c r="V2418" s="226" t="e">
        <f>IF(C2418="",NA(),IF(OR(C2418="Smelter not listed",C2418="Smelter not yet identified"),MATCH($B2418&amp;$D2418,'Smelter Look-up'!$J:$J,0),MATCH($B2418&amp;$C2418,'Smelter Look-up'!$J:$J,0)))</f>
        <v>#N/A</v>
      </c>
      <c r="X2418" s="227">
        <f t="shared" ca="1" si="339"/>
        <v>0</v>
      </c>
      <c r="AB2418" s="228" t="str">
        <f t="shared" si="340"/>
        <v/>
      </c>
    </row>
    <row r="2419" spans="1:28" s="227" customFormat="1" ht="20.25">
      <c r="A2419" s="181"/>
      <c r="B2419" s="182" t="str">
        <f>IF(LEN(A2419)=0,"",INDEX('Smelter Look-up'!$A:$A,MATCH($A2419,'Smelter Look-up'!$E:$E,0)))</f>
        <v/>
      </c>
      <c r="C2419" s="186" t="str">
        <f>IF(LEN(A2419)=0,"",INDEX('Smelter Look-up'!$C:$C,MATCH($A2419,'Smelter Look-up'!$E:$E,0)))</f>
        <v/>
      </c>
      <c r="D2419" s="230"/>
      <c r="E2419" s="182" t="str">
        <f ca="1">IF(ISERROR($V2419),"",OFFSET('Smelter Look-up'!$D$4,$V2419-4,0)&amp;"")</f>
        <v/>
      </c>
      <c r="F2419" s="182" t="str">
        <f ca="1">IF(ISERROR($V2419),"",OFFSET('Smelter Look-up'!$E$4,$V2419-4,0))</f>
        <v/>
      </c>
      <c r="G2419" s="182" t="str">
        <f ca="1">IF(C2419=$X$4,IF(ISERROR($V2419),"Enter smelter details","RMI"),IF(ISERROR($V2419),"",OFFSET('Smelter Look-up'!$F$4,$V2419-4,0)))</f>
        <v/>
      </c>
      <c r="H2419" s="183" t="str">
        <f ca="1">IF(ISERROR($V2419),"",OFFSET('Smelter Look-up'!$G$4,$V2419-4,0))</f>
        <v/>
      </c>
      <c r="I2419" s="184" t="str">
        <f ca="1">IF(ISERROR($V2419),"",OFFSET('Smelter Look-up'!$H$4,$V2419-4,0))</f>
        <v/>
      </c>
      <c r="J2419" s="184" t="str">
        <f ca="1">IF(ISERROR($V2419),"",OFFSET('Smelter Look-up'!$I$4,$V2419-4,0))</f>
        <v/>
      </c>
      <c r="K2419" s="224"/>
      <c r="L2419" s="224"/>
      <c r="M2419" s="224"/>
      <c r="N2419" s="224"/>
      <c r="O2419" s="224"/>
      <c r="P2419" s="185"/>
      <c r="Q2419" s="225"/>
      <c r="R2419" s="182" t="str">
        <f ca="1">IF(ISERROR($V2419),"",OFFSET('Smelter Look-up'!$C$4,$V2419-4,0)&amp;"")</f>
        <v/>
      </c>
      <c r="S2419" s="181" t="str">
        <f t="shared" ca="1" si="338"/>
        <v/>
      </c>
      <c r="T2419" s="181" t="str">
        <f ca="1">IF(B2419="","",IF(ISERROR(MATCH($J2419,SorP!$B$1:$B$6226,0)),"",INDIRECT("'SorP'!$A$"&amp;MATCH($S2419&amp;$J2419,SorP!C:C,0))))</f>
        <v/>
      </c>
      <c r="U2419" s="201"/>
      <c r="V2419" s="226" t="e">
        <f>IF(C2419="",NA(),IF(OR(C2419="Smelter not listed",C2419="Smelter not yet identified"),MATCH($B2419&amp;$D2419,'Smelter Look-up'!$J:$J,0),MATCH($B2419&amp;$C2419,'Smelter Look-up'!$J:$J,0)))</f>
        <v>#N/A</v>
      </c>
      <c r="X2419" s="227">
        <f t="shared" ca="1" si="339"/>
        <v>0</v>
      </c>
      <c r="AB2419" s="228" t="str">
        <f t="shared" si="340"/>
        <v/>
      </c>
    </row>
    <row r="2420" spans="1:28" s="227" customFormat="1" ht="20.25">
      <c r="A2420" s="181"/>
      <c r="B2420" s="182" t="str">
        <f>IF(LEN(A2420)=0,"",INDEX('Smelter Look-up'!$A:$A,MATCH($A2420,'Smelter Look-up'!$E:$E,0)))</f>
        <v/>
      </c>
      <c r="C2420" s="186" t="str">
        <f>IF(LEN(A2420)=0,"",INDEX('Smelter Look-up'!$C:$C,MATCH($A2420,'Smelter Look-up'!$E:$E,0)))</f>
        <v/>
      </c>
      <c r="D2420" s="230"/>
      <c r="E2420" s="182" t="str">
        <f ca="1">IF(ISERROR($V2420),"",OFFSET('Smelter Look-up'!$D$4,$V2420-4,0)&amp;"")</f>
        <v/>
      </c>
      <c r="F2420" s="182" t="str">
        <f ca="1">IF(ISERROR($V2420),"",OFFSET('Smelter Look-up'!$E$4,$V2420-4,0))</f>
        <v/>
      </c>
      <c r="G2420" s="182" t="str">
        <f ca="1">IF(C2420=$X$4,IF(ISERROR($V2420),"Enter smelter details","RMI"),IF(ISERROR($V2420),"",OFFSET('Smelter Look-up'!$F$4,$V2420-4,0)))</f>
        <v/>
      </c>
      <c r="H2420" s="183" t="str">
        <f ca="1">IF(ISERROR($V2420),"",OFFSET('Smelter Look-up'!$G$4,$V2420-4,0))</f>
        <v/>
      </c>
      <c r="I2420" s="184" t="str">
        <f ca="1">IF(ISERROR($V2420),"",OFFSET('Smelter Look-up'!$H$4,$V2420-4,0))</f>
        <v/>
      </c>
      <c r="J2420" s="184" t="str">
        <f ca="1">IF(ISERROR($V2420),"",OFFSET('Smelter Look-up'!$I$4,$V2420-4,0))</f>
        <v/>
      </c>
      <c r="K2420" s="224"/>
      <c r="L2420" s="224"/>
      <c r="M2420" s="224"/>
      <c r="N2420" s="224"/>
      <c r="O2420" s="224"/>
      <c r="P2420" s="185"/>
      <c r="Q2420" s="225"/>
      <c r="R2420" s="182" t="str">
        <f ca="1">IF(ISERROR($V2420),"",OFFSET('Smelter Look-up'!$C$4,$V2420-4,0)&amp;"")</f>
        <v/>
      </c>
      <c r="S2420" s="181" t="str">
        <f t="shared" ca="1" si="338"/>
        <v/>
      </c>
      <c r="T2420" s="181" t="str">
        <f ca="1">IF(B2420="","",IF(ISERROR(MATCH($J2420,SorP!$B$1:$B$6226,0)),"",INDIRECT("'SorP'!$A$"&amp;MATCH($S2420&amp;$J2420,SorP!C:C,0))))</f>
        <v/>
      </c>
      <c r="U2420" s="201"/>
      <c r="V2420" s="226" t="e">
        <f>IF(C2420="",NA(),IF(OR(C2420="Smelter not listed",C2420="Smelter not yet identified"),MATCH($B2420&amp;$D2420,'Smelter Look-up'!$J:$J,0),MATCH($B2420&amp;$C2420,'Smelter Look-up'!$J:$J,0)))</f>
        <v>#N/A</v>
      </c>
      <c r="X2420" s="227">
        <f t="shared" ca="1" si="339"/>
        <v>0</v>
      </c>
      <c r="AB2420" s="228" t="str">
        <f t="shared" si="340"/>
        <v/>
      </c>
    </row>
    <row r="2421" spans="1:28" s="227" customFormat="1" ht="20.25">
      <c r="A2421" s="181"/>
      <c r="B2421" s="182" t="str">
        <f>IF(LEN(A2421)=0,"",INDEX('Smelter Look-up'!$A:$A,MATCH($A2421,'Smelter Look-up'!$E:$E,0)))</f>
        <v/>
      </c>
      <c r="C2421" s="186" t="str">
        <f>IF(LEN(A2421)=0,"",INDEX('Smelter Look-up'!$C:$C,MATCH($A2421,'Smelter Look-up'!$E:$E,0)))</f>
        <v/>
      </c>
      <c r="D2421" s="230"/>
      <c r="E2421" s="182" t="str">
        <f ca="1">IF(ISERROR($V2421),"",OFFSET('Smelter Look-up'!$D$4,$V2421-4,0)&amp;"")</f>
        <v/>
      </c>
      <c r="F2421" s="182" t="str">
        <f ca="1">IF(ISERROR($V2421),"",OFFSET('Smelter Look-up'!$E$4,$V2421-4,0))</f>
        <v/>
      </c>
      <c r="G2421" s="182" t="str">
        <f ca="1">IF(C2421=$X$4,IF(ISERROR($V2421),"Enter smelter details","RMI"),IF(ISERROR($V2421),"",OFFSET('Smelter Look-up'!$F$4,$V2421-4,0)))</f>
        <v/>
      </c>
      <c r="H2421" s="183" t="str">
        <f ca="1">IF(ISERROR($V2421),"",OFFSET('Smelter Look-up'!$G$4,$V2421-4,0))</f>
        <v/>
      </c>
      <c r="I2421" s="184" t="str">
        <f ca="1">IF(ISERROR($V2421),"",OFFSET('Smelter Look-up'!$H$4,$V2421-4,0))</f>
        <v/>
      </c>
      <c r="J2421" s="184" t="str">
        <f ca="1">IF(ISERROR($V2421),"",OFFSET('Smelter Look-up'!$I$4,$V2421-4,0))</f>
        <v/>
      </c>
      <c r="K2421" s="224"/>
      <c r="L2421" s="224"/>
      <c r="M2421" s="224"/>
      <c r="N2421" s="224"/>
      <c r="O2421" s="224"/>
      <c r="P2421" s="185"/>
      <c r="Q2421" s="225"/>
      <c r="R2421" s="182" t="str">
        <f ca="1">IF(ISERROR($V2421),"",OFFSET('Smelter Look-up'!$C$4,$V2421-4,0)&amp;"")</f>
        <v/>
      </c>
      <c r="S2421" s="181" t="str">
        <f t="shared" ca="1" si="338"/>
        <v/>
      </c>
      <c r="T2421" s="181" t="str">
        <f ca="1">IF(B2421="","",IF(ISERROR(MATCH($J2421,SorP!$B$1:$B$6226,0)),"",INDIRECT("'SorP'!$A$"&amp;MATCH($S2421&amp;$J2421,SorP!C:C,0))))</f>
        <v/>
      </c>
      <c r="U2421" s="201"/>
      <c r="V2421" s="226" t="e">
        <f>IF(C2421="",NA(),IF(OR(C2421="Smelter not listed",C2421="Smelter not yet identified"),MATCH($B2421&amp;$D2421,'Smelter Look-up'!$J:$J,0),MATCH($B2421&amp;$C2421,'Smelter Look-up'!$J:$J,0)))</f>
        <v>#N/A</v>
      </c>
      <c r="X2421" s="227">
        <f t="shared" ca="1" si="339"/>
        <v>0</v>
      </c>
      <c r="AB2421" s="228" t="str">
        <f t="shared" si="340"/>
        <v/>
      </c>
    </row>
    <row r="2422" spans="1:28" s="227" customFormat="1" ht="20.25">
      <c r="A2422" s="181"/>
      <c r="B2422" s="182" t="str">
        <f>IF(LEN(A2422)=0,"",INDEX('Smelter Look-up'!$A:$A,MATCH($A2422,'Smelter Look-up'!$E:$E,0)))</f>
        <v/>
      </c>
      <c r="C2422" s="186" t="str">
        <f>IF(LEN(A2422)=0,"",INDEX('Smelter Look-up'!$C:$C,MATCH($A2422,'Smelter Look-up'!$E:$E,0)))</f>
        <v/>
      </c>
      <c r="D2422" s="230"/>
      <c r="E2422" s="182" t="str">
        <f ca="1">IF(ISERROR($V2422),"",OFFSET('Smelter Look-up'!$D$4,$V2422-4,0)&amp;"")</f>
        <v/>
      </c>
      <c r="F2422" s="182" t="str">
        <f ca="1">IF(ISERROR($V2422),"",OFFSET('Smelter Look-up'!$E$4,$V2422-4,0))</f>
        <v/>
      </c>
      <c r="G2422" s="182" t="str">
        <f ca="1">IF(C2422=$X$4,IF(ISERROR($V2422),"Enter smelter details","RMI"),IF(ISERROR($V2422),"",OFFSET('Smelter Look-up'!$F$4,$V2422-4,0)))</f>
        <v/>
      </c>
      <c r="H2422" s="183" t="str">
        <f ca="1">IF(ISERROR($V2422),"",OFFSET('Smelter Look-up'!$G$4,$V2422-4,0))</f>
        <v/>
      </c>
      <c r="I2422" s="184" t="str">
        <f ca="1">IF(ISERROR($V2422),"",OFFSET('Smelter Look-up'!$H$4,$V2422-4,0))</f>
        <v/>
      </c>
      <c r="J2422" s="184" t="str">
        <f ca="1">IF(ISERROR($V2422),"",OFFSET('Smelter Look-up'!$I$4,$V2422-4,0))</f>
        <v/>
      </c>
      <c r="K2422" s="224"/>
      <c r="L2422" s="224"/>
      <c r="M2422" s="224"/>
      <c r="N2422" s="224"/>
      <c r="O2422" s="224"/>
      <c r="P2422" s="185"/>
      <c r="Q2422" s="225"/>
      <c r="R2422" s="182" t="str">
        <f ca="1">IF(ISERROR($V2422),"",OFFSET('Smelter Look-up'!$C$4,$V2422-4,0)&amp;"")</f>
        <v/>
      </c>
      <c r="S2422" s="181" t="str">
        <f t="shared" ca="1" si="338"/>
        <v/>
      </c>
      <c r="T2422" s="181" t="str">
        <f ca="1">IF(B2422="","",IF(ISERROR(MATCH($J2422,SorP!$B$1:$B$6226,0)),"",INDIRECT("'SorP'!$A$"&amp;MATCH($S2422&amp;$J2422,SorP!C:C,0))))</f>
        <v/>
      </c>
      <c r="U2422" s="201"/>
      <c r="V2422" s="226" t="e">
        <f>IF(C2422="",NA(),IF(OR(C2422="Smelter not listed",C2422="Smelter not yet identified"),MATCH($B2422&amp;$D2422,'Smelter Look-up'!$J:$J,0),MATCH($B2422&amp;$C2422,'Smelter Look-up'!$J:$J,0)))</f>
        <v>#N/A</v>
      </c>
      <c r="X2422" s="227">
        <f t="shared" ca="1" si="339"/>
        <v>0</v>
      </c>
      <c r="AB2422" s="228" t="str">
        <f t="shared" si="340"/>
        <v/>
      </c>
    </row>
    <row r="2423" spans="1:28" s="227" customFormat="1" ht="20.25">
      <c r="A2423" s="181"/>
      <c r="B2423" s="182" t="str">
        <f>IF(LEN(A2423)=0,"",INDEX('Smelter Look-up'!$A:$A,MATCH($A2423,'Smelter Look-up'!$E:$E,0)))</f>
        <v/>
      </c>
      <c r="C2423" s="186" t="str">
        <f>IF(LEN(A2423)=0,"",INDEX('Smelter Look-up'!$C:$C,MATCH($A2423,'Smelter Look-up'!$E:$E,0)))</f>
        <v/>
      </c>
      <c r="D2423" s="230"/>
      <c r="E2423" s="182" t="str">
        <f ca="1">IF(ISERROR($V2423),"",OFFSET('Smelter Look-up'!$D$4,$V2423-4,0)&amp;"")</f>
        <v/>
      </c>
      <c r="F2423" s="182" t="str">
        <f ca="1">IF(ISERROR($V2423),"",OFFSET('Smelter Look-up'!$E$4,$V2423-4,0))</f>
        <v/>
      </c>
      <c r="G2423" s="182" t="str">
        <f ca="1">IF(C2423=$X$4,IF(ISERROR($V2423),"Enter smelter details","RMI"),IF(ISERROR($V2423),"",OFFSET('Smelter Look-up'!$F$4,$V2423-4,0)))</f>
        <v/>
      </c>
      <c r="H2423" s="183" t="str">
        <f ca="1">IF(ISERROR($V2423),"",OFFSET('Smelter Look-up'!$G$4,$V2423-4,0))</f>
        <v/>
      </c>
      <c r="I2423" s="184" t="str">
        <f ca="1">IF(ISERROR($V2423),"",OFFSET('Smelter Look-up'!$H$4,$V2423-4,0))</f>
        <v/>
      </c>
      <c r="J2423" s="184" t="str">
        <f ca="1">IF(ISERROR($V2423),"",OFFSET('Smelter Look-up'!$I$4,$V2423-4,0))</f>
        <v/>
      </c>
      <c r="K2423" s="224"/>
      <c r="L2423" s="224"/>
      <c r="M2423" s="224"/>
      <c r="N2423" s="224"/>
      <c r="O2423" s="224"/>
      <c r="P2423" s="185"/>
      <c r="Q2423" s="225"/>
      <c r="R2423" s="182" t="str">
        <f ca="1">IF(ISERROR($V2423),"",OFFSET('Smelter Look-up'!$C$4,$V2423-4,0)&amp;"")</f>
        <v/>
      </c>
      <c r="S2423" s="181" t="str">
        <f t="shared" ca="1" si="338"/>
        <v/>
      </c>
      <c r="T2423" s="181" t="str">
        <f ca="1">IF(B2423="","",IF(ISERROR(MATCH($J2423,SorP!$B$1:$B$6226,0)),"",INDIRECT("'SorP'!$A$"&amp;MATCH($S2423&amp;$J2423,SorP!C:C,0))))</f>
        <v/>
      </c>
      <c r="U2423" s="201"/>
      <c r="V2423" s="226" t="e">
        <f>IF(C2423="",NA(),IF(OR(C2423="Smelter not listed",C2423="Smelter not yet identified"),MATCH($B2423&amp;$D2423,'Smelter Look-up'!$J:$J,0),MATCH($B2423&amp;$C2423,'Smelter Look-up'!$J:$J,0)))</f>
        <v>#N/A</v>
      </c>
      <c r="X2423" s="227">
        <f t="shared" ca="1" si="339"/>
        <v>0</v>
      </c>
      <c r="AB2423" s="228" t="str">
        <f t="shared" si="340"/>
        <v/>
      </c>
    </row>
    <row r="2424" spans="1:28" s="227" customFormat="1" ht="20.25">
      <c r="A2424" s="181"/>
      <c r="B2424" s="182" t="str">
        <f>IF(LEN(A2424)=0,"",INDEX('Smelter Look-up'!$A:$A,MATCH($A2424,'Smelter Look-up'!$E:$E,0)))</f>
        <v/>
      </c>
      <c r="C2424" s="186" t="str">
        <f>IF(LEN(A2424)=0,"",INDEX('Smelter Look-up'!$C:$C,MATCH($A2424,'Smelter Look-up'!$E:$E,0)))</f>
        <v/>
      </c>
      <c r="D2424" s="230"/>
      <c r="E2424" s="182" t="str">
        <f ca="1">IF(ISERROR($V2424),"",OFFSET('Smelter Look-up'!$D$4,$V2424-4,0)&amp;"")</f>
        <v/>
      </c>
      <c r="F2424" s="182" t="str">
        <f ca="1">IF(ISERROR($V2424),"",OFFSET('Smelter Look-up'!$E$4,$V2424-4,0))</f>
        <v/>
      </c>
      <c r="G2424" s="182" t="str">
        <f ca="1">IF(C2424=$X$4,IF(ISERROR($V2424),"Enter smelter details","RMI"),IF(ISERROR($V2424),"",OFFSET('Smelter Look-up'!$F$4,$V2424-4,0)))</f>
        <v/>
      </c>
      <c r="H2424" s="183" t="str">
        <f ca="1">IF(ISERROR($V2424),"",OFFSET('Smelter Look-up'!$G$4,$V2424-4,0))</f>
        <v/>
      </c>
      <c r="I2424" s="184" t="str">
        <f ca="1">IF(ISERROR($V2424),"",OFFSET('Smelter Look-up'!$H$4,$V2424-4,0))</f>
        <v/>
      </c>
      <c r="J2424" s="184" t="str">
        <f ca="1">IF(ISERROR($V2424),"",OFFSET('Smelter Look-up'!$I$4,$V2424-4,0))</f>
        <v/>
      </c>
      <c r="K2424" s="224"/>
      <c r="L2424" s="224"/>
      <c r="M2424" s="224"/>
      <c r="N2424" s="224"/>
      <c r="O2424" s="224"/>
      <c r="P2424" s="185"/>
      <c r="Q2424" s="225"/>
      <c r="R2424" s="182" t="str">
        <f ca="1">IF(ISERROR($V2424),"",OFFSET('Smelter Look-up'!$C$4,$V2424-4,0)&amp;"")</f>
        <v/>
      </c>
      <c r="S2424" s="181" t="str">
        <f t="shared" ca="1" si="338"/>
        <v/>
      </c>
      <c r="T2424" s="181" t="str">
        <f ca="1">IF(B2424="","",IF(ISERROR(MATCH($J2424,SorP!$B$1:$B$6226,0)),"",INDIRECT("'SorP'!$A$"&amp;MATCH($S2424&amp;$J2424,SorP!C:C,0))))</f>
        <v/>
      </c>
      <c r="U2424" s="201"/>
      <c r="V2424" s="226" t="e">
        <f>IF(C2424="",NA(),IF(OR(C2424="Smelter not listed",C2424="Smelter not yet identified"),MATCH($B2424&amp;$D2424,'Smelter Look-up'!$J:$J,0),MATCH($B2424&amp;$C2424,'Smelter Look-up'!$J:$J,0)))</f>
        <v>#N/A</v>
      </c>
      <c r="X2424" s="227">
        <f t="shared" ca="1" si="339"/>
        <v>0</v>
      </c>
      <c r="AB2424" s="228" t="str">
        <f t="shared" si="340"/>
        <v/>
      </c>
    </row>
    <row r="2425" spans="1:28" s="227" customFormat="1" ht="20.25">
      <c r="A2425" s="181"/>
      <c r="B2425" s="182" t="str">
        <f>IF(LEN(A2425)=0,"",INDEX('Smelter Look-up'!$A:$A,MATCH($A2425,'Smelter Look-up'!$E:$E,0)))</f>
        <v/>
      </c>
      <c r="C2425" s="186" t="str">
        <f>IF(LEN(A2425)=0,"",INDEX('Smelter Look-up'!$C:$C,MATCH($A2425,'Smelter Look-up'!$E:$E,0)))</f>
        <v/>
      </c>
      <c r="D2425" s="230"/>
      <c r="E2425" s="182" t="str">
        <f ca="1">IF(ISERROR($V2425),"",OFFSET('Smelter Look-up'!$D$4,$V2425-4,0)&amp;"")</f>
        <v/>
      </c>
      <c r="F2425" s="182" t="str">
        <f ca="1">IF(ISERROR($V2425),"",OFFSET('Smelter Look-up'!$E$4,$V2425-4,0))</f>
        <v/>
      </c>
      <c r="G2425" s="182" t="str">
        <f ca="1">IF(C2425=$X$4,IF(ISERROR($V2425),"Enter smelter details","RMI"),IF(ISERROR($V2425),"",OFFSET('Smelter Look-up'!$F$4,$V2425-4,0)))</f>
        <v/>
      </c>
      <c r="H2425" s="183" t="str">
        <f ca="1">IF(ISERROR($V2425),"",OFFSET('Smelter Look-up'!$G$4,$V2425-4,0))</f>
        <v/>
      </c>
      <c r="I2425" s="184" t="str">
        <f ca="1">IF(ISERROR($V2425),"",OFFSET('Smelter Look-up'!$H$4,$V2425-4,0))</f>
        <v/>
      </c>
      <c r="J2425" s="184" t="str">
        <f ca="1">IF(ISERROR($V2425),"",OFFSET('Smelter Look-up'!$I$4,$V2425-4,0))</f>
        <v/>
      </c>
      <c r="K2425" s="224"/>
      <c r="L2425" s="224"/>
      <c r="M2425" s="224"/>
      <c r="N2425" s="224"/>
      <c r="O2425" s="224"/>
      <c r="P2425" s="185"/>
      <c r="Q2425" s="225"/>
      <c r="R2425" s="182" t="str">
        <f ca="1">IF(ISERROR($V2425),"",OFFSET('Smelter Look-up'!$C$4,$V2425-4,0)&amp;"")</f>
        <v/>
      </c>
      <c r="S2425" s="181" t="str">
        <f t="shared" ca="1" si="338"/>
        <v/>
      </c>
      <c r="T2425" s="181" t="str">
        <f ca="1">IF(B2425="","",IF(ISERROR(MATCH($J2425,SorP!$B$1:$B$6226,0)),"",INDIRECT("'SorP'!$A$"&amp;MATCH($S2425&amp;$J2425,SorP!C:C,0))))</f>
        <v/>
      </c>
      <c r="U2425" s="201"/>
      <c r="V2425" s="226" t="e">
        <f>IF(C2425="",NA(),IF(OR(C2425="Smelter not listed",C2425="Smelter not yet identified"),MATCH($B2425&amp;$D2425,'Smelter Look-up'!$J:$J,0),MATCH($B2425&amp;$C2425,'Smelter Look-up'!$J:$J,0)))</f>
        <v>#N/A</v>
      </c>
      <c r="X2425" s="227">
        <f t="shared" ca="1" si="339"/>
        <v>0</v>
      </c>
      <c r="AB2425" s="228" t="str">
        <f t="shared" si="340"/>
        <v/>
      </c>
    </row>
    <row r="2426" spans="1:28" s="227" customFormat="1" ht="20.25">
      <c r="A2426" s="181"/>
      <c r="B2426" s="182" t="str">
        <f>IF(LEN(A2426)=0,"",INDEX('Smelter Look-up'!$A:$A,MATCH($A2426,'Smelter Look-up'!$E:$E,0)))</f>
        <v/>
      </c>
      <c r="C2426" s="186" t="str">
        <f>IF(LEN(A2426)=0,"",INDEX('Smelter Look-up'!$C:$C,MATCH($A2426,'Smelter Look-up'!$E:$E,0)))</f>
        <v/>
      </c>
      <c r="D2426" s="230"/>
      <c r="E2426" s="182" t="str">
        <f ca="1">IF(ISERROR($V2426),"",OFFSET('Smelter Look-up'!$D$4,$V2426-4,0)&amp;"")</f>
        <v/>
      </c>
      <c r="F2426" s="182" t="str">
        <f ca="1">IF(ISERROR($V2426),"",OFFSET('Smelter Look-up'!$E$4,$V2426-4,0))</f>
        <v/>
      </c>
      <c r="G2426" s="182" t="str">
        <f ca="1">IF(C2426=$X$4,IF(ISERROR($V2426),"Enter smelter details","RMI"),IF(ISERROR($V2426),"",OFFSET('Smelter Look-up'!$F$4,$V2426-4,0)))</f>
        <v/>
      </c>
      <c r="H2426" s="183" t="str">
        <f ca="1">IF(ISERROR($V2426),"",OFFSET('Smelter Look-up'!$G$4,$V2426-4,0))</f>
        <v/>
      </c>
      <c r="I2426" s="184" t="str">
        <f ca="1">IF(ISERROR($V2426),"",OFFSET('Smelter Look-up'!$H$4,$V2426-4,0))</f>
        <v/>
      </c>
      <c r="J2426" s="184" t="str">
        <f ca="1">IF(ISERROR($V2426),"",OFFSET('Smelter Look-up'!$I$4,$V2426-4,0))</f>
        <v/>
      </c>
      <c r="K2426" s="224"/>
      <c r="L2426" s="224"/>
      <c r="M2426" s="224"/>
      <c r="N2426" s="224"/>
      <c r="O2426" s="224"/>
      <c r="P2426" s="185"/>
      <c r="Q2426" s="225"/>
      <c r="R2426" s="182" t="str">
        <f ca="1">IF(ISERROR($V2426),"",OFFSET('Smelter Look-up'!$C$4,$V2426-4,0)&amp;"")</f>
        <v/>
      </c>
      <c r="S2426" s="181" t="str">
        <f t="shared" ca="1" si="338"/>
        <v/>
      </c>
      <c r="T2426" s="181" t="str">
        <f ca="1">IF(B2426="","",IF(ISERROR(MATCH($J2426,SorP!$B$1:$B$6226,0)),"",INDIRECT("'SorP'!$A$"&amp;MATCH($S2426&amp;$J2426,SorP!C:C,0))))</f>
        <v/>
      </c>
      <c r="U2426" s="201"/>
      <c r="V2426" s="226" t="e">
        <f>IF(C2426="",NA(),IF(OR(C2426="Smelter not listed",C2426="Smelter not yet identified"),MATCH($B2426&amp;$D2426,'Smelter Look-up'!$J:$J,0),MATCH($B2426&amp;$C2426,'Smelter Look-up'!$J:$J,0)))</f>
        <v>#N/A</v>
      </c>
      <c r="X2426" s="227">
        <f t="shared" ca="1" si="339"/>
        <v>0</v>
      </c>
      <c r="AB2426" s="228" t="str">
        <f t="shared" si="340"/>
        <v/>
      </c>
    </row>
    <row r="2427" spans="1:28" s="227" customFormat="1" ht="20.25">
      <c r="A2427" s="181"/>
      <c r="B2427" s="182" t="str">
        <f>IF(LEN(A2427)=0,"",INDEX('Smelter Look-up'!$A:$A,MATCH($A2427,'Smelter Look-up'!$E:$E,0)))</f>
        <v/>
      </c>
      <c r="C2427" s="186" t="str">
        <f>IF(LEN(A2427)=0,"",INDEX('Smelter Look-up'!$C:$C,MATCH($A2427,'Smelter Look-up'!$E:$E,0)))</f>
        <v/>
      </c>
      <c r="D2427" s="230"/>
      <c r="E2427" s="182" t="str">
        <f ca="1">IF(ISERROR($V2427),"",OFFSET('Smelter Look-up'!$D$4,$V2427-4,0)&amp;"")</f>
        <v/>
      </c>
      <c r="F2427" s="182" t="str">
        <f ca="1">IF(ISERROR($V2427),"",OFFSET('Smelter Look-up'!$E$4,$V2427-4,0))</f>
        <v/>
      </c>
      <c r="G2427" s="182" t="str">
        <f ca="1">IF(C2427=$X$4,IF(ISERROR($V2427),"Enter smelter details","RMI"),IF(ISERROR($V2427),"",OFFSET('Smelter Look-up'!$F$4,$V2427-4,0)))</f>
        <v/>
      </c>
      <c r="H2427" s="183" t="str">
        <f ca="1">IF(ISERROR($V2427),"",OFFSET('Smelter Look-up'!$G$4,$V2427-4,0))</f>
        <v/>
      </c>
      <c r="I2427" s="184" t="str">
        <f ca="1">IF(ISERROR($V2427),"",OFFSET('Smelter Look-up'!$H$4,$V2427-4,0))</f>
        <v/>
      </c>
      <c r="J2427" s="184" t="str">
        <f ca="1">IF(ISERROR($V2427),"",OFFSET('Smelter Look-up'!$I$4,$V2427-4,0))</f>
        <v/>
      </c>
      <c r="K2427" s="224"/>
      <c r="L2427" s="224"/>
      <c r="M2427" s="224"/>
      <c r="N2427" s="224"/>
      <c r="O2427" s="224"/>
      <c r="P2427" s="185"/>
      <c r="Q2427" s="225"/>
      <c r="R2427" s="182" t="str">
        <f ca="1">IF(ISERROR($V2427),"",OFFSET('Smelter Look-up'!$C$4,$V2427-4,0)&amp;"")</f>
        <v/>
      </c>
      <c r="S2427" s="181" t="str">
        <f t="shared" ref="S2427" ca="1" si="341">IF(B2427="","",IF(ISERROR(MATCH($E2427,CL,0)),"Unknown",INDIRECT("'C'!$A$"&amp;MATCH($E2427,CL,0)+1)))</f>
        <v/>
      </c>
      <c r="T2427" s="181" t="str">
        <f ca="1">IF(B2427="","",IF(ISERROR(MATCH($J2427,SorP!$B$1:$B$6226,0)),"",INDIRECT("'SorP'!$A$"&amp;MATCH($S2427&amp;$J2427,SorP!C:C,0))))</f>
        <v/>
      </c>
      <c r="U2427" s="201"/>
      <c r="V2427" s="226" t="e">
        <f>IF(C2427="",NA(),IF(OR(C2427="Smelter not listed",C2427="Smelter not yet identified"),MATCH($B2427&amp;$D2427,'Smelter Look-up'!$J:$J,0),MATCH($B2427&amp;$C2427,'Smelter Look-up'!$J:$J,0)))</f>
        <v>#N/A</v>
      </c>
      <c r="X2427" s="227">
        <f t="shared" ref="X2427" ca="1" si="342">IF(AND(C2427="Smelter not listed",OR(LEN(D2427)=0,LEN(E2427)=0)),1,0)</f>
        <v>0</v>
      </c>
      <c r="AB2427" s="228" t="str">
        <f t="shared" ref="AB2427" si="343">B2427&amp;C2427</f>
        <v/>
      </c>
    </row>
    <row r="2428" spans="1:28" s="227" customFormat="1" ht="20.25">
      <c r="A2428" s="181"/>
      <c r="B2428" s="182" t="str">
        <f>IF(LEN(A2428)=0,"",INDEX('Smelter Look-up'!$A:$A,MATCH($A2428,'Smelter Look-up'!$E:$E,0)))</f>
        <v/>
      </c>
      <c r="C2428" s="186" t="str">
        <f>IF(LEN(A2428)=0,"",INDEX('Smelter Look-up'!$C:$C,MATCH($A2428,'Smelter Look-up'!$E:$E,0)))</f>
        <v/>
      </c>
      <c r="D2428" s="230"/>
      <c r="E2428" s="182" t="str">
        <f ca="1">IF(ISERROR($V2428),"",OFFSET('Smelter Look-up'!$D$4,$V2428-4,0)&amp;"")</f>
        <v/>
      </c>
      <c r="F2428" s="182" t="str">
        <f ca="1">IF(ISERROR($V2428),"",OFFSET('Smelter Look-up'!$E$4,$V2428-4,0))</f>
        <v/>
      </c>
      <c r="G2428" s="182" t="str">
        <f ca="1">IF(C2428=$X$4,IF(ISERROR($V2428),"Enter smelter details","RMI"),IF(ISERROR($V2428),"",OFFSET('Smelter Look-up'!$F$4,$V2428-4,0)))</f>
        <v/>
      </c>
      <c r="H2428" s="183" t="str">
        <f ca="1">IF(ISERROR($V2428),"",OFFSET('Smelter Look-up'!$G$4,$V2428-4,0))</f>
        <v/>
      </c>
      <c r="I2428" s="184" t="str">
        <f ca="1">IF(ISERROR($V2428),"",OFFSET('Smelter Look-up'!$H$4,$V2428-4,0))</f>
        <v/>
      </c>
      <c r="J2428" s="184" t="str">
        <f ca="1">IF(ISERROR($V2428),"",OFFSET('Smelter Look-up'!$I$4,$V2428-4,0))</f>
        <v/>
      </c>
      <c r="K2428" s="224"/>
      <c r="L2428" s="224"/>
      <c r="M2428" s="224"/>
      <c r="N2428" s="224"/>
      <c r="O2428" s="224"/>
      <c r="P2428" s="185"/>
      <c r="Q2428" s="225"/>
      <c r="R2428" s="182" t="str">
        <f ca="1">IF(ISERROR($V2428),"",OFFSET('Smelter Look-up'!$C$4,$V2428-4,0)&amp;"")</f>
        <v/>
      </c>
      <c r="S2428" s="181" t="str">
        <f t="shared" ref="S2428:S2459" ca="1" si="344">IF(B2428="","",IF(ISERROR(MATCH($E2428,CL,0)),"Unknown",INDIRECT("'C'!$A$"&amp;MATCH($E2428,CL,0)+1)))</f>
        <v/>
      </c>
      <c r="T2428" s="181" t="str">
        <f ca="1">IF(B2428="","",IF(ISERROR(MATCH($J2428,SorP!$B$1:$B$6226,0)),"",INDIRECT("'SorP'!$A$"&amp;MATCH($S2428&amp;$J2428,SorP!C:C,0))))</f>
        <v/>
      </c>
      <c r="U2428" s="201"/>
      <c r="V2428" s="226" t="e">
        <f>IF(C2428="",NA(),IF(OR(C2428="Smelter not listed",C2428="Smelter not yet identified"),MATCH($B2428&amp;$D2428,'Smelter Look-up'!$J:$J,0),MATCH($B2428&amp;$C2428,'Smelter Look-up'!$J:$J,0)))</f>
        <v>#N/A</v>
      </c>
      <c r="X2428" s="227">
        <f t="shared" ref="X2428:X2459" ca="1" si="345">IF(AND(C2428="Smelter not listed",OR(LEN(D2428)=0,LEN(E2428)=0)),1,0)</f>
        <v>0</v>
      </c>
      <c r="AB2428" s="228" t="str">
        <f t="shared" ref="AB2428:AB2459" si="346">B2428&amp;C2428</f>
        <v/>
      </c>
    </row>
    <row r="2429" spans="1:28" s="227" customFormat="1" ht="20.25">
      <c r="A2429" s="181"/>
      <c r="B2429" s="182" t="str">
        <f>IF(LEN(A2429)=0,"",INDEX('Smelter Look-up'!$A:$A,MATCH($A2429,'Smelter Look-up'!$E:$E,0)))</f>
        <v/>
      </c>
      <c r="C2429" s="186" t="str">
        <f>IF(LEN(A2429)=0,"",INDEX('Smelter Look-up'!$C:$C,MATCH($A2429,'Smelter Look-up'!$E:$E,0)))</f>
        <v/>
      </c>
      <c r="D2429" s="230"/>
      <c r="E2429" s="182" t="str">
        <f ca="1">IF(ISERROR($V2429),"",OFFSET('Smelter Look-up'!$D$4,$V2429-4,0)&amp;"")</f>
        <v/>
      </c>
      <c r="F2429" s="182" t="str">
        <f ca="1">IF(ISERROR($V2429),"",OFFSET('Smelter Look-up'!$E$4,$V2429-4,0))</f>
        <v/>
      </c>
      <c r="G2429" s="182" t="str">
        <f ca="1">IF(C2429=$X$4,IF(ISERROR($V2429),"Enter smelter details","RMI"),IF(ISERROR($V2429),"",OFFSET('Smelter Look-up'!$F$4,$V2429-4,0)))</f>
        <v/>
      </c>
      <c r="H2429" s="183" t="str">
        <f ca="1">IF(ISERROR($V2429),"",OFFSET('Smelter Look-up'!$G$4,$V2429-4,0))</f>
        <v/>
      </c>
      <c r="I2429" s="184" t="str">
        <f ca="1">IF(ISERROR($V2429),"",OFFSET('Smelter Look-up'!$H$4,$V2429-4,0))</f>
        <v/>
      </c>
      <c r="J2429" s="184" t="str">
        <f ca="1">IF(ISERROR($V2429),"",OFFSET('Smelter Look-up'!$I$4,$V2429-4,0))</f>
        <v/>
      </c>
      <c r="K2429" s="224"/>
      <c r="L2429" s="224"/>
      <c r="M2429" s="224"/>
      <c r="N2429" s="224"/>
      <c r="O2429" s="224"/>
      <c r="P2429" s="185"/>
      <c r="Q2429" s="225"/>
      <c r="R2429" s="182" t="str">
        <f ca="1">IF(ISERROR($V2429),"",OFFSET('Smelter Look-up'!$C$4,$V2429-4,0)&amp;"")</f>
        <v/>
      </c>
      <c r="S2429" s="181" t="str">
        <f t="shared" ca="1" si="344"/>
        <v/>
      </c>
      <c r="T2429" s="181" t="str">
        <f ca="1">IF(B2429="","",IF(ISERROR(MATCH($J2429,SorP!$B$1:$B$6226,0)),"",INDIRECT("'SorP'!$A$"&amp;MATCH($S2429&amp;$J2429,SorP!C:C,0))))</f>
        <v/>
      </c>
      <c r="U2429" s="201"/>
      <c r="V2429" s="226" t="e">
        <f>IF(C2429="",NA(),IF(OR(C2429="Smelter not listed",C2429="Smelter not yet identified"),MATCH($B2429&amp;$D2429,'Smelter Look-up'!$J:$J,0),MATCH($B2429&amp;$C2429,'Smelter Look-up'!$J:$J,0)))</f>
        <v>#N/A</v>
      </c>
      <c r="X2429" s="227">
        <f t="shared" ca="1" si="345"/>
        <v>0</v>
      </c>
      <c r="AB2429" s="228" t="str">
        <f t="shared" si="346"/>
        <v/>
      </c>
    </row>
    <row r="2430" spans="1:28" s="227" customFormat="1" ht="20.25">
      <c r="A2430" s="181"/>
      <c r="B2430" s="182" t="str">
        <f>IF(LEN(A2430)=0,"",INDEX('Smelter Look-up'!$A:$A,MATCH($A2430,'Smelter Look-up'!$E:$E,0)))</f>
        <v/>
      </c>
      <c r="C2430" s="186" t="str">
        <f>IF(LEN(A2430)=0,"",INDEX('Smelter Look-up'!$C:$C,MATCH($A2430,'Smelter Look-up'!$E:$E,0)))</f>
        <v/>
      </c>
      <c r="D2430" s="230"/>
      <c r="E2430" s="182" t="str">
        <f ca="1">IF(ISERROR($V2430),"",OFFSET('Smelter Look-up'!$D$4,$V2430-4,0)&amp;"")</f>
        <v/>
      </c>
      <c r="F2430" s="182" t="str">
        <f ca="1">IF(ISERROR($V2430),"",OFFSET('Smelter Look-up'!$E$4,$V2430-4,0))</f>
        <v/>
      </c>
      <c r="G2430" s="182" t="str">
        <f ca="1">IF(C2430=$X$4,IF(ISERROR($V2430),"Enter smelter details","RMI"),IF(ISERROR($V2430),"",OFFSET('Smelter Look-up'!$F$4,$V2430-4,0)))</f>
        <v/>
      </c>
      <c r="H2430" s="183" t="str">
        <f ca="1">IF(ISERROR($V2430),"",OFFSET('Smelter Look-up'!$G$4,$V2430-4,0))</f>
        <v/>
      </c>
      <c r="I2430" s="184" t="str">
        <f ca="1">IF(ISERROR($V2430),"",OFFSET('Smelter Look-up'!$H$4,$V2430-4,0))</f>
        <v/>
      </c>
      <c r="J2430" s="184" t="str">
        <f ca="1">IF(ISERROR($V2430),"",OFFSET('Smelter Look-up'!$I$4,$V2430-4,0))</f>
        <v/>
      </c>
      <c r="K2430" s="224"/>
      <c r="L2430" s="224"/>
      <c r="M2430" s="224"/>
      <c r="N2430" s="224"/>
      <c r="O2430" s="224"/>
      <c r="P2430" s="185"/>
      <c r="Q2430" s="225"/>
      <c r="R2430" s="182" t="str">
        <f ca="1">IF(ISERROR($V2430),"",OFFSET('Smelter Look-up'!$C$4,$V2430-4,0)&amp;"")</f>
        <v/>
      </c>
      <c r="S2430" s="181" t="str">
        <f t="shared" ca="1" si="344"/>
        <v/>
      </c>
      <c r="T2430" s="181" t="str">
        <f ca="1">IF(B2430="","",IF(ISERROR(MATCH($J2430,SorP!$B$1:$B$6226,0)),"",INDIRECT("'SorP'!$A$"&amp;MATCH($S2430&amp;$J2430,SorP!C:C,0))))</f>
        <v/>
      </c>
      <c r="U2430" s="201"/>
      <c r="V2430" s="226" t="e">
        <f>IF(C2430="",NA(),IF(OR(C2430="Smelter not listed",C2430="Smelter not yet identified"),MATCH($B2430&amp;$D2430,'Smelter Look-up'!$J:$J,0),MATCH($B2430&amp;$C2430,'Smelter Look-up'!$J:$J,0)))</f>
        <v>#N/A</v>
      </c>
      <c r="X2430" s="227">
        <f t="shared" ca="1" si="345"/>
        <v>0</v>
      </c>
      <c r="AB2430" s="228" t="str">
        <f t="shared" si="346"/>
        <v/>
      </c>
    </row>
    <row r="2431" spans="1:28" s="227" customFormat="1" ht="20.25">
      <c r="A2431" s="181"/>
      <c r="B2431" s="182" t="str">
        <f>IF(LEN(A2431)=0,"",INDEX('Smelter Look-up'!$A:$A,MATCH($A2431,'Smelter Look-up'!$E:$E,0)))</f>
        <v/>
      </c>
      <c r="C2431" s="186" t="str">
        <f>IF(LEN(A2431)=0,"",INDEX('Smelter Look-up'!$C:$C,MATCH($A2431,'Smelter Look-up'!$E:$E,0)))</f>
        <v/>
      </c>
      <c r="D2431" s="230"/>
      <c r="E2431" s="182" t="str">
        <f ca="1">IF(ISERROR($V2431),"",OFFSET('Smelter Look-up'!$D$4,$V2431-4,0)&amp;"")</f>
        <v/>
      </c>
      <c r="F2431" s="182" t="str">
        <f ca="1">IF(ISERROR($V2431),"",OFFSET('Smelter Look-up'!$E$4,$V2431-4,0))</f>
        <v/>
      </c>
      <c r="G2431" s="182" t="str">
        <f ca="1">IF(C2431=$X$4,IF(ISERROR($V2431),"Enter smelter details","RMI"),IF(ISERROR($V2431),"",OFFSET('Smelter Look-up'!$F$4,$V2431-4,0)))</f>
        <v/>
      </c>
      <c r="H2431" s="183" t="str">
        <f ca="1">IF(ISERROR($V2431),"",OFFSET('Smelter Look-up'!$G$4,$V2431-4,0))</f>
        <v/>
      </c>
      <c r="I2431" s="184" t="str">
        <f ca="1">IF(ISERROR($V2431),"",OFFSET('Smelter Look-up'!$H$4,$V2431-4,0))</f>
        <v/>
      </c>
      <c r="J2431" s="184" t="str">
        <f ca="1">IF(ISERROR($V2431),"",OFFSET('Smelter Look-up'!$I$4,$V2431-4,0))</f>
        <v/>
      </c>
      <c r="K2431" s="224"/>
      <c r="L2431" s="224"/>
      <c r="M2431" s="224"/>
      <c r="N2431" s="224"/>
      <c r="O2431" s="224"/>
      <c r="P2431" s="185"/>
      <c r="Q2431" s="225"/>
      <c r="R2431" s="182" t="str">
        <f ca="1">IF(ISERROR($V2431),"",OFFSET('Smelter Look-up'!$C$4,$V2431-4,0)&amp;"")</f>
        <v/>
      </c>
      <c r="S2431" s="181" t="str">
        <f t="shared" ca="1" si="344"/>
        <v/>
      </c>
      <c r="T2431" s="181" t="str">
        <f ca="1">IF(B2431="","",IF(ISERROR(MATCH($J2431,SorP!$B$1:$B$6226,0)),"",INDIRECT("'SorP'!$A$"&amp;MATCH($S2431&amp;$J2431,SorP!C:C,0))))</f>
        <v/>
      </c>
      <c r="U2431" s="201"/>
      <c r="V2431" s="226" t="e">
        <f>IF(C2431="",NA(),IF(OR(C2431="Smelter not listed",C2431="Smelter not yet identified"),MATCH($B2431&amp;$D2431,'Smelter Look-up'!$J:$J,0),MATCH($B2431&amp;$C2431,'Smelter Look-up'!$J:$J,0)))</f>
        <v>#N/A</v>
      </c>
      <c r="X2431" s="227">
        <f t="shared" ca="1" si="345"/>
        <v>0</v>
      </c>
      <c r="AB2431" s="228" t="str">
        <f t="shared" si="346"/>
        <v/>
      </c>
    </row>
    <row r="2432" spans="1:28" s="227" customFormat="1" ht="20.25">
      <c r="A2432" s="181"/>
      <c r="B2432" s="182" t="str">
        <f>IF(LEN(A2432)=0,"",INDEX('Smelter Look-up'!$A:$A,MATCH($A2432,'Smelter Look-up'!$E:$E,0)))</f>
        <v/>
      </c>
      <c r="C2432" s="186" t="str">
        <f>IF(LEN(A2432)=0,"",INDEX('Smelter Look-up'!$C:$C,MATCH($A2432,'Smelter Look-up'!$E:$E,0)))</f>
        <v/>
      </c>
      <c r="D2432" s="230"/>
      <c r="E2432" s="182" t="str">
        <f ca="1">IF(ISERROR($V2432),"",OFFSET('Smelter Look-up'!$D$4,$V2432-4,0)&amp;"")</f>
        <v/>
      </c>
      <c r="F2432" s="182" t="str">
        <f ca="1">IF(ISERROR($V2432),"",OFFSET('Smelter Look-up'!$E$4,$V2432-4,0))</f>
        <v/>
      </c>
      <c r="G2432" s="182" t="str">
        <f ca="1">IF(C2432=$X$4,IF(ISERROR($V2432),"Enter smelter details","RMI"),IF(ISERROR($V2432),"",OFFSET('Smelter Look-up'!$F$4,$V2432-4,0)))</f>
        <v/>
      </c>
      <c r="H2432" s="183" t="str">
        <f ca="1">IF(ISERROR($V2432),"",OFFSET('Smelter Look-up'!$G$4,$V2432-4,0))</f>
        <v/>
      </c>
      <c r="I2432" s="184" t="str">
        <f ca="1">IF(ISERROR($V2432),"",OFFSET('Smelter Look-up'!$H$4,$V2432-4,0))</f>
        <v/>
      </c>
      <c r="J2432" s="184" t="str">
        <f ca="1">IF(ISERROR($V2432),"",OFFSET('Smelter Look-up'!$I$4,$V2432-4,0))</f>
        <v/>
      </c>
      <c r="K2432" s="224"/>
      <c r="L2432" s="224"/>
      <c r="M2432" s="224"/>
      <c r="N2432" s="224"/>
      <c r="O2432" s="224"/>
      <c r="P2432" s="185"/>
      <c r="Q2432" s="225"/>
      <c r="R2432" s="182" t="str">
        <f ca="1">IF(ISERROR($V2432),"",OFFSET('Smelter Look-up'!$C$4,$V2432-4,0)&amp;"")</f>
        <v/>
      </c>
      <c r="S2432" s="181" t="str">
        <f t="shared" ca="1" si="344"/>
        <v/>
      </c>
      <c r="T2432" s="181" t="str">
        <f ca="1">IF(B2432="","",IF(ISERROR(MATCH($J2432,SorP!$B$1:$B$6226,0)),"",INDIRECT("'SorP'!$A$"&amp;MATCH($S2432&amp;$J2432,SorP!C:C,0))))</f>
        <v/>
      </c>
      <c r="U2432" s="201"/>
      <c r="V2432" s="226" t="e">
        <f>IF(C2432="",NA(),IF(OR(C2432="Smelter not listed",C2432="Smelter not yet identified"),MATCH($B2432&amp;$D2432,'Smelter Look-up'!$J:$J,0),MATCH($B2432&amp;$C2432,'Smelter Look-up'!$J:$J,0)))</f>
        <v>#N/A</v>
      </c>
      <c r="X2432" s="227">
        <f t="shared" ca="1" si="345"/>
        <v>0</v>
      </c>
      <c r="AB2432" s="228" t="str">
        <f t="shared" si="346"/>
        <v/>
      </c>
    </row>
    <row r="2433" spans="1:28" s="227" customFormat="1" ht="20.25">
      <c r="A2433" s="181"/>
      <c r="B2433" s="182" t="str">
        <f>IF(LEN(A2433)=0,"",INDEX('Smelter Look-up'!$A:$A,MATCH($A2433,'Smelter Look-up'!$E:$E,0)))</f>
        <v/>
      </c>
      <c r="C2433" s="186" t="str">
        <f>IF(LEN(A2433)=0,"",INDEX('Smelter Look-up'!$C:$C,MATCH($A2433,'Smelter Look-up'!$E:$E,0)))</f>
        <v/>
      </c>
      <c r="D2433" s="230"/>
      <c r="E2433" s="182" t="str">
        <f ca="1">IF(ISERROR($V2433),"",OFFSET('Smelter Look-up'!$D$4,$V2433-4,0)&amp;"")</f>
        <v/>
      </c>
      <c r="F2433" s="182" t="str">
        <f ca="1">IF(ISERROR($V2433),"",OFFSET('Smelter Look-up'!$E$4,$V2433-4,0))</f>
        <v/>
      </c>
      <c r="G2433" s="182" t="str">
        <f ca="1">IF(C2433=$X$4,IF(ISERROR($V2433),"Enter smelter details","RMI"),IF(ISERROR($V2433),"",OFFSET('Smelter Look-up'!$F$4,$V2433-4,0)))</f>
        <v/>
      </c>
      <c r="H2433" s="183" t="str">
        <f ca="1">IF(ISERROR($V2433),"",OFFSET('Smelter Look-up'!$G$4,$V2433-4,0))</f>
        <v/>
      </c>
      <c r="I2433" s="184" t="str">
        <f ca="1">IF(ISERROR($V2433),"",OFFSET('Smelter Look-up'!$H$4,$V2433-4,0))</f>
        <v/>
      </c>
      <c r="J2433" s="184" t="str">
        <f ca="1">IF(ISERROR($V2433),"",OFFSET('Smelter Look-up'!$I$4,$V2433-4,0))</f>
        <v/>
      </c>
      <c r="K2433" s="224"/>
      <c r="L2433" s="224"/>
      <c r="M2433" s="224"/>
      <c r="N2433" s="224"/>
      <c r="O2433" s="224"/>
      <c r="P2433" s="185"/>
      <c r="Q2433" s="225"/>
      <c r="R2433" s="182" t="str">
        <f ca="1">IF(ISERROR($V2433),"",OFFSET('Smelter Look-up'!$C$4,$V2433-4,0)&amp;"")</f>
        <v/>
      </c>
      <c r="S2433" s="181" t="str">
        <f t="shared" ca="1" si="344"/>
        <v/>
      </c>
      <c r="T2433" s="181" t="str">
        <f ca="1">IF(B2433="","",IF(ISERROR(MATCH($J2433,SorP!$B$1:$B$6226,0)),"",INDIRECT("'SorP'!$A$"&amp;MATCH($S2433&amp;$J2433,SorP!C:C,0))))</f>
        <v/>
      </c>
      <c r="U2433" s="201"/>
      <c r="V2433" s="226" t="e">
        <f>IF(C2433="",NA(),IF(OR(C2433="Smelter not listed",C2433="Smelter not yet identified"),MATCH($B2433&amp;$D2433,'Smelter Look-up'!$J:$J,0),MATCH($B2433&amp;$C2433,'Smelter Look-up'!$J:$J,0)))</f>
        <v>#N/A</v>
      </c>
      <c r="X2433" s="227">
        <f t="shared" ca="1" si="345"/>
        <v>0</v>
      </c>
      <c r="AB2433" s="228" t="str">
        <f t="shared" si="346"/>
        <v/>
      </c>
    </row>
    <row r="2434" spans="1:28" s="227" customFormat="1" ht="20.25">
      <c r="A2434" s="181"/>
      <c r="B2434" s="182" t="str">
        <f>IF(LEN(A2434)=0,"",INDEX('Smelter Look-up'!$A:$A,MATCH($A2434,'Smelter Look-up'!$E:$E,0)))</f>
        <v/>
      </c>
      <c r="C2434" s="186" t="str">
        <f>IF(LEN(A2434)=0,"",INDEX('Smelter Look-up'!$C:$C,MATCH($A2434,'Smelter Look-up'!$E:$E,0)))</f>
        <v/>
      </c>
      <c r="D2434" s="230"/>
      <c r="E2434" s="182" t="str">
        <f ca="1">IF(ISERROR($V2434),"",OFFSET('Smelter Look-up'!$D$4,$V2434-4,0)&amp;"")</f>
        <v/>
      </c>
      <c r="F2434" s="182" t="str">
        <f ca="1">IF(ISERROR($V2434),"",OFFSET('Smelter Look-up'!$E$4,$V2434-4,0))</f>
        <v/>
      </c>
      <c r="G2434" s="182" t="str">
        <f ca="1">IF(C2434=$X$4,IF(ISERROR($V2434),"Enter smelter details","RMI"),IF(ISERROR($V2434),"",OFFSET('Smelter Look-up'!$F$4,$V2434-4,0)))</f>
        <v/>
      </c>
      <c r="H2434" s="183" t="str">
        <f ca="1">IF(ISERROR($V2434),"",OFFSET('Smelter Look-up'!$G$4,$V2434-4,0))</f>
        <v/>
      </c>
      <c r="I2434" s="184" t="str">
        <f ca="1">IF(ISERROR($V2434),"",OFFSET('Smelter Look-up'!$H$4,$V2434-4,0))</f>
        <v/>
      </c>
      <c r="J2434" s="184" t="str">
        <f ca="1">IF(ISERROR($V2434),"",OFFSET('Smelter Look-up'!$I$4,$V2434-4,0))</f>
        <v/>
      </c>
      <c r="K2434" s="224"/>
      <c r="L2434" s="224"/>
      <c r="M2434" s="224"/>
      <c r="N2434" s="224"/>
      <c r="O2434" s="224"/>
      <c r="P2434" s="185"/>
      <c r="Q2434" s="225"/>
      <c r="R2434" s="182" t="str">
        <f ca="1">IF(ISERROR($V2434),"",OFFSET('Smelter Look-up'!$C$4,$V2434-4,0)&amp;"")</f>
        <v/>
      </c>
      <c r="S2434" s="181" t="str">
        <f t="shared" ca="1" si="344"/>
        <v/>
      </c>
      <c r="T2434" s="181" t="str">
        <f ca="1">IF(B2434="","",IF(ISERROR(MATCH($J2434,SorP!$B$1:$B$6226,0)),"",INDIRECT("'SorP'!$A$"&amp;MATCH($S2434&amp;$J2434,SorP!C:C,0))))</f>
        <v/>
      </c>
      <c r="U2434" s="201"/>
      <c r="V2434" s="226" t="e">
        <f>IF(C2434="",NA(),IF(OR(C2434="Smelter not listed",C2434="Smelter not yet identified"),MATCH($B2434&amp;$D2434,'Smelter Look-up'!$J:$J,0),MATCH($B2434&amp;$C2434,'Smelter Look-up'!$J:$J,0)))</f>
        <v>#N/A</v>
      </c>
      <c r="X2434" s="227">
        <f t="shared" ca="1" si="345"/>
        <v>0</v>
      </c>
      <c r="AB2434" s="228" t="str">
        <f t="shared" si="346"/>
        <v/>
      </c>
    </row>
    <row r="2435" spans="1:28" s="227" customFormat="1" ht="20.25">
      <c r="A2435" s="181"/>
      <c r="B2435" s="182" t="str">
        <f>IF(LEN(A2435)=0,"",INDEX('Smelter Look-up'!$A:$A,MATCH($A2435,'Smelter Look-up'!$E:$E,0)))</f>
        <v/>
      </c>
      <c r="C2435" s="186" t="str">
        <f>IF(LEN(A2435)=0,"",INDEX('Smelter Look-up'!$C:$C,MATCH($A2435,'Smelter Look-up'!$E:$E,0)))</f>
        <v/>
      </c>
      <c r="D2435" s="230"/>
      <c r="E2435" s="182" t="str">
        <f ca="1">IF(ISERROR($V2435),"",OFFSET('Smelter Look-up'!$D$4,$V2435-4,0)&amp;"")</f>
        <v/>
      </c>
      <c r="F2435" s="182" t="str">
        <f ca="1">IF(ISERROR($V2435),"",OFFSET('Smelter Look-up'!$E$4,$V2435-4,0))</f>
        <v/>
      </c>
      <c r="G2435" s="182" t="str">
        <f ca="1">IF(C2435=$X$4,IF(ISERROR($V2435),"Enter smelter details","RMI"),IF(ISERROR($V2435),"",OFFSET('Smelter Look-up'!$F$4,$V2435-4,0)))</f>
        <v/>
      </c>
      <c r="H2435" s="183" t="str">
        <f ca="1">IF(ISERROR($V2435),"",OFFSET('Smelter Look-up'!$G$4,$V2435-4,0))</f>
        <v/>
      </c>
      <c r="I2435" s="184" t="str">
        <f ca="1">IF(ISERROR($V2435),"",OFFSET('Smelter Look-up'!$H$4,$V2435-4,0))</f>
        <v/>
      </c>
      <c r="J2435" s="184" t="str">
        <f ca="1">IF(ISERROR($V2435),"",OFFSET('Smelter Look-up'!$I$4,$V2435-4,0))</f>
        <v/>
      </c>
      <c r="K2435" s="224"/>
      <c r="L2435" s="224"/>
      <c r="M2435" s="224"/>
      <c r="N2435" s="224"/>
      <c r="O2435" s="224"/>
      <c r="P2435" s="185"/>
      <c r="Q2435" s="225"/>
      <c r="R2435" s="182" t="str">
        <f ca="1">IF(ISERROR($V2435),"",OFFSET('Smelter Look-up'!$C$4,$V2435-4,0)&amp;"")</f>
        <v/>
      </c>
      <c r="S2435" s="181" t="str">
        <f t="shared" ca="1" si="344"/>
        <v/>
      </c>
      <c r="T2435" s="181" t="str">
        <f ca="1">IF(B2435="","",IF(ISERROR(MATCH($J2435,SorP!$B$1:$B$6226,0)),"",INDIRECT("'SorP'!$A$"&amp;MATCH($S2435&amp;$J2435,SorP!C:C,0))))</f>
        <v/>
      </c>
      <c r="U2435" s="201"/>
      <c r="V2435" s="226" t="e">
        <f>IF(C2435="",NA(),IF(OR(C2435="Smelter not listed",C2435="Smelter not yet identified"),MATCH($B2435&amp;$D2435,'Smelter Look-up'!$J:$J,0),MATCH($B2435&amp;$C2435,'Smelter Look-up'!$J:$J,0)))</f>
        <v>#N/A</v>
      </c>
      <c r="X2435" s="227">
        <f t="shared" ca="1" si="345"/>
        <v>0</v>
      </c>
      <c r="AB2435" s="228" t="str">
        <f t="shared" si="346"/>
        <v/>
      </c>
    </row>
    <row r="2436" spans="1:28" s="227" customFormat="1" ht="20.25">
      <c r="A2436" s="181"/>
      <c r="B2436" s="182" t="str">
        <f>IF(LEN(A2436)=0,"",INDEX('Smelter Look-up'!$A:$A,MATCH($A2436,'Smelter Look-up'!$E:$E,0)))</f>
        <v/>
      </c>
      <c r="C2436" s="186" t="str">
        <f>IF(LEN(A2436)=0,"",INDEX('Smelter Look-up'!$C:$C,MATCH($A2436,'Smelter Look-up'!$E:$E,0)))</f>
        <v/>
      </c>
      <c r="D2436" s="230"/>
      <c r="E2436" s="182" t="str">
        <f ca="1">IF(ISERROR($V2436),"",OFFSET('Smelter Look-up'!$D$4,$V2436-4,0)&amp;"")</f>
        <v/>
      </c>
      <c r="F2436" s="182" t="str">
        <f ca="1">IF(ISERROR($V2436),"",OFFSET('Smelter Look-up'!$E$4,$V2436-4,0))</f>
        <v/>
      </c>
      <c r="G2436" s="182" t="str">
        <f ca="1">IF(C2436=$X$4,IF(ISERROR($V2436),"Enter smelter details","RMI"),IF(ISERROR($V2436),"",OFFSET('Smelter Look-up'!$F$4,$V2436-4,0)))</f>
        <v/>
      </c>
      <c r="H2436" s="183" t="str">
        <f ca="1">IF(ISERROR($V2436),"",OFFSET('Smelter Look-up'!$G$4,$V2436-4,0))</f>
        <v/>
      </c>
      <c r="I2436" s="184" t="str">
        <f ca="1">IF(ISERROR($V2436),"",OFFSET('Smelter Look-up'!$H$4,$V2436-4,0))</f>
        <v/>
      </c>
      <c r="J2436" s="184" t="str">
        <f ca="1">IF(ISERROR($V2436),"",OFFSET('Smelter Look-up'!$I$4,$V2436-4,0))</f>
        <v/>
      </c>
      <c r="K2436" s="224"/>
      <c r="L2436" s="224"/>
      <c r="M2436" s="224"/>
      <c r="N2436" s="224"/>
      <c r="O2436" s="224"/>
      <c r="P2436" s="185"/>
      <c r="Q2436" s="225"/>
      <c r="R2436" s="182" t="str">
        <f ca="1">IF(ISERROR($V2436),"",OFFSET('Smelter Look-up'!$C$4,$V2436-4,0)&amp;"")</f>
        <v/>
      </c>
      <c r="S2436" s="181" t="str">
        <f t="shared" ca="1" si="344"/>
        <v/>
      </c>
      <c r="T2436" s="181" t="str">
        <f ca="1">IF(B2436="","",IF(ISERROR(MATCH($J2436,SorP!$B$1:$B$6226,0)),"",INDIRECT("'SorP'!$A$"&amp;MATCH($S2436&amp;$J2436,SorP!C:C,0))))</f>
        <v/>
      </c>
      <c r="U2436" s="201"/>
      <c r="V2436" s="226" t="e">
        <f>IF(C2436="",NA(),IF(OR(C2436="Smelter not listed",C2436="Smelter not yet identified"),MATCH($B2436&amp;$D2436,'Smelter Look-up'!$J:$J,0),MATCH($B2436&amp;$C2436,'Smelter Look-up'!$J:$J,0)))</f>
        <v>#N/A</v>
      </c>
      <c r="X2436" s="227">
        <f t="shared" ca="1" si="345"/>
        <v>0</v>
      </c>
      <c r="AB2436" s="228" t="str">
        <f t="shared" si="346"/>
        <v/>
      </c>
    </row>
    <row r="2437" spans="1:28" s="227" customFormat="1" ht="20.25">
      <c r="A2437" s="181"/>
      <c r="B2437" s="182" t="str">
        <f>IF(LEN(A2437)=0,"",INDEX('Smelter Look-up'!$A:$A,MATCH($A2437,'Smelter Look-up'!$E:$E,0)))</f>
        <v/>
      </c>
      <c r="C2437" s="186" t="str">
        <f>IF(LEN(A2437)=0,"",INDEX('Smelter Look-up'!$C:$C,MATCH($A2437,'Smelter Look-up'!$E:$E,0)))</f>
        <v/>
      </c>
      <c r="D2437" s="230"/>
      <c r="E2437" s="182" t="str">
        <f ca="1">IF(ISERROR($V2437),"",OFFSET('Smelter Look-up'!$D$4,$V2437-4,0)&amp;"")</f>
        <v/>
      </c>
      <c r="F2437" s="182" t="str">
        <f ca="1">IF(ISERROR($V2437),"",OFFSET('Smelter Look-up'!$E$4,$V2437-4,0))</f>
        <v/>
      </c>
      <c r="G2437" s="182" t="str">
        <f ca="1">IF(C2437=$X$4,IF(ISERROR($V2437),"Enter smelter details","RMI"),IF(ISERROR($V2437),"",OFFSET('Smelter Look-up'!$F$4,$V2437-4,0)))</f>
        <v/>
      </c>
      <c r="H2437" s="183" t="str">
        <f ca="1">IF(ISERROR($V2437),"",OFFSET('Smelter Look-up'!$G$4,$V2437-4,0))</f>
        <v/>
      </c>
      <c r="I2437" s="184" t="str">
        <f ca="1">IF(ISERROR($V2437),"",OFFSET('Smelter Look-up'!$H$4,$V2437-4,0))</f>
        <v/>
      </c>
      <c r="J2437" s="184" t="str">
        <f ca="1">IF(ISERROR($V2437),"",OFFSET('Smelter Look-up'!$I$4,$V2437-4,0))</f>
        <v/>
      </c>
      <c r="K2437" s="224"/>
      <c r="L2437" s="224"/>
      <c r="M2437" s="224"/>
      <c r="N2437" s="224"/>
      <c r="O2437" s="224"/>
      <c r="P2437" s="185"/>
      <c r="Q2437" s="225"/>
      <c r="R2437" s="182" t="str">
        <f ca="1">IF(ISERROR($V2437),"",OFFSET('Smelter Look-up'!$C$4,$V2437-4,0)&amp;"")</f>
        <v/>
      </c>
      <c r="S2437" s="181" t="str">
        <f t="shared" ca="1" si="344"/>
        <v/>
      </c>
      <c r="T2437" s="181" t="str">
        <f ca="1">IF(B2437="","",IF(ISERROR(MATCH($J2437,SorP!$B$1:$B$6226,0)),"",INDIRECT("'SorP'!$A$"&amp;MATCH($S2437&amp;$J2437,SorP!C:C,0))))</f>
        <v/>
      </c>
      <c r="U2437" s="201"/>
      <c r="V2437" s="226" t="e">
        <f>IF(C2437="",NA(),IF(OR(C2437="Smelter not listed",C2437="Smelter not yet identified"),MATCH($B2437&amp;$D2437,'Smelter Look-up'!$J:$J,0),MATCH($B2437&amp;$C2437,'Smelter Look-up'!$J:$J,0)))</f>
        <v>#N/A</v>
      </c>
      <c r="X2437" s="227">
        <f t="shared" ca="1" si="345"/>
        <v>0</v>
      </c>
      <c r="AB2437" s="228" t="str">
        <f t="shared" si="346"/>
        <v/>
      </c>
    </row>
    <row r="2438" spans="1:28" s="227" customFormat="1" ht="20.25">
      <c r="A2438" s="181"/>
      <c r="B2438" s="182" t="str">
        <f>IF(LEN(A2438)=0,"",INDEX('Smelter Look-up'!$A:$A,MATCH($A2438,'Smelter Look-up'!$E:$E,0)))</f>
        <v/>
      </c>
      <c r="C2438" s="186" t="str">
        <f>IF(LEN(A2438)=0,"",INDEX('Smelter Look-up'!$C:$C,MATCH($A2438,'Smelter Look-up'!$E:$E,0)))</f>
        <v/>
      </c>
      <c r="D2438" s="230"/>
      <c r="E2438" s="182" t="str">
        <f ca="1">IF(ISERROR($V2438),"",OFFSET('Smelter Look-up'!$D$4,$V2438-4,0)&amp;"")</f>
        <v/>
      </c>
      <c r="F2438" s="182" t="str">
        <f ca="1">IF(ISERROR($V2438),"",OFFSET('Smelter Look-up'!$E$4,$V2438-4,0))</f>
        <v/>
      </c>
      <c r="G2438" s="182" t="str">
        <f ca="1">IF(C2438=$X$4,IF(ISERROR($V2438),"Enter smelter details","RMI"),IF(ISERROR($V2438),"",OFFSET('Smelter Look-up'!$F$4,$V2438-4,0)))</f>
        <v/>
      </c>
      <c r="H2438" s="183" t="str">
        <f ca="1">IF(ISERROR($V2438),"",OFFSET('Smelter Look-up'!$G$4,$V2438-4,0))</f>
        <v/>
      </c>
      <c r="I2438" s="184" t="str">
        <f ca="1">IF(ISERROR($V2438),"",OFFSET('Smelter Look-up'!$H$4,$V2438-4,0))</f>
        <v/>
      </c>
      <c r="J2438" s="184" t="str">
        <f ca="1">IF(ISERROR($V2438),"",OFFSET('Smelter Look-up'!$I$4,$V2438-4,0))</f>
        <v/>
      </c>
      <c r="K2438" s="224"/>
      <c r="L2438" s="224"/>
      <c r="M2438" s="224"/>
      <c r="N2438" s="224"/>
      <c r="O2438" s="224"/>
      <c r="P2438" s="185"/>
      <c r="Q2438" s="225"/>
      <c r="R2438" s="182" t="str">
        <f ca="1">IF(ISERROR($V2438),"",OFFSET('Smelter Look-up'!$C$4,$V2438-4,0)&amp;"")</f>
        <v/>
      </c>
      <c r="S2438" s="181" t="str">
        <f t="shared" ca="1" si="344"/>
        <v/>
      </c>
      <c r="T2438" s="181" t="str">
        <f ca="1">IF(B2438="","",IF(ISERROR(MATCH($J2438,SorP!$B$1:$B$6226,0)),"",INDIRECT("'SorP'!$A$"&amp;MATCH($S2438&amp;$J2438,SorP!C:C,0))))</f>
        <v/>
      </c>
      <c r="U2438" s="201"/>
      <c r="V2438" s="226" t="e">
        <f>IF(C2438="",NA(),IF(OR(C2438="Smelter not listed",C2438="Smelter not yet identified"),MATCH($B2438&amp;$D2438,'Smelter Look-up'!$J:$J,0),MATCH($B2438&amp;$C2438,'Smelter Look-up'!$J:$J,0)))</f>
        <v>#N/A</v>
      </c>
      <c r="X2438" s="227">
        <f t="shared" ca="1" si="345"/>
        <v>0</v>
      </c>
      <c r="AB2438" s="228" t="str">
        <f t="shared" si="346"/>
        <v/>
      </c>
    </row>
    <row r="2439" spans="1:28" s="227" customFormat="1" ht="20.25">
      <c r="A2439" s="181"/>
      <c r="B2439" s="182" t="str">
        <f>IF(LEN(A2439)=0,"",INDEX('Smelter Look-up'!$A:$A,MATCH($A2439,'Smelter Look-up'!$E:$E,0)))</f>
        <v/>
      </c>
      <c r="C2439" s="186" t="str">
        <f>IF(LEN(A2439)=0,"",INDEX('Smelter Look-up'!$C:$C,MATCH($A2439,'Smelter Look-up'!$E:$E,0)))</f>
        <v/>
      </c>
      <c r="D2439" s="230"/>
      <c r="E2439" s="182" t="str">
        <f ca="1">IF(ISERROR($V2439),"",OFFSET('Smelter Look-up'!$D$4,$V2439-4,0)&amp;"")</f>
        <v/>
      </c>
      <c r="F2439" s="182" t="str">
        <f ca="1">IF(ISERROR($V2439),"",OFFSET('Smelter Look-up'!$E$4,$V2439-4,0))</f>
        <v/>
      </c>
      <c r="G2439" s="182" t="str">
        <f ca="1">IF(C2439=$X$4,IF(ISERROR($V2439),"Enter smelter details","RMI"),IF(ISERROR($V2439),"",OFFSET('Smelter Look-up'!$F$4,$V2439-4,0)))</f>
        <v/>
      </c>
      <c r="H2439" s="183" t="str">
        <f ca="1">IF(ISERROR($V2439),"",OFFSET('Smelter Look-up'!$G$4,$V2439-4,0))</f>
        <v/>
      </c>
      <c r="I2439" s="184" t="str">
        <f ca="1">IF(ISERROR($V2439),"",OFFSET('Smelter Look-up'!$H$4,$V2439-4,0))</f>
        <v/>
      </c>
      <c r="J2439" s="184" t="str">
        <f ca="1">IF(ISERROR($V2439),"",OFFSET('Smelter Look-up'!$I$4,$V2439-4,0))</f>
        <v/>
      </c>
      <c r="K2439" s="224"/>
      <c r="L2439" s="224"/>
      <c r="M2439" s="224"/>
      <c r="N2439" s="224"/>
      <c r="O2439" s="224"/>
      <c r="P2439" s="185"/>
      <c r="Q2439" s="225"/>
      <c r="R2439" s="182" t="str">
        <f ca="1">IF(ISERROR($V2439),"",OFFSET('Smelter Look-up'!$C$4,$V2439-4,0)&amp;"")</f>
        <v/>
      </c>
      <c r="S2439" s="181" t="str">
        <f t="shared" ca="1" si="344"/>
        <v/>
      </c>
      <c r="T2439" s="181" t="str">
        <f ca="1">IF(B2439="","",IF(ISERROR(MATCH($J2439,SorP!$B$1:$B$6226,0)),"",INDIRECT("'SorP'!$A$"&amp;MATCH($S2439&amp;$J2439,SorP!C:C,0))))</f>
        <v/>
      </c>
      <c r="U2439" s="201"/>
      <c r="V2439" s="226" t="e">
        <f>IF(C2439="",NA(),IF(OR(C2439="Smelter not listed",C2439="Smelter not yet identified"),MATCH($B2439&amp;$D2439,'Smelter Look-up'!$J:$J,0),MATCH($B2439&amp;$C2439,'Smelter Look-up'!$J:$J,0)))</f>
        <v>#N/A</v>
      </c>
      <c r="X2439" s="227">
        <f t="shared" ca="1" si="345"/>
        <v>0</v>
      </c>
      <c r="AB2439" s="228" t="str">
        <f t="shared" si="346"/>
        <v/>
      </c>
    </row>
    <row r="2440" spans="1:28" s="227" customFormat="1" ht="20.25">
      <c r="A2440" s="181"/>
      <c r="B2440" s="182" t="str">
        <f>IF(LEN(A2440)=0,"",INDEX('Smelter Look-up'!$A:$A,MATCH($A2440,'Smelter Look-up'!$E:$E,0)))</f>
        <v/>
      </c>
      <c r="C2440" s="186" t="str">
        <f>IF(LEN(A2440)=0,"",INDEX('Smelter Look-up'!$C:$C,MATCH($A2440,'Smelter Look-up'!$E:$E,0)))</f>
        <v/>
      </c>
      <c r="D2440" s="230"/>
      <c r="E2440" s="182" t="str">
        <f ca="1">IF(ISERROR($V2440),"",OFFSET('Smelter Look-up'!$D$4,$V2440-4,0)&amp;"")</f>
        <v/>
      </c>
      <c r="F2440" s="182" t="str">
        <f ca="1">IF(ISERROR($V2440),"",OFFSET('Smelter Look-up'!$E$4,$V2440-4,0))</f>
        <v/>
      </c>
      <c r="G2440" s="182" t="str">
        <f ca="1">IF(C2440=$X$4,IF(ISERROR($V2440),"Enter smelter details","RMI"),IF(ISERROR($V2440),"",OFFSET('Smelter Look-up'!$F$4,$V2440-4,0)))</f>
        <v/>
      </c>
      <c r="H2440" s="183" t="str">
        <f ca="1">IF(ISERROR($V2440),"",OFFSET('Smelter Look-up'!$G$4,$V2440-4,0))</f>
        <v/>
      </c>
      <c r="I2440" s="184" t="str">
        <f ca="1">IF(ISERROR($V2440),"",OFFSET('Smelter Look-up'!$H$4,$V2440-4,0))</f>
        <v/>
      </c>
      <c r="J2440" s="184" t="str">
        <f ca="1">IF(ISERROR($V2440),"",OFFSET('Smelter Look-up'!$I$4,$V2440-4,0))</f>
        <v/>
      </c>
      <c r="K2440" s="224"/>
      <c r="L2440" s="224"/>
      <c r="M2440" s="224"/>
      <c r="N2440" s="224"/>
      <c r="O2440" s="224"/>
      <c r="P2440" s="185"/>
      <c r="Q2440" s="225"/>
      <c r="R2440" s="182" t="str">
        <f ca="1">IF(ISERROR($V2440),"",OFFSET('Smelter Look-up'!$C$4,$V2440-4,0)&amp;"")</f>
        <v/>
      </c>
      <c r="S2440" s="181" t="str">
        <f t="shared" ca="1" si="344"/>
        <v/>
      </c>
      <c r="T2440" s="181" t="str">
        <f ca="1">IF(B2440="","",IF(ISERROR(MATCH($J2440,SorP!$B$1:$B$6226,0)),"",INDIRECT("'SorP'!$A$"&amp;MATCH($S2440&amp;$J2440,SorP!C:C,0))))</f>
        <v/>
      </c>
      <c r="U2440" s="201"/>
      <c r="V2440" s="226" t="e">
        <f>IF(C2440="",NA(),IF(OR(C2440="Smelter not listed",C2440="Smelter not yet identified"),MATCH($B2440&amp;$D2440,'Smelter Look-up'!$J:$J,0),MATCH($B2440&amp;$C2440,'Smelter Look-up'!$J:$J,0)))</f>
        <v>#N/A</v>
      </c>
      <c r="X2440" s="227">
        <f t="shared" ca="1" si="345"/>
        <v>0</v>
      </c>
      <c r="AB2440" s="228" t="str">
        <f t="shared" si="346"/>
        <v/>
      </c>
    </row>
    <row r="2441" spans="1:28" s="227" customFormat="1" ht="20.25">
      <c r="A2441" s="181"/>
      <c r="B2441" s="182" t="str">
        <f>IF(LEN(A2441)=0,"",INDEX('Smelter Look-up'!$A:$A,MATCH($A2441,'Smelter Look-up'!$E:$E,0)))</f>
        <v/>
      </c>
      <c r="C2441" s="186" t="str">
        <f>IF(LEN(A2441)=0,"",INDEX('Smelter Look-up'!$C:$C,MATCH($A2441,'Smelter Look-up'!$E:$E,0)))</f>
        <v/>
      </c>
      <c r="D2441" s="230"/>
      <c r="E2441" s="182" t="str">
        <f ca="1">IF(ISERROR($V2441),"",OFFSET('Smelter Look-up'!$D$4,$V2441-4,0)&amp;"")</f>
        <v/>
      </c>
      <c r="F2441" s="182" t="str">
        <f ca="1">IF(ISERROR($V2441),"",OFFSET('Smelter Look-up'!$E$4,$V2441-4,0))</f>
        <v/>
      </c>
      <c r="G2441" s="182" t="str">
        <f ca="1">IF(C2441=$X$4,IF(ISERROR($V2441),"Enter smelter details","RMI"),IF(ISERROR($V2441),"",OFFSET('Smelter Look-up'!$F$4,$V2441-4,0)))</f>
        <v/>
      </c>
      <c r="H2441" s="183" t="str">
        <f ca="1">IF(ISERROR($V2441),"",OFFSET('Smelter Look-up'!$G$4,$V2441-4,0))</f>
        <v/>
      </c>
      <c r="I2441" s="184" t="str">
        <f ca="1">IF(ISERROR($V2441),"",OFFSET('Smelter Look-up'!$H$4,$V2441-4,0))</f>
        <v/>
      </c>
      <c r="J2441" s="184" t="str">
        <f ca="1">IF(ISERROR($V2441),"",OFFSET('Smelter Look-up'!$I$4,$V2441-4,0))</f>
        <v/>
      </c>
      <c r="K2441" s="224"/>
      <c r="L2441" s="224"/>
      <c r="M2441" s="224"/>
      <c r="N2441" s="224"/>
      <c r="O2441" s="224"/>
      <c r="P2441" s="185"/>
      <c r="Q2441" s="225"/>
      <c r="R2441" s="182" t="str">
        <f ca="1">IF(ISERROR($V2441),"",OFFSET('Smelter Look-up'!$C$4,$V2441-4,0)&amp;"")</f>
        <v/>
      </c>
      <c r="S2441" s="181" t="str">
        <f t="shared" ca="1" si="344"/>
        <v/>
      </c>
      <c r="T2441" s="181" t="str">
        <f ca="1">IF(B2441="","",IF(ISERROR(MATCH($J2441,SorP!$B$1:$B$6226,0)),"",INDIRECT("'SorP'!$A$"&amp;MATCH($S2441&amp;$J2441,SorP!C:C,0))))</f>
        <v/>
      </c>
      <c r="U2441" s="201"/>
      <c r="V2441" s="226" t="e">
        <f>IF(C2441="",NA(),IF(OR(C2441="Smelter not listed",C2441="Smelter not yet identified"),MATCH($B2441&amp;$D2441,'Smelter Look-up'!$J:$J,0),MATCH($B2441&amp;$C2441,'Smelter Look-up'!$J:$J,0)))</f>
        <v>#N/A</v>
      </c>
      <c r="X2441" s="227">
        <f t="shared" ca="1" si="345"/>
        <v>0</v>
      </c>
      <c r="AB2441" s="228" t="str">
        <f t="shared" si="346"/>
        <v/>
      </c>
    </row>
    <row r="2442" spans="1:28" s="227" customFormat="1" ht="20.25">
      <c r="A2442" s="181"/>
      <c r="B2442" s="182" t="str">
        <f>IF(LEN(A2442)=0,"",INDEX('Smelter Look-up'!$A:$A,MATCH($A2442,'Smelter Look-up'!$E:$E,0)))</f>
        <v/>
      </c>
      <c r="C2442" s="186" t="str">
        <f>IF(LEN(A2442)=0,"",INDEX('Smelter Look-up'!$C:$C,MATCH($A2442,'Smelter Look-up'!$E:$E,0)))</f>
        <v/>
      </c>
      <c r="D2442" s="230"/>
      <c r="E2442" s="182" t="str">
        <f ca="1">IF(ISERROR($V2442),"",OFFSET('Smelter Look-up'!$D$4,$V2442-4,0)&amp;"")</f>
        <v/>
      </c>
      <c r="F2442" s="182" t="str">
        <f ca="1">IF(ISERROR($V2442),"",OFFSET('Smelter Look-up'!$E$4,$V2442-4,0))</f>
        <v/>
      </c>
      <c r="G2442" s="182" t="str">
        <f ca="1">IF(C2442=$X$4,IF(ISERROR($V2442),"Enter smelter details","RMI"),IF(ISERROR($V2442),"",OFFSET('Smelter Look-up'!$F$4,$V2442-4,0)))</f>
        <v/>
      </c>
      <c r="H2442" s="183" t="str">
        <f ca="1">IF(ISERROR($V2442),"",OFFSET('Smelter Look-up'!$G$4,$V2442-4,0))</f>
        <v/>
      </c>
      <c r="I2442" s="184" t="str">
        <f ca="1">IF(ISERROR($V2442),"",OFFSET('Smelter Look-up'!$H$4,$V2442-4,0))</f>
        <v/>
      </c>
      <c r="J2442" s="184" t="str">
        <f ca="1">IF(ISERROR($V2442),"",OFFSET('Smelter Look-up'!$I$4,$V2442-4,0))</f>
        <v/>
      </c>
      <c r="K2442" s="224"/>
      <c r="L2442" s="224"/>
      <c r="M2442" s="224"/>
      <c r="N2442" s="224"/>
      <c r="O2442" s="224"/>
      <c r="P2442" s="185"/>
      <c r="Q2442" s="225"/>
      <c r="R2442" s="182" t="str">
        <f ca="1">IF(ISERROR($V2442),"",OFFSET('Smelter Look-up'!$C$4,$V2442-4,0)&amp;"")</f>
        <v/>
      </c>
      <c r="S2442" s="181" t="str">
        <f t="shared" ca="1" si="344"/>
        <v/>
      </c>
      <c r="T2442" s="181" t="str">
        <f ca="1">IF(B2442="","",IF(ISERROR(MATCH($J2442,SorP!$B$1:$B$6226,0)),"",INDIRECT("'SorP'!$A$"&amp;MATCH($S2442&amp;$J2442,SorP!C:C,0))))</f>
        <v/>
      </c>
      <c r="U2442" s="201"/>
      <c r="V2442" s="226" t="e">
        <f>IF(C2442="",NA(),IF(OR(C2442="Smelter not listed",C2442="Smelter not yet identified"),MATCH($B2442&amp;$D2442,'Smelter Look-up'!$J:$J,0),MATCH($B2442&amp;$C2442,'Smelter Look-up'!$J:$J,0)))</f>
        <v>#N/A</v>
      </c>
      <c r="X2442" s="227">
        <f t="shared" ca="1" si="345"/>
        <v>0</v>
      </c>
      <c r="AB2442" s="228" t="str">
        <f t="shared" si="346"/>
        <v/>
      </c>
    </row>
    <row r="2443" spans="1:28" s="227" customFormat="1" ht="20.25">
      <c r="A2443" s="181"/>
      <c r="B2443" s="182" t="str">
        <f>IF(LEN(A2443)=0,"",INDEX('Smelter Look-up'!$A:$A,MATCH($A2443,'Smelter Look-up'!$E:$E,0)))</f>
        <v/>
      </c>
      <c r="C2443" s="186" t="str">
        <f>IF(LEN(A2443)=0,"",INDEX('Smelter Look-up'!$C:$C,MATCH($A2443,'Smelter Look-up'!$E:$E,0)))</f>
        <v/>
      </c>
      <c r="D2443" s="230"/>
      <c r="E2443" s="182" t="str">
        <f ca="1">IF(ISERROR($V2443),"",OFFSET('Smelter Look-up'!$D$4,$V2443-4,0)&amp;"")</f>
        <v/>
      </c>
      <c r="F2443" s="182" t="str">
        <f ca="1">IF(ISERROR($V2443),"",OFFSET('Smelter Look-up'!$E$4,$V2443-4,0))</f>
        <v/>
      </c>
      <c r="G2443" s="182" t="str">
        <f ca="1">IF(C2443=$X$4,IF(ISERROR($V2443),"Enter smelter details","RMI"),IF(ISERROR($V2443),"",OFFSET('Smelter Look-up'!$F$4,$V2443-4,0)))</f>
        <v/>
      </c>
      <c r="H2443" s="183" t="str">
        <f ca="1">IF(ISERROR($V2443),"",OFFSET('Smelter Look-up'!$G$4,$V2443-4,0))</f>
        <v/>
      </c>
      <c r="I2443" s="184" t="str">
        <f ca="1">IF(ISERROR($V2443),"",OFFSET('Smelter Look-up'!$H$4,$V2443-4,0))</f>
        <v/>
      </c>
      <c r="J2443" s="184" t="str">
        <f ca="1">IF(ISERROR($V2443),"",OFFSET('Smelter Look-up'!$I$4,$V2443-4,0))</f>
        <v/>
      </c>
      <c r="K2443" s="224"/>
      <c r="L2443" s="224"/>
      <c r="M2443" s="224"/>
      <c r="N2443" s="224"/>
      <c r="O2443" s="224"/>
      <c r="P2443" s="185"/>
      <c r="Q2443" s="225"/>
      <c r="R2443" s="182" t="str">
        <f ca="1">IF(ISERROR($V2443),"",OFFSET('Smelter Look-up'!$C$4,$V2443-4,0)&amp;"")</f>
        <v/>
      </c>
      <c r="S2443" s="181" t="str">
        <f t="shared" ca="1" si="344"/>
        <v/>
      </c>
      <c r="T2443" s="181" t="str">
        <f ca="1">IF(B2443="","",IF(ISERROR(MATCH($J2443,SorP!$B$1:$B$6226,0)),"",INDIRECT("'SorP'!$A$"&amp;MATCH($S2443&amp;$J2443,SorP!C:C,0))))</f>
        <v/>
      </c>
      <c r="U2443" s="201"/>
      <c r="V2443" s="226" t="e">
        <f>IF(C2443="",NA(),IF(OR(C2443="Smelter not listed",C2443="Smelter not yet identified"),MATCH($B2443&amp;$D2443,'Smelter Look-up'!$J:$J,0),MATCH($B2443&amp;$C2443,'Smelter Look-up'!$J:$J,0)))</f>
        <v>#N/A</v>
      </c>
      <c r="X2443" s="227">
        <f t="shared" ca="1" si="345"/>
        <v>0</v>
      </c>
      <c r="AB2443" s="228" t="str">
        <f t="shared" si="346"/>
        <v/>
      </c>
    </row>
    <row r="2444" spans="1:28" s="227" customFormat="1" ht="20.25">
      <c r="A2444" s="181"/>
      <c r="B2444" s="182" t="str">
        <f>IF(LEN(A2444)=0,"",INDEX('Smelter Look-up'!$A:$A,MATCH($A2444,'Smelter Look-up'!$E:$E,0)))</f>
        <v/>
      </c>
      <c r="C2444" s="186" t="str">
        <f>IF(LEN(A2444)=0,"",INDEX('Smelter Look-up'!$C:$C,MATCH($A2444,'Smelter Look-up'!$E:$E,0)))</f>
        <v/>
      </c>
      <c r="D2444" s="230"/>
      <c r="E2444" s="182" t="str">
        <f ca="1">IF(ISERROR($V2444),"",OFFSET('Smelter Look-up'!$D$4,$V2444-4,0)&amp;"")</f>
        <v/>
      </c>
      <c r="F2444" s="182" t="str">
        <f ca="1">IF(ISERROR($V2444),"",OFFSET('Smelter Look-up'!$E$4,$V2444-4,0))</f>
        <v/>
      </c>
      <c r="G2444" s="182" t="str">
        <f ca="1">IF(C2444=$X$4,IF(ISERROR($V2444),"Enter smelter details","RMI"),IF(ISERROR($V2444),"",OFFSET('Smelter Look-up'!$F$4,$V2444-4,0)))</f>
        <v/>
      </c>
      <c r="H2444" s="183" t="str">
        <f ca="1">IF(ISERROR($V2444),"",OFFSET('Smelter Look-up'!$G$4,$V2444-4,0))</f>
        <v/>
      </c>
      <c r="I2444" s="184" t="str">
        <f ca="1">IF(ISERROR($V2444),"",OFFSET('Smelter Look-up'!$H$4,$V2444-4,0))</f>
        <v/>
      </c>
      <c r="J2444" s="184" t="str">
        <f ca="1">IF(ISERROR($V2444),"",OFFSET('Smelter Look-up'!$I$4,$V2444-4,0))</f>
        <v/>
      </c>
      <c r="K2444" s="224"/>
      <c r="L2444" s="224"/>
      <c r="M2444" s="224"/>
      <c r="N2444" s="224"/>
      <c r="O2444" s="224"/>
      <c r="P2444" s="185"/>
      <c r="Q2444" s="225"/>
      <c r="R2444" s="182" t="str">
        <f ca="1">IF(ISERROR($V2444),"",OFFSET('Smelter Look-up'!$C$4,$V2444-4,0)&amp;"")</f>
        <v/>
      </c>
      <c r="S2444" s="181" t="str">
        <f t="shared" ca="1" si="344"/>
        <v/>
      </c>
      <c r="T2444" s="181" t="str">
        <f ca="1">IF(B2444="","",IF(ISERROR(MATCH($J2444,SorP!$B$1:$B$6226,0)),"",INDIRECT("'SorP'!$A$"&amp;MATCH($S2444&amp;$J2444,SorP!C:C,0))))</f>
        <v/>
      </c>
      <c r="U2444" s="201"/>
      <c r="V2444" s="226" t="e">
        <f>IF(C2444="",NA(),IF(OR(C2444="Smelter not listed",C2444="Smelter not yet identified"),MATCH($B2444&amp;$D2444,'Smelter Look-up'!$J:$J,0),MATCH($B2444&amp;$C2444,'Smelter Look-up'!$J:$J,0)))</f>
        <v>#N/A</v>
      </c>
      <c r="X2444" s="227">
        <f t="shared" ca="1" si="345"/>
        <v>0</v>
      </c>
      <c r="AB2444" s="228" t="str">
        <f t="shared" si="346"/>
        <v/>
      </c>
    </row>
    <row r="2445" spans="1:28" s="227" customFormat="1" ht="20.25">
      <c r="A2445" s="181"/>
      <c r="B2445" s="182" t="str">
        <f>IF(LEN(A2445)=0,"",INDEX('Smelter Look-up'!$A:$A,MATCH($A2445,'Smelter Look-up'!$E:$E,0)))</f>
        <v/>
      </c>
      <c r="C2445" s="186" t="str">
        <f>IF(LEN(A2445)=0,"",INDEX('Smelter Look-up'!$C:$C,MATCH($A2445,'Smelter Look-up'!$E:$E,0)))</f>
        <v/>
      </c>
      <c r="D2445" s="230"/>
      <c r="E2445" s="182" t="str">
        <f ca="1">IF(ISERROR($V2445),"",OFFSET('Smelter Look-up'!$D$4,$V2445-4,0)&amp;"")</f>
        <v/>
      </c>
      <c r="F2445" s="182" t="str">
        <f ca="1">IF(ISERROR($V2445),"",OFFSET('Smelter Look-up'!$E$4,$V2445-4,0))</f>
        <v/>
      </c>
      <c r="G2445" s="182" t="str">
        <f ca="1">IF(C2445=$X$4,IF(ISERROR($V2445),"Enter smelter details","RMI"),IF(ISERROR($V2445),"",OFFSET('Smelter Look-up'!$F$4,$V2445-4,0)))</f>
        <v/>
      </c>
      <c r="H2445" s="183" t="str">
        <f ca="1">IF(ISERROR($V2445),"",OFFSET('Smelter Look-up'!$G$4,$V2445-4,0))</f>
        <v/>
      </c>
      <c r="I2445" s="184" t="str">
        <f ca="1">IF(ISERROR($V2445),"",OFFSET('Smelter Look-up'!$H$4,$V2445-4,0))</f>
        <v/>
      </c>
      <c r="J2445" s="184" t="str">
        <f ca="1">IF(ISERROR($V2445),"",OFFSET('Smelter Look-up'!$I$4,$V2445-4,0))</f>
        <v/>
      </c>
      <c r="K2445" s="224"/>
      <c r="L2445" s="224"/>
      <c r="M2445" s="224"/>
      <c r="N2445" s="224"/>
      <c r="O2445" s="224"/>
      <c r="P2445" s="185"/>
      <c r="Q2445" s="225"/>
      <c r="R2445" s="182" t="str">
        <f ca="1">IF(ISERROR($V2445),"",OFFSET('Smelter Look-up'!$C$4,$V2445-4,0)&amp;"")</f>
        <v/>
      </c>
      <c r="S2445" s="181" t="str">
        <f t="shared" ca="1" si="344"/>
        <v/>
      </c>
      <c r="T2445" s="181" t="str">
        <f ca="1">IF(B2445="","",IF(ISERROR(MATCH($J2445,SorP!$B$1:$B$6226,0)),"",INDIRECT("'SorP'!$A$"&amp;MATCH($S2445&amp;$J2445,SorP!C:C,0))))</f>
        <v/>
      </c>
      <c r="U2445" s="201"/>
      <c r="V2445" s="226" t="e">
        <f>IF(C2445="",NA(),IF(OR(C2445="Smelter not listed",C2445="Smelter not yet identified"),MATCH($B2445&amp;$D2445,'Smelter Look-up'!$J:$J,0),MATCH($B2445&amp;$C2445,'Smelter Look-up'!$J:$J,0)))</f>
        <v>#N/A</v>
      </c>
      <c r="X2445" s="227">
        <f t="shared" ca="1" si="345"/>
        <v>0</v>
      </c>
      <c r="AB2445" s="228" t="str">
        <f t="shared" si="346"/>
        <v/>
      </c>
    </row>
    <row r="2446" spans="1:28" s="227" customFormat="1" ht="20.25">
      <c r="A2446" s="181"/>
      <c r="B2446" s="182" t="str">
        <f>IF(LEN(A2446)=0,"",INDEX('Smelter Look-up'!$A:$A,MATCH($A2446,'Smelter Look-up'!$E:$E,0)))</f>
        <v/>
      </c>
      <c r="C2446" s="186" t="str">
        <f>IF(LEN(A2446)=0,"",INDEX('Smelter Look-up'!$C:$C,MATCH($A2446,'Smelter Look-up'!$E:$E,0)))</f>
        <v/>
      </c>
      <c r="D2446" s="230"/>
      <c r="E2446" s="182" t="str">
        <f ca="1">IF(ISERROR($V2446),"",OFFSET('Smelter Look-up'!$D$4,$V2446-4,0)&amp;"")</f>
        <v/>
      </c>
      <c r="F2446" s="182" t="str">
        <f ca="1">IF(ISERROR($V2446),"",OFFSET('Smelter Look-up'!$E$4,$V2446-4,0))</f>
        <v/>
      </c>
      <c r="G2446" s="182" t="str">
        <f ca="1">IF(C2446=$X$4,IF(ISERROR($V2446),"Enter smelter details","RMI"),IF(ISERROR($V2446),"",OFFSET('Smelter Look-up'!$F$4,$V2446-4,0)))</f>
        <v/>
      </c>
      <c r="H2446" s="183" t="str">
        <f ca="1">IF(ISERROR($V2446),"",OFFSET('Smelter Look-up'!$G$4,$V2446-4,0))</f>
        <v/>
      </c>
      <c r="I2446" s="184" t="str">
        <f ca="1">IF(ISERROR($V2446),"",OFFSET('Smelter Look-up'!$H$4,$V2446-4,0))</f>
        <v/>
      </c>
      <c r="J2446" s="184" t="str">
        <f ca="1">IF(ISERROR($V2446),"",OFFSET('Smelter Look-up'!$I$4,$V2446-4,0))</f>
        <v/>
      </c>
      <c r="K2446" s="224"/>
      <c r="L2446" s="224"/>
      <c r="M2446" s="224"/>
      <c r="N2446" s="224"/>
      <c r="O2446" s="224"/>
      <c r="P2446" s="185"/>
      <c r="Q2446" s="225"/>
      <c r="R2446" s="182" t="str">
        <f ca="1">IF(ISERROR($V2446),"",OFFSET('Smelter Look-up'!$C$4,$V2446-4,0)&amp;"")</f>
        <v/>
      </c>
      <c r="S2446" s="181" t="str">
        <f t="shared" ca="1" si="344"/>
        <v/>
      </c>
      <c r="T2446" s="181" t="str">
        <f ca="1">IF(B2446="","",IF(ISERROR(MATCH($J2446,SorP!$B$1:$B$6226,0)),"",INDIRECT("'SorP'!$A$"&amp;MATCH($S2446&amp;$J2446,SorP!C:C,0))))</f>
        <v/>
      </c>
      <c r="U2446" s="201"/>
      <c r="V2446" s="226" t="e">
        <f>IF(C2446="",NA(),IF(OR(C2446="Smelter not listed",C2446="Smelter not yet identified"),MATCH($B2446&amp;$D2446,'Smelter Look-up'!$J:$J,0),MATCH($B2446&amp;$C2446,'Smelter Look-up'!$J:$J,0)))</f>
        <v>#N/A</v>
      </c>
      <c r="X2446" s="227">
        <f t="shared" ca="1" si="345"/>
        <v>0</v>
      </c>
      <c r="AB2446" s="228" t="str">
        <f t="shared" si="346"/>
        <v/>
      </c>
    </row>
    <row r="2447" spans="1:28" s="227" customFormat="1" ht="20.25">
      <c r="A2447" s="181"/>
      <c r="B2447" s="182" t="str">
        <f>IF(LEN(A2447)=0,"",INDEX('Smelter Look-up'!$A:$A,MATCH($A2447,'Smelter Look-up'!$E:$E,0)))</f>
        <v/>
      </c>
      <c r="C2447" s="186" t="str">
        <f>IF(LEN(A2447)=0,"",INDEX('Smelter Look-up'!$C:$C,MATCH($A2447,'Smelter Look-up'!$E:$E,0)))</f>
        <v/>
      </c>
      <c r="D2447" s="230"/>
      <c r="E2447" s="182" t="str">
        <f ca="1">IF(ISERROR($V2447),"",OFFSET('Smelter Look-up'!$D$4,$V2447-4,0)&amp;"")</f>
        <v/>
      </c>
      <c r="F2447" s="182" t="str">
        <f ca="1">IF(ISERROR($V2447),"",OFFSET('Smelter Look-up'!$E$4,$V2447-4,0))</f>
        <v/>
      </c>
      <c r="G2447" s="182" t="str">
        <f ca="1">IF(C2447=$X$4,IF(ISERROR($V2447),"Enter smelter details","RMI"),IF(ISERROR($V2447),"",OFFSET('Smelter Look-up'!$F$4,$V2447-4,0)))</f>
        <v/>
      </c>
      <c r="H2447" s="183" t="str">
        <f ca="1">IF(ISERROR($V2447),"",OFFSET('Smelter Look-up'!$G$4,$V2447-4,0))</f>
        <v/>
      </c>
      <c r="I2447" s="184" t="str">
        <f ca="1">IF(ISERROR($V2447),"",OFFSET('Smelter Look-up'!$H$4,$V2447-4,0))</f>
        <v/>
      </c>
      <c r="J2447" s="184" t="str">
        <f ca="1">IF(ISERROR($V2447),"",OFFSET('Smelter Look-up'!$I$4,$V2447-4,0))</f>
        <v/>
      </c>
      <c r="K2447" s="224"/>
      <c r="L2447" s="224"/>
      <c r="M2447" s="224"/>
      <c r="N2447" s="224"/>
      <c r="O2447" s="224"/>
      <c r="P2447" s="185"/>
      <c r="Q2447" s="225"/>
      <c r="R2447" s="182" t="str">
        <f ca="1">IF(ISERROR($V2447),"",OFFSET('Smelter Look-up'!$C$4,$V2447-4,0)&amp;"")</f>
        <v/>
      </c>
      <c r="S2447" s="181" t="str">
        <f t="shared" ca="1" si="344"/>
        <v/>
      </c>
      <c r="T2447" s="181" t="str">
        <f ca="1">IF(B2447="","",IF(ISERROR(MATCH($J2447,SorP!$B$1:$B$6226,0)),"",INDIRECT("'SorP'!$A$"&amp;MATCH($S2447&amp;$J2447,SorP!C:C,0))))</f>
        <v/>
      </c>
      <c r="U2447" s="201"/>
      <c r="V2447" s="226" t="e">
        <f>IF(C2447="",NA(),IF(OR(C2447="Smelter not listed",C2447="Smelter not yet identified"),MATCH($B2447&amp;$D2447,'Smelter Look-up'!$J:$J,0),MATCH($B2447&amp;$C2447,'Smelter Look-up'!$J:$J,0)))</f>
        <v>#N/A</v>
      </c>
      <c r="X2447" s="227">
        <f t="shared" ca="1" si="345"/>
        <v>0</v>
      </c>
      <c r="AB2447" s="228" t="str">
        <f t="shared" si="346"/>
        <v/>
      </c>
    </row>
    <row r="2448" spans="1:28" s="227" customFormat="1" ht="20.25">
      <c r="A2448" s="181"/>
      <c r="B2448" s="182" t="str">
        <f>IF(LEN(A2448)=0,"",INDEX('Smelter Look-up'!$A:$A,MATCH($A2448,'Smelter Look-up'!$E:$E,0)))</f>
        <v/>
      </c>
      <c r="C2448" s="186" t="str">
        <f>IF(LEN(A2448)=0,"",INDEX('Smelter Look-up'!$C:$C,MATCH($A2448,'Smelter Look-up'!$E:$E,0)))</f>
        <v/>
      </c>
      <c r="D2448" s="230"/>
      <c r="E2448" s="182" t="str">
        <f ca="1">IF(ISERROR($V2448),"",OFFSET('Smelter Look-up'!$D$4,$V2448-4,0)&amp;"")</f>
        <v/>
      </c>
      <c r="F2448" s="182" t="str">
        <f ca="1">IF(ISERROR($V2448),"",OFFSET('Smelter Look-up'!$E$4,$V2448-4,0))</f>
        <v/>
      </c>
      <c r="G2448" s="182" t="str">
        <f ca="1">IF(C2448=$X$4,IF(ISERROR($V2448),"Enter smelter details","RMI"),IF(ISERROR($V2448),"",OFFSET('Smelter Look-up'!$F$4,$V2448-4,0)))</f>
        <v/>
      </c>
      <c r="H2448" s="183" t="str">
        <f ca="1">IF(ISERROR($V2448),"",OFFSET('Smelter Look-up'!$G$4,$V2448-4,0))</f>
        <v/>
      </c>
      <c r="I2448" s="184" t="str">
        <f ca="1">IF(ISERROR($V2448),"",OFFSET('Smelter Look-up'!$H$4,$V2448-4,0))</f>
        <v/>
      </c>
      <c r="J2448" s="184" t="str">
        <f ca="1">IF(ISERROR($V2448),"",OFFSET('Smelter Look-up'!$I$4,$V2448-4,0))</f>
        <v/>
      </c>
      <c r="K2448" s="224"/>
      <c r="L2448" s="224"/>
      <c r="M2448" s="224"/>
      <c r="N2448" s="224"/>
      <c r="O2448" s="224"/>
      <c r="P2448" s="185"/>
      <c r="Q2448" s="225"/>
      <c r="R2448" s="182" t="str">
        <f ca="1">IF(ISERROR($V2448),"",OFFSET('Smelter Look-up'!$C$4,$V2448-4,0)&amp;"")</f>
        <v/>
      </c>
      <c r="S2448" s="181" t="str">
        <f t="shared" ca="1" si="344"/>
        <v/>
      </c>
      <c r="T2448" s="181" t="str">
        <f ca="1">IF(B2448="","",IF(ISERROR(MATCH($J2448,SorP!$B$1:$B$6226,0)),"",INDIRECT("'SorP'!$A$"&amp;MATCH($S2448&amp;$J2448,SorP!C:C,0))))</f>
        <v/>
      </c>
      <c r="U2448" s="201"/>
      <c r="V2448" s="226" t="e">
        <f>IF(C2448="",NA(),IF(OR(C2448="Smelter not listed",C2448="Smelter not yet identified"),MATCH($B2448&amp;$D2448,'Smelter Look-up'!$J:$J,0),MATCH($B2448&amp;$C2448,'Smelter Look-up'!$J:$J,0)))</f>
        <v>#N/A</v>
      </c>
      <c r="X2448" s="227">
        <f t="shared" ca="1" si="345"/>
        <v>0</v>
      </c>
      <c r="AB2448" s="228" t="str">
        <f t="shared" si="346"/>
        <v/>
      </c>
    </row>
    <row r="2449" spans="1:28" s="227" customFormat="1" ht="20.25">
      <c r="A2449" s="181"/>
      <c r="B2449" s="182" t="str">
        <f>IF(LEN(A2449)=0,"",INDEX('Smelter Look-up'!$A:$A,MATCH($A2449,'Smelter Look-up'!$E:$E,0)))</f>
        <v/>
      </c>
      <c r="C2449" s="186" t="str">
        <f>IF(LEN(A2449)=0,"",INDEX('Smelter Look-up'!$C:$C,MATCH($A2449,'Smelter Look-up'!$E:$E,0)))</f>
        <v/>
      </c>
      <c r="D2449" s="230"/>
      <c r="E2449" s="182" t="str">
        <f ca="1">IF(ISERROR($V2449),"",OFFSET('Smelter Look-up'!$D$4,$V2449-4,0)&amp;"")</f>
        <v/>
      </c>
      <c r="F2449" s="182" t="str">
        <f ca="1">IF(ISERROR($V2449),"",OFFSET('Smelter Look-up'!$E$4,$V2449-4,0))</f>
        <v/>
      </c>
      <c r="G2449" s="182" t="str">
        <f ca="1">IF(C2449=$X$4,IF(ISERROR($V2449),"Enter smelter details","RMI"),IF(ISERROR($V2449),"",OFFSET('Smelter Look-up'!$F$4,$V2449-4,0)))</f>
        <v/>
      </c>
      <c r="H2449" s="183" t="str">
        <f ca="1">IF(ISERROR($V2449),"",OFFSET('Smelter Look-up'!$G$4,$V2449-4,0))</f>
        <v/>
      </c>
      <c r="I2449" s="184" t="str">
        <f ca="1">IF(ISERROR($V2449),"",OFFSET('Smelter Look-up'!$H$4,$V2449-4,0))</f>
        <v/>
      </c>
      <c r="J2449" s="184" t="str">
        <f ca="1">IF(ISERROR($V2449),"",OFFSET('Smelter Look-up'!$I$4,$V2449-4,0))</f>
        <v/>
      </c>
      <c r="K2449" s="224"/>
      <c r="L2449" s="224"/>
      <c r="M2449" s="224"/>
      <c r="N2449" s="224"/>
      <c r="O2449" s="224"/>
      <c r="P2449" s="185"/>
      <c r="Q2449" s="225"/>
      <c r="R2449" s="182" t="str">
        <f ca="1">IF(ISERROR($V2449),"",OFFSET('Smelter Look-up'!$C$4,$V2449-4,0)&amp;"")</f>
        <v/>
      </c>
      <c r="S2449" s="181" t="str">
        <f t="shared" ca="1" si="344"/>
        <v/>
      </c>
      <c r="T2449" s="181" t="str">
        <f ca="1">IF(B2449="","",IF(ISERROR(MATCH($J2449,SorP!$B$1:$B$6226,0)),"",INDIRECT("'SorP'!$A$"&amp;MATCH($S2449&amp;$J2449,SorP!C:C,0))))</f>
        <v/>
      </c>
      <c r="U2449" s="201"/>
      <c r="V2449" s="226" t="e">
        <f>IF(C2449="",NA(),IF(OR(C2449="Smelter not listed",C2449="Smelter not yet identified"),MATCH($B2449&amp;$D2449,'Smelter Look-up'!$J:$J,0),MATCH($B2449&amp;$C2449,'Smelter Look-up'!$J:$J,0)))</f>
        <v>#N/A</v>
      </c>
      <c r="X2449" s="227">
        <f t="shared" ca="1" si="345"/>
        <v>0</v>
      </c>
      <c r="AB2449" s="228" t="str">
        <f t="shared" si="346"/>
        <v/>
      </c>
    </row>
    <row r="2450" spans="1:28" s="227" customFormat="1" ht="20.25">
      <c r="A2450" s="181"/>
      <c r="B2450" s="182" t="str">
        <f>IF(LEN(A2450)=0,"",INDEX('Smelter Look-up'!$A:$A,MATCH($A2450,'Smelter Look-up'!$E:$E,0)))</f>
        <v/>
      </c>
      <c r="C2450" s="186" t="str">
        <f>IF(LEN(A2450)=0,"",INDEX('Smelter Look-up'!$C:$C,MATCH($A2450,'Smelter Look-up'!$E:$E,0)))</f>
        <v/>
      </c>
      <c r="D2450" s="230"/>
      <c r="E2450" s="182" t="str">
        <f ca="1">IF(ISERROR($V2450),"",OFFSET('Smelter Look-up'!$D$4,$V2450-4,0)&amp;"")</f>
        <v/>
      </c>
      <c r="F2450" s="182" t="str">
        <f ca="1">IF(ISERROR($V2450),"",OFFSET('Smelter Look-up'!$E$4,$V2450-4,0))</f>
        <v/>
      </c>
      <c r="G2450" s="182" t="str">
        <f ca="1">IF(C2450=$X$4,IF(ISERROR($V2450),"Enter smelter details","RMI"),IF(ISERROR($V2450),"",OFFSET('Smelter Look-up'!$F$4,$V2450-4,0)))</f>
        <v/>
      </c>
      <c r="H2450" s="183" t="str">
        <f ca="1">IF(ISERROR($V2450),"",OFFSET('Smelter Look-up'!$G$4,$V2450-4,0))</f>
        <v/>
      </c>
      <c r="I2450" s="184" t="str">
        <f ca="1">IF(ISERROR($V2450),"",OFFSET('Smelter Look-up'!$H$4,$V2450-4,0))</f>
        <v/>
      </c>
      <c r="J2450" s="184" t="str">
        <f ca="1">IF(ISERROR($V2450),"",OFFSET('Smelter Look-up'!$I$4,$V2450-4,0))</f>
        <v/>
      </c>
      <c r="K2450" s="224"/>
      <c r="L2450" s="224"/>
      <c r="M2450" s="224"/>
      <c r="N2450" s="224"/>
      <c r="O2450" s="224"/>
      <c r="P2450" s="185"/>
      <c r="Q2450" s="225"/>
      <c r="R2450" s="182" t="str">
        <f ca="1">IF(ISERROR($V2450),"",OFFSET('Smelter Look-up'!$C$4,$V2450-4,0)&amp;"")</f>
        <v/>
      </c>
      <c r="S2450" s="181" t="str">
        <f t="shared" ca="1" si="344"/>
        <v/>
      </c>
      <c r="T2450" s="181" t="str">
        <f ca="1">IF(B2450="","",IF(ISERROR(MATCH($J2450,SorP!$B$1:$B$6226,0)),"",INDIRECT("'SorP'!$A$"&amp;MATCH($S2450&amp;$J2450,SorP!C:C,0))))</f>
        <v/>
      </c>
      <c r="U2450" s="201"/>
      <c r="V2450" s="226" t="e">
        <f>IF(C2450="",NA(),IF(OR(C2450="Smelter not listed",C2450="Smelter not yet identified"),MATCH($B2450&amp;$D2450,'Smelter Look-up'!$J:$J,0),MATCH($B2450&amp;$C2450,'Smelter Look-up'!$J:$J,0)))</f>
        <v>#N/A</v>
      </c>
      <c r="X2450" s="227">
        <f t="shared" ca="1" si="345"/>
        <v>0</v>
      </c>
      <c r="AB2450" s="228" t="str">
        <f t="shared" si="346"/>
        <v/>
      </c>
    </row>
    <row r="2451" spans="1:28" s="227" customFormat="1" ht="20.25">
      <c r="A2451" s="181"/>
      <c r="B2451" s="182" t="str">
        <f>IF(LEN(A2451)=0,"",INDEX('Smelter Look-up'!$A:$A,MATCH($A2451,'Smelter Look-up'!$E:$E,0)))</f>
        <v/>
      </c>
      <c r="C2451" s="186" t="str">
        <f>IF(LEN(A2451)=0,"",INDEX('Smelter Look-up'!$C:$C,MATCH($A2451,'Smelter Look-up'!$E:$E,0)))</f>
        <v/>
      </c>
      <c r="D2451" s="230"/>
      <c r="E2451" s="182" t="str">
        <f ca="1">IF(ISERROR($V2451),"",OFFSET('Smelter Look-up'!$D$4,$V2451-4,0)&amp;"")</f>
        <v/>
      </c>
      <c r="F2451" s="182" t="str">
        <f ca="1">IF(ISERROR($V2451),"",OFFSET('Smelter Look-up'!$E$4,$V2451-4,0))</f>
        <v/>
      </c>
      <c r="G2451" s="182" t="str">
        <f ca="1">IF(C2451=$X$4,IF(ISERROR($V2451),"Enter smelter details","RMI"),IF(ISERROR($V2451),"",OFFSET('Smelter Look-up'!$F$4,$V2451-4,0)))</f>
        <v/>
      </c>
      <c r="H2451" s="183" t="str">
        <f ca="1">IF(ISERROR($V2451),"",OFFSET('Smelter Look-up'!$G$4,$V2451-4,0))</f>
        <v/>
      </c>
      <c r="I2451" s="184" t="str">
        <f ca="1">IF(ISERROR($V2451),"",OFFSET('Smelter Look-up'!$H$4,$V2451-4,0))</f>
        <v/>
      </c>
      <c r="J2451" s="184" t="str">
        <f ca="1">IF(ISERROR($V2451),"",OFFSET('Smelter Look-up'!$I$4,$V2451-4,0))</f>
        <v/>
      </c>
      <c r="K2451" s="224"/>
      <c r="L2451" s="224"/>
      <c r="M2451" s="224"/>
      <c r="N2451" s="224"/>
      <c r="O2451" s="224"/>
      <c r="P2451" s="185"/>
      <c r="Q2451" s="225"/>
      <c r="R2451" s="182" t="str">
        <f ca="1">IF(ISERROR($V2451),"",OFFSET('Smelter Look-up'!$C$4,$V2451-4,0)&amp;"")</f>
        <v/>
      </c>
      <c r="S2451" s="181" t="str">
        <f t="shared" ca="1" si="344"/>
        <v/>
      </c>
      <c r="T2451" s="181" t="str">
        <f ca="1">IF(B2451="","",IF(ISERROR(MATCH($J2451,SorP!$B$1:$B$6226,0)),"",INDIRECT("'SorP'!$A$"&amp;MATCH($S2451&amp;$J2451,SorP!C:C,0))))</f>
        <v/>
      </c>
      <c r="U2451" s="201"/>
      <c r="V2451" s="226" t="e">
        <f>IF(C2451="",NA(),IF(OR(C2451="Smelter not listed",C2451="Smelter not yet identified"),MATCH($B2451&amp;$D2451,'Smelter Look-up'!$J:$J,0),MATCH($B2451&amp;$C2451,'Smelter Look-up'!$J:$J,0)))</f>
        <v>#N/A</v>
      </c>
      <c r="X2451" s="227">
        <f t="shared" ca="1" si="345"/>
        <v>0</v>
      </c>
      <c r="AB2451" s="228" t="str">
        <f t="shared" si="346"/>
        <v/>
      </c>
    </row>
    <row r="2452" spans="1:28" s="227" customFormat="1" ht="20.25">
      <c r="A2452" s="181"/>
      <c r="B2452" s="182" t="str">
        <f>IF(LEN(A2452)=0,"",INDEX('Smelter Look-up'!$A:$A,MATCH($A2452,'Smelter Look-up'!$E:$E,0)))</f>
        <v/>
      </c>
      <c r="C2452" s="186" t="str">
        <f>IF(LEN(A2452)=0,"",INDEX('Smelter Look-up'!$C:$C,MATCH($A2452,'Smelter Look-up'!$E:$E,0)))</f>
        <v/>
      </c>
      <c r="D2452" s="230"/>
      <c r="E2452" s="182" t="str">
        <f ca="1">IF(ISERROR($V2452),"",OFFSET('Smelter Look-up'!$D$4,$V2452-4,0)&amp;"")</f>
        <v/>
      </c>
      <c r="F2452" s="182" t="str">
        <f ca="1">IF(ISERROR($V2452),"",OFFSET('Smelter Look-up'!$E$4,$V2452-4,0))</f>
        <v/>
      </c>
      <c r="G2452" s="182" t="str">
        <f ca="1">IF(C2452=$X$4,IF(ISERROR($V2452),"Enter smelter details","RMI"),IF(ISERROR($V2452),"",OFFSET('Smelter Look-up'!$F$4,$V2452-4,0)))</f>
        <v/>
      </c>
      <c r="H2452" s="183" t="str">
        <f ca="1">IF(ISERROR($V2452),"",OFFSET('Smelter Look-up'!$G$4,$V2452-4,0))</f>
        <v/>
      </c>
      <c r="I2452" s="184" t="str">
        <f ca="1">IF(ISERROR($V2452),"",OFFSET('Smelter Look-up'!$H$4,$V2452-4,0))</f>
        <v/>
      </c>
      <c r="J2452" s="184" t="str">
        <f ca="1">IF(ISERROR($V2452),"",OFFSET('Smelter Look-up'!$I$4,$V2452-4,0))</f>
        <v/>
      </c>
      <c r="K2452" s="224"/>
      <c r="L2452" s="224"/>
      <c r="M2452" s="224"/>
      <c r="N2452" s="224"/>
      <c r="O2452" s="224"/>
      <c r="P2452" s="185"/>
      <c r="Q2452" s="225"/>
      <c r="R2452" s="182" t="str">
        <f ca="1">IF(ISERROR($V2452),"",OFFSET('Smelter Look-up'!$C$4,$V2452-4,0)&amp;"")</f>
        <v/>
      </c>
      <c r="S2452" s="181" t="str">
        <f t="shared" ca="1" si="344"/>
        <v/>
      </c>
      <c r="T2452" s="181" t="str">
        <f ca="1">IF(B2452="","",IF(ISERROR(MATCH($J2452,SorP!$B$1:$B$6226,0)),"",INDIRECT("'SorP'!$A$"&amp;MATCH($S2452&amp;$J2452,SorP!C:C,0))))</f>
        <v/>
      </c>
      <c r="U2452" s="201"/>
      <c r="V2452" s="226" t="e">
        <f>IF(C2452="",NA(),IF(OR(C2452="Smelter not listed",C2452="Smelter not yet identified"),MATCH($B2452&amp;$D2452,'Smelter Look-up'!$J:$J,0),MATCH($B2452&amp;$C2452,'Smelter Look-up'!$J:$J,0)))</f>
        <v>#N/A</v>
      </c>
      <c r="X2452" s="227">
        <f t="shared" ca="1" si="345"/>
        <v>0</v>
      </c>
      <c r="AB2452" s="228" t="str">
        <f t="shared" si="346"/>
        <v/>
      </c>
    </row>
    <row r="2453" spans="1:28" s="227" customFormat="1" ht="20.25">
      <c r="A2453" s="181"/>
      <c r="B2453" s="182" t="str">
        <f>IF(LEN(A2453)=0,"",INDEX('Smelter Look-up'!$A:$A,MATCH($A2453,'Smelter Look-up'!$E:$E,0)))</f>
        <v/>
      </c>
      <c r="C2453" s="186" t="str">
        <f>IF(LEN(A2453)=0,"",INDEX('Smelter Look-up'!$C:$C,MATCH($A2453,'Smelter Look-up'!$E:$E,0)))</f>
        <v/>
      </c>
      <c r="D2453" s="230"/>
      <c r="E2453" s="182" t="str">
        <f ca="1">IF(ISERROR($V2453),"",OFFSET('Smelter Look-up'!$D$4,$V2453-4,0)&amp;"")</f>
        <v/>
      </c>
      <c r="F2453" s="182" t="str">
        <f ca="1">IF(ISERROR($V2453),"",OFFSET('Smelter Look-up'!$E$4,$V2453-4,0))</f>
        <v/>
      </c>
      <c r="G2453" s="182" t="str">
        <f ca="1">IF(C2453=$X$4,IF(ISERROR($V2453),"Enter smelter details","RMI"),IF(ISERROR($V2453),"",OFFSET('Smelter Look-up'!$F$4,$V2453-4,0)))</f>
        <v/>
      </c>
      <c r="H2453" s="183" t="str">
        <f ca="1">IF(ISERROR($V2453),"",OFFSET('Smelter Look-up'!$G$4,$V2453-4,0))</f>
        <v/>
      </c>
      <c r="I2453" s="184" t="str">
        <f ca="1">IF(ISERROR($V2453),"",OFFSET('Smelter Look-up'!$H$4,$V2453-4,0))</f>
        <v/>
      </c>
      <c r="J2453" s="184" t="str">
        <f ca="1">IF(ISERROR($V2453),"",OFFSET('Smelter Look-up'!$I$4,$V2453-4,0))</f>
        <v/>
      </c>
      <c r="K2453" s="224"/>
      <c r="L2453" s="224"/>
      <c r="M2453" s="224"/>
      <c r="N2453" s="224"/>
      <c r="O2453" s="224"/>
      <c r="P2453" s="185"/>
      <c r="Q2453" s="225"/>
      <c r="R2453" s="182" t="str">
        <f ca="1">IF(ISERROR($V2453),"",OFFSET('Smelter Look-up'!$C$4,$V2453-4,0)&amp;"")</f>
        <v/>
      </c>
      <c r="S2453" s="181" t="str">
        <f t="shared" ca="1" si="344"/>
        <v/>
      </c>
      <c r="T2453" s="181" t="str">
        <f ca="1">IF(B2453="","",IF(ISERROR(MATCH($J2453,SorP!$B$1:$B$6226,0)),"",INDIRECT("'SorP'!$A$"&amp;MATCH($S2453&amp;$J2453,SorP!C:C,0))))</f>
        <v/>
      </c>
      <c r="U2453" s="201"/>
      <c r="V2453" s="226" t="e">
        <f>IF(C2453="",NA(),IF(OR(C2453="Smelter not listed",C2453="Smelter not yet identified"),MATCH($B2453&amp;$D2453,'Smelter Look-up'!$J:$J,0),MATCH($B2453&amp;$C2453,'Smelter Look-up'!$J:$J,0)))</f>
        <v>#N/A</v>
      </c>
      <c r="X2453" s="227">
        <f t="shared" ca="1" si="345"/>
        <v>0</v>
      </c>
      <c r="AB2453" s="228" t="str">
        <f t="shared" si="346"/>
        <v/>
      </c>
    </row>
    <row r="2454" spans="1:28" s="227" customFormat="1" ht="20.25">
      <c r="A2454" s="181"/>
      <c r="B2454" s="182" t="str">
        <f>IF(LEN(A2454)=0,"",INDEX('Smelter Look-up'!$A:$A,MATCH($A2454,'Smelter Look-up'!$E:$E,0)))</f>
        <v/>
      </c>
      <c r="C2454" s="186" t="str">
        <f>IF(LEN(A2454)=0,"",INDEX('Smelter Look-up'!$C:$C,MATCH($A2454,'Smelter Look-up'!$E:$E,0)))</f>
        <v/>
      </c>
      <c r="D2454" s="230"/>
      <c r="E2454" s="182" t="str">
        <f ca="1">IF(ISERROR($V2454),"",OFFSET('Smelter Look-up'!$D$4,$V2454-4,0)&amp;"")</f>
        <v/>
      </c>
      <c r="F2454" s="182" t="str">
        <f ca="1">IF(ISERROR($V2454),"",OFFSET('Smelter Look-up'!$E$4,$V2454-4,0))</f>
        <v/>
      </c>
      <c r="G2454" s="182" t="str">
        <f ca="1">IF(C2454=$X$4,IF(ISERROR($V2454),"Enter smelter details","RMI"),IF(ISERROR($V2454),"",OFFSET('Smelter Look-up'!$F$4,$V2454-4,0)))</f>
        <v/>
      </c>
      <c r="H2454" s="183" t="str">
        <f ca="1">IF(ISERROR($V2454),"",OFFSET('Smelter Look-up'!$G$4,$V2454-4,0))</f>
        <v/>
      </c>
      <c r="I2454" s="184" t="str">
        <f ca="1">IF(ISERROR($V2454),"",OFFSET('Smelter Look-up'!$H$4,$V2454-4,0))</f>
        <v/>
      </c>
      <c r="J2454" s="184" t="str">
        <f ca="1">IF(ISERROR($V2454),"",OFFSET('Smelter Look-up'!$I$4,$V2454-4,0))</f>
        <v/>
      </c>
      <c r="K2454" s="224"/>
      <c r="L2454" s="224"/>
      <c r="M2454" s="224"/>
      <c r="N2454" s="224"/>
      <c r="O2454" s="224"/>
      <c r="P2454" s="185"/>
      <c r="Q2454" s="225"/>
      <c r="R2454" s="182" t="str">
        <f ca="1">IF(ISERROR($V2454),"",OFFSET('Smelter Look-up'!$C$4,$V2454-4,0)&amp;"")</f>
        <v/>
      </c>
      <c r="S2454" s="181" t="str">
        <f t="shared" ca="1" si="344"/>
        <v/>
      </c>
      <c r="T2454" s="181" t="str">
        <f ca="1">IF(B2454="","",IF(ISERROR(MATCH($J2454,SorP!$B$1:$B$6226,0)),"",INDIRECT("'SorP'!$A$"&amp;MATCH($S2454&amp;$J2454,SorP!C:C,0))))</f>
        <v/>
      </c>
      <c r="U2454" s="201"/>
      <c r="V2454" s="226" t="e">
        <f>IF(C2454="",NA(),IF(OR(C2454="Smelter not listed",C2454="Smelter not yet identified"),MATCH($B2454&amp;$D2454,'Smelter Look-up'!$J:$J,0),MATCH($B2454&amp;$C2454,'Smelter Look-up'!$J:$J,0)))</f>
        <v>#N/A</v>
      </c>
      <c r="X2454" s="227">
        <f t="shared" ca="1" si="345"/>
        <v>0</v>
      </c>
      <c r="AB2454" s="228" t="str">
        <f t="shared" si="346"/>
        <v/>
      </c>
    </row>
    <row r="2455" spans="1:28" s="227" customFormat="1" ht="20.25">
      <c r="A2455" s="181"/>
      <c r="B2455" s="182" t="str">
        <f>IF(LEN(A2455)=0,"",INDEX('Smelter Look-up'!$A:$A,MATCH($A2455,'Smelter Look-up'!$E:$E,0)))</f>
        <v/>
      </c>
      <c r="C2455" s="186" t="str">
        <f>IF(LEN(A2455)=0,"",INDEX('Smelter Look-up'!$C:$C,MATCH($A2455,'Smelter Look-up'!$E:$E,0)))</f>
        <v/>
      </c>
      <c r="D2455" s="230"/>
      <c r="E2455" s="182" t="str">
        <f ca="1">IF(ISERROR($V2455),"",OFFSET('Smelter Look-up'!$D$4,$V2455-4,0)&amp;"")</f>
        <v/>
      </c>
      <c r="F2455" s="182" t="str">
        <f ca="1">IF(ISERROR($V2455),"",OFFSET('Smelter Look-up'!$E$4,$V2455-4,0))</f>
        <v/>
      </c>
      <c r="G2455" s="182" t="str">
        <f ca="1">IF(C2455=$X$4,IF(ISERROR($V2455),"Enter smelter details","RMI"),IF(ISERROR($V2455),"",OFFSET('Smelter Look-up'!$F$4,$V2455-4,0)))</f>
        <v/>
      </c>
      <c r="H2455" s="183" t="str">
        <f ca="1">IF(ISERROR($V2455),"",OFFSET('Smelter Look-up'!$G$4,$V2455-4,0))</f>
        <v/>
      </c>
      <c r="I2455" s="184" t="str">
        <f ca="1">IF(ISERROR($V2455),"",OFFSET('Smelter Look-up'!$H$4,$V2455-4,0))</f>
        <v/>
      </c>
      <c r="J2455" s="184" t="str">
        <f ca="1">IF(ISERROR($V2455),"",OFFSET('Smelter Look-up'!$I$4,$V2455-4,0))</f>
        <v/>
      </c>
      <c r="K2455" s="224"/>
      <c r="L2455" s="224"/>
      <c r="M2455" s="224"/>
      <c r="N2455" s="224"/>
      <c r="O2455" s="224"/>
      <c r="P2455" s="185"/>
      <c r="Q2455" s="225"/>
      <c r="R2455" s="182" t="str">
        <f ca="1">IF(ISERROR($V2455),"",OFFSET('Smelter Look-up'!$C$4,$V2455-4,0)&amp;"")</f>
        <v/>
      </c>
      <c r="S2455" s="181" t="str">
        <f t="shared" ca="1" si="344"/>
        <v/>
      </c>
      <c r="T2455" s="181" t="str">
        <f ca="1">IF(B2455="","",IF(ISERROR(MATCH($J2455,SorP!$B$1:$B$6226,0)),"",INDIRECT("'SorP'!$A$"&amp;MATCH($S2455&amp;$J2455,SorP!C:C,0))))</f>
        <v/>
      </c>
      <c r="U2455" s="201"/>
      <c r="V2455" s="226" t="e">
        <f>IF(C2455="",NA(),IF(OR(C2455="Smelter not listed",C2455="Smelter not yet identified"),MATCH($B2455&amp;$D2455,'Smelter Look-up'!$J:$J,0),MATCH($B2455&amp;$C2455,'Smelter Look-up'!$J:$J,0)))</f>
        <v>#N/A</v>
      </c>
      <c r="X2455" s="227">
        <f t="shared" ca="1" si="345"/>
        <v>0</v>
      </c>
      <c r="AB2455" s="228" t="str">
        <f t="shared" si="346"/>
        <v/>
      </c>
    </row>
    <row r="2456" spans="1:28" s="227" customFormat="1" ht="20.25">
      <c r="A2456" s="181"/>
      <c r="B2456" s="182" t="str">
        <f>IF(LEN(A2456)=0,"",INDEX('Smelter Look-up'!$A:$A,MATCH($A2456,'Smelter Look-up'!$E:$E,0)))</f>
        <v/>
      </c>
      <c r="C2456" s="186" t="str">
        <f>IF(LEN(A2456)=0,"",INDEX('Smelter Look-up'!$C:$C,MATCH($A2456,'Smelter Look-up'!$E:$E,0)))</f>
        <v/>
      </c>
      <c r="D2456" s="230"/>
      <c r="E2456" s="182" t="str">
        <f ca="1">IF(ISERROR($V2456),"",OFFSET('Smelter Look-up'!$D$4,$V2456-4,0)&amp;"")</f>
        <v/>
      </c>
      <c r="F2456" s="182" t="str">
        <f ca="1">IF(ISERROR($V2456),"",OFFSET('Smelter Look-up'!$E$4,$V2456-4,0))</f>
        <v/>
      </c>
      <c r="G2456" s="182" t="str">
        <f ca="1">IF(C2456=$X$4,IF(ISERROR($V2456),"Enter smelter details","RMI"),IF(ISERROR($V2456),"",OFFSET('Smelter Look-up'!$F$4,$V2456-4,0)))</f>
        <v/>
      </c>
      <c r="H2456" s="183" t="str">
        <f ca="1">IF(ISERROR($V2456),"",OFFSET('Smelter Look-up'!$G$4,$V2456-4,0))</f>
        <v/>
      </c>
      <c r="I2456" s="184" t="str">
        <f ca="1">IF(ISERROR($V2456),"",OFFSET('Smelter Look-up'!$H$4,$V2456-4,0))</f>
        <v/>
      </c>
      <c r="J2456" s="184" t="str">
        <f ca="1">IF(ISERROR($V2456),"",OFFSET('Smelter Look-up'!$I$4,$V2456-4,0))</f>
        <v/>
      </c>
      <c r="K2456" s="224"/>
      <c r="L2456" s="224"/>
      <c r="M2456" s="224"/>
      <c r="N2456" s="224"/>
      <c r="O2456" s="224"/>
      <c r="P2456" s="185"/>
      <c r="Q2456" s="225"/>
      <c r="R2456" s="182" t="str">
        <f ca="1">IF(ISERROR($V2456),"",OFFSET('Smelter Look-up'!$C$4,$V2456-4,0)&amp;"")</f>
        <v/>
      </c>
      <c r="S2456" s="181" t="str">
        <f t="shared" ca="1" si="344"/>
        <v/>
      </c>
      <c r="T2456" s="181" t="str">
        <f ca="1">IF(B2456="","",IF(ISERROR(MATCH($J2456,SorP!$B$1:$B$6226,0)),"",INDIRECT("'SorP'!$A$"&amp;MATCH($S2456&amp;$J2456,SorP!C:C,0))))</f>
        <v/>
      </c>
      <c r="U2456" s="201"/>
      <c r="V2456" s="226" t="e">
        <f>IF(C2456="",NA(),IF(OR(C2456="Smelter not listed",C2456="Smelter not yet identified"),MATCH($B2456&amp;$D2456,'Smelter Look-up'!$J:$J,0),MATCH($B2456&amp;$C2456,'Smelter Look-up'!$J:$J,0)))</f>
        <v>#N/A</v>
      </c>
      <c r="X2456" s="227">
        <f t="shared" ca="1" si="345"/>
        <v>0</v>
      </c>
      <c r="AB2456" s="228" t="str">
        <f t="shared" si="346"/>
        <v/>
      </c>
    </row>
    <row r="2457" spans="1:28" s="227" customFormat="1" ht="20.25">
      <c r="A2457" s="181"/>
      <c r="B2457" s="182" t="str">
        <f>IF(LEN(A2457)=0,"",INDEX('Smelter Look-up'!$A:$A,MATCH($A2457,'Smelter Look-up'!$E:$E,0)))</f>
        <v/>
      </c>
      <c r="C2457" s="186" t="str">
        <f>IF(LEN(A2457)=0,"",INDEX('Smelter Look-up'!$C:$C,MATCH($A2457,'Smelter Look-up'!$E:$E,0)))</f>
        <v/>
      </c>
      <c r="D2457" s="230"/>
      <c r="E2457" s="182" t="str">
        <f ca="1">IF(ISERROR($V2457),"",OFFSET('Smelter Look-up'!$D$4,$V2457-4,0)&amp;"")</f>
        <v/>
      </c>
      <c r="F2457" s="182" t="str">
        <f ca="1">IF(ISERROR($V2457),"",OFFSET('Smelter Look-up'!$E$4,$V2457-4,0))</f>
        <v/>
      </c>
      <c r="G2457" s="182" t="str">
        <f ca="1">IF(C2457=$X$4,IF(ISERROR($V2457),"Enter smelter details","RMI"),IF(ISERROR($V2457),"",OFFSET('Smelter Look-up'!$F$4,$V2457-4,0)))</f>
        <v/>
      </c>
      <c r="H2457" s="183" t="str">
        <f ca="1">IF(ISERROR($V2457),"",OFFSET('Smelter Look-up'!$G$4,$V2457-4,0))</f>
        <v/>
      </c>
      <c r="I2457" s="184" t="str">
        <f ca="1">IF(ISERROR($V2457),"",OFFSET('Smelter Look-up'!$H$4,$V2457-4,0))</f>
        <v/>
      </c>
      <c r="J2457" s="184" t="str">
        <f ca="1">IF(ISERROR($V2457),"",OFFSET('Smelter Look-up'!$I$4,$V2457-4,0))</f>
        <v/>
      </c>
      <c r="K2457" s="224"/>
      <c r="L2457" s="224"/>
      <c r="M2457" s="224"/>
      <c r="N2457" s="224"/>
      <c r="O2457" s="224"/>
      <c r="P2457" s="185"/>
      <c r="Q2457" s="225"/>
      <c r="R2457" s="182" t="str">
        <f ca="1">IF(ISERROR($V2457),"",OFFSET('Smelter Look-up'!$C$4,$V2457-4,0)&amp;"")</f>
        <v/>
      </c>
      <c r="S2457" s="181" t="str">
        <f t="shared" ca="1" si="344"/>
        <v/>
      </c>
      <c r="T2457" s="181" t="str">
        <f ca="1">IF(B2457="","",IF(ISERROR(MATCH($J2457,SorP!$B$1:$B$6226,0)),"",INDIRECT("'SorP'!$A$"&amp;MATCH($S2457&amp;$J2457,SorP!C:C,0))))</f>
        <v/>
      </c>
      <c r="U2457" s="201"/>
      <c r="V2457" s="226" t="e">
        <f>IF(C2457="",NA(),IF(OR(C2457="Smelter not listed",C2457="Smelter not yet identified"),MATCH($B2457&amp;$D2457,'Smelter Look-up'!$J:$J,0),MATCH($B2457&amp;$C2457,'Smelter Look-up'!$J:$J,0)))</f>
        <v>#N/A</v>
      </c>
      <c r="X2457" s="227">
        <f t="shared" ca="1" si="345"/>
        <v>0</v>
      </c>
      <c r="AB2457" s="228" t="str">
        <f t="shared" si="346"/>
        <v/>
      </c>
    </row>
    <row r="2458" spans="1:28" s="227" customFormat="1" ht="20.25">
      <c r="A2458" s="181"/>
      <c r="B2458" s="182" t="str">
        <f>IF(LEN(A2458)=0,"",INDEX('Smelter Look-up'!$A:$A,MATCH($A2458,'Smelter Look-up'!$E:$E,0)))</f>
        <v/>
      </c>
      <c r="C2458" s="186" t="str">
        <f>IF(LEN(A2458)=0,"",INDEX('Smelter Look-up'!$C:$C,MATCH($A2458,'Smelter Look-up'!$E:$E,0)))</f>
        <v/>
      </c>
      <c r="D2458" s="230"/>
      <c r="E2458" s="182" t="str">
        <f ca="1">IF(ISERROR($V2458),"",OFFSET('Smelter Look-up'!$D$4,$V2458-4,0)&amp;"")</f>
        <v/>
      </c>
      <c r="F2458" s="182" t="str">
        <f ca="1">IF(ISERROR($V2458),"",OFFSET('Smelter Look-up'!$E$4,$V2458-4,0))</f>
        <v/>
      </c>
      <c r="G2458" s="182" t="str">
        <f ca="1">IF(C2458=$X$4,IF(ISERROR($V2458),"Enter smelter details","RMI"),IF(ISERROR($V2458),"",OFFSET('Smelter Look-up'!$F$4,$V2458-4,0)))</f>
        <v/>
      </c>
      <c r="H2458" s="183" t="str">
        <f ca="1">IF(ISERROR($V2458),"",OFFSET('Smelter Look-up'!$G$4,$V2458-4,0))</f>
        <v/>
      </c>
      <c r="I2458" s="184" t="str">
        <f ca="1">IF(ISERROR($V2458),"",OFFSET('Smelter Look-up'!$H$4,$V2458-4,0))</f>
        <v/>
      </c>
      <c r="J2458" s="184" t="str">
        <f ca="1">IF(ISERROR($V2458),"",OFFSET('Smelter Look-up'!$I$4,$V2458-4,0))</f>
        <v/>
      </c>
      <c r="K2458" s="224"/>
      <c r="L2458" s="224"/>
      <c r="M2458" s="224"/>
      <c r="N2458" s="224"/>
      <c r="O2458" s="224"/>
      <c r="P2458" s="185"/>
      <c r="Q2458" s="225"/>
      <c r="R2458" s="182" t="str">
        <f ca="1">IF(ISERROR($V2458),"",OFFSET('Smelter Look-up'!$C$4,$V2458-4,0)&amp;"")</f>
        <v/>
      </c>
      <c r="S2458" s="181" t="str">
        <f t="shared" ca="1" si="344"/>
        <v/>
      </c>
      <c r="T2458" s="181" t="str">
        <f ca="1">IF(B2458="","",IF(ISERROR(MATCH($J2458,SorP!$B$1:$B$6226,0)),"",INDIRECT("'SorP'!$A$"&amp;MATCH($S2458&amp;$J2458,SorP!C:C,0))))</f>
        <v/>
      </c>
      <c r="U2458" s="201"/>
      <c r="V2458" s="226" t="e">
        <f>IF(C2458="",NA(),IF(OR(C2458="Smelter not listed",C2458="Smelter not yet identified"),MATCH($B2458&amp;$D2458,'Smelter Look-up'!$J:$J,0),MATCH($B2458&amp;$C2458,'Smelter Look-up'!$J:$J,0)))</f>
        <v>#N/A</v>
      </c>
      <c r="X2458" s="227">
        <f t="shared" ca="1" si="345"/>
        <v>0</v>
      </c>
      <c r="AB2458" s="228" t="str">
        <f t="shared" si="346"/>
        <v/>
      </c>
    </row>
    <row r="2459" spans="1:28" s="227" customFormat="1" ht="20.25">
      <c r="A2459" s="181"/>
      <c r="B2459" s="182" t="str">
        <f>IF(LEN(A2459)=0,"",INDEX('Smelter Look-up'!$A:$A,MATCH($A2459,'Smelter Look-up'!$E:$E,0)))</f>
        <v/>
      </c>
      <c r="C2459" s="186" t="str">
        <f>IF(LEN(A2459)=0,"",INDEX('Smelter Look-up'!$C:$C,MATCH($A2459,'Smelter Look-up'!$E:$E,0)))</f>
        <v/>
      </c>
      <c r="D2459" s="230"/>
      <c r="E2459" s="182" t="str">
        <f ca="1">IF(ISERROR($V2459),"",OFFSET('Smelter Look-up'!$D$4,$V2459-4,0)&amp;"")</f>
        <v/>
      </c>
      <c r="F2459" s="182" t="str">
        <f ca="1">IF(ISERROR($V2459),"",OFFSET('Smelter Look-up'!$E$4,$V2459-4,0))</f>
        <v/>
      </c>
      <c r="G2459" s="182" t="str">
        <f ca="1">IF(C2459=$X$4,IF(ISERROR($V2459),"Enter smelter details","RMI"),IF(ISERROR($V2459),"",OFFSET('Smelter Look-up'!$F$4,$V2459-4,0)))</f>
        <v/>
      </c>
      <c r="H2459" s="183" t="str">
        <f ca="1">IF(ISERROR($V2459),"",OFFSET('Smelter Look-up'!$G$4,$V2459-4,0))</f>
        <v/>
      </c>
      <c r="I2459" s="184" t="str">
        <f ca="1">IF(ISERROR($V2459),"",OFFSET('Smelter Look-up'!$H$4,$V2459-4,0))</f>
        <v/>
      </c>
      <c r="J2459" s="184" t="str">
        <f ca="1">IF(ISERROR($V2459),"",OFFSET('Smelter Look-up'!$I$4,$V2459-4,0))</f>
        <v/>
      </c>
      <c r="K2459" s="224"/>
      <c r="L2459" s="224"/>
      <c r="M2459" s="224"/>
      <c r="N2459" s="224"/>
      <c r="O2459" s="224"/>
      <c r="P2459" s="185"/>
      <c r="Q2459" s="225"/>
      <c r="R2459" s="182" t="str">
        <f ca="1">IF(ISERROR($V2459),"",OFFSET('Smelter Look-up'!$C$4,$V2459-4,0)&amp;"")</f>
        <v/>
      </c>
      <c r="S2459" s="181" t="str">
        <f t="shared" ca="1" si="344"/>
        <v/>
      </c>
      <c r="T2459" s="181" t="str">
        <f ca="1">IF(B2459="","",IF(ISERROR(MATCH($J2459,SorP!$B$1:$B$6226,0)),"",INDIRECT("'SorP'!$A$"&amp;MATCH($S2459&amp;$J2459,SorP!C:C,0))))</f>
        <v/>
      </c>
      <c r="U2459" s="201"/>
      <c r="V2459" s="226" t="e">
        <f>IF(C2459="",NA(),IF(OR(C2459="Smelter not listed",C2459="Smelter not yet identified"),MATCH($B2459&amp;$D2459,'Smelter Look-up'!$J:$J,0),MATCH($B2459&amp;$C2459,'Smelter Look-up'!$J:$J,0)))</f>
        <v>#N/A</v>
      </c>
      <c r="X2459" s="227">
        <f t="shared" ca="1" si="345"/>
        <v>0</v>
      </c>
      <c r="AB2459" s="228" t="str">
        <f t="shared" si="346"/>
        <v/>
      </c>
    </row>
    <row r="2460" spans="1:28" s="227" customFormat="1" ht="20.25">
      <c r="A2460" s="181"/>
      <c r="B2460" s="182" t="str">
        <f>IF(LEN(A2460)=0,"",INDEX('Smelter Look-up'!$A:$A,MATCH($A2460,'Smelter Look-up'!$E:$E,0)))</f>
        <v/>
      </c>
      <c r="C2460" s="186" t="str">
        <f>IF(LEN(A2460)=0,"",INDEX('Smelter Look-up'!$C:$C,MATCH($A2460,'Smelter Look-up'!$E:$E,0)))</f>
        <v/>
      </c>
      <c r="D2460" s="230"/>
      <c r="E2460" s="182" t="str">
        <f ca="1">IF(ISERROR($V2460),"",OFFSET('Smelter Look-up'!$D$4,$V2460-4,0)&amp;"")</f>
        <v/>
      </c>
      <c r="F2460" s="182" t="str">
        <f ca="1">IF(ISERROR($V2460),"",OFFSET('Smelter Look-up'!$E$4,$V2460-4,0))</f>
        <v/>
      </c>
      <c r="G2460" s="182" t="str">
        <f ca="1">IF(C2460=$X$4,IF(ISERROR($V2460),"Enter smelter details","RMI"),IF(ISERROR($V2460),"",OFFSET('Smelter Look-up'!$F$4,$V2460-4,0)))</f>
        <v/>
      </c>
      <c r="H2460" s="183" t="str">
        <f ca="1">IF(ISERROR($V2460),"",OFFSET('Smelter Look-up'!$G$4,$V2460-4,0))</f>
        <v/>
      </c>
      <c r="I2460" s="184" t="str">
        <f ca="1">IF(ISERROR($V2460),"",OFFSET('Smelter Look-up'!$H$4,$V2460-4,0))</f>
        <v/>
      </c>
      <c r="J2460" s="184" t="str">
        <f ca="1">IF(ISERROR($V2460),"",OFFSET('Smelter Look-up'!$I$4,$V2460-4,0))</f>
        <v/>
      </c>
      <c r="K2460" s="224"/>
      <c r="L2460" s="224"/>
      <c r="M2460" s="224"/>
      <c r="N2460" s="224"/>
      <c r="O2460" s="224"/>
      <c r="P2460" s="185"/>
      <c r="Q2460" s="225"/>
      <c r="R2460" s="182" t="str">
        <f ca="1">IF(ISERROR($V2460),"",OFFSET('Smelter Look-up'!$C$4,$V2460-4,0)&amp;"")</f>
        <v/>
      </c>
      <c r="S2460" s="181" t="str">
        <f t="shared" ref="S2460:S2490" ca="1" si="347">IF(B2460="","",IF(ISERROR(MATCH($E2460,CL,0)),"Unknown",INDIRECT("'C'!$A$"&amp;MATCH($E2460,CL,0)+1)))</f>
        <v/>
      </c>
      <c r="T2460" s="181" t="str">
        <f ca="1">IF(B2460="","",IF(ISERROR(MATCH($J2460,SorP!$B$1:$B$6226,0)),"",INDIRECT("'SorP'!$A$"&amp;MATCH($S2460&amp;$J2460,SorP!C:C,0))))</f>
        <v/>
      </c>
      <c r="U2460" s="201"/>
      <c r="V2460" s="226" t="e">
        <f>IF(C2460="",NA(),IF(OR(C2460="Smelter not listed",C2460="Smelter not yet identified"),MATCH($B2460&amp;$D2460,'Smelter Look-up'!$J:$J,0),MATCH($B2460&amp;$C2460,'Smelter Look-up'!$J:$J,0)))</f>
        <v>#N/A</v>
      </c>
      <c r="X2460" s="227">
        <f t="shared" ref="X2460:X2492" ca="1" si="348">IF(AND(C2460="Smelter not listed",OR(LEN(D2460)=0,LEN(E2460)=0)),1,0)</f>
        <v>0</v>
      </c>
      <c r="AB2460" s="228" t="str">
        <f t="shared" ref="AB2460:AB2490" si="349">B2460&amp;C2460</f>
        <v/>
      </c>
    </row>
    <row r="2461" spans="1:28" s="227" customFormat="1" ht="20.25">
      <c r="A2461" s="181"/>
      <c r="B2461" s="182" t="str">
        <f>IF(LEN(A2461)=0,"",INDEX('Smelter Look-up'!$A:$A,MATCH($A2461,'Smelter Look-up'!$E:$E,0)))</f>
        <v/>
      </c>
      <c r="C2461" s="186" t="str">
        <f>IF(LEN(A2461)=0,"",INDEX('Smelter Look-up'!$C:$C,MATCH($A2461,'Smelter Look-up'!$E:$E,0)))</f>
        <v/>
      </c>
      <c r="D2461" s="230"/>
      <c r="E2461" s="182" t="str">
        <f ca="1">IF(ISERROR($V2461),"",OFFSET('Smelter Look-up'!$D$4,$V2461-4,0)&amp;"")</f>
        <v/>
      </c>
      <c r="F2461" s="182" t="str">
        <f ca="1">IF(ISERROR($V2461),"",OFFSET('Smelter Look-up'!$E$4,$V2461-4,0))</f>
        <v/>
      </c>
      <c r="G2461" s="182" t="str">
        <f ca="1">IF(C2461=$X$4,IF(ISERROR($V2461),"Enter smelter details","RMI"),IF(ISERROR($V2461),"",OFFSET('Smelter Look-up'!$F$4,$V2461-4,0)))</f>
        <v/>
      </c>
      <c r="H2461" s="183" t="str">
        <f ca="1">IF(ISERROR($V2461),"",OFFSET('Smelter Look-up'!$G$4,$V2461-4,0))</f>
        <v/>
      </c>
      <c r="I2461" s="184" t="str">
        <f ca="1">IF(ISERROR($V2461),"",OFFSET('Smelter Look-up'!$H$4,$V2461-4,0))</f>
        <v/>
      </c>
      <c r="J2461" s="184" t="str">
        <f ca="1">IF(ISERROR($V2461),"",OFFSET('Smelter Look-up'!$I$4,$V2461-4,0))</f>
        <v/>
      </c>
      <c r="K2461" s="224"/>
      <c r="L2461" s="224"/>
      <c r="M2461" s="224"/>
      <c r="N2461" s="224"/>
      <c r="O2461" s="224"/>
      <c r="P2461" s="185"/>
      <c r="Q2461" s="225"/>
      <c r="R2461" s="182" t="str">
        <f ca="1">IF(ISERROR($V2461),"",OFFSET('Smelter Look-up'!$C$4,$V2461-4,0)&amp;"")</f>
        <v/>
      </c>
      <c r="S2461" s="181" t="str">
        <f t="shared" ca="1" si="347"/>
        <v/>
      </c>
      <c r="T2461" s="181" t="str">
        <f ca="1">IF(B2461="","",IF(ISERROR(MATCH($J2461,SorP!$B$1:$B$6226,0)),"",INDIRECT("'SorP'!$A$"&amp;MATCH($S2461&amp;$J2461,SorP!C:C,0))))</f>
        <v/>
      </c>
      <c r="U2461" s="201"/>
      <c r="V2461" s="226" t="e">
        <f>IF(C2461="",NA(),IF(OR(C2461="Smelter not listed",C2461="Smelter not yet identified"),MATCH($B2461&amp;$D2461,'Smelter Look-up'!$J:$J,0),MATCH($B2461&amp;$C2461,'Smelter Look-up'!$J:$J,0)))</f>
        <v>#N/A</v>
      </c>
      <c r="X2461" s="227">
        <f t="shared" ca="1" si="348"/>
        <v>0</v>
      </c>
      <c r="AB2461" s="228" t="str">
        <f t="shared" si="349"/>
        <v/>
      </c>
    </row>
    <row r="2462" spans="1:28" s="227" customFormat="1" ht="20.25">
      <c r="A2462" s="181"/>
      <c r="B2462" s="182" t="str">
        <f>IF(LEN(A2462)=0,"",INDEX('Smelter Look-up'!$A:$A,MATCH($A2462,'Smelter Look-up'!$E:$E,0)))</f>
        <v/>
      </c>
      <c r="C2462" s="186" t="str">
        <f>IF(LEN(A2462)=0,"",INDEX('Smelter Look-up'!$C:$C,MATCH($A2462,'Smelter Look-up'!$E:$E,0)))</f>
        <v/>
      </c>
      <c r="D2462" s="230"/>
      <c r="E2462" s="182" t="str">
        <f ca="1">IF(ISERROR($V2462),"",OFFSET('Smelter Look-up'!$D$4,$V2462-4,0)&amp;"")</f>
        <v/>
      </c>
      <c r="F2462" s="182" t="str">
        <f ca="1">IF(ISERROR($V2462),"",OFFSET('Smelter Look-up'!$E$4,$V2462-4,0))</f>
        <v/>
      </c>
      <c r="G2462" s="182" t="str">
        <f ca="1">IF(C2462=$X$4,IF(ISERROR($V2462),"Enter smelter details","RMI"),IF(ISERROR($V2462),"",OFFSET('Smelter Look-up'!$F$4,$V2462-4,0)))</f>
        <v/>
      </c>
      <c r="H2462" s="183" t="str">
        <f ca="1">IF(ISERROR($V2462),"",OFFSET('Smelter Look-up'!$G$4,$V2462-4,0))</f>
        <v/>
      </c>
      <c r="I2462" s="184" t="str">
        <f ca="1">IF(ISERROR($V2462),"",OFFSET('Smelter Look-up'!$H$4,$V2462-4,0))</f>
        <v/>
      </c>
      <c r="J2462" s="184" t="str">
        <f ca="1">IF(ISERROR($V2462),"",OFFSET('Smelter Look-up'!$I$4,$V2462-4,0))</f>
        <v/>
      </c>
      <c r="K2462" s="224"/>
      <c r="L2462" s="224"/>
      <c r="M2462" s="224"/>
      <c r="N2462" s="224"/>
      <c r="O2462" s="224"/>
      <c r="P2462" s="185"/>
      <c r="Q2462" s="225"/>
      <c r="R2462" s="182" t="str">
        <f ca="1">IF(ISERROR($V2462),"",OFFSET('Smelter Look-up'!$C$4,$V2462-4,0)&amp;"")</f>
        <v/>
      </c>
      <c r="S2462" s="181" t="str">
        <f t="shared" ca="1" si="347"/>
        <v/>
      </c>
      <c r="T2462" s="181" t="str">
        <f ca="1">IF(B2462="","",IF(ISERROR(MATCH($J2462,SorP!$B$1:$B$6226,0)),"",INDIRECT("'SorP'!$A$"&amp;MATCH($S2462&amp;$J2462,SorP!C:C,0))))</f>
        <v/>
      </c>
      <c r="U2462" s="201"/>
      <c r="V2462" s="226" t="e">
        <f>IF(C2462="",NA(),IF(OR(C2462="Smelter not listed",C2462="Smelter not yet identified"),MATCH($B2462&amp;$D2462,'Smelter Look-up'!$J:$J,0),MATCH($B2462&amp;$C2462,'Smelter Look-up'!$J:$J,0)))</f>
        <v>#N/A</v>
      </c>
      <c r="X2462" s="227">
        <f t="shared" ca="1" si="348"/>
        <v>0</v>
      </c>
      <c r="AB2462" s="228" t="str">
        <f t="shared" si="349"/>
        <v/>
      </c>
    </row>
    <row r="2463" spans="1:28" s="227" customFormat="1" ht="20.25">
      <c r="A2463" s="181"/>
      <c r="B2463" s="182" t="str">
        <f>IF(LEN(A2463)=0,"",INDEX('Smelter Look-up'!$A:$A,MATCH($A2463,'Smelter Look-up'!$E:$E,0)))</f>
        <v/>
      </c>
      <c r="C2463" s="186" t="str">
        <f>IF(LEN(A2463)=0,"",INDEX('Smelter Look-up'!$C:$C,MATCH($A2463,'Smelter Look-up'!$E:$E,0)))</f>
        <v/>
      </c>
      <c r="D2463" s="230"/>
      <c r="E2463" s="182" t="str">
        <f ca="1">IF(ISERROR($V2463),"",OFFSET('Smelter Look-up'!$D$4,$V2463-4,0)&amp;"")</f>
        <v/>
      </c>
      <c r="F2463" s="182" t="str">
        <f ca="1">IF(ISERROR($V2463),"",OFFSET('Smelter Look-up'!$E$4,$V2463-4,0))</f>
        <v/>
      </c>
      <c r="G2463" s="182" t="str">
        <f ca="1">IF(C2463=$X$4,IF(ISERROR($V2463),"Enter smelter details","RMI"),IF(ISERROR($V2463),"",OFFSET('Smelter Look-up'!$F$4,$V2463-4,0)))</f>
        <v/>
      </c>
      <c r="H2463" s="183" t="str">
        <f ca="1">IF(ISERROR($V2463),"",OFFSET('Smelter Look-up'!$G$4,$V2463-4,0))</f>
        <v/>
      </c>
      <c r="I2463" s="184" t="str">
        <f ca="1">IF(ISERROR($V2463),"",OFFSET('Smelter Look-up'!$H$4,$V2463-4,0))</f>
        <v/>
      </c>
      <c r="J2463" s="184" t="str">
        <f ca="1">IF(ISERROR($V2463),"",OFFSET('Smelter Look-up'!$I$4,$V2463-4,0))</f>
        <v/>
      </c>
      <c r="K2463" s="224"/>
      <c r="L2463" s="224"/>
      <c r="M2463" s="224"/>
      <c r="N2463" s="224"/>
      <c r="O2463" s="224"/>
      <c r="P2463" s="185"/>
      <c r="Q2463" s="225"/>
      <c r="R2463" s="182" t="str">
        <f ca="1">IF(ISERROR($V2463),"",OFFSET('Smelter Look-up'!$C$4,$V2463-4,0)&amp;"")</f>
        <v/>
      </c>
      <c r="S2463" s="181" t="str">
        <f t="shared" ca="1" si="347"/>
        <v/>
      </c>
      <c r="T2463" s="181" t="str">
        <f ca="1">IF(B2463="","",IF(ISERROR(MATCH($J2463,SorP!$B$1:$B$6226,0)),"",INDIRECT("'SorP'!$A$"&amp;MATCH($S2463&amp;$J2463,SorP!C:C,0))))</f>
        <v/>
      </c>
      <c r="U2463" s="201"/>
      <c r="V2463" s="226" t="e">
        <f>IF(C2463="",NA(),IF(OR(C2463="Smelter not listed",C2463="Smelter not yet identified"),MATCH($B2463&amp;$D2463,'Smelter Look-up'!$J:$J,0),MATCH($B2463&amp;$C2463,'Smelter Look-up'!$J:$J,0)))</f>
        <v>#N/A</v>
      </c>
      <c r="X2463" s="227">
        <f t="shared" ca="1" si="348"/>
        <v>0</v>
      </c>
      <c r="AB2463" s="228" t="str">
        <f t="shared" si="349"/>
        <v/>
      </c>
    </row>
    <row r="2464" spans="1:28" s="227" customFormat="1" ht="20.25">
      <c r="A2464" s="181"/>
      <c r="B2464" s="182" t="str">
        <f>IF(LEN(A2464)=0,"",INDEX('Smelter Look-up'!$A:$A,MATCH($A2464,'Smelter Look-up'!$E:$E,0)))</f>
        <v/>
      </c>
      <c r="C2464" s="186" t="str">
        <f>IF(LEN(A2464)=0,"",INDEX('Smelter Look-up'!$C:$C,MATCH($A2464,'Smelter Look-up'!$E:$E,0)))</f>
        <v/>
      </c>
      <c r="D2464" s="230"/>
      <c r="E2464" s="182" t="str">
        <f ca="1">IF(ISERROR($V2464),"",OFFSET('Smelter Look-up'!$D$4,$V2464-4,0)&amp;"")</f>
        <v/>
      </c>
      <c r="F2464" s="182" t="str">
        <f ca="1">IF(ISERROR($V2464),"",OFFSET('Smelter Look-up'!$E$4,$V2464-4,0))</f>
        <v/>
      </c>
      <c r="G2464" s="182" t="str">
        <f ca="1">IF(C2464=$X$4,IF(ISERROR($V2464),"Enter smelter details","RMI"),IF(ISERROR($V2464),"",OFFSET('Smelter Look-up'!$F$4,$V2464-4,0)))</f>
        <v/>
      </c>
      <c r="H2464" s="183" t="str">
        <f ca="1">IF(ISERROR($V2464),"",OFFSET('Smelter Look-up'!$G$4,$V2464-4,0))</f>
        <v/>
      </c>
      <c r="I2464" s="184" t="str">
        <f ca="1">IF(ISERROR($V2464),"",OFFSET('Smelter Look-up'!$H$4,$V2464-4,0))</f>
        <v/>
      </c>
      <c r="J2464" s="184" t="str">
        <f ca="1">IF(ISERROR($V2464),"",OFFSET('Smelter Look-up'!$I$4,$V2464-4,0))</f>
        <v/>
      </c>
      <c r="K2464" s="224"/>
      <c r="L2464" s="224"/>
      <c r="M2464" s="224"/>
      <c r="N2464" s="224"/>
      <c r="O2464" s="224"/>
      <c r="P2464" s="185"/>
      <c r="Q2464" s="225"/>
      <c r="R2464" s="182" t="str">
        <f ca="1">IF(ISERROR($V2464),"",OFFSET('Smelter Look-up'!$C$4,$V2464-4,0)&amp;"")</f>
        <v/>
      </c>
      <c r="S2464" s="181" t="str">
        <f t="shared" ca="1" si="347"/>
        <v/>
      </c>
      <c r="T2464" s="181" t="str">
        <f ca="1">IF(B2464="","",IF(ISERROR(MATCH($J2464,SorP!$B$1:$B$6226,0)),"",INDIRECT("'SorP'!$A$"&amp;MATCH($S2464&amp;$J2464,SorP!C:C,0))))</f>
        <v/>
      </c>
      <c r="U2464" s="201"/>
      <c r="V2464" s="226" t="e">
        <f>IF(C2464="",NA(),IF(OR(C2464="Smelter not listed",C2464="Smelter not yet identified"),MATCH($B2464&amp;$D2464,'Smelter Look-up'!$J:$J,0),MATCH($B2464&amp;$C2464,'Smelter Look-up'!$J:$J,0)))</f>
        <v>#N/A</v>
      </c>
      <c r="X2464" s="227">
        <f t="shared" ca="1" si="348"/>
        <v>0</v>
      </c>
      <c r="AB2464" s="228" t="str">
        <f t="shared" si="349"/>
        <v/>
      </c>
    </row>
    <row r="2465" spans="1:28" s="227" customFormat="1" ht="20.25">
      <c r="A2465" s="181"/>
      <c r="B2465" s="182" t="str">
        <f>IF(LEN(A2465)=0,"",INDEX('Smelter Look-up'!$A:$A,MATCH($A2465,'Smelter Look-up'!$E:$E,0)))</f>
        <v/>
      </c>
      <c r="C2465" s="186" t="str">
        <f>IF(LEN(A2465)=0,"",INDEX('Smelter Look-up'!$C:$C,MATCH($A2465,'Smelter Look-up'!$E:$E,0)))</f>
        <v/>
      </c>
      <c r="D2465" s="230"/>
      <c r="E2465" s="182" t="str">
        <f ca="1">IF(ISERROR($V2465),"",OFFSET('Smelter Look-up'!$D$4,$V2465-4,0)&amp;"")</f>
        <v/>
      </c>
      <c r="F2465" s="182" t="str">
        <f ca="1">IF(ISERROR($V2465),"",OFFSET('Smelter Look-up'!$E$4,$V2465-4,0))</f>
        <v/>
      </c>
      <c r="G2465" s="182" t="str">
        <f ca="1">IF(C2465=$X$4,IF(ISERROR($V2465),"Enter smelter details","RMI"),IF(ISERROR($V2465),"",OFFSET('Smelter Look-up'!$F$4,$V2465-4,0)))</f>
        <v/>
      </c>
      <c r="H2465" s="183" t="str">
        <f ca="1">IF(ISERROR($V2465),"",OFFSET('Smelter Look-up'!$G$4,$V2465-4,0))</f>
        <v/>
      </c>
      <c r="I2465" s="184" t="str">
        <f ca="1">IF(ISERROR($V2465),"",OFFSET('Smelter Look-up'!$H$4,$V2465-4,0))</f>
        <v/>
      </c>
      <c r="J2465" s="184" t="str">
        <f ca="1">IF(ISERROR($V2465),"",OFFSET('Smelter Look-up'!$I$4,$V2465-4,0))</f>
        <v/>
      </c>
      <c r="K2465" s="224"/>
      <c r="L2465" s="224"/>
      <c r="M2465" s="224"/>
      <c r="N2465" s="224"/>
      <c r="O2465" s="224"/>
      <c r="P2465" s="185"/>
      <c r="Q2465" s="225"/>
      <c r="R2465" s="182" t="str">
        <f ca="1">IF(ISERROR($V2465),"",OFFSET('Smelter Look-up'!$C$4,$V2465-4,0)&amp;"")</f>
        <v/>
      </c>
      <c r="S2465" s="181" t="str">
        <f t="shared" ca="1" si="347"/>
        <v/>
      </c>
      <c r="T2465" s="181" t="str">
        <f ca="1">IF(B2465="","",IF(ISERROR(MATCH($J2465,SorP!$B$1:$B$6226,0)),"",INDIRECT("'SorP'!$A$"&amp;MATCH($S2465&amp;$J2465,SorP!C:C,0))))</f>
        <v/>
      </c>
      <c r="U2465" s="201"/>
      <c r="V2465" s="226" t="e">
        <f>IF(C2465="",NA(),IF(OR(C2465="Smelter not listed",C2465="Smelter not yet identified"),MATCH($B2465&amp;$D2465,'Smelter Look-up'!$J:$J,0),MATCH($B2465&amp;$C2465,'Smelter Look-up'!$J:$J,0)))</f>
        <v>#N/A</v>
      </c>
      <c r="X2465" s="227">
        <f t="shared" ca="1" si="348"/>
        <v>0</v>
      </c>
      <c r="AB2465" s="228" t="str">
        <f t="shared" si="349"/>
        <v/>
      </c>
    </row>
    <row r="2466" spans="1:28" s="227" customFormat="1" ht="20.25">
      <c r="A2466" s="181"/>
      <c r="B2466" s="182" t="str">
        <f>IF(LEN(A2466)=0,"",INDEX('Smelter Look-up'!$A:$A,MATCH($A2466,'Smelter Look-up'!$E:$E,0)))</f>
        <v/>
      </c>
      <c r="C2466" s="186" t="str">
        <f>IF(LEN(A2466)=0,"",INDEX('Smelter Look-up'!$C:$C,MATCH($A2466,'Smelter Look-up'!$E:$E,0)))</f>
        <v/>
      </c>
      <c r="D2466" s="230"/>
      <c r="E2466" s="182" t="str">
        <f ca="1">IF(ISERROR($V2466),"",OFFSET('Smelter Look-up'!$D$4,$V2466-4,0)&amp;"")</f>
        <v/>
      </c>
      <c r="F2466" s="182" t="str">
        <f ca="1">IF(ISERROR($V2466),"",OFFSET('Smelter Look-up'!$E$4,$V2466-4,0))</f>
        <v/>
      </c>
      <c r="G2466" s="182" t="str">
        <f ca="1">IF(C2466=$X$4,IF(ISERROR($V2466),"Enter smelter details","RMI"),IF(ISERROR($V2466),"",OFFSET('Smelter Look-up'!$F$4,$V2466-4,0)))</f>
        <v/>
      </c>
      <c r="H2466" s="183" t="str">
        <f ca="1">IF(ISERROR($V2466),"",OFFSET('Smelter Look-up'!$G$4,$V2466-4,0))</f>
        <v/>
      </c>
      <c r="I2466" s="184" t="str">
        <f ca="1">IF(ISERROR($V2466),"",OFFSET('Smelter Look-up'!$H$4,$V2466-4,0))</f>
        <v/>
      </c>
      <c r="J2466" s="184" t="str">
        <f ca="1">IF(ISERROR($V2466),"",OFFSET('Smelter Look-up'!$I$4,$V2466-4,0))</f>
        <v/>
      </c>
      <c r="K2466" s="224"/>
      <c r="L2466" s="224"/>
      <c r="M2466" s="224"/>
      <c r="N2466" s="224"/>
      <c r="O2466" s="224"/>
      <c r="P2466" s="185"/>
      <c r="Q2466" s="225"/>
      <c r="R2466" s="182" t="str">
        <f ca="1">IF(ISERROR($V2466),"",OFFSET('Smelter Look-up'!$C$4,$V2466-4,0)&amp;"")</f>
        <v/>
      </c>
      <c r="S2466" s="181" t="str">
        <f t="shared" ca="1" si="347"/>
        <v/>
      </c>
      <c r="T2466" s="181" t="str">
        <f ca="1">IF(B2466="","",IF(ISERROR(MATCH($J2466,SorP!$B$1:$B$6226,0)),"",INDIRECT("'SorP'!$A$"&amp;MATCH($S2466&amp;$J2466,SorP!C:C,0))))</f>
        <v/>
      </c>
      <c r="U2466" s="201"/>
      <c r="V2466" s="226" t="e">
        <f>IF(C2466="",NA(),IF(OR(C2466="Smelter not listed",C2466="Smelter not yet identified"),MATCH($B2466&amp;$D2466,'Smelter Look-up'!$J:$J,0),MATCH($B2466&amp;$C2466,'Smelter Look-up'!$J:$J,0)))</f>
        <v>#N/A</v>
      </c>
      <c r="X2466" s="227">
        <f t="shared" ca="1" si="348"/>
        <v>0</v>
      </c>
      <c r="AB2466" s="228" t="str">
        <f t="shared" si="349"/>
        <v/>
      </c>
    </row>
    <row r="2467" spans="1:28" s="227" customFormat="1" ht="20.25">
      <c r="A2467" s="181"/>
      <c r="B2467" s="182" t="str">
        <f>IF(LEN(A2467)=0,"",INDEX('Smelter Look-up'!$A:$A,MATCH($A2467,'Smelter Look-up'!$E:$E,0)))</f>
        <v/>
      </c>
      <c r="C2467" s="186" t="str">
        <f>IF(LEN(A2467)=0,"",INDEX('Smelter Look-up'!$C:$C,MATCH($A2467,'Smelter Look-up'!$E:$E,0)))</f>
        <v/>
      </c>
      <c r="D2467" s="230"/>
      <c r="E2467" s="182" t="str">
        <f ca="1">IF(ISERROR($V2467),"",OFFSET('Smelter Look-up'!$D$4,$V2467-4,0)&amp;"")</f>
        <v/>
      </c>
      <c r="F2467" s="182" t="str">
        <f ca="1">IF(ISERROR($V2467),"",OFFSET('Smelter Look-up'!$E$4,$V2467-4,0))</f>
        <v/>
      </c>
      <c r="G2467" s="182" t="str">
        <f ca="1">IF(C2467=$X$4,IF(ISERROR($V2467),"Enter smelter details","RMI"),IF(ISERROR($V2467),"",OFFSET('Smelter Look-up'!$F$4,$V2467-4,0)))</f>
        <v/>
      </c>
      <c r="H2467" s="183" t="str">
        <f ca="1">IF(ISERROR($V2467),"",OFFSET('Smelter Look-up'!$G$4,$V2467-4,0))</f>
        <v/>
      </c>
      <c r="I2467" s="184" t="str">
        <f ca="1">IF(ISERROR($V2467),"",OFFSET('Smelter Look-up'!$H$4,$V2467-4,0))</f>
        <v/>
      </c>
      <c r="J2467" s="184" t="str">
        <f ca="1">IF(ISERROR($V2467),"",OFFSET('Smelter Look-up'!$I$4,$V2467-4,0))</f>
        <v/>
      </c>
      <c r="K2467" s="224"/>
      <c r="L2467" s="224"/>
      <c r="M2467" s="224"/>
      <c r="N2467" s="224"/>
      <c r="O2467" s="224"/>
      <c r="P2467" s="185"/>
      <c r="Q2467" s="225"/>
      <c r="R2467" s="182" t="str">
        <f ca="1">IF(ISERROR($V2467),"",OFFSET('Smelter Look-up'!$C$4,$V2467-4,0)&amp;"")</f>
        <v/>
      </c>
      <c r="S2467" s="181" t="str">
        <f t="shared" ca="1" si="347"/>
        <v/>
      </c>
      <c r="T2467" s="181" t="str">
        <f ca="1">IF(B2467="","",IF(ISERROR(MATCH($J2467,SorP!$B$1:$B$6226,0)),"",INDIRECT("'SorP'!$A$"&amp;MATCH($S2467&amp;$J2467,SorP!C:C,0))))</f>
        <v/>
      </c>
      <c r="U2467" s="201"/>
      <c r="V2467" s="226" t="e">
        <f>IF(C2467="",NA(),IF(OR(C2467="Smelter not listed",C2467="Smelter not yet identified"),MATCH($B2467&amp;$D2467,'Smelter Look-up'!$J:$J,0),MATCH($B2467&amp;$C2467,'Smelter Look-up'!$J:$J,0)))</f>
        <v>#N/A</v>
      </c>
      <c r="X2467" s="227">
        <f t="shared" ca="1" si="348"/>
        <v>0</v>
      </c>
      <c r="AB2467" s="228" t="str">
        <f t="shared" si="349"/>
        <v/>
      </c>
    </row>
    <row r="2468" spans="1:28" s="227" customFormat="1" ht="20.25">
      <c r="A2468" s="181"/>
      <c r="B2468" s="182" t="str">
        <f>IF(LEN(A2468)=0,"",INDEX('Smelter Look-up'!$A:$A,MATCH($A2468,'Smelter Look-up'!$E:$E,0)))</f>
        <v/>
      </c>
      <c r="C2468" s="186" t="str">
        <f>IF(LEN(A2468)=0,"",INDEX('Smelter Look-up'!$C:$C,MATCH($A2468,'Smelter Look-up'!$E:$E,0)))</f>
        <v/>
      </c>
      <c r="D2468" s="230"/>
      <c r="E2468" s="182" t="str">
        <f ca="1">IF(ISERROR($V2468),"",OFFSET('Smelter Look-up'!$D$4,$V2468-4,0)&amp;"")</f>
        <v/>
      </c>
      <c r="F2468" s="182" t="str">
        <f ca="1">IF(ISERROR($V2468),"",OFFSET('Smelter Look-up'!$E$4,$V2468-4,0))</f>
        <v/>
      </c>
      <c r="G2468" s="182" t="str">
        <f ca="1">IF(C2468=$X$4,IF(ISERROR($V2468),"Enter smelter details","RMI"),IF(ISERROR($V2468),"",OFFSET('Smelter Look-up'!$F$4,$V2468-4,0)))</f>
        <v/>
      </c>
      <c r="H2468" s="183" t="str">
        <f ca="1">IF(ISERROR($V2468),"",OFFSET('Smelter Look-up'!$G$4,$V2468-4,0))</f>
        <v/>
      </c>
      <c r="I2468" s="184" t="str">
        <f ca="1">IF(ISERROR($V2468),"",OFFSET('Smelter Look-up'!$H$4,$V2468-4,0))</f>
        <v/>
      </c>
      <c r="J2468" s="184" t="str">
        <f ca="1">IF(ISERROR($V2468),"",OFFSET('Smelter Look-up'!$I$4,$V2468-4,0))</f>
        <v/>
      </c>
      <c r="K2468" s="224"/>
      <c r="L2468" s="224"/>
      <c r="M2468" s="224"/>
      <c r="N2468" s="224"/>
      <c r="O2468" s="224"/>
      <c r="P2468" s="185"/>
      <c r="Q2468" s="225"/>
      <c r="R2468" s="182" t="str">
        <f ca="1">IF(ISERROR($V2468),"",OFFSET('Smelter Look-up'!$C$4,$V2468-4,0)&amp;"")</f>
        <v/>
      </c>
      <c r="S2468" s="181" t="str">
        <f t="shared" ca="1" si="347"/>
        <v/>
      </c>
      <c r="T2468" s="181" t="str">
        <f ca="1">IF(B2468="","",IF(ISERROR(MATCH($J2468,SorP!$B$1:$B$6226,0)),"",INDIRECT("'SorP'!$A$"&amp;MATCH($S2468&amp;$J2468,SorP!C:C,0))))</f>
        <v/>
      </c>
      <c r="U2468" s="201"/>
      <c r="V2468" s="226" t="e">
        <f>IF(C2468="",NA(),IF(OR(C2468="Smelter not listed",C2468="Smelter not yet identified"),MATCH($B2468&amp;$D2468,'Smelter Look-up'!$J:$J,0),MATCH($B2468&amp;$C2468,'Smelter Look-up'!$J:$J,0)))</f>
        <v>#N/A</v>
      </c>
      <c r="X2468" s="227">
        <f t="shared" ca="1" si="348"/>
        <v>0</v>
      </c>
      <c r="AB2468" s="228" t="str">
        <f t="shared" si="349"/>
        <v/>
      </c>
    </row>
    <row r="2469" spans="1:28" s="227" customFormat="1" ht="20.25">
      <c r="A2469" s="181"/>
      <c r="B2469" s="182" t="str">
        <f>IF(LEN(A2469)=0,"",INDEX('Smelter Look-up'!$A:$A,MATCH($A2469,'Smelter Look-up'!$E:$E,0)))</f>
        <v/>
      </c>
      <c r="C2469" s="186" t="str">
        <f>IF(LEN(A2469)=0,"",INDEX('Smelter Look-up'!$C:$C,MATCH($A2469,'Smelter Look-up'!$E:$E,0)))</f>
        <v/>
      </c>
      <c r="D2469" s="230"/>
      <c r="E2469" s="182" t="str">
        <f ca="1">IF(ISERROR($V2469),"",OFFSET('Smelter Look-up'!$D$4,$V2469-4,0)&amp;"")</f>
        <v/>
      </c>
      <c r="F2469" s="182" t="str">
        <f ca="1">IF(ISERROR($V2469),"",OFFSET('Smelter Look-up'!$E$4,$V2469-4,0))</f>
        <v/>
      </c>
      <c r="G2469" s="182" t="str">
        <f ca="1">IF(C2469=$X$4,IF(ISERROR($V2469),"Enter smelter details","RMI"),IF(ISERROR($V2469),"",OFFSET('Smelter Look-up'!$F$4,$V2469-4,0)))</f>
        <v/>
      </c>
      <c r="H2469" s="183" t="str">
        <f ca="1">IF(ISERROR($V2469),"",OFFSET('Smelter Look-up'!$G$4,$V2469-4,0))</f>
        <v/>
      </c>
      <c r="I2469" s="184" t="str">
        <f ca="1">IF(ISERROR($V2469),"",OFFSET('Smelter Look-up'!$H$4,$V2469-4,0))</f>
        <v/>
      </c>
      <c r="J2469" s="184" t="str">
        <f ca="1">IF(ISERROR($V2469),"",OFFSET('Smelter Look-up'!$I$4,$V2469-4,0))</f>
        <v/>
      </c>
      <c r="K2469" s="224"/>
      <c r="L2469" s="224"/>
      <c r="M2469" s="224"/>
      <c r="N2469" s="224"/>
      <c r="O2469" s="224"/>
      <c r="P2469" s="185"/>
      <c r="Q2469" s="225"/>
      <c r="R2469" s="182" t="str">
        <f ca="1">IF(ISERROR($V2469),"",OFFSET('Smelter Look-up'!$C$4,$V2469-4,0)&amp;"")</f>
        <v/>
      </c>
      <c r="S2469" s="181" t="str">
        <f t="shared" ca="1" si="347"/>
        <v/>
      </c>
      <c r="T2469" s="181" t="str">
        <f ca="1">IF(B2469="","",IF(ISERROR(MATCH($J2469,SorP!$B$1:$B$6226,0)),"",INDIRECT("'SorP'!$A$"&amp;MATCH($S2469&amp;$J2469,SorP!C:C,0))))</f>
        <v/>
      </c>
      <c r="U2469" s="201"/>
      <c r="V2469" s="226" t="e">
        <f>IF(C2469="",NA(),IF(OR(C2469="Smelter not listed",C2469="Smelter not yet identified"),MATCH($B2469&amp;$D2469,'Smelter Look-up'!$J:$J,0),MATCH($B2469&amp;$C2469,'Smelter Look-up'!$J:$J,0)))</f>
        <v>#N/A</v>
      </c>
      <c r="X2469" s="227">
        <f t="shared" ca="1" si="348"/>
        <v>0</v>
      </c>
      <c r="AB2469" s="228" t="str">
        <f t="shared" si="349"/>
        <v/>
      </c>
    </row>
    <row r="2470" spans="1:28" s="227" customFormat="1" ht="20.25">
      <c r="A2470" s="181"/>
      <c r="B2470" s="182" t="str">
        <f>IF(LEN(A2470)=0,"",INDEX('Smelter Look-up'!$A:$A,MATCH($A2470,'Smelter Look-up'!$E:$E,0)))</f>
        <v/>
      </c>
      <c r="C2470" s="186" t="str">
        <f>IF(LEN(A2470)=0,"",INDEX('Smelter Look-up'!$C:$C,MATCH($A2470,'Smelter Look-up'!$E:$E,0)))</f>
        <v/>
      </c>
      <c r="D2470" s="230"/>
      <c r="E2470" s="182" t="str">
        <f ca="1">IF(ISERROR($V2470),"",OFFSET('Smelter Look-up'!$D$4,$V2470-4,0)&amp;"")</f>
        <v/>
      </c>
      <c r="F2470" s="182" t="str">
        <f ca="1">IF(ISERROR($V2470),"",OFFSET('Smelter Look-up'!$E$4,$V2470-4,0))</f>
        <v/>
      </c>
      <c r="G2470" s="182" t="str">
        <f ca="1">IF(C2470=$X$4,IF(ISERROR($V2470),"Enter smelter details","RMI"),IF(ISERROR($V2470),"",OFFSET('Smelter Look-up'!$F$4,$V2470-4,0)))</f>
        <v/>
      </c>
      <c r="H2470" s="183" t="str">
        <f ca="1">IF(ISERROR($V2470),"",OFFSET('Smelter Look-up'!$G$4,$V2470-4,0))</f>
        <v/>
      </c>
      <c r="I2470" s="184" t="str">
        <f ca="1">IF(ISERROR($V2470),"",OFFSET('Smelter Look-up'!$H$4,$V2470-4,0))</f>
        <v/>
      </c>
      <c r="J2470" s="184" t="str">
        <f ca="1">IF(ISERROR($V2470),"",OFFSET('Smelter Look-up'!$I$4,$V2470-4,0))</f>
        <v/>
      </c>
      <c r="K2470" s="224"/>
      <c r="L2470" s="224"/>
      <c r="M2470" s="224"/>
      <c r="N2470" s="224"/>
      <c r="O2470" s="224"/>
      <c r="P2470" s="185"/>
      <c r="Q2470" s="225"/>
      <c r="R2470" s="182" t="str">
        <f ca="1">IF(ISERROR($V2470),"",OFFSET('Smelter Look-up'!$C$4,$V2470-4,0)&amp;"")</f>
        <v/>
      </c>
      <c r="S2470" s="181" t="str">
        <f t="shared" ca="1" si="347"/>
        <v/>
      </c>
      <c r="T2470" s="181" t="str">
        <f ca="1">IF(B2470="","",IF(ISERROR(MATCH($J2470,SorP!$B$1:$B$6226,0)),"",INDIRECT("'SorP'!$A$"&amp;MATCH($S2470&amp;$J2470,SorP!C:C,0))))</f>
        <v/>
      </c>
      <c r="U2470" s="201"/>
      <c r="V2470" s="226" t="e">
        <f>IF(C2470="",NA(),IF(OR(C2470="Smelter not listed",C2470="Smelter not yet identified"),MATCH($B2470&amp;$D2470,'Smelter Look-up'!$J:$J,0),MATCH($B2470&amp;$C2470,'Smelter Look-up'!$J:$J,0)))</f>
        <v>#N/A</v>
      </c>
      <c r="X2470" s="227">
        <f t="shared" ca="1" si="348"/>
        <v>0</v>
      </c>
      <c r="AB2470" s="228" t="str">
        <f t="shared" si="349"/>
        <v/>
      </c>
    </row>
    <row r="2471" spans="1:28" s="227" customFormat="1" ht="20.25">
      <c r="A2471" s="181"/>
      <c r="B2471" s="182" t="str">
        <f>IF(LEN(A2471)=0,"",INDEX('Smelter Look-up'!$A:$A,MATCH($A2471,'Smelter Look-up'!$E:$E,0)))</f>
        <v/>
      </c>
      <c r="C2471" s="186" t="str">
        <f>IF(LEN(A2471)=0,"",INDEX('Smelter Look-up'!$C:$C,MATCH($A2471,'Smelter Look-up'!$E:$E,0)))</f>
        <v/>
      </c>
      <c r="D2471" s="230"/>
      <c r="E2471" s="182" t="str">
        <f ca="1">IF(ISERROR($V2471),"",OFFSET('Smelter Look-up'!$D$4,$V2471-4,0)&amp;"")</f>
        <v/>
      </c>
      <c r="F2471" s="182" t="str">
        <f ca="1">IF(ISERROR($V2471),"",OFFSET('Smelter Look-up'!$E$4,$V2471-4,0))</f>
        <v/>
      </c>
      <c r="G2471" s="182" t="str">
        <f ca="1">IF(C2471=$X$4,IF(ISERROR($V2471),"Enter smelter details","RMI"),IF(ISERROR($V2471),"",OFFSET('Smelter Look-up'!$F$4,$V2471-4,0)))</f>
        <v/>
      </c>
      <c r="H2471" s="183" t="str">
        <f ca="1">IF(ISERROR($V2471),"",OFFSET('Smelter Look-up'!$G$4,$V2471-4,0))</f>
        <v/>
      </c>
      <c r="I2471" s="184" t="str">
        <f ca="1">IF(ISERROR($V2471),"",OFFSET('Smelter Look-up'!$H$4,$V2471-4,0))</f>
        <v/>
      </c>
      <c r="J2471" s="184" t="str">
        <f ca="1">IF(ISERROR($V2471),"",OFFSET('Smelter Look-up'!$I$4,$V2471-4,0))</f>
        <v/>
      </c>
      <c r="K2471" s="224"/>
      <c r="L2471" s="224"/>
      <c r="M2471" s="224"/>
      <c r="N2471" s="224"/>
      <c r="O2471" s="224"/>
      <c r="P2471" s="185"/>
      <c r="Q2471" s="225"/>
      <c r="R2471" s="182" t="str">
        <f ca="1">IF(ISERROR($V2471),"",OFFSET('Smelter Look-up'!$C$4,$V2471-4,0)&amp;"")</f>
        <v/>
      </c>
      <c r="S2471" s="181" t="str">
        <f t="shared" ca="1" si="347"/>
        <v/>
      </c>
      <c r="T2471" s="181" t="str">
        <f ca="1">IF(B2471="","",IF(ISERROR(MATCH($J2471,SorP!$B$1:$B$6226,0)),"",INDIRECT("'SorP'!$A$"&amp;MATCH($S2471&amp;$J2471,SorP!C:C,0))))</f>
        <v/>
      </c>
      <c r="U2471" s="201"/>
      <c r="V2471" s="226" t="e">
        <f>IF(C2471="",NA(),IF(OR(C2471="Smelter not listed",C2471="Smelter not yet identified"),MATCH($B2471&amp;$D2471,'Smelter Look-up'!$J:$J,0),MATCH($B2471&amp;$C2471,'Smelter Look-up'!$J:$J,0)))</f>
        <v>#N/A</v>
      </c>
      <c r="X2471" s="227">
        <f t="shared" ca="1" si="348"/>
        <v>0</v>
      </c>
      <c r="AB2471" s="228" t="str">
        <f t="shared" si="349"/>
        <v/>
      </c>
    </row>
    <row r="2472" spans="1:28" s="227" customFormat="1" ht="20.25">
      <c r="A2472" s="181"/>
      <c r="B2472" s="182" t="str">
        <f>IF(LEN(A2472)=0,"",INDEX('Smelter Look-up'!$A:$A,MATCH($A2472,'Smelter Look-up'!$E:$E,0)))</f>
        <v/>
      </c>
      <c r="C2472" s="186" t="str">
        <f>IF(LEN(A2472)=0,"",INDEX('Smelter Look-up'!$C:$C,MATCH($A2472,'Smelter Look-up'!$E:$E,0)))</f>
        <v/>
      </c>
      <c r="D2472" s="230"/>
      <c r="E2472" s="182" t="str">
        <f ca="1">IF(ISERROR($V2472),"",OFFSET('Smelter Look-up'!$D$4,$V2472-4,0)&amp;"")</f>
        <v/>
      </c>
      <c r="F2472" s="182" t="str">
        <f ca="1">IF(ISERROR($V2472),"",OFFSET('Smelter Look-up'!$E$4,$V2472-4,0))</f>
        <v/>
      </c>
      <c r="G2472" s="182" t="str">
        <f ca="1">IF(C2472=$X$4,IF(ISERROR($V2472),"Enter smelter details","RMI"),IF(ISERROR($V2472),"",OFFSET('Smelter Look-up'!$F$4,$V2472-4,0)))</f>
        <v/>
      </c>
      <c r="H2472" s="183" t="str">
        <f ca="1">IF(ISERROR($V2472),"",OFFSET('Smelter Look-up'!$G$4,$V2472-4,0))</f>
        <v/>
      </c>
      <c r="I2472" s="184" t="str">
        <f ca="1">IF(ISERROR($V2472),"",OFFSET('Smelter Look-up'!$H$4,$V2472-4,0))</f>
        <v/>
      </c>
      <c r="J2472" s="184" t="str">
        <f ca="1">IF(ISERROR($V2472),"",OFFSET('Smelter Look-up'!$I$4,$V2472-4,0))</f>
        <v/>
      </c>
      <c r="K2472" s="224"/>
      <c r="L2472" s="224"/>
      <c r="M2472" s="224"/>
      <c r="N2472" s="224"/>
      <c r="O2472" s="224"/>
      <c r="P2472" s="185"/>
      <c r="Q2472" s="225"/>
      <c r="R2472" s="182" t="str">
        <f ca="1">IF(ISERROR($V2472),"",OFFSET('Smelter Look-up'!$C$4,$V2472-4,0)&amp;"")</f>
        <v/>
      </c>
      <c r="S2472" s="181" t="str">
        <f t="shared" ca="1" si="347"/>
        <v/>
      </c>
      <c r="T2472" s="181" t="str">
        <f ca="1">IF(B2472="","",IF(ISERROR(MATCH($J2472,SorP!$B$1:$B$6226,0)),"",INDIRECT("'SorP'!$A$"&amp;MATCH($S2472&amp;$J2472,SorP!C:C,0))))</f>
        <v/>
      </c>
      <c r="U2472" s="201"/>
      <c r="V2472" s="226" t="e">
        <f>IF(C2472="",NA(),IF(OR(C2472="Smelter not listed",C2472="Smelter not yet identified"),MATCH($B2472&amp;$D2472,'Smelter Look-up'!$J:$J,0),MATCH($B2472&amp;$C2472,'Smelter Look-up'!$J:$J,0)))</f>
        <v>#N/A</v>
      </c>
      <c r="X2472" s="227">
        <f t="shared" ca="1" si="348"/>
        <v>0</v>
      </c>
      <c r="AB2472" s="228" t="str">
        <f t="shared" si="349"/>
        <v/>
      </c>
    </row>
    <row r="2473" spans="1:28" s="227" customFormat="1" ht="20.25">
      <c r="A2473" s="181"/>
      <c r="B2473" s="182" t="str">
        <f>IF(LEN(A2473)=0,"",INDEX('Smelter Look-up'!$A:$A,MATCH($A2473,'Smelter Look-up'!$E:$E,0)))</f>
        <v/>
      </c>
      <c r="C2473" s="186" t="str">
        <f>IF(LEN(A2473)=0,"",INDEX('Smelter Look-up'!$C:$C,MATCH($A2473,'Smelter Look-up'!$E:$E,0)))</f>
        <v/>
      </c>
      <c r="D2473" s="230"/>
      <c r="E2473" s="182" t="str">
        <f ca="1">IF(ISERROR($V2473),"",OFFSET('Smelter Look-up'!$D$4,$V2473-4,0)&amp;"")</f>
        <v/>
      </c>
      <c r="F2473" s="182" t="str">
        <f ca="1">IF(ISERROR($V2473),"",OFFSET('Smelter Look-up'!$E$4,$V2473-4,0))</f>
        <v/>
      </c>
      <c r="G2473" s="182" t="str">
        <f ca="1">IF(C2473=$X$4,IF(ISERROR($V2473),"Enter smelter details","RMI"),IF(ISERROR($V2473),"",OFFSET('Smelter Look-up'!$F$4,$V2473-4,0)))</f>
        <v/>
      </c>
      <c r="H2473" s="183" t="str">
        <f ca="1">IF(ISERROR($V2473),"",OFFSET('Smelter Look-up'!$G$4,$V2473-4,0))</f>
        <v/>
      </c>
      <c r="I2473" s="184" t="str">
        <f ca="1">IF(ISERROR($V2473),"",OFFSET('Smelter Look-up'!$H$4,$V2473-4,0))</f>
        <v/>
      </c>
      <c r="J2473" s="184" t="str">
        <f ca="1">IF(ISERROR($V2473),"",OFFSET('Smelter Look-up'!$I$4,$V2473-4,0))</f>
        <v/>
      </c>
      <c r="K2473" s="224"/>
      <c r="L2473" s="224"/>
      <c r="M2473" s="224"/>
      <c r="N2473" s="224"/>
      <c r="O2473" s="224"/>
      <c r="P2473" s="185"/>
      <c r="Q2473" s="225"/>
      <c r="R2473" s="182" t="str">
        <f ca="1">IF(ISERROR($V2473),"",OFFSET('Smelter Look-up'!$C$4,$V2473-4,0)&amp;"")</f>
        <v/>
      </c>
      <c r="S2473" s="181" t="str">
        <f t="shared" ca="1" si="347"/>
        <v/>
      </c>
      <c r="T2473" s="181" t="str">
        <f ca="1">IF(B2473="","",IF(ISERROR(MATCH($J2473,SorP!$B$1:$B$6226,0)),"",INDIRECT("'SorP'!$A$"&amp;MATCH($S2473&amp;$J2473,SorP!C:C,0))))</f>
        <v/>
      </c>
      <c r="U2473" s="201"/>
      <c r="V2473" s="226" t="e">
        <f>IF(C2473="",NA(),IF(OR(C2473="Smelter not listed",C2473="Smelter not yet identified"),MATCH($B2473&amp;$D2473,'Smelter Look-up'!$J:$J,0),MATCH($B2473&amp;$C2473,'Smelter Look-up'!$J:$J,0)))</f>
        <v>#N/A</v>
      </c>
      <c r="X2473" s="227">
        <f t="shared" ca="1" si="348"/>
        <v>0</v>
      </c>
      <c r="AB2473" s="228" t="str">
        <f t="shared" si="349"/>
        <v/>
      </c>
    </row>
    <row r="2474" spans="1:28" s="227" customFormat="1" ht="20.25">
      <c r="A2474" s="181"/>
      <c r="B2474" s="182" t="str">
        <f>IF(LEN(A2474)=0,"",INDEX('Smelter Look-up'!$A:$A,MATCH($A2474,'Smelter Look-up'!$E:$E,0)))</f>
        <v/>
      </c>
      <c r="C2474" s="186" t="str">
        <f>IF(LEN(A2474)=0,"",INDEX('Smelter Look-up'!$C:$C,MATCH($A2474,'Smelter Look-up'!$E:$E,0)))</f>
        <v/>
      </c>
      <c r="D2474" s="230"/>
      <c r="E2474" s="182" t="str">
        <f ca="1">IF(ISERROR($V2474),"",OFFSET('Smelter Look-up'!$D$4,$V2474-4,0)&amp;"")</f>
        <v/>
      </c>
      <c r="F2474" s="182" t="str">
        <f ca="1">IF(ISERROR($V2474),"",OFFSET('Smelter Look-up'!$E$4,$V2474-4,0))</f>
        <v/>
      </c>
      <c r="G2474" s="182" t="str">
        <f ca="1">IF(C2474=$X$4,IF(ISERROR($V2474),"Enter smelter details","RMI"),IF(ISERROR($V2474),"",OFFSET('Smelter Look-up'!$F$4,$V2474-4,0)))</f>
        <v/>
      </c>
      <c r="H2474" s="183" t="str">
        <f ca="1">IF(ISERROR($V2474),"",OFFSET('Smelter Look-up'!$G$4,$V2474-4,0))</f>
        <v/>
      </c>
      <c r="I2474" s="184" t="str">
        <f ca="1">IF(ISERROR($V2474),"",OFFSET('Smelter Look-up'!$H$4,$V2474-4,0))</f>
        <v/>
      </c>
      <c r="J2474" s="184" t="str">
        <f ca="1">IF(ISERROR($V2474),"",OFFSET('Smelter Look-up'!$I$4,$V2474-4,0))</f>
        <v/>
      </c>
      <c r="K2474" s="224"/>
      <c r="L2474" s="224"/>
      <c r="M2474" s="224"/>
      <c r="N2474" s="224"/>
      <c r="O2474" s="224"/>
      <c r="P2474" s="185"/>
      <c r="Q2474" s="225"/>
      <c r="R2474" s="182" t="str">
        <f ca="1">IF(ISERROR($V2474),"",OFFSET('Smelter Look-up'!$C$4,$V2474-4,0)&amp;"")</f>
        <v/>
      </c>
      <c r="S2474" s="181" t="str">
        <f t="shared" ca="1" si="347"/>
        <v/>
      </c>
      <c r="T2474" s="181" t="str">
        <f ca="1">IF(B2474="","",IF(ISERROR(MATCH($J2474,SorP!$B$1:$B$6226,0)),"",INDIRECT("'SorP'!$A$"&amp;MATCH($S2474&amp;$J2474,SorP!C:C,0))))</f>
        <v/>
      </c>
      <c r="U2474" s="201"/>
      <c r="V2474" s="226" t="e">
        <f>IF(C2474="",NA(),IF(OR(C2474="Smelter not listed",C2474="Smelter not yet identified"),MATCH($B2474&amp;$D2474,'Smelter Look-up'!$J:$J,0),MATCH($B2474&amp;$C2474,'Smelter Look-up'!$J:$J,0)))</f>
        <v>#N/A</v>
      </c>
      <c r="X2474" s="227">
        <f t="shared" ca="1" si="348"/>
        <v>0</v>
      </c>
      <c r="AB2474" s="228" t="str">
        <f t="shared" si="349"/>
        <v/>
      </c>
    </row>
    <row r="2475" spans="1:28" s="227" customFormat="1" ht="20.25">
      <c r="A2475" s="181"/>
      <c r="B2475" s="182" t="str">
        <f>IF(LEN(A2475)=0,"",INDEX('Smelter Look-up'!$A:$A,MATCH($A2475,'Smelter Look-up'!$E:$E,0)))</f>
        <v/>
      </c>
      <c r="C2475" s="186" t="str">
        <f>IF(LEN(A2475)=0,"",INDEX('Smelter Look-up'!$C:$C,MATCH($A2475,'Smelter Look-up'!$E:$E,0)))</f>
        <v/>
      </c>
      <c r="D2475" s="230"/>
      <c r="E2475" s="182" t="str">
        <f ca="1">IF(ISERROR($V2475),"",OFFSET('Smelter Look-up'!$D$4,$V2475-4,0)&amp;"")</f>
        <v/>
      </c>
      <c r="F2475" s="182" t="str">
        <f ca="1">IF(ISERROR($V2475),"",OFFSET('Smelter Look-up'!$E$4,$V2475-4,0))</f>
        <v/>
      </c>
      <c r="G2475" s="182" t="str">
        <f ca="1">IF(C2475=$X$4,IF(ISERROR($V2475),"Enter smelter details","RMI"),IF(ISERROR($V2475),"",OFFSET('Smelter Look-up'!$F$4,$V2475-4,0)))</f>
        <v/>
      </c>
      <c r="H2475" s="183" t="str">
        <f ca="1">IF(ISERROR($V2475),"",OFFSET('Smelter Look-up'!$G$4,$V2475-4,0))</f>
        <v/>
      </c>
      <c r="I2475" s="184" t="str">
        <f ca="1">IF(ISERROR($V2475),"",OFFSET('Smelter Look-up'!$H$4,$V2475-4,0))</f>
        <v/>
      </c>
      <c r="J2475" s="184" t="str">
        <f ca="1">IF(ISERROR($V2475),"",OFFSET('Smelter Look-up'!$I$4,$V2475-4,0))</f>
        <v/>
      </c>
      <c r="K2475" s="224"/>
      <c r="L2475" s="224"/>
      <c r="M2475" s="224"/>
      <c r="N2475" s="224"/>
      <c r="O2475" s="224"/>
      <c r="P2475" s="185"/>
      <c r="Q2475" s="225"/>
      <c r="R2475" s="182" t="str">
        <f ca="1">IF(ISERROR($V2475),"",OFFSET('Smelter Look-up'!$C$4,$V2475-4,0)&amp;"")</f>
        <v/>
      </c>
      <c r="S2475" s="181" t="str">
        <f t="shared" ca="1" si="347"/>
        <v/>
      </c>
      <c r="T2475" s="181" t="str">
        <f ca="1">IF(B2475="","",IF(ISERROR(MATCH($J2475,SorP!$B$1:$B$6226,0)),"",INDIRECT("'SorP'!$A$"&amp;MATCH($S2475&amp;$J2475,SorP!C:C,0))))</f>
        <v/>
      </c>
      <c r="U2475" s="201"/>
      <c r="V2475" s="226" t="e">
        <f>IF(C2475="",NA(),IF(OR(C2475="Smelter not listed",C2475="Smelter not yet identified"),MATCH($B2475&amp;$D2475,'Smelter Look-up'!$J:$J,0),MATCH($B2475&amp;$C2475,'Smelter Look-up'!$J:$J,0)))</f>
        <v>#N/A</v>
      </c>
      <c r="X2475" s="227">
        <f t="shared" ca="1" si="348"/>
        <v>0</v>
      </c>
      <c r="AB2475" s="228" t="str">
        <f t="shared" si="349"/>
        <v/>
      </c>
    </row>
    <row r="2476" spans="1:28" s="227" customFormat="1" ht="20.25">
      <c r="A2476" s="181"/>
      <c r="B2476" s="182" t="str">
        <f>IF(LEN(A2476)=0,"",INDEX('Smelter Look-up'!$A:$A,MATCH($A2476,'Smelter Look-up'!$E:$E,0)))</f>
        <v/>
      </c>
      <c r="C2476" s="186" t="str">
        <f>IF(LEN(A2476)=0,"",INDEX('Smelter Look-up'!$C:$C,MATCH($A2476,'Smelter Look-up'!$E:$E,0)))</f>
        <v/>
      </c>
      <c r="D2476" s="230"/>
      <c r="E2476" s="182" t="str">
        <f ca="1">IF(ISERROR($V2476),"",OFFSET('Smelter Look-up'!$D$4,$V2476-4,0)&amp;"")</f>
        <v/>
      </c>
      <c r="F2476" s="182" t="str">
        <f ca="1">IF(ISERROR($V2476),"",OFFSET('Smelter Look-up'!$E$4,$V2476-4,0))</f>
        <v/>
      </c>
      <c r="G2476" s="182" t="str">
        <f ca="1">IF(C2476=$X$4,IF(ISERROR($V2476),"Enter smelter details","RMI"),IF(ISERROR($V2476),"",OFFSET('Smelter Look-up'!$F$4,$V2476-4,0)))</f>
        <v/>
      </c>
      <c r="H2476" s="183" t="str">
        <f ca="1">IF(ISERROR($V2476),"",OFFSET('Smelter Look-up'!$G$4,$V2476-4,0))</f>
        <v/>
      </c>
      <c r="I2476" s="184" t="str">
        <f ca="1">IF(ISERROR($V2476),"",OFFSET('Smelter Look-up'!$H$4,$V2476-4,0))</f>
        <v/>
      </c>
      <c r="J2476" s="184" t="str">
        <f ca="1">IF(ISERROR($V2476),"",OFFSET('Smelter Look-up'!$I$4,$V2476-4,0))</f>
        <v/>
      </c>
      <c r="K2476" s="224"/>
      <c r="L2476" s="224"/>
      <c r="M2476" s="224"/>
      <c r="N2476" s="224"/>
      <c r="O2476" s="224"/>
      <c r="P2476" s="185"/>
      <c r="Q2476" s="225"/>
      <c r="R2476" s="182" t="str">
        <f ca="1">IF(ISERROR($V2476),"",OFFSET('Smelter Look-up'!$C$4,$V2476-4,0)&amp;"")</f>
        <v/>
      </c>
      <c r="S2476" s="181" t="str">
        <f t="shared" ca="1" si="347"/>
        <v/>
      </c>
      <c r="T2476" s="181" t="str">
        <f ca="1">IF(B2476="","",IF(ISERROR(MATCH($J2476,SorP!$B$1:$B$6226,0)),"",INDIRECT("'SorP'!$A$"&amp;MATCH($S2476&amp;$J2476,SorP!C:C,0))))</f>
        <v/>
      </c>
      <c r="U2476" s="201"/>
      <c r="V2476" s="226" t="e">
        <f>IF(C2476="",NA(),IF(OR(C2476="Smelter not listed",C2476="Smelter not yet identified"),MATCH($B2476&amp;$D2476,'Smelter Look-up'!$J:$J,0),MATCH($B2476&amp;$C2476,'Smelter Look-up'!$J:$J,0)))</f>
        <v>#N/A</v>
      </c>
      <c r="X2476" s="227">
        <f t="shared" ca="1" si="348"/>
        <v>0</v>
      </c>
      <c r="AB2476" s="228" t="str">
        <f t="shared" si="349"/>
        <v/>
      </c>
    </row>
    <row r="2477" spans="1:28" s="227" customFormat="1" ht="20.25">
      <c r="A2477" s="181"/>
      <c r="B2477" s="182" t="str">
        <f>IF(LEN(A2477)=0,"",INDEX('Smelter Look-up'!$A:$A,MATCH($A2477,'Smelter Look-up'!$E:$E,0)))</f>
        <v/>
      </c>
      <c r="C2477" s="186" t="str">
        <f>IF(LEN(A2477)=0,"",INDEX('Smelter Look-up'!$C:$C,MATCH($A2477,'Smelter Look-up'!$E:$E,0)))</f>
        <v/>
      </c>
      <c r="D2477" s="230"/>
      <c r="E2477" s="182" t="str">
        <f ca="1">IF(ISERROR($V2477),"",OFFSET('Smelter Look-up'!$D$4,$V2477-4,0)&amp;"")</f>
        <v/>
      </c>
      <c r="F2477" s="182" t="str">
        <f ca="1">IF(ISERROR($V2477),"",OFFSET('Smelter Look-up'!$E$4,$V2477-4,0))</f>
        <v/>
      </c>
      <c r="G2477" s="182" t="str">
        <f ca="1">IF(C2477=$X$4,IF(ISERROR($V2477),"Enter smelter details","RMI"),IF(ISERROR($V2477),"",OFFSET('Smelter Look-up'!$F$4,$V2477-4,0)))</f>
        <v/>
      </c>
      <c r="H2477" s="183" t="str">
        <f ca="1">IF(ISERROR($V2477),"",OFFSET('Smelter Look-up'!$G$4,$V2477-4,0))</f>
        <v/>
      </c>
      <c r="I2477" s="184" t="str">
        <f ca="1">IF(ISERROR($V2477),"",OFFSET('Smelter Look-up'!$H$4,$V2477-4,0))</f>
        <v/>
      </c>
      <c r="J2477" s="184" t="str">
        <f ca="1">IF(ISERROR($V2477),"",OFFSET('Smelter Look-up'!$I$4,$V2477-4,0))</f>
        <v/>
      </c>
      <c r="K2477" s="224"/>
      <c r="L2477" s="224"/>
      <c r="M2477" s="224"/>
      <c r="N2477" s="224"/>
      <c r="O2477" s="224"/>
      <c r="P2477" s="185"/>
      <c r="Q2477" s="225"/>
      <c r="R2477" s="182" t="str">
        <f ca="1">IF(ISERROR($V2477),"",OFFSET('Smelter Look-up'!$C$4,$V2477-4,0)&amp;"")</f>
        <v/>
      </c>
      <c r="S2477" s="181" t="str">
        <f t="shared" ca="1" si="347"/>
        <v/>
      </c>
      <c r="T2477" s="181" t="str">
        <f ca="1">IF(B2477="","",IF(ISERROR(MATCH($J2477,SorP!$B$1:$B$6226,0)),"",INDIRECT("'SorP'!$A$"&amp;MATCH($S2477&amp;$J2477,SorP!C:C,0))))</f>
        <v/>
      </c>
      <c r="U2477" s="201"/>
      <c r="V2477" s="226" t="e">
        <f>IF(C2477="",NA(),IF(OR(C2477="Smelter not listed",C2477="Smelter not yet identified"),MATCH($B2477&amp;$D2477,'Smelter Look-up'!$J:$J,0),MATCH($B2477&amp;$C2477,'Smelter Look-up'!$J:$J,0)))</f>
        <v>#N/A</v>
      </c>
      <c r="X2477" s="227">
        <f t="shared" ca="1" si="348"/>
        <v>0</v>
      </c>
      <c r="AB2477" s="228" t="str">
        <f t="shared" si="349"/>
        <v/>
      </c>
    </row>
    <row r="2478" spans="1:28" s="227" customFormat="1" ht="20.25">
      <c r="A2478" s="181"/>
      <c r="B2478" s="182" t="str">
        <f>IF(LEN(A2478)=0,"",INDEX('Smelter Look-up'!$A:$A,MATCH($A2478,'Smelter Look-up'!$E:$E,0)))</f>
        <v/>
      </c>
      <c r="C2478" s="186" t="str">
        <f>IF(LEN(A2478)=0,"",INDEX('Smelter Look-up'!$C:$C,MATCH($A2478,'Smelter Look-up'!$E:$E,0)))</f>
        <v/>
      </c>
      <c r="D2478" s="230"/>
      <c r="E2478" s="182" t="str">
        <f ca="1">IF(ISERROR($V2478),"",OFFSET('Smelter Look-up'!$D$4,$V2478-4,0)&amp;"")</f>
        <v/>
      </c>
      <c r="F2478" s="182" t="str">
        <f ca="1">IF(ISERROR($V2478),"",OFFSET('Smelter Look-up'!$E$4,$V2478-4,0))</f>
        <v/>
      </c>
      <c r="G2478" s="182" t="str">
        <f ca="1">IF(C2478=$X$4,IF(ISERROR($V2478),"Enter smelter details","RMI"),IF(ISERROR($V2478),"",OFFSET('Smelter Look-up'!$F$4,$V2478-4,0)))</f>
        <v/>
      </c>
      <c r="H2478" s="183" t="str">
        <f ca="1">IF(ISERROR($V2478),"",OFFSET('Smelter Look-up'!$G$4,$V2478-4,0))</f>
        <v/>
      </c>
      <c r="I2478" s="184" t="str">
        <f ca="1">IF(ISERROR($V2478),"",OFFSET('Smelter Look-up'!$H$4,$V2478-4,0))</f>
        <v/>
      </c>
      <c r="J2478" s="184" t="str">
        <f ca="1">IF(ISERROR($V2478),"",OFFSET('Smelter Look-up'!$I$4,$V2478-4,0))</f>
        <v/>
      </c>
      <c r="K2478" s="224"/>
      <c r="L2478" s="224"/>
      <c r="M2478" s="224"/>
      <c r="N2478" s="224"/>
      <c r="O2478" s="224"/>
      <c r="P2478" s="185"/>
      <c r="Q2478" s="225"/>
      <c r="R2478" s="182" t="str">
        <f ca="1">IF(ISERROR($V2478),"",OFFSET('Smelter Look-up'!$C$4,$V2478-4,0)&amp;"")</f>
        <v/>
      </c>
      <c r="S2478" s="181" t="str">
        <f t="shared" ca="1" si="347"/>
        <v/>
      </c>
      <c r="T2478" s="181" t="str">
        <f ca="1">IF(B2478="","",IF(ISERROR(MATCH($J2478,SorP!$B$1:$B$6226,0)),"",INDIRECT("'SorP'!$A$"&amp;MATCH($S2478&amp;$J2478,SorP!C:C,0))))</f>
        <v/>
      </c>
      <c r="U2478" s="201"/>
      <c r="V2478" s="226" t="e">
        <f>IF(C2478="",NA(),IF(OR(C2478="Smelter not listed",C2478="Smelter not yet identified"),MATCH($B2478&amp;$D2478,'Smelter Look-up'!$J:$J,0),MATCH($B2478&amp;$C2478,'Smelter Look-up'!$J:$J,0)))</f>
        <v>#N/A</v>
      </c>
      <c r="X2478" s="227">
        <f t="shared" ca="1" si="348"/>
        <v>0</v>
      </c>
      <c r="AB2478" s="228" t="str">
        <f t="shared" si="349"/>
        <v/>
      </c>
    </row>
    <row r="2479" spans="1:28" s="227" customFormat="1" ht="20.25">
      <c r="A2479" s="181"/>
      <c r="B2479" s="182" t="str">
        <f>IF(LEN(A2479)=0,"",INDEX('Smelter Look-up'!$A:$A,MATCH($A2479,'Smelter Look-up'!$E:$E,0)))</f>
        <v/>
      </c>
      <c r="C2479" s="186" t="str">
        <f>IF(LEN(A2479)=0,"",INDEX('Smelter Look-up'!$C:$C,MATCH($A2479,'Smelter Look-up'!$E:$E,0)))</f>
        <v/>
      </c>
      <c r="D2479" s="230"/>
      <c r="E2479" s="182" t="str">
        <f ca="1">IF(ISERROR($V2479),"",OFFSET('Smelter Look-up'!$D$4,$V2479-4,0)&amp;"")</f>
        <v/>
      </c>
      <c r="F2479" s="182" t="str">
        <f ca="1">IF(ISERROR($V2479),"",OFFSET('Smelter Look-up'!$E$4,$V2479-4,0))</f>
        <v/>
      </c>
      <c r="G2479" s="182" t="str">
        <f ca="1">IF(C2479=$X$4,IF(ISERROR($V2479),"Enter smelter details","RMI"),IF(ISERROR($V2479),"",OFFSET('Smelter Look-up'!$F$4,$V2479-4,0)))</f>
        <v/>
      </c>
      <c r="H2479" s="183" t="str">
        <f ca="1">IF(ISERROR($V2479),"",OFFSET('Smelter Look-up'!$G$4,$V2479-4,0))</f>
        <v/>
      </c>
      <c r="I2479" s="184" t="str">
        <f ca="1">IF(ISERROR($V2479),"",OFFSET('Smelter Look-up'!$H$4,$V2479-4,0))</f>
        <v/>
      </c>
      <c r="J2479" s="184" t="str">
        <f ca="1">IF(ISERROR($V2479),"",OFFSET('Smelter Look-up'!$I$4,$V2479-4,0))</f>
        <v/>
      </c>
      <c r="K2479" s="224"/>
      <c r="L2479" s="224"/>
      <c r="M2479" s="224"/>
      <c r="N2479" s="224"/>
      <c r="O2479" s="224"/>
      <c r="P2479" s="185"/>
      <c r="Q2479" s="225"/>
      <c r="R2479" s="182" t="str">
        <f ca="1">IF(ISERROR($V2479),"",OFFSET('Smelter Look-up'!$C$4,$V2479-4,0)&amp;"")</f>
        <v/>
      </c>
      <c r="S2479" s="181" t="str">
        <f t="shared" ca="1" si="347"/>
        <v/>
      </c>
      <c r="T2479" s="181" t="str">
        <f ca="1">IF(B2479="","",IF(ISERROR(MATCH($J2479,SorP!$B$1:$B$6226,0)),"",INDIRECT("'SorP'!$A$"&amp;MATCH($S2479&amp;$J2479,SorP!C:C,0))))</f>
        <v/>
      </c>
      <c r="U2479" s="201"/>
      <c r="V2479" s="226" t="e">
        <f>IF(C2479="",NA(),IF(OR(C2479="Smelter not listed",C2479="Smelter not yet identified"),MATCH($B2479&amp;$D2479,'Smelter Look-up'!$J:$J,0),MATCH($B2479&amp;$C2479,'Smelter Look-up'!$J:$J,0)))</f>
        <v>#N/A</v>
      </c>
      <c r="X2479" s="227">
        <f t="shared" ca="1" si="348"/>
        <v>0</v>
      </c>
      <c r="AB2479" s="228" t="str">
        <f t="shared" si="349"/>
        <v/>
      </c>
    </row>
    <row r="2480" spans="1:28" s="227" customFormat="1" ht="20.25">
      <c r="A2480" s="181"/>
      <c r="B2480" s="182" t="str">
        <f>IF(LEN(A2480)=0,"",INDEX('Smelter Look-up'!$A:$A,MATCH($A2480,'Smelter Look-up'!$E:$E,0)))</f>
        <v/>
      </c>
      <c r="C2480" s="186" t="str">
        <f>IF(LEN(A2480)=0,"",INDEX('Smelter Look-up'!$C:$C,MATCH($A2480,'Smelter Look-up'!$E:$E,0)))</f>
        <v/>
      </c>
      <c r="D2480" s="230"/>
      <c r="E2480" s="182" t="str">
        <f ca="1">IF(ISERROR($V2480),"",OFFSET('Smelter Look-up'!$D$4,$V2480-4,0)&amp;"")</f>
        <v/>
      </c>
      <c r="F2480" s="182" t="str">
        <f ca="1">IF(ISERROR($V2480),"",OFFSET('Smelter Look-up'!$E$4,$V2480-4,0))</f>
        <v/>
      </c>
      <c r="G2480" s="182" t="str">
        <f ca="1">IF(C2480=$X$4,IF(ISERROR($V2480),"Enter smelter details","RMI"),IF(ISERROR($V2480),"",OFFSET('Smelter Look-up'!$F$4,$V2480-4,0)))</f>
        <v/>
      </c>
      <c r="H2480" s="183" t="str">
        <f ca="1">IF(ISERROR($V2480),"",OFFSET('Smelter Look-up'!$G$4,$V2480-4,0))</f>
        <v/>
      </c>
      <c r="I2480" s="184" t="str">
        <f ca="1">IF(ISERROR($V2480),"",OFFSET('Smelter Look-up'!$H$4,$V2480-4,0))</f>
        <v/>
      </c>
      <c r="J2480" s="184" t="str">
        <f ca="1">IF(ISERROR($V2480),"",OFFSET('Smelter Look-up'!$I$4,$V2480-4,0))</f>
        <v/>
      </c>
      <c r="K2480" s="224"/>
      <c r="L2480" s="224"/>
      <c r="M2480" s="224"/>
      <c r="N2480" s="224"/>
      <c r="O2480" s="224"/>
      <c r="P2480" s="185"/>
      <c r="Q2480" s="225"/>
      <c r="R2480" s="182" t="str">
        <f ca="1">IF(ISERROR($V2480),"",OFFSET('Smelter Look-up'!$C$4,$V2480-4,0)&amp;"")</f>
        <v/>
      </c>
      <c r="S2480" s="181" t="str">
        <f t="shared" ca="1" si="347"/>
        <v/>
      </c>
      <c r="T2480" s="181" t="str">
        <f ca="1">IF(B2480="","",IF(ISERROR(MATCH($J2480,SorP!$B$1:$B$6226,0)),"",INDIRECT("'SorP'!$A$"&amp;MATCH($S2480&amp;$J2480,SorP!C:C,0))))</f>
        <v/>
      </c>
      <c r="U2480" s="201"/>
      <c r="V2480" s="226" t="e">
        <f>IF(C2480="",NA(),IF(OR(C2480="Smelter not listed",C2480="Smelter not yet identified"),MATCH($B2480&amp;$D2480,'Smelter Look-up'!$J:$J,0),MATCH($B2480&amp;$C2480,'Smelter Look-up'!$J:$J,0)))</f>
        <v>#N/A</v>
      </c>
      <c r="X2480" s="227">
        <f t="shared" ca="1" si="348"/>
        <v>0</v>
      </c>
      <c r="AB2480" s="228" t="str">
        <f t="shared" si="349"/>
        <v/>
      </c>
    </row>
    <row r="2481" spans="1:28" s="227" customFormat="1" ht="20.25">
      <c r="A2481" s="181"/>
      <c r="B2481" s="182" t="str">
        <f>IF(LEN(A2481)=0,"",INDEX('Smelter Look-up'!$A:$A,MATCH($A2481,'Smelter Look-up'!$E:$E,0)))</f>
        <v/>
      </c>
      <c r="C2481" s="186" t="str">
        <f>IF(LEN(A2481)=0,"",INDEX('Smelter Look-up'!$C:$C,MATCH($A2481,'Smelter Look-up'!$E:$E,0)))</f>
        <v/>
      </c>
      <c r="D2481" s="230"/>
      <c r="E2481" s="182" t="str">
        <f ca="1">IF(ISERROR($V2481),"",OFFSET('Smelter Look-up'!$D$4,$V2481-4,0)&amp;"")</f>
        <v/>
      </c>
      <c r="F2481" s="182" t="str">
        <f ca="1">IF(ISERROR($V2481),"",OFFSET('Smelter Look-up'!$E$4,$V2481-4,0))</f>
        <v/>
      </c>
      <c r="G2481" s="182" t="str">
        <f ca="1">IF(C2481=$X$4,IF(ISERROR($V2481),"Enter smelter details","RMI"),IF(ISERROR($V2481),"",OFFSET('Smelter Look-up'!$F$4,$V2481-4,0)))</f>
        <v/>
      </c>
      <c r="H2481" s="183" t="str">
        <f ca="1">IF(ISERROR($V2481),"",OFFSET('Smelter Look-up'!$G$4,$V2481-4,0))</f>
        <v/>
      </c>
      <c r="I2481" s="184" t="str">
        <f ca="1">IF(ISERROR($V2481),"",OFFSET('Smelter Look-up'!$H$4,$V2481-4,0))</f>
        <v/>
      </c>
      <c r="J2481" s="184" t="str">
        <f ca="1">IF(ISERROR($V2481),"",OFFSET('Smelter Look-up'!$I$4,$V2481-4,0))</f>
        <v/>
      </c>
      <c r="K2481" s="224"/>
      <c r="L2481" s="224"/>
      <c r="M2481" s="224"/>
      <c r="N2481" s="224"/>
      <c r="O2481" s="224"/>
      <c r="P2481" s="185"/>
      <c r="Q2481" s="225"/>
      <c r="R2481" s="182" t="str">
        <f ca="1">IF(ISERROR($V2481),"",OFFSET('Smelter Look-up'!$C$4,$V2481-4,0)&amp;"")</f>
        <v/>
      </c>
      <c r="S2481" s="181" t="str">
        <f t="shared" ca="1" si="347"/>
        <v/>
      </c>
      <c r="T2481" s="181" t="str">
        <f ca="1">IF(B2481="","",IF(ISERROR(MATCH($J2481,SorP!$B$1:$B$6226,0)),"",INDIRECT("'SorP'!$A$"&amp;MATCH($S2481&amp;$J2481,SorP!C:C,0))))</f>
        <v/>
      </c>
      <c r="U2481" s="201"/>
      <c r="V2481" s="226" t="e">
        <f>IF(C2481="",NA(),IF(OR(C2481="Smelter not listed",C2481="Smelter not yet identified"),MATCH($B2481&amp;$D2481,'Smelter Look-up'!$J:$J,0),MATCH($B2481&amp;$C2481,'Smelter Look-up'!$J:$J,0)))</f>
        <v>#N/A</v>
      </c>
      <c r="X2481" s="227">
        <f t="shared" ca="1" si="348"/>
        <v>0</v>
      </c>
      <c r="AB2481" s="228" t="str">
        <f t="shared" si="349"/>
        <v/>
      </c>
    </row>
    <row r="2482" spans="1:28" s="227" customFormat="1" ht="20.25">
      <c r="A2482" s="181"/>
      <c r="B2482" s="182" t="str">
        <f>IF(LEN(A2482)=0,"",INDEX('Smelter Look-up'!$A:$A,MATCH($A2482,'Smelter Look-up'!$E:$E,0)))</f>
        <v/>
      </c>
      <c r="C2482" s="186" t="str">
        <f>IF(LEN(A2482)=0,"",INDEX('Smelter Look-up'!$C:$C,MATCH($A2482,'Smelter Look-up'!$E:$E,0)))</f>
        <v/>
      </c>
      <c r="D2482" s="230"/>
      <c r="E2482" s="182" t="str">
        <f ca="1">IF(ISERROR($V2482),"",OFFSET('Smelter Look-up'!$D$4,$V2482-4,0)&amp;"")</f>
        <v/>
      </c>
      <c r="F2482" s="182" t="str">
        <f ca="1">IF(ISERROR($V2482),"",OFFSET('Smelter Look-up'!$E$4,$V2482-4,0))</f>
        <v/>
      </c>
      <c r="G2482" s="182" t="str">
        <f ca="1">IF(C2482=$X$4,IF(ISERROR($V2482),"Enter smelter details","RMI"),IF(ISERROR($V2482),"",OFFSET('Smelter Look-up'!$F$4,$V2482-4,0)))</f>
        <v/>
      </c>
      <c r="H2482" s="183" t="str">
        <f ca="1">IF(ISERROR($V2482),"",OFFSET('Smelter Look-up'!$G$4,$V2482-4,0))</f>
        <v/>
      </c>
      <c r="I2482" s="184" t="str">
        <f ca="1">IF(ISERROR($V2482),"",OFFSET('Smelter Look-up'!$H$4,$V2482-4,0))</f>
        <v/>
      </c>
      <c r="J2482" s="184" t="str">
        <f ca="1">IF(ISERROR($V2482),"",OFFSET('Smelter Look-up'!$I$4,$V2482-4,0))</f>
        <v/>
      </c>
      <c r="K2482" s="224"/>
      <c r="L2482" s="224"/>
      <c r="M2482" s="224"/>
      <c r="N2482" s="224"/>
      <c r="O2482" s="224"/>
      <c r="P2482" s="185"/>
      <c r="Q2482" s="225"/>
      <c r="R2482" s="182" t="str">
        <f ca="1">IF(ISERROR($V2482),"",OFFSET('Smelter Look-up'!$C$4,$V2482-4,0)&amp;"")</f>
        <v/>
      </c>
      <c r="S2482" s="181" t="str">
        <f t="shared" ca="1" si="347"/>
        <v/>
      </c>
      <c r="T2482" s="181" t="str">
        <f ca="1">IF(B2482="","",IF(ISERROR(MATCH($J2482,SorP!$B$1:$B$6226,0)),"",INDIRECT("'SorP'!$A$"&amp;MATCH($S2482&amp;$J2482,SorP!C:C,0))))</f>
        <v/>
      </c>
      <c r="U2482" s="201"/>
      <c r="V2482" s="226" t="e">
        <f>IF(C2482="",NA(),IF(OR(C2482="Smelter not listed",C2482="Smelter not yet identified"),MATCH($B2482&amp;$D2482,'Smelter Look-up'!$J:$J,0),MATCH($B2482&amp;$C2482,'Smelter Look-up'!$J:$J,0)))</f>
        <v>#N/A</v>
      </c>
      <c r="X2482" s="227">
        <f t="shared" ca="1" si="348"/>
        <v>0</v>
      </c>
      <c r="AB2482" s="228" t="str">
        <f t="shared" si="349"/>
        <v/>
      </c>
    </row>
    <row r="2483" spans="1:28" s="227" customFormat="1" ht="20.25">
      <c r="A2483" s="181"/>
      <c r="B2483" s="182" t="str">
        <f>IF(LEN(A2483)=0,"",INDEX('Smelter Look-up'!$A:$A,MATCH($A2483,'Smelter Look-up'!$E:$E,0)))</f>
        <v/>
      </c>
      <c r="C2483" s="186" t="str">
        <f>IF(LEN(A2483)=0,"",INDEX('Smelter Look-up'!$C:$C,MATCH($A2483,'Smelter Look-up'!$E:$E,0)))</f>
        <v/>
      </c>
      <c r="D2483" s="230"/>
      <c r="E2483" s="182" t="str">
        <f ca="1">IF(ISERROR($V2483),"",OFFSET('Smelter Look-up'!$D$4,$V2483-4,0)&amp;"")</f>
        <v/>
      </c>
      <c r="F2483" s="182" t="str">
        <f ca="1">IF(ISERROR($V2483),"",OFFSET('Smelter Look-up'!$E$4,$V2483-4,0))</f>
        <v/>
      </c>
      <c r="G2483" s="182" t="str">
        <f ca="1">IF(C2483=$X$4,IF(ISERROR($V2483),"Enter smelter details","RMI"),IF(ISERROR($V2483),"",OFFSET('Smelter Look-up'!$F$4,$V2483-4,0)))</f>
        <v/>
      </c>
      <c r="H2483" s="183" t="str">
        <f ca="1">IF(ISERROR($V2483),"",OFFSET('Smelter Look-up'!$G$4,$V2483-4,0))</f>
        <v/>
      </c>
      <c r="I2483" s="184" t="str">
        <f ca="1">IF(ISERROR($V2483),"",OFFSET('Smelter Look-up'!$H$4,$V2483-4,0))</f>
        <v/>
      </c>
      <c r="J2483" s="184" t="str">
        <f ca="1">IF(ISERROR($V2483),"",OFFSET('Smelter Look-up'!$I$4,$V2483-4,0))</f>
        <v/>
      </c>
      <c r="K2483" s="224"/>
      <c r="L2483" s="224"/>
      <c r="M2483" s="224"/>
      <c r="N2483" s="224"/>
      <c r="O2483" s="224"/>
      <c r="P2483" s="185"/>
      <c r="Q2483" s="225"/>
      <c r="R2483" s="182" t="str">
        <f ca="1">IF(ISERROR($V2483),"",OFFSET('Smelter Look-up'!$C$4,$V2483-4,0)&amp;"")</f>
        <v/>
      </c>
      <c r="S2483" s="181" t="str">
        <f t="shared" ca="1" si="347"/>
        <v/>
      </c>
      <c r="T2483" s="181" t="str">
        <f ca="1">IF(B2483="","",IF(ISERROR(MATCH($J2483,SorP!$B$1:$B$6226,0)),"",INDIRECT("'SorP'!$A$"&amp;MATCH($S2483&amp;$J2483,SorP!C:C,0))))</f>
        <v/>
      </c>
      <c r="U2483" s="201"/>
      <c r="V2483" s="226" t="e">
        <f>IF(C2483="",NA(),IF(OR(C2483="Smelter not listed",C2483="Smelter not yet identified"),MATCH($B2483&amp;$D2483,'Smelter Look-up'!$J:$J,0),MATCH($B2483&amp;$C2483,'Smelter Look-up'!$J:$J,0)))</f>
        <v>#N/A</v>
      </c>
      <c r="X2483" s="227">
        <f t="shared" ca="1" si="348"/>
        <v>0</v>
      </c>
      <c r="AB2483" s="228" t="str">
        <f t="shared" si="349"/>
        <v/>
      </c>
    </row>
    <row r="2484" spans="1:28" s="227" customFormat="1" ht="20.25">
      <c r="A2484" s="181"/>
      <c r="B2484" s="182" t="str">
        <f>IF(LEN(A2484)=0,"",INDEX('Smelter Look-up'!$A:$A,MATCH($A2484,'Smelter Look-up'!$E:$E,0)))</f>
        <v/>
      </c>
      <c r="C2484" s="186" t="str">
        <f>IF(LEN(A2484)=0,"",INDEX('Smelter Look-up'!$C:$C,MATCH($A2484,'Smelter Look-up'!$E:$E,0)))</f>
        <v/>
      </c>
      <c r="D2484" s="230"/>
      <c r="E2484" s="182" t="str">
        <f ca="1">IF(ISERROR($V2484),"",OFFSET('Smelter Look-up'!$D$4,$V2484-4,0)&amp;"")</f>
        <v/>
      </c>
      <c r="F2484" s="182" t="str">
        <f ca="1">IF(ISERROR($V2484),"",OFFSET('Smelter Look-up'!$E$4,$V2484-4,0))</f>
        <v/>
      </c>
      <c r="G2484" s="182" t="str">
        <f ca="1">IF(C2484=$X$4,IF(ISERROR($V2484),"Enter smelter details","RMI"),IF(ISERROR($V2484),"",OFFSET('Smelter Look-up'!$F$4,$V2484-4,0)))</f>
        <v/>
      </c>
      <c r="H2484" s="183" t="str">
        <f ca="1">IF(ISERROR($V2484),"",OFFSET('Smelter Look-up'!$G$4,$V2484-4,0))</f>
        <v/>
      </c>
      <c r="I2484" s="184" t="str">
        <f ca="1">IF(ISERROR($V2484),"",OFFSET('Smelter Look-up'!$H$4,$V2484-4,0))</f>
        <v/>
      </c>
      <c r="J2484" s="184" t="str">
        <f ca="1">IF(ISERROR($V2484),"",OFFSET('Smelter Look-up'!$I$4,$V2484-4,0))</f>
        <v/>
      </c>
      <c r="K2484" s="224"/>
      <c r="L2484" s="224"/>
      <c r="M2484" s="224"/>
      <c r="N2484" s="224"/>
      <c r="O2484" s="224"/>
      <c r="P2484" s="185"/>
      <c r="Q2484" s="225"/>
      <c r="R2484" s="182" t="str">
        <f ca="1">IF(ISERROR($V2484),"",OFFSET('Smelter Look-up'!$C$4,$V2484-4,0)&amp;"")</f>
        <v/>
      </c>
      <c r="S2484" s="181" t="str">
        <f t="shared" ca="1" si="347"/>
        <v/>
      </c>
      <c r="T2484" s="181" t="str">
        <f ca="1">IF(B2484="","",IF(ISERROR(MATCH($J2484,SorP!$B$1:$B$6226,0)),"",INDIRECT("'SorP'!$A$"&amp;MATCH($S2484&amp;$J2484,SorP!C:C,0))))</f>
        <v/>
      </c>
      <c r="U2484" s="201"/>
      <c r="V2484" s="226" t="e">
        <f>IF(C2484="",NA(),IF(OR(C2484="Smelter not listed",C2484="Smelter not yet identified"),MATCH($B2484&amp;$D2484,'Smelter Look-up'!$J:$J,0),MATCH($B2484&amp;$C2484,'Smelter Look-up'!$J:$J,0)))</f>
        <v>#N/A</v>
      </c>
      <c r="X2484" s="227">
        <f t="shared" ca="1" si="348"/>
        <v>0</v>
      </c>
      <c r="AB2484" s="228" t="str">
        <f t="shared" si="349"/>
        <v/>
      </c>
    </row>
    <row r="2485" spans="1:28" s="227" customFormat="1" ht="20.25">
      <c r="A2485" s="181"/>
      <c r="B2485" s="182" t="str">
        <f>IF(LEN(A2485)=0,"",INDEX('Smelter Look-up'!$A:$A,MATCH($A2485,'Smelter Look-up'!$E:$E,0)))</f>
        <v/>
      </c>
      <c r="C2485" s="186" t="str">
        <f>IF(LEN(A2485)=0,"",INDEX('Smelter Look-up'!$C:$C,MATCH($A2485,'Smelter Look-up'!$E:$E,0)))</f>
        <v/>
      </c>
      <c r="D2485" s="230"/>
      <c r="E2485" s="182" t="str">
        <f ca="1">IF(ISERROR($V2485),"",OFFSET('Smelter Look-up'!$D$4,$V2485-4,0)&amp;"")</f>
        <v/>
      </c>
      <c r="F2485" s="182" t="str">
        <f ca="1">IF(ISERROR($V2485),"",OFFSET('Smelter Look-up'!$E$4,$V2485-4,0))</f>
        <v/>
      </c>
      <c r="G2485" s="182" t="str">
        <f ca="1">IF(C2485=$X$4,IF(ISERROR($V2485),"Enter smelter details","RMI"),IF(ISERROR($V2485),"",OFFSET('Smelter Look-up'!$F$4,$V2485-4,0)))</f>
        <v/>
      </c>
      <c r="H2485" s="183" t="str">
        <f ca="1">IF(ISERROR($V2485),"",OFFSET('Smelter Look-up'!$G$4,$V2485-4,0))</f>
        <v/>
      </c>
      <c r="I2485" s="184" t="str">
        <f ca="1">IF(ISERROR($V2485),"",OFFSET('Smelter Look-up'!$H$4,$V2485-4,0))</f>
        <v/>
      </c>
      <c r="J2485" s="184" t="str">
        <f ca="1">IF(ISERROR($V2485),"",OFFSET('Smelter Look-up'!$I$4,$V2485-4,0))</f>
        <v/>
      </c>
      <c r="K2485" s="224"/>
      <c r="L2485" s="224"/>
      <c r="M2485" s="224"/>
      <c r="N2485" s="224"/>
      <c r="O2485" s="224"/>
      <c r="P2485" s="185"/>
      <c r="Q2485" s="225"/>
      <c r="R2485" s="182" t="str">
        <f ca="1">IF(ISERROR($V2485),"",OFFSET('Smelter Look-up'!$C$4,$V2485-4,0)&amp;"")</f>
        <v/>
      </c>
      <c r="S2485" s="181" t="str">
        <f t="shared" ca="1" si="347"/>
        <v/>
      </c>
      <c r="T2485" s="181" t="str">
        <f ca="1">IF(B2485="","",IF(ISERROR(MATCH($J2485,SorP!$B$1:$B$6226,0)),"",INDIRECT("'SorP'!$A$"&amp;MATCH($S2485&amp;$J2485,SorP!C:C,0))))</f>
        <v/>
      </c>
      <c r="U2485" s="201"/>
      <c r="V2485" s="226" t="e">
        <f>IF(C2485="",NA(),IF(OR(C2485="Smelter not listed",C2485="Smelter not yet identified"),MATCH($B2485&amp;$D2485,'Smelter Look-up'!$J:$J,0),MATCH($B2485&amp;$C2485,'Smelter Look-up'!$J:$J,0)))</f>
        <v>#N/A</v>
      </c>
      <c r="X2485" s="227">
        <f t="shared" ca="1" si="348"/>
        <v>0</v>
      </c>
      <c r="AB2485" s="228" t="str">
        <f t="shared" si="349"/>
        <v/>
      </c>
    </row>
    <row r="2486" spans="1:28" s="227" customFormat="1" ht="20.25">
      <c r="A2486" s="181"/>
      <c r="B2486" s="182" t="str">
        <f>IF(LEN(A2486)=0,"",INDEX('Smelter Look-up'!$A:$A,MATCH($A2486,'Smelter Look-up'!$E:$E,0)))</f>
        <v/>
      </c>
      <c r="C2486" s="186" t="str">
        <f>IF(LEN(A2486)=0,"",INDEX('Smelter Look-up'!$C:$C,MATCH($A2486,'Smelter Look-up'!$E:$E,0)))</f>
        <v/>
      </c>
      <c r="D2486" s="230"/>
      <c r="E2486" s="182" t="str">
        <f ca="1">IF(ISERROR($V2486),"",OFFSET('Smelter Look-up'!$D$4,$V2486-4,0)&amp;"")</f>
        <v/>
      </c>
      <c r="F2486" s="182" t="str">
        <f ca="1">IF(ISERROR($V2486),"",OFFSET('Smelter Look-up'!$E$4,$V2486-4,0))</f>
        <v/>
      </c>
      <c r="G2486" s="182" t="str">
        <f ca="1">IF(C2486=$X$4,IF(ISERROR($V2486),"Enter smelter details","RMI"),IF(ISERROR($V2486),"",OFFSET('Smelter Look-up'!$F$4,$V2486-4,0)))</f>
        <v/>
      </c>
      <c r="H2486" s="183" t="str">
        <f ca="1">IF(ISERROR($V2486),"",OFFSET('Smelter Look-up'!$G$4,$V2486-4,0))</f>
        <v/>
      </c>
      <c r="I2486" s="184" t="str">
        <f ca="1">IF(ISERROR($V2486),"",OFFSET('Smelter Look-up'!$H$4,$V2486-4,0))</f>
        <v/>
      </c>
      <c r="J2486" s="184" t="str">
        <f ca="1">IF(ISERROR($V2486),"",OFFSET('Smelter Look-up'!$I$4,$V2486-4,0))</f>
        <v/>
      </c>
      <c r="K2486" s="224"/>
      <c r="L2486" s="224"/>
      <c r="M2486" s="224"/>
      <c r="N2486" s="224"/>
      <c r="O2486" s="224"/>
      <c r="P2486" s="185"/>
      <c r="Q2486" s="225"/>
      <c r="R2486" s="182" t="str">
        <f ca="1">IF(ISERROR($V2486),"",OFFSET('Smelter Look-up'!$C$4,$V2486-4,0)&amp;"")</f>
        <v/>
      </c>
      <c r="S2486" s="181" t="str">
        <f t="shared" ca="1" si="347"/>
        <v/>
      </c>
      <c r="T2486" s="181" t="str">
        <f ca="1">IF(B2486="","",IF(ISERROR(MATCH($J2486,SorP!$B$1:$B$6226,0)),"",INDIRECT("'SorP'!$A$"&amp;MATCH($S2486&amp;$J2486,SorP!C:C,0))))</f>
        <v/>
      </c>
      <c r="U2486" s="201"/>
      <c r="V2486" s="226" t="e">
        <f>IF(C2486="",NA(),IF(OR(C2486="Smelter not listed",C2486="Smelter not yet identified"),MATCH($B2486&amp;$D2486,'Smelter Look-up'!$J:$J,0),MATCH($B2486&amp;$C2486,'Smelter Look-up'!$J:$J,0)))</f>
        <v>#N/A</v>
      </c>
      <c r="X2486" s="227">
        <f t="shared" ca="1" si="348"/>
        <v>0</v>
      </c>
      <c r="AB2486" s="228" t="str">
        <f t="shared" si="349"/>
        <v/>
      </c>
    </row>
    <row r="2487" spans="1:28" s="227" customFormat="1" ht="20.25">
      <c r="A2487" s="181"/>
      <c r="B2487" s="182" t="str">
        <f>IF(LEN(A2487)=0,"",INDEX('Smelter Look-up'!$A:$A,MATCH($A2487,'Smelter Look-up'!$E:$E,0)))</f>
        <v/>
      </c>
      <c r="C2487" s="186" t="str">
        <f>IF(LEN(A2487)=0,"",INDEX('Smelter Look-up'!$C:$C,MATCH($A2487,'Smelter Look-up'!$E:$E,0)))</f>
        <v/>
      </c>
      <c r="D2487" s="230"/>
      <c r="E2487" s="182" t="str">
        <f ca="1">IF(ISERROR($V2487),"",OFFSET('Smelter Look-up'!$D$4,$V2487-4,0)&amp;"")</f>
        <v/>
      </c>
      <c r="F2487" s="182" t="str">
        <f ca="1">IF(ISERROR($V2487),"",OFFSET('Smelter Look-up'!$E$4,$V2487-4,0))</f>
        <v/>
      </c>
      <c r="G2487" s="182" t="str">
        <f ca="1">IF(C2487=$X$4,IF(ISERROR($V2487),"Enter smelter details","RMI"),IF(ISERROR($V2487),"",OFFSET('Smelter Look-up'!$F$4,$V2487-4,0)))</f>
        <v/>
      </c>
      <c r="H2487" s="183" t="str">
        <f ca="1">IF(ISERROR($V2487),"",OFFSET('Smelter Look-up'!$G$4,$V2487-4,0))</f>
        <v/>
      </c>
      <c r="I2487" s="184" t="str">
        <f ca="1">IF(ISERROR($V2487),"",OFFSET('Smelter Look-up'!$H$4,$V2487-4,0))</f>
        <v/>
      </c>
      <c r="J2487" s="184" t="str">
        <f ca="1">IF(ISERROR($V2487),"",OFFSET('Smelter Look-up'!$I$4,$V2487-4,0))</f>
        <v/>
      </c>
      <c r="K2487" s="224"/>
      <c r="L2487" s="224"/>
      <c r="M2487" s="224"/>
      <c r="N2487" s="224"/>
      <c r="O2487" s="224"/>
      <c r="P2487" s="185"/>
      <c r="Q2487" s="225"/>
      <c r="R2487" s="182" t="str">
        <f ca="1">IF(ISERROR($V2487),"",OFFSET('Smelter Look-up'!$C$4,$V2487-4,0)&amp;"")</f>
        <v/>
      </c>
      <c r="S2487" s="181" t="str">
        <f t="shared" ca="1" si="347"/>
        <v/>
      </c>
      <c r="T2487" s="181" t="str">
        <f ca="1">IF(B2487="","",IF(ISERROR(MATCH($J2487,SorP!$B$1:$B$6226,0)),"",INDIRECT("'SorP'!$A$"&amp;MATCH($S2487&amp;$J2487,SorP!C:C,0))))</f>
        <v/>
      </c>
      <c r="U2487" s="201"/>
      <c r="V2487" s="226" t="e">
        <f>IF(C2487="",NA(),IF(OR(C2487="Smelter not listed",C2487="Smelter not yet identified"),MATCH($B2487&amp;$D2487,'Smelter Look-up'!$J:$J,0),MATCH($B2487&amp;$C2487,'Smelter Look-up'!$J:$J,0)))</f>
        <v>#N/A</v>
      </c>
      <c r="X2487" s="227">
        <f t="shared" ca="1" si="348"/>
        <v>0</v>
      </c>
      <c r="AB2487" s="228" t="str">
        <f t="shared" si="349"/>
        <v/>
      </c>
    </row>
    <row r="2488" spans="1:28" s="227" customFormat="1" ht="20.25">
      <c r="A2488" s="181"/>
      <c r="B2488" s="182" t="str">
        <f>IF(LEN(A2488)=0,"",INDEX('Smelter Look-up'!$A:$A,MATCH($A2488,'Smelter Look-up'!$E:$E,0)))</f>
        <v/>
      </c>
      <c r="C2488" s="186" t="str">
        <f>IF(LEN(A2488)=0,"",INDEX('Smelter Look-up'!$C:$C,MATCH($A2488,'Smelter Look-up'!$E:$E,0)))</f>
        <v/>
      </c>
      <c r="D2488" s="230"/>
      <c r="E2488" s="182" t="str">
        <f ca="1">IF(ISERROR($V2488),"",OFFSET('Smelter Look-up'!$D$4,$V2488-4,0)&amp;"")</f>
        <v/>
      </c>
      <c r="F2488" s="182" t="str">
        <f ca="1">IF(ISERROR($V2488),"",OFFSET('Smelter Look-up'!$E$4,$V2488-4,0))</f>
        <v/>
      </c>
      <c r="G2488" s="182" t="str">
        <f ca="1">IF(C2488=$X$4,IF(ISERROR($V2488),"Enter smelter details","RMI"),IF(ISERROR($V2488),"",OFFSET('Smelter Look-up'!$F$4,$V2488-4,0)))</f>
        <v/>
      </c>
      <c r="H2488" s="183" t="str">
        <f ca="1">IF(ISERROR($V2488),"",OFFSET('Smelter Look-up'!$G$4,$V2488-4,0))</f>
        <v/>
      </c>
      <c r="I2488" s="184" t="str">
        <f ca="1">IF(ISERROR($V2488),"",OFFSET('Smelter Look-up'!$H$4,$V2488-4,0))</f>
        <v/>
      </c>
      <c r="J2488" s="184" t="str">
        <f ca="1">IF(ISERROR($V2488),"",OFFSET('Smelter Look-up'!$I$4,$V2488-4,0))</f>
        <v/>
      </c>
      <c r="K2488" s="224"/>
      <c r="L2488" s="224"/>
      <c r="M2488" s="224"/>
      <c r="N2488" s="224"/>
      <c r="O2488" s="224"/>
      <c r="P2488" s="185"/>
      <c r="Q2488" s="225"/>
      <c r="R2488" s="182" t="str">
        <f ca="1">IF(ISERROR($V2488),"",OFFSET('Smelter Look-up'!$C$4,$V2488-4,0)&amp;"")</f>
        <v/>
      </c>
      <c r="S2488" s="181" t="str">
        <f t="shared" ca="1" si="347"/>
        <v/>
      </c>
      <c r="T2488" s="181" t="str">
        <f ca="1">IF(B2488="","",IF(ISERROR(MATCH($J2488,SorP!$B$1:$B$6226,0)),"",INDIRECT("'SorP'!$A$"&amp;MATCH($S2488&amp;$J2488,SorP!C:C,0))))</f>
        <v/>
      </c>
      <c r="U2488" s="201"/>
      <c r="V2488" s="226" t="e">
        <f>IF(C2488="",NA(),IF(OR(C2488="Smelter not listed",C2488="Smelter not yet identified"),MATCH($B2488&amp;$D2488,'Smelter Look-up'!$J:$J,0),MATCH($B2488&amp;$C2488,'Smelter Look-up'!$J:$J,0)))</f>
        <v>#N/A</v>
      </c>
      <c r="X2488" s="227">
        <f t="shared" ca="1" si="348"/>
        <v>0</v>
      </c>
      <c r="AB2488" s="228" t="str">
        <f t="shared" si="349"/>
        <v/>
      </c>
    </row>
    <row r="2489" spans="1:28" s="227" customFormat="1" ht="20.25">
      <c r="A2489" s="181"/>
      <c r="B2489" s="182" t="str">
        <f>IF(LEN(A2489)=0,"",INDEX('Smelter Look-up'!$A:$A,MATCH($A2489,'Smelter Look-up'!$E:$E,0)))</f>
        <v/>
      </c>
      <c r="C2489" s="186" t="str">
        <f>IF(LEN(A2489)=0,"",INDEX('Smelter Look-up'!$C:$C,MATCH($A2489,'Smelter Look-up'!$E:$E,0)))</f>
        <v/>
      </c>
      <c r="D2489" s="230"/>
      <c r="E2489" s="182" t="str">
        <f ca="1">IF(ISERROR($V2489),"",OFFSET('Smelter Look-up'!$D$4,$V2489-4,0)&amp;"")</f>
        <v/>
      </c>
      <c r="F2489" s="182" t="str">
        <f ca="1">IF(ISERROR($V2489),"",OFFSET('Smelter Look-up'!$E$4,$V2489-4,0))</f>
        <v/>
      </c>
      <c r="G2489" s="182" t="str">
        <f ca="1">IF(C2489=$X$4,IF(ISERROR($V2489),"Enter smelter details","RMI"),IF(ISERROR($V2489),"",OFFSET('Smelter Look-up'!$F$4,$V2489-4,0)))</f>
        <v/>
      </c>
      <c r="H2489" s="183" t="str">
        <f ca="1">IF(ISERROR($V2489),"",OFFSET('Smelter Look-up'!$G$4,$V2489-4,0))</f>
        <v/>
      </c>
      <c r="I2489" s="184" t="str">
        <f ca="1">IF(ISERROR($V2489),"",OFFSET('Smelter Look-up'!$H$4,$V2489-4,0))</f>
        <v/>
      </c>
      <c r="J2489" s="184" t="str">
        <f ca="1">IF(ISERROR($V2489),"",OFFSET('Smelter Look-up'!$I$4,$V2489-4,0))</f>
        <v/>
      </c>
      <c r="K2489" s="224"/>
      <c r="L2489" s="224"/>
      <c r="M2489" s="224"/>
      <c r="N2489" s="224"/>
      <c r="O2489" s="224"/>
      <c r="P2489" s="185"/>
      <c r="Q2489" s="225"/>
      <c r="R2489" s="182" t="str">
        <f ca="1">IF(ISERROR($V2489),"",OFFSET('Smelter Look-up'!$C$4,$V2489-4,0)&amp;"")</f>
        <v/>
      </c>
      <c r="S2489" s="181" t="str">
        <f t="shared" ca="1" si="347"/>
        <v/>
      </c>
      <c r="T2489" s="181" t="str">
        <f ca="1">IF(B2489="","",IF(ISERROR(MATCH($J2489,SorP!$B$1:$B$6226,0)),"",INDIRECT("'SorP'!$A$"&amp;MATCH($S2489&amp;$J2489,SorP!C:C,0))))</f>
        <v/>
      </c>
      <c r="U2489" s="201"/>
      <c r="V2489" s="226" t="e">
        <f>IF(C2489="",NA(),IF(OR(C2489="Smelter not listed",C2489="Smelter not yet identified"),MATCH($B2489&amp;$D2489,'Smelter Look-up'!$J:$J,0),MATCH($B2489&amp;$C2489,'Smelter Look-up'!$J:$J,0)))</f>
        <v>#N/A</v>
      </c>
      <c r="X2489" s="227">
        <f t="shared" ca="1" si="348"/>
        <v>0</v>
      </c>
      <c r="AB2489" s="228" t="str">
        <f t="shared" si="349"/>
        <v/>
      </c>
    </row>
    <row r="2490" spans="1:28" s="227" customFormat="1" ht="20.25">
      <c r="A2490" s="181"/>
      <c r="B2490" s="182" t="str">
        <f>IF(LEN(A2490)=0,"",INDEX('Smelter Look-up'!$A:$A,MATCH($A2490,'Smelter Look-up'!$E:$E,0)))</f>
        <v/>
      </c>
      <c r="C2490" s="186" t="str">
        <f>IF(LEN(A2490)=0,"",INDEX('Smelter Look-up'!$C:$C,MATCH($A2490,'Smelter Look-up'!$E:$E,0)))</f>
        <v/>
      </c>
      <c r="D2490" s="230"/>
      <c r="E2490" s="182" t="str">
        <f ca="1">IF(ISERROR($V2490),"",OFFSET('Smelter Look-up'!$D$4,$V2490-4,0)&amp;"")</f>
        <v/>
      </c>
      <c r="F2490" s="182" t="str">
        <f ca="1">IF(ISERROR($V2490),"",OFFSET('Smelter Look-up'!$E$4,$V2490-4,0))</f>
        <v/>
      </c>
      <c r="G2490" s="182" t="str">
        <f ca="1">IF(C2490=$X$4,IF(ISERROR($V2490),"Enter smelter details","RMI"),IF(ISERROR($V2490),"",OFFSET('Smelter Look-up'!$F$4,$V2490-4,0)))</f>
        <v/>
      </c>
      <c r="H2490" s="183" t="str">
        <f ca="1">IF(ISERROR($V2490),"",OFFSET('Smelter Look-up'!$G$4,$V2490-4,0))</f>
        <v/>
      </c>
      <c r="I2490" s="184" t="str">
        <f ca="1">IF(ISERROR($V2490),"",OFFSET('Smelter Look-up'!$H$4,$V2490-4,0))</f>
        <v/>
      </c>
      <c r="J2490" s="184" t="str">
        <f ca="1">IF(ISERROR($V2490),"",OFFSET('Smelter Look-up'!$I$4,$V2490-4,0))</f>
        <v/>
      </c>
      <c r="K2490" s="224"/>
      <c r="L2490" s="224"/>
      <c r="M2490" s="224"/>
      <c r="N2490" s="224"/>
      <c r="O2490" s="224"/>
      <c r="P2490" s="185"/>
      <c r="Q2490" s="225"/>
      <c r="R2490" s="182" t="str">
        <f ca="1">IF(ISERROR($V2490),"",OFFSET('Smelter Look-up'!$C$4,$V2490-4,0)&amp;"")</f>
        <v/>
      </c>
      <c r="S2490" s="181" t="str">
        <f t="shared" ca="1" si="347"/>
        <v/>
      </c>
      <c r="T2490" s="181" t="str">
        <f ca="1">IF(B2490="","",IF(ISERROR(MATCH($J2490,SorP!$B$1:$B$6226,0)),"",INDIRECT("'SorP'!$A$"&amp;MATCH($S2490&amp;$J2490,SorP!C:C,0))))</f>
        <v/>
      </c>
      <c r="U2490" s="201"/>
      <c r="V2490" s="226" t="e">
        <f>IF(C2490="",NA(),IF(OR(C2490="Smelter not listed",C2490="Smelter not yet identified"),MATCH($B2490&amp;$D2490,'Smelter Look-up'!$J:$J,0),MATCH($B2490&amp;$C2490,'Smelter Look-up'!$J:$J,0)))</f>
        <v>#N/A</v>
      </c>
      <c r="X2490" s="227">
        <f t="shared" ca="1" si="348"/>
        <v>0</v>
      </c>
      <c r="AB2490" s="228" t="str">
        <f t="shared" si="349"/>
        <v/>
      </c>
    </row>
    <row r="2491" spans="1:28" s="227" customFormat="1" ht="20.25">
      <c r="A2491" s="181"/>
      <c r="B2491" s="182" t="str">
        <f>IF(LEN(A2491)=0,"",INDEX('Smelter Look-up'!$A:$A,MATCH($A2491,'Smelter Look-up'!$E:$E,0)))</f>
        <v/>
      </c>
      <c r="C2491" s="186" t="str">
        <f>IF(LEN(A2491)=0,"",INDEX('Smelter Look-up'!$C:$C,MATCH($A2491,'Smelter Look-up'!$E:$E,0)))</f>
        <v/>
      </c>
      <c r="D2491" s="230"/>
      <c r="E2491" s="182" t="str">
        <f ca="1">IF(ISERROR($V2491),"",OFFSET('Smelter Look-up'!$D$4,$V2491-4,0)&amp;"")</f>
        <v/>
      </c>
      <c r="F2491" s="182" t="str">
        <f ca="1">IF(ISERROR($V2491),"",OFFSET('Smelter Look-up'!$E$4,$V2491-4,0))</f>
        <v/>
      </c>
      <c r="G2491" s="182" t="str">
        <f ca="1">IF(C2491=$X$4,IF(ISERROR($V2491),"Enter smelter details","RMI"),IF(ISERROR($V2491),"",OFFSET('Smelter Look-up'!$F$4,$V2491-4,0)))</f>
        <v/>
      </c>
      <c r="H2491" s="183" t="str">
        <f ca="1">IF(ISERROR($V2491),"",OFFSET('Smelter Look-up'!$G$4,$V2491-4,0))</f>
        <v/>
      </c>
      <c r="I2491" s="184" t="str">
        <f ca="1">IF(ISERROR($V2491),"",OFFSET('Smelter Look-up'!$H$4,$V2491-4,0))</f>
        <v/>
      </c>
      <c r="J2491" s="184" t="str">
        <f ca="1">IF(ISERROR($V2491),"",OFFSET('Smelter Look-up'!$I$4,$V2491-4,0))</f>
        <v/>
      </c>
      <c r="K2491" s="224"/>
      <c r="L2491" s="224"/>
      <c r="M2491" s="224"/>
      <c r="N2491" s="224"/>
      <c r="O2491" s="224"/>
      <c r="P2491" s="185"/>
      <c r="Q2491" s="225"/>
      <c r="R2491" s="182" t="str">
        <f ca="1">IF(ISERROR($V2491),"",OFFSET('Smelter Look-up'!$C$4,$V2491-4,0)&amp;"")</f>
        <v/>
      </c>
      <c r="S2491" s="181" t="str">
        <f t="shared" ref="S2491" ca="1" si="350">IF(B2491="","",IF(ISERROR(MATCH($E2491,CL,0)),"Unknown",INDIRECT("'C'!$A$"&amp;MATCH($E2491,CL,0)+1)))</f>
        <v/>
      </c>
      <c r="T2491" s="181" t="str">
        <f ca="1">IF(B2491="","",IF(ISERROR(MATCH($J2491,SorP!$B$1:$B$6226,0)),"",INDIRECT("'SorP'!$A$"&amp;MATCH($S2491&amp;$J2491,SorP!C:C,0))))</f>
        <v/>
      </c>
      <c r="U2491" s="201"/>
      <c r="V2491" s="226" t="e">
        <f>IF(C2491="",NA(),IF(OR(C2491="Smelter not listed",C2491="Smelter not yet identified"),MATCH($B2491&amp;$D2491,'Smelter Look-up'!$J:$J,0),MATCH($B2491&amp;$C2491,'Smelter Look-up'!$J:$J,0)))</f>
        <v>#N/A</v>
      </c>
      <c r="X2491" s="227">
        <f t="shared" ca="1" si="348"/>
        <v>0</v>
      </c>
      <c r="AB2491" s="228" t="str">
        <f t="shared" ref="AB2491" si="351">B2491&amp;C2491</f>
        <v/>
      </c>
    </row>
    <row r="2492" spans="1:28" s="227" customFormat="1" ht="20.25">
      <c r="A2492" s="181"/>
      <c r="B2492" s="182" t="str">
        <f>IF(LEN(A2492)=0,"",INDEX('Smelter Look-up'!$A:$A,MATCH($A2492,'Smelter Look-up'!$E:$E,0)))</f>
        <v/>
      </c>
      <c r="C2492" s="186" t="str">
        <f>IF(LEN(A2492)=0,"",INDEX('Smelter Look-up'!$C:$C,MATCH($A2492,'Smelter Look-up'!$E:$E,0)))</f>
        <v/>
      </c>
      <c r="D2492" s="230"/>
      <c r="E2492" s="182" t="str">
        <f ca="1">IF(ISERROR($V2492),"",OFFSET('Smelter Look-up'!$D$4,$V2492-4,0)&amp;"")</f>
        <v/>
      </c>
      <c r="F2492" s="182" t="str">
        <f ca="1">IF(ISERROR($V2492),"",OFFSET('Smelter Look-up'!$E$4,$V2492-4,0))</f>
        <v/>
      </c>
      <c r="G2492" s="182" t="str">
        <f ca="1">IF(C2492=$X$4,IF(ISERROR($V2492),"Enter smelter details","RMI"),IF(ISERROR($V2492),"",OFFSET('Smelter Look-up'!$F$4,$V2492-4,0)))</f>
        <v/>
      </c>
      <c r="H2492" s="183" t="str">
        <f ca="1">IF(ISERROR($V2492),"",OFFSET('Smelter Look-up'!$G$4,$V2492-4,0))</f>
        <v/>
      </c>
      <c r="I2492" s="184" t="str">
        <f ca="1">IF(ISERROR($V2492),"",OFFSET('Smelter Look-up'!$H$4,$V2492-4,0))</f>
        <v/>
      </c>
      <c r="J2492" s="184" t="str">
        <f ca="1">IF(ISERROR($V2492),"",OFFSET('Smelter Look-up'!$I$4,$V2492-4,0))</f>
        <v/>
      </c>
      <c r="K2492" s="224"/>
      <c r="L2492" s="224"/>
      <c r="M2492" s="224"/>
      <c r="N2492" s="224"/>
      <c r="O2492" s="224"/>
      <c r="P2492" s="185"/>
      <c r="Q2492" s="225"/>
      <c r="R2492" s="182" t="str">
        <f ca="1">IF(ISERROR($V2492),"",OFFSET('Smelter Look-up'!$C$4,$V2492-4,0)&amp;"")</f>
        <v/>
      </c>
      <c r="S2492" s="181" t="str">
        <f ca="1">IF(B2492="","",IF(ISERROR(MATCH($E2492,CL,0)),"Unknown",INDIRECT("'C'!$A$"&amp;MATCH($E2492,CL,0)+1)))</f>
        <v/>
      </c>
      <c r="T2492" s="181" t="str">
        <f ca="1">IF(B2492="","",IF(ISERROR(MATCH($J2492,SorP!$B$1:$B$6226,0)),"",INDIRECT("'SorP'!$A$"&amp;MATCH($S2492&amp;$J2492,SorP!C:C,0))))</f>
        <v/>
      </c>
      <c r="U2492" s="201"/>
      <c r="V2492" s="226" t="e">
        <f>IF(C2492="",NA(),IF(OR(C2492="Smelter not listed",C2492="Smelter not yet identified"),MATCH($B2492&amp;$D2492,'Smelter Look-up'!$J:$J,0),MATCH($B2492&amp;$C2492,'Smelter Look-up'!$J:$J,0)))</f>
        <v>#N/A</v>
      </c>
      <c r="X2492" s="227">
        <f t="shared" ca="1" si="348"/>
        <v>0</v>
      </c>
      <c r="AB2492" s="228" t="str">
        <f>B2492&amp;C2492</f>
        <v/>
      </c>
    </row>
    <row r="2493" spans="1:28" s="227" customFormat="1" ht="20.25">
      <c r="A2493" s="181"/>
      <c r="B2493" s="182" t="str">
        <f>IF(LEN(A2493)=0,"",INDEX('Smelter Look-up'!$A:$A,MATCH($A2493,'Smelter Look-up'!$E:$E,0)))</f>
        <v/>
      </c>
      <c r="C2493" s="186" t="str">
        <f>IF(LEN(A2493)=0,"",INDEX('Smelter Look-up'!$C:$C,MATCH($A2493,'Smelter Look-up'!$E:$E,0)))</f>
        <v/>
      </c>
      <c r="D2493" s="230"/>
      <c r="E2493" s="182" t="str">
        <f ca="1">IF(ISERROR($V2493),"",OFFSET('Smelter Look-up'!$D$4,$V2493-4,0)&amp;"")</f>
        <v/>
      </c>
      <c r="F2493" s="182" t="str">
        <f ca="1">IF(ISERROR($V2493),"",OFFSET('Smelter Look-up'!$E$4,$V2493-4,0))</f>
        <v/>
      </c>
      <c r="G2493" s="182" t="str">
        <f ca="1">IF(C2493=$X$4,IF(ISERROR($V2493),"Enter smelter details","RMI"),IF(ISERROR($V2493),"",OFFSET('Smelter Look-up'!$F$4,$V2493-4,0)))</f>
        <v/>
      </c>
      <c r="H2493" s="183" t="str">
        <f ca="1">IF(ISERROR($V2493),"",OFFSET('Smelter Look-up'!$G$4,$V2493-4,0))</f>
        <v/>
      </c>
      <c r="I2493" s="184" t="str">
        <f ca="1">IF(ISERROR($V2493),"",OFFSET('Smelter Look-up'!$H$4,$V2493-4,0))</f>
        <v/>
      </c>
      <c r="J2493" s="184" t="str">
        <f ca="1">IF(ISERROR($V2493),"",OFFSET('Smelter Look-up'!$I$4,$V2493-4,0))</f>
        <v/>
      </c>
      <c r="K2493" s="224"/>
      <c r="L2493" s="224"/>
      <c r="M2493" s="224"/>
      <c r="N2493" s="224"/>
      <c r="O2493" s="224"/>
      <c r="P2493" s="185"/>
      <c r="Q2493" s="225"/>
      <c r="R2493" s="182" t="str">
        <f ca="1">IF(ISERROR($V2493),"",OFFSET('Smelter Look-up'!$C$4,$V2493-4,0)&amp;"")</f>
        <v/>
      </c>
      <c r="S2493" s="181" t="str">
        <f t="shared" ref="S2493" ca="1" si="352">IF(B2493="","",IF(ISERROR(MATCH($E2493,CL,0)),"Unknown",INDIRECT("'C'!$A$"&amp;MATCH($E2493,CL,0)+1)))</f>
        <v/>
      </c>
      <c r="T2493" s="181" t="str">
        <f ca="1">IF(B2493="","",IF(ISERROR(MATCH($J2493,SorP!$B$1:$B$6226,0)),"",INDIRECT("'SorP'!$A$"&amp;MATCH($S2493&amp;$J2493,SorP!C:C,0))))</f>
        <v/>
      </c>
      <c r="U2493" s="201"/>
      <c r="V2493" s="226" t="e">
        <f>IF(C2493="",NA(),IF(OR(C2493="Smelter not listed",C2493="Smelter not yet identified"),MATCH($B2493&amp;$D2493,'Smelter Look-up'!$J:$J,0),MATCH($B2493&amp;$C2493,'Smelter Look-up'!$J:$J,0)))</f>
        <v>#N/A</v>
      </c>
      <c r="AB2493" s="228"/>
    </row>
    <row r="2494" spans="1:28" s="227" customFormat="1" ht="20.25">
      <c r="A2494" s="181"/>
      <c r="B2494" s="182" t="str">
        <f>IF(LEN(A2494)=0,"",INDEX('Smelter Look-up'!$A:$A,MATCH($A2494,'Smelter Look-up'!$E:$E,0)))</f>
        <v/>
      </c>
      <c r="C2494" s="186" t="str">
        <f>IF(LEN(A2494)=0,"",INDEX('Smelter Look-up'!$C:$C,MATCH($A2494,'Smelter Look-up'!$E:$E,0)))</f>
        <v/>
      </c>
      <c r="D2494" s="230"/>
      <c r="E2494" s="182" t="str">
        <f ca="1">IF(ISERROR($V2494),"",OFFSET('Smelter Look-up'!$D$4,$V2494-4,0)&amp;"")</f>
        <v/>
      </c>
      <c r="F2494" s="182" t="str">
        <f ca="1">IF(ISERROR($V2494),"",OFFSET('Smelter Look-up'!$E$4,$V2494-4,0))</f>
        <v/>
      </c>
      <c r="G2494" s="182" t="str">
        <f ca="1">IF(C2494=$X$4,IF(ISERROR($V2494),"Enter smelter details","RMI"),IF(ISERROR($V2494),"",OFFSET('Smelter Look-up'!$F$4,$V2494-4,0)))</f>
        <v/>
      </c>
      <c r="H2494" s="183" t="str">
        <f ca="1">IF(ISERROR($V2494),"",OFFSET('Smelter Look-up'!$G$4,$V2494-4,0))</f>
        <v/>
      </c>
      <c r="I2494" s="184" t="str">
        <f ca="1">IF(ISERROR($V2494),"",OFFSET('Smelter Look-up'!$H$4,$V2494-4,0))</f>
        <v/>
      </c>
      <c r="J2494" s="184" t="str">
        <f ca="1">IF(ISERROR($V2494),"",OFFSET('Smelter Look-up'!$I$4,$V2494-4,0))</f>
        <v/>
      </c>
      <c r="K2494" s="224"/>
      <c r="L2494" s="224"/>
      <c r="M2494" s="224"/>
      <c r="N2494" s="224"/>
      <c r="O2494" s="224"/>
      <c r="P2494" s="185"/>
      <c r="Q2494" s="225"/>
      <c r="R2494" s="182" t="str">
        <f ca="1">IF(ISERROR($V2494),"",OFFSET('Smelter Look-up'!$C$4,$V2494-4,0)&amp;"")</f>
        <v/>
      </c>
      <c r="S2494" s="181" t="str">
        <f t="shared" ref="S2494:S2504" ca="1" si="353">IF(B2494="","",IF(ISERROR(MATCH($E2494,CL,0)),"Unknown",INDIRECT("'C'!$A$"&amp;MATCH($E2494,CL,0)+1)))</f>
        <v/>
      </c>
      <c r="T2494" s="181" t="str">
        <f ca="1">IF(B2494="","",IF(ISERROR(MATCH($J2494,SorP!$B$1:$B$6226,0)),"",INDIRECT("'SorP'!$A$"&amp;MATCH($S2494&amp;$J2494,SorP!C:C,0))))</f>
        <v/>
      </c>
      <c r="U2494" s="201"/>
      <c r="V2494" s="226" t="e">
        <f>IF(C2494="",NA(),IF(OR(C2494="Smelter not listed",C2494="Smelter not yet identified"),MATCH($B2494&amp;$D2494,'Smelter Look-up'!$J:$J,0),MATCH($B2494&amp;$C2494,'Smelter Look-up'!$J:$J,0)))</f>
        <v>#N/A</v>
      </c>
      <c r="AB2494" s="228"/>
    </row>
    <row r="2495" spans="1:28" s="227" customFormat="1" ht="20.25">
      <c r="A2495" s="181"/>
      <c r="B2495" s="182" t="str">
        <f>IF(LEN(A2495)=0,"",INDEX('Smelter Look-up'!$A:$A,MATCH($A2495,'Smelter Look-up'!$E:$E,0)))</f>
        <v/>
      </c>
      <c r="C2495" s="186" t="str">
        <f>IF(LEN(A2495)=0,"",INDEX('Smelter Look-up'!$C:$C,MATCH($A2495,'Smelter Look-up'!$E:$E,0)))</f>
        <v/>
      </c>
      <c r="D2495" s="230"/>
      <c r="E2495" s="182" t="str">
        <f ca="1">IF(ISERROR($V2495),"",OFFSET('Smelter Look-up'!$D$4,$V2495-4,0)&amp;"")</f>
        <v/>
      </c>
      <c r="F2495" s="182" t="str">
        <f ca="1">IF(ISERROR($V2495),"",OFFSET('Smelter Look-up'!$E$4,$V2495-4,0))</f>
        <v/>
      </c>
      <c r="G2495" s="182" t="str">
        <f ca="1">IF(C2495=$X$4,IF(ISERROR($V2495),"Enter smelter details","RMI"),IF(ISERROR($V2495),"",OFFSET('Smelter Look-up'!$F$4,$V2495-4,0)))</f>
        <v/>
      </c>
      <c r="H2495" s="183" t="str">
        <f ca="1">IF(ISERROR($V2495),"",OFFSET('Smelter Look-up'!$G$4,$V2495-4,0))</f>
        <v/>
      </c>
      <c r="I2495" s="184" t="str">
        <f ca="1">IF(ISERROR($V2495),"",OFFSET('Smelter Look-up'!$H$4,$V2495-4,0))</f>
        <v/>
      </c>
      <c r="J2495" s="184" t="str">
        <f ca="1">IF(ISERROR($V2495),"",OFFSET('Smelter Look-up'!$I$4,$V2495-4,0))</f>
        <v/>
      </c>
      <c r="K2495" s="224"/>
      <c r="L2495" s="224"/>
      <c r="M2495" s="224"/>
      <c r="N2495" s="224"/>
      <c r="O2495" s="224"/>
      <c r="P2495" s="185"/>
      <c r="Q2495" s="225"/>
      <c r="R2495" s="182" t="str">
        <f ca="1">IF(ISERROR($V2495),"",OFFSET('Smelter Look-up'!$C$4,$V2495-4,0)&amp;"")</f>
        <v/>
      </c>
      <c r="S2495" s="181" t="str">
        <f t="shared" ca="1" si="353"/>
        <v/>
      </c>
      <c r="T2495" s="181" t="str">
        <f ca="1">IF(B2495="","",IF(ISERROR(MATCH($J2495,SorP!$B$1:$B$6226,0)),"",INDIRECT("'SorP'!$A$"&amp;MATCH($S2495&amp;$J2495,SorP!C:C,0))))</f>
        <v/>
      </c>
      <c r="U2495" s="201"/>
      <c r="V2495" s="226" t="e">
        <f>IF(C2495="",NA(),IF(OR(C2495="Smelter not listed",C2495="Smelter not yet identified"),MATCH($B2495&amp;$D2495,'Smelter Look-up'!$J:$J,0),MATCH($B2495&amp;$C2495,'Smelter Look-up'!$J:$J,0)))</f>
        <v>#N/A</v>
      </c>
      <c r="AB2495" s="228"/>
    </row>
    <row r="2496" spans="1:28" s="227" customFormat="1" ht="20.25">
      <c r="A2496" s="181"/>
      <c r="B2496" s="182" t="str">
        <f>IF(LEN(A2496)=0,"",INDEX('Smelter Look-up'!$A:$A,MATCH($A2496,'Smelter Look-up'!$E:$E,0)))</f>
        <v/>
      </c>
      <c r="C2496" s="186" t="str">
        <f>IF(LEN(A2496)=0,"",INDEX('Smelter Look-up'!$C:$C,MATCH($A2496,'Smelter Look-up'!$E:$E,0)))</f>
        <v/>
      </c>
      <c r="D2496" s="230"/>
      <c r="E2496" s="182" t="str">
        <f ca="1">IF(ISERROR($V2496),"",OFFSET('Smelter Look-up'!$D$4,$V2496-4,0)&amp;"")</f>
        <v/>
      </c>
      <c r="F2496" s="182" t="str">
        <f ca="1">IF(ISERROR($V2496),"",OFFSET('Smelter Look-up'!$E$4,$V2496-4,0))</f>
        <v/>
      </c>
      <c r="G2496" s="182" t="str">
        <f ca="1">IF(C2496=$X$4,IF(ISERROR($V2496),"Enter smelter details","RMI"),IF(ISERROR($V2496),"",OFFSET('Smelter Look-up'!$F$4,$V2496-4,0)))</f>
        <v/>
      </c>
      <c r="H2496" s="183" t="str">
        <f ca="1">IF(ISERROR($V2496),"",OFFSET('Smelter Look-up'!$G$4,$V2496-4,0))</f>
        <v/>
      </c>
      <c r="I2496" s="184" t="str">
        <f ca="1">IF(ISERROR($V2496),"",OFFSET('Smelter Look-up'!$H$4,$V2496-4,0))</f>
        <v/>
      </c>
      <c r="J2496" s="184" t="str">
        <f ca="1">IF(ISERROR($V2496),"",OFFSET('Smelter Look-up'!$I$4,$V2496-4,0))</f>
        <v/>
      </c>
      <c r="K2496" s="224"/>
      <c r="L2496" s="224"/>
      <c r="M2496" s="224"/>
      <c r="N2496" s="224"/>
      <c r="O2496" s="224"/>
      <c r="P2496" s="185"/>
      <c r="Q2496" s="225"/>
      <c r="R2496" s="182" t="str">
        <f ca="1">IF(ISERROR($V2496),"",OFFSET('Smelter Look-up'!$C$4,$V2496-4,0)&amp;"")</f>
        <v/>
      </c>
      <c r="S2496" s="181" t="str">
        <f t="shared" ca="1" si="353"/>
        <v/>
      </c>
      <c r="T2496" s="181" t="str">
        <f ca="1">IF(B2496="","",IF(ISERROR(MATCH($J2496,SorP!$B$1:$B$6226,0)),"",INDIRECT("'SorP'!$A$"&amp;MATCH($S2496&amp;$J2496,SorP!C:C,0))))</f>
        <v/>
      </c>
      <c r="U2496" s="201"/>
      <c r="V2496" s="226" t="e">
        <f>IF(C2496="",NA(),IF(OR(C2496="Smelter not listed",C2496="Smelter not yet identified"),MATCH($B2496&amp;$D2496,'Smelter Look-up'!$J:$J,0),MATCH($B2496&amp;$C2496,'Smelter Look-up'!$J:$J,0)))</f>
        <v>#N/A</v>
      </c>
      <c r="AB2496" s="228"/>
    </row>
    <row r="2497" spans="1:28" s="227" customFormat="1" ht="20.25">
      <c r="A2497" s="181"/>
      <c r="B2497" s="182" t="str">
        <f>IF(LEN(A2497)=0,"",INDEX('Smelter Look-up'!$A:$A,MATCH($A2497,'Smelter Look-up'!$E:$E,0)))</f>
        <v/>
      </c>
      <c r="C2497" s="186" t="str">
        <f>IF(LEN(A2497)=0,"",INDEX('Smelter Look-up'!$C:$C,MATCH($A2497,'Smelter Look-up'!$E:$E,0)))</f>
        <v/>
      </c>
      <c r="D2497" s="230"/>
      <c r="E2497" s="182" t="str">
        <f ca="1">IF(ISERROR($V2497),"",OFFSET('Smelter Look-up'!$D$4,$V2497-4,0)&amp;"")</f>
        <v/>
      </c>
      <c r="F2497" s="182" t="str">
        <f ca="1">IF(ISERROR($V2497),"",OFFSET('Smelter Look-up'!$E$4,$V2497-4,0))</f>
        <v/>
      </c>
      <c r="G2497" s="182" t="str">
        <f ca="1">IF(C2497=$X$4,IF(ISERROR($V2497),"Enter smelter details","RMI"),IF(ISERROR($V2497),"",OFFSET('Smelter Look-up'!$F$4,$V2497-4,0)))</f>
        <v/>
      </c>
      <c r="H2497" s="183" t="str">
        <f ca="1">IF(ISERROR($V2497),"",OFFSET('Smelter Look-up'!$G$4,$V2497-4,0))</f>
        <v/>
      </c>
      <c r="I2497" s="184" t="str">
        <f ca="1">IF(ISERROR($V2497),"",OFFSET('Smelter Look-up'!$H$4,$V2497-4,0))</f>
        <v/>
      </c>
      <c r="J2497" s="184" t="str">
        <f ca="1">IF(ISERROR($V2497),"",OFFSET('Smelter Look-up'!$I$4,$V2497-4,0))</f>
        <v/>
      </c>
      <c r="K2497" s="224"/>
      <c r="L2497" s="224"/>
      <c r="M2497" s="224"/>
      <c r="N2497" s="224"/>
      <c r="O2497" s="224"/>
      <c r="P2497" s="185"/>
      <c r="Q2497" s="225"/>
      <c r="R2497" s="182" t="str">
        <f ca="1">IF(ISERROR($V2497),"",OFFSET('Smelter Look-up'!$C$4,$V2497-4,0)&amp;"")</f>
        <v/>
      </c>
      <c r="S2497" s="181" t="str">
        <f t="shared" ca="1" si="353"/>
        <v/>
      </c>
      <c r="T2497" s="181" t="str">
        <f ca="1">IF(B2497="","",IF(ISERROR(MATCH($J2497,SorP!$B$1:$B$6226,0)),"",INDIRECT("'SorP'!$A$"&amp;MATCH($S2497&amp;$J2497,SorP!C:C,0))))</f>
        <v/>
      </c>
      <c r="U2497" s="201"/>
      <c r="V2497" s="226" t="e">
        <f>IF(C2497="",NA(),IF(OR(C2497="Smelter not listed",C2497="Smelter not yet identified"),MATCH($B2497&amp;$D2497,'Smelter Look-up'!$J:$J,0),MATCH($B2497&amp;$C2497,'Smelter Look-up'!$J:$J,0)))</f>
        <v>#N/A</v>
      </c>
      <c r="AB2497" s="228"/>
    </row>
    <row r="2498" spans="1:28" s="227" customFormat="1" ht="20.25">
      <c r="A2498" s="181"/>
      <c r="B2498" s="182" t="str">
        <f>IF(LEN(A2498)=0,"",INDEX('Smelter Look-up'!$A:$A,MATCH($A2498,'Smelter Look-up'!$E:$E,0)))</f>
        <v/>
      </c>
      <c r="C2498" s="186" t="str">
        <f>IF(LEN(A2498)=0,"",INDEX('Smelter Look-up'!$C:$C,MATCH($A2498,'Smelter Look-up'!$E:$E,0)))</f>
        <v/>
      </c>
      <c r="D2498" s="230"/>
      <c r="E2498" s="182" t="str">
        <f ca="1">IF(ISERROR($V2498),"",OFFSET('Smelter Look-up'!$D$4,$V2498-4,0)&amp;"")</f>
        <v/>
      </c>
      <c r="F2498" s="182" t="str">
        <f ca="1">IF(ISERROR($V2498),"",OFFSET('Smelter Look-up'!$E$4,$V2498-4,0))</f>
        <v/>
      </c>
      <c r="G2498" s="182" t="str">
        <f ca="1">IF(C2498=$X$4,IF(ISERROR($V2498),"Enter smelter details","RMI"),IF(ISERROR($V2498),"",OFFSET('Smelter Look-up'!$F$4,$V2498-4,0)))</f>
        <v/>
      </c>
      <c r="H2498" s="183" t="str">
        <f ca="1">IF(ISERROR($V2498),"",OFFSET('Smelter Look-up'!$G$4,$V2498-4,0))</f>
        <v/>
      </c>
      <c r="I2498" s="184" t="str">
        <f ca="1">IF(ISERROR($V2498),"",OFFSET('Smelter Look-up'!$H$4,$V2498-4,0))</f>
        <v/>
      </c>
      <c r="J2498" s="184" t="str">
        <f ca="1">IF(ISERROR($V2498),"",OFFSET('Smelter Look-up'!$I$4,$V2498-4,0))</f>
        <v/>
      </c>
      <c r="K2498" s="224"/>
      <c r="L2498" s="224"/>
      <c r="M2498" s="224"/>
      <c r="N2498" s="224"/>
      <c r="O2498" s="224"/>
      <c r="P2498" s="185"/>
      <c r="Q2498" s="225"/>
      <c r="R2498" s="182" t="str">
        <f ca="1">IF(ISERROR($V2498),"",OFFSET('Smelter Look-up'!$C$4,$V2498-4,0)&amp;"")</f>
        <v/>
      </c>
      <c r="S2498" s="181" t="str">
        <f t="shared" ca="1" si="353"/>
        <v/>
      </c>
      <c r="T2498" s="181" t="str">
        <f ca="1">IF(B2498="","",IF(ISERROR(MATCH($J2498,SorP!$B$1:$B$6226,0)),"",INDIRECT("'SorP'!$A$"&amp;MATCH($S2498&amp;$J2498,SorP!C:C,0))))</f>
        <v/>
      </c>
      <c r="U2498" s="201"/>
      <c r="V2498" s="226" t="e">
        <f>IF(C2498="",NA(),IF(OR(C2498="Smelter not listed",C2498="Smelter not yet identified"),MATCH($B2498&amp;$D2498,'Smelter Look-up'!$J:$J,0),MATCH($B2498&amp;$C2498,'Smelter Look-up'!$J:$J,0)))</f>
        <v>#N/A</v>
      </c>
      <c r="AB2498" s="228"/>
    </row>
    <row r="2499" spans="1:28" s="227" customFormat="1" ht="20.25">
      <c r="A2499" s="181"/>
      <c r="B2499" s="182" t="str">
        <f>IF(LEN(A2499)=0,"",INDEX('Smelter Look-up'!$A:$A,MATCH($A2499,'Smelter Look-up'!$E:$E,0)))</f>
        <v/>
      </c>
      <c r="C2499" s="186" t="str">
        <f>IF(LEN(A2499)=0,"",INDEX('Smelter Look-up'!$C:$C,MATCH($A2499,'Smelter Look-up'!$E:$E,0)))</f>
        <v/>
      </c>
      <c r="D2499" s="230"/>
      <c r="E2499" s="182" t="str">
        <f ca="1">IF(ISERROR($V2499),"",OFFSET('Smelter Look-up'!$D$4,$V2499-4,0)&amp;"")</f>
        <v/>
      </c>
      <c r="F2499" s="182" t="str">
        <f ca="1">IF(ISERROR($V2499),"",OFFSET('Smelter Look-up'!$E$4,$V2499-4,0))</f>
        <v/>
      </c>
      <c r="G2499" s="182" t="str">
        <f ca="1">IF(C2499=$X$4,IF(ISERROR($V2499),"Enter smelter details","RMI"),IF(ISERROR($V2499),"",OFFSET('Smelter Look-up'!$F$4,$V2499-4,0)))</f>
        <v/>
      </c>
      <c r="H2499" s="183" t="str">
        <f ca="1">IF(ISERROR($V2499),"",OFFSET('Smelter Look-up'!$G$4,$V2499-4,0))</f>
        <v/>
      </c>
      <c r="I2499" s="184" t="str">
        <f ca="1">IF(ISERROR($V2499),"",OFFSET('Smelter Look-up'!$H$4,$V2499-4,0))</f>
        <v/>
      </c>
      <c r="J2499" s="184" t="str">
        <f ca="1">IF(ISERROR($V2499),"",OFFSET('Smelter Look-up'!$I$4,$V2499-4,0))</f>
        <v/>
      </c>
      <c r="K2499" s="224"/>
      <c r="L2499" s="224"/>
      <c r="M2499" s="224"/>
      <c r="N2499" s="224"/>
      <c r="O2499" s="224"/>
      <c r="P2499" s="185"/>
      <c r="Q2499" s="225"/>
      <c r="R2499" s="182" t="str">
        <f ca="1">IF(ISERROR($V2499),"",OFFSET('Smelter Look-up'!$C$4,$V2499-4,0)&amp;"")</f>
        <v/>
      </c>
      <c r="S2499" s="181" t="str">
        <f t="shared" ca="1" si="353"/>
        <v/>
      </c>
      <c r="T2499" s="181" t="str">
        <f ca="1">IF(B2499="","",IF(ISERROR(MATCH($J2499,SorP!$B$1:$B$6226,0)),"",INDIRECT("'SorP'!$A$"&amp;MATCH($S2499&amp;$J2499,SorP!C:C,0))))</f>
        <v/>
      </c>
      <c r="U2499" s="201"/>
      <c r="V2499" s="226" t="e">
        <f>IF(C2499="",NA(),IF(OR(C2499="Smelter not listed",C2499="Smelter not yet identified"),MATCH($B2499&amp;$D2499,'Smelter Look-up'!$J:$J,0),MATCH($B2499&amp;$C2499,'Smelter Look-up'!$J:$J,0)))</f>
        <v>#N/A</v>
      </c>
      <c r="AB2499" s="228"/>
    </row>
    <row r="2500" spans="1:28" s="227" customFormat="1" ht="20.25">
      <c r="A2500" s="181"/>
      <c r="B2500" s="182" t="str">
        <f>IF(LEN(A2500)=0,"",INDEX('Smelter Look-up'!$A:$A,MATCH($A2500,'Smelter Look-up'!$E:$E,0)))</f>
        <v/>
      </c>
      <c r="C2500" s="186" t="str">
        <f>IF(LEN(A2500)=0,"",INDEX('Smelter Look-up'!$C:$C,MATCH($A2500,'Smelter Look-up'!$E:$E,0)))</f>
        <v/>
      </c>
      <c r="D2500" s="230"/>
      <c r="E2500" s="182" t="str">
        <f ca="1">IF(ISERROR($V2500),"",OFFSET('Smelter Look-up'!$D$4,$V2500-4,0)&amp;"")</f>
        <v/>
      </c>
      <c r="F2500" s="182" t="str">
        <f ca="1">IF(ISERROR($V2500),"",OFFSET('Smelter Look-up'!$E$4,$V2500-4,0))</f>
        <v/>
      </c>
      <c r="G2500" s="182" t="str">
        <f ca="1">IF(C2500=$X$4,IF(ISERROR($V2500),"Enter smelter details","RMI"),IF(ISERROR($V2500),"",OFFSET('Smelter Look-up'!$F$4,$V2500-4,0)))</f>
        <v/>
      </c>
      <c r="H2500" s="183" t="str">
        <f ca="1">IF(ISERROR($V2500),"",OFFSET('Smelter Look-up'!$G$4,$V2500-4,0))</f>
        <v/>
      </c>
      <c r="I2500" s="184" t="str">
        <f ca="1">IF(ISERROR($V2500),"",OFFSET('Smelter Look-up'!$H$4,$V2500-4,0))</f>
        <v/>
      </c>
      <c r="J2500" s="184" t="str">
        <f ca="1">IF(ISERROR($V2500),"",OFFSET('Smelter Look-up'!$I$4,$V2500-4,0))</f>
        <v/>
      </c>
      <c r="K2500" s="224"/>
      <c r="L2500" s="224"/>
      <c r="M2500" s="224"/>
      <c r="N2500" s="224"/>
      <c r="O2500" s="224"/>
      <c r="P2500" s="185"/>
      <c r="Q2500" s="225"/>
      <c r="R2500" s="182" t="str">
        <f ca="1">IF(ISERROR($V2500),"",OFFSET('Smelter Look-up'!$C$4,$V2500-4,0)&amp;"")</f>
        <v/>
      </c>
      <c r="S2500" s="181" t="str">
        <f t="shared" ca="1" si="353"/>
        <v/>
      </c>
      <c r="T2500" s="181" t="str">
        <f ca="1">IF(B2500="","",IF(ISERROR(MATCH($J2500,SorP!$B$1:$B$6226,0)),"",INDIRECT("'SorP'!$A$"&amp;MATCH($S2500&amp;$J2500,SorP!C:C,0))))</f>
        <v/>
      </c>
      <c r="U2500" s="201"/>
      <c r="V2500" s="226" t="e">
        <f>IF(C2500="",NA(),IF(OR(C2500="Smelter not listed",C2500="Smelter not yet identified"),MATCH($B2500&amp;$D2500,'Smelter Look-up'!$J:$J,0),MATCH($B2500&amp;$C2500,'Smelter Look-up'!$J:$J,0)))</f>
        <v>#N/A</v>
      </c>
      <c r="AB2500" s="228"/>
    </row>
    <row r="2501" spans="1:28" s="227" customFormat="1" ht="20.25">
      <c r="A2501" s="181"/>
      <c r="B2501" s="182" t="str">
        <f>IF(LEN(A2501)=0,"",INDEX('Smelter Look-up'!$A:$A,MATCH($A2501,'Smelter Look-up'!$E:$E,0)))</f>
        <v/>
      </c>
      <c r="C2501" s="186" t="str">
        <f>IF(LEN(A2501)=0,"",INDEX('Smelter Look-up'!$C:$C,MATCH($A2501,'Smelter Look-up'!$E:$E,0)))</f>
        <v/>
      </c>
      <c r="D2501" s="230"/>
      <c r="E2501" s="182" t="str">
        <f ca="1">IF(ISERROR($V2501),"",OFFSET('Smelter Look-up'!$D$4,$V2501-4,0)&amp;"")</f>
        <v/>
      </c>
      <c r="F2501" s="182" t="str">
        <f ca="1">IF(ISERROR($V2501),"",OFFSET('Smelter Look-up'!$E$4,$V2501-4,0))</f>
        <v/>
      </c>
      <c r="G2501" s="182" t="str">
        <f ca="1">IF(C2501=$X$4,IF(ISERROR($V2501),"Enter smelter details","RMI"),IF(ISERROR($V2501),"",OFFSET('Smelter Look-up'!$F$4,$V2501-4,0)))</f>
        <v/>
      </c>
      <c r="H2501" s="183" t="str">
        <f ca="1">IF(ISERROR($V2501),"",OFFSET('Smelter Look-up'!$G$4,$V2501-4,0))</f>
        <v/>
      </c>
      <c r="I2501" s="184" t="str">
        <f ca="1">IF(ISERROR($V2501),"",OFFSET('Smelter Look-up'!$H$4,$V2501-4,0))</f>
        <v/>
      </c>
      <c r="J2501" s="184" t="str">
        <f ca="1">IF(ISERROR($V2501),"",OFFSET('Smelter Look-up'!$I$4,$V2501-4,0))</f>
        <v/>
      </c>
      <c r="K2501" s="224"/>
      <c r="L2501" s="224"/>
      <c r="M2501" s="224"/>
      <c r="N2501" s="224"/>
      <c r="O2501" s="224"/>
      <c r="P2501" s="185"/>
      <c r="Q2501" s="225"/>
      <c r="R2501" s="182" t="str">
        <f ca="1">IF(ISERROR($V2501),"",OFFSET('Smelter Look-up'!$C$4,$V2501-4,0)&amp;"")</f>
        <v/>
      </c>
      <c r="S2501" s="181" t="str">
        <f t="shared" ca="1" si="353"/>
        <v/>
      </c>
      <c r="T2501" s="181" t="str">
        <f ca="1">IF(B2501="","",IF(ISERROR(MATCH($J2501,SorP!$B$1:$B$6226,0)),"",INDIRECT("'SorP'!$A$"&amp;MATCH($S2501&amp;$J2501,SorP!C:C,0))))</f>
        <v/>
      </c>
      <c r="U2501" s="201"/>
      <c r="V2501" s="226" t="e">
        <f>IF(C2501="",NA(),IF(OR(C2501="Smelter not listed",C2501="Smelter not yet identified"),MATCH($B2501&amp;$D2501,'Smelter Look-up'!$J:$J,0),MATCH($B2501&amp;$C2501,'Smelter Look-up'!$J:$J,0)))</f>
        <v>#N/A</v>
      </c>
      <c r="AB2501" s="228"/>
    </row>
    <row r="2502" spans="1:28" s="227" customFormat="1" ht="20.25">
      <c r="A2502" s="181"/>
      <c r="B2502" s="182" t="str">
        <f>IF(LEN(A2502)=0,"",INDEX('Smelter Look-up'!$A:$A,MATCH($A2502,'Smelter Look-up'!$E:$E,0)))</f>
        <v/>
      </c>
      <c r="C2502" s="186" t="str">
        <f>IF(LEN(A2502)=0,"",INDEX('Smelter Look-up'!$C:$C,MATCH($A2502,'Smelter Look-up'!$E:$E,0)))</f>
        <v/>
      </c>
      <c r="D2502" s="230"/>
      <c r="E2502" s="182" t="str">
        <f ca="1">IF(ISERROR($V2502),"",OFFSET('Smelter Look-up'!$D$4,$V2502-4,0)&amp;"")</f>
        <v/>
      </c>
      <c r="F2502" s="182" t="str">
        <f ca="1">IF(ISERROR($V2502),"",OFFSET('Smelter Look-up'!$E$4,$V2502-4,0))</f>
        <v/>
      </c>
      <c r="G2502" s="182" t="str">
        <f ca="1">IF(C2502=$X$4,IF(ISERROR($V2502),"Enter smelter details","RMI"),IF(ISERROR($V2502),"",OFFSET('Smelter Look-up'!$F$4,$V2502-4,0)))</f>
        <v/>
      </c>
      <c r="H2502" s="183" t="str">
        <f ca="1">IF(ISERROR($V2502),"",OFFSET('Smelter Look-up'!$G$4,$V2502-4,0))</f>
        <v/>
      </c>
      <c r="I2502" s="184" t="str">
        <f ca="1">IF(ISERROR($V2502),"",OFFSET('Smelter Look-up'!$H$4,$V2502-4,0))</f>
        <v/>
      </c>
      <c r="J2502" s="184" t="str">
        <f ca="1">IF(ISERROR($V2502),"",OFFSET('Smelter Look-up'!$I$4,$V2502-4,0))</f>
        <v/>
      </c>
      <c r="K2502" s="224"/>
      <c r="L2502" s="224"/>
      <c r="M2502" s="224"/>
      <c r="N2502" s="224"/>
      <c r="O2502" s="224"/>
      <c r="P2502" s="185"/>
      <c r="Q2502" s="225"/>
      <c r="R2502" s="182" t="str">
        <f ca="1">IF(ISERROR($V2502),"",OFFSET('Smelter Look-up'!$C$4,$V2502-4,0)&amp;"")</f>
        <v/>
      </c>
      <c r="S2502" s="181" t="str">
        <f t="shared" ca="1" si="353"/>
        <v/>
      </c>
      <c r="T2502" s="181" t="str">
        <f ca="1">IF(B2502="","",IF(ISERROR(MATCH($J2502,SorP!$B$1:$B$6226,0)),"",INDIRECT("'SorP'!$A$"&amp;MATCH($S2502&amp;$J2502,SorP!C:C,0))))</f>
        <v/>
      </c>
      <c r="U2502" s="201"/>
      <c r="V2502" s="226" t="e">
        <f>IF(C2502="",NA(),IF(OR(C2502="Smelter not listed",C2502="Smelter not yet identified"),MATCH($B2502&amp;$D2502,'Smelter Look-up'!$J:$J,0),MATCH($B2502&amp;$C2502,'Smelter Look-up'!$J:$J,0)))</f>
        <v>#N/A</v>
      </c>
      <c r="AB2502" s="228"/>
    </row>
    <row r="2503" spans="1:28" s="227" customFormat="1" ht="20.25">
      <c r="A2503" s="181"/>
      <c r="B2503" s="182" t="str">
        <f>IF(LEN(A2503)=0,"",INDEX('Smelter Look-up'!$A:$A,MATCH($A2503,'Smelter Look-up'!$E:$E,0)))</f>
        <v/>
      </c>
      <c r="C2503" s="186" t="str">
        <f>IF(LEN(A2503)=0,"",INDEX('Smelter Look-up'!$C:$C,MATCH($A2503,'Smelter Look-up'!$E:$E,0)))</f>
        <v/>
      </c>
      <c r="D2503" s="230"/>
      <c r="E2503" s="182" t="str">
        <f ca="1">IF(ISERROR($V2503),"",OFFSET('Smelter Look-up'!$D$4,$V2503-4,0)&amp;"")</f>
        <v/>
      </c>
      <c r="F2503" s="182" t="str">
        <f ca="1">IF(ISERROR($V2503),"",OFFSET('Smelter Look-up'!$E$4,$V2503-4,0))</f>
        <v/>
      </c>
      <c r="G2503" s="182" t="str">
        <f ca="1">IF(C2503=$X$4,IF(ISERROR($V2503),"Enter smelter details","RMI"),IF(ISERROR($V2503),"",OFFSET('Smelter Look-up'!$F$4,$V2503-4,0)))</f>
        <v/>
      </c>
      <c r="H2503" s="183" t="str">
        <f ca="1">IF(ISERROR($V2503),"",OFFSET('Smelter Look-up'!$G$4,$V2503-4,0))</f>
        <v/>
      </c>
      <c r="I2503" s="184" t="str">
        <f ca="1">IF(ISERROR($V2503),"",OFFSET('Smelter Look-up'!$H$4,$V2503-4,0))</f>
        <v/>
      </c>
      <c r="J2503" s="184" t="str">
        <f ca="1">IF(ISERROR($V2503),"",OFFSET('Smelter Look-up'!$I$4,$V2503-4,0))</f>
        <v/>
      </c>
      <c r="K2503" s="224"/>
      <c r="L2503" s="224"/>
      <c r="M2503" s="224"/>
      <c r="N2503" s="224"/>
      <c r="O2503" s="224"/>
      <c r="P2503" s="185"/>
      <c r="Q2503" s="225"/>
      <c r="R2503" s="182" t="str">
        <f ca="1">IF(ISERROR($V2503),"",OFFSET('Smelter Look-up'!$C$4,$V2503-4,0)&amp;"")</f>
        <v/>
      </c>
      <c r="S2503" s="181" t="str">
        <f t="shared" ca="1" si="353"/>
        <v/>
      </c>
      <c r="T2503" s="181" t="str">
        <f ca="1">IF(B2503="","",IF(ISERROR(MATCH($J2503,SorP!$B$1:$B$6226,0)),"",INDIRECT("'SorP'!$A$"&amp;MATCH($S2503&amp;$J2503,SorP!C:C,0))))</f>
        <v/>
      </c>
      <c r="U2503" s="201"/>
      <c r="V2503" s="226" t="e">
        <f>IF(C2503="",NA(),IF(OR(C2503="Smelter not listed",C2503="Smelter not yet identified"),MATCH($B2503&amp;$D2503,'Smelter Look-up'!$J:$J,0),MATCH($B2503&amp;$C2503,'Smelter Look-up'!$J:$J,0)))</f>
        <v>#N/A</v>
      </c>
      <c r="AB2503" s="228"/>
    </row>
    <row r="2504" spans="1:28" s="227" customFormat="1" ht="20.25">
      <c r="A2504" s="181"/>
      <c r="B2504" s="286" t="str">
        <f>IF(LEN(A2504)=0,"",INDEX('Smelter Look-up'!$A:$A,MATCH($A2504,'Smelter Look-up'!$E:$E,0)))</f>
        <v/>
      </c>
      <c r="C2504" s="186" t="str">
        <f>IF(LEN(A2504)=0,"",INDEX('Smelter Look-up'!$C:$C,MATCH($A2504,'Smelter Look-up'!$E:$E,0)))</f>
        <v/>
      </c>
      <c r="D2504" s="289"/>
      <c r="E2504" s="286" t="str">
        <f ca="1">IF(ISERROR($V2504),"",OFFSET('Smelter Look-up'!$D$4,$V2504-4,0)&amp;"")</f>
        <v/>
      </c>
      <c r="F2504" s="286" t="str">
        <f ca="1">IF(ISERROR($V2504),"",OFFSET('Smelter Look-up'!$E$4,$V2504-4,0))</f>
        <v/>
      </c>
      <c r="G2504" s="286" t="str">
        <f ca="1">IF(C2504=$X$4,IF(ISERROR($V2504),"Enter smelter details","RMI"),IF(ISERROR($V2504),"",OFFSET('Smelter Look-up'!$F$4,$V2504-4,0)))</f>
        <v/>
      </c>
      <c r="H2504" s="290" t="str">
        <f ca="1">IF(ISERROR($V2504),"",OFFSET('Smelter Look-up'!$G$4,$V2504-4,0))</f>
        <v/>
      </c>
      <c r="I2504" s="291" t="str">
        <f ca="1">IF(ISERROR($V2504),"",OFFSET('Smelter Look-up'!$H$4,$V2504-4,0))</f>
        <v/>
      </c>
      <c r="J2504" s="292" t="str">
        <f ca="1">IF(ISERROR($V2504),"",OFFSET('Smelter Look-up'!$I$4,$V2504-4,0))</f>
        <v/>
      </c>
      <c r="K2504" s="224"/>
      <c r="L2504" s="224"/>
      <c r="M2504" s="224"/>
      <c r="N2504" s="224"/>
      <c r="O2504" s="224"/>
      <c r="P2504" s="288"/>
      <c r="Q2504" s="285"/>
      <c r="R2504" s="287" t="str">
        <f ca="1">IF(ISERROR($V2504),"",OFFSET('Smelter Look-up'!$C$4,$V2504-4,0)&amp;"")</f>
        <v/>
      </c>
      <c r="S2504" s="284" t="str">
        <f t="shared" ca="1" si="353"/>
        <v/>
      </c>
      <c r="T2504" s="181" t="str">
        <f ca="1">IF(B2504="","",IF(ISERROR(MATCH($J2504,SorP!$B$1:$B$6226,0)),"",INDIRECT("'SorP'!$A$"&amp;MATCH($S2504&amp;$J2504,SorP!C:C,0))))</f>
        <v/>
      </c>
      <c r="U2504" s="201"/>
      <c r="V2504" s="226" t="e">
        <f>IF(C2504="",NA(),IF(OR(C2504="Smelter not listed",C2504="Smelter not yet identified"),MATCH($B2504&amp;$D2504,'Smelter Look-up'!$J:$J,0),MATCH($B2504&amp;$C2504,'Smelter Look-up'!$J:$J,0)))</f>
        <v>#N/A</v>
      </c>
      <c r="X2504" s="227">
        <f ca="1">IF(AND(C2504="Smelter not listed",OR(LEN(D2504)=0,LEN(E2504)=0)),1,0)</f>
        <v>0</v>
      </c>
      <c r="AB2504" s="228" t="str">
        <f>B2504&amp;C2504</f>
        <v/>
      </c>
    </row>
    <row r="2507" spans="1:28" ht="13.5" thickBot="1"/>
  </sheetData>
  <sheetProtection sheet="1" formatRows="0" deleteRows="0" autoFilter="0"/>
  <autoFilter ref="A4:Q4"/>
  <customSheetViews>
    <customSheetView guid="{51531B83-BDD7-4890-A744-04812A317369}" scale="55" showGridLines="0" fitToPage="1" showAutoFilter="1" hiddenColumns="1" topLeftCell="A2">
      <pane ySplit="3" topLeftCell="A5" activePane="bottomLeft" state="frozen"/>
      <selection pane="bottomLeft" activeCell="D5" sqref="D5"/>
      <pageMargins left="0.70866141732283472" right="0.70866141732283472" top="0.74803149606299213" bottom="0.74803149606299213" header="0.31496062992125984" footer="0.31496062992125984"/>
      <pageSetup scale="43" fitToWidth="2" fitToHeight="100" orientation="landscape" r:id="rId1"/>
      <headerFooter>
        <oddHeader>&amp;C&amp;P ページ</oddHeader>
      </headerFooter>
      <autoFilter ref="A4:AM4"/>
    </customSheetView>
  </customSheetViews>
  <mergeCells count="3">
    <mergeCell ref="J2:O2"/>
    <mergeCell ref="B3:E3"/>
    <mergeCell ref="G3:I3"/>
  </mergeCells>
  <conditionalFormatting sqref="B5:B2504">
    <cfRule type="expression" dxfId="21" priority="1" stopIfTrue="1">
      <formula>IF(B5="",TRUE)</formula>
    </cfRule>
    <cfRule type="expression" dxfId="20" priority="2" stopIfTrue="1">
      <formula>IF(AND(COUNTIF(MetalSmelter,B5&amp;C5)=0,LEN(C5)&gt;0),TRUE,FALSE)</formula>
    </cfRule>
  </conditionalFormatting>
  <conditionalFormatting sqref="C5:C2504">
    <cfRule type="expression" dxfId="19" priority="9" stopIfTrue="1">
      <formula>IF(AND(B5&lt;&gt;"",C5=""),TRUE)</formula>
    </cfRule>
  </conditionalFormatting>
  <conditionalFormatting sqref="D5:D2504">
    <cfRule type="expression" dxfId="18" priority="13" stopIfTrue="1">
      <formula>IF(AND(LEN($C5)&gt;0,AND($C5&lt;&gt;"Smelter Not Listed",ISBLANK($D5))),1,0)</formula>
    </cfRule>
    <cfRule type="expression" dxfId="17" priority="20" stopIfTrue="1">
      <formula>IF(AND(D5="",$C5=$X$4),TRUE)</formula>
    </cfRule>
    <cfRule type="expression" dxfId="16" priority="21" stopIfTrue="1">
      <formula>IF(FIND("!",D5),TRUE)</formula>
    </cfRule>
  </conditionalFormatting>
  <conditionalFormatting sqref="E5:E2504 R5:R2504">
    <cfRule type="expression" dxfId="15" priority="7" stopIfTrue="1">
      <formula>IF(AND(E5="",$C5=$X$4),TRUE)</formula>
    </cfRule>
    <cfRule type="expression" dxfId="14" priority="8" stopIfTrue="1">
      <formula>IF(FIND("!",E5),TRUE)</formula>
    </cfRule>
  </conditionalFormatting>
  <conditionalFormatting sqref="F5:F2504">
    <cfRule type="expression" dxfId="13" priority="5" stopIfTrue="1">
      <formula>IF(AND(LEN($A5)&gt;0,$A5&lt;&gt;$F5),TRUE,FALSE)</formula>
    </cfRule>
  </conditionalFormatting>
  <conditionalFormatting sqref="G5:G2504">
    <cfRule type="expression" dxfId="12" priority="22" stopIfTrue="1">
      <formula>IF(FIND("Enter smelter details",G5),TRUE)</formula>
    </cfRule>
  </conditionalFormatting>
  <dataValidations count="5">
    <dataValidation type="list" allowBlank="1" showInputMessage="1" showErrorMessage="1" sqref="B5:B2504">
      <formula1>Metal</formula1>
    </dataValidation>
    <dataValidation allowBlank="1" showErrorMessage="1" sqref="F5:G2504"/>
    <dataValidation type="list" showInputMessage="1" showErrorMessage="1" sqref="C5:C2504">
      <formula1>SN</formula1>
    </dataValidation>
    <dataValidation type="list" allowBlank="1" showInputMessage="1" showErrorMessage="1" sqref="E5:E2504">
      <formula1>CL</formula1>
    </dataValidation>
    <dataValidation type="list" allowBlank="1" showInputMessage="1" showErrorMessage="1" sqref="P5:P2504">
      <formula1>$AH$2:$AH$4</formula1>
    </dataValidation>
  </dataValidations>
  <hyperlinks>
    <hyperlink ref="J2:O2" r:id="rId2" display="http://www.responsiblemineralsinitiative.org/conformant-smelter-refiner-lists/"/>
  </hyperlinks>
  <pageMargins left="0.70866141732283472" right="0.70866141732283472" top="0.74803149606299213" bottom="0.74803149606299213" header="0.31496062992125984" footer="0.31496062992125984"/>
  <pageSetup scale="43" fitToWidth="2" fitToHeight="100" orientation="landscape" r:id="rId3"/>
  <headerFooter>
    <oddHeader>&amp;C&amp;P ページ</oddHeader>
  </headerFooter>
  <drawing r:id="rId4"/>
  <extLst xmlns:x14="http://schemas.microsoft.com/office/spreadsheetml/2009/9/main">
    <ext uri="{78C0D931-6437-407d-A8EE-F0AAD7539E65}">
      <x14:conditionalFormattings>
        <x14:conditionalFormatting xmlns:xm="http://schemas.microsoft.com/office/excel/2006/main">
          <x14:cfRule type="expression" priority="6" stopIfTrue="1" id="{3A2C08C1-A3CB-4039-99D1-6146192A6F94}">
            <xm:f>IF(OR(AND(B5="Tantalum",Declaration!$P$38=""),AND(B5="Tin",Declaration!$P$39=""),AND(B5="Gold",Declaration!$P$40=""),AND(B5="Tungsten",Declaration!$P$41="")),TRUE,FALSE)</xm:f>
            <x14:dxf>
              <fill>
                <patternFill>
                  <bgColor rgb="FFFF0000"/>
                </patternFill>
              </fill>
            </x14:dxf>
          </x14:cfRule>
          <xm:sqref>B5:B2504</xm:sqref>
        </x14:conditionalFormatting>
        <x14:conditionalFormatting xmlns:xm="http://schemas.microsoft.com/office/excel/2006/main">
          <x14:cfRule type="expression" priority="4" stopIfTrue="1" id="{4DF03B03-3E0F-40B2-A5D1-B1DA6639A4FD}">
            <xm:f>IF(OR(AND(B5="Tantalum",Declaration!$P$38=""),AND(B5="Tin",Declaration!$P$39=""),AND(B5="Gold",Declaration!$P$40=""),AND(B5="Tungsten",Declaration!$P$41="")),TRUE,FALSE)</xm:f>
            <x14:dxf>
              <fill>
                <patternFill>
                  <bgColor rgb="FFFF0000"/>
                </patternFill>
              </fill>
            </x14:dxf>
          </x14:cfRule>
          <xm:sqref>C5:C2504</xm:sqref>
        </x14:conditionalFormatting>
      </x14:conditionalFormattings>
    </ext>
  </extLst>
</worksheet>
</file>

<file path=xl/worksheets/sheet6.xml><?xml version="1.0" encoding="utf-8"?>
<worksheet xmlns="http://schemas.openxmlformats.org/spreadsheetml/2006/main" xmlns:r="http://schemas.openxmlformats.org/officeDocument/2006/relationships">
  <sheetPr codeName="Sheet12">
    <tabColor rgb="FFFF0000"/>
    <pageSetUpPr fitToPage="1"/>
  </sheetPr>
  <dimension ref="A1:O73"/>
  <sheetViews>
    <sheetView showGridLines="0" showZeros="0" zoomScalePageLayoutView="70" workbookViewId="0">
      <pane xSplit="1" ySplit="3" topLeftCell="B4" activePane="bottomRight" state="frozen"/>
      <selection activeCell="A4" sqref="A4"/>
      <selection pane="topRight" activeCell="A4" sqref="A4"/>
      <selection pane="bottomLeft" activeCell="A4" sqref="A4"/>
      <selection pane="bottomRight" activeCell="A4" sqref="A4"/>
    </sheetView>
  </sheetViews>
  <sheetFormatPr defaultColWidth="8.875" defaultRowHeight="12.75"/>
  <cols>
    <col min="1" max="1" width="45.125" style="19" customWidth="1"/>
    <col min="2" max="2" width="42.875" style="20" customWidth="1"/>
    <col min="3" max="3" width="51.625" style="19" customWidth="1"/>
    <col min="4" max="4" width="29.125" style="20" customWidth="1"/>
    <col min="5" max="5" width="9" style="19" customWidth="1"/>
    <col min="6" max="6" width="13.625" style="19" hidden="1" customWidth="1"/>
    <col min="7" max="7" width="13.375" style="19" hidden="1" customWidth="1"/>
    <col min="8" max="9" width="9" style="19" hidden="1" customWidth="1"/>
    <col min="10" max="10" width="48.875" style="19" hidden="1" customWidth="1"/>
    <col min="11" max="11" width="9" style="19" hidden="1" customWidth="1"/>
    <col min="12" max="15" width="8.875" style="19" hidden="1" customWidth="1"/>
    <col min="16" max="18" width="8.875" style="19" customWidth="1"/>
    <col min="19" max="16384" width="8.875" style="19"/>
  </cols>
  <sheetData>
    <row r="1" spans="1:10" ht="30">
      <c r="A1" s="392" t="str">
        <f ca="1">OFFSET(L!$C$1,MATCH("Checker"&amp;ADDRESS(ROW(),COLUMN(),4),L!$A:$A,0)-1,SL,,)</f>
        <v>To ensure all required fields have been populated before submitting to your customers review form for any line items highlighted in red</v>
      </c>
      <c r="B1" s="392"/>
      <c r="C1" s="392"/>
      <c r="D1" s="119" t="str">
        <f ca="1">OFFSET(L!$C$1,MATCH("Checker"&amp;ADDRESS(ROW(),COLUMN(),4),L!$A:$A,0)-1,SL,,)</f>
        <v>Required fields remaining to be completed</v>
      </c>
      <c r="E1" s="20" t="s">
        <v>796</v>
      </c>
    </row>
    <row r="2" spans="1:10" ht="15">
      <c r="A2" s="66" t="s">
        <v>888</v>
      </c>
      <c r="B2" s="67" t="str">
        <f>IF(F65=1,"Click here to return to Smelter List","")</f>
        <v>Click here to return to Smelter List</v>
      </c>
      <c r="C2" s="121" t="str">
        <f>IF(F65=1,"Click here to return to Product List","")</f>
        <v>Click here to return to Product List</v>
      </c>
      <c r="D2" s="151" t="str">
        <f ca="1">IF(H70=0,"0",H70)</f>
        <v>0</v>
      </c>
    </row>
    <row r="3" spans="1:10" ht="15">
      <c r="A3" s="68" t="str">
        <f ca="1">OFFSET(L!$C$1,MATCH("Checker"&amp;ADDRESS(ROW(),COLUMN(),4),L!$A:$A,0)-1,SL,,)</f>
        <v>Required Fields</v>
      </c>
      <c r="B3" s="68" t="str">
        <f ca="1">OFFSET(L!$C$1,MATCH("Checker"&amp;ADDRESS(ROW(),COLUMN(),4),L!$A:$A,0)-1,SL,,)</f>
        <v>Answer provided</v>
      </c>
      <c r="C3" s="68" t="str">
        <f ca="1">OFFSET(L!$C$1,MATCH("Checker"&amp;ADDRESS(ROW(),COLUMN(),4),L!$A:$A,0)-1,SL,,)</f>
        <v>Notes</v>
      </c>
      <c r="D3" s="68" t="str">
        <f ca="1">OFFSET(L!$C$1,MATCH("Checker"&amp;ADDRESS(ROW(),COLUMN(),4),L!$A:$A,0)-1,SL,,)</f>
        <v>Hyperlink to source</v>
      </c>
      <c r="F3" s="69" t="s">
        <v>523</v>
      </c>
      <c r="G3" s="19" t="s">
        <v>522</v>
      </c>
      <c r="H3" s="19" t="s">
        <v>524</v>
      </c>
      <c r="I3" s="19" t="s">
        <v>1305</v>
      </c>
      <c r="J3" s="19" t="s">
        <v>1306</v>
      </c>
    </row>
    <row r="4" spans="1:10" ht="39">
      <c r="A4" s="90" t="str">
        <f ca="1">Declaration!B8</f>
        <v>Company Name (*):</v>
      </c>
      <c r="B4" s="89" t="str">
        <f>Declaration!D8</f>
        <v>VLSI Solution Oy</v>
      </c>
      <c r="C4" s="89" t="str">
        <f t="shared" ref="C4" ca="1" si="0">IF(H4=1,J4,I4)</f>
        <v>Complete</v>
      </c>
      <c r="D4" s="95" t="str">
        <f>IF(H4=1,"Click here to enter Company Name","")</f>
        <v/>
      </c>
      <c r="E4" s="20" t="s">
        <v>1295</v>
      </c>
      <c r="F4" s="93">
        <v>1</v>
      </c>
      <c r="G4" s="70">
        <f t="shared" ref="G4" si="1">IF(B4=0,1,0)</f>
        <v>0</v>
      </c>
      <c r="H4" s="71">
        <f>F4*G4</f>
        <v>0</v>
      </c>
      <c r="I4" s="147" t="str">
        <f ca="1">OFFSET(L!$C$1,MATCH("Checker"&amp;"Comp",L!$A:$A,0)-1,SL,,)</f>
        <v>Complete</v>
      </c>
      <c r="J4" s="148" t="str">
        <f ca="1">OFFSET(L!$C$1,MATCH("Checker"&amp;ADDRESS(ROW(),COLUMN(),4),L!$A:$A,0)-1,SL,,)</f>
        <v>Provide your company name on the Declaration tab cell D8</v>
      </c>
    </row>
    <row r="5" spans="1:10" ht="39">
      <c r="A5" s="90" t="str">
        <f ca="1">Declaration!B9</f>
        <v>Declaration Scope or Class (*):</v>
      </c>
      <c r="B5" s="89" t="str">
        <f>Declaration!D9</f>
        <v>A. Company</v>
      </c>
      <c r="C5" s="89" t="str">
        <f ca="1">IF(H5=1,J5,I5)</f>
        <v>Complete</v>
      </c>
      <c r="D5" s="95" t="str">
        <f>IF(H5=1,"Click here to enter Declaration Scope","")</f>
        <v/>
      </c>
      <c r="E5" s="20" t="s">
        <v>1295</v>
      </c>
      <c r="F5" s="93">
        <v>1</v>
      </c>
      <c r="G5" s="70">
        <f>IF(B5=0,1,0)</f>
        <v>0</v>
      </c>
      <c r="H5" s="71">
        <f t="shared" ref="H5" si="2">F5*G5</f>
        <v>0</v>
      </c>
      <c r="I5" s="147" t="str">
        <f ca="1">OFFSET(L!$C$1,MATCH("Checker"&amp;"Comp",L!$A:$A,0)-1,SL,,)</f>
        <v>Complete</v>
      </c>
      <c r="J5" s="148" t="str">
        <f ca="1">OFFSET(L!$C$1,MATCH("Checker"&amp;ADDRESS(ROW(),COLUMN(),4),L!$A:$A,0)-1,SL,,)</f>
        <v>Select the scope of declaration on the Declaration tab cell D9</v>
      </c>
    </row>
    <row r="6" spans="1:10" ht="39">
      <c r="A6" s="90" t="str">
        <f ca="1">Declaration!B10</f>
        <v>Description of Scope:</v>
      </c>
      <c r="B6" s="89">
        <f>Declaration!D10</f>
        <v>0</v>
      </c>
      <c r="C6" s="89" t="str">
        <f ca="1">IF(H6=1,J6,I6)</f>
        <v>Complete</v>
      </c>
      <c r="D6" s="95" t="str">
        <f>IF(H6=1,"Click here to provide a Description of Scope","")</f>
        <v/>
      </c>
      <c r="E6" s="20" t="s">
        <v>1295</v>
      </c>
      <c r="F6" s="94">
        <f>IF(OR(B5=Declaration!P9,B5=Declaration!Q9,B5=0),0,1)</f>
        <v>0</v>
      </c>
      <c r="G6" s="70">
        <f>IF(B6=0,1,0)</f>
        <v>1</v>
      </c>
      <c r="H6" s="71">
        <f t="shared" ref="H6:H17" si="3">F6*G6</f>
        <v>0</v>
      </c>
      <c r="I6" s="147" t="str">
        <f ca="1">OFFSET(L!$C$1,MATCH("Checker"&amp;"Comp",L!$A:$A,0)-1,SL,,)</f>
        <v>Complete</v>
      </c>
      <c r="J6" s="19" t="str">
        <f ca="1">OFFSET(L!$C$1,MATCH("Checker"&amp;ADDRESS(ROW(),COLUMN(),4),L!$A:$A,0)-1,SL,,)</f>
        <v>Provide description of scope on Declaration tab cell D10</v>
      </c>
    </row>
    <row r="7" spans="1:10" ht="39">
      <c r="A7" s="90" t="str">
        <f ca="1">Declaration!B15</f>
        <v>Contact Name (*):</v>
      </c>
      <c r="B7" s="89" t="str">
        <f>Declaration!D15</f>
        <v>Jori Simpanen</v>
      </c>
      <c r="C7" s="89" t="str">
        <f ca="1">IF(H7=1,J7,I7)</f>
        <v>Complete</v>
      </c>
      <c r="D7" s="95" t="str">
        <f>IF(H7=1,"Click here to enter Contact Name","")</f>
        <v/>
      </c>
      <c r="E7" s="20" t="s">
        <v>1295</v>
      </c>
      <c r="F7" s="93">
        <v>1</v>
      </c>
      <c r="G7" s="70">
        <f>IF(B7=0,1,0)</f>
        <v>0</v>
      </c>
      <c r="H7" s="71">
        <f t="shared" si="3"/>
        <v>0</v>
      </c>
      <c r="I7" s="147" t="str">
        <f ca="1">OFFSET(L!$C$1,MATCH("Checker"&amp;"Comp",L!$A:$A,0)-1,SL,,)</f>
        <v>Complete</v>
      </c>
      <c r="J7" s="19" t="str">
        <f ca="1">OFFSET(L!$C$1,MATCH("Checker"&amp;ADDRESS(ROW(),COLUMN(),4),L!$A:$A,0)-1,SL,,)</f>
        <v>Provide contact name in Declaration tab cell D15</v>
      </c>
    </row>
    <row r="8" spans="1:10" ht="39">
      <c r="A8" s="90" t="str">
        <f ca="1">Declaration!B16</f>
        <v>Email – Contact (*):</v>
      </c>
      <c r="B8" s="89" t="str">
        <f>Declaration!D16</f>
        <v>prod@vlsi.fi</v>
      </c>
      <c r="C8" s="89" t="str">
        <f ca="1">IF(H8=1,J8,I8)</f>
        <v>Complete</v>
      </c>
      <c r="D8" s="95" t="str">
        <f>IF(H8=1,"Click here to enter Email-Contact","")</f>
        <v/>
      </c>
      <c r="E8" s="20" t="s">
        <v>1295</v>
      </c>
      <c r="F8" s="93">
        <v>1</v>
      </c>
      <c r="G8" s="70">
        <f>IF(ISNUMBER(SEARCH("@",B8)),0,1)</f>
        <v>0</v>
      </c>
      <c r="H8" s="71">
        <f t="shared" si="3"/>
        <v>0</v>
      </c>
      <c r="I8" s="147" t="str">
        <f ca="1">OFFSET(L!$C$1,MATCH("Checker"&amp;"Comp",L!$A:$A,0)-1,SL,,)</f>
        <v>Complete</v>
      </c>
      <c r="J8" s="19" t="str">
        <f ca="1">OFFSET(L!$C$1,MATCH("Checker"&amp;ADDRESS(ROW(),COLUMN(),4),L!$A:$A,0)-1,SL,,)</f>
        <v>Provide a valid email for contact in Declaration tab cell D16</v>
      </c>
    </row>
    <row r="9" spans="1:10" ht="39">
      <c r="A9" s="90" t="str">
        <f ca="1">Declaration!B17</f>
        <v>Phone – Contact (*):</v>
      </c>
      <c r="B9" s="273" t="str">
        <f>Declaration!D17</f>
        <v xml:space="preserve"> +358 50 462 3200</v>
      </c>
      <c r="C9" s="89" t="str">
        <f ca="1">IF(H9=1,J9,I9)</f>
        <v>Complete</v>
      </c>
      <c r="D9" s="95" t="str">
        <f>IF(H9=1,"Click here to enter Phone-Contact","")</f>
        <v/>
      </c>
      <c r="E9" s="20" t="s">
        <v>1295</v>
      </c>
      <c r="F9" s="93">
        <v>1</v>
      </c>
      <c r="G9" s="70">
        <f>IF(B9=0,1,0)</f>
        <v>0</v>
      </c>
      <c r="H9" s="71">
        <f t="shared" si="3"/>
        <v>0</v>
      </c>
      <c r="I9" s="147" t="str">
        <f ca="1">OFFSET(L!$C$1,MATCH("Checker"&amp;"Comp",L!$A:$A,0)-1,SL,,)</f>
        <v>Complete</v>
      </c>
      <c r="J9" s="19" t="str">
        <f ca="1">OFFSET(L!$C$1,MATCH("Checker"&amp;ADDRESS(ROW(),COLUMN(),4),L!$A:$A,0)-1,SL,,)</f>
        <v>Provide a phone number for contact in Declaration tab cell D17</v>
      </c>
    </row>
    <row r="10" spans="1:10" ht="39">
      <c r="A10" s="90" t="str">
        <f ca="1">Declaration!B18</f>
        <v>Authorizer (*):</v>
      </c>
      <c r="B10" s="89" t="str">
        <f>Declaration!D18</f>
        <v>Teppo Karema</v>
      </c>
      <c r="C10" s="89" t="str">
        <f t="shared" ref="C10" ca="1" si="4">IF(H10=1,J10,I10)</f>
        <v>Complete</v>
      </c>
      <c r="D10" s="95" t="str">
        <f>IF(H10=1,"Click here to enter an Authorized Company Representative's name","")</f>
        <v/>
      </c>
      <c r="E10" s="20" t="s">
        <v>1295</v>
      </c>
      <c r="F10" s="93">
        <v>1</v>
      </c>
      <c r="G10" s="70">
        <f t="shared" ref="G10" si="5">IF(B10=0,1,0)</f>
        <v>0</v>
      </c>
      <c r="H10" s="71">
        <f t="shared" si="3"/>
        <v>0</v>
      </c>
      <c r="I10" s="147" t="str">
        <f ca="1">OFFSET(L!$C$1,MATCH("Checker"&amp;"Comp",L!$A:$A,0)-1,SL,,)</f>
        <v>Complete</v>
      </c>
      <c r="J10" s="19" t="str">
        <f ca="1">OFFSET(L!$C$1,MATCH("Checker"&amp;ADDRESS(ROW(),COLUMN(),4),L!$A:$A,0)-1,SL,,)</f>
        <v>Provide authorized company representative contact name in Declaration tab cell D18</v>
      </c>
    </row>
    <row r="11" spans="1:10" ht="39">
      <c r="A11" s="90" t="str">
        <f ca="1">Declaration!B20</f>
        <v>Email - Authorizer (*):</v>
      </c>
      <c r="B11" s="89" t="str">
        <f>Declaration!D20</f>
        <v>sales@vlsi.fi</v>
      </c>
      <c r="C11" s="89" t="str">
        <f ca="1">IF(H11=1,J11,I11)</f>
        <v>Complete</v>
      </c>
      <c r="D11" s="95" t="str">
        <f>IF(H11=1,"Click here to enter Representative's email","")</f>
        <v/>
      </c>
      <c r="E11" s="20" t="s">
        <v>1295</v>
      </c>
      <c r="F11" s="93">
        <v>1</v>
      </c>
      <c r="G11" s="70">
        <f>IF(ISNUMBER(SEARCH("@",B11)),0,1)</f>
        <v>0</v>
      </c>
      <c r="H11" s="71">
        <f t="shared" si="3"/>
        <v>0</v>
      </c>
      <c r="I11" s="147" t="str">
        <f ca="1">OFFSET(L!$C$1,MATCH("Checker"&amp;"Comp",L!$A:$A,0)-1,SL,,)</f>
        <v>Complete</v>
      </c>
      <c r="J11" s="19" t="str">
        <f ca="1">OFFSET(L!$C$1,MATCH("Checker"&amp;ADDRESS(ROW(),COLUMN(),4),L!$A:$A,0)-1,SL,,)</f>
        <v>Provide an email for authorized company representative on Declaration tab cell D20</v>
      </c>
    </row>
    <row r="12" spans="1:10" ht="39">
      <c r="A12" s="90" t="str">
        <f ca="1">Declaration!B22</f>
        <v>Effective Date (*):</v>
      </c>
      <c r="B12" s="91">
        <f>Declaration!D22</f>
        <v>45569</v>
      </c>
      <c r="C12" s="89" t="str">
        <f ca="1">IF(H12=1,J12,I12)</f>
        <v>Complete</v>
      </c>
      <c r="D12" s="95" t="str">
        <f>IF(H12=1,"Click here to enter Date of Completion","")</f>
        <v/>
      </c>
      <c r="E12" s="20" t="s">
        <v>1295</v>
      </c>
      <c r="F12" s="93">
        <v>1</v>
      </c>
      <c r="G12" s="70">
        <f>IF(B12=0,1,0)</f>
        <v>0</v>
      </c>
      <c r="H12" s="71">
        <f t="shared" si="3"/>
        <v>0</v>
      </c>
      <c r="I12" s="147" t="str">
        <f ca="1">OFFSET(L!$C$1,MATCH("Checker"&amp;"Comp",L!$A:$A,0)-1,SL,,)</f>
        <v>Complete</v>
      </c>
      <c r="J12" s="19" t="str">
        <f ca="1">OFFSET(L!$C$1,MATCH("Checker"&amp;ADDRESS(ROW(),COLUMN(),4),L!$A:$A,0)-1,SL,,)</f>
        <v>Provide date the form was completed on Declaration tab cell D22</v>
      </c>
    </row>
    <row r="13" spans="1:10" ht="63.75">
      <c r="A13" s="89" t="str">
        <f ca="1">Declaration!B25</f>
        <v>1) Is any 3TG intentionally added or used in the product(s) or in the production process? (*)</v>
      </c>
      <c r="B13" s="92"/>
      <c r="C13" s="92"/>
      <c r="D13" s="96"/>
      <c r="E13" s="20" t="s">
        <v>800</v>
      </c>
      <c r="F13" s="93"/>
      <c r="H13" s="19">
        <f t="shared" si="3"/>
        <v>0</v>
      </c>
    </row>
    <row r="14" spans="1:10" ht="26.25">
      <c r="A14" s="90" t="str">
        <f ca="1">Declaration!B26</f>
        <v>Tantalum  (*)</v>
      </c>
      <c r="B14" s="89" t="str">
        <f>Declaration!D26</f>
        <v>Yes</v>
      </c>
      <c r="C14" s="89" t="str">
        <f ca="1">IF(H14=1,J14,I14)</f>
        <v>Complete</v>
      </c>
      <c r="D14" s="95" t="str">
        <f>IF(H14=1,"Click here to answer question 1 for Tantalum","")</f>
        <v/>
      </c>
      <c r="E14" s="20" t="s">
        <v>796</v>
      </c>
      <c r="F14" s="93">
        <v>1</v>
      </c>
      <c r="G14" s="70">
        <f>IF(B14=0,1,0)</f>
        <v>0</v>
      </c>
      <c r="H14" s="71">
        <f t="shared" si="3"/>
        <v>0</v>
      </c>
      <c r="I14" s="147" t="str">
        <f ca="1">OFFSET(L!$C$1,MATCH("Checker"&amp;"Comp",L!$A:$A,0)-1,SL,,)</f>
        <v>Complete</v>
      </c>
      <c r="J14" s="148" t="str">
        <f ca="1">OFFSET(L!$C$1,MATCH("Checker"&amp;ADDRESS(ROW(),COLUMN(),4),L!$A:$A,0)-1,SL,,)</f>
        <v>Declare if Tantalum is intentionally added to your products on Declaration tab cell D26</v>
      </c>
    </row>
    <row r="15" spans="1:10" ht="39">
      <c r="A15" s="90" t="str">
        <f ca="1">Declaration!B27</f>
        <v>Tin  (*)</v>
      </c>
      <c r="B15" s="89" t="str">
        <f>Declaration!D27</f>
        <v>Yes</v>
      </c>
      <c r="C15" s="89" t="str">
        <f ca="1">IF(H15=1,J15,I15)</f>
        <v>Complete</v>
      </c>
      <c r="D15" s="95" t="str">
        <f>IF(H15=1,"Click here to answer question 1 for Tin","")</f>
        <v/>
      </c>
      <c r="E15" s="20" t="s">
        <v>797</v>
      </c>
      <c r="F15" s="93">
        <v>1</v>
      </c>
      <c r="G15" s="70">
        <f>IF(B15=0,1,0)</f>
        <v>0</v>
      </c>
      <c r="H15" s="71">
        <f t="shared" si="3"/>
        <v>0</v>
      </c>
      <c r="I15" s="147" t="str">
        <f ca="1">OFFSET(L!$C$1,MATCH("Checker"&amp;"Comp",L!$A:$A,0)-1,SL,,)</f>
        <v>Complete</v>
      </c>
      <c r="J15" s="148" t="str">
        <f ca="1">OFFSET(L!$C$1,MATCH("Checker"&amp;ADDRESS(ROW(),COLUMN(),4),L!$A:$A,0)-1,SL,,)</f>
        <v>Declare if Tin is intentionally added to your products on Declaration tab cell D27</v>
      </c>
    </row>
    <row r="16" spans="1:10" ht="39">
      <c r="A16" s="90" t="str">
        <f ca="1">Declaration!B28</f>
        <v>Gold  (*)</v>
      </c>
      <c r="B16" s="89" t="str">
        <f>Declaration!D28</f>
        <v>Yes</v>
      </c>
      <c r="C16" s="89" t="str">
        <f ca="1">IF(H16=1,J16,I16)</f>
        <v>Complete</v>
      </c>
      <c r="D16" s="95" t="str">
        <f>IF(H16=1,"Click here to answer question 1 for Gold","")</f>
        <v/>
      </c>
      <c r="E16" s="20" t="s">
        <v>797</v>
      </c>
      <c r="F16" s="93">
        <v>1</v>
      </c>
      <c r="G16" s="70">
        <f>IF(B16=0,1,0)</f>
        <v>0</v>
      </c>
      <c r="H16" s="71">
        <f t="shared" si="3"/>
        <v>0</v>
      </c>
      <c r="I16" s="147" t="str">
        <f ca="1">OFFSET(L!$C$1,MATCH("Checker"&amp;"Comp",L!$A:$A,0)-1,SL,,)</f>
        <v>Complete</v>
      </c>
      <c r="J16" s="148" t="str">
        <f ca="1">OFFSET(L!$C$1,MATCH("Checker"&amp;ADDRESS(ROW(),COLUMN(),4),L!$A:$A,0)-1,SL,,)</f>
        <v>Declare if Gold is intentionally added to your products on Declaration tab cell D28</v>
      </c>
    </row>
    <row r="17" spans="1:10" ht="39">
      <c r="A17" s="90" t="str">
        <f ca="1">Declaration!B29</f>
        <v>Tungsten  (*)</v>
      </c>
      <c r="B17" s="89" t="str">
        <f>Declaration!D29</f>
        <v>Yes</v>
      </c>
      <c r="C17" s="89" t="str">
        <f ca="1">IF(H17=1,J17,I17)</f>
        <v>Complete</v>
      </c>
      <c r="D17" s="95" t="str">
        <f>IF(H17=1,"Click here to answer question 1 for Tungsten","")</f>
        <v/>
      </c>
      <c r="E17" s="20" t="s">
        <v>797</v>
      </c>
      <c r="F17" s="93">
        <v>1</v>
      </c>
      <c r="G17" s="70">
        <f>IF(B17=0,1,0)</f>
        <v>0</v>
      </c>
      <c r="H17" s="71">
        <f t="shared" si="3"/>
        <v>0</v>
      </c>
      <c r="I17" s="147" t="str">
        <f ca="1">OFFSET(L!$C$1,MATCH("Checker"&amp;"Comp",L!$A:$A,0)-1,SL,,)</f>
        <v>Complete</v>
      </c>
      <c r="J17" s="148" t="str">
        <f ca="1">OFFSET(L!$C$1,MATCH("Checker"&amp;ADDRESS(ROW(),COLUMN(),4),L!$A:$A,0)-1,SL,,)</f>
        <v>Declare if Tungsten is intentionally added to your products on Declaration tab cell D29</v>
      </c>
    </row>
    <row r="18" spans="1:10" ht="51">
      <c r="A18" s="89" t="str">
        <f ca="1">Declaration!B31</f>
        <v>2) Does any 3TG remain in the product(s)? (*)</v>
      </c>
      <c r="B18" s="92"/>
      <c r="C18" s="92"/>
      <c r="D18" s="96"/>
      <c r="E18" s="20" t="s">
        <v>798</v>
      </c>
      <c r="F18" s="93"/>
      <c r="J18" s="148"/>
    </row>
    <row r="19" spans="1:10" ht="39">
      <c r="A19" s="90" t="str">
        <f ca="1">Declaration!B32</f>
        <v>Tantalum  (*)</v>
      </c>
      <c r="B19" s="89" t="str">
        <f>IF($B$14="Yes",Declaration!D32,0)</f>
        <v>Yes</v>
      </c>
      <c r="C19" s="89" t="str">
        <f ca="1">IF(H19=1,J19,I19)</f>
        <v>Complete</v>
      </c>
      <c r="D19" s="97" t="str">
        <f>IF(H19=1,"Click here to answer question 2 for Tantalum","")</f>
        <v/>
      </c>
      <c r="E19" s="20" t="s">
        <v>797</v>
      </c>
      <c r="F19" s="94">
        <f>IF(B$14="No",0,1)</f>
        <v>1</v>
      </c>
      <c r="G19" s="70">
        <f>IF(B19=0,1,0)</f>
        <v>0</v>
      </c>
      <c r="H19" s="71">
        <f>F19*G19</f>
        <v>0</v>
      </c>
      <c r="I19" s="147" t="str">
        <f ca="1">OFFSET(L!$C$1,MATCH("Checker"&amp;"Comp",L!$A:$A,0)-1,SL,,)</f>
        <v>Complete</v>
      </c>
      <c r="J19" s="148" t="str">
        <f ca="1">OFFSET(L!$C$1,MATCH("Checker"&amp;ADDRESS(ROW(),COLUMN(),4),L!$A:$A,0)-1,SL,,)</f>
        <v>Declare if Tantalum is necessary to the production of your products and contained within the finished products declared in Declaration tab cell D32</v>
      </c>
    </row>
    <row r="20" spans="1:10" ht="39">
      <c r="A20" s="90" t="str">
        <f ca="1">Declaration!B33</f>
        <v>Tin  (*)</v>
      </c>
      <c r="B20" s="89" t="str">
        <f>IF($B$15="Yes",Declaration!D33,0)</f>
        <v>Yes</v>
      </c>
      <c r="C20" s="89" t="str">
        <f ca="1">IF(H20=1,J20,I20)</f>
        <v>Complete</v>
      </c>
      <c r="D20" s="97" t="str">
        <f>IF(H20=1,"Click here to answer question 2 for Tin","")</f>
        <v/>
      </c>
      <c r="E20" s="20" t="s">
        <v>797</v>
      </c>
      <c r="F20" s="94">
        <f>IF(B$15="No",0,1)</f>
        <v>1</v>
      </c>
      <c r="G20" s="70">
        <f>IF(B20=0,1,0)</f>
        <v>0</v>
      </c>
      <c r="H20" s="71">
        <f>F20*G20</f>
        <v>0</v>
      </c>
      <c r="I20" s="147" t="str">
        <f ca="1">OFFSET(L!$C$1,MATCH("Checker"&amp;"Comp",L!$A:$A,0)-1,SL,,)</f>
        <v>Complete</v>
      </c>
      <c r="J20" s="148" t="str">
        <f ca="1">OFFSET(L!$C$1,MATCH("Checker"&amp;ADDRESS(ROW(),COLUMN(),4),L!$A:$A,0)-1,SL,,)</f>
        <v>Declare if Tin is necessary to the production of your products and contained within the finished products declared in Declaration tab cell D33</v>
      </c>
    </row>
    <row r="21" spans="1:10" ht="39">
      <c r="A21" s="90" t="str">
        <f ca="1">Declaration!B34</f>
        <v>Gold  (*)</v>
      </c>
      <c r="B21" s="89" t="str">
        <f>IF($B$16="Yes",Declaration!D34,0)</f>
        <v>Yes</v>
      </c>
      <c r="C21" s="89" t="str">
        <f ca="1">IF(H21=1,J21,I21)</f>
        <v>Complete</v>
      </c>
      <c r="D21" s="97" t="str">
        <f>IF(H21=1,"Click here to answer question 2 for Gold","")</f>
        <v/>
      </c>
      <c r="E21" s="20" t="s">
        <v>797</v>
      </c>
      <c r="F21" s="94">
        <f>IF(B$16="No",0,1)</f>
        <v>1</v>
      </c>
      <c r="G21" s="70">
        <f>IF(B21=0,1,0)</f>
        <v>0</v>
      </c>
      <c r="H21" s="71">
        <f>F21*G21</f>
        <v>0</v>
      </c>
      <c r="I21" s="147" t="str">
        <f ca="1">OFFSET(L!$C$1,MATCH("Checker"&amp;"Comp",L!$A:$A,0)-1,SL,,)</f>
        <v>Complete</v>
      </c>
      <c r="J21" s="148" t="str">
        <f ca="1">OFFSET(L!$C$1,MATCH("Checker"&amp;ADDRESS(ROW(),COLUMN(),4),L!$A:$A,0)-1,SL,,)</f>
        <v>Declare if Gold is necessary to the production of your products and contained within the finished products declared in Declaration tab cell D34</v>
      </c>
    </row>
    <row r="22" spans="1:10" ht="39">
      <c r="A22" s="90" t="str">
        <f ca="1">Declaration!B35</f>
        <v>Tungsten  (*)</v>
      </c>
      <c r="B22" s="89" t="str">
        <f>IF($B$17="Yes",Declaration!D35,0)</f>
        <v>Yes</v>
      </c>
      <c r="C22" s="89" t="str">
        <f ca="1">IF(H22=1,J22,I22)</f>
        <v>Complete</v>
      </c>
      <c r="D22" s="97" t="str">
        <f>IF(H22=1,"Click here to answer question 2 for Tungsten","")</f>
        <v/>
      </c>
      <c r="E22" s="20" t="s">
        <v>797</v>
      </c>
      <c r="F22" s="94">
        <f>IF(B$17="No",0,1)</f>
        <v>1</v>
      </c>
      <c r="G22" s="70">
        <f>IF(B22=0,1,0)</f>
        <v>0</v>
      </c>
      <c r="H22" s="71">
        <f>F22*G22</f>
        <v>0</v>
      </c>
      <c r="I22" s="147" t="str">
        <f ca="1">OFFSET(L!$C$1,MATCH("Checker"&amp;"Comp",L!$A:$A,0)-1,SL,,)</f>
        <v>Complete</v>
      </c>
      <c r="J22" s="148" t="str">
        <f ca="1">OFFSET(L!$C$1,MATCH("Checker"&amp;ADDRESS(ROW(),COLUMN(),4),L!$A:$A,0)-1,SL,,)</f>
        <v>Declare if Tungsten is necessary to the production of your products and contained within the finished products declared in Declaration tab cell D35</v>
      </c>
    </row>
    <row r="23" spans="1:10" ht="57.75" customHeight="1">
      <c r="A23" s="89" t="str">
        <f ca="1">Declaration!B37</f>
        <v>3) Do any of the smelters in your supply chain source the 3TG from the covered countries? (SEC term, see definitions tab) (*)</v>
      </c>
      <c r="B23" s="92"/>
      <c r="C23" s="92"/>
      <c r="D23" s="96"/>
      <c r="E23" s="20" t="s">
        <v>797</v>
      </c>
      <c r="F23" s="93"/>
      <c r="J23" s="148"/>
    </row>
    <row r="24" spans="1:10" ht="39">
      <c r="A24" s="90" t="str">
        <f ca="1">Declaration!B38</f>
        <v>Tantalum  (*)</v>
      </c>
      <c r="B24" s="89" t="str">
        <f>IF(AND($B$14="Yes",$B$19="Yes"),Declaration!D38,0)</f>
        <v>Yes</v>
      </c>
      <c r="C24" s="89" t="str">
        <f ca="1">IF(H24=1,J24,I24)</f>
        <v>Complete</v>
      </c>
      <c r="D24" s="97" t="str">
        <f>IF(H24=1,"Click here to answer question 3 for Tantalum","")</f>
        <v/>
      </c>
      <c r="E24" s="20" t="s">
        <v>797</v>
      </c>
      <c r="F24" s="94">
        <f>IF(OR(B14="No",B19="No"),0,1)</f>
        <v>1</v>
      </c>
      <c r="G24" s="70">
        <f t="shared" ref="G24" si="6">IF(B24=0,1,0)</f>
        <v>0</v>
      </c>
      <c r="H24" s="71">
        <f t="shared" ref="H24" si="7">F24*G24</f>
        <v>0</v>
      </c>
      <c r="I24" s="147" t="str">
        <f ca="1">OFFSET(L!$C$1,MATCH("Checker"&amp;"Comp",L!$A:$A,0)-1,SL,,)</f>
        <v>Complete</v>
      </c>
      <c r="J24" s="19" t="str">
        <f ca="1">OFFSET(L!$C$1,MATCH("Checker"&amp;ADDRESS(ROW(),COLUMN(),4),L!$A:$A,0)-1,SL,,)</f>
        <v>Declare if Tantalum used within the scope of products declared within this survey response originated from the DRC or an adjoining Country on the Declaration tab cell D38</v>
      </c>
    </row>
    <row r="25" spans="1:10" ht="39">
      <c r="A25" s="90" t="str">
        <f ca="1">Declaration!B39</f>
        <v>Tin  (*)</v>
      </c>
      <c r="B25" s="89" t="str">
        <f>IF(AND($B$15="Yes",$B$20="Yes"),Declaration!D39,0)</f>
        <v>Yes</v>
      </c>
      <c r="C25" s="89" t="str">
        <f ca="1">IF(H25=1,J25,I25)</f>
        <v>Complete</v>
      </c>
      <c r="D25" s="97" t="str">
        <f>IF(H25=1,"Click here to answer question 3 for Tin","")</f>
        <v/>
      </c>
      <c r="E25" s="20" t="s">
        <v>797</v>
      </c>
      <c r="F25" s="94">
        <f>IF(OR(B15="No",B20="No"),0,1)</f>
        <v>1</v>
      </c>
      <c r="G25" s="70">
        <f>IF(B25=0,1,0)</f>
        <v>0</v>
      </c>
      <c r="H25" s="71">
        <f>F25*G25</f>
        <v>0</v>
      </c>
      <c r="I25" s="147" t="str">
        <f ca="1">OFFSET(L!$C$1,MATCH("Checker"&amp;"Comp",L!$A:$A,0)-1,SL,,)</f>
        <v>Complete</v>
      </c>
      <c r="J25" s="19" t="str">
        <f ca="1">OFFSET(L!$C$1,MATCH("Checker"&amp;ADDRESS(ROW(),COLUMN(),4),L!$A:$A,0)-1,SL,,)</f>
        <v>Declare if Tin used within the scope of products declared within this survey response originated from the DRC or an adjoining Country on the Declaration tab cell D39</v>
      </c>
    </row>
    <row r="26" spans="1:10" ht="39">
      <c r="A26" s="90" t="str">
        <f ca="1">Declaration!B40</f>
        <v>Gold  (*)</v>
      </c>
      <c r="B26" s="89" t="str">
        <f>IF(AND($B$16="Yes",$B$21="Yes"),Declaration!D40,0)</f>
        <v>No</v>
      </c>
      <c r="C26" s="89" t="str">
        <f ca="1">IF(H26=1,J26,I26)</f>
        <v>Complete</v>
      </c>
      <c r="D26" s="97" t="str">
        <f>IF(H26=1,"Click here to answer question 3 for Gold","")</f>
        <v/>
      </c>
      <c r="E26" s="20" t="s">
        <v>797</v>
      </c>
      <c r="F26" s="94">
        <f>IF(OR(B16="No",B21="No"),0,1)</f>
        <v>1</v>
      </c>
      <c r="G26" s="70">
        <f>IF(B26=0,1,0)</f>
        <v>0</v>
      </c>
      <c r="H26" s="71">
        <f>F26*G26</f>
        <v>0</v>
      </c>
      <c r="I26" s="147" t="str">
        <f ca="1">OFFSET(L!$C$1,MATCH("Checker"&amp;"Comp",L!$A:$A,0)-1,SL,,)</f>
        <v>Complete</v>
      </c>
      <c r="J26" s="19" t="str">
        <f ca="1">OFFSET(L!$C$1,MATCH("Checker"&amp;ADDRESS(ROW(),COLUMN(),4),L!$A:$A,0)-1,SL,,)</f>
        <v>Declare if Gold used within the scope of products declared within this survey response originated from the DRC or an adjoining Country on the Declaration tab cell D40</v>
      </c>
    </row>
    <row r="27" spans="1:10" ht="39">
      <c r="A27" s="90" t="str">
        <f ca="1">Declaration!B41</f>
        <v>Tungsten  (*)</v>
      </c>
      <c r="B27" s="89" t="str">
        <f>IF(AND($B$17="Yes",$B$22="Yes"),Declaration!D41,0)</f>
        <v>Yes</v>
      </c>
      <c r="C27" s="89" t="str">
        <f ca="1">IF(H27=1,J27,I27)</f>
        <v>Complete</v>
      </c>
      <c r="D27" s="97" t="str">
        <f>IF(H27=1,"Click here to answer question 3 for Tungsten","")</f>
        <v/>
      </c>
      <c r="E27" s="20" t="s">
        <v>797</v>
      </c>
      <c r="F27" s="94">
        <f>IF(OR(B17="No",B22="No"),0,1)</f>
        <v>1</v>
      </c>
      <c r="G27" s="70">
        <f>IF(B27=0,1,0)</f>
        <v>0</v>
      </c>
      <c r="H27" s="71">
        <f>F27*G27</f>
        <v>0</v>
      </c>
      <c r="I27" s="147" t="str">
        <f ca="1">OFFSET(L!$C$1,MATCH("Checker"&amp;"Comp",L!$A:$A,0)-1,SL,,)</f>
        <v>Complete</v>
      </c>
      <c r="J27" s="19" t="str">
        <f ca="1">OFFSET(L!$C$1,MATCH("Checker"&amp;ADDRESS(ROW(),COLUMN(),4),L!$A:$A,0)-1,SL,,)</f>
        <v>Declare if Tungsten used within the scope of products declared within this survey response originated from the DRC or an adjoining Country on the Declaration tab cell D41</v>
      </c>
    </row>
    <row r="28" spans="1:10" ht="39.6" customHeight="1">
      <c r="A28" s="89" t="str">
        <f ca="1">Declaration!B43</f>
        <v>4) Do any of the smelters in your supply chain source the 3TG from conflict-affected and high-risk areas? (*)</v>
      </c>
      <c r="B28" s="89"/>
      <c r="C28" s="89"/>
      <c r="D28" s="97"/>
      <c r="E28" s="20"/>
      <c r="F28" s="20"/>
      <c r="G28" s="20"/>
      <c r="I28" s="147"/>
    </row>
    <row r="29" spans="1:10" ht="41.1" customHeight="1">
      <c r="A29" s="90" t="str">
        <f ca="1">Declaration!B44</f>
        <v>Tantalum  (*)</v>
      </c>
      <c r="B29" s="89" t="str">
        <f>IF(AND($B$14="Yes",$B$19="Yes"),Declaration!D44,0)</f>
        <v>Yes</v>
      </c>
      <c r="C29" s="89" t="str">
        <f ca="1">IF(H29=1,J29,I29)</f>
        <v>Complete</v>
      </c>
      <c r="D29" s="260" t="str">
        <f>IF(H29=1,"Click here to answer question 4 for Tantalum","")</f>
        <v/>
      </c>
      <c r="E29" s="20"/>
      <c r="F29" s="94">
        <f>F24</f>
        <v>1</v>
      </c>
      <c r="G29" s="70">
        <f t="shared" ref="G29" si="8">IF(B29=0,1,0)</f>
        <v>0</v>
      </c>
      <c r="H29" s="71">
        <f t="shared" ref="H29" si="9">F29*G29</f>
        <v>0</v>
      </c>
      <c r="I29" s="147" t="str">
        <f ca="1">OFFSET(L!$C$1,MATCH("Checker"&amp;"Comp",L!$A:$A,0)-1,SL,,)</f>
        <v>Complete</v>
      </c>
      <c r="J29" s="19" t="str">
        <f ca="1">OFFSET(L!$C$1,MATCH("Checker"&amp;ADDRESS(ROW(),COLUMN(),4),L!$A:$A,0)-1,SL,,)</f>
        <v>Declare if Tantalum used within the scope of products declared within this survey response originated from a conflict-affected and high-risk area on the Declaration tab cell D44</v>
      </c>
    </row>
    <row r="30" spans="1:10" ht="41.1" customHeight="1">
      <c r="A30" s="90" t="str">
        <f ca="1">Declaration!B45</f>
        <v>Tin  (*)</v>
      </c>
      <c r="B30" s="89" t="str">
        <f>IF(AND($B$15="Yes",$B$20="Yes"),Declaration!D45,0)</f>
        <v>Yes</v>
      </c>
      <c r="C30" s="89" t="str">
        <f ca="1">IF(H30=1,J30,I30)</f>
        <v>Complete</v>
      </c>
      <c r="D30" s="260" t="str">
        <f>IF(H30=1,"Click here to answer question 4 for Tin","")</f>
        <v/>
      </c>
      <c r="E30" s="20"/>
      <c r="F30" s="94">
        <f>F25</f>
        <v>1</v>
      </c>
      <c r="G30" s="70">
        <f>IF(B30=0,1,0)</f>
        <v>0</v>
      </c>
      <c r="H30" s="71">
        <f>F30*G30</f>
        <v>0</v>
      </c>
      <c r="I30" s="147" t="str">
        <f ca="1">OFFSET(L!$C$1,MATCH("Checker"&amp;"Comp",L!$A:$A,0)-1,SL,,)</f>
        <v>Complete</v>
      </c>
      <c r="J30" s="19" t="str">
        <f ca="1">OFFSET(L!$C$1,MATCH("Checker"&amp;ADDRESS(ROW(),COLUMN(),4),L!$A:$A,0)-1,SL,,)</f>
        <v>Declare if Tin used within the scope of products declared within this survey response originated from a conflict-affected and high-risk area on the Declaration tab cell D45</v>
      </c>
    </row>
    <row r="31" spans="1:10" ht="41.1" customHeight="1">
      <c r="A31" s="90" t="str">
        <f ca="1">Declaration!B46</f>
        <v>Gold  (*)</v>
      </c>
      <c r="B31" s="89" t="str">
        <f>IF(AND($B$16="Yes",$B$21="Yes"),Declaration!D46,0)</f>
        <v>No</v>
      </c>
      <c r="C31" s="89" t="str">
        <f ca="1">IF(H31=1,J31,I31)</f>
        <v>Complete</v>
      </c>
      <c r="D31" s="260" t="str">
        <f>IF(H31=1,"Click here to answer question 4 for Gold","")</f>
        <v/>
      </c>
      <c r="E31" s="20"/>
      <c r="F31" s="94">
        <f>F26</f>
        <v>1</v>
      </c>
      <c r="G31" s="70">
        <f>IF(B31=0,1,0)</f>
        <v>0</v>
      </c>
      <c r="H31" s="71">
        <f>F31*G31</f>
        <v>0</v>
      </c>
      <c r="I31" s="147" t="str">
        <f ca="1">OFFSET(L!$C$1,MATCH("Checker"&amp;"Comp",L!$A:$A,0)-1,SL,,)</f>
        <v>Complete</v>
      </c>
      <c r="J31" s="19" t="str">
        <f ca="1">OFFSET(L!$C$1,MATCH("Checker"&amp;ADDRESS(ROW(),COLUMN(),4),L!$A:$A,0)-1,SL,,)</f>
        <v>Declare if Gold used within the scope of products declared within this survey response originated from a conflict-affected and high-risk area on the Declaration tab cell D46</v>
      </c>
    </row>
    <row r="32" spans="1:10" ht="41.1" customHeight="1">
      <c r="A32" s="90" t="str">
        <f ca="1">Declaration!B47</f>
        <v>Tungsten  (*)</v>
      </c>
      <c r="B32" s="89" t="str">
        <f>IF(AND($B$17="Yes",$B$22="Yes"),Declaration!D47,0)</f>
        <v>Yes</v>
      </c>
      <c r="C32" s="89" t="str">
        <f ca="1">IF(H32=1,J32,I32)</f>
        <v>Complete</v>
      </c>
      <c r="D32" s="260" t="str">
        <f>IF(H32=1,"Click here to answer question 4 for Tungsten","")</f>
        <v/>
      </c>
      <c r="E32" s="20"/>
      <c r="F32" s="94">
        <f>F27</f>
        <v>1</v>
      </c>
      <c r="G32" s="70">
        <f>IF(B32=0,1,0)</f>
        <v>0</v>
      </c>
      <c r="H32" s="71">
        <f>F32*G32</f>
        <v>0</v>
      </c>
      <c r="I32" s="147" t="str">
        <f ca="1">OFFSET(L!$C$1,MATCH("Checker"&amp;"Comp",L!$A:$A,0)-1,SL,,)</f>
        <v>Complete</v>
      </c>
      <c r="J32" s="19" t="str">
        <f ca="1">OFFSET(L!$C$1,MATCH("Checker"&amp;ADDRESS(ROW(),COLUMN(),4),L!$A:$A,0)-1,SL,,)</f>
        <v>Declare if Tungsten used within the scope of products declared within this survey response originated from a conflict-affected and high-risk area on the Declaration tab cell D47</v>
      </c>
    </row>
    <row r="33" spans="1:10" ht="38.25">
      <c r="A33" s="89" t="str">
        <f ca="1">Declaration!B49</f>
        <v>5) Does 100 percent of the 3TG (necessary to the functionality or production of your products) originate from recycled or scrap sources?  (*)</v>
      </c>
      <c r="B33" s="92"/>
      <c r="C33" s="92"/>
      <c r="D33" s="96"/>
      <c r="E33" s="20" t="s">
        <v>1295</v>
      </c>
      <c r="F33" s="93"/>
      <c r="J33" s="148"/>
    </row>
    <row r="34" spans="1:10" ht="39">
      <c r="A34" s="90" t="str">
        <f ca="1">Declaration!B50</f>
        <v>Tantalum  (*)</v>
      </c>
      <c r="B34" s="89" t="str">
        <f>IF(AND($B$14="Yes",$B$19="Yes"),Declaration!D50,0)</f>
        <v>No</v>
      </c>
      <c r="C34" s="89" t="str">
        <f ca="1">IF(H34=1,J34,I34)</f>
        <v>Complete</v>
      </c>
      <c r="D34" s="260" t="str">
        <f>IF(H34=1,"Click here to answer question 5 for Tantalum","")</f>
        <v/>
      </c>
      <c r="E34" s="20" t="s">
        <v>1295</v>
      </c>
      <c r="F34" s="94">
        <f>F24</f>
        <v>1</v>
      </c>
      <c r="G34" s="70">
        <f>IF(B34=0,1,0)</f>
        <v>0</v>
      </c>
      <c r="H34" s="71">
        <f>F34*G34</f>
        <v>0</v>
      </c>
      <c r="I34" s="147" t="str">
        <f ca="1">OFFSET(L!$C$1,MATCH("Checker"&amp;"Comp",L!$A:$A,0)-1,SL,,)</f>
        <v>Complete</v>
      </c>
      <c r="J34" s="148" t="str">
        <f ca="1">OFFSET(L!$C$1,MATCH("Checker"&amp;ADDRESS(ROW(),COLUMN(),4),L!$A:$A,0)-1,SL,,)</f>
        <v>Declare if Tantalum used within the scope of products declared within this survey response originated entirely from a recycled or scrap source on the Declaration tab cell D44</v>
      </c>
    </row>
    <row r="35" spans="1:10" ht="39">
      <c r="A35" s="90" t="str">
        <f ca="1">Declaration!B51</f>
        <v>Tin  (*)</v>
      </c>
      <c r="B35" s="89" t="str">
        <f>IF(AND($B$15="Yes",$B$20="Yes"),Declaration!D51,0)</f>
        <v>No</v>
      </c>
      <c r="C35" s="89" t="str">
        <f ca="1">IF(H35=1,J35,I35)</f>
        <v>Complete</v>
      </c>
      <c r="D35" s="260" t="str">
        <f>IF(H35=1,"Click here to answer question 5 for Tin","")</f>
        <v/>
      </c>
      <c r="E35" s="20" t="s">
        <v>1295</v>
      </c>
      <c r="F35" s="94">
        <f>F25</f>
        <v>1</v>
      </c>
      <c r="G35" s="70">
        <f>IF(B35=0,1,0)</f>
        <v>0</v>
      </c>
      <c r="H35" s="71">
        <f>F35*G35</f>
        <v>0</v>
      </c>
      <c r="I35" s="147" t="str">
        <f ca="1">OFFSET(L!$C$1,MATCH("Checker"&amp;"Comp",L!$A:$A,0)-1,SL,,)</f>
        <v>Complete</v>
      </c>
      <c r="J35" s="148" t="str">
        <f ca="1">OFFSET(L!$C$1,MATCH("Checker"&amp;ADDRESS(ROW(),COLUMN(),4),L!$A:$A,0)-1,SL,,)</f>
        <v>Declare if Tin used within the scope of products declared within this survey response originated entirely from a recycled or scrap source on the Declaration tab cell D45</v>
      </c>
    </row>
    <row r="36" spans="1:10" ht="39">
      <c r="A36" s="90" t="str">
        <f ca="1">Declaration!B52</f>
        <v>Gold  (*)</v>
      </c>
      <c r="B36" s="89" t="str">
        <f>IF(AND($B$16="Yes",$B$21="Yes"),Declaration!D52,0)</f>
        <v>No</v>
      </c>
      <c r="C36" s="89" t="str">
        <f ca="1">IF(H36=1,J36,I36)</f>
        <v>Complete</v>
      </c>
      <c r="D36" s="260" t="str">
        <f>IF(H36=1,"Click here to answer question 5 for Gold","")</f>
        <v/>
      </c>
      <c r="E36" s="20" t="s">
        <v>1295</v>
      </c>
      <c r="F36" s="94">
        <f>F26</f>
        <v>1</v>
      </c>
      <c r="G36" s="70">
        <f>IF(B36=0,1,0)</f>
        <v>0</v>
      </c>
      <c r="H36" s="71">
        <f>F36*G36</f>
        <v>0</v>
      </c>
      <c r="I36" s="147" t="str">
        <f ca="1">OFFSET(L!$C$1,MATCH("Checker"&amp;"Comp",L!$A:$A,0)-1,SL,,)</f>
        <v>Complete</v>
      </c>
      <c r="J36" s="148" t="str">
        <f ca="1">OFFSET(L!$C$1,MATCH("Checker"&amp;ADDRESS(ROW(),COLUMN(),4),L!$A:$A,0)-1,SL,,)</f>
        <v>Declare if Gold used within the scope of products declared within this survey response originated entirely from a recycled or scrap source on the Declaration tab cell D46</v>
      </c>
    </row>
    <row r="37" spans="1:10" ht="39">
      <c r="A37" s="90" t="str">
        <f ca="1">Declaration!B53</f>
        <v>Tungsten  (*)</v>
      </c>
      <c r="B37" s="89" t="str">
        <f>IF(AND($B$17="Yes",$B$22="Yes"),Declaration!D53,0)</f>
        <v>No</v>
      </c>
      <c r="C37" s="89" t="str">
        <f ca="1">IF(H37=1,J37,I37)</f>
        <v>Complete</v>
      </c>
      <c r="D37" s="260" t="str">
        <f>IF(H37=1,"Click here to answer question 5 for Tungsten","")</f>
        <v/>
      </c>
      <c r="E37" s="20" t="s">
        <v>1295</v>
      </c>
      <c r="F37" s="94">
        <f>F27</f>
        <v>1</v>
      </c>
      <c r="G37" s="70">
        <f>IF(B37=0,1,0)</f>
        <v>0</v>
      </c>
      <c r="H37" s="71">
        <f>F37*G37</f>
        <v>0</v>
      </c>
      <c r="I37" s="147" t="str">
        <f ca="1">OFFSET(L!$C$1,MATCH("Checker"&amp;"Comp",L!$A:$A,0)-1,SL,,)</f>
        <v>Complete</v>
      </c>
      <c r="J37" s="148" t="str">
        <f ca="1">OFFSET(L!$C$1,MATCH("Checker"&amp;ADDRESS(ROW(),COLUMN(),4),L!$A:$A,0)-1,SL,,)</f>
        <v>Declare if Tungsten used within the scope of products declared within this survey response originated entirely from a recycled or scrap source on the Declaration tab cell D47</v>
      </c>
    </row>
    <row r="38" spans="1:10" ht="38.25">
      <c r="A38" s="89" t="str">
        <f ca="1">Declaration!B55</f>
        <v>6) What percentage of relevant suppliers have provided a response to your supply chain survey?  (*)</v>
      </c>
      <c r="B38" s="92"/>
      <c r="C38" s="92"/>
      <c r="D38" s="96"/>
      <c r="E38" s="20" t="s">
        <v>797</v>
      </c>
      <c r="F38" s="93"/>
    </row>
    <row r="39" spans="1:10" ht="26.25">
      <c r="A39" s="90" t="str">
        <f ca="1">Declaration!B56</f>
        <v>Tantalum  (*)</v>
      </c>
      <c r="B39" s="268" t="str">
        <f>IF(AND($B$14="Yes",$B$19="Yes"),Declaration!D56,0)</f>
        <v>100%</v>
      </c>
      <c r="C39" s="89" t="str">
        <f ca="1">IF(H39=1,J39,I39)</f>
        <v>Complete</v>
      </c>
      <c r="D39" s="261" t="str">
        <f>IF(H39=1,"Click here to answer question 6 for Tantalum","")</f>
        <v/>
      </c>
      <c r="E39" s="20" t="s">
        <v>796</v>
      </c>
      <c r="F39" s="94">
        <f>F24</f>
        <v>1</v>
      </c>
      <c r="G39" s="70">
        <f>IF(B39=0,1,0)</f>
        <v>0</v>
      </c>
      <c r="H39" s="71">
        <f>F39*G39</f>
        <v>0</v>
      </c>
      <c r="I39" s="147" t="str">
        <f ca="1">OFFSET(L!$C$1,MATCH("Checker"&amp;"Comp",L!$A:$A,0)-1,SL,,)</f>
        <v>Complete</v>
      </c>
      <c r="J39" s="19" t="str">
        <f ca="1">OFFSET(L!$C$1,MATCH("Checker"&amp;ADDRESS(ROW(),COLUMN(),4),L!$A:$A,0)-1,SL,,)</f>
        <v>Provide % of completeness of supplier's smelter information on Declaration tab cell D50</v>
      </c>
    </row>
    <row r="40" spans="1:10" ht="26.25">
      <c r="A40" s="90" t="str">
        <f ca="1">Declaration!B57</f>
        <v>Tin  (*)</v>
      </c>
      <c r="B40" s="268" t="str">
        <f>IF(AND($B$15="Yes",$B$20="Yes"),Declaration!D57,0)</f>
        <v>Greater than 90%</v>
      </c>
      <c r="C40" s="89" t="str">
        <f ca="1">IF(H40=1,J40,I40)</f>
        <v>Complete</v>
      </c>
      <c r="D40" s="261" t="str">
        <f>IF(H40=1,"Click here to answer question 6 for Tin","")</f>
        <v/>
      </c>
      <c r="E40" s="20" t="s">
        <v>796</v>
      </c>
      <c r="F40" s="94">
        <f>F25</f>
        <v>1</v>
      </c>
      <c r="G40" s="70">
        <f>IF(B40=0,1,0)</f>
        <v>0</v>
      </c>
      <c r="H40" s="71">
        <f>F40*G40</f>
        <v>0</v>
      </c>
      <c r="I40" s="147" t="str">
        <f ca="1">OFFSET(L!$C$1,MATCH("Checker"&amp;"Comp",L!$A:$A,0)-1,SL,,)</f>
        <v>Complete</v>
      </c>
      <c r="J40" s="19" t="str">
        <f ca="1">OFFSET(L!$C$1,MATCH("Checker"&amp;ADDRESS(ROW(),COLUMN(),4),L!$A:$A,0)-1,SL,,)</f>
        <v>Provide % of completeness of supplier's smelter information on Declaration tab cell D51</v>
      </c>
    </row>
    <row r="41" spans="1:10" ht="26.25">
      <c r="A41" s="90" t="str">
        <f ca="1">Declaration!B58</f>
        <v>Gold  (*)</v>
      </c>
      <c r="B41" s="268" t="str">
        <f>IF(AND($B$16="Yes",$B$21="Yes"),Declaration!D58,0)</f>
        <v>Greater than 90%</v>
      </c>
      <c r="C41" s="89" t="str">
        <f ca="1">IF(H41=1,J41,I41)</f>
        <v>Complete</v>
      </c>
      <c r="D41" s="261" t="str">
        <f>IF(H41=1,"Click here to answer question 6 for Gold","")</f>
        <v/>
      </c>
      <c r="E41" s="20" t="s">
        <v>796</v>
      </c>
      <c r="F41" s="94">
        <f>F26</f>
        <v>1</v>
      </c>
      <c r="G41" s="70">
        <f>IF(B41=0,1,0)</f>
        <v>0</v>
      </c>
      <c r="H41" s="71">
        <f>F41*G41</f>
        <v>0</v>
      </c>
      <c r="I41" s="147" t="str">
        <f ca="1">OFFSET(L!$C$1,MATCH("Checker"&amp;"Comp",L!$A:$A,0)-1,SL,,)</f>
        <v>Complete</v>
      </c>
      <c r="J41" s="19" t="str">
        <f ca="1">OFFSET(L!$C$1,MATCH("Checker"&amp;ADDRESS(ROW(),COLUMN(),4),L!$A:$A,0)-1,SL,,)</f>
        <v>Provide % of completeness of supplier's smelter information on Declaration tab cell D52</v>
      </c>
    </row>
    <row r="42" spans="1:10" ht="26.25">
      <c r="A42" s="90" t="str">
        <f ca="1">Declaration!B59</f>
        <v>Tungsten  (*)</v>
      </c>
      <c r="B42" s="268" t="str">
        <f>IF(AND($B$17="Yes",$B$22="Yes"),Declaration!D59,0)</f>
        <v>100%</v>
      </c>
      <c r="C42" s="89" t="str">
        <f ca="1">IF(H42=1,J42,I42)</f>
        <v>Complete</v>
      </c>
      <c r="D42" s="261" t="str">
        <f>IF(H42=1,"Click here to answer question 6 for Tungsten","")</f>
        <v/>
      </c>
      <c r="E42" s="20" t="s">
        <v>796</v>
      </c>
      <c r="F42" s="94">
        <f>F27</f>
        <v>1</v>
      </c>
      <c r="G42" s="70">
        <f>IF(B42=0,1,0)</f>
        <v>0</v>
      </c>
      <c r="H42" s="71">
        <f>F42*G42</f>
        <v>0</v>
      </c>
      <c r="I42" s="147" t="str">
        <f ca="1">OFFSET(L!$C$1,MATCH("Checker"&amp;"Comp",L!$A:$A,0)-1,SL,,)</f>
        <v>Complete</v>
      </c>
      <c r="J42" s="19" t="str">
        <f ca="1">OFFSET(L!$C$1,MATCH("Checker"&amp;ADDRESS(ROW(),COLUMN(),4),L!$A:$A,0)-1,SL,,)</f>
        <v>Provide % of completeness of supplier's smelter information on Declaration tab cell D53</v>
      </c>
    </row>
    <row r="43" spans="1:10" ht="51">
      <c r="A43" s="89" t="str">
        <f ca="1">Declaration!B61</f>
        <v>7) Have you identified all of the smelters supplying the 3TG to your supply chain?  (*)</v>
      </c>
      <c r="B43" s="92"/>
      <c r="C43" s="92"/>
      <c r="D43" s="96"/>
      <c r="E43" s="20" t="s">
        <v>798</v>
      </c>
      <c r="F43" s="93"/>
    </row>
    <row r="44" spans="1:10" ht="51.75">
      <c r="A44" s="90" t="str">
        <f ca="1">Declaration!B62</f>
        <v>Tantalum  (*)</v>
      </c>
      <c r="B44" s="89" t="str">
        <f>IF(AND($B$14="Yes",$B$19="Yes"),Declaration!D62,0)</f>
        <v>Yes</v>
      </c>
      <c r="C44" s="89" t="str">
        <f ca="1">IF(H44=1,J44,I44)</f>
        <v>Complete</v>
      </c>
      <c r="D44" s="260" t="str">
        <f>IF(H44=1,"Click here to answer question 7 for Tantalum","")</f>
        <v/>
      </c>
      <c r="E44" s="20" t="s">
        <v>1291</v>
      </c>
      <c r="F44" s="94">
        <f>F24</f>
        <v>1</v>
      </c>
      <c r="G44" s="70">
        <f>IF(B44=0,1,0)</f>
        <v>0</v>
      </c>
      <c r="H44" s="71">
        <f>F44*G44</f>
        <v>0</v>
      </c>
      <c r="I44" s="147" t="str">
        <f ca="1">OFFSET(L!$C$1,MATCH("Checker"&amp;"Comp",L!$A:$A,0)-1,SL,,)</f>
        <v>Complete</v>
      </c>
      <c r="J44" s="19" t="str">
        <f ca="1">OFFSET(L!$C$1,MATCH("Checker"&amp;ADDRESS(ROW(),COLUMN(),4),L!$A:$A,0)-1,SL,,)</f>
        <v>Declare if all smelter names have been provided in this survey response under the scope of products declared on the Declaration tab cell D56</v>
      </c>
    </row>
    <row r="45" spans="1:10" ht="51.75">
      <c r="A45" s="90" t="str">
        <f ca="1">Declaration!B63</f>
        <v>Tin  (*)</v>
      </c>
      <c r="B45" s="89" t="str">
        <f>IF(AND($B$15="Yes",$B$20="Yes"),Declaration!D63,0)</f>
        <v>Yes</v>
      </c>
      <c r="C45" s="89" t="str">
        <f ca="1">IF(H45=1,J45,I45)</f>
        <v>Complete</v>
      </c>
      <c r="D45" s="260" t="str">
        <f>IF(H45=1,"Click here to answer question 7 for Tin","")</f>
        <v/>
      </c>
      <c r="E45" s="20" t="s">
        <v>1291</v>
      </c>
      <c r="F45" s="94">
        <f>F25</f>
        <v>1</v>
      </c>
      <c r="G45" s="70">
        <f>IF(B45=0,1,0)</f>
        <v>0</v>
      </c>
      <c r="H45" s="71">
        <f>F45*G45</f>
        <v>0</v>
      </c>
      <c r="I45" s="147" t="str">
        <f ca="1">OFFSET(L!$C$1,MATCH("Checker"&amp;"Comp",L!$A:$A,0)-1,SL,,)</f>
        <v>Complete</v>
      </c>
      <c r="J45" s="19" t="str">
        <f ca="1">OFFSET(L!$C$1,MATCH("Checker"&amp;ADDRESS(ROW(),COLUMN(),4),L!$A:$A,0)-1,SL,,)</f>
        <v>Declare if all smelter names have been provided in this survey response under the scope of products declared on the Declaration tab cell D57</v>
      </c>
    </row>
    <row r="46" spans="1:10" ht="51.75">
      <c r="A46" s="90" t="str">
        <f ca="1">Declaration!B64</f>
        <v>Gold  (*)</v>
      </c>
      <c r="B46" s="89" t="str">
        <f>IF(AND($B$16="Yes",$B$21="Yes"),Declaration!D64,0)</f>
        <v>Yes</v>
      </c>
      <c r="C46" s="89" t="str">
        <f ca="1">IF(H46=1,J46,I46)</f>
        <v>Complete</v>
      </c>
      <c r="D46" s="260" t="str">
        <f>IF(H46=1,"Click here to answer question 7 for Gold","")</f>
        <v/>
      </c>
      <c r="E46" s="20" t="s">
        <v>1291</v>
      </c>
      <c r="F46" s="94">
        <f>F26</f>
        <v>1</v>
      </c>
      <c r="G46" s="70">
        <f>IF(B46=0,1,0)</f>
        <v>0</v>
      </c>
      <c r="H46" s="71">
        <f>F46*G46</f>
        <v>0</v>
      </c>
      <c r="I46" s="147" t="str">
        <f ca="1">OFFSET(L!$C$1,MATCH("Checker"&amp;"Comp",L!$A:$A,0)-1,SL,,)</f>
        <v>Complete</v>
      </c>
      <c r="J46" s="19" t="str">
        <f ca="1">OFFSET(L!$C$1,MATCH("Checker"&amp;ADDRESS(ROW(),COLUMN(),4),L!$A:$A,0)-1,SL,,)</f>
        <v>Declare if all smelter names have been provided in this survey response under the scope of products declared on the Declaration tab cell D58</v>
      </c>
    </row>
    <row r="47" spans="1:10" ht="51.75">
      <c r="A47" s="90" t="str">
        <f ca="1">Declaration!B65</f>
        <v>Tungsten  (*)</v>
      </c>
      <c r="B47" s="89" t="str">
        <f>IF(AND($B$17="Yes",$B$22="Yes"),Declaration!D65,0)</f>
        <v>Yes</v>
      </c>
      <c r="C47" s="89" t="str">
        <f ca="1">IF(H47=1,J47,I47)</f>
        <v>Complete</v>
      </c>
      <c r="D47" s="260" t="str">
        <f>IF(H47=1,"Click here to answer question 7 for Tungsten","")</f>
        <v/>
      </c>
      <c r="E47" s="20" t="s">
        <v>1291</v>
      </c>
      <c r="F47" s="94">
        <f>F27</f>
        <v>1</v>
      </c>
      <c r="G47" s="70">
        <f>IF(B47=0,1,0)</f>
        <v>0</v>
      </c>
      <c r="H47" s="71">
        <f>F47*G47</f>
        <v>0</v>
      </c>
      <c r="I47" s="147" t="str">
        <f ca="1">OFFSET(L!$C$1,MATCH("Checker"&amp;"Comp",L!$A:$A,0)-1,SL,,)</f>
        <v>Complete</v>
      </c>
      <c r="J47" s="19" t="str">
        <f ca="1">OFFSET(L!$C$1,MATCH("Checker"&amp;ADDRESS(ROW(),COLUMN(),4),L!$A:$A,0)-1,SL,,)</f>
        <v>Declare if all smelter names have been provided in this survey response which the scope of products declared on the Declaration tab cell D59</v>
      </c>
    </row>
    <row r="48" spans="1:10" ht="63.75">
      <c r="A48" s="89" t="str">
        <f ca="1">Declaration!B67</f>
        <v>8) Has all applicable smelter information received by your company been reported in this declaration?  (*)</v>
      </c>
      <c r="B48" s="92"/>
      <c r="C48" s="92"/>
      <c r="D48" s="96"/>
      <c r="E48" s="20" t="s">
        <v>799</v>
      </c>
      <c r="F48" s="93"/>
    </row>
    <row r="49" spans="1:10" ht="39">
      <c r="A49" s="90" t="str">
        <f ca="1">Declaration!B68</f>
        <v>Tantalum  (*)</v>
      </c>
      <c r="B49" s="89" t="str">
        <f>IF(AND($B$14="Yes",$B$19="Yes"),Declaration!D68,0)</f>
        <v>Yes</v>
      </c>
      <c r="C49" s="89" t="str">
        <f ca="1">IF(H49=1,J49,I49)</f>
        <v>Complete</v>
      </c>
      <c r="D49" s="261" t="str">
        <f>IF(H49=1,"Click here to answer question 8 for Tantalum","")</f>
        <v/>
      </c>
      <c r="E49" s="20" t="s">
        <v>797</v>
      </c>
      <c r="F49" s="94">
        <f>F24</f>
        <v>1</v>
      </c>
      <c r="G49" s="70">
        <f>IF(B49=0,1,0)</f>
        <v>0</v>
      </c>
      <c r="H49" s="71">
        <f>F49*G49</f>
        <v>0</v>
      </c>
      <c r="I49" s="147" t="str">
        <f ca="1">OFFSET(L!$C$1,MATCH("Checker"&amp;"Comp",L!$A:$A,0)-1,SL,,)</f>
        <v>Complete</v>
      </c>
      <c r="J49" s="19" t="str">
        <f ca="1">OFFSET(L!$C$1,MATCH("Checker"&amp;ADDRESS(ROW(),COLUMN(),4),L!$A:$A,0)-1,SL,,)</f>
        <v>Declare if all applicable Tantalum smelter information has been provided on Declaration tab cell D62</v>
      </c>
    </row>
    <row r="50" spans="1:10" ht="39">
      <c r="A50" s="90" t="str">
        <f ca="1">Declaration!B69</f>
        <v>Tin  (*)</v>
      </c>
      <c r="B50" s="89" t="str">
        <f>IF(AND($B$15="Yes",$B$20="Yes"),Declaration!D69,0)</f>
        <v>Yes</v>
      </c>
      <c r="C50" s="89" t="str">
        <f ca="1">IF(H50=1,J50,I50)</f>
        <v>Complete</v>
      </c>
      <c r="D50" s="261" t="str">
        <f>IF(H50=1,"Click here to answer question 8 for Tin","")</f>
        <v/>
      </c>
      <c r="E50" s="20" t="s">
        <v>797</v>
      </c>
      <c r="F50" s="94">
        <f>F25</f>
        <v>1</v>
      </c>
      <c r="G50" s="70">
        <f>IF(B50=0,1,0)</f>
        <v>0</v>
      </c>
      <c r="H50" s="71">
        <f>F50*G50</f>
        <v>0</v>
      </c>
      <c r="I50" s="147" t="str">
        <f ca="1">OFFSET(L!$C$1,MATCH("Checker"&amp;"Comp",L!$A:$A,0)-1,SL,,)</f>
        <v>Complete</v>
      </c>
      <c r="J50" s="19" t="str">
        <f ca="1">OFFSET(L!$C$1,MATCH("Checker"&amp;ADDRESS(ROW(),COLUMN(),4),L!$A:$A,0)-1,SL,,)</f>
        <v>Declare if all applicable Tin smelter information has been provided on Declaration tab cell D63</v>
      </c>
    </row>
    <row r="51" spans="1:10" ht="39">
      <c r="A51" s="90" t="str">
        <f ca="1">Declaration!B70</f>
        <v>Gold  (*)</v>
      </c>
      <c r="B51" s="89" t="str">
        <f>IF(AND($B$16="Yes",$B$21="Yes"),Declaration!D70,0)</f>
        <v>Yes</v>
      </c>
      <c r="C51" s="89" t="str">
        <f ca="1">IF(H51=1,J51,I51)</f>
        <v>Complete</v>
      </c>
      <c r="D51" s="261" t="str">
        <f>IF(H51=1,"Click here to answer question 8 for Gold","")</f>
        <v/>
      </c>
      <c r="E51" s="20" t="s">
        <v>797</v>
      </c>
      <c r="F51" s="94">
        <f>F26</f>
        <v>1</v>
      </c>
      <c r="G51" s="70">
        <f>IF(B51=0,1,0)</f>
        <v>0</v>
      </c>
      <c r="H51" s="71">
        <f>F51*G51</f>
        <v>0</v>
      </c>
      <c r="I51" s="147" t="str">
        <f ca="1">OFFSET(L!$C$1,MATCH("Checker"&amp;"Comp",L!$A:$A,0)-1,SL,,)</f>
        <v>Complete</v>
      </c>
      <c r="J51" s="19" t="str">
        <f ca="1">OFFSET(L!$C$1,MATCH("Checker"&amp;ADDRESS(ROW(),COLUMN(),4),L!$A:$A,0)-1,SL,,)</f>
        <v>Declare if all applicable Gold smelter information has been provided on Declaration tab cell D64</v>
      </c>
    </row>
    <row r="52" spans="1:10" ht="39">
      <c r="A52" s="90" t="str">
        <f ca="1">Declaration!B71</f>
        <v>Tungsten  (*)</v>
      </c>
      <c r="B52" s="89" t="str">
        <f>IF(AND($B$17="Yes",$B$22="Yes"),Declaration!D71,0)</f>
        <v>Yes</v>
      </c>
      <c r="C52" s="89" t="str">
        <f ca="1">IF(H52=1,J52,I52)</f>
        <v>Complete</v>
      </c>
      <c r="D52" s="261" t="str">
        <f>IF(H52=1,"Click here to answer question 8 for Tungsten","")</f>
        <v/>
      </c>
      <c r="E52" s="20" t="s">
        <v>797</v>
      </c>
      <c r="F52" s="94">
        <f>F27</f>
        <v>1</v>
      </c>
      <c r="G52" s="70">
        <f>IF(B52=0,1,0)</f>
        <v>0</v>
      </c>
      <c r="H52" s="71">
        <f>F52*G52</f>
        <v>0</v>
      </c>
      <c r="I52" s="147" t="str">
        <f ca="1">OFFSET(L!$C$1,MATCH("Checker"&amp;"Comp",L!$A:$A,0)-1,SL,,)</f>
        <v>Complete</v>
      </c>
      <c r="J52" s="19" t="str">
        <f ca="1">OFFSET(L!$C$1,MATCH("Checker"&amp;ADDRESS(ROW(),COLUMN(),4),L!$A:$A,0)-1,SL,,)</f>
        <v>Declare if all applicable Tungsten smelter information has been provided on Declaration tab cell D65</v>
      </c>
    </row>
    <row r="53" spans="1:10" ht="25.5">
      <c r="A53" s="89" t="str">
        <f ca="1">Declaration!B74</f>
        <v>Question</v>
      </c>
      <c r="B53" s="92"/>
      <c r="C53" s="92"/>
      <c r="D53" s="96"/>
      <c r="E53" s="20" t="s">
        <v>437</v>
      </c>
      <c r="F53" s="93"/>
      <c r="G53" s="93"/>
      <c r="H53" s="93"/>
    </row>
    <row r="54" spans="1:10" ht="39">
      <c r="A54" s="89" t="str">
        <f ca="1">Declaration!B75</f>
        <v>A. Have you established a responsible minerals sourcing policy? (*)</v>
      </c>
      <c r="B54" s="89" t="str">
        <f>Declaration!D75</f>
        <v>Yes</v>
      </c>
      <c r="C54" s="89" t="str">
        <f t="shared" ref="C54:C60" ca="1" si="10">IF(H54=1,J54,I54)</f>
        <v>Complete</v>
      </c>
      <c r="D54" s="95" t="str">
        <f>IF(H54=1,"Click here to answer question (A)","")</f>
        <v/>
      </c>
      <c r="E54" s="20" t="s">
        <v>1295</v>
      </c>
      <c r="F54" s="94">
        <f>IF(SUM(F$24:F$27)=0,0,1)</f>
        <v>1</v>
      </c>
      <c r="G54" s="70">
        <f>IF(B54=0,1,0)</f>
        <v>0</v>
      </c>
      <c r="H54" s="71">
        <f t="shared" ref="H54:H60" si="11">F54*G54</f>
        <v>0</v>
      </c>
      <c r="I54" s="147" t="str">
        <f ca="1">OFFSET(L!$C$1,MATCH("Checker"&amp;"Comp",L!$A:$A,0)-1,SL,,)</f>
        <v>Complete</v>
      </c>
      <c r="J54" s="19" t="str">
        <f ca="1">OFFSET(L!$C$1,MATCH("Checker"&amp;ADDRESS(ROW(),COLUMN(),4),L!$A:$A,0)-1,SL,,)</f>
        <v>Answer if your company has a responsible minerals sourcing policy on the Declaration tab cell D75</v>
      </c>
    </row>
    <row r="55" spans="1:10" ht="54.75" customHeight="1">
      <c r="A55" s="89" t="str">
        <f ca="1">Declaration!B77</f>
        <v>B. Is your responsible minerals sourcing policy publicly available on your website? (Note – If yes, the user shall specify the URL in the comment field.) (*)</v>
      </c>
      <c r="B55" s="89" t="str">
        <f>Declaration!D77</f>
        <v>Yes</v>
      </c>
      <c r="C55" s="89" t="str">
        <f t="shared" ca="1" si="10"/>
        <v>Complete</v>
      </c>
      <c r="D55" s="95" t="str">
        <f>IF(H55=1,"Click here to answer question (B)","")</f>
        <v/>
      </c>
      <c r="E55" s="20" t="s">
        <v>1295</v>
      </c>
      <c r="F55" s="94">
        <f t="shared" ref="F55" si="12">F$54</f>
        <v>1</v>
      </c>
      <c r="G55" s="70">
        <f>IF(B55=0,1,0)</f>
        <v>0</v>
      </c>
      <c r="H55" s="71">
        <f t="shared" si="11"/>
        <v>0</v>
      </c>
      <c r="I55" s="147" t="str">
        <f ca="1">OFFSET(L!$C$1,MATCH("Checker"&amp;"Comp",L!$A:$A,0)-1,SL,,)</f>
        <v>Complete</v>
      </c>
      <c r="J55" s="19" t="str">
        <f ca="1">OFFSET(L!$C$1,MATCH("Checker"&amp;ADDRESS(ROW(),COLUMN(),4),L!$A:$A,0)-1,SL,,)</f>
        <v>Answer if your company has made your responsible minerals sourcing policy publically available on your website on the Declaration tab cell D77</v>
      </c>
    </row>
    <row r="56" spans="1:10" ht="38.450000000000003" customHeight="1">
      <c r="A56" s="89" t="s">
        <v>3</v>
      </c>
      <c r="B56" s="89" t="str">
        <f>Declaration!G77</f>
        <v>http://www.vlsi.fi/fileadmin/quality/Conflict_Minerals_Elimination_Statement_2018.pdf</v>
      </c>
      <c r="C56" s="89" t="str">
        <f t="shared" ca="1" si="10"/>
        <v>Complete</v>
      </c>
      <c r="D56" s="95" t="str">
        <f>IF(H56=1,"Click here to specify URL for question (B)","")</f>
        <v/>
      </c>
      <c r="E56" s="20"/>
      <c r="F56" s="94">
        <f>IF(AND(F55=1,B55="Yes"),1,0)</f>
        <v>1</v>
      </c>
      <c r="G56" s="70">
        <f>IF(LEN(B56)&gt;1,0,1)</f>
        <v>0</v>
      </c>
      <c r="H56" s="71">
        <f t="shared" si="11"/>
        <v>0</v>
      </c>
      <c r="I56" s="147" t="str">
        <f ca="1">OFFSET(L!$C$1,MATCH("Checker"&amp;"Comp",L!$A:$A,0)-1,SL,,)</f>
        <v>Complete</v>
      </c>
      <c r="J56" s="140" t="str">
        <f ca="1">OFFSET(L!$C$1,MATCH("Checker"&amp;ADDRESS(ROW(),COLUMN(),4),L!$A:$A,0)-1,SL,,)</f>
        <v>Enter the URL in Declaration worksheet cell G77 if you answer "Yes" for question B. The format of the URL should be "www.companyname.com"</v>
      </c>
    </row>
    <row r="57" spans="1:10" ht="51">
      <c r="A57" s="89" t="str">
        <f ca="1">Declaration!B79</f>
        <v>C. Do you require your direct suppliers to source the 3TG from smelters whose due diligence practices have been validated by an independent third party audit program? (*)</v>
      </c>
      <c r="B57" s="89" t="str">
        <f>Declaration!D79</f>
        <v>Yes</v>
      </c>
      <c r="C57" s="89" t="str">
        <f t="shared" ca="1" si="10"/>
        <v>Complete</v>
      </c>
      <c r="D57" s="95" t="str">
        <f>IF(H57=1,"Click here to answer question (C)","")</f>
        <v/>
      </c>
      <c r="E57" s="20" t="s">
        <v>1295</v>
      </c>
      <c r="F57" s="94">
        <f>F$54</f>
        <v>1</v>
      </c>
      <c r="G57" s="70">
        <f>IF(B57=0,1,0)</f>
        <v>0</v>
      </c>
      <c r="H57" s="71">
        <f t="shared" si="11"/>
        <v>0</v>
      </c>
      <c r="I57" s="147" t="str">
        <f ca="1">OFFSET(L!$C$1,MATCH("Checker"&amp;"Comp",L!$A:$A,0)-1,SL,,)</f>
        <v>Complete</v>
      </c>
      <c r="J57" s="19" t="str">
        <f ca="1">OFFSET(L!$C$1,MATCH("Checker"&amp;ADDRESS(ROW(),COLUMN(),4),L!$A:$A,0)-1,SL,,)</f>
        <v>Answer if you require your direct suppliers to source from smelters whose due diligence practices have been validated by an independent third-party audit program, like the Responsible Minerals Assurance Process, on Declaration tab cell D79</v>
      </c>
    </row>
    <row r="58" spans="1:10" ht="39">
      <c r="A58" s="89" t="str">
        <f ca="1">Declaration!B81</f>
        <v>D. Have you implemented due diligence measures for responsible sourcing? (*)</v>
      </c>
      <c r="B58" s="89" t="str">
        <f>Declaration!D81</f>
        <v>Yes</v>
      </c>
      <c r="C58" s="89" t="str">
        <f t="shared" ca="1" si="10"/>
        <v>Complete</v>
      </c>
      <c r="D58" s="95" t="str">
        <f>IF(H58=1,"Click here to answer question (D)","")</f>
        <v/>
      </c>
      <c r="E58" s="20" t="s">
        <v>1295</v>
      </c>
      <c r="F58" s="94">
        <f>F$54</f>
        <v>1</v>
      </c>
      <c r="G58" s="70">
        <f>IF(B58=0,1,0)</f>
        <v>0</v>
      </c>
      <c r="H58" s="71">
        <f t="shared" si="11"/>
        <v>0</v>
      </c>
      <c r="I58" s="147" t="str">
        <f ca="1">OFFSET(L!$C$1,MATCH("Checker"&amp;"Comp",L!$A:$A,0)-1,SL,,)</f>
        <v>Complete</v>
      </c>
      <c r="J58" s="19" t="str">
        <f ca="1">OFFSET(L!$C$1,MATCH("Checker"&amp;ADDRESS(ROW(),COLUMN(),4),L!$A:$A,0)-1,SL,,)</f>
        <v>Answer if you have implemented due diligence measures for responsible sourcing on Declaration tab cell D81</v>
      </c>
    </row>
    <row r="59" spans="1:10" ht="39">
      <c r="A59" s="89" t="str">
        <f ca="1">Declaration!B83</f>
        <v>E. Does your company conduct Conflict Minerals survey(s) of your relevant supplier(s)? (*)</v>
      </c>
      <c r="B59" s="89" t="str">
        <f>Declaration!D83</f>
        <v>Yes, in conformance with IPC1755 (e.g., CMRT)</v>
      </c>
      <c r="C59" s="89" t="str">
        <f t="shared" ca="1" si="10"/>
        <v>Complete</v>
      </c>
      <c r="D59" s="95" t="str">
        <f>IF(H59=1,"Click here to answer question (E)","")</f>
        <v/>
      </c>
      <c r="E59" s="20" t="s">
        <v>1295</v>
      </c>
      <c r="F59" s="94">
        <f>F$54</f>
        <v>1</v>
      </c>
      <c r="G59" s="70">
        <f>IF(B59=0,1,0)</f>
        <v>0</v>
      </c>
      <c r="H59" s="71">
        <f t="shared" si="11"/>
        <v>0</v>
      </c>
      <c r="I59" s="147" t="str">
        <f ca="1">OFFSET(L!$C$1,MATCH("Checker"&amp;"Comp",L!$A:$A,0)-1,SL,,)</f>
        <v>Complete</v>
      </c>
      <c r="J59" s="19" t="str">
        <f ca="1">OFFSET(L!$C$1,MATCH("Checker"&amp;ADDRESS(ROW(),COLUMN(),4),L!$A:$A,0)-1,SL,,)</f>
        <v>Answer if you request your suppliers to fill out this Conflict Minerals Reporting Template on Declaration tab cell D83</v>
      </c>
    </row>
    <row r="60" spans="1:10" ht="39">
      <c r="A60" s="89" t="str">
        <f ca="1">Declaration!B85</f>
        <v>F. Do you review due diligence information received from your suppliers against your company’s expectations? (*)</v>
      </c>
      <c r="B60" s="89" t="str">
        <f>Declaration!D85</f>
        <v>Yes</v>
      </c>
      <c r="C60" s="89" t="str">
        <f t="shared" ca="1" si="10"/>
        <v>Complete</v>
      </c>
      <c r="D60" s="95" t="str">
        <f>IF(H60=1,"Click here to answer question (F)","")</f>
        <v/>
      </c>
      <c r="E60" s="20" t="s">
        <v>1295</v>
      </c>
      <c r="F60" s="94">
        <f>F$54</f>
        <v>1</v>
      </c>
      <c r="G60" s="70">
        <f>IF(B60=0,1,0)</f>
        <v>0</v>
      </c>
      <c r="H60" s="71">
        <f t="shared" si="11"/>
        <v>0</v>
      </c>
      <c r="I60" s="147" t="str">
        <f ca="1">OFFSET(L!$C$1,MATCH("Checker"&amp;"Comp",L!$A:$A,0)-1,SL,,)</f>
        <v>Complete</v>
      </c>
      <c r="J60" s="19" t="str">
        <f ca="1">OFFSET(L!$C$1,MATCH("Checker"&amp;ADDRESS(ROW(),COLUMN(),4),L!$A:$A,0)-1,SL,,)</f>
        <v>Answer if you verify responses from your suppliers against your company's expectations on Declaration tab cell D85</v>
      </c>
    </row>
    <row r="61" spans="1:10" ht="15" hidden="1">
      <c r="A61" s="89"/>
      <c r="B61" s="89"/>
      <c r="C61" s="89"/>
      <c r="D61" s="95"/>
      <c r="E61" s="20"/>
      <c r="F61" s="94"/>
      <c r="G61" s="70"/>
      <c r="H61" s="71"/>
      <c r="I61" s="147"/>
    </row>
    <row r="62" spans="1:10" ht="39">
      <c r="A62" s="89" t="str">
        <f ca="1">Declaration!B87</f>
        <v>G. Does your review process include corrective action management? (*)</v>
      </c>
      <c r="B62" s="89" t="str">
        <f>Declaration!D87</f>
        <v>Yes</v>
      </c>
      <c r="C62" s="89" t="str">
        <f t="shared" ref="C62:C68" ca="1" si="13">IF(H62=1,J62,I62)</f>
        <v>Complete</v>
      </c>
      <c r="D62" s="95" t="str">
        <f>IF(H62=1,"Click here to answer question (G)","")</f>
        <v/>
      </c>
      <c r="E62" s="20" t="s">
        <v>1295</v>
      </c>
      <c r="F62" s="94">
        <f>F$54</f>
        <v>1</v>
      </c>
      <c r="G62" s="70">
        <f>IF(B62=0,1,0)</f>
        <v>0</v>
      </c>
      <c r="H62" s="71">
        <f t="shared" ref="H62:H69" si="14">F62*G62</f>
        <v>0</v>
      </c>
      <c r="I62" s="147" t="str">
        <f ca="1">OFFSET(L!$C$1,MATCH("Checker"&amp;"Comp",L!$A:$A,0)-1,SL,,)</f>
        <v>Complete</v>
      </c>
      <c r="J62" s="19" t="str">
        <f ca="1">OFFSET(L!$C$1,MATCH("Checker"&amp;ADDRESS(ROW(),COLUMN(),4),L!$A:$A,0)-1,SL,,)</f>
        <v>Answer if your verification process includes corrective action management on Declaration tab cell D87</v>
      </c>
    </row>
    <row r="63" spans="1:10" ht="39">
      <c r="A63" s="89" t="str">
        <f ca="1">Declaration!B89</f>
        <v>H. Is your company required to file an annual conflict minerals disclosure? (*)</v>
      </c>
      <c r="B63" s="89" t="str">
        <f>Declaration!D89</f>
        <v>Yes, with the SEC</v>
      </c>
      <c r="C63" s="89" t="str">
        <f t="shared" ca="1" si="13"/>
        <v>Complete</v>
      </c>
      <c r="D63" s="95" t="str">
        <f>IF(H63=1,"Click here to answer question (H)","")</f>
        <v/>
      </c>
      <c r="E63" s="20" t="s">
        <v>1295</v>
      </c>
      <c r="F63" s="94">
        <f>F$54</f>
        <v>1</v>
      </c>
      <c r="G63" s="70">
        <f>IF(B63=0,1,0)</f>
        <v>0</v>
      </c>
      <c r="H63" s="71">
        <f t="shared" si="14"/>
        <v>0</v>
      </c>
      <c r="I63" s="147" t="str">
        <f ca="1">OFFSET(L!$C$1,MATCH("Checker"&amp;"Comp",L!$A:$A,0)-1,SL,,)</f>
        <v>Complete</v>
      </c>
      <c r="J63" s="19" t="str">
        <f ca="1">OFFSET(L!$C$1,MATCH("Checker"&amp;ADDRESS(ROW(),COLUMN(),4),L!$A:$A,0)-1,SL,,)</f>
        <v>Answer if you are subject to the SEC Disclosure requirement, the EU regulation or both on Declaration tab cell D89</v>
      </c>
    </row>
    <row r="64" spans="1:10" ht="39">
      <c r="A64" s="89" t="s">
        <v>1288</v>
      </c>
      <c r="B64" s="89" t="str">
        <f ca="1">IF(G64=1,"No products or item numbers listed","One or more product / item numbers have been provided")</f>
        <v>No products or item numbers listed</v>
      </c>
      <c r="C64" s="89" t="str">
        <f t="shared" ca="1" si="13"/>
        <v>Complete</v>
      </c>
      <c r="D64" s="95" t="str">
        <f ca="1">IF(H64=1,"Click here to enter detail on Product List tab","")</f>
        <v/>
      </c>
      <c r="E64" s="20" t="s">
        <v>1295</v>
      </c>
      <c r="F64" s="94">
        <f>IF(B5=Declaration!Q9,1,0)</f>
        <v>0</v>
      </c>
      <c r="G64" s="70" cm="1">
        <f t="array" aca="1" ref="G64" ca="1">IF(INDIRECT("'Product List'!B6")="",1,0)</f>
        <v>1</v>
      </c>
      <c r="H64" s="71">
        <f t="shared" ca="1" si="14"/>
        <v>0</v>
      </c>
      <c r="I64" s="147" t="str">
        <f ca="1">OFFSET(L!$C$1,MATCH("Checker"&amp;"Comp",L!$A:$A,0)-1,SL,,)</f>
        <v>Complete</v>
      </c>
      <c r="J64" s="19" t="str">
        <f ca="1">OFFSET(L!$C$1,MATCH("Checker"&amp;ADDRESS(ROW(),COLUMN(),4),L!$A:$A,0)-1,SL,,)</f>
        <v>If applicable, provide 1 or more Products or Item Numbers this declaration applies to. From Declaration tab select hyperlink in cell 6H1 to enter Product List tab</v>
      </c>
    </row>
    <row r="65" spans="1:12" ht="39">
      <c r="A65" s="89" t="s">
        <v>15123</v>
      </c>
      <c r="B65" s="89"/>
      <c r="C65" s="89" t="str">
        <f t="shared" ca="1" si="13"/>
        <v>Complete</v>
      </c>
      <c r="D65" s="95" t="str">
        <f ca="1">IF(H65=0,"","Click here to provide smelter information")</f>
        <v/>
      </c>
      <c r="E65" s="20" t="s">
        <v>1295</v>
      </c>
      <c r="F65" s="94">
        <f>F24</f>
        <v>1</v>
      </c>
      <c r="G65" s="70">
        <f ca="1">IF(AND(COUNTIF(SmelterIdetifiedForMetal,"Tantalum")&gt;0,COUNTIF('Smelter List'!AB$5:AB$2504,"Tantalum?*")&gt;0),0,1)</f>
        <v>0</v>
      </c>
      <c r="H65" s="71">
        <f t="shared" ca="1" si="14"/>
        <v>0</v>
      </c>
      <c r="I65" s="147" t="str">
        <f ca="1">OFFSET(L!$C$1,MATCH("Checker"&amp;"Comp",L!$A:$A,0)-1,SL,,)</f>
        <v>Complete</v>
      </c>
      <c r="J65" s="19" t="str">
        <f ca="1">OFFSET(L!$C$1,MATCH("Checker"&amp;ADDRESS(ROW(),COLUMN(),4),L!$A:$A,0)-1,SL,,)</f>
        <v>Provide list of tantalum smelters contributing material to supply chain on Smelter List tab</v>
      </c>
      <c r="K65" s="154">
        <f>IF(H14+H19&gt;0,1,0)</f>
        <v>0</v>
      </c>
      <c r="L65" s="19" t="e">
        <f ca="1">OFFSET(L!$C$1,MATCH("Checker"&amp;ADDRESS(ROW(),COLUMN(),4),L!$A:$A,0)-1,SL,,)</f>
        <v>#N/A</v>
      </c>
    </row>
    <row r="66" spans="1:12" ht="39">
      <c r="A66" s="89" t="s">
        <v>1835</v>
      </c>
      <c r="B66" s="89"/>
      <c r="C66" s="89" t="str">
        <f t="shared" ca="1" si="13"/>
        <v>Complete</v>
      </c>
      <c r="D66" s="95" t="str">
        <f ca="1">IF(H66=0,"","Click here to provide smelter information")</f>
        <v/>
      </c>
      <c r="E66" s="20" t="s">
        <v>797</v>
      </c>
      <c r="F66" s="94">
        <f>F25</f>
        <v>1</v>
      </c>
      <c r="G66" s="70">
        <f ca="1">IF(AND(COUNTIF(SmelterIdetifiedForMetal,"Tin")&gt;0,COUNTIF('Smelter List'!AB$5:AB$2504,"Tin?*")&gt;0),0,1)</f>
        <v>0</v>
      </c>
      <c r="H66" s="71">
        <f t="shared" ca="1" si="14"/>
        <v>0</v>
      </c>
      <c r="I66" s="147" t="str">
        <f ca="1">OFFSET(L!$C$1,MATCH("Checker"&amp;"Comp",L!$A:$A,0)-1,SL,,)</f>
        <v>Complete</v>
      </c>
      <c r="J66" s="19" t="str">
        <f ca="1">OFFSET(L!$C$1,MATCH("Checker"&amp;ADDRESS(ROW(),COLUMN(),4),L!$A:$A,0)-1,SL,,)</f>
        <v>Provide list of tin smelters contributing material to supply chain on Smelter List tab</v>
      </c>
      <c r="K66" s="154">
        <f>IF(H15+H20&gt;0,1,0)</f>
        <v>0</v>
      </c>
      <c r="L66" s="19" t="e">
        <f ca="1">OFFSET(L!$C$1,MATCH("Checker"&amp;ADDRESS(ROW(),COLUMN(),4),L!$A:$A,0)-1,SL,,)</f>
        <v>#N/A</v>
      </c>
    </row>
    <row r="67" spans="1:12" ht="39">
      <c r="A67" s="89" t="s">
        <v>1836</v>
      </c>
      <c r="B67" s="89"/>
      <c r="C67" s="89" t="str">
        <f t="shared" ca="1" si="13"/>
        <v>Complete</v>
      </c>
      <c r="D67" s="95" t="str">
        <f ca="1">IF(H67=0,"","Click here to provide smelter information")</f>
        <v/>
      </c>
      <c r="E67" s="20" t="s">
        <v>797</v>
      </c>
      <c r="F67" s="94">
        <f>F26</f>
        <v>1</v>
      </c>
      <c r="G67" s="70">
        <f ca="1">IF(AND(COUNTIF(SmelterIdetifiedForMetal,"Gold")&gt;0,COUNTIF('Smelter List'!AB$5:AB$2504,"Gold?*")&gt;0),0,1)</f>
        <v>0</v>
      </c>
      <c r="H67" s="71">
        <f t="shared" ca="1" si="14"/>
        <v>0</v>
      </c>
      <c r="I67" s="147" t="str">
        <f ca="1">OFFSET(L!$C$1,MATCH("Checker"&amp;"Comp",L!$A:$A,0)-1,SL,,)</f>
        <v>Complete</v>
      </c>
      <c r="J67" s="19" t="str">
        <f ca="1">OFFSET(L!$C$1,MATCH("Checker"&amp;ADDRESS(ROW(),COLUMN(),4),L!$A:$A,0)-1,SL,,)</f>
        <v>Provide list of gold smelters contributing material to supply chain on Smelter List tab</v>
      </c>
      <c r="K67" s="154">
        <f>IF(H16+H21&gt;0,1,0)</f>
        <v>0</v>
      </c>
      <c r="L67" s="19" t="e">
        <f ca="1">OFFSET(L!$C$1,MATCH("Checker"&amp;ADDRESS(ROW(),COLUMN(),4),L!$A:$A,0)-1,SL,,)</f>
        <v>#N/A</v>
      </c>
    </row>
    <row r="68" spans="1:12" ht="39">
      <c r="A68" s="89" t="s">
        <v>1837</v>
      </c>
      <c r="B68" s="89"/>
      <c r="C68" s="89" t="str">
        <f t="shared" ca="1" si="13"/>
        <v>Complete</v>
      </c>
      <c r="D68" s="95" t="str">
        <f ca="1">IF(H68=0,"","Click here to provide smelter information")</f>
        <v/>
      </c>
      <c r="E68" s="20" t="s">
        <v>797</v>
      </c>
      <c r="F68" s="94">
        <f>F27</f>
        <v>1</v>
      </c>
      <c r="G68" s="70">
        <f ca="1">IF(AND(COUNTIF(SmelterIdetifiedForMetal,"Tungsten")&gt;0,COUNTIF('Smelter List'!AB$5:AB$2504,"Tungsten?*")&gt;0),0,1)</f>
        <v>0</v>
      </c>
      <c r="H68" s="71">
        <f t="shared" ca="1" si="14"/>
        <v>0</v>
      </c>
      <c r="I68" s="147" t="str">
        <f ca="1">OFFSET(L!$C$1,MATCH("Checker"&amp;"Comp",L!$A:$A,0)-1,SL,,)</f>
        <v>Complete</v>
      </c>
      <c r="J68" s="19" t="str">
        <f ca="1">OFFSET(L!$C$1,MATCH("Checker"&amp;ADDRESS(ROW(),COLUMN(),4),L!$A:$A,0)-1,SL,,)</f>
        <v>Provide list of tungsten smelters contributing material to supply chain on Smelter List tab</v>
      </c>
      <c r="K68" s="154">
        <f>IF(H17+H22&gt;0,1,0)</f>
        <v>0</v>
      </c>
      <c r="L68" s="19" t="e">
        <f ca="1">OFFSET(L!$C$1,MATCH("Checker"&amp;ADDRESS(ROW(),COLUMN(),4),L!$A:$A,0)-1,SL,,)</f>
        <v>#N/A</v>
      </c>
    </row>
    <row r="69" spans="1:12" ht="25.5">
      <c r="A69" s="162" t="s">
        <v>2333</v>
      </c>
      <c r="B69" s="89"/>
      <c r="C69" s="162" t="str">
        <f ca="1">IF(F69=0,J69,IF(G69=0,I69,L69))</f>
        <v>N/A</v>
      </c>
      <c r="D69" s="95"/>
      <c r="E69" s="20"/>
      <c r="F69" s="94">
        <f ca="1">IF(COUNTIF('Smelter List'!$C:$C,"Smelter not listed")=0,0,1)</f>
        <v>0</v>
      </c>
      <c r="G69" s="70" cm="1">
        <f t="array" aca="1" ref="G69" ca="1">IF(OR(SUMPRODUCT(('Smelter List'!$C:$C="Smelter not listed")*('Smelter List'!$D:$D=""))&gt;0,SUMPRODUCT(('Smelter List'!$C:$C="Smelter not listed")*('Smelter List'!$E:$E=""))&gt;0),1,0)</f>
        <v>0</v>
      </c>
      <c r="H69" s="71">
        <f t="shared" ca="1" si="14"/>
        <v>0</v>
      </c>
      <c r="I69" s="147" t="str">
        <f ca="1">OFFSET(L!$C$1,MATCH("Checker"&amp;"Comp",L!$A:$A,0)-1,SL,,)</f>
        <v>Complete</v>
      </c>
      <c r="J69" s="19" t="s">
        <v>2334</v>
      </c>
      <c r="K69" s="154"/>
      <c r="L69" s="19" t="s">
        <v>2335</v>
      </c>
    </row>
    <row r="70" spans="1:12">
      <c r="H70" s="19">
        <f ca="1">SUM(H4:H69)</f>
        <v>0</v>
      </c>
    </row>
    <row r="73" spans="1:12" ht="13.5" thickBot="1"/>
  </sheetData>
  <sheetProtection sheet="1" objects="1" scenarios="1"/>
  <customSheetViews>
    <customSheetView guid="{51531B83-BDD7-4890-A744-04812A317369}" scale="70" showGridLines="0" fitToPage="1" hiddenRows="1" hiddenColumns="1">
      <pane xSplit="1" ySplit="3" topLeftCell="B4" activePane="bottomRight" state="frozen"/>
      <selection pane="bottomRight" activeCell="A4" sqref="A4"/>
      <pageMargins left="0.70866141732283472" right="0.70866141732283472" top="0.74803149606299213" bottom="0.74803149606299213" header="0.31496062992125984" footer="0.31496062992125984"/>
      <pageSetup scale="36" orientation="portrait" r:id="rId1"/>
    </customSheetView>
  </customSheetViews>
  <mergeCells count="1">
    <mergeCell ref="A1:C1"/>
  </mergeCells>
  <conditionalFormatting sqref="A4:A69 C4:C69">
    <cfRule type="expression" dxfId="11" priority="347" stopIfTrue="1">
      <formula>$F4=0</formula>
    </cfRule>
    <cfRule type="expression" dxfId="10" priority="348" stopIfTrue="1">
      <formula>$H4=0</formula>
    </cfRule>
    <cfRule type="expression" dxfId="9" priority="349" stopIfTrue="1">
      <formula>$H4=1</formula>
    </cfRule>
  </conditionalFormatting>
  <conditionalFormatting sqref="A5:A13">
    <cfRule type="expression" dxfId="8" priority="49" stopIfTrue="1">
      <formula>$F5=0</formula>
    </cfRule>
    <cfRule type="expression" dxfId="7" priority="50" stopIfTrue="1">
      <formula>AND($F5=1,$G5=0)</formula>
    </cfRule>
    <cfRule type="expression" dxfId="6" priority="51" stopIfTrue="1">
      <formula>AND($F5&lt;&gt;0,$G5&lt;&gt;0)</formula>
    </cfRule>
  </conditionalFormatting>
  <conditionalFormatting sqref="A29:A32">
    <cfRule type="expression" dxfId="5" priority="2" stopIfTrue="1">
      <formula>$F29=0</formula>
    </cfRule>
    <cfRule type="expression" dxfId="4" priority="3" stopIfTrue="1">
      <formula>$H29=0</formula>
    </cfRule>
    <cfRule type="expression" dxfId="3" priority="4" stopIfTrue="1">
      <formula>$H29=1</formula>
    </cfRule>
  </conditionalFormatting>
  <conditionalFormatting sqref="B65:B69">
    <cfRule type="expression" dxfId="2" priority="1" stopIfTrue="1">
      <formula>IF(F65=0,TRUE)</formula>
    </cfRule>
  </conditionalFormatting>
  <conditionalFormatting sqref="D56">
    <cfRule type="expression" dxfId="1" priority="358" stopIfTrue="1">
      <formula>$H$56=0</formula>
    </cfRule>
  </conditionalFormatting>
  <hyperlinks>
    <hyperlink ref="A2" location="Declaration!A1" display="Click here to return to Declaration tab"/>
    <hyperlink ref="C2" location="'Product List'!A1" display="'Product List'!A1"/>
    <hyperlink ref="D4" location="Declaration!B8" display="Declaration!B8"/>
    <hyperlink ref="D5" location="Declaration!B9" display="Declaration!B9"/>
    <hyperlink ref="D10" location="Declaration!B18" display="Declaration!B18"/>
    <hyperlink ref="D11" location="Declaration!B20" display="Declaration!B20"/>
    <hyperlink ref="D12" location="Declaration!B22" display="Declaration!B22"/>
    <hyperlink ref="D14" location="Declaration!B26" display="Declaration!B26"/>
    <hyperlink ref="D15" location="Declaration!B27" display="Declaration!B27"/>
    <hyperlink ref="D16" location="Declaration!B28" display="Declaration!B28"/>
    <hyperlink ref="D17" location="Declaration!B29" display="Declaration!B29"/>
    <hyperlink ref="D19" location="Declaration!B32" display="Declaration!B32"/>
    <hyperlink ref="D20" location="Declaration!B33" display="Declaration!B33"/>
    <hyperlink ref="D21" location="Declaration!B34" display="Declaration!B34"/>
    <hyperlink ref="D22" location="Declaration!B35" display="Declaration!B35"/>
    <hyperlink ref="D24" location="Declaration!B38" display="Declaration!B38"/>
    <hyperlink ref="D25" location="Declaration!B39" display="Declaration!B39"/>
    <hyperlink ref="D26" location="Declaration!B40" display="Declaration!B40"/>
    <hyperlink ref="D27" location="Declaration!B41" display="Declaration!B41"/>
    <hyperlink ref="D39" location="Declaration!B56" display="Declaration!B56"/>
    <hyperlink ref="D40" location="Declaration!B57" display="Declaration!B57"/>
    <hyperlink ref="D41" location="Declaration!B58" display="Declaration!B58"/>
    <hyperlink ref="D42" location="Declaration!B59" display="Declaration!B59"/>
    <hyperlink ref="D44" location="Declaration!B62" display="Declaration!B62"/>
    <hyperlink ref="D45" location="Declaration!B63" display="Declaration!B63"/>
    <hyperlink ref="D46" location="Declaration!B64" display="Declaration!B64"/>
    <hyperlink ref="D47" location="Declaration!B65" display="Declaration!B65"/>
    <hyperlink ref="D49" location="Declaration!B68" display="Declaration!B68"/>
    <hyperlink ref="D50" location="Declaration!B69" display="Declaration!B69"/>
    <hyperlink ref="D51" location="Declaration!B70" display="Declaration!B70"/>
    <hyperlink ref="D52" location="Declaration!B71" display="Declaration!B71"/>
    <hyperlink ref="D54" location="Declaration!B75" display="Declaration!B75"/>
    <hyperlink ref="D55" location="Declaration!B77" display="Declaration!B77"/>
    <hyperlink ref="D57" location="Declaration!B79" display="Declaration!B79"/>
    <hyperlink ref="D58" location="Declaration!B81" display="Declaration!B81"/>
    <hyperlink ref="D59" location="Declaration!B83" display="Declaration!B83"/>
    <hyperlink ref="D60" location="Declaration!B85" display="Declaration!B85"/>
    <hyperlink ref="D63" location="Declaration!B89" display="Declaration!B89"/>
    <hyperlink ref="D6" location="Declaration!B10" display="Declaration!B10"/>
    <hyperlink ref="B2" location="'Smelter List'!A1" display="'Smelter List'!A1"/>
    <hyperlink ref="D64" location="'Product List'!A1" display="'Product List'!A1"/>
    <hyperlink ref="D34" location="Declaration!B50" display="Declaration!B50"/>
    <hyperlink ref="D35" location="Declaration!B51" display="Declaration!B51"/>
    <hyperlink ref="D36" location="Declaration!B52" display="Declaration!B52"/>
    <hyperlink ref="D37" location="Declaration!B53" display="Declaration!B53"/>
    <hyperlink ref="D7:D9" location="Declaration!B8" display="Declaration!B8"/>
    <hyperlink ref="D7" location="Declaration!B15" display="Declaration!B15"/>
    <hyperlink ref="D8" location="Declaration!B16" display="Declaration!B16"/>
    <hyperlink ref="D9" location="Declaration!B17" display="Declaration!B17"/>
    <hyperlink ref="D56" location="Declaration!G77" display="Declaration!G77"/>
    <hyperlink ref="D65" location="'Smelter List'!A1" display="'Smelter List'!A1"/>
    <hyperlink ref="D66" location="'Smelter List'!A1" display="'Smelter List'!A1"/>
    <hyperlink ref="D67" location="'Smelter List'!A1" display="'Smelter List'!A1"/>
    <hyperlink ref="D62" location="Declaration!B87" display="Declaration!B87"/>
    <hyperlink ref="D68" location="'Smelter List'!A1" display="'Smelter List'!A1"/>
    <hyperlink ref="D29" location="Declaration!B44" display="Declaration!B44"/>
    <hyperlink ref="D30" location="Declaration!B45" display="Declaration!B45"/>
    <hyperlink ref="D31" location="Declaration!B46" display="Declaration!B46"/>
    <hyperlink ref="D32" location="Declaration!B47" display="Declaration!B47"/>
  </hyperlinks>
  <pageMargins left="0.70866141732283472" right="0.70866141732283472" top="0.74803149606299213" bottom="0.74803149606299213" header="0.31496062992125984" footer="0.31496062992125984"/>
  <pageSetup scale="36" orientation="portrait" r:id="rId2"/>
  <drawing r:id="rId3"/>
</worksheet>
</file>

<file path=xl/worksheets/sheet7.xml><?xml version="1.0" encoding="utf-8"?>
<worksheet xmlns="http://schemas.openxmlformats.org/spreadsheetml/2006/main" xmlns:r="http://schemas.openxmlformats.org/officeDocument/2006/relationships">
  <sheetPr codeName="Sheet5">
    <tabColor rgb="FF92D050"/>
    <pageSetUpPr fitToPage="1"/>
  </sheetPr>
  <dimension ref="A1:F2007"/>
  <sheetViews>
    <sheetView showGridLines="0" zoomScalePageLayoutView="70" workbookViewId="0">
      <pane xSplit="2" ySplit="5" topLeftCell="C6" activePane="bottomRight" state="frozen"/>
      <selection activeCell="A4" sqref="A4"/>
      <selection pane="topRight" activeCell="A4" sqref="A4"/>
      <selection pane="bottomLeft" activeCell="A4" sqref="A4"/>
      <selection pane="bottomRight" activeCell="B6" sqref="B6"/>
    </sheetView>
  </sheetViews>
  <sheetFormatPr defaultColWidth="8.875" defaultRowHeight="12.75"/>
  <cols>
    <col min="1" max="1" width="3.125" style="277" customWidth="1"/>
    <col min="2" max="2" width="39.875" style="280" customWidth="1"/>
    <col min="3" max="3" width="39.875" style="277" customWidth="1"/>
    <col min="4" max="4" width="58.875" style="277" customWidth="1"/>
    <col min="5" max="5" width="1.625" style="277" customWidth="1"/>
    <col min="6" max="6" width="9" style="277" customWidth="1"/>
    <col min="7" max="16384" width="8.875" style="278"/>
  </cols>
  <sheetData>
    <row r="1" spans="1:6" s="21" customFormat="1" ht="35.1" customHeight="1" thickTop="1">
      <c r="A1" s="394" t="str">
        <f ca="1">OFFSET(L!$C$1,MATCH("Product List"&amp;ADDRESS(ROW(),COLUMN(),4),L!$A:$A,0)-1,SL,,)</f>
        <v>Completion required only if reporting level "Product (or List of Products)" selected on the 'Declaration' worksheet.</v>
      </c>
      <c r="B1" s="395"/>
      <c r="C1" s="395"/>
      <c r="D1" s="395"/>
      <c r="E1" s="118"/>
      <c r="F1"/>
    </row>
    <row r="2" spans="1:6" s="21" customFormat="1">
      <c r="A2" s="23"/>
      <c r="B2" s="120"/>
      <c r="C2" s="120"/>
      <c r="D2"/>
      <c r="E2" s="24"/>
      <c r="F2"/>
    </row>
    <row r="3" spans="1:6" s="21" customFormat="1">
      <c r="A3" s="23"/>
      <c r="B3" s="120"/>
      <c r="C3" s="120"/>
      <c r="D3" s="120"/>
      <c r="E3" s="24"/>
      <c r="F3"/>
    </row>
    <row r="4" spans="1:6" s="21" customFormat="1" ht="15.75" customHeight="1">
      <c r="A4" s="23"/>
      <c r="B4" s="393" t="s">
        <v>888</v>
      </c>
      <c r="C4" s="393"/>
      <c r="D4" s="393"/>
      <c r="E4" s="24"/>
      <c r="F4"/>
    </row>
    <row r="5" spans="1:6" s="21" customFormat="1" ht="15.75">
      <c r="A5" s="131"/>
      <c r="B5" s="132" t="str">
        <f ca="1">OFFSET(L!$C$1,MATCH("Product List"&amp;ADDRESS(ROW(),COLUMN(),4),L!$A:$A,0)-1,SL,,)</f>
        <v>Manufacturer’s Product Number (*)</v>
      </c>
      <c r="C5" s="132" t="str">
        <f ca="1">OFFSET(L!$C$1,MATCH("Product List"&amp;ADDRESS(ROW(),COLUMN(),4),L!$A:$A,0)-1,SL,,)</f>
        <v>Manufacturer’s Product Name</v>
      </c>
      <c r="D5" s="72" t="str">
        <f ca="1">OFFSET(L!$C$1,MATCH("Product List"&amp;ADDRESS(ROW(),COLUMN(),4),L!$A:$A,0)-1,SL,,)</f>
        <v>Comments</v>
      </c>
      <c r="E5" s="24"/>
      <c r="F5"/>
    </row>
    <row r="6" spans="1:6" ht="15.75">
      <c r="A6" s="128"/>
      <c r="B6" s="274"/>
      <c r="C6" s="98"/>
      <c r="D6" s="98"/>
      <c r="E6" s="276"/>
    </row>
    <row r="7" spans="1:6" ht="15.75">
      <c r="A7" s="129"/>
      <c r="B7" s="274"/>
      <c r="C7" s="98"/>
      <c r="D7" s="98"/>
      <c r="E7" s="276"/>
    </row>
    <row r="8" spans="1:6" ht="15.75">
      <c r="A8" s="129"/>
      <c r="B8" s="274"/>
      <c r="C8" s="98"/>
      <c r="D8" s="98"/>
      <c r="E8" s="276"/>
    </row>
    <row r="9" spans="1:6" ht="15.75">
      <c r="A9" s="129"/>
      <c r="B9" s="274"/>
      <c r="C9" s="98"/>
      <c r="D9" s="98"/>
      <c r="E9" s="276"/>
    </row>
    <row r="10" spans="1:6" ht="15.75">
      <c r="A10" s="129"/>
      <c r="B10" s="274"/>
      <c r="C10" s="98"/>
      <c r="D10" s="98"/>
      <c r="E10" s="276"/>
    </row>
    <row r="11" spans="1:6" ht="15.75">
      <c r="A11" s="129"/>
      <c r="B11" s="274"/>
      <c r="C11" s="98"/>
      <c r="D11" s="98"/>
      <c r="E11" s="276"/>
    </row>
    <row r="12" spans="1:6" ht="15.75">
      <c r="A12" s="129"/>
      <c r="B12" s="274"/>
      <c r="C12" s="98"/>
      <c r="D12" s="98"/>
      <c r="E12" s="276"/>
    </row>
    <row r="13" spans="1:6" ht="15.75">
      <c r="A13" s="129"/>
      <c r="B13" s="274"/>
      <c r="C13" s="98"/>
      <c r="D13" s="98"/>
      <c r="E13" s="276"/>
    </row>
    <row r="14" spans="1:6" ht="15.75">
      <c r="A14" s="129"/>
      <c r="B14" s="274"/>
      <c r="C14" s="98"/>
      <c r="D14" s="98"/>
      <c r="E14" s="276"/>
    </row>
    <row r="15" spans="1:6" ht="15.75">
      <c r="A15" s="129"/>
      <c r="B15" s="274"/>
      <c r="C15" s="98"/>
      <c r="D15" s="98"/>
      <c r="E15" s="276"/>
    </row>
    <row r="16" spans="1:6" ht="15.75">
      <c r="A16" s="129"/>
      <c r="B16" s="274"/>
      <c r="C16" s="98"/>
      <c r="D16" s="98"/>
      <c r="E16" s="276"/>
    </row>
    <row r="17" spans="1:5" ht="15.75">
      <c r="A17" s="129"/>
      <c r="B17" s="274"/>
      <c r="C17" s="98"/>
      <c r="D17" s="98"/>
      <c r="E17" s="276"/>
    </row>
    <row r="18" spans="1:5" ht="15.75">
      <c r="A18" s="129"/>
      <c r="B18" s="274"/>
      <c r="C18" s="98"/>
      <c r="D18" s="98"/>
      <c r="E18" s="276"/>
    </row>
    <row r="19" spans="1:5" ht="15.75">
      <c r="A19" s="129"/>
      <c r="B19" s="274"/>
      <c r="C19" s="98"/>
      <c r="D19" s="98"/>
      <c r="E19" s="276"/>
    </row>
    <row r="20" spans="1:5" ht="15.75">
      <c r="A20" s="129"/>
      <c r="B20" s="274"/>
      <c r="C20" s="98"/>
      <c r="D20" s="98"/>
      <c r="E20" s="276"/>
    </row>
    <row r="21" spans="1:5" ht="15.75">
      <c r="A21" s="129"/>
      <c r="B21" s="274"/>
      <c r="C21" s="98"/>
      <c r="D21" s="98"/>
      <c r="E21" s="276"/>
    </row>
    <row r="22" spans="1:5" ht="15.75">
      <c r="A22" s="129"/>
      <c r="B22" s="274"/>
      <c r="C22" s="98"/>
      <c r="D22" s="98"/>
      <c r="E22" s="276"/>
    </row>
    <row r="23" spans="1:5" ht="15.75">
      <c r="A23" s="129"/>
      <c r="B23" s="274"/>
      <c r="C23" s="98"/>
      <c r="D23" s="98"/>
      <c r="E23" s="276"/>
    </row>
    <row r="24" spans="1:5" ht="15.75">
      <c r="A24" s="129"/>
      <c r="B24" s="274"/>
      <c r="C24" s="98"/>
      <c r="D24" s="98"/>
      <c r="E24" s="276"/>
    </row>
    <row r="25" spans="1:5" ht="15.75">
      <c r="A25" s="129"/>
      <c r="B25" s="274"/>
      <c r="C25" s="98"/>
      <c r="D25" s="98"/>
      <c r="E25" s="276"/>
    </row>
    <row r="26" spans="1:5" ht="15.75">
      <c r="A26" s="129"/>
      <c r="B26" s="274"/>
      <c r="C26" s="98"/>
      <c r="D26" s="98"/>
      <c r="E26" s="276"/>
    </row>
    <row r="27" spans="1:5" ht="15.75">
      <c r="A27" s="129"/>
      <c r="B27" s="274"/>
      <c r="C27" s="98"/>
      <c r="D27" s="98"/>
      <c r="E27" s="276"/>
    </row>
    <row r="28" spans="1:5" ht="15.75">
      <c r="A28" s="129"/>
      <c r="B28" s="274"/>
      <c r="C28" s="98"/>
      <c r="D28" s="98"/>
      <c r="E28" s="276"/>
    </row>
    <row r="29" spans="1:5" ht="15.75">
      <c r="A29" s="129"/>
      <c r="B29" s="274"/>
      <c r="C29" s="98"/>
      <c r="D29" s="98"/>
      <c r="E29" s="276"/>
    </row>
    <row r="30" spans="1:5" ht="15.75">
      <c r="A30" s="129"/>
      <c r="B30" s="274"/>
      <c r="C30" s="98"/>
      <c r="D30" s="98"/>
      <c r="E30" s="276"/>
    </row>
    <row r="31" spans="1:5" ht="15.75">
      <c r="A31" s="129"/>
      <c r="B31" s="274"/>
      <c r="C31" s="98"/>
      <c r="D31" s="98"/>
      <c r="E31" s="276"/>
    </row>
    <row r="32" spans="1:5" ht="15.75">
      <c r="A32" s="129"/>
      <c r="B32" s="274"/>
      <c r="C32" s="98"/>
      <c r="D32" s="98"/>
      <c r="E32" s="276"/>
    </row>
    <row r="33" spans="1:5" ht="15.75">
      <c r="A33" s="129"/>
      <c r="B33" s="274"/>
      <c r="C33" s="98"/>
      <c r="D33" s="98"/>
      <c r="E33" s="276"/>
    </row>
    <row r="34" spans="1:5" ht="15.75">
      <c r="A34" s="129"/>
      <c r="B34" s="274"/>
      <c r="C34" s="98"/>
      <c r="D34" s="98"/>
      <c r="E34" s="276"/>
    </row>
    <row r="35" spans="1:5" ht="15.75">
      <c r="A35" s="129"/>
      <c r="B35" s="274"/>
      <c r="C35" s="98"/>
      <c r="D35" s="98"/>
      <c r="E35" s="276"/>
    </row>
    <row r="36" spans="1:5" ht="15.75">
      <c r="A36" s="129"/>
      <c r="B36" s="274"/>
      <c r="C36" s="98"/>
      <c r="D36" s="98"/>
      <c r="E36" s="276"/>
    </row>
    <row r="37" spans="1:5" ht="15.75">
      <c r="A37" s="129"/>
      <c r="B37" s="274"/>
      <c r="C37" s="98"/>
      <c r="D37" s="98"/>
      <c r="E37" s="276"/>
    </row>
    <row r="38" spans="1:5" ht="15.75">
      <c r="A38" s="129"/>
      <c r="B38" s="274"/>
      <c r="C38" s="98"/>
      <c r="D38" s="98"/>
      <c r="E38" s="276"/>
    </row>
    <row r="39" spans="1:5" ht="15.75">
      <c r="A39" s="129"/>
      <c r="B39" s="274"/>
      <c r="C39" s="98"/>
      <c r="D39" s="98"/>
      <c r="E39" s="276"/>
    </row>
    <row r="40" spans="1:5" ht="15.75">
      <c r="A40" s="129"/>
      <c r="B40" s="274"/>
      <c r="C40" s="98"/>
      <c r="D40" s="98"/>
      <c r="E40" s="276"/>
    </row>
    <row r="41" spans="1:5" ht="15.75">
      <c r="A41" s="129"/>
      <c r="B41" s="274"/>
      <c r="C41" s="98"/>
      <c r="D41" s="98"/>
      <c r="E41" s="276"/>
    </row>
    <row r="42" spans="1:5" ht="15.75">
      <c r="A42" s="129"/>
      <c r="B42" s="274"/>
      <c r="C42" s="98"/>
      <c r="D42" s="98"/>
      <c r="E42" s="276"/>
    </row>
    <row r="43" spans="1:5" ht="15.75">
      <c r="A43" s="129"/>
      <c r="B43" s="274"/>
      <c r="C43" s="98"/>
      <c r="D43" s="98"/>
      <c r="E43" s="276"/>
    </row>
    <row r="44" spans="1:5" ht="15.75">
      <c r="A44" s="129"/>
      <c r="B44" s="274"/>
      <c r="C44" s="98"/>
      <c r="D44" s="98"/>
      <c r="E44" s="276"/>
    </row>
    <row r="45" spans="1:5" ht="15.75">
      <c r="A45" s="129"/>
      <c r="B45" s="274"/>
      <c r="C45" s="98"/>
      <c r="D45" s="98"/>
      <c r="E45" s="276"/>
    </row>
    <row r="46" spans="1:5" ht="15.75">
      <c r="A46" s="129"/>
      <c r="B46" s="274"/>
      <c r="C46" s="98"/>
      <c r="D46" s="98"/>
      <c r="E46" s="276"/>
    </row>
    <row r="47" spans="1:5" ht="15.75">
      <c r="A47" s="129"/>
      <c r="B47" s="274"/>
      <c r="C47" s="98"/>
      <c r="D47" s="98"/>
      <c r="E47" s="276"/>
    </row>
    <row r="48" spans="1:5" ht="15.75">
      <c r="A48" s="129"/>
      <c r="B48" s="274"/>
      <c r="C48" s="98"/>
      <c r="D48" s="98"/>
      <c r="E48" s="276"/>
    </row>
    <row r="49" spans="1:5" ht="15.75">
      <c r="A49" s="129"/>
      <c r="B49" s="274"/>
      <c r="C49" s="98"/>
      <c r="D49" s="98"/>
      <c r="E49" s="276"/>
    </row>
    <row r="50" spans="1:5" ht="15.75">
      <c r="A50" s="129"/>
      <c r="B50" s="274"/>
      <c r="C50" s="98"/>
      <c r="D50" s="98"/>
      <c r="E50" s="276"/>
    </row>
    <row r="51" spans="1:5" ht="15.75">
      <c r="A51" s="129"/>
      <c r="B51" s="274"/>
      <c r="C51" s="98"/>
      <c r="D51" s="98"/>
      <c r="E51" s="276"/>
    </row>
    <row r="52" spans="1:5" ht="15.75">
      <c r="A52" s="129"/>
      <c r="B52" s="274"/>
      <c r="C52" s="98"/>
      <c r="D52" s="98"/>
      <c r="E52" s="276"/>
    </row>
    <row r="53" spans="1:5" ht="15.75">
      <c r="A53" s="129"/>
      <c r="B53" s="274"/>
      <c r="C53" s="98"/>
      <c r="D53" s="98"/>
      <c r="E53" s="276"/>
    </row>
    <row r="54" spans="1:5" ht="15.75">
      <c r="A54" s="129"/>
      <c r="B54" s="274"/>
      <c r="C54" s="98"/>
      <c r="D54" s="98"/>
      <c r="E54" s="276"/>
    </row>
    <row r="55" spans="1:5" ht="15.75">
      <c r="A55" s="129"/>
      <c r="B55" s="274"/>
      <c r="C55" s="98"/>
      <c r="D55" s="98"/>
      <c r="E55" s="276"/>
    </row>
    <row r="56" spans="1:5" ht="15.75">
      <c r="A56" s="129"/>
      <c r="B56" s="274"/>
      <c r="C56" s="98"/>
      <c r="D56" s="98"/>
      <c r="E56" s="276"/>
    </row>
    <row r="57" spans="1:5" ht="15.75">
      <c r="A57" s="129"/>
      <c r="B57" s="274"/>
      <c r="C57" s="98"/>
      <c r="D57" s="98"/>
      <c r="E57" s="276"/>
    </row>
    <row r="58" spans="1:5" ht="15.75">
      <c r="A58" s="129"/>
      <c r="B58" s="274"/>
      <c r="C58" s="98"/>
      <c r="D58" s="98"/>
      <c r="E58" s="276"/>
    </row>
    <row r="59" spans="1:5" ht="15.75">
      <c r="A59" s="129"/>
      <c r="B59" s="274"/>
      <c r="C59" s="98"/>
      <c r="D59" s="98"/>
      <c r="E59" s="276"/>
    </row>
    <row r="60" spans="1:5" ht="15.75">
      <c r="A60" s="129"/>
      <c r="B60" s="274"/>
      <c r="C60" s="98"/>
      <c r="D60" s="98"/>
      <c r="E60" s="276"/>
    </row>
    <row r="61" spans="1:5" ht="15.75">
      <c r="A61" s="129"/>
      <c r="B61" s="274"/>
      <c r="C61" s="98"/>
      <c r="D61" s="98"/>
      <c r="E61" s="276"/>
    </row>
    <row r="62" spans="1:5" ht="15.75">
      <c r="A62" s="129"/>
      <c r="B62" s="274"/>
      <c r="C62" s="98"/>
      <c r="D62" s="98"/>
      <c r="E62" s="276"/>
    </row>
    <row r="63" spans="1:5" ht="15.75">
      <c r="A63" s="129"/>
      <c r="B63" s="274"/>
      <c r="C63" s="98"/>
      <c r="D63" s="98"/>
      <c r="E63" s="276"/>
    </row>
    <row r="64" spans="1:5" ht="15.75">
      <c r="A64" s="129"/>
      <c r="B64" s="274"/>
      <c r="C64" s="98"/>
      <c r="D64" s="98"/>
      <c r="E64" s="276"/>
    </row>
    <row r="65" spans="1:5" ht="15.75">
      <c r="A65" s="129"/>
      <c r="B65" s="274"/>
      <c r="C65" s="98"/>
      <c r="D65" s="98"/>
      <c r="E65" s="276"/>
    </row>
    <row r="66" spans="1:5" ht="15.75">
      <c r="A66" s="129"/>
      <c r="B66" s="274"/>
      <c r="C66" s="98"/>
      <c r="D66" s="98"/>
      <c r="E66" s="276"/>
    </row>
    <row r="67" spans="1:5" ht="15.75">
      <c r="A67" s="129"/>
      <c r="B67" s="274"/>
      <c r="C67" s="98"/>
      <c r="D67" s="98"/>
      <c r="E67" s="276"/>
    </row>
    <row r="68" spans="1:5" ht="15.75">
      <c r="A68" s="129"/>
      <c r="B68" s="274"/>
      <c r="C68" s="98"/>
      <c r="D68" s="98"/>
      <c r="E68" s="276"/>
    </row>
    <row r="69" spans="1:5" ht="15.75">
      <c r="A69" s="129"/>
      <c r="B69" s="274"/>
      <c r="C69" s="98"/>
      <c r="D69" s="98"/>
      <c r="E69" s="276"/>
    </row>
    <row r="70" spans="1:5" ht="15.75">
      <c r="A70" s="129"/>
      <c r="B70" s="274"/>
      <c r="C70" s="98"/>
      <c r="D70" s="98"/>
      <c r="E70" s="276"/>
    </row>
    <row r="71" spans="1:5" ht="15.75">
      <c r="A71" s="129"/>
      <c r="B71" s="274"/>
      <c r="C71" s="98"/>
      <c r="D71" s="98"/>
      <c r="E71" s="276"/>
    </row>
    <row r="72" spans="1:5" ht="15.75">
      <c r="A72" s="129"/>
      <c r="B72" s="274"/>
      <c r="C72" s="98"/>
      <c r="D72" s="98"/>
      <c r="E72" s="276"/>
    </row>
    <row r="73" spans="1:5" ht="15.75">
      <c r="A73" s="129"/>
      <c r="B73" s="274"/>
      <c r="C73" s="98"/>
      <c r="D73" s="98"/>
      <c r="E73" s="276"/>
    </row>
    <row r="74" spans="1:5" ht="15.75">
      <c r="A74" s="129"/>
      <c r="B74" s="274"/>
      <c r="C74" s="98"/>
      <c r="D74" s="98"/>
      <c r="E74" s="276"/>
    </row>
    <row r="75" spans="1:5" ht="15.75">
      <c r="A75" s="129"/>
      <c r="B75" s="274"/>
      <c r="C75" s="98"/>
      <c r="D75" s="98"/>
      <c r="E75" s="276"/>
    </row>
    <row r="76" spans="1:5" ht="15.75">
      <c r="A76" s="129"/>
      <c r="B76" s="274"/>
      <c r="C76" s="98"/>
      <c r="D76" s="98"/>
      <c r="E76" s="276"/>
    </row>
    <row r="77" spans="1:5" ht="15.75">
      <c r="A77" s="129"/>
      <c r="B77" s="274"/>
      <c r="C77" s="98"/>
      <c r="D77" s="98"/>
      <c r="E77" s="276"/>
    </row>
    <row r="78" spans="1:5" ht="15.75">
      <c r="A78" s="129"/>
      <c r="B78" s="274"/>
      <c r="C78" s="98"/>
      <c r="D78" s="98"/>
      <c r="E78" s="276"/>
    </row>
    <row r="79" spans="1:5" ht="15.75">
      <c r="A79" s="129"/>
      <c r="B79" s="274"/>
      <c r="C79" s="98"/>
      <c r="D79" s="98"/>
      <c r="E79" s="276"/>
    </row>
    <row r="80" spans="1:5" ht="15.75">
      <c r="A80" s="129"/>
      <c r="B80" s="274"/>
      <c r="C80" s="98"/>
      <c r="D80" s="98"/>
      <c r="E80" s="276"/>
    </row>
    <row r="81" spans="1:5" ht="15.75">
      <c r="A81" s="129"/>
      <c r="B81" s="274"/>
      <c r="C81" s="98"/>
      <c r="D81" s="98"/>
      <c r="E81" s="276"/>
    </row>
    <row r="82" spans="1:5" ht="15.75">
      <c r="A82" s="129"/>
      <c r="B82" s="274"/>
      <c r="C82" s="98"/>
      <c r="D82" s="98"/>
      <c r="E82" s="276"/>
    </row>
    <row r="83" spans="1:5" ht="15.75">
      <c r="A83" s="129"/>
      <c r="B83" s="274"/>
      <c r="C83" s="98"/>
      <c r="D83" s="98"/>
      <c r="E83" s="276"/>
    </row>
    <row r="84" spans="1:5" ht="15.75">
      <c r="A84" s="129"/>
      <c r="B84" s="274"/>
      <c r="C84" s="98"/>
      <c r="D84" s="98"/>
      <c r="E84" s="276"/>
    </row>
    <row r="85" spans="1:5" ht="15.75">
      <c r="A85" s="129"/>
      <c r="B85" s="274"/>
      <c r="C85" s="98"/>
      <c r="D85" s="98"/>
      <c r="E85" s="276"/>
    </row>
    <row r="86" spans="1:5" ht="15.75">
      <c r="A86" s="129"/>
      <c r="B86" s="274"/>
      <c r="C86" s="98"/>
      <c r="D86" s="98"/>
      <c r="E86" s="276"/>
    </row>
    <row r="87" spans="1:5" ht="15.75">
      <c r="A87" s="129"/>
      <c r="B87" s="274"/>
      <c r="C87" s="98"/>
      <c r="D87" s="98"/>
      <c r="E87" s="276"/>
    </row>
    <row r="88" spans="1:5" ht="15.75">
      <c r="A88" s="129"/>
      <c r="B88" s="274"/>
      <c r="C88" s="98"/>
      <c r="D88" s="98"/>
      <c r="E88" s="276"/>
    </row>
    <row r="89" spans="1:5" ht="15.75">
      <c r="A89" s="129"/>
      <c r="B89" s="274"/>
      <c r="C89" s="98"/>
      <c r="D89" s="98"/>
      <c r="E89" s="276"/>
    </row>
    <row r="90" spans="1:5" ht="15.75">
      <c r="A90" s="129"/>
      <c r="B90" s="274"/>
      <c r="C90" s="98"/>
      <c r="D90" s="98"/>
      <c r="E90" s="276"/>
    </row>
    <row r="91" spans="1:5" ht="15.75">
      <c r="A91" s="129"/>
      <c r="B91" s="274"/>
      <c r="C91" s="98"/>
      <c r="D91" s="98"/>
      <c r="E91" s="276"/>
    </row>
    <row r="92" spans="1:5" ht="15.75">
      <c r="A92" s="129"/>
      <c r="B92" s="274"/>
      <c r="C92" s="98"/>
      <c r="D92" s="98"/>
      <c r="E92" s="276"/>
    </row>
    <row r="93" spans="1:5" ht="15.75">
      <c r="A93" s="129"/>
      <c r="B93" s="274"/>
      <c r="C93" s="98"/>
      <c r="D93" s="98"/>
      <c r="E93" s="276"/>
    </row>
    <row r="94" spans="1:5" ht="15.75">
      <c r="A94" s="129"/>
      <c r="B94" s="274"/>
      <c r="C94" s="98"/>
      <c r="D94" s="98"/>
      <c r="E94" s="276"/>
    </row>
    <row r="95" spans="1:5" ht="15.75">
      <c r="A95" s="129"/>
      <c r="B95" s="274"/>
      <c r="C95" s="98"/>
      <c r="D95" s="98"/>
      <c r="E95" s="276"/>
    </row>
    <row r="96" spans="1:5" ht="15.75">
      <c r="A96" s="129"/>
      <c r="B96" s="274"/>
      <c r="C96" s="98"/>
      <c r="D96" s="98"/>
      <c r="E96" s="276"/>
    </row>
    <row r="97" spans="1:5" ht="15.75">
      <c r="A97" s="129"/>
      <c r="B97" s="274"/>
      <c r="C97" s="98"/>
      <c r="D97" s="98"/>
      <c r="E97" s="276"/>
    </row>
    <row r="98" spans="1:5" ht="15.75">
      <c r="A98" s="129"/>
      <c r="B98" s="274"/>
      <c r="C98" s="98"/>
      <c r="D98" s="98"/>
      <c r="E98" s="276"/>
    </row>
    <row r="99" spans="1:5" ht="15.75">
      <c r="A99" s="129"/>
      <c r="B99" s="274"/>
      <c r="C99" s="98"/>
      <c r="D99" s="98"/>
      <c r="E99" s="276"/>
    </row>
    <row r="100" spans="1:5" ht="15.75">
      <c r="A100" s="129"/>
      <c r="B100" s="274"/>
      <c r="C100" s="98"/>
      <c r="D100" s="98"/>
      <c r="E100" s="276"/>
    </row>
    <row r="101" spans="1:5" ht="15.75">
      <c r="A101" s="129"/>
      <c r="B101" s="274"/>
      <c r="C101" s="98"/>
      <c r="D101" s="98"/>
      <c r="E101" s="276"/>
    </row>
    <row r="102" spans="1:5" ht="15.75">
      <c r="A102" s="129"/>
      <c r="B102" s="274"/>
      <c r="C102" s="98"/>
      <c r="D102" s="98"/>
      <c r="E102" s="276"/>
    </row>
    <row r="103" spans="1:5" ht="15.75">
      <c r="A103" s="129"/>
      <c r="B103" s="274"/>
      <c r="C103" s="98"/>
      <c r="D103" s="98"/>
      <c r="E103" s="276"/>
    </row>
    <row r="104" spans="1:5" ht="15.75">
      <c r="A104" s="129"/>
      <c r="B104" s="274"/>
      <c r="C104" s="98"/>
      <c r="D104" s="98"/>
      <c r="E104" s="276"/>
    </row>
    <row r="105" spans="1:5" ht="15.75">
      <c r="A105" s="129"/>
      <c r="B105" s="274"/>
      <c r="C105" s="98"/>
      <c r="D105" s="98"/>
      <c r="E105" s="276"/>
    </row>
    <row r="106" spans="1:5" ht="15.75">
      <c r="A106" s="129"/>
      <c r="B106" s="274"/>
      <c r="C106" s="98"/>
      <c r="D106" s="98"/>
      <c r="E106" s="276"/>
    </row>
    <row r="107" spans="1:5" ht="15.75">
      <c r="A107" s="129"/>
      <c r="B107" s="274"/>
      <c r="C107" s="98"/>
      <c r="D107" s="98"/>
      <c r="E107" s="276"/>
    </row>
    <row r="108" spans="1:5" ht="15.75">
      <c r="A108" s="129"/>
      <c r="B108" s="274"/>
      <c r="C108" s="98"/>
      <c r="D108" s="98"/>
      <c r="E108" s="276"/>
    </row>
    <row r="109" spans="1:5" ht="15.75">
      <c r="A109" s="129"/>
      <c r="B109" s="274"/>
      <c r="C109" s="98"/>
      <c r="D109" s="98"/>
      <c r="E109" s="276"/>
    </row>
    <row r="110" spans="1:5" ht="15.75">
      <c r="A110" s="129"/>
      <c r="B110" s="274"/>
      <c r="C110" s="98"/>
      <c r="D110" s="98"/>
      <c r="E110" s="276"/>
    </row>
    <row r="111" spans="1:5" ht="15.75">
      <c r="A111" s="129"/>
      <c r="B111" s="274"/>
      <c r="C111" s="98"/>
      <c r="D111" s="98"/>
      <c r="E111" s="276"/>
    </row>
    <row r="112" spans="1:5" ht="15.75">
      <c r="A112" s="129"/>
      <c r="B112" s="274"/>
      <c r="C112" s="98"/>
      <c r="D112" s="98"/>
      <c r="E112" s="276"/>
    </row>
    <row r="113" spans="1:5" ht="15.75">
      <c r="A113" s="129"/>
      <c r="B113" s="274"/>
      <c r="C113" s="98"/>
      <c r="D113" s="98"/>
      <c r="E113" s="276"/>
    </row>
    <row r="114" spans="1:5" ht="15.75">
      <c r="A114" s="129"/>
      <c r="B114" s="274"/>
      <c r="C114" s="98"/>
      <c r="D114" s="98"/>
      <c r="E114" s="276"/>
    </row>
    <row r="115" spans="1:5" ht="15.75">
      <c r="A115" s="129"/>
      <c r="B115" s="274"/>
      <c r="C115" s="98"/>
      <c r="D115" s="98"/>
      <c r="E115" s="276"/>
    </row>
    <row r="116" spans="1:5" ht="15.75">
      <c r="A116" s="129"/>
      <c r="B116" s="274"/>
      <c r="C116" s="98"/>
      <c r="D116" s="98"/>
      <c r="E116" s="276"/>
    </row>
    <row r="117" spans="1:5" ht="15.75">
      <c r="A117" s="129"/>
      <c r="B117" s="274"/>
      <c r="C117" s="98"/>
      <c r="D117" s="98"/>
      <c r="E117" s="276"/>
    </row>
    <row r="118" spans="1:5" ht="15.75">
      <c r="A118" s="129"/>
      <c r="B118" s="274"/>
      <c r="C118" s="98"/>
      <c r="D118" s="98"/>
      <c r="E118" s="276"/>
    </row>
    <row r="119" spans="1:5" ht="15.75">
      <c r="A119" s="129"/>
      <c r="B119" s="274"/>
      <c r="C119" s="98"/>
      <c r="D119" s="98"/>
      <c r="E119" s="276"/>
    </row>
    <row r="120" spans="1:5" ht="15.75">
      <c r="A120" s="129"/>
      <c r="B120" s="274"/>
      <c r="C120" s="98"/>
      <c r="D120" s="98"/>
      <c r="E120" s="276"/>
    </row>
    <row r="121" spans="1:5" ht="15.75">
      <c r="A121" s="129"/>
      <c r="B121" s="274"/>
      <c r="C121" s="98"/>
      <c r="D121" s="98"/>
      <c r="E121" s="276"/>
    </row>
    <row r="122" spans="1:5" ht="15.75">
      <c r="A122" s="129"/>
      <c r="B122" s="274"/>
      <c r="C122" s="98"/>
      <c r="D122" s="98"/>
      <c r="E122" s="276"/>
    </row>
    <row r="123" spans="1:5" ht="15.75">
      <c r="A123" s="129"/>
      <c r="B123" s="274"/>
      <c r="C123" s="98"/>
      <c r="D123" s="98"/>
      <c r="E123" s="276"/>
    </row>
    <row r="124" spans="1:5" ht="15.75">
      <c r="A124" s="129"/>
      <c r="B124" s="274"/>
      <c r="C124" s="98"/>
      <c r="D124" s="98"/>
      <c r="E124" s="276"/>
    </row>
    <row r="125" spans="1:5" ht="15.75">
      <c r="A125" s="129"/>
      <c r="B125" s="274"/>
      <c r="C125" s="98"/>
      <c r="D125" s="98"/>
      <c r="E125" s="276"/>
    </row>
    <row r="126" spans="1:5" ht="15.75">
      <c r="A126" s="129"/>
      <c r="B126" s="274"/>
      <c r="C126" s="98"/>
      <c r="D126" s="98"/>
      <c r="E126" s="276"/>
    </row>
    <row r="127" spans="1:5" ht="15.75">
      <c r="A127" s="129"/>
      <c r="B127" s="274"/>
      <c r="C127" s="98"/>
      <c r="D127" s="98"/>
      <c r="E127" s="276"/>
    </row>
    <row r="128" spans="1:5" ht="15.75">
      <c r="A128" s="129"/>
      <c r="B128" s="274"/>
      <c r="C128" s="98"/>
      <c r="D128" s="98"/>
      <c r="E128" s="276"/>
    </row>
    <row r="129" spans="1:5" ht="15.75">
      <c r="A129" s="129"/>
      <c r="B129" s="274"/>
      <c r="C129" s="98"/>
      <c r="D129" s="98"/>
      <c r="E129" s="276"/>
    </row>
    <row r="130" spans="1:5" ht="15.75">
      <c r="A130" s="129"/>
      <c r="B130" s="274"/>
      <c r="C130" s="98"/>
      <c r="D130" s="98"/>
      <c r="E130" s="276"/>
    </row>
    <row r="131" spans="1:5" ht="15.75">
      <c r="A131" s="129"/>
      <c r="B131" s="274"/>
      <c r="C131" s="98"/>
      <c r="D131" s="98"/>
      <c r="E131" s="276"/>
    </row>
    <row r="132" spans="1:5" ht="15.75">
      <c r="A132" s="129"/>
      <c r="B132" s="274"/>
      <c r="C132" s="98"/>
      <c r="D132" s="98"/>
      <c r="E132" s="276"/>
    </row>
    <row r="133" spans="1:5" ht="15.75">
      <c r="A133" s="129"/>
      <c r="B133" s="274"/>
      <c r="C133" s="98"/>
      <c r="D133" s="98"/>
      <c r="E133" s="276"/>
    </row>
    <row r="134" spans="1:5" ht="15.75">
      <c r="A134" s="129"/>
      <c r="B134" s="274"/>
      <c r="C134" s="98"/>
      <c r="D134" s="98"/>
      <c r="E134" s="276"/>
    </row>
    <row r="135" spans="1:5" ht="15.75">
      <c r="A135" s="129"/>
      <c r="B135" s="274"/>
      <c r="C135" s="98"/>
      <c r="D135" s="98"/>
      <c r="E135" s="276"/>
    </row>
    <row r="136" spans="1:5" ht="15.75">
      <c r="A136" s="129"/>
      <c r="B136" s="274"/>
      <c r="C136" s="98"/>
      <c r="D136" s="98"/>
      <c r="E136" s="276"/>
    </row>
    <row r="137" spans="1:5" ht="15.75">
      <c r="A137" s="129"/>
      <c r="B137" s="274"/>
      <c r="C137" s="98"/>
      <c r="D137" s="98"/>
      <c r="E137" s="276"/>
    </row>
    <row r="138" spans="1:5" ht="15.75">
      <c r="A138" s="129"/>
      <c r="B138" s="274"/>
      <c r="C138" s="98"/>
      <c r="D138" s="98"/>
      <c r="E138" s="276"/>
    </row>
    <row r="139" spans="1:5" ht="15.75">
      <c r="A139" s="129"/>
      <c r="B139" s="274"/>
      <c r="C139" s="98"/>
      <c r="D139" s="98"/>
      <c r="E139" s="276"/>
    </row>
    <row r="140" spans="1:5" ht="15.75">
      <c r="A140" s="129"/>
      <c r="B140" s="274"/>
      <c r="C140" s="98"/>
      <c r="D140" s="98"/>
      <c r="E140" s="276"/>
    </row>
    <row r="141" spans="1:5" ht="15.75">
      <c r="A141" s="129"/>
      <c r="B141" s="274"/>
      <c r="C141" s="98"/>
      <c r="D141" s="98"/>
      <c r="E141" s="276"/>
    </row>
    <row r="142" spans="1:5" ht="15.75">
      <c r="A142" s="129"/>
      <c r="B142" s="274"/>
      <c r="C142" s="98"/>
      <c r="D142" s="98"/>
      <c r="E142" s="276"/>
    </row>
    <row r="143" spans="1:5" ht="15.75">
      <c r="A143" s="129"/>
      <c r="B143" s="274"/>
      <c r="C143" s="98"/>
      <c r="D143" s="98"/>
      <c r="E143" s="276"/>
    </row>
    <row r="144" spans="1:5" ht="15.75">
      <c r="A144" s="129"/>
      <c r="B144" s="274"/>
      <c r="C144" s="98"/>
      <c r="D144" s="98"/>
      <c r="E144" s="276"/>
    </row>
    <row r="145" spans="1:5" ht="15.75">
      <c r="A145" s="129"/>
      <c r="B145" s="274"/>
      <c r="C145" s="98"/>
      <c r="D145" s="98"/>
      <c r="E145" s="276"/>
    </row>
    <row r="146" spans="1:5" ht="15.75">
      <c r="A146" s="129"/>
      <c r="B146" s="274"/>
      <c r="C146" s="98"/>
      <c r="D146" s="98"/>
      <c r="E146" s="276"/>
    </row>
    <row r="147" spans="1:5" ht="15.75">
      <c r="A147" s="129"/>
      <c r="B147" s="274"/>
      <c r="C147" s="98"/>
      <c r="D147" s="98"/>
      <c r="E147" s="276"/>
    </row>
    <row r="148" spans="1:5" ht="15.75">
      <c r="A148" s="129"/>
      <c r="B148" s="274"/>
      <c r="C148" s="98"/>
      <c r="D148" s="98"/>
      <c r="E148" s="276"/>
    </row>
    <row r="149" spans="1:5" ht="15.75">
      <c r="A149" s="129"/>
      <c r="B149" s="274"/>
      <c r="C149" s="98"/>
      <c r="D149" s="98"/>
      <c r="E149" s="276"/>
    </row>
    <row r="150" spans="1:5" ht="15.75">
      <c r="A150" s="129"/>
      <c r="B150" s="274"/>
      <c r="C150" s="98"/>
      <c r="D150" s="98"/>
      <c r="E150" s="276"/>
    </row>
    <row r="151" spans="1:5" ht="15.75">
      <c r="A151" s="129"/>
      <c r="B151" s="274"/>
      <c r="C151" s="98"/>
      <c r="D151" s="98"/>
      <c r="E151" s="276"/>
    </row>
    <row r="152" spans="1:5" ht="15.75">
      <c r="A152" s="129"/>
      <c r="B152" s="274"/>
      <c r="C152" s="98"/>
      <c r="D152" s="98"/>
      <c r="E152" s="276"/>
    </row>
    <row r="153" spans="1:5" ht="15.75">
      <c r="A153" s="129"/>
      <c r="B153" s="274"/>
      <c r="C153" s="98"/>
      <c r="D153" s="98"/>
      <c r="E153" s="276"/>
    </row>
    <row r="154" spans="1:5" ht="15.75">
      <c r="A154" s="129"/>
      <c r="B154" s="274"/>
      <c r="C154" s="98"/>
      <c r="D154" s="98"/>
      <c r="E154" s="276"/>
    </row>
    <row r="155" spans="1:5" ht="15.75">
      <c r="A155" s="129"/>
      <c r="B155" s="274"/>
      <c r="C155" s="98"/>
      <c r="D155" s="98"/>
      <c r="E155" s="276"/>
    </row>
    <row r="156" spans="1:5" ht="15.75">
      <c r="A156" s="129"/>
      <c r="B156" s="274"/>
      <c r="C156" s="98"/>
      <c r="D156" s="98"/>
      <c r="E156" s="276"/>
    </row>
    <row r="157" spans="1:5" ht="15.75">
      <c r="A157" s="129"/>
      <c r="B157" s="274"/>
      <c r="C157" s="98"/>
      <c r="D157" s="98"/>
      <c r="E157" s="276"/>
    </row>
    <row r="158" spans="1:5" ht="15.75">
      <c r="A158" s="129"/>
      <c r="B158" s="274"/>
      <c r="C158" s="98"/>
      <c r="D158" s="98"/>
      <c r="E158" s="276"/>
    </row>
    <row r="159" spans="1:5" ht="15.75">
      <c r="A159" s="129"/>
      <c r="B159" s="274"/>
      <c r="C159" s="98"/>
      <c r="D159" s="98"/>
      <c r="E159" s="276"/>
    </row>
    <row r="160" spans="1:5" ht="15.75">
      <c r="A160" s="129"/>
      <c r="B160" s="274"/>
      <c r="C160" s="98"/>
      <c r="D160" s="98"/>
      <c r="E160" s="276"/>
    </row>
    <row r="161" spans="1:5" ht="15.75">
      <c r="A161" s="129"/>
      <c r="B161" s="274"/>
      <c r="C161" s="98"/>
      <c r="D161" s="98"/>
      <c r="E161" s="276"/>
    </row>
    <row r="162" spans="1:5" ht="15.75">
      <c r="A162" s="129"/>
      <c r="B162" s="274"/>
      <c r="C162" s="98"/>
      <c r="D162" s="98"/>
      <c r="E162" s="276"/>
    </row>
    <row r="163" spans="1:5" ht="15.75">
      <c r="A163" s="129"/>
      <c r="B163" s="274"/>
      <c r="C163" s="98"/>
      <c r="D163" s="98"/>
      <c r="E163" s="276"/>
    </row>
    <row r="164" spans="1:5" ht="15.75">
      <c r="A164" s="129"/>
      <c r="B164" s="274"/>
      <c r="C164" s="98"/>
      <c r="D164" s="98"/>
      <c r="E164" s="276"/>
    </row>
    <row r="165" spans="1:5" ht="15.75">
      <c r="A165" s="129"/>
      <c r="B165" s="274"/>
      <c r="C165" s="98"/>
      <c r="D165" s="98"/>
      <c r="E165" s="276"/>
    </row>
    <row r="166" spans="1:5" ht="15.75">
      <c r="A166" s="129"/>
      <c r="B166" s="274"/>
      <c r="C166" s="98"/>
      <c r="D166" s="98"/>
      <c r="E166" s="276"/>
    </row>
    <row r="167" spans="1:5" ht="15.75">
      <c r="A167" s="129"/>
      <c r="B167" s="274"/>
      <c r="C167" s="98"/>
      <c r="D167" s="98"/>
      <c r="E167" s="276"/>
    </row>
    <row r="168" spans="1:5" ht="15.75">
      <c r="A168" s="129"/>
      <c r="B168" s="274"/>
      <c r="C168" s="98"/>
      <c r="D168" s="98"/>
      <c r="E168" s="276"/>
    </row>
    <row r="169" spans="1:5" ht="15.75">
      <c r="A169" s="129"/>
      <c r="B169" s="274"/>
      <c r="C169" s="98"/>
      <c r="D169" s="98"/>
      <c r="E169" s="276"/>
    </row>
    <row r="170" spans="1:5" ht="15.75">
      <c r="A170" s="129"/>
      <c r="B170" s="274"/>
      <c r="C170" s="98"/>
      <c r="D170" s="98"/>
      <c r="E170" s="276"/>
    </row>
    <row r="171" spans="1:5" ht="15.75">
      <c r="A171" s="129"/>
      <c r="B171" s="274"/>
      <c r="C171" s="98"/>
      <c r="D171" s="98"/>
      <c r="E171" s="276"/>
    </row>
    <row r="172" spans="1:5" ht="15.75">
      <c r="A172" s="129"/>
      <c r="B172" s="274"/>
      <c r="C172" s="98"/>
      <c r="D172" s="98"/>
      <c r="E172" s="276"/>
    </row>
    <row r="173" spans="1:5" ht="15.75">
      <c r="A173" s="129"/>
      <c r="B173" s="274"/>
      <c r="C173" s="98"/>
      <c r="D173" s="98"/>
      <c r="E173" s="276"/>
    </row>
    <row r="174" spans="1:5" ht="15.75">
      <c r="A174" s="129"/>
      <c r="B174" s="274"/>
      <c r="C174" s="98"/>
      <c r="D174" s="98"/>
      <c r="E174" s="276"/>
    </row>
    <row r="175" spans="1:5" ht="15.75">
      <c r="A175" s="129"/>
      <c r="B175" s="274"/>
      <c r="C175" s="98"/>
      <c r="D175" s="98"/>
      <c r="E175" s="276"/>
    </row>
    <row r="176" spans="1:5" ht="15.75">
      <c r="A176" s="129"/>
      <c r="B176" s="274"/>
      <c r="C176" s="98"/>
      <c r="D176" s="98"/>
      <c r="E176" s="276"/>
    </row>
    <row r="177" spans="1:5" ht="15.75">
      <c r="A177" s="129"/>
      <c r="B177" s="274"/>
      <c r="C177" s="98"/>
      <c r="D177" s="98"/>
      <c r="E177" s="276"/>
    </row>
    <row r="178" spans="1:5" ht="15.75">
      <c r="A178" s="129"/>
      <c r="B178" s="274"/>
      <c r="C178" s="98"/>
      <c r="D178" s="98"/>
      <c r="E178" s="276"/>
    </row>
    <row r="179" spans="1:5" ht="15.75">
      <c r="A179" s="129"/>
      <c r="B179" s="274"/>
      <c r="C179" s="98"/>
      <c r="D179" s="98"/>
      <c r="E179" s="276"/>
    </row>
    <row r="180" spans="1:5" ht="15.75">
      <c r="A180" s="129"/>
      <c r="B180" s="274"/>
      <c r="C180" s="98"/>
      <c r="D180" s="98"/>
      <c r="E180" s="276"/>
    </row>
    <row r="181" spans="1:5" ht="15.75">
      <c r="A181" s="129"/>
      <c r="B181" s="274"/>
      <c r="C181" s="98"/>
      <c r="D181" s="98"/>
      <c r="E181" s="276"/>
    </row>
    <row r="182" spans="1:5" ht="15.75">
      <c r="A182" s="129"/>
      <c r="B182" s="274"/>
      <c r="C182" s="98"/>
      <c r="D182" s="98"/>
      <c r="E182" s="276"/>
    </row>
    <row r="183" spans="1:5" ht="15.75">
      <c r="A183" s="129"/>
      <c r="B183" s="274"/>
      <c r="C183" s="98"/>
      <c r="D183" s="98"/>
      <c r="E183" s="276"/>
    </row>
    <row r="184" spans="1:5" ht="15.75">
      <c r="A184" s="129"/>
      <c r="B184" s="274"/>
      <c r="C184" s="98"/>
      <c r="D184" s="98"/>
      <c r="E184" s="276"/>
    </row>
    <row r="185" spans="1:5" ht="15.75">
      <c r="A185" s="129"/>
      <c r="B185" s="274"/>
      <c r="C185" s="98"/>
      <c r="D185" s="98"/>
      <c r="E185" s="276"/>
    </row>
    <row r="186" spans="1:5" ht="15.75">
      <c r="A186" s="129"/>
      <c r="B186" s="274"/>
      <c r="C186" s="98"/>
      <c r="D186" s="98"/>
      <c r="E186" s="276"/>
    </row>
    <row r="187" spans="1:5" ht="15.75">
      <c r="A187" s="129"/>
      <c r="B187" s="274"/>
      <c r="C187" s="98"/>
      <c r="D187" s="98"/>
      <c r="E187" s="276"/>
    </row>
    <row r="188" spans="1:5" ht="15.75">
      <c r="A188" s="129"/>
      <c r="B188" s="274"/>
      <c r="C188" s="98"/>
      <c r="D188" s="98"/>
      <c r="E188" s="276"/>
    </row>
    <row r="189" spans="1:5" ht="15.75">
      <c r="A189" s="129"/>
      <c r="B189" s="274"/>
      <c r="C189" s="98"/>
      <c r="D189" s="98"/>
      <c r="E189" s="276"/>
    </row>
    <row r="190" spans="1:5" ht="15.75">
      <c r="A190" s="129"/>
      <c r="B190" s="274"/>
      <c r="C190" s="98"/>
      <c r="D190" s="98"/>
      <c r="E190" s="276"/>
    </row>
    <row r="191" spans="1:5" ht="15.75">
      <c r="A191" s="129"/>
      <c r="B191" s="274"/>
      <c r="C191" s="98"/>
      <c r="D191" s="98"/>
      <c r="E191" s="276"/>
    </row>
    <row r="192" spans="1:5" ht="15.75">
      <c r="A192" s="129"/>
      <c r="B192" s="274"/>
      <c r="C192" s="98"/>
      <c r="D192" s="98"/>
      <c r="E192" s="276"/>
    </row>
    <row r="193" spans="1:5" ht="15.75">
      <c r="A193" s="129"/>
      <c r="B193" s="274"/>
      <c r="C193" s="98"/>
      <c r="D193" s="98"/>
      <c r="E193" s="276"/>
    </row>
    <row r="194" spans="1:5" ht="15.75">
      <c r="A194" s="129"/>
      <c r="B194" s="274"/>
      <c r="C194" s="98"/>
      <c r="D194" s="98"/>
      <c r="E194" s="276"/>
    </row>
    <row r="195" spans="1:5" ht="15.75">
      <c r="A195" s="129"/>
      <c r="B195" s="274"/>
      <c r="C195" s="98"/>
      <c r="D195" s="98"/>
      <c r="E195" s="276"/>
    </row>
    <row r="196" spans="1:5" ht="15.75">
      <c r="A196" s="129"/>
      <c r="B196" s="274"/>
      <c r="C196" s="98"/>
      <c r="D196" s="98"/>
      <c r="E196" s="276"/>
    </row>
    <row r="197" spans="1:5" ht="15.75">
      <c r="A197" s="129"/>
      <c r="B197" s="274"/>
      <c r="C197" s="98"/>
      <c r="D197" s="98"/>
      <c r="E197" s="276"/>
    </row>
    <row r="198" spans="1:5" ht="15.75">
      <c r="A198" s="129"/>
      <c r="B198" s="274"/>
      <c r="C198" s="98"/>
      <c r="D198" s="98"/>
      <c r="E198" s="276"/>
    </row>
    <row r="199" spans="1:5" ht="15.75">
      <c r="A199" s="129"/>
      <c r="B199" s="274"/>
      <c r="C199" s="98"/>
      <c r="D199" s="98"/>
      <c r="E199" s="276"/>
    </row>
    <row r="200" spans="1:5" ht="15.75">
      <c r="A200" s="129"/>
      <c r="B200" s="274"/>
      <c r="C200" s="98"/>
      <c r="D200" s="98"/>
      <c r="E200" s="276"/>
    </row>
    <row r="201" spans="1:5" ht="15.75">
      <c r="A201" s="129"/>
      <c r="B201" s="274"/>
      <c r="C201" s="98"/>
      <c r="D201" s="98"/>
      <c r="E201" s="276"/>
    </row>
    <row r="202" spans="1:5" ht="15.75">
      <c r="A202" s="129"/>
      <c r="B202" s="274"/>
      <c r="C202" s="98"/>
      <c r="D202" s="98"/>
      <c r="E202" s="276"/>
    </row>
    <row r="203" spans="1:5" ht="15.75">
      <c r="A203" s="129"/>
      <c r="B203" s="274"/>
      <c r="C203" s="98"/>
      <c r="D203" s="98"/>
      <c r="E203" s="276"/>
    </row>
    <row r="204" spans="1:5" ht="15.75">
      <c r="A204" s="129"/>
      <c r="B204" s="274"/>
      <c r="C204" s="98"/>
      <c r="D204" s="98"/>
      <c r="E204" s="276"/>
    </row>
    <row r="205" spans="1:5" ht="15.75">
      <c r="A205" s="129"/>
      <c r="B205" s="274"/>
      <c r="C205" s="98"/>
      <c r="D205" s="98"/>
      <c r="E205" s="276"/>
    </row>
    <row r="206" spans="1:5" ht="15.75">
      <c r="A206" s="129"/>
      <c r="B206" s="274"/>
      <c r="C206" s="98"/>
      <c r="D206" s="98"/>
      <c r="E206" s="276"/>
    </row>
    <row r="207" spans="1:5" ht="15.75">
      <c r="A207" s="129"/>
      <c r="B207" s="274"/>
      <c r="C207" s="98"/>
      <c r="D207" s="98"/>
      <c r="E207" s="276"/>
    </row>
    <row r="208" spans="1:5" ht="15.75">
      <c r="A208" s="129"/>
      <c r="B208" s="274"/>
      <c r="C208" s="98"/>
      <c r="D208" s="98"/>
      <c r="E208" s="276"/>
    </row>
    <row r="209" spans="1:5" ht="15.75">
      <c r="A209" s="129"/>
      <c r="B209" s="274"/>
      <c r="C209" s="98"/>
      <c r="D209" s="98"/>
      <c r="E209" s="276"/>
    </row>
    <row r="210" spans="1:5" ht="15.75">
      <c r="A210" s="129"/>
      <c r="B210" s="274"/>
      <c r="C210" s="98"/>
      <c r="D210" s="98"/>
      <c r="E210" s="276"/>
    </row>
    <row r="211" spans="1:5" ht="15.75">
      <c r="A211" s="129"/>
      <c r="B211" s="274"/>
      <c r="C211" s="98"/>
      <c r="D211" s="98"/>
      <c r="E211" s="276"/>
    </row>
    <row r="212" spans="1:5" ht="15.75">
      <c r="A212" s="129"/>
      <c r="B212" s="274"/>
      <c r="C212" s="98"/>
      <c r="D212" s="98"/>
      <c r="E212" s="276"/>
    </row>
    <row r="213" spans="1:5" ht="15.75">
      <c r="A213" s="129"/>
      <c r="B213" s="274"/>
      <c r="C213" s="98"/>
      <c r="D213" s="98"/>
      <c r="E213" s="276"/>
    </row>
    <row r="214" spans="1:5" ht="15.75">
      <c r="A214" s="129"/>
      <c r="B214" s="274"/>
      <c r="C214" s="98"/>
      <c r="D214" s="98"/>
      <c r="E214" s="276"/>
    </row>
    <row r="215" spans="1:5" ht="15.75">
      <c r="A215" s="129"/>
      <c r="B215" s="274"/>
      <c r="C215" s="98"/>
      <c r="D215" s="98"/>
      <c r="E215" s="276"/>
    </row>
    <row r="216" spans="1:5" ht="15.75">
      <c r="A216" s="129"/>
      <c r="B216" s="274"/>
      <c r="C216" s="98"/>
      <c r="D216" s="98"/>
      <c r="E216" s="276"/>
    </row>
    <row r="217" spans="1:5" ht="15.75">
      <c r="A217" s="129"/>
      <c r="B217" s="274"/>
      <c r="C217" s="98"/>
      <c r="D217" s="98"/>
      <c r="E217" s="276"/>
    </row>
    <row r="218" spans="1:5" ht="15.75">
      <c r="A218" s="129"/>
      <c r="B218" s="274"/>
      <c r="C218" s="98"/>
      <c r="D218" s="98"/>
      <c r="E218" s="276"/>
    </row>
    <row r="219" spans="1:5" ht="15.75">
      <c r="A219" s="129"/>
      <c r="B219" s="274"/>
      <c r="C219" s="98"/>
      <c r="D219" s="98"/>
      <c r="E219" s="276"/>
    </row>
    <row r="220" spans="1:5" ht="15.75">
      <c r="A220" s="129"/>
      <c r="B220" s="274"/>
      <c r="C220" s="98"/>
      <c r="D220" s="98"/>
      <c r="E220" s="276"/>
    </row>
    <row r="221" spans="1:5" ht="15.75">
      <c r="A221" s="129"/>
      <c r="B221" s="274"/>
      <c r="C221" s="98"/>
      <c r="D221" s="98"/>
      <c r="E221" s="276"/>
    </row>
    <row r="222" spans="1:5" ht="15.75">
      <c r="A222" s="129"/>
      <c r="B222" s="274"/>
      <c r="C222" s="98"/>
      <c r="D222" s="98"/>
      <c r="E222" s="276"/>
    </row>
    <row r="223" spans="1:5" ht="15.75">
      <c r="A223" s="129"/>
      <c r="B223" s="274"/>
      <c r="C223" s="98"/>
      <c r="D223" s="98"/>
      <c r="E223" s="276"/>
    </row>
    <row r="224" spans="1:5" ht="15.75">
      <c r="A224" s="129"/>
      <c r="B224" s="274"/>
      <c r="C224" s="98"/>
      <c r="D224" s="98"/>
      <c r="E224" s="276"/>
    </row>
    <row r="225" spans="1:5" ht="15.75">
      <c r="A225" s="129"/>
      <c r="B225" s="274"/>
      <c r="C225" s="98"/>
      <c r="D225" s="98"/>
      <c r="E225" s="276"/>
    </row>
    <row r="226" spans="1:5" ht="15.75">
      <c r="A226" s="129"/>
      <c r="B226" s="274"/>
      <c r="C226" s="98"/>
      <c r="D226" s="98"/>
      <c r="E226" s="276"/>
    </row>
    <row r="227" spans="1:5" ht="15.75">
      <c r="A227" s="129"/>
      <c r="B227" s="274"/>
      <c r="C227" s="98"/>
      <c r="D227" s="98"/>
      <c r="E227" s="276"/>
    </row>
    <row r="228" spans="1:5" ht="15.75">
      <c r="A228" s="129"/>
      <c r="B228" s="274"/>
      <c r="C228" s="98"/>
      <c r="D228" s="98"/>
      <c r="E228" s="276"/>
    </row>
    <row r="229" spans="1:5" ht="15.75">
      <c r="A229" s="129"/>
      <c r="B229" s="274"/>
      <c r="C229" s="98"/>
      <c r="D229" s="98"/>
      <c r="E229" s="276"/>
    </row>
    <row r="230" spans="1:5" ht="15.75">
      <c r="A230" s="129"/>
      <c r="B230" s="274"/>
      <c r="C230" s="98"/>
      <c r="D230" s="98"/>
      <c r="E230" s="276"/>
    </row>
    <row r="231" spans="1:5" ht="15.75">
      <c r="A231" s="129"/>
      <c r="B231" s="274"/>
      <c r="C231" s="98"/>
      <c r="D231" s="98"/>
      <c r="E231" s="276"/>
    </row>
    <row r="232" spans="1:5" ht="15.75">
      <c r="A232" s="129"/>
      <c r="B232" s="274"/>
      <c r="C232" s="98"/>
      <c r="D232" s="98"/>
      <c r="E232" s="276"/>
    </row>
    <row r="233" spans="1:5" ht="15.75">
      <c r="A233" s="129"/>
      <c r="B233" s="274"/>
      <c r="C233" s="98"/>
      <c r="D233" s="98"/>
      <c r="E233" s="276"/>
    </row>
    <row r="234" spans="1:5" ht="15.75">
      <c r="A234" s="129"/>
      <c r="B234" s="274"/>
      <c r="C234" s="98"/>
      <c r="D234" s="98"/>
      <c r="E234" s="276"/>
    </row>
    <row r="235" spans="1:5" ht="15.75">
      <c r="A235" s="129"/>
      <c r="B235" s="274"/>
      <c r="C235" s="98"/>
      <c r="D235" s="98"/>
      <c r="E235" s="276"/>
    </row>
    <row r="236" spans="1:5" ht="15.75">
      <c r="A236" s="129"/>
      <c r="B236" s="274"/>
      <c r="C236" s="98"/>
      <c r="D236" s="98"/>
      <c r="E236" s="276"/>
    </row>
    <row r="237" spans="1:5" ht="15.75">
      <c r="A237" s="129"/>
      <c r="B237" s="274"/>
      <c r="C237" s="98"/>
      <c r="D237" s="98"/>
      <c r="E237" s="276"/>
    </row>
    <row r="238" spans="1:5" ht="15.75">
      <c r="A238" s="129"/>
      <c r="B238" s="274"/>
      <c r="C238" s="98"/>
      <c r="D238" s="98"/>
      <c r="E238" s="276"/>
    </row>
    <row r="239" spans="1:5" ht="15.75">
      <c r="A239" s="129"/>
      <c r="B239" s="274"/>
      <c r="C239" s="98"/>
      <c r="D239" s="98"/>
      <c r="E239" s="276"/>
    </row>
    <row r="240" spans="1:5" ht="15.75">
      <c r="A240" s="129"/>
      <c r="B240" s="274"/>
      <c r="C240" s="98"/>
      <c r="D240" s="98"/>
      <c r="E240" s="276"/>
    </row>
    <row r="241" spans="1:5" ht="15.75">
      <c r="A241" s="129"/>
      <c r="B241" s="274"/>
      <c r="C241" s="98"/>
      <c r="D241" s="98"/>
      <c r="E241" s="276"/>
    </row>
    <row r="242" spans="1:5" ht="15.75">
      <c r="A242" s="129"/>
      <c r="B242" s="274"/>
      <c r="C242" s="98"/>
      <c r="D242" s="98"/>
      <c r="E242" s="276"/>
    </row>
    <row r="243" spans="1:5" ht="15.75">
      <c r="A243" s="129"/>
      <c r="B243" s="274"/>
      <c r="C243" s="98"/>
      <c r="D243" s="98"/>
      <c r="E243" s="276"/>
    </row>
    <row r="244" spans="1:5" ht="15.75">
      <c r="A244" s="129"/>
      <c r="B244" s="274"/>
      <c r="C244" s="98"/>
      <c r="D244" s="98"/>
      <c r="E244" s="276"/>
    </row>
    <row r="245" spans="1:5" ht="15.75">
      <c r="A245" s="129"/>
      <c r="B245" s="274"/>
      <c r="C245" s="98"/>
      <c r="D245" s="98"/>
      <c r="E245" s="276"/>
    </row>
    <row r="246" spans="1:5" ht="15.75">
      <c r="A246" s="129"/>
      <c r="B246" s="274"/>
      <c r="C246" s="98"/>
      <c r="D246" s="98"/>
      <c r="E246" s="276"/>
    </row>
    <row r="247" spans="1:5" ht="15.75">
      <c r="A247" s="129"/>
      <c r="B247" s="274"/>
      <c r="C247" s="98"/>
      <c r="D247" s="98"/>
      <c r="E247" s="276"/>
    </row>
    <row r="248" spans="1:5" ht="15.75">
      <c r="A248" s="129"/>
      <c r="B248" s="274"/>
      <c r="C248" s="98"/>
      <c r="D248" s="98"/>
      <c r="E248" s="276"/>
    </row>
    <row r="249" spans="1:5" ht="15.75">
      <c r="A249" s="129"/>
      <c r="B249" s="274"/>
      <c r="C249" s="98"/>
      <c r="D249" s="98"/>
      <c r="E249" s="276"/>
    </row>
    <row r="250" spans="1:5" ht="15.75">
      <c r="A250" s="129"/>
      <c r="B250" s="274"/>
      <c r="C250" s="98"/>
      <c r="D250" s="98"/>
      <c r="E250" s="276"/>
    </row>
    <row r="251" spans="1:5" ht="15.75">
      <c r="A251" s="129"/>
      <c r="B251" s="274"/>
      <c r="C251" s="98"/>
      <c r="D251" s="98"/>
      <c r="E251" s="276"/>
    </row>
    <row r="252" spans="1:5" ht="15.75">
      <c r="A252" s="129"/>
      <c r="B252" s="274"/>
      <c r="C252" s="98"/>
      <c r="D252" s="98"/>
      <c r="E252" s="276"/>
    </row>
    <row r="253" spans="1:5" ht="15.75">
      <c r="A253" s="129"/>
      <c r="B253" s="274"/>
      <c r="C253" s="98"/>
      <c r="D253" s="98"/>
      <c r="E253" s="276"/>
    </row>
    <row r="254" spans="1:5" ht="15.75">
      <c r="A254" s="129"/>
      <c r="B254" s="274"/>
      <c r="C254" s="98"/>
      <c r="D254" s="98"/>
      <c r="E254" s="276"/>
    </row>
    <row r="255" spans="1:5" ht="15.75">
      <c r="A255" s="129"/>
      <c r="B255" s="274"/>
      <c r="C255" s="98"/>
      <c r="D255" s="98"/>
      <c r="E255" s="276"/>
    </row>
    <row r="256" spans="1:5" ht="15.75">
      <c r="A256" s="129"/>
      <c r="B256" s="274"/>
      <c r="C256" s="98"/>
      <c r="D256" s="98"/>
      <c r="E256" s="276"/>
    </row>
    <row r="257" spans="1:5" ht="15.75">
      <c r="A257" s="129"/>
      <c r="B257" s="274"/>
      <c r="C257" s="98"/>
      <c r="D257" s="98"/>
      <c r="E257" s="276"/>
    </row>
    <row r="258" spans="1:5" ht="15.75">
      <c r="A258" s="129"/>
      <c r="B258" s="274"/>
      <c r="C258" s="98"/>
      <c r="D258" s="98"/>
      <c r="E258" s="276"/>
    </row>
    <row r="259" spans="1:5" ht="15.75">
      <c r="A259" s="129"/>
      <c r="B259" s="274"/>
      <c r="C259" s="98"/>
      <c r="D259" s="98"/>
      <c r="E259" s="276"/>
    </row>
    <row r="260" spans="1:5" ht="15.75">
      <c r="A260" s="129"/>
      <c r="B260" s="274"/>
      <c r="C260" s="98"/>
      <c r="D260" s="98"/>
      <c r="E260" s="276"/>
    </row>
    <row r="261" spans="1:5" ht="15.75">
      <c r="A261" s="129"/>
      <c r="B261" s="274"/>
      <c r="C261" s="98"/>
      <c r="D261" s="98"/>
      <c r="E261" s="276"/>
    </row>
    <row r="262" spans="1:5" ht="15.75">
      <c r="A262" s="129"/>
      <c r="B262" s="274"/>
      <c r="C262" s="98"/>
      <c r="D262" s="98"/>
      <c r="E262" s="276"/>
    </row>
    <row r="263" spans="1:5" ht="15.75">
      <c r="A263" s="129"/>
      <c r="B263" s="274"/>
      <c r="C263" s="98"/>
      <c r="D263" s="98"/>
      <c r="E263" s="276"/>
    </row>
    <row r="264" spans="1:5" ht="15.75">
      <c r="A264" s="129"/>
      <c r="B264" s="274"/>
      <c r="C264" s="98"/>
      <c r="D264" s="98"/>
      <c r="E264" s="276"/>
    </row>
    <row r="265" spans="1:5" ht="15.75">
      <c r="A265" s="129"/>
      <c r="B265" s="274"/>
      <c r="C265" s="98"/>
      <c r="D265" s="98"/>
      <c r="E265" s="276"/>
    </row>
    <row r="266" spans="1:5" ht="15.75">
      <c r="A266" s="129"/>
      <c r="B266" s="274"/>
      <c r="C266" s="98"/>
      <c r="D266" s="98"/>
      <c r="E266" s="276"/>
    </row>
    <row r="267" spans="1:5" ht="15.75">
      <c r="A267" s="129"/>
      <c r="B267" s="274"/>
      <c r="C267" s="98"/>
      <c r="D267" s="98"/>
      <c r="E267" s="276"/>
    </row>
    <row r="268" spans="1:5" ht="15.75">
      <c r="A268" s="129"/>
      <c r="B268" s="274"/>
      <c r="C268" s="98"/>
      <c r="D268" s="98"/>
      <c r="E268" s="276"/>
    </row>
    <row r="269" spans="1:5" ht="15.75">
      <c r="A269" s="129"/>
      <c r="B269" s="274"/>
      <c r="C269" s="98"/>
      <c r="D269" s="98"/>
      <c r="E269" s="276"/>
    </row>
    <row r="270" spans="1:5" ht="15.75">
      <c r="A270" s="129"/>
      <c r="B270" s="274"/>
      <c r="C270" s="98"/>
      <c r="D270" s="98"/>
      <c r="E270" s="276"/>
    </row>
    <row r="271" spans="1:5" ht="15.75">
      <c r="A271" s="129"/>
      <c r="B271" s="274"/>
      <c r="C271" s="98"/>
      <c r="D271" s="98"/>
      <c r="E271" s="276"/>
    </row>
    <row r="272" spans="1:5" ht="15.75">
      <c r="A272" s="129"/>
      <c r="B272" s="274"/>
      <c r="C272" s="98"/>
      <c r="D272" s="98"/>
      <c r="E272" s="276"/>
    </row>
    <row r="273" spans="1:5" ht="15.75">
      <c r="A273" s="129"/>
      <c r="B273" s="274"/>
      <c r="C273" s="98"/>
      <c r="D273" s="98"/>
      <c r="E273" s="276"/>
    </row>
    <row r="274" spans="1:5" ht="15.75">
      <c r="A274" s="129"/>
      <c r="B274" s="274"/>
      <c r="C274" s="98"/>
      <c r="D274" s="98"/>
      <c r="E274" s="276"/>
    </row>
    <row r="275" spans="1:5" ht="15.75">
      <c r="A275" s="129"/>
      <c r="B275" s="274"/>
      <c r="C275" s="98"/>
      <c r="D275" s="98"/>
      <c r="E275" s="276"/>
    </row>
    <row r="276" spans="1:5" ht="15.75">
      <c r="A276" s="129"/>
      <c r="B276" s="274"/>
      <c r="C276" s="98"/>
      <c r="D276" s="98"/>
      <c r="E276" s="276"/>
    </row>
    <row r="277" spans="1:5" ht="15.75">
      <c r="A277" s="129"/>
      <c r="B277" s="274"/>
      <c r="C277" s="98"/>
      <c r="D277" s="98"/>
      <c r="E277" s="276"/>
    </row>
    <row r="278" spans="1:5" ht="15.75">
      <c r="A278" s="129"/>
      <c r="B278" s="274"/>
      <c r="C278" s="98"/>
      <c r="D278" s="98"/>
      <c r="E278" s="276"/>
    </row>
    <row r="279" spans="1:5" ht="15.75">
      <c r="A279" s="129"/>
      <c r="B279" s="274"/>
      <c r="C279" s="98"/>
      <c r="D279" s="98"/>
      <c r="E279" s="276"/>
    </row>
    <row r="280" spans="1:5" ht="15.75">
      <c r="A280" s="129"/>
      <c r="B280" s="274"/>
      <c r="C280" s="98"/>
      <c r="D280" s="98"/>
      <c r="E280" s="276"/>
    </row>
    <row r="281" spans="1:5" ht="15.75">
      <c r="A281" s="129"/>
      <c r="B281" s="274"/>
      <c r="C281" s="98"/>
      <c r="D281" s="98"/>
      <c r="E281" s="276"/>
    </row>
    <row r="282" spans="1:5" ht="15.75">
      <c r="A282" s="129"/>
      <c r="B282" s="274"/>
      <c r="C282" s="98"/>
      <c r="D282" s="98"/>
      <c r="E282" s="276"/>
    </row>
    <row r="283" spans="1:5" ht="15.75">
      <c r="A283" s="129"/>
      <c r="B283" s="274"/>
      <c r="C283" s="98"/>
      <c r="D283" s="98"/>
      <c r="E283" s="276"/>
    </row>
    <row r="284" spans="1:5" ht="15.75">
      <c r="A284" s="129"/>
      <c r="B284" s="274"/>
      <c r="C284" s="98"/>
      <c r="D284" s="98"/>
      <c r="E284" s="276"/>
    </row>
    <row r="285" spans="1:5" ht="15.75">
      <c r="A285" s="129"/>
      <c r="B285" s="274"/>
      <c r="C285" s="98"/>
      <c r="D285" s="98"/>
      <c r="E285" s="276"/>
    </row>
    <row r="286" spans="1:5" ht="15.75">
      <c r="A286" s="129"/>
      <c r="B286" s="274"/>
      <c r="C286" s="98"/>
      <c r="D286" s="98"/>
      <c r="E286" s="276"/>
    </row>
    <row r="287" spans="1:5" ht="15.75">
      <c r="A287" s="129"/>
      <c r="B287" s="274"/>
      <c r="C287" s="98"/>
      <c r="D287" s="98"/>
      <c r="E287" s="276"/>
    </row>
    <row r="288" spans="1:5" ht="15.75">
      <c r="A288" s="129"/>
      <c r="B288" s="274"/>
      <c r="C288" s="98"/>
      <c r="D288" s="98"/>
      <c r="E288" s="276"/>
    </row>
    <row r="289" spans="1:5" ht="15.75">
      <c r="A289" s="129"/>
      <c r="B289" s="274"/>
      <c r="C289" s="98"/>
      <c r="D289" s="98"/>
      <c r="E289" s="276"/>
    </row>
    <row r="290" spans="1:5" ht="15.75">
      <c r="A290" s="129"/>
      <c r="B290" s="274"/>
      <c r="C290" s="98"/>
      <c r="D290" s="98"/>
      <c r="E290" s="276"/>
    </row>
    <row r="291" spans="1:5" ht="15.75">
      <c r="A291" s="129"/>
      <c r="B291" s="274"/>
      <c r="C291" s="98"/>
      <c r="D291" s="98"/>
      <c r="E291" s="276"/>
    </row>
    <row r="292" spans="1:5" ht="15.75">
      <c r="A292" s="129"/>
      <c r="B292" s="274"/>
      <c r="C292" s="98"/>
      <c r="D292" s="98"/>
      <c r="E292" s="276"/>
    </row>
    <row r="293" spans="1:5" ht="15.75">
      <c r="A293" s="129"/>
      <c r="B293" s="274"/>
      <c r="C293" s="98"/>
      <c r="D293" s="98"/>
      <c r="E293" s="276"/>
    </row>
    <row r="294" spans="1:5" ht="15.75">
      <c r="A294" s="129"/>
      <c r="B294" s="274"/>
      <c r="C294" s="98"/>
      <c r="D294" s="98"/>
      <c r="E294" s="276"/>
    </row>
    <row r="295" spans="1:5" ht="15.75">
      <c r="A295" s="129"/>
      <c r="B295" s="274"/>
      <c r="C295" s="98"/>
      <c r="D295" s="98"/>
      <c r="E295" s="276"/>
    </row>
    <row r="296" spans="1:5" ht="15.75">
      <c r="A296" s="129"/>
      <c r="B296" s="274"/>
      <c r="C296" s="98"/>
      <c r="D296" s="98"/>
      <c r="E296" s="276"/>
    </row>
    <row r="297" spans="1:5" ht="15.75">
      <c r="A297" s="129"/>
      <c r="B297" s="274"/>
      <c r="C297" s="98"/>
      <c r="D297" s="98"/>
      <c r="E297" s="276"/>
    </row>
    <row r="298" spans="1:5" ht="15.75">
      <c r="A298" s="129"/>
      <c r="B298" s="274"/>
      <c r="C298" s="98"/>
      <c r="D298" s="98"/>
      <c r="E298" s="276"/>
    </row>
    <row r="299" spans="1:5" ht="15.75">
      <c r="A299" s="129"/>
      <c r="B299" s="274"/>
      <c r="C299" s="98"/>
      <c r="D299" s="98"/>
      <c r="E299" s="276"/>
    </row>
    <row r="300" spans="1:5" ht="15.75">
      <c r="A300" s="129"/>
      <c r="B300" s="274"/>
      <c r="C300" s="98"/>
      <c r="D300" s="98"/>
      <c r="E300" s="276"/>
    </row>
    <row r="301" spans="1:5" ht="15.75">
      <c r="A301" s="129"/>
      <c r="B301" s="274"/>
      <c r="C301" s="98"/>
      <c r="D301" s="98"/>
      <c r="E301" s="276"/>
    </row>
    <row r="302" spans="1:5" ht="15.75">
      <c r="A302" s="129"/>
      <c r="B302" s="274"/>
      <c r="C302" s="98"/>
      <c r="D302" s="98"/>
      <c r="E302" s="276"/>
    </row>
    <row r="303" spans="1:5" ht="15.75">
      <c r="A303" s="129"/>
      <c r="B303" s="274"/>
      <c r="C303" s="98"/>
      <c r="D303" s="98"/>
      <c r="E303" s="276"/>
    </row>
    <row r="304" spans="1:5" ht="15.75">
      <c r="A304" s="129"/>
      <c r="B304" s="274"/>
      <c r="C304" s="98"/>
      <c r="D304" s="98"/>
      <c r="E304" s="276"/>
    </row>
    <row r="305" spans="1:5" ht="15.75">
      <c r="A305" s="129"/>
      <c r="B305" s="274"/>
      <c r="C305" s="98"/>
      <c r="D305" s="98"/>
      <c r="E305" s="276"/>
    </row>
    <row r="306" spans="1:5" ht="15.75">
      <c r="A306" s="129"/>
      <c r="B306" s="274"/>
      <c r="C306" s="98"/>
      <c r="D306" s="98"/>
      <c r="E306" s="276"/>
    </row>
    <row r="307" spans="1:5" ht="15.75">
      <c r="A307" s="129"/>
      <c r="B307" s="274"/>
      <c r="C307" s="98"/>
      <c r="D307" s="98"/>
      <c r="E307" s="276"/>
    </row>
    <row r="308" spans="1:5" ht="15.75">
      <c r="A308" s="129"/>
      <c r="B308" s="274"/>
      <c r="C308" s="98"/>
      <c r="D308" s="98"/>
      <c r="E308" s="276"/>
    </row>
    <row r="309" spans="1:5" ht="15.75">
      <c r="A309" s="129"/>
      <c r="B309" s="274"/>
      <c r="C309" s="98"/>
      <c r="D309" s="98"/>
      <c r="E309" s="276"/>
    </row>
    <row r="310" spans="1:5" ht="15.75">
      <c r="A310" s="129"/>
      <c r="B310" s="274"/>
      <c r="C310" s="98"/>
      <c r="D310" s="98"/>
      <c r="E310" s="276"/>
    </row>
    <row r="311" spans="1:5" ht="15.75">
      <c r="A311" s="129"/>
      <c r="B311" s="274"/>
      <c r="C311" s="98"/>
      <c r="D311" s="98"/>
      <c r="E311" s="276"/>
    </row>
    <row r="312" spans="1:5" ht="15.75">
      <c r="A312" s="129"/>
      <c r="B312" s="274"/>
      <c r="C312" s="98"/>
      <c r="D312" s="98"/>
      <c r="E312" s="276"/>
    </row>
    <row r="313" spans="1:5" ht="15.75">
      <c r="A313" s="129"/>
      <c r="B313" s="274"/>
      <c r="C313" s="98"/>
      <c r="D313" s="98"/>
      <c r="E313" s="276"/>
    </row>
    <row r="314" spans="1:5" ht="15.75">
      <c r="A314" s="129"/>
      <c r="B314" s="274"/>
      <c r="C314" s="98"/>
      <c r="D314" s="98"/>
      <c r="E314" s="276"/>
    </row>
    <row r="315" spans="1:5" ht="15.75">
      <c r="A315" s="129"/>
      <c r="B315" s="274"/>
      <c r="C315" s="98"/>
      <c r="D315" s="98"/>
      <c r="E315" s="276"/>
    </row>
    <row r="316" spans="1:5" ht="15.75">
      <c r="A316" s="129"/>
      <c r="B316" s="274"/>
      <c r="C316" s="98"/>
      <c r="D316" s="98"/>
      <c r="E316" s="276"/>
    </row>
    <row r="317" spans="1:5" ht="15.75">
      <c r="A317" s="129"/>
      <c r="B317" s="274"/>
      <c r="C317" s="98"/>
      <c r="D317" s="98"/>
      <c r="E317" s="276"/>
    </row>
    <row r="318" spans="1:5" ht="15.75">
      <c r="A318" s="129"/>
      <c r="B318" s="274"/>
      <c r="C318" s="98"/>
      <c r="D318" s="98"/>
      <c r="E318" s="276"/>
    </row>
    <row r="319" spans="1:5" ht="15.75">
      <c r="A319" s="129"/>
      <c r="B319" s="274"/>
      <c r="C319" s="98"/>
      <c r="D319" s="98"/>
      <c r="E319" s="276"/>
    </row>
    <row r="320" spans="1:5" ht="15.75">
      <c r="A320" s="129"/>
      <c r="B320" s="274"/>
      <c r="C320" s="98"/>
      <c r="D320" s="98"/>
      <c r="E320" s="276"/>
    </row>
    <row r="321" spans="1:5" ht="15.75">
      <c r="A321" s="129"/>
      <c r="B321" s="274"/>
      <c r="C321" s="98"/>
      <c r="D321" s="98"/>
      <c r="E321" s="276"/>
    </row>
    <row r="322" spans="1:5" ht="15.75">
      <c r="A322" s="129"/>
      <c r="B322" s="274"/>
      <c r="C322" s="98"/>
      <c r="D322" s="98"/>
      <c r="E322" s="276"/>
    </row>
    <row r="323" spans="1:5" ht="15.75">
      <c r="A323" s="129"/>
      <c r="B323" s="274"/>
      <c r="C323" s="98"/>
      <c r="D323" s="98"/>
      <c r="E323" s="276"/>
    </row>
    <row r="324" spans="1:5" ht="15.75">
      <c r="A324" s="129"/>
      <c r="B324" s="274"/>
      <c r="C324" s="98"/>
      <c r="D324" s="98"/>
      <c r="E324" s="276"/>
    </row>
    <row r="325" spans="1:5" ht="15.75">
      <c r="A325" s="129"/>
      <c r="B325" s="274"/>
      <c r="C325" s="98"/>
      <c r="D325" s="98"/>
      <c r="E325" s="276"/>
    </row>
    <row r="326" spans="1:5" ht="15.75">
      <c r="A326" s="129"/>
      <c r="B326" s="274"/>
      <c r="C326" s="98"/>
      <c r="D326" s="98"/>
      <c r="E326" s="276"/>
    </row>
    <row r="327" spans="1:5" ht="15.75">
      <c r="A327" s="129"/>
      <c r="B327" s="274"/>
      <c r="C327" s="98"/>
      <c r="D327" s="98"/>
      <c r="E327" s="276"/>
    </row>
    <row r="328" spans="1:5" ht="15.75">
      <c r="A328" s="129"/>
      <c r="B328" s="274"/>
      <c r="C328" s="98"/>
      <c r="D328" s="98"/>
      <c r="E328" s="276"/>
    </row>
    <row r="329" spans="1:5" ht="15.75">
      <c r="A329" s="129"/>
      <c r="B329" s="274"/>
      <c r="C329" s="98"/>
      <c r="D329" s="98"/>
      <c r="E329" s="276"/>
    </row>
    <row r="330" spans="1:5" ht="15.75">
      <c r="A330" s="129"/>
      <c r="B330" s="274"/>
      <c r="C330" s="98"/>
      <c r="D330" s="98"/>
      <c r="E330" s="276"/>
    </row>
    <row r="331" spans="1:5" ht="15.75">
      <c r="A331" s="129"/>
      <c r="B331" s="274"/>
      <c r="C331" s="98"/>
      <c r="D331" s="98"/>
      <c r="E331" s="276"/>
    </row>
    <row r="332" spans="1:5" ht="15.75">
      <c r="A332" s="129"/>
      <c r="B332" s="274"/>
      <c r="C332" s="98"/>
      <c r="D332" s="98"/>
      <c r="E332" s="276"/>
    </row>
    <row r="333" spans="1:5" ht="15.75">
      <c r="A333" s="129"/>
      <c r="B333" s="274"/>
      <c r="C333" s="98"/>
      <c r="D333" s="98"/>
      <c r="E333" s="276"/>
    </row>
    <row r="334" spans="1:5" ht="15.75">
      <c r="A334" s="129"/>
      <c r="B334" s="274"/>
      <c r="C334" s="98"/>
      <c r="D334" s="98"/>
      <c r="E334" s="276"/>
    </row>
    <row r="335" spans="1:5" ht="15.75">
      <c r="A335" s="129"/>
      <c r="B335" s="274"/>
      <c r="C335" s="98"/>
      <c r="D335" s="98"/>
      <c r="E335" s="276"/>
    </row>
    <row r="336" spans="1:5" ht="15.75">
      <c r="A336" s="129"/>
      <c r="B336" s="274"/>
      <c r="C336" s="98"/>
      <c r="D336" s="98"/>
      <c r="E336" s="276"/>
    </row>
    <row r="337" spans="1:5" ht="15.75">
      <c r="A337" s="129"/>
      <c r="B337" s="274"/>
      <c r="C337" s="98"/>
      <c r="D337" s="98"/>
      <c r="E337" s="276"/>
    </row>
    <row r="338" spans="1:5" ht="15.75">
      <c r="A338" s="129"/>
      <c r="B338" s="274"/>
      <c r="C338" s="98"/>
      <c r="D338" s="98"/>
      <c r="E338" s="276"/>
    </row>
    <row r="339" spans="1:5" ht="15.75">
      <c r="A339" s="129"/>
      <c r="B339" s="274"/>
      <c r="C339" s="98"/>
      <c r="D339" s="98"/>
      <c r="E339" s="276"/>
    </row>
    <row r="340" spans="1:5" ht="15.75">
      <c r="A340" s="129"/>
      <c r="B340" s="274"/>
      <c r="C340" s="98"/>
      <c r="D340" s="98"/>
      <c r="E340" s="276"/>
    </row>
    <row r="341" spans="1:5" ht="15.75">
      <c r="A341" s="129"/>
      <c r="B341" s="274"/>
      <c r="C341" s="98"/>
      <c r="D341" s="98"/>
      <c r="E341" s="276"/>
    </row>
    <row r="342" spans="1:5" ht="15.75">
      <c r="A342" s="129"/>
      <c r="B342" s="274"/>
      <c r="C342" s="98"/>
      <c r="D342" s="98"/>
      <c r="E342" s="276"/>
    </row>
    <row r="343" spans="1:5" ht="15.75">
      <c r="A343" s="129"/>
      <c r="B343" s="274"/>
      <c r="C343" s="98"/>
      <c r="D343" s="98"/>
      <c r="E343" s="276"/>
    </row>
    <row r="344" spans="1:5" ht="15.75">
      <c r="A344" s="129"/>
      <c r="B344" s="274"/>
      <c r="C344" s="98"/>
      <c r="D344" s="98"/>
      <c r="E344" s="276"/>
    </row>
    <row r="345" spans="1:5" ht="15.75">
      <c r="A345" s="129"/>
      <c r="B345" s="274"/>
      <c r="C345" s="98"/>
      <c r="D345" s="98"/>
      <c r="E345" s="276"/>
    </row>
    <row r="346" spans="1:5" ht="15.75">
      <c r="A346" s="129"/>
      <c r="B346" s="274"/>
      <c r="C346" s="98"/>
      <c r="D346" s="98"/>
      <c r="E346" s="276"/>
    </row>
    <row r="347" spans="1:5" ht="15.75">
      <c r="A347" s="129"/>
      <c r="B347" s="274"/>
      <c r="C347" s="98"/>
      <c r="D347" s="98"/>
      <c r="E347" s="276"/>
    </row>
    <row r="348" spans="1:5" ht="15.75">
      <c r="A348" s="129"/>
      <c r="B348" s="274"/>
      <c r="C348" s="98"/>
      <c r="D348" s="98"/>
      <c r="E348" s="276"/>
    </row>
    <row r="349" spans="1:5" ht="15.75">
      <c r="A349" s="129"/>
      <c r="B349" s="274"/>
      <c r="C349" s="98"/>
      <c r="D349" s="98"/>
      <c r="E349" s="276"/>
    </row>
    <row r="350" spans="1:5" ht="15.75">
      <c r="A350" s="129"/>
      <c r="B350" s="274"/>
      <c r="C350" s="98"/>
      <c r="D350" s="98"/>
      <c r="E350" s="276"/>
    </row>
    <row r="351" spans="1:5" ht="15.75">
      <c r="A351" s="129"/>
      <c r="B351" s="274"/>
      <c r="C351" s="98"/>
      <c r="D351" s="98"/>
      <c r="E351" s="276"/>
    </row>
    <row r="352" spans="1:5" ht="15.75">
      <c r="A352" s="129"/>
      <c r="B352" s="274"/>
      <c r="C352" s="98"/>
      <c r="D352" s="98"/>
      <c r="E352" s="276"/>
    </row>
    <row r="353" spans="1:5" ht="15.75">
      <c r="A353" s="129"/>
      <c r="B353" s="274"/>
      <c r="C353" s="98"/>
      <c r="D353" s="98"/>
      <c r="E353" s="276"/>
    </row>
    <row r="354" spans="1:5" ht="15.75">
      <c r="A354" s="129"/>
      <c r="B354" s="274"/>
      <c r="C354" s="98"/>
      <c r="D354" s="98"/>
      <c r="E354" s="276"/>
    </row>
    <row r="355" spans="1:5" ht="15.75">
      <c r="A355" s="129"/>
      <c r="B355" s="274"/>
      <c r="C355" s="98"/>
      <c r="D355" s="98"/>
      <c r="E355" s="276"/>
    </row>
    <row r="356" spans="1:5" ht="15.75">
      <c r="A356" s="129"/>
      <c r="B356" s="274"/>
      <c r="C356" s="98"/>
      <c r="D356" s="98"/>
      <c r="E356" s="276"/>
    </row>
    <row r="357" spans="1:5" ht="15.75">
      <c r="A357" s="129"/>
      <c r="B357" s="274"/>
      <c r="C357" s="98"/>
      <c r="D357" s="98"/>
      <c r="E357" s="276"/>
    </row>
    <row r="358" spans="1:5" ht="15.75">
      <c r="A358" s="129"/>
      <c r="B358" s="274"/>
      <c r="C358" s="98"/>
      <c r="D358" s="98"/>
      <c r="E358" s="276"/>
    </row>
    <row r="359" spans="1:5" ht="15.75">
      <c r="A359" s="129"/>
      <c r="B359" s="274"/>
      <c r="C359" s="98"/>
      <c r="D359" s="98"/>
      <c r="E359" s="276"/>
    </row>
    <row r="360" spans="1:5" ht="15.75">
      <c r="A360" s="129"/>
      <c r="B360" s="274"/>
      <c r="C360" s="98"/>
      <c r="D360" s="98"/>
      <c r="E360" s="276"/>
    </row>
    <row r="361" spans="1:5" ht="15.75">
      <c r="A361" s="129"/>
      <c r="B361" s="274"/>
      <c r="C361" s="98"/>
      <c r="D361" s="98"/>
      <c r="E361" s="276"/>
    </row>
    <row r="362" spans="1:5" ht="15.75">
      <c r="A362" s="129"/>
      <c r="B362" s="274"/>
      <c r="C362" s="98"/>
      <c r="D362" s="98"/>
      <c r="E362" s="276"/>
    </row>
    <row r="363" spans="1:5" ht="15.75">
      <c r="A363" s="129"/>
      <c r="B363" s="274"/>
      <c r="C363" s="98"/>
      <c r="D363" s="98"/>
      <c r="E363" s="276"/>
    </row>
    <row r="364" spans="1:5" ht="15.75">
      <c r="A364" s="129"/>
      <c r="B364" s="274"/>
      <c r="C364" s="98"/>
      <c r="D364" s="98"/>
      <c r="E364" s="276"/>
    </row>
    <row r="365" spans="1:5" ht="15.75">
      <c r="A365" s="129"/>
      <c r="B365" s="274"/>
      <c r="C365" s="98"/>
      <c r="D365" s="98"/>
      <c r="E365" s="276"/>
    </row>
    <row r="366" spans="1:5" ht="15.75">
      <c r="A366" s="129"/>
      <c r="B366" s="274"/>
      <c r="C366" s="98"/>
      <c r="D366" s="98"/>
      <c r="E366" s="276"/>
    </row>
    <row r="367" spans="1:5" ht="15.75">
      <c r="A367" s="129"/>
      <c r="B367" s="274"/>
      <c r="C367" s="98"/>
      <c r="D367" s="98"/>
      <c r="E367" s="276"/>
    </row>
    <row r="368" spans="1:5" ht="15.75">
      <c r="A368" s="129"/>
      <c r="B368" s="274"/>
      <c r="C368" s="98"/>
      <c r="D368" s="98"/>
      <c r="E368" s="276"/>
    </row>
    <row r="369" spans="1:5" ht="15.75">
      <c r="A369" s="129"/>
      <c r="B369" s="274"/>
      <c r="C369" s="98"/>
      <c r="D369" s="98"/>
      <c r="E369" s="276"/>
    </row>
    <row r="370" spans="1:5" ht="15.75">
      <c r="A370" s="129"/>
      <c r="B370" s="274"/>
      <c r="C370" s="98"/>
      <c r="D370" s="98"/>
      <c r="E370" s="276"/>
    </row>
    <row r="371" spans="1:5" ht="15.75">
      <c r="A371" s="129"/>
      <c r="B371" s="274"/>
      <c r="C371" s="98"/>
      <c r="D371" s="98"/>
      <c r="E371" s="276"/>
    </row>
    <row r="372" spans="1:5" ht="15.75">
      <c r="A372" s="129"/>
      <c r="B372" s="274"/>
      <c r="C372" s="98"/>
      <c r="D372" s="98"/>
      <c r="E372" s="276"/>
    </row>
    <row r="373" spans="1:5" ht="15.75">
      <c r="A373" s="129"/>
      <c r="B373" s="274"/>
      <c r="C373" s="98"/>
      <c r="D373" s="98"/>
      <c r="E373" s="276"/>
    </row>
    <row r="374" spans="1:5" ht="15.75">
      <c r="A374" s="129"/>
      <c r="B374" s="274"/>
      <c r="C374" s="98"/>
      <c r="D374" s="98"/>
      <c r="E374" s="276"/>
    </row>
    <row r="375" spans="1:5" ht="15.75">
      <c r="A375" s="129"/>
      <c r="B375" s="274"/>
      <c r="C375" s="98"/>
      <c r="D375" s="98"/>
      <c r="E375" s="276"/>
    </row>
    <row r="376" spans="1:5" ht="15.75">
      <c r="A376" s="129"/>
      <c r="B376" s="274"/>
      <c r="C376" s="98"/>
      <c r="D376" s="98"/>
      <c r="E376" s="276"/>
    </row>
    <row r="377" spans="1:5" ht="15.75">
      <c r="A377" s="129"/>
      <c r="B377" s="274"/>
      <c r="C377" s="98"/>
      <c r="D377" s="98"/>
      <c r="E377" s="276"/>
    </row>
    <row r="378" spans="1:5" ht="15.75">
      <c r="A378" s="129"/>
      <c r="B378" s="274"/>
      <c r="C378" s="98"/>
      <c r="D378" s="98"/>
      <c r="E378" s="276"/>
    </row>
    <row r="379" spans="1:5" ht="15.75">
      <c r="A379" s="129"/>
      <c r="B379" s="274"/>
      <c r="C379" s="98"/>
      <c r="D379" s="98"/>
      <c r="E379" s="276"/>
    </row>
    <row r="380" spans="1:5" ht="15.75">
      <c r="A380" s="129"/>
      <c r="B380" s="274"/>
      <c r="C380" s="98"/>
      <c r="D380" s="98"/>
      <c r="E380" s="276"/>
    </row>
    <row r="381" spans="1:5" ht="15.75">
      <c r="A381" s="129"/>
      <c r="B381" s="274"/>
      <c r="C381" s="98"/>
      <c r="D381" s="98"/>
      <c r="E381" s="276"/>
    </row>
    <row r="382" spans="1:5" ht="15.75">
      <c r="A382" s="129"/>
      <c r="B382" s="274"/>
      <c r="C382" s="98"/>
      <c r="D382" s="98"/>
      <c r="E382" s="276"/>
    </row>
    <row r="383" spans="1:5" ht="15.75">
      <c r="A383" s="129"/>
      <c r="B383" s="274"/>
      <c r="C383" s="98"/>
      <c r="D383" s="98"/>
      <c r="E383" s="276"/>
    </row>
    <row r="384" spans="1:5" ht="15.75">
      <c r="A384" s="129"/>
      <c r="B384" s="274"/>
      <c r="C384" s="98"/>
      <c r="D384" s="98"/>
      <c r="E384" s="276"/>
    </row>
    <row r="385" spans="1:5" ht="15.75">
      <c r="A385" s="129"/>
      <c r="B385" s="274"/>
      <c r="C385" s="98"/>
      <c r="D385" s="98"/>
      <c r="E385" s="276"/>
    </row>
    <row r="386" spans="1:5" ht="15.75">
      <c r="A386" s="129"/>
      <c r="B386" s="274"/>
      <c r="C386" s="98"/>
      <c r="D386" s="98"/>
      <c r="E386" s="276"/>
    </row>
    <row r="387" spans="1:5" ht="15.75">
      <c r="A387" s="129"/>
      <c r="B387" s="274"/>
      <c r="C387" s="98"/>
      <c r="D387" s="98"/>
      <c r="E387" s="276"/>
    </row>
    <row r="388" spans="1:5" ht="15.75">
      <c r="A388" s="129"/>
      <c r="B388" s="274"/>
      <c r="C388" s="98"/>
      <c r="D388" s="98"/>
      <c r="E388" s="276"/>
    </row>
    <row r="389" spans="1:5" ht="15.75">
      <c r="A389" s="129"/>
      <c r="B389" s="274"/>
      <c r="C389" s="98"/>
      <c r="D389" s="98"/>
      <c r="E389" s="276"/>
    </row>
    <row r="390" spans="1:5" ht="15.75">
      <c r="A390" s="129"/>
      <c r="B390" s="274"/>
      <c r="C390" s="98"/>
      <c r="D390" s="98"/>
      <c r="E390" s="276"/>
    </row>
    <row r="391" spans="1:5" ht="15.75">
      <c r="A391" s="129"/>
      <c r="B391" s="274"/>
      <c r="C391" s="98"/>
      <c r="D391" s="98"/>
      <c r="E391" s="276"/>
    </row>
    <row r="392" spans="1:5" ht="15.75">
      <c r="A392" s="129"/>
      <c r="B392" s="274"/>
      <c r="C392" s="98"/>
      <c r="D392" s="98"/>
      <c r="E392" s="276"/>
    </row>
    <row r="393" spans="1:5" ht="15.75">
      <c r="A393" s="129"/>
      <c r="B393" s="274"/>
      <c r="C393" s="98"/>
      <c r="D393" s="98"/>
      <c r="E393" s="276"/>
    </row>
    <row r="394" spans="1:5" ht="15.75">
      <c r="A394" s="129"/>
      <c r="B394" s="274"/>
      <c r="C394" s="98"/>
      <c r="D394" s="98"/>
      <c r="E394" s="276"/>
    </row>
    <row r="395" spans="1:5" ht="15.75">
      <c r="A395" s="129"/>
      <c r="B395" s="274"/>
      <c r="C395" s="98"/>
      <c r="D395" s="98"/>
      <c r="E395" s="276"/>
    </row>
    <row r="396" spans="1:5" ht="15.75">
      <c r="A396" s="129"/>
      <c r="B396" s="274"/>
      <c r="C396" s="98"/>
      <c r="D396" s="98"/>
      <c r="E396" s="276"/>
    </row>
    <row r="397" spans="1:5" ht="15.75">
      <c r="A397" s="129"/>
      <c r="B397" s="274"/>
      <c r="C397" s="98"/>
      <c r="D397" s="98"/>
      <c r="E397" s="276"/>
    </row>
    <row r="398" spans="1:5" ht="15.75">
      <c r="A398" s="129"/>
      <c r="B398" s="274"/>
      <c r="C398" s="98"/>
      <c r="D398" s="98"/>
      <c r="E398" s="276"/>
    </row>
    <row r="399" spans="1:5" ht="15.75">
      <c r="A399" s="129"/>
      <c r="B399" s="274"/>
      <c r="C399" s="98"/>
      <c r="D399" s="98"/>
      <c r="E399" s="276"/>
    </row>
    <row r="400" spans="1:5" ht="15.75">
      <c r="A400" s="129"/>
      <c r="B400" s="274"/>
      <c r="C400" s="98"/>
      <c r="D400" s="98"/>
      <c r="E400" s="276"/>
    </row>
    <row r="401" spans="1:5" ht="15.75">
      <c r="A401" s="129"/>
      <c r="B401" s="274"/>
      <c r="C401" s="98"/>
      <c r="D401" s="98"/>
      <c r="E401" s="276"/>
    </row>
    <row r="402" spans="1:5" ht="15.75">
      <c r="A402" s="129"/>
      <c r="B402" s="274"/>
      <c r="C402" s="98"/>
      <c r="D402" s="98"/>
      <c r="E402" s="276"/>
    </row>
    <row r="403" spans="1:5" ht="15.75">
      <c r="A403" s="129"/>
      <c r="B403" s="274"/>
      <c r="C403" s="98"/>
      <c r="D403" s="98"/>
      <c r="E403" s="276"/>
    </row>
    <row r="404" spans="1:5" ht="15.75">
      <c r="A404" s="129"/>
      <c r="B404" s="274"/>
      <c r="C404" s="98"/>
      <c r="D404" s="98"/>
      <c r="E404" s="276"/>
    </row>
    <row r="405" spans="1:5" ht="15.75">
      <c r="A405" s="129"/>
      <c r="B405" s="274"/>
      <c r="C405" s="98"/>
      <c r="D405" s="98"/>
      <c r="E405" s="276"/>
    </row>
    <row r="406" spans="1:5" ht="15.75">
      <c r="A406" s="129"/>
      <c r="B406" s="274"/>
      <c r="C406" s="98"/>
      <c r="D406" s="98"/>
      <c r="E406" s="276"/>
    </row>
    <row r="407" spans="1:5" ht="15.75">
      <c r="A407" s="129"/>
      <c r="B407" s="274"/>
      <c r="C407" s="98"/>
      <c r="D407" s="98"/>
      <c r="E407" s="276"/>
    </row>
    <row r="408" spans="1:5" ht="15.75">
      <c r="A408" s="129"/>
      <c r="B408" s="274"/>
      <c r="C408" s="98"/>
      <c r="D408" s="98"/>
      <c r="E408" s="276"/>
    </row>
    <row r="409" spans="1:5" ht="15.75">
      <c r="A409" s="129"/>
      <c r="B409" s="274"/>
      <c r="C409" s="98"/>
      <c r="D409" s="98"/>
      <c r="E409" s="276"/>
    </row>
    <row r="410" spans="1:5" ht="15.75">
      <c r="A410" s="129"/>
      <c r="B410" s="274"/>
      <c r="C410" s="98"/>
      <c r="D410" s="98"/>
      <c r="E410" s="276"/>
    </row>
    <row r="411" spans="1:5" ht="15.75">
      <c r="A411" s="129"/>
      <c r="B411" s="274"/>
      <c r="C411" s="98"/>
      <c r="D411" s="98"/>
      <c r="E411" s="276"/>
    </row>
    <row r="412" spans="1:5" ht="15.75">
      <c r="A412" s="129"/>
      <c r="B412" s="274"/>
      <c r="C412" s="98"/>
      <c r="D412" s="98"/>
      <c r="E412" s="276"/>
    </row>
    <row r="413" spans="1:5" ht="15.75">
      <c r="A413" s="129"/>
      <c r="B413" s="274"/>
      <c r="C413" s="98"/>
      <c r="D413" s="98"/>
      <c r="E413" s="276"/>
    </row>
    <row r="414" spans="1:5" ht="15.75">
      <c r="A414" s="129"/>
      <c r="B414" s="274"/>
      <c r="C414" s="98"/>
      <c r="D414" s="98"/>
      <c r="E414" s="276"/>
    </row>
    <row r="415" spans="1:5" ht="15.75">
      <c r="A415" s="129"/>
      <c r="B415" s="274"/>
      <c r="C415" s="98"/>
      <c r="D415" s="98"/>
      <c r="E415" s="276"/>
    </row>
    <row r="416" spans="1:5" ht="15.75">
      <c r="A416" s="129"/>
      <c r="B416" s="274"/>
      <c r="C416" s="98"/>
      <c r="D416" s="98"/>
      <c r="E416" s="276"/>
    </row>
    <row r="417" spans="1:5" ht="15.75">
      <c r="A417" s="129"/>
      <c r="B417" s="274"/>
      <c r="C417" s="98"/>
      <c r="D417" s="98"/>
      <c r="E417" s="276"/>
    </row>
    <row r="418" spans="1:5" ht="15.75">
      <c r="A418" s="129"/>
      <c r="B418" s="274"/>
      <c r="C418" s="98"/>
      <c r="D418" s="98"/>
      <c r="E418" s="276"/>
    </row>
    <row r="419" spans="1:5" ht="15.75">
      <c r="A419" s="129"/>
      <c r="B419" s="274"/>
      <c r="C419" s="98"/>
      <c r="D419" s="98"/>
      <c r="E419" s="276"/>
    </row>
    <row r="420" spans="1:5" ht="15.75">
      <c r="A420" s="129"/>
      <c r="B420" s="274"/>
      <c r="C420" s="98"/>
      <c r="D420" s="98"/>
      <c r="E420" s="276"/>
    </row>
    <row r="421" spans="1:5" ht="15.75">
      <c r="A421" s="129"/>
      <c r="B421" s="274"/>
      <c r="C421" s="98"/>
      <c r="D421" s="98"/>
      <c r="E421" s="276"/>
    </row>
    <row r="422" spans="1:5" ht="15.75">
      <c r="A422" s="129"/>
      <c r="B422" s="274"/>
      <c r="C422" s="98"/>
      <c r="D422" s="98"/>
      <c r="E422" s="276"/>
    </row>
    <row r="423" spans="1:5" ht="15.75">
      <c r="A423" s="129"/>
      <c r="B423" s="274"/>
      <c r="C423" s="98"/>
      <c r="D423" s="98"/>
      <c r="E423" s="276"/>
    </row>
    <row r="424" spans="1:5" ht="15.75">
      <c r="A424" s="129"/>
      <c r="B424" s="274"/>
      <c r="C424" s="98"/>
      <c r="D424" s="98"/>
      <c r="E424" s="276"/>
    </row>
    <row r="425" spans="1:5" ht="15.75">
      <c r="A425" s="129"/>
      <c r="B425" s="274"/>
      <c r="C425" s="98"/>
      <c r="D425" s="98"/>
      <c r="E425" s="276"/>
    </row>
    <row r="426" spans="1:5" ht="15.75">
      <c r="A426" s="129"/>
      <c r="B426" s="274"/>
      <c r="C426" s="98"/>
      <c r="D426" s="98"/>
      <c r="E426" s="276"/>
    </row>
    <row r="427" spans="1:5" ht="15.75">
      <c r="A427" s="129"/>
      <c r="B427" s="274"/>
      <c r="C427" s="98"/>
      <c r="D427" s="98"/>
      <c r="E427" s="276"/>
    </row>
    <row r="428" spans="1:5" ht="15.75">
      <c r="A428" s="129"/>
      <c r="B428" s="274"/>
      <c r="C428" s="98"/>
      <c r="D428" s="98"/>
      <c r="E428" s="276"/>
    </row>
    <row r="429" spans="1:5" ht="15.75">
      <c r="A429" s="129"/>
      <c r="B429" s="274"/>
      <c r="C429" s="98"/>
      <c r="D429" s="98"/>
      <c r="E429" s="276"/>
    </row>
    <row r="430" spans="1:5" ht="15.75">
      <c r="A430" s="129"/>
      <c r="B430" s="274"/>
      <c r="C430" s="98"/>
      <c r="D430" s="98"/>
      <c r="E430" s="276"/>
    </row>
    <row r="431" spans="1:5" ht="15.75">
      <c r="A431" s="129"/>
      <c r="B431" s="274"/>
      <c r="C431" s="98"/>
      <c r="D431" s="98"/>
      <c r="E431" s="276"/>
    </row>
    <row r="432" spans="1:5" ht="15.75">
      <c r="A432" s="129"/>
      <c r="B432" s="274"/>
      <c r="C432" s="98"/>
      <c r="D432" s="98"/>
      <c r="E432" s="276"/>
    </row>
    <row r="433" spans="1:5" ht="15.75">
      <c r="A433" s="129"/>
      <c r="B433" s="274"/>
      <c r="C433" s="98"/>
      <c r="D433" s="98"/>
      <c r="E433" s="276"/>
    </row>
    <row r="434" spans="1:5" ht="15.75">
      <c r="A434" s="129"/>
      <c r="B434" s="274"/>
      <c r="C434" s="98"/>
      <c r="D434" s="98"/>
      <c r="E434" s="276"/>
    </row>
    <row r="435" spans="1:5" ht="15.75">
      <c r="A435" s="129"/>
      <c r="B435" s="274"/>
      <c r="C435" s="98"/>
      <c r="D435" s="98"/>
      <c r="E435" s="276"/>
    </row>
    <row r="436" spans="1:5" ht="15.75">
      <c r="A436" s="129"/>
      <c r="B436" s="274"/>
      <c r="C436" s="98"/>
      <c r="D436" s="98"/>
      <c r="E436" s="276"/>
    </row>
    <row r="437" spans="1:5" ht="15.75">
      <c r="A437" s="129"/>
      <c r="B437" s="274"/>
      <c r="C437" s="98"/>
      <c r="D437" s="98"/>
      <c r="E437" s="276"/>
    </row>
    <row r="438" spans="1:5" ht="15.75">
      <c r="A438" s="129"/>
      <c r="B438" s="274"/>
      <c r="C438" s="98"/>
      <c r="D438" s="98"/>
      <c r="E438" s="276"/>
    </row>
    <row r="439" spans="1:5" ht="15.75">
      <c r="A439" s="129"/>
      <c r="B439" s="274"/>
      <c r="C439" s="98"/>
      <c r="D439" s="98"/>
      <c r="E439" s="276"/>
    </row>
    <row r="440" spans="1:5" ht="15.75">
      <c r="A440" s="129"/>
      <c r="B440" s="274"/>
      <c r="C440" s="98"/>
      <c r="D440" s="98"/>
      <c r="E440" s="276"/>
    </row>
    <row r="441" spans="1:5" ht="15.75">
      <c r="A441" s="129"/>
      <c r="B441" s="274"/>
      <c r="C441" s="98"/>
      <c r="D441" s="98"/>
      <c r="E441" s="276"/>
    </row>
    <row r="442" spans="1:5" ht="15.75">
      <c r="A442" s="129"/>
      <c r="B442" s="274"/>
      <c r="C442" s="98"/>
      <c r="D442" s="98"/>
      <c r="E442" s="276"/>
    </row>
    <row r="443" spans="1:5" ht="15.75">
      <c r="A443" s="129"/>
      <c r="B443" s="274"/>
      <c r="C443" s="98"/>
      <c r="D443" s="98"/>
      <c r="E443" s="276"/>
    </row>
    <row r="444" spans="1:5" ht="15.75">
      <c r="A444" s="129"/>
      <c r="B444" s="274"/>
      <c r="C444" s="98"/>
      <c r="D444" s="98"/>
      <c r="E444" s="276"/>
    </row>
    <row r="445" spans="1:5" ht="15.75">
      <c r="A445" s="129"/>
      <c r="B445" s="274"/>
      <c r="C445" s="98"/>
      <c r="D445" s="98"/>
      <c r="E445" s="276"/>
    </row>
    <row r="446" spans="1:5" ht="15.75">
      <c r="A446" s="129"/>
      <c r="B446" s="274"/>
      <c r="C446" s="98"/>
      <c r="D446" s="98"/>
      <c r="E446" s="276"/>
    </row>
    <row r="447" spans="1:5" ht="15.75">
      <c r="A447" s="129"/>
      <c r="B447" s="274"/>
      <c r="C447" s="98"/>
      <c r="D447" s="98"/>
      <c r="E447" s="276"/>
    </row>
    <row r="448" spans="1:5" ht="15.75">
      <c r="A448" s="129"/>
      <c r="B448" s="274"/>
      <c r="C448" s="98"/>
      <c r="D448" s="98"/>
      <c r="E448" s="276"/>
    </row>
    <row r="449" spans="1:5" ht="15.75">
      <c r="A449" s="129"/>
      <c r="B449" s="274"/>
      <c r="C449" s="98"/>
      <c r="D449" s="98"/>
      <c r="E449" s="276"/>
    </row>
    <row r="450" spans="1:5" ht="15.75">
      <c r="A450" s="129"/>
      <c r="B450" s="274"/>
      <c r="C450" s="98"/>
      <c r="D450" s="98"/>
      <c r="E450" s="276"/>
    </row>
    <row r="451" spans="1:5" ht="15.75">
      <c r="A451" s="129"/>
      <c r="B451" s="274"/>
      <c r="C451" s="98"/>
      <c r="D451" s="98"/>
      <c r="E451" s="276"/>
    </row>
    <row r="452" spans="1:5" ht="15.75">
      <c r="A452" s="129"/>
      <c r="B452" s="274"/>
      <c r="C452" s="98"/>
      <c r="D452" s="98"/>
      <c r="E452" s="276"/>
    </row>
    <row r="453" spans="1:5" ht="15.75">
      <c r="A453" s="129"/>
      <c r="B453" s="274"/>
      <c r="C453" s="98"/>
      <c r="D453" s="98"/>
      <c r="E453" s="276"/>
    </row>
    <row r="454" spans="1:5" ht="15.75">
      <c r="A454" s="129"/>
      <c r="B454" s="274"/>
      <c r="C454" s="98"/>
      <c r="D454" s="98"/>
      <c r="E454" s="276"/>
    </row>
    <row r="455" spans="1:5" ht="15.75">
      <c r="A455" s="129"/>
      <c r="B455" s="274"/>
      <c r="C455" s="98"/>
      <c r="D455" s="98"/>
      <c r="E455" s="276"/>
    </row>
    <row r="456" spans="1:5" ht="15.75">
      <c r="A456" s="129"/>
      <c r="B456" s="274"/>
      <c r="C456" s="98"/>
      <c r="D456" s="98"/>
      <c r="E456" s="276"/>
    </row>
    <row r="457" spans="1:5" ht="15.75">
      <c r="A457" s="129"/>
      <c r="B457" s="274"/>
      <c r="C457" s="98"/>
      <c r="D457" s="98"/>
      <c r="E457" s="276"/>
    </row>
    <row r="458" spans="1:5" ht="15.75">
      <c r="A458" s="129"/>
      <c r="B458" s="274"/>
      <c r="C458" s="98"/>
      <c r="D458" s="98"/>
      <c r="E458" s="276"/>
    </row>
    <row r="459" spans="1:5" ht="15.75">
      <c r="A459" s="129"/>
      <c r="B459" s="274"/>
      <c r="C459" s="98"/>
      <c r="D459" s="98"/>
      <c r="E459" s="276"/>
    </row>
    <row r="460" spans="1:5" ht="15.75">
      <c r="A460" s="129"/>
      <c r="B460" s="274"/>
      <c r="C460" s="98"/>
      <c r="D460" s="98"/>
      <c r="E460" s="276"/>
    </row>
    <row r="461" spans="1:5" ht="15.75">
      <c r="A461" s="129"/>
      <c r="B461" s="274"/>
      <c r="C461" s="98"/>
      <c r="D461" s="98"/>
      <c r="E461" s="276"/>
    </row>
    <row r="462" spans="1:5" ht="15.75">
      <c r="A462" s="129"/>
      <c r="B462" s="274"/>
      <c r="C462" s="98"/>
      <c r="D462" s="98"/>
      <c r="E462" s="276"/>
    </row>
    <row r="463" spans="1:5" ht="15.75">
      <c r="A463" s="129"/>
      <c r="B463" s="274"/>
      <c r="C463" s="98"/>
      <c r="D463" s="98"/>
      <c r="E463" s="276"/>
    </row>
    <row r="464" spans="1:5" ht="15.75">
      <c r="A464" s="129"/>
      <c r="B464" s="274"/>
      <c r="C464" s="98"/>
      <c r="D464" s="98"/>
      <c r="E464" s="276"/>
    </row>
    <row r="465" spans="1:5" ht="15.75">
      <c r="A465" s="129"/>
      <c r="B465" s="274"/>
      <c r="C465" s="98"/>
      <c r="D465" s="98"/>
      <c r="E465" s="276"/>
    </row>
    <row r="466" spans="1:5" ht="15.75">
      <c r="A466" s="129"/>
      <c r="B466" s="274"/>
      <c r="C466" s="98"/>
      <c r="D466" s="98"/>
      <c r="E466" s="276"/>
    </row>
    <row r="467" spans="1:5" ht="15.75">
      <c r="A467" s="129"/>
      <c r="B467" s="274"/>
      <c r="C467" s="98"/>
      <c r="D467" s="98"/>
      <c r="E467" s="276"/>
    </row>
    <row r="468" spans="1:5" ht="15.75">
      <c r="A468" s="129"/>
      <c r="B468" s="274"/>
      <c r="C468" s="98"/>
      <c r="D468" s="98"/>
      <c r="E468" s="276"/>
    </row>
    <row r="469" spans="1:5" ht="15.75">
      <c r="A469" s="129"/>
      <c r="B469" s="274"/>
      <c r="C469" s="98"/>
      <c r="D469" s="98"/>
      <c r="E469" s="276"/>
    </row>
    <row r="470" spans="1:5" ht="15.75">
      <c r="A470" s="129"/>
      <c r="B470" s="274"/>
      <c r="C470" s="98"/>
      <c r="D470" s="98"/>
      <c r="E470" s="276"/>
    </row>
    <row r="471" spans="1:5" ht="15.75">
      <c r="A471" s="129"/>
      <c r="B471" s="274"/>
      <c r="C471" s="98"/>
      <c r="D471" s="98"/>
      <c r="E471" s="276"/>
    </row>
    <row r="472" spans="1:5" ht="15.75">
      <c r="A472" s="129"/>
      <c r="B472" s="274"/>
      <c r="C472" s="98"/>
      <c r="D472" s="98"/>
      <c r="E472" s="276"/>
    </row>
    <row r="473" spans="1:5" ht="15.75">
      <c r="A473" s="129"/>
      <c r="B473" s="274"/>
      <c r="C473" s="98"/>
      <c r="D473" s="98"/>
      <c r="E473" s="276"/>
    </row>
    <row r="474" spans="1:5" ht="15.75">
      <c r="A474" s="129"/>
      <c r="B474" s="274"/>
      <c r="C474" s="98"/>
      <c r="D474" s="98"/>
      <c r="E474" s="276"/>
    </row>
    <row r="475" spans="1:5" ht="15.75">
      <c r="A475" s="129"/>
      <c r="B475" s="274"/>
      <c r="C475" s="98"/>
      <c r="D475" s="98"/>
      <c r="E475" s="276"/>
    </row>
    <row r="476" spans="1:5" ht="15.75">
      <c r="A476" s="129"/>
      <c r="B476" s="274"/>
      <c r="C476" s="98"/>
      <c r="D476" s="98"/>
      <c r="E476" s="276"/>
    </row>
    <row r="477" spans="1:5" ht="15.75">
      <c r="A477" s="129"/>
      <c r="B477" s="274"/>
      <c r="C477" s="98"/>
      <c r="D477" s="98"/>
      <c r="E477" s="276"/>
    </row>
    <row r="478" spans="1:5" ht="15.75">
      <c r="A478" s="129"/>
      <c r="B478" s="274"/>
      <c r="C478" s="98"/>
      <c r="D478" s="98"/>
      <c r="E478" s="276"/>
    </row>
    <row r="479" spans="1:5" ht="15.75">
      <c r="A479" s="129"/>
      <c r="B479" s="274"/>
      <c r="C479" s="98"/>
      <c r="D479" s="98"/>
      <c r="E479" s="276"/>
    </row>
    <row r="480" spans="1:5" ht="15.75">
      <c r="A480" s="129"/>
      <c r="B480" s="274"/>
      <c r="C480" s="98"/>
      <c r="D480" s="98"/>
      <c r="E480" s="276"/>
    </row>
    <row r="481" spans="1:5" ht="15.75">
      <c r="A481" s="129"/>
      <c r="B481" s="274"/>
      <c r="C481" s="98"/>
      <c r="D481" s="98"/>
      <c r="E481" s="276"/>
    </row>
    <row r="482" spans="1:5" ht="15.75">
      <c r="A482" s="129"/>
      <c r="B482" s="274"/>
      <c r="C482" s="98"/>
      <c r="D482" s="98"/>
      <c r="E482" s="276"/>
    </row>
    <row r="483" spans="1:5" ht="15.75">
      <c r="A483" s="129"/>
      <c r="B483" s="274"/>
      <c r="C483" s="98"/>
      <c r="D483" s="98"/>
      <c r="E483" s="276"/>
    </row>
    <row r="484" spans="1:5" ht="15.75">
      <c r="A484" s="129"/>
      <c r="B484" s="274"/>
      <c r="C484" s="98"/>
      <c r="D484" s="98"/>
      <c r="E484" s="276"/>
    </row>
    <row r="485" spans="1:5" ht="15.75">
      <c r="A485" s="129"/>
      <c r="B485" s="274"/>
      <c r="C485" s="98"/>
      <c r="D485" s="98"/>
      <c r="E485" s="276"/>
    </row>
    <row r="486" spans="1:5" ht="15.75">
      <c r="A486" s="129"/>
      <c r="B486" s="274"/>
      <c r="C486" s="98"/>
      <c r="D486" s="98"/>
      <c r="E486" s="276"/>
    </row>
    <row r="487" spans="1:5" ht="15.75">
      <c r="A487" s="129"/>
      <c r="B487" s="274"/>
      <c r="C487" s="98"/>
      <c r="D487" s="98"/>
      <c r="E487" s="276"/>
    </row>
    <row r="488" spans="1:5" ht="15.75">
      <c r="A488" s="129"/>
      <c r="B488" s="274"/>
      <c r="C488" s="98"/>
      <c r="D488" s="98"/>
      <c r="E488" s="276"/>
    </row>
    <row r="489" spans="1:5" ht="15.75">
      <c r="A489" s="129"/>
      <c r="B489" s="274"/>
      <c r="C489" s="98"/>
      <c r="D489" s="98"/>
      <c r="E489" s="276"/>
    </row>
    <row r="490" spans="1:5" ht="15.75">
      <c r="A490" s="129"/>
      <c r="B490" s="274"/>
      <c r="C490" s="98"/>
      <c r="D490" s="98"/>
      <c r="E490" s="276"/>
    </row>
    <row r="491" spans="1:5" ht="15.75">
      <c r="A491" s="129"/>
      <c r="B491" s="274"/>
      <c r="C491" s="98"/>
      <c r="D491" s="98"/>
      <c r="E491" s="276"/>
    </row>
    <row r="492" spans="1:5" ht="15.75">
      <c r="A492" s="129"/>
      <c r="B492" s="274"/>
      <c r="C492" s="98"/>
      <c r="D492" s="98"/>
      <c r="E492" s="276"/>
    </row>
    <row r="493" spans="1:5" ht="15.75">
      <c r="A493" s="129"/>
      <c r="B493" s="274"/>
      <c r="C493" s="98"/>
      <c r="D493" s="98"/>
      <c r="E493" s="276"/>
    </row>
    <row r="494" spans="1:5" ht="15.75">
      <c r="A494" s="129"/>
      <c r="B494" s="274"/>
      <c r="C494" s="98"/>
      <c r="D494" s="98"/>
      <c r="E494" s="276"/>
    </row>
    <row r="495" spans="1:5" ht="15.75">
      <c r="A495" s="129"/>
      <c r="B495" s="274"/>
      <c r="C495" s="98"/>
      <c r="D495" s="98"/>
      <c r="E495" s="276"/>
    </row>
    <row r="496" spans="1:5" ht="15.75">
      <c r="A496" s="129"/>
      <c r="B496" s="274"/>
      <c r="C496" s="98"/>
      <c r="D496" s="98"/>
      <c r="E496" s="276"/>
    </row>
    <row r="497" spans="1:5" ht="15.75">
      <c r="A497" s="129"/>
      <c r="B497" s="274"/>
      <c r="C497" s="98"/>
      <c r="D497" s="98"/>
      <c r="E497" s="276"/>
    </row>
    <row r="498" spans="1:5" ht="15.75">
      <c r="A498" s="129"/>
      <c r="B498" s="274"/>
      <c r="C498" s="98"/>
      <c r="D498" s="98"/>
      <c r="E498" s="276"/>
    </row>
    <row r="499" spans="1:5" ht="15.75">
      <c r="A499" s="129"/>
      <c r="B499" s="274"/>
      <c r="C499" s="98"/>
      <c r="D499" s="98"/>
      <c r="E499" s="276"/>
    </row>
    <row r="500" spans="1:5" ht="15.75">
      <c r="A500" s="129"/>
      <c r="B500" s="274"/>
      <c r="C500" s="98"/>
      <c r="D500" s="98"/>
      <c r="E500" s="276"/>
    </row>
    <row r="501" spans="1:5" ht="15.75">
      <c r="A501" s="129"/>
      <c r="B501" s="274"/>
      <c r="C501" s="98"/>
      <c r="D501" s="98"/>
      <c r="E501" s="276"/>
    </row>
    <row r="502" spans="1:5" ht="15.75">
      <c r="A502" s="129"/>
      <c r="B502" s="274"/>
      <c r="C502" s="98"/>
      <c r="D502" s="98"/>
      <c r="E502" s="276"/>
    </row>
    <row r="503" spans="1:5" ht="15.75">
      <c r="A503" s="129"/>
      <c r="B503" s="274"/>
      <c r="C503" s="98"/>
      <c r="D503" s="98"/>
      <c r="E503" s="276"/>
    </row>
    <row r="504" spans="1:5" ht="15.75">
      <c r="A504" s="129"/>
      <c r="B504" s="274"/>
      <c r="C504" s="98"/>
      <c r="D504" s="98"/>
      <c r="E504" s="276"/>
    </row>
    <row r="505" spans="1:5" ht="15.75">
      <c r="A505" s="129"/>
      <c r="B505" s="274"/>
      <c r="C505" s="98"/>
      <c r="D505" s="98"/>
      <c r="E505" s="276"/>
    </row>
    <row r="506" spans="1:5" ht="15.75">
      <c r="A506" s="129"/>
      <c r="B506" s="274"/>
      <c r="C506" s="98"/>
      <c r="D506" s="98"/>
      <c r="E506" s="276"/>
    </row>
    <row r="507" spans="1:5" ht="15.75">
      <c r="A507" s="129"/>
      <c r="B507" s="274"/>
      <c r="C507" s="98"/>
      <c r="D507" s="98"/>
      <c r="E507" s="276"/>
    </row>
    <row r="508" spans="1:5" ht="15.75">
      <c r="A508" s="129"/>
      <c r="B508" s="274"/>
      <c r="C508" s="98"/>
      <c r="D508" s="98"/>
      <c r="E508" s="276"/>
    </row>
    <row r="509" spans="1:5" ht="15.75">
      <c r="A509" s="129"/>
      <c r="B509" s="274"/>
      <c r="C509" s="98"/>
      <c r="D509" s="98"/>
      <c r="E509" s="276"/>
    </row>
    <row r="510" spans="1:5" ht="15.75">
      <c r="A510" s="129"/>
      <c r="B510" s="274"/>
      <c r="C510" s="98"/>
      <c r="D510" s="98"/>
      <c r="E510" s="276"/>
    </row>
    <row r="511" spans="1:5" ht="15.75">
      <c r="A511" s="129"/>
      <c r="B511" s="274"/>
      <c r="C511" s="98"/>
      <c r="D511" s="98"/>
      <c r="E511" s="276"/>
    </row>
    <row r="512" spans="1:5" ht="15.75">
      <c r="A512" s="129"/>
      <c r="B512" s="274"/>
      <c r="C512" s="98"/>
      <c r="D512" s="98"/>
      <c r="E512" s="276"/>
    </row>
    <row r="513" spans="1:5" ht="15.75">
      <c r="A513" s="129"/>
      <c r="B513" s="274"/>
      <c r="C513" s="98"/>
      <c r="D513" s="98"/>
      <c r="E513" s="276"/>
    </row>
    <row r="514" spans="1:5" ht="15.75">
      <c r="A514" s="129"/>
      <c r="B514" s="274"/>
      <c r="C514" s="98"/>
      <c r="D514" s="98"/>
      <c r="E514" s="276"/>
    </row>
    <row r="515" spans="1:5" ht="15.75">
      <c r="A515" s="129"/>
      <c r="B515" s="274"/>
      <c r="C515" s="98"/>
      <c r="D515" s="98"/>
      <c r="E515" s="276"/>
    </row>
    <row r="516" spans="1:5" ht="15.75">
      <c r="A516" s="129"/>
      <c r="B516" s="274"/>
      <c r="C516" s="98"/>
      <c r="D516" s="98"/>
      <c r="E516" s="276"/>
    </row>
    <row r="517" spans="1:5" ht="15.75">
      <c r="A517" s="129"/>
      <c r="B517" s="274"/>
      <c r="C517" s="98"/>
      <c r="D517" s="98"/>
      <c r="E517" s="276"/>
    </row>
    <row r="518" spans="1:5" ht="15.75">
      <c r="A518" s="129"/>
      <c r="B518" s="274"/>
      <c r="C518" s="98"/>
      <c r="D518" s="98"/>
      <c r="E518" s="276"/>
    </row>
    <row r="519" spans="1:5" ht="15.75">
      <c r="A519" s="129"/>
      <c r="B519" s="274"/>
      <c r="C519" s="98"/>
      <c r="D519" s="98"/>
      <c r="E519" s="276"/>
    </row>
    <row r="520" spans="1:5" ht="15.75">
      <c r="A520" s="129"/>
      <c r="B520" s="274"/>
      <c r="C520" s="98"/>
      <c r="D520" s="98"/>
      <c r="E520" s="276"/>
    </row>
    <row r="521" spans="1:5" ht="15.75">
      <c r="A521" s="129"/>
      <c r="B521" s="274"/>
      <c r="C521" s="98"/>
      <c r="D521" s="98"/>
      <c r="E521" s="276"/>
    </row>
    <row r="522" spans="1:5" ht="15.75">
      <c r="A522" s="129"/>
      <c r="B522" s="274"/>
      <c r="C522" s="98"/>
      <c r="D522" s="98"/>
      <c r="E522" s="276"/>
    </row>
    <row r="523" spans="1:5" ht="15.75">
      <c r="A523" s="129"/>
      <c r="B523" s="274"/>
      <c r="C523" s="98"/>
      <c r="D523" s="98"/>
      <c r="E523" s="276"/>
    </row>
    <row r="524" spans="1:5" ht="15.75">
      <c r="A524" s="129"/>
      <c r="B524" s="274"/>
      <c r="C524" s="98"/>
      <c r="D524" s="98"/>
      <c r="E524" s="276"/>
    </row>
    <row r="525" spans="1:5" ht="15.75">
      <c r="A525" s="129"/>
      <c r="B525" s="274"/>
      <c r="C525" s="98"/>
      <c r="D525" s="98"/>
      <c r="E525" s="276"/>
    </row>
    <row r="526" spans="1:5" ht="15.75">
      <c r="A526" s="129"/>
      <c r="B526" s="274"/>
      <c r="C526" s="98"/>
      <c r="D526" s="98"/>
      <c r="E526" s="276"/>
    </row>
    <row r="527" spans="1:5" ht="15.75">
      <c r="A527" s="129"/>
      <c r="B527" s="274"/>
      <c r="C527" s="98"/>
      <c r="D527" s="98"/>
      <c r="E527" s="276"/>
    </row>
    <row r="528" spans="1:5" ht="15.75">
      <c r="A528" s="129"/>
      <c r="B528" s="274"/>
      <c r="C528" s="98"/>
      <c r="D528" s="98"/>
      <c r="E528" s="276"/>
    </row>
    <row r="529" spans="1:5" ht="15.75">
      <c r="A529" s="129"/>
      <c r="B529" s="274"/>
      <c r="C529" s="98"/>
      <c r="D529" s="98"/>
      <c r="E529" s="276"/>
    </row>
    <row r="530" spans="1:5" ht="15.75">
      <c r="A530" s="129"/>
      <c r="B530" s="274"/>
      <c r="C530" s="98"/>
      <c r="D530" s="98"/>
      <c r="E530" s="276"/>
    </row>
    <row r="531" spans="1:5" ht="15.75">
      <c r="A531" s="129"/>
      <c r="B531" s="274"/>
      <c r="C531" s="98"/>
      <c r="D531" s="98"/>
      <c r="E531" s="276"/>
    </row>
    <row r="532" spans="1:5" ht="15.75">
      <c r="A532" s="129"/>
      <c r="B532" s="274"/>
      <c r="C532" s="98"/>
      <c r="D532" s="98"/>
      <c r="E532" s="276"/>
    </row>
    <row r="533" spans="1:5" ht="15.75">
      <c r="A533" s="129"/>
      <c r="B533" s="274"/>
      <c r="C533" s="98"/>
      <c r="D533" s="98"/>
      <c r="E533" s="276"/>
    </row>
    <row r="534" spans="1:5" ht="15.75">
      <c r="A534" s="129"/>
      <c r="B534" s="274"/>
      <c r="C534" s="98"/>
      <c r="D534" s="98"/>
      <c r="E534" s="276"/>
    </row>
    <row r="535" spans="1:5" ht="15.75">
      <c r="A535" s="129"/>
      <c r="B535" s="274"/>
      <c r="C535" s="98"/>
      <c r="D535" s="98"/>
      <c r="E535" s="276"/>
    </row>
    <row r="536" spans="1:5" ht="15.75">
      <c r="A536" s="129"/>
      <c r="B536" s="274"/>
      <c r="C536" s="98"/>
      <c r="D536" s="98"/>
      <c r="E536" s="276"/>
    </row>
    <row r="537" spans="1:5" ht="15.75">
      <c r="A537" s="129"/>
      <c r="B537" s="274"/>
      <c r="C537" s="98"/>
      <c r="D537" s="98"/>
      <c r="E537" s="276"/>
    </row>
    <row r="538" spans="1:5" ht="15.75">
      <c r="A538" s="129"/>
      <c r="B538" s="274"/>
      <c r="C538" s="98"/>
      <c r="D538" s="98"/>
      <c r="E538" s="276"/>
    </row>
    <row r="539" spans="1:5" ht="15.75">
      <c r="A539" s="129"/>
      <c r="B539" s="274"/>
      <c r="C539" s="98"/>
      <c r="D539" s="98"/>
      <c r="E539" s="276"/>
    </row>
    <row r="540" spans="1:5" ht="15.75">
      <c r="A540" s="129"/>
      <c r="B540" s="274"/>
      <c r="C540" s="98"/>
      <c r="D540" s="98"/>
      <c r="E540" s="276"/>
    </row>
    <row r="541" spans="1:5" ht="15.75">
      <c r="A541" s="129"/>
      <c r="B541" s="274"/>
      <c r="C541" s="98"/>
      <c r="D541" s="98"/>
      <c r="E541" s="276"/>
    </row>
    <row r="542" spans="1:5" ht="15.75">
      <c r="A542" s="129"/>
      <c r="B542" s="274"/>
      <c r="C542" s="98"/>
      <c r="D542" s="98"/>
      <c r="E542" s="276"/>
    </row>
    <row r="543" spans="1:5" ht="15.75">
      <c r="A543" s="129"/>
      <c r="B543" s="274"/>
      <c r="C543" s="98"/>
      <c r="D543" s="98"/>
      <c r="E543" s="276"/>
    </row>
    <row r="544" spans="1:5" ht="15.75">
      <c r="A544" s="129"/>
      <c r="B544" s="274"/>
      <c r="C544" s="98"/>
      <c r="D544" s="98"/>
      <c r="E544" s="276"/>
    </row>
    <row r="545" spans="1:5" ht="15.75">
      <c r="A545" s="129"/>
      <c r="B545" s="274"/>
      <c r="C545" s="98"/>
      <c r="D545" s="98"/>
      <c r="E545" s="276"/>
    </row>
    <row r="546" spans="1:5" ht="15.75">
      <c r="A546" s="129"/>
      <c r="B546" s="274"/>
      <c r="C546" s="98"/>
      <c r="D546" s="98"/>
      <c r="E546" s="276"/>
    </row>
    <row r="547" spans="1:5" ht="15.75">
      <c r="A547" s="129"/>
      <c r="B547" s="274"/>
      <c r="C547" s="98"/>
      <c r="D547" s="98"/>
      <c r="E547" s="276"/>
    </row>
    <row r="548" spans="1:5" ht="15.75">
      <c r="A548" s="129"/>
      <c r="B548" s="274"/>
      <c r="C548" s="98"/>
      <c r="D548" s="98"/>
      <c r="E548" s="276"/>
    </row>
    <row r="549" spans="1:5" ht="15.75">
      <c r="A549" s="129"/>
      <c r="B549" s="274"/>
      <c r="C549" s="98"/>
      <c r="D549" s="98"/>
      <c r="E549" s="276"/>
    </row>
    <row r="550" spans="1:5" ht="15.75">
      <c r="A550" s="129"/>
      <c r="B550" s="274"/>
      <c r="C550" s="98"/>
      <c r="D550" s="98"/>
      <c r="E550" s="276"/>
    </row>
    <row r="551" spans="1:5" ht="15.75">
      <c r="A551" s="129"/>
      <c r="B551" s="274"/>
      <c r="C551" s="98"/>
      <c r="D551" s="98"/>
      <c r="E551" s="276"/>
    </row>
    <row r="552" spans="1:5" ht="15.75">
      <c r="A552" s="129"/>
      <c r="B552" s="274"/>
      <c r="C552" s="98"/>
      <c r="D552" s="98"/>
      <c r="E552" s="276"/>
    </row>
    <row r="553" spans="1:5" ht="15.75">
      <c r="A553" s="129"/>
      <c r="B553" s="274"/>
      <c r="C553" s="98"/>
      <c r="D553" s="98"/>
      <c r="E553" s="276"/>
    </row>
    <row r="554" spans="1:5" ht="15.75">
      <c r="A554" s="129"/>
      <c r="B554" s="274"/>
      <c r="C554" s="98"/>
      <c r="D554" s="98"/>
      <c r="E554" s="276"/>
    </row>
    <row r="555" spans="1:5" ht="15.75">
      <c r="A555" s="129"/>
      <c r="B555" s="274"/>
      <c r="C555" s="98"/>
      <c r="D555" s="98"/>
      <c r="E555" s="276"/>
    </row>
    <row r="556" spans="1:5" ht="15.75">
      <c r="A556" s="129"/>
      <c r="B556" s="274"/>
      <c r="C556" s="98"/>
      <c r="D556" s="98"/>
      <c r="E556" s="276"/>
    </row>
    <row r="557" spans="1:5" ht="15.75">
      <c r="A557" s="129"/>
      <c r="B557" s="274"/>
      <c r="C557" s="98"/>
      <c r="D557" s="98"/>
      <c r="E557" s="276"/>
    </row>
    <row r="558" spans="1:5" ht="15.75">
      <c r="A558" s="129"/>
      <c r="B558" s="274"/>
      <c r="C558" s="98"/>
      <c r="D558" s="98"/>
      <c r="E558" s="276"/>
    </row>
    <row r="559" spans="1:5" ht="15.75">
      <c r="A559" s="129"/>
      <c r="B559" s="274"/>
      <c r="C559" s="98"/>
      <c r="D559" s="98"/>
      <c r="E559" s="276"/>
    </row>
    <row r="560" spans="1:5" ht="15.75">
      <c r="A560" s="129"/>
      <c r="B560" s="274"/>
      <c r="C560" s="98"/>
      <c r="D560" s="98"/>
      <c r="E560" s="276"/>
    </row>
    <row r="561" spans="1:5" ht="15.75">
      <c r="A561" s="129"/>
      <c r="B561" s="274"/>
      <c r="C561" s="98"/>
      <c r="D561" s="98"/>
      <c r="E561" s="276"/>
    </row>
    <row r="562" spans="1:5" ht="15.75">
      <c r="A562" s="129"/>
      <c r="B562" s="274"/>
      <c r="C562" s="98"/>
      <c r="D562" s="98"/>
      <c r="E562" s="276"/>
    </row>
    <row r="563" spans="1:5" ht="15.75">
      <c r="A563" s="129"/>
      <c r="B563" s="274"/>
      <c r="C563" s="98"/>
      <c r="D563" s="98"/>
      <c r="E563" s="276"/>
    </row>
    <row r="564" spans="1:5" ht="15.75">
      <c r="A564" s="129"/>
      <c r="B564" s="274"/>
      <c r="C564" s="98"/>
      <c r="D564" s="98"/>
      <c r="E564" s="276"/>
    </row>
    <row r="565" spans="1:5" ht="15.75">
      <c r="A565" s="129"/>
      <c r="B565" s="274"/>
      <c r="C565" s="98"/>
      <c r="D565" s="98"/>
      <c r="E565" s="276"/>
    </row>
    <row r="566" spans="1:5" ht="15.75">
      <c r="A566" s="129"/>
      <c r="B566" s="274"/>
      <c r="C566" s="98"/>
      <c r="D566" s="98"/>
      <c r="E566" s="276"/>
    </row>
    <row r="567" spans="1:5" ht="15.75">
      <c r="A567" s="129"/>
      <c r="B567" s="274"/>
      <c r="C567" s="98"/>
      <c r="D567" s="98"/>
      <c r="E567" s="276"/>
    </row>
    <row r="568" spans="1:5" ht="15.75">
      <c r="A568" s="129"/>
      <c r="B568" s="274"/>
      <c r="C568" s="98"/>
      <c r="D568" s="98"/>
      <c r="E568" s="276"/>
    </row>
    <row r="569" spans="1:5" ht="15.75">
      <c r="A569" s="129"/>
      <c r="B569" s="274"/>
      <c r="C569" s="98"/>
      <c r="D569" s="98"/>
      <c r="E569" s="276"/>
    </row>
    <row r="570" spans="1:5" ht="15.75">
      <c r="A570" s="129"/>
      <c r="B570" s="274"/>
      <c r="C570" s="98"/>
      <c r="D570" s="98"/>
      <c r="E570" s="276"/>
    </row>
    <row r="571" spans="1:5" ht="15.75">
      <c r="A571" s="129"/>
      <c r="B571" s="274"/>
      <c r="C571" s="98"/>
      <c r="D571" s="98"/>
      <c r="E571" s="276"/>
    </row>
    <row r="572" spans="1:5" ht="15.75">
      <c r="A572" s="129"/>
      <c r="B572" s="274"/>
      <c r="C572" s="98"/>
      <c r="D572" s="98"/>
      <c r="E572" s="276"/>
    </row>
    <row r="573" spans="1:5" ht="15.75">
      <c r="A573" s="129"/>
      <c r="B573" s="274"/>
      <c r="C573" s="98"/>
      <c r="D573" s="98"/>
      <c r="E573" s="276"/>
    </row>
    <row r="574" spans="1:5" ht="15.75">
      <c r="A574" s="129"/>
      <c r="B574" s="274"/>
      <c r="C574" s="98"/>
      <c r="D574" s="98"/>
      <c r="E574" s="276"/>
    </row>
    <row r="575" spans="1:5" ht="15.75">
      <c r="A575" s="129"/>
      <c r="B575" s="274"/>
      <c r="C575" s="98"/>
      <c r="D575" s="98"/>
      <c r="E575" s="276"/>
    </row>
    <row r="576" spans="1:5" ht="15.75">
      <c r="A576" s="129"/>
      <c r="B576" s="274"/>
      <c r="C576" s="98"/>
      <c r="D576" s="98"/>
      <c r="E576" s="276"/>
    </row>
    <row r="577" spans="1:5" ht="15.75">
      <c r="A577" s="129"/>
      <c r="B577" s="274"/>
      <c r="C577" s="98"/>
      <c r="D577" s="98"/>
      <c r="E577" s="276"/>
    </row>
    <row r="578" spans="1:5" ht="15.75">
      <c r="A578" s="129"/>
      <c r="B578" s="274"/>
      <c r="C578" s="98"/>
      <c r="D578" s="98"/>
      <c r="E578" s="276"/>
    </row>
    <row r="579" spans="1:5" ht="15.75">
      <c r="A579" s="129"/>
      <c r="B579" s="274"/>
      <c r="C579" s="98"/>
      <c r="D579" s="98"/>
      <c r="E579" s="276"/>
    </row>
    <row r="580" spans="1:5" ht="15.75">
      <c r="A580" s="129"/>
      <c r="B580" s="274"/>
      <c r="C580" s="98"/>
      <c r="D580" s="98"/>
      <c r="E580" s="276"/>
    </row>
    <row r="581" spans="1:5" ht="15.75">
      <c r="A581" s="129"/>
      <c r="B581" s="274"/>
      <c r="C581" s="98"/>
      <c r="D581" s="98"/>
      <c r="E581" s="276"/>
    </row>
    <row r="582" spans="1:5" ht="15.75">
      <c r="A582" s="129"/>
      <c r="B582" s="274"/>
      <c r="C582" s="98"/>
      <c r="D582" s="98"/>
      <c r="E582" s="276"/>
    </row>
    <row r="583" spans="1:5" ht="15.75">
      <c r="A583" s="129"/>
      <c r="B583" s="274"/>
      <c r="C583" s="98"/>
      <c r="D583" s="98"/>
      <c r="E583" s="276"/>
    </row>
    <row r="584" spans="1:5" ht="15.75">
      <c r="A584" s="129"/>
      <c r="B584" s="274"/>
      <c r="C584" s="98"/>
      <c r="D584" s="98"/>
      <c r="E584" s="276"/>
    </row>
    <row r="585" spans="1:5" ht="15.75">
      <c r="A585" s="129"/>
      <c r="B585" s="274"/>
      <c r="C585" s="98"/>
      <c r="D585" s="98"/>
      <c r="E585" s="276"/>
    </row>
    <row r="586" spans="1:5" ht="15.75">
      <c r="A586" s="129"/>
      <c r="B586" s="274"/>
      <c r="C586" s="98"/>
      <c r="D586" s="98"/>
      <c r="E586" s="276"/>
    </row>
    <row r="587" spans="1:5" ht="15.75">
      <c r="A587" s="129"/>
      <c r="B587" s="274"/>
      <c r="C587" s="98"/>
      <c r="D587" s="98"/>
      <c r="E587" s="276"/>
    </row>
    <row r="588" spans="1:5" ht="15.75">
      <c r="A588" s="129"/>
      <c r="B588" s="274"/>
      <c r="C588" s="98"/>
      <c r="D588" s="98"/>
      <c r="E588" s="276"/>
    </row>
    <row r="589" spans="1:5" ht="15.75">
      <c r="A589" s="129"/>
      <c r="B589" s="274"/>
      <c r="C589" s="98"/>
      <c r="D589" s="98"/>
      <c r="E589" s="276"/>
    </row>
    <row r="590" spans="1:5" ht="15.75">
      <c r="A590" s="129"/>
      <c r="B590" s="274"/>
      <c r="C590" s="98"/>
      <c r="D590" s="98"/>
      <c r="E590" s="276"/>
    </row>
    <row r="591" spans="1:5" ht="15.75">
      <c r="A591" s="129"/>
      <c r="B591" s="274"/>
      <c r="C591" s="98"/>
      <c r="D591" s="98"/>
      <c r="E591" s="276"/>
    </row>
    <row r="592" spans="1:5" ht="15.75">
      <c r="A592" s="129"/>
      <c r="B592" s="274"/>
      <c r="C592" s="98"/>
      <c r="D592" s="98"/>
      <c r="E592" s="276"/>
    </row>
    <row r="593" spans="1:5" ht="15.75">
      <c r="A593" s="129"/>
      <c r="B593" s="274"/>
      <c r="C593" s="98"/>
      <c r="D593" s="98"/>
      <c r="E593" s="276"/>
    </row>
    <row r="594" spans="1:5" ht="15.75">
      <c r="A594" s="129"/>
      <c r="B594" s="274"/>
      <c r="C594" s="98"/>
      <c r="D594" s="98"/>
      <c r="E594" s="276"/>
    </row>
    <row r="595" spans="1:5" ht="15.75">
      <c r="A595" s="129"/>
      <c r="B595" s="274"/>
      <c r="C595" s="98"/>
      <c r="D595" s="98"/>
      <c r="E595" s="276"/>
    </row>
    <row r="596" spans="1:5" ht="15.75">
      <c r="A596" s="129"/>
      <c r="B596" s="274"/>
      <c r="C596" s="98"/>
      <c r="D596" s="98"/>
      <c r="E596" s="276"/>
    </row>
    <row r="597" spans="1:5" ht="15.75">
      <c r="A597" s="129"/>
      <c r="B597" s="274"/>
      <c r="C597" s="98"/>
      <c r="D597" s="98"/>
      <c r="E597" s="276"/>
    </row>
    <row r="598" spans="1:5" ht="15.75">
      <c r="A598" s="129"/>
      <c r="B598" s="274"/>
      <c r="C598" s="98"/>
      <c r="D598" s="98"/>
      <c r="E598" s="276"/>
    </row>
    <row r="599" spans="1:5" ht="15.75">
      <c r="A599" s="129"/>
      <c r="B599" s="274"/>
      <c r="C599" s="98"/>
      <c r="D599" s="98"/>
      <c r="E599" s="276"/>
    </row>
    <row r="600" spans="1:5" ht="15.75">
      <c r="A600" s="129"/>
      <c r="B600" s="274"/>
      <c r="C600" s="98"/>
      <c r="D600" s="98"/>
      <c r="E600" s="276"/>
    </row>
    <row r="601" spans="1:5" ht="15.75">
      <c r="A601" s="129"/>
      <c r="B601" s="274"/>
      <c r="C601" s="98"/>
      <c r="D601" s="98"/>
      <c r="E601" s="276"/>
    </row>
    <row r="602" spans="1:5" ht="15.75">
      <c r="A602" s="129"/>
      <c r="B602" s="274"/>
      <c r="C602" s="98"/>
      <c r="D602" s="98"/>
      <c r="E602" s="276"/>
    </row>
    <row r="603" spans="1:5" ht="15.75">
      <c r="A603" s="129"/>
      <c r="B603" s="274"/>
      <c r="C603" s="98"/>
      <c r="D603" s="98"/>
      <c r="E603" s="276"/>
    </row>
    <row r="604" spans="1:5" ht="15.75">
      <c r="A604" s="129"/>
      <c r="B604" s="274"/>
      <c r="C604" s="98"/>
      <c r="D604" s="98"/>
      <c r="E604" s="276"/>
    </row>
    <row r="605" spans="1:5" ht="15.75">
      <c r="A605" s="129"/>
      <c r="B605" s="274"/>
      <c r="C605" s="98"/>
      <c r="D605" s="98"/>
      <c r="E605" s="276"/>
    </row>
    <row r="606" spans="1:5" ht="15.75">
      <c r="A606" s="129"/>
      <c r="B606" s="274"/>
      <c r="C606" s="98"/>
      <c r="D606" s="98"/>
      <c r="E606" s="276"/>
    </row>
    <row r="607" spans="1:5" ht="15.75">
      <c r="A607" s="129"/>
      <c r="B607" s="274"/>
      <c r="C607" s="98"/>
      <c r="D607" s="98"/>
      <c r="E607" s="276"/>
    </row>
    <row r="608" spans="1:5" ht="15.75">
      <c r="A608" s="129"/>
      <c r="B608" s="274"/>
      <c r="C608" s="98"/>
      <c r="D608" s="98"/>
      <c r="E608" s="276"/>
    </row>
    <row r="609" spans="1:5" ht="15.75">
      <c r="A609" s="129"/>
      <c r="B609" s="274"/>
      <c r="C609" s="98"/>
      <c r="D609" s="98"/>
      <c r="E609" s="276"/>
    </row>
    <row r="610" spans="1:5" ht="15.75">
      <c r="A610" s="129"/>
      <c r="B610" s="274"/>
      <c r="C610" s="98"/>
      <c r="D610" s="98"/>
      <c r="E610" s="276"/>
    </row>
    <row r="611" spans="1:5" ht="15.75">
      <c r="A611" s="129"/>
      <c r="B611" s="274"/>
      <c r="C611" s="98"/>
      <c r="D611" s="98"/>
      <c r="E611" s="276"/>
    </row>
    <row r="612" spans="1:5" ht="15.75">
      <c r="A612" s="129"/>
      <c r="B612" s="274"/>
      <c r="C612" s="98"/>
      <c r="D612" s="98"/>
      <c r="E612" s="276"/>
    </row>
    <row r="613" spans="1:5" ht="15.75">
      <c r="A613" s="129"/>
      <c r="B613" s="274"/>
      <c r="C613" s="98"/>
      <c r="D613" s="98"/>
      <c r="E613" s="276"/>
    </row>
    <row r="614" spans="1:5" ht="15.75">
      <c r="A614" s="129"/>
      <c r="B614" s="274"/>
      <c r="C614" s="98"/>
      <c r="D614" s="98"/>
      <c r="E614" s="276"/>
    </row>
    <row r="615" spans="1:5" ht="15.75">
      <c r="A615" s="129"/>
      <c r="B615" s="274"/>
      <c r="C615" s="98"/>
      <c r="D615" s="98"/>
      <c r="E615" s="276"/>
    </row>
    <row r="616" spans="1:5" ht="15.75">
      <c r="A616" s="129"/>
      <c r="B616" s="274"/>
      <c r="C616" s="98"/>
      <c r="D616" s="98"/>
      <c r="E616" s="276"/>
    </row>
    <row r="617" spans="1:5" ht="15.75">
      <c r="A617" s="129"/>
      <c r="B617" s="274"/>
      <c r="C617" s="98"/>
      <c r="D617" s="98"/>
      <c r="E617" s="276"/>
    </row>
    <row r="618" spans="1:5" ht="15.75">
      <c r="A618" s="129"/>
      <c r="B618" s="274"/>
      <c r="C618" s="98"/>
      <c r="D618" s="98"/>
      <c r="E618" s="276"/>
    </row>
    <row r="619" spans="1:5" ht="15.75">
      <c r="A619" s="129"/>
      <c r="B619" s="274"/>
      <c r="C619" s="98"/>
      <c r="D619" s="98"/>
      <c r="E619" s="276"/>
    </row>
    <row r="620" spans="1:5" ht="15.75">
      <c r="A620" s="129"/>
      <c r="B620" s="274"/>
      <c r="C620" s="98"/>
      <c r="D620" s="98"/>
      <c r="E620" s="276"/>
    </row>
    <row r="621" spans="1:5" ht="15.75">
      <c r="A621" s="129"/>
      <c r="B621" s="274"/>
      <c r="C621" s="98"/>
      <c r="D621" s="98"/>
      <c r="E621" s="276"/>
    </row>
    <row r="622" spans="1:5" ht="15.75">
      <c r="A622" s="129"/>
      <c r="B622" s="274"/>
      <c r="C622" s="98"/>
      <c r="D622" s="98"/>
      <c r="E622" s="276"/>
    </row>
    <row r="623" spans="1:5" ht="15.75">
      <c r="A623" s="129"/>
      <c r="B623" s="274"/>
      <c r="C623" s="98"/>
      <c r="D623" s="98"/>
      <c r="E623" s="276"/>
    </row>
    <row r="624" spans="1:5" ht="15.75">
      <c r="A624" s="129"/>
      <c r="B624" s="274"/>
      <c r="C624" s="98"/>
      <c r="D624" s="98"/>
      <c r="E624" s="276"/>
    </row>
    <row r="625" spans="1:5" ht="15.75">
      <c r="A625" s="129"/>
      <c r="B625" s="274"/>
      <c r="C625" s="98"/>
      <c r="D625" s="98"/>
      <c r="E625" s="276"/>
    </row>
    <row r="626" spans="1:5" ht="15.75">
      <c r="A626" s="129"/>
      <c r="B626" s="274"/>
      <c r="C626" s="98"/>
      <c r="D626" s="98"/>
      <c r="E626" s="276"/>
    </row>
    <row r="627" spans="1:5" ht="15.75">
      <c r="A627" s="129"/>
      <c r="B627" s="274"/>
      <c r="C627" s="98"/>
      <c r="D627" s="98"/>
      <c r="E627" s="276"/>
    </row>
    <row r="628" spans="1:5" ht="15.75">
      <c r="A628" s="129"/>
      <c r="B628" s="274"/>
      <c r="C628" s="98"/>
      <c r="D628" s="98"/>
      <c r="E628" s="276"/>
    </row>
    <row r="629" spans="1:5" ht="15.75">
      <c r="A629" s="129"/>
      <c r="B629" s="274"/>
      <c r="C629" s="98"/>
      <c r="D629" s="98"/>
      <c r="E629" s="276"/>
    </row>
    <row r="630" spans="1:5" ht="15.75">
      <c r="A630" s="129"/>
      <c r="B630" s="274"/>
      <c r="C630" s="98"/>
      <c r="D630" s="98"/>
      <c r="E630" s="276"/>
    </row>
    <row r="631" spans="1:5" ht="15.75">
      <c r="A631" s="129"/>
      <c r="B631" s="274"/>
      <c r="C631" s="98"/>
      <c r="D631" s="98"/>
      <c r="E631" s="276"/>
    </row>
    <row r="632" spans="1:5" ht="15.75">
      <c r="A632" s="129"/>
      <c r="B632" s="274"/>
      <c r="C632" s="98"/>
      <c r="D632" s="98"/>
      <c r="E632" s="276"/>
    </row>
    <row r="633" spans="1:5" ht="15.75">
      <c r="A633" s="129"/>
      <c r="B633" s="274"/>
      <c r="C633" s="98"/>
      <c r="D633" s="98"/>
      <c r="E633" s="276"/>
    </row>
    <row r="634" spans="1:5" ht="15.75">
      <c r="A634" s="129"/>
      <c r="B634" s="274"/>
      <c r="C634" s="98"/>
      <c r="D634" s="98"/>
      <c r="E634" s="276"/>
    </row>
    <row r="635" spans="1:5" ht="15.75">
      <c r="A635" s="129"/>
      <c r="B635" s="274"/>
      <c r="C635" s="98"/>
      <c r="D635" s="98"/>
      <c r="E635" s="276"/>
    </row>
    <row r="636" spans="1:5" ht="15.75">
      <c r="A636" s="129"/>
      <c r="B636" s="274"/>
      <c r="C636" s="98"/>
      <c r="D636" s="98"/>
      <c r="E636" s="276"/>
    </row>
    <row r="637" spans="1:5" ht="15.75">
      <c r="A637" s="129"/>
      <c r="B637" s="274"/>
      <c r="C637" s="98"/>
      <c r="D637" s="98"/>
      <c r="E637" s="276"/>
    </row>
    <row r="638" spans="1:5" ht="15.75">
      <c r="A638" s="129"/>
      <c r="B638" s="274"/>
      <c r="C638" s="98"/>
      <c r="D638" s="98"/>
      <c r="E638" s="276"/>
    </row>
    <row r="639" spans="1:5" ht="15.75">
      <c r="A639" s="129"/>
      <c r="B639" s="274"/>
      <c r="C639" s="98"/>
      <c r="D639" s="98"/>
      <c r="E639" s="276"/>
    </row>
    <row r="640" spans="1:5" ht="15.75">
      <c r="A640" s="129"/>
      <c r="B640" s="274"/>
      <c r="C640" s="98"/>
      <c r="D640" s="98"/>
      <c r="E640" s="276"/>
    </row>
    <row r="641" spans="1:5" ht="15.75">
      <c r="A641" s="129"/>
      <c r="B641" s="274"/>
      <c r="C641" s="98"/>
      <c r="D641" s="98"/>
      <c r="E641" s="276"/>
    </row>
    <row r="642" spans="1:5" ht="15.75">
      <c r="A642" s="129"/>
      <c r="B642" s="274"/>
      <c r="C642" s="98"/>
      <c r="D642" s="98"/>
      <c r="E642" s="276"/>
    </row>
    <row r="643" spans="1:5" ht="15.75">
      <c r="A643" s="129"/>
      <c r="B643" s="274"/>
      <c r="C643" s="98"/>
      <c r="D643" s="98"/>
      <c r="E643" s="276"/>
    </row>
    <row r="644" spans="1:5" ht="15.75">
      <c r="A644" s="129"/>
      <c r="B644" s="274"/>
      <c r="C644" s="98"/>
      <c r="D644" s="98"/>
      <c r="E644" s="276"/>
    </row>
    <row r="645" spans="1:5" ht="15.75">
      <c r="A645" s="129"/>
      <c r="B645" s="274"/>
      <c r="C645" s="98"/>
      <c r="D645" s="98"/>
      <c r="E645" s="276"/>
    </row>
    <row r="646" spans="1:5" ht="15.75">
      <c r="A646" s="129"/>
      <c r="B646" s="274"/>
      <c r="C646" s="98"/>
      <c r="D646" s="98"/>
      <c r="E646" s="276"/>
    </row>
    <row r="647" spans="1:5" ht="15.75">
      <c r="A647" s="129"/>
      <c r="B647" s="274"/>
      <c r="C647" s="98"/>
      <c r="D647" s="98"/>
      <c r="E647" s="276"/>
    </row>
    <row r="648" spans="1:5" ht="15.75">
      <c r="A648" s="129"/>
      <c r="B648" s="274"/>
      <c r="C648" s="98"/>
      <c r="D648" s="98"/>
      <c r="E648" s="276"/>
    </row>
    <row r="649" spans="1:5" ht="15.75">
      <c r="A649" s="129"/>
      <c r="B649" s="274"/>
      <c r="C649" s="98"/>
      <c r="D649" s="98"/>
      <c r="E649" s="276"/>
    </row>
    <row r="650" spans="1:5" ht="15.75">
      <c r="A650" s="129"/>
      <c r="B650" s="274"/>
      <c r="C650" s="98"/>
      <c r="D650" s="98"/>
      <c r="E650" s="276"/>
    </row>
    <row r="651" spans="1:5" ht="15.75">
      <c r="A651" s="129"/>
      <c r="B651" s="274"/>
      <c r="C651" s="98"/>
      <c r="D651" s="98"/>
      <c r="E651" s="276"/>
    </row>
    <row r="652" spans="1:5" ht="15.75">
      <c r="A652" s="129"/>
      <c r="B652" s="274"/>
      <c r="C652" s="98"/>
      <c r="D652" s="98"/>
      <c r="E652" s="276"/>
    </row>
    <row r="653" spans="1:5" ht="15.75">
      <c r="A653" s="129"/>
      <c r="B653" s="274"/>
      <c r="C653" s="98"/>
      <c r="D653" s="98"/>
      <c r="E653" s="276"/>
    </row>
    <row r="654" spans="1:5" ht="15.75">
      <c r="A654" s="129"/>
      <c r="B654" s="274"/>
      <c r="C654" s="98"/>
      <c r="D654" s="98"/>
      <c r="E654" s="276"/>
    </row>
    <row r="655" spans="1:5" ht="15.75">
      <c r="A655" s="129"/>
      <c r="B655" s="274"/>
      <c r="C655" s="98"/>
      <c r="D655" s="98"/>
      <c r="E655" s="276"/>
    </row>
    <row r="656" spans="1:5" ht="15.75">
      <c r="A656" s="129"/>
      <c r="B656" s="274"/>
      <c r="C656" s="98"/>
      <c r="D656" s="98"/>
      <c r="E656" s="276"/>
    </row>
    <row r="657" spans="1:5" ht="15.75">
      <c r="A657" s="129"/>
      <c r="B657" s="274"/>
      <c r="C657" s="98"/>
      <c r="D657" s="98"/>
      <c r="E657" s="276"/>
    </row>
    <row r="658" spans="1:5" ht="15.75">
      <c r="A658" s="129"/>
      <c r="B658" s="274"/>
      <c r="C658" s="98"/>
      <c r="D658" s="98"/>
      <c r="E658" s="276"/>
    </row>
    <row r="659" spans="1:5" ht="15.75">
      <c r="A659" s="129"/>
      <c r="B659" s="274"/>
      <c r="C659" s="98"/>
      <c r="D659" s="98"/>
      <c r="E659" s="276"/>
    </row>
    <row r="660" spans="1:5" ht="15.75">
      <c r="A660" s="129"/>
      <c r="B660" s="274"/>
      <c r="C660" s="98"/>
      <c r="D660" s="98"/>
      <c r="E660" s="276"/>
    </row>
    <row r="661" spans="1:5" ht="15.75">
      <c r="A661" s="129"/>
      <c r="B661" s="274"/>
      <c r="C661" s="98"/>
      <c r="D661" s="98"/>
      <c r="E661" s="276"/>
    </row>
    <row r="662" spans="1:5" ht="15.75">
      <c r="A662" s="129"/>
      <c r="B662" s="274"/>
      <c r="C662" s="98"/>
      <c r="D662" s="98"/>
      <c r="E662" s="276"/>
    </row>
    <row r="663" spans="1:5" ht="15.75">
      <c r="A663" s="129"/>
      <c r="B663" s="274"/>
      <c r="C663" s="98"/>
      <c r="D663" s="98"/>
      <c r="E663" s="276"/>
    </row>
    <row r="664" spans="1:5" ht="15.75">
      <c r="A664" s="129"/>
      <c r="B664" s="274"/>
      <c r="C664" s="98"/>
      <c r="D664" s="98"/>
      <c r="E664" s="276"/>
    </row>
    <row r="665" spans="1:5" ht="15.75">
      <c r="A665" s="129"/>
      <c r="B665" s="274"/>
      <c r="C665" s="98"/>
      <c r="D665" s="98"/>
      <c r="E665" s="276"/>
    </row>
    <row r="666" spans="1:5" ht="15.75">
      <c r="A666" s="129"/>
      <c r="B666" s="274"/>
      <c r="C666" s="98"/>
      <c r="D666" s="98"/>
      <c r="E666" s="276"/>
    </row>
    <row r="667" spans="1:5" ht="15.75">
      <c r="A667" s="129"/>
      <c r="B667" s="274"/>
      <c r="C667" s="98"/>
      <c r="D667" s="98"/>
      <c r="E667" s="276"/>
    </row>
    <row r="668" spans="1:5" ht="15.75">
      <c r="A668" s="129"/>
      <c r="B668" s="274"/>
      <c r="C668" s="98"/>
      <c r="D668" s="98"/>
      <c r="E668" s="276"/>
    </row>
    <row r="669" spans="1:5" ht="15.75">
      <c r="A669" s="129"/>
      <c r="B669" s="274"/>
      <c r="C669" s="98"/>
      <c r="D669" s="98"/>
      <c r="E669" s="276"/>
    </row>
    <row r="670" spans="1:5" ht="15.75">
      <c r="A670" s="129"/>
      <c r="B670" s="274"/>
      <c r="C670" s="98"/>
      <c r="D670" s="98"/>
      <c r="E670" s="276"/>
    </row>
    <row r="671" spans="1:5" ht="15.75">
      <c r="A671" s="129"/>
      <c r="B671" s="274"/>
      <c r="C671" s="98"/>
      <c r="D671" s="98"/>
      <c r="E671" s="276"/>
    </row>
    <row r="672" spans="1:5" ht="15.75">
      <c r="A672" s="129"/>
      <c r="B672" s="274"/>
      <c r="C672" s="98"/>
      <c r="D672" s="98"/>
      <c r="E672" s="276"/>
    </row>
    <row r="673" spans="1:5" ht="15.75">
      <c r="A673" s="129"/>
      <c r="B673" s="274"/>
      <c r="C673" s="98"/>
      <c r="D673" s="98"/>
      <c r="E673" s="276"/>
    </row>
    <row r="674" spans="1:5" ht="15.75">
      <c r="A674" s="129"/>
      <c r="B674" s="274"/>
      <c r="C674" s="98"/>
      <c r="D674" s="98"/>
      <c r="E674" s="276"/>
    </row>
    <row r="675" spans="1:5" ht="15.75">
      <c r="A675" s="129"/>
      <c r="B675" s="274"/>
      <c r="C675" s="98"/>
      <c r="D675" s="98"/>
      <c r="E675" s="276"/>
    </row>
    <row r="676" spans="1:5" ht="15.75">
      <c r="A676" s="129"/>
      <c r="B676" s="274"/>
      <c r="C676" s="98"/>
      <c r="D676" s="98"/>
      <c r="E676" s="276"/>
    </row>
    <row r="677" spans="1:5" ht="15.75">
      <c r="A677" s="129"/>
      <c r="B677" s="274"/>
      <c r="C677" s="98"/>
      <c r="D677" s="98"/>
      <c r="E677" s="276"/>
    </row>
    <row r="678" spans="1:5" ht="15.75">
      <c r="A678" s="129"/>
      <c r="B678" s="274"/>
      <c r="C678" s="98"/>
      <c r="D678" s="98"/>
      <c r="E678" s="276"/>
    </row>
    <row r="679" spans="1:5" ht="15.75">
      <c r="A679" s="129"/>
      <c r="B679" s="274"/>
      <c r="C679" s="98"/>
      <c r="D679" s="98"/>
      <c r="E679" s="276"/>
    </row>
    <row r="680" spans="1:5" ht="15.75">
      <c r="A680" s="129"/>
      <c r="B680" s="274"/>
      <c r="C680" s="98"/>
      <c r="D680" s="98"/>
      <c r="E680" s="276"/>
    </row>
    <row r="681" spans="1:5" ht="15.75">
      <c r="A681" s="129"/>
      <c r="B681" s="274"/>
      <c r="C681" s="98"/>
      <c r="D681" s="98"/>
      <c r="E681" s="276"/>
    </row>
    <row r="682" spans="1:5" ht="15.75">
      <c r="A682" s="129"/>
      <c r="B682" s="274"/>
      <c r="C682" s="98"/>
      <c r="D682" s="98"/>
      <c r="E682" s="276"/>
    </row>
    <row r="683" spans="1:5" ht="15.75">
      <c r="A683" s="129"/>
      <c r="B683" s="274"/>
      <c r="C683" s="98"/>
      <c r="D683" s="98"/>
      <c r="E683" s="276"/>
    </row>
    <row r="684" spans="1:5" ht="15.75">
      <c r="A684" s="129"/>
      <c r="B684" s="274"/>
      <c r="C684" s="98"/>
      <c r="D684" s="98"/>
      <c r="E684" s="276"/>
    </row>
    <row r="685" spans="1:5" ht="15.75">
      <c r="A685" s="129"/>
      <c r="B685" s="274"/>
      <c r="C685" s="98"/>
      <c r="D685" s="98"/>
      <c r="E685" s="276"/>
    </row>
    <row r="686" spans="1:5" ht="15.75">
      <c r="A686" s="129"/>
      <c r="B686" s="274"/>
      <c r="C686" s="98"/>
      <c r="D686" s="98"/>
      <c r="E686" s="276"/>
    </row>
    <row r="687" spans="1:5" ht="15.75">
      <c r="A687" s="129"/>
      <c r="B687" s="274"/>
      <c r="C687" s="98"/>
      <c r="D687" s="98"/>
      <c r="E687" s="276"/>
    </row>
    <row r="688" spans="1:5" ht="15.75">
      <c r="A688" s="129"/>
      <c r="B688" s="274"/>
      <c r="C688" s="98"/>
      <c r="D688" s="98"/>
      <c r="E688" s="276"/>
    </row>
    <row r="689" spans="1:5" ht="15.75">
      <c r="A689" s="129"/>
      <c r="B689" s="274"/>
      <c r="C689" s="98"/>
      <c r="D689" s="98"/>
      <c r="E689" s="276"/>
    </row>
    <row r="690" spans="1:5" ht="15.75">
      <c r="A690" s="129"/>
      <c r="B690" s="274"/>
      <c r="C690" s="98"/>
      <c r="D690" s="98"/>
      <c r="E690" s="276"/>
    </row>
    <row r="691" spans="1:5" ht="15.75">
      <c r="A691" s="129"/>
      <c r="B691" s="274"/>
      <c r="C691" s="98"/>
      <c r="D691" s="98"/>
      <c r="E691" s="276"/>
    </row>
    <row r="692" spans="1:5" ht="15.75">
      <c r="A692" s="129"/>
      <c r="B692" s="274"/>
      <c r="C692" s="98"/>
      <c r="D692" s="98"/>
      <c r="E692" s="276"/>
    </row>
    <row r="693" spans="1:5" ht="15.75">
      <c r="A693" s="129"/>
      <c r="B693" s="274"/>
      <c r="C693" s="98"/>
      <c r="D693" s="98"/>
      <c r="E693" s="276"/>
    </row>
    <row r="694" spans="1:5" ht="15.75">
      <c r="A694" s="129"/>
      <c r="B694" s="274"/>
      <c r="C694" s="98"/>
      <c r="D694" s="98"/>
      <c r="E694" s="276"/>
    </row>
    <row r="695" spans="1:5" ht="15.75">
      <c r="A695" s="129"/>
      <c r="B695" s="274"/>
      <c r="C695" s="98"/>
      <c r="D695" s="98"/>
      <c r="E695" s="276"/>
    </row>
    <row r="696" spans="1:5" ht="15.75">
      <c r="A696" s="129"/>
      <c r="B696" s="274"/>
      <c r="C696" s="98"/>
      <c r="D696" s="98"/>
      <c r="E696" s="276"/>
    </row>
    <row r="697" spans="1:5" ht="15.75">
      <c r="A697" s="129"/>
      <c r="B697" s="274"/>
      <c r="C697" s="98"/>
      <c r="D697" s="98"/>
      <c r="E697" s="276"/>
    </row>
    <row r="698" spans="1:5" ht="15.75">
      <c r="A698" s="129"/>
      <c r="B698" s="274"/>
      <c r="C698" s="98"/>
      <c r="D698" s="98"/>
      <c r="E698" s="276"/>
    </row>
    <row r="699" spans="1:5" ht="15.75">
      <c r="A699" s="129"/>
      <c r="B699" s="274"/>
      <c r="C699" s="98"/>
      <c r="D699" s="98"/>
      <c r="E699" s="276"/>
    </row>
    <row r="700" spans="1:5" ht="15.75">
      <c r="A700" s="129"/>
      <c r="B700" s="274"/>
      <c r="C700" s="98"/>
      <c r="D700" s="98"/>
      <c r="E700" s="276"/>
    </row>
    <row r="701" spans="1:5" ht="15.75">
      <c r="A701" s="129"/>
      <c r="B701" s="274"/>
      <c r="C701" s="98"/>
      <c r="D701" s="98"/>
      <c r="E701" s="276"/>
    </row>
    <row r="702" spans="1:5" ht="15.75">
      <c r="A702" s="129"/>
      <c r="B702" s="274"/>
      <c r="C702" s="98"/>
      <c r="D702" s="98"/>
      <c r="E702" s="276"/>
    </row>
    <row r="703" spans="1:5" ht="15.75">
      <c r="A703" s="129"/>
      <c r="B703" s="274"/>
      <c r="C703" s="98"/>
      <c r="D703" s="98"/>
      <c r="E703" s="276"/>
    </row>
    <row r="704" spans="1:5" ht="15.75">
      <c r="A704" s="129"/>
      <c r="B704" s="274"/>
      <c r="C704" s="98"/>
      <c r="D704" s="98"/>
      <c r="E704" s="276"/>
    </row>
    <row r="705" spans="1:5" ht="15.75">
      <c r="A705" s="129"/>
      <c r="B705" s="274"/>
      <c r="C705" s="98"/>
      <c r="D705" s="98"/>
      <c r="E705" s="276"/>
    </row>
    <row r="706" spans="1:5" ht="15.75">
      <c r="A706" s="129"/>
      <c r="B706" s="274"/>
      <c r="C706" s="98"/>
      <c r="D706" s="98"/>
      <c r="E706" s="276"/>
    </row>
    <row r="707" spans="1:5" ht="15.75">
      <c r="A707" s="129"/>
      <c r="B707" s="274"/>
      <c r="C707" s="98"/>
      <c r="D707" s="98"/>
      <c r="E707" s="276"/>
    </row>
    <row r="708" spans="1:5" ht="15.75">
      <c r="A708" s="129"/>
      <c r="B708" s="274"/>
      <c r="C708" s="98"/>
      <c r="D708" s="98"/>
      <c r="E708" s="276"/>
    </row>
    <row r="709" spans="1:5" ht="15.75">
      <c r="A709" s="129"/>
      <c r="B709" s="274"/>
      <c r="C709" s="98"/>
      <c r="D709" s="98"/>
      <c r="E709" s="276"/>
    </row>
    <row r="710" spans="1:5" ht="15.75">
      <c r="A710" s="129"/>
      <c r="B710" s="274"/>
      <c r="C710" s="98"/>
      <c r="D710" s="98"/>
      <c r="E710" s="276"/>
    </row>
    <row r="711" spans="1:5" ht="15.75">
      <c r="A711" s="129"/>
      <c r="B711" s="274"/>
      <c r="C711" s="98"/>
      <c r="D711" s="98"/>
      <c r="E711" s="276"/>
    </row>
    <row r="712" spans="1:5" ht="15.75">
      <c r="A712" s="129"/>
      <c r="B712" s="274"/>
      <c r="C712" s="98"/>
      <c r="D712" s="98"/>
      <c r="E712" s="276"/>
    </row>
    <row r="713" spans="1:5" ht="15.75">
      <c r="A713" s="129"/>
      <c r="B713" s="274"/>
      <c r="C713" s="98"/>
      <c r="D713" s="98"/>
      <c r="E713" s="276"/>
    </row>
    <row r="714" spans="1:5" ht="15.75">
      <c r="A714" s="129"/>
      <c r="B714" s="274"/>
      <c r="C714" s="98"/>
      <c r="D714" s="98"/>
      <c r="E714" s="276"/>
    </row>
    <row r="715" spans="1:5" ht="15.75">
      <c r="A715" s="129"/>
      <c r="B715" s="274"/>
      <c r="C715" s="98"/>
      <c r="D715" s="98"/>
      <c r="E715" s="276"/>
    </row>
    <row r="716" spans="1:5" ht="15.75">
      <c r="A716" s="129"/>
      <c r="B716" s="274"/>
      <c r="C716" s="98"/>
      <c r="D716" s="98"/>
      <c r="E716" s="276"/>
    </row>
    <row r="717" spans="1:5" ht="15.75">
      <c r="A717" s="129"/>
      <c r="B717" s="274"/>
      <c r="C717" s="98"/>
      <c r="D717" s="98"/>
      <c r="E717" s="276"/>
    </row>
    <row r="718" spans="1:5" ht="15.75">
      <c r="A718" s="129"/>
      <c r="B718" s="274"/>
      <c r="C718" s="98"/>
      <c r="D718" s="98"/>
      <c r="E718" s="276"/>
    </row>
    <row r="719" spans="1:5" ht="15.75">
      <c r="A719" s="129"/>
      <c r="B719" s="274"/>
      <c r="C719" s="98"/>
      <c r="D719" s="98"/>
      <c r="E719" s="276"/>
    </row>
    <row r="720" spans="1:5" ht="15.75">
      <c r="A720" s="129"/>
      <c r="B720" s="274"/>
      <c r="C720" s="98"/>
      <c r="D720" s="98"/>
      <c r="E720" s="276"/>
    </row>
    <row r="721" spans="1:5" ht="15.75">
      <c r="A721" s="129"/>
      <c r="B721" s="274"/>
      <c r="C721" s="98"/>
      <c r="D721" s="98"/>
      <c r="E721" s="276"/>
    </row>
    <row r="722" spans="1:5" ht="15.75">
      <c r="A722" s="129"/>
      <c r="B722" s="274"/>
      <c r="C722" s="98"/>
      <c r="D722" s="98"/>
      <c r="E722" s="276"/>
    </row>
    <row r="723" spans="1:5" ht="15.75">
      <c r="A723" s="129"/>
      <c r="B723" s="274"/>
      <c r="C723" s="98"/>
      <c r="D723" s="98"/>
      <c r="E723" s="276"/>
    </row>
    <row r="724" spans="1:5" ht="15.75">
      <c r="A724" s="129"/>
      <c r="B724" s="274"/>
      <c r="C724" s="98"/>
      <c r="D724" s="98"/>
      <c r="E724" s="276"/>
    </row>
    <row r="725" spans="1:5" ht="15.75">
      <c r="A725" s="129"/>
      <c r="B725" s="274"/>
      <c r="C725" s="98"/>
      <c r="D725" s="98"/>
      <c r="E725" s="276"/>
    </row>
    <row r="726" spans="1:5" ht="15.75">
      <c r="A726" s="129"/>
      <c r="B726" s="274"/>
      <c r="C726" s="98"/>
      <c r="D726" s="98"/>
      <c r="E726" s="276"/>
    </row>
    <row r="727" spans="1:5" ht="15.75">
      <c r="A727" s="129"/>
      <c r="B727" s="274"/>
      <c r="C727" s="98"/>
      <c r="D727" s="98"/>
      <c r="E727" s="276"/>
    </row>
    <row r="728" spans="1:5" ht="15.75">
      <c r="A728" s="129"/>
      <c r="B728" s="274"/>
      <c r="C728" s="98"/>
      <c r="D728" s="98"/>
      <c r="E728" s="276"/>
    </row>
    <row r="729" spans="1:5" ht="15.75">
      <c r="A729" s="129"/>
      <c r="B729" s="274"/>
      <c r="C729" s="98"/>
      <c r="D729" s="98"/>
      <c r="E729" s="276"/>
    </row>
    <row r="730" spans="1:5" ht="15.75">
      <c r="A730" s="129"/>
      <c r="B730" s="274"/>
      <c r="C730" s="98"/>
      <c r="D730" s="98"/>
      <c r="E730" s="276"/>
    </row>
    <row r="731" spans="1:5" ht="15.75">
      <c r="A731" s="129"/>
      <c r="B731" s="274"/>
      <c r="C731" s="98"/>
      <c r="D731" s="98"/>
      <c r="E731" s="276"/>
    </row>
    <row r="732" spans="1:5" ht="15.75">
      <c r="A732" s="129"/>
      <c r="B732" s="274"/>
      <c r="C732" s="98"/>
      <c r="D732" s="98"/>
      <c r="E732" s="276"/>
    </row>
    <row r="733" spans="1:5" ht="15.75">
      <c r="A733" s="129"/>
      <c r="B733" s="274"/>
      <c r="C733" s="98"/>
      <c r="D733" s="98"/>
      <c r="E733" s="276"/>
    </row>
    <row r="734" spans="1:5" ht="15.75">
      <c r="A734" s="129"/>
      <c r="B734" s="274"/>
      <c r="C734" s="98"/>
      <c r="D734" s="98"/>
      <c r="E734" s="276"/>
    </row>
    <row r="735" spans="1:5" ht="15.75">
      <c r="A735" s="129"/>
      <c r="B735" s="274"/>
      <c r="C735" s="98"/>
      <c r="D735" s="98"/>
      <c r="E735" s="276"/>
    </row>
    <row r="736" spans="1:5" ht="15.75">
      <c r="A736" s="129"/>
      <c r="B736" s="274"/>
      <c r="C736" s="98"/>
      <c r="D736" s="98"/>
      <c r="E736" s="276"/>
    </row>
    <row r="737" spans="1:5" ht="15.75">
      <c r="A737" s="129"/>
      <c r="B737" s="274"/>
      <c r="C737" s="98"/>
      <c r="D737" s="98"/>
      <c r="E737" s="276"/>
    </row>
    <row r="738" spans="1:5" ht="15.75">
      <c r="A738" s="129"/>
      <c r="B738" s="274"/>
      <c r="C738" s="98"/>
      <c r="D738" s="98"/>
      <c r="E738" s="276"/>
    </row>
    <row r="739" spans="1:5" ht="15.75">
      <c r="A739" s="129"/>
      <c r="B739" s="274"/>
      <c r="C739" s="98"/>
      <c r="D739" s="98"/>
      <c r="E739" s="276"/>
    </row>
    <row r="740" spans="1:5" ht="15.75">
      <c r="A740" s="129"/>
      <c r="B740" s="274"/>
      <c r="C740" s="98"/>
      <c r="D740" s="98"/>
      <c r="E740" s="276"/>
    </row>
    <row r="741" spans="1:5" ht="15.75">
      <c r="A741" s="129"/>
      <c r="B741" s="274"/>
      <c r="C741" s="98"/>
      <c r="D741" s="98"/>
      <c r="E741" s="276"/>
    </row>
    <row r="742" spans="1:5" ht="15.75">
      <c r="A742" s="129"/>
      <c r="B742" s="274"/>
      <c r="C742" s="98"/>
      <c r="D742" s="98"/>
      <c r="E742" s="276"/>
    </row>
    <row r="743" spans="1:5" ht="15.75">
      <c r="A743" s="129"/>
      <c r="B743" s="274"/>
      <c r="C743" s="98"/>
      <c r="D743" s="98"/>
      <c r="E743" s="276"/>
    </row>
    <row r="744" spans="1:5" ht="15.75">
      <c r="A744" s="129"/>
      <c r="B744" s="274"/>
      <c r="C744" s="98"/>
      <c r="D744" s="98"/>
      <c r="E744" s="276"/>
    </row>
    <row r="745" spans="1:5" ht="15.75">
      <c r="A745" s="129"/>
      <c r="B745" s="274"/>
      <c r="C745" s="98"/>
      <c r="D745" s="98"/>
      <c r="E745" s="276"/>
    </row>
    <row r="746" spans="1:5" ht="15.75">
      <c r="A746" s="129"/>
      <c r="B746" s="274"/>
      <c r="C746" s="98"/>
      <c r="D746" s="98"/>
      <c r="E746" s="276"/>
    </row>
    <row r="747" spans="1:5" ht="15.75">
      <c r="A747" s="129"/>
      <c r="B747" s="274"/>
      <c r="C747" s="98"/>
      <c r="D747" s="98"/>
      <c r="E747" s="276"/>
    </row>
    <row r="748" spans="1:5" ht="15.75">
      <c r="A748" s="129"/>
      <c r="B748" s="274"/>
      <c r="C748" s="98"/>
      <c r="D748" s="98"/>
      <c r="E748" s="276"/>
    </row>
    <row r="749" spans="1:5" ht="15.75">
      <c r="A749" s="129"/>
      <c r="B749" s="274"/>
      <c r="C749" s="98"/>
      <c r="D749" s="98"/>
      <c r="E749" s="276"/>
    </row>
    <row r="750" spans="1:5" ht="15.75">
      <c r="A750" s="129"/>
      <c r="B750" s="274"/>
      <c r="C750" s="98"/>
      <c r="D750" s="98"/>
      <c r="E750" s="276"/>
    </row>
    <row r="751" spans="1:5" ht="15.75">
      <c r="A751" s="129"/>
      <c r="B751" s="274"/>
      <c r="C751" s="98"/>
      <c r="D751" s="98"/>
      <c r="E751" s="276"/>
    </row>
    <row r="752" spans="1:5" ht="15.75">
      <c r="A752" s="129"/>
      <c r="B752" s="274"/>
      <c r="C752" s="98"/>
      <c r="D752" s="98"/>
      <c r="E752" s="276"/>
    </row>
    <row r="753" spans="1:5" ht="15.75">
      <c r="A753" s="129"/>
      <c r="B753" s="274"/>
      <c r="C753" s="98"/>
      <c r="D753" s="98"/>
      <c r="E753" s="276"/>
    </row>
    <row r="754" spans="1:5" ht="15.75">
      <c r="A754" s="129"/>
      <c r="B754" s="274"/>
      <c r="C754" s="98"/>
      <c r="D754" s="98"/>
      <c r="E754" s="276"/>
    </row>
    <row r="755" spans="1:5" ht="15.75">
      <c r="A755" s="129"/>
      <c r="B755" s="274"/>
      <c r="C755" s="98"/>
      <c r="D755" s="98"/>
      <c r="E755" s="276"/>
    </row>
    <row r="756" spans="1:5" ht="15.75">
      <c r="A756" s="129"/>
      <c r="B756" s="274"/>
      <c r="C756" s="98"/>
      <c r="D756" s="98"/>
      <c r="E756" s="276"/>
    </row>
    <row r="757" spans="1:5" ht="15.75">
      <c r="A757" s="129"/>
      <c r="B757" s="274"/>
      <c r="C757" s="98"/>
      <c r="D757" s="98"/>
      <c r="E757" s="276"/>
    </row>
    <row r="758" spans="1:5" ht="15.75">
      <c r="A758" s="129"/>
      <c r="B758" s="274"/>
      <c r="C758" s="98"/>
      <c r="D758" s="98"/>
      <c r="E758" s="276"/>
    </row>
    <row r="759" spans="1:5" ht="15.75">
      <c r="A759" s="129"/>
      <c r="B759" s="274"/>
      <c r="C759" s="98"/>
      <c r="D759" s="98"/>
      <c r="E759" s="276"/>
    </row>
    <row r="760" spans="1:5" ht="15.75">
      <c r="A760" s="129"/>
      <c r="B760" s="274"/>
      <c r="C760" s="98"/>
      <c r="D760" s="98"/>
      <c r="E760" s="276"/>
    </row>
    <row r="761" spans="1:5" ht="15.75">
      <c r="A761" s="129"/>
      <c r="B761" s="274"/>
      <c r="C761" s="98"/>
      <c r="D761" s="98"/>
      <c r="E761" s="276"/>
    </row>
    <row r="762" spans="1:5" ht="15.75">
      <c r="A762" s="129"/>
      <c r="B762" s="274"/>
      <c r="C762" s="98"/>
      <c r="D762" s="98"/>
      <c r="E762" s="276"/>
    </row>
    <row r="763" spans="1:5" ht="15.75">
      <c r="A763" s="129"/>
      <c r="B763" s="274"/>
      <c r="C763" s="98"/>
      <c r="D763" s="98"/>
      <c r="E763" s="276"/>
    </row>
    <row r="764" spans="1:5" ht="15.75">
      <c r="A764" s="129"/>
      <c r="B764" s="274"/>
      <c r="C764" s="98"/>
      <c r="D764" s="98"/>
      <c r="E764" s="276"/>
    </row>
    <row r="765" spans="1:5" ht="15.75">
      <c r="A765" s="129"/>
      <c r="B765" s="274"/>
      <c r="C765" s="98"/>
      <c r="D765" s="98"/>
      <c r="E765" s="276"/>
    </row>
    <row r="766" spans="1:5" ht="15.75">
      <c r="A766" s="129"/>
      <c r="B766" s="274"/>
      <c r="C766" s="98"/>
      <c r="D766" s="98"/>
      <c r="E766" s="276"/>
    </row>
    <row r="767" spans="1:5" ht="15.75">
      <c r="A767" s="129"/>
      <c r="B767" s="274"/>
      <c r="C767" s="98"/>
      <c r="D767" s="98"/>
      <c r="E767" s="276"/>
    </row>
    <row r="768" spans="1:5" ht="15.75">
      <c r="A768" s="129"/>
      <c r="B768" s="274"/>
      <c r="C768" s="98"/>
      <c r="D768" s="98"/>
      <c r="E768" s="276"/>
    </row>
    <row r="769" spans="1:5" ht="15.75">
      <c r="A769" s="129"/>
      <c r="B769" s="274"/>
      <c r="C769" s="98"/>
      <c r="D769" s="98"/>
      <c r="E769" s="276"/>
    </row>
    <row r="770" spans="1:5" ht="15.75">
      <c r="A770" s="129"/>
      <c r="B770" s="274"/>
      <c r="C770" s="98"/>
      <c r="D770" s="98"/>
      <c r="E770" s="276"/>
    </row>
    <row r="771" spans="1:5" ht="15.75">
      <c r="A771" s="129"/>
      <c r="B771" s="274"/>
      <c r="C771" s="98"/>
      <c r="D771" s="98"/>
      <c r="E771" s="276"/>
    </row>
    <row r="772" spans="1:5" ht="15.75">
      <c r="A772" s="129"/>
      <c r="B772" s="274"/>
      <c r="C772" s="98"/>
      <c r="D772" s="98"/>
      <c r="E772" s="276"/>
    </row>
    <row r="773" spans="1:5" ht="15.75">
      <c r="A773" s="129"/>
      <c r="B773" s="274"/>
      <c r="C773" s="98"/>
      <c r="D773" s="98"/>
      <c r="E773" s="276"/>
    </row>
    <row r="774" spans="1:5" ht="15.75">
      <c r="A774" s="129"/>
      <c r="B774" s="274"/>
      <c r="C774" s="98"/>
      <c r="D774" s="98"/>
      <c r="E774" s="276"/>
    </row>
    <row r="775" spans="1:5" ht="15.75">
      <c r="A775" s="129"/>
      <c r="B775" s="274"/>
      <c r="C775" s="98"/>
      <c r="D775" s="98"/>
      <c r="E775" s="276"/>
    </row>
    <row r="776" spans="1:5" ht="15.75">
      <c r="A776" s="129"/>
      <c r="B776" s="274"/>
      <c r="C776" s="98"/>
      <c r="D776" s="98"/>
      <c r="E776" s="276"/>
    </row>
    <row r="777" spans="1:5" ht="15.75">
      <c r="A777" s="129"/>
      <c r="B777" s="274"/>
      <c r="C777" s="98"/>
      <c r="D777" s="98"/>
      <c r="E777" s="276"/>
    </row>
    <row r="778" spans="1:5" ht="15.75">
      <c r="A778" s="129"/>
      <c r="B778" s="274"/>
      <c r="C778" s="98"/>
      <c r="D778" s="98"/>
      <c r="E778" s="276"/>
    </row>
    <row r="779" spans="1:5" ht="15.75">
      <c r="A779" s="129"/>
      <c r="B779" s="274"/>
      <c r="C779" s="98"/>
      <c r="D779" s="98"/>
      <c r="E779" s="276"/>
    </row>
    <row r="780" spans="1:5" ht="15.75">
      <c r="A780" s="129"/>
      <c r="B780" s="274"/>
      <c r="C780" s="98"/>
      <c r="D780" s="98"/>
      <c r="E780" s="276"/>
    </row>
    <row r="781" spans="1:5" ht="15.75">
      <c r="A781" s="129"/>
      <c r="B781" s="274"/>
      <c r="C781" s="98"/>
      <c r="D781" s="98"/>
      <c r="E781" s="276"/>
    </row>
    <row r="782" spans="1:5" ht="15.75">
      <c r="A782" s="129"/>
      <c r="B782" s="274"/>
      <c r="C782" s="98"/>
      <c r="D782" s="98"/>
      <c r="E782" s="276"/>
    </row>
    <row r="783" spans="1:5" ht="15.75">
      <c r="A783" s="129"/>
      <c r="B783" s="274"/>
      <c r="C783" s="98"/>
      <c r="D783" s="98"/>
      <c r="E783" s="276"/>
    </row>
    <row r="784" spans="1:5" ht="15.75">
      <c r="A784" s="129"/>
      <c r="B784" s="274"/>
      <c r="C784" s="98"/>
      <c r="D784" s="98"/>
      <c r="E784" s="276"/>
    </row>
    <row r="785" spans="1:5" ht="15.75">
      <c r="A785" s="129"/>
      <c r="B785" s="274"/>
      <c r="C785" s="98"/>
      <c r="D785" s="98"/>
      <c r="E785" s="276"/>
    </row>
    <row r="786" spans="1:5" ht="15.75">
      <c r="A786" s="129"/>
      <c r="B786" s="274"/>
      <c r="C786" s="98"/>
      <c r="D786" s="98"/>
      <c r="E786" s="276"/>
    </row>
    <row r="787" spans="1:5" ht="15.75">
      <c r="A787" s="129"/>
      <c r="B787" s="274"/>
      <c r="C787" s="98"/>
      <c r="D787" s="98"/>
      <c r="E787" s="276"/>
    </row>
    <row r="788" spans="1:5" ht="15.75">
      <c r="A788" s="129"/>
      <c r="B788" s="274"/>
      <c r="C788" s="98"/>
      <c r="D788" s="98"/>
      <c r="E788" s="276"/>
    </row>
    <row r="789" spans="1:5" ht="15.75">
      <c r="A789" s="129"/>
      <c r="B789" s="274"/>
      <c r="C789" s="98"/>
      <c r="D789" s="98"/>
      <c r="E789" s="276"/>
    </row>
    <row r="790" spans="1:5" ht="15.75">
      <c r="A790" s="129"/>
      <c r="B790" s="274"/>
      <c r="C790" s="98"/>
      <c r="D790" s="98"/>
      <c r="E790" s="276"/>
    </row>
    <row r="791" spans="1:5" ht="15.75">
      <c r="A791" s="129"/>
      <c r="B791" s="274"/>
      <c r="C791" s="98"/>
      <c r="D791" s="98"/>
      <c r="E791" s="276"/>
    </row>
    <row r="792" spans="1:5" ht="15.75">
      <c r="A792" s="129"/>
      <c r="B792" s="274"/>
      <c r="C792" s="98"/>
      <c r="D792" s="98"/>
      <c r="E792" s="276"/>
    </row>
    <row r="793" spans="1:5" ht="15.75">
      <c r="A793" s="129"/>
      <c r="B793" s="274"/>
      <c r="C793" s="98"/>
      <c r="D793" s="98"/>
      <c r="E793" s="276"/>
    </row>
    <row r="794" spans="1:5" ht="15.75">
      <c r="A794" s="129"/>
      <c r="B794" s="274"/>
      <c r="C794" s="98"/>
      <c r="D794" s="98"/>
      <c r="E794" s="276"/>
    </row>
    <row r="795" spans="1:5" ht="15.75">
      <c r="A795" s="129"/>
      <c r="B795" s="274"/>
      <c r="C795" s="98"/>
      <c r="D795" s="98"/>
      <c r="E795" s="276"/>
    </row>
    <row r="796" spans="1:5" ht="15.75">
      <c r="A796" s="129"/>
      <c r="B796" s="274"/>
      <c r="C796" s="98"/>
      <c r="D796" s="98"/>
      <c r="E796" s="276"/>
    </row>
    <row r="797" spans="1:5" ht="15.75">
      <c r="A797" s="129"/>
      <c r="B797" s="274"/>
      <c r="C797" s="98"/>
      <c r="D797" s="98"/>
      <c r="E797" s="276"/>
    </row>
    <row r="798" spans="1:5" ht="15.75">
      <c r="A798" s="129"/>
      <c r="B798" s="274"/>
      <c r="C798" s="98"/>
      <c r="D798" s="98"/>
      <c r="E798" s="276"/>
    </row>
    <row r="799" spans="1:5" ht="15.75">
      <c r="A799" s="129"/>
      <c r="B799" s="274"/>
      <c r="C799" s="98"/>
      <c r="D799" s="98"/>
      <c r="E799" s="276"/>
    </row>
    <row r="800" spans="1:5" ht="15.75">
      <c r="A800" s="129"/>
      <c r="B800" s="274"/>
      <c r="C800" s="98"/>
      <c r="D800" s="98"/>
      <c r="E800" s="276"/>
    </row>
    <row r="801" spans="1:5" ht="15.75">
      <c r="A801" s="129"/>
      <c r="B801" s="274"/>
      <c r="C801" s="98"/>
      <c r="D801" s="98"/>
      <c r="E801" s="276"/>
    </row>
    <row r="802" spans="1:5" ht="15.75">
      <c r="A802" s="129"/>
      <c r="B802" s="274"/>
      <c r="C802" s="98"/>
      <c r="D802" s="98"/>
      <c r="E802" s="276"/>
    </row>
    <row r="803" spans="1:5" ht="15.75">
      <c r="A803" s="129"/>
      <c r="B803" s="274"/>
      <c r="C803" s="98"/>
      <c r="D803" s="98"/>
      <c r="E803" s="276"/>
    </row>
    <row r="804" spans="1:5" ht="15.75">
      <c r="A804" s="129"/>
      <c r="B804" s="274"/>
      <c r="C804" s="98"/>
      <c r="D804" s="98"/>
      <c r="E804" s="276"/>
    </row>
    <row r="805" spans="1:5" ht="15.75">
      <c r="A805" s="129"/>
      <c r="B805" s="274"/>
      <c r="C805" s="98"/>
      <c r="D805" s="98"/>
      <c r="E805" s="276"/>
    </row>
    <row r="806" spans="1:5" ht="15.75">
      <c r="A806" s="129"/>
      <c r="B806" s="274"/>
      <c r="C806" s="98"/>
      <c r="D806" s="98"/>
      <c r="E806" s="276"/>
    </row>
    <row r="807" spans="1:5" ht="15.75">
      <c r="A807" s="129"/>
      <c r="B807" s="274"/>
      <c r="C807" s="98"/>
      <c r="D807" s="98"/>
      <c r="E807" s="276"/>
    </row>
    <row r="808" spans="1:5" ht="15.75">
      <c r="A808" s="129"/>
      <c r="B808" s="274"/>
      <c r="C808" s="98"/>
      <c r="D808" s="98"/>
      <c r="E808" s="276"/>
    </row>
    <row r="809" spans="1:5" ht="15.75">
      <c r="A809" s="129"/>
      <c r="B809" s="274"/>
      <c r="C809" s="98"/>
      <c r="D809" s="98"/>
      <c r="E809" s="276"/>
    </row>
    <row r="810" spans="1:5" ht="15.75">
      <c r="A810" s="129"/>
      <c r="B810" s="274"/>
      <c r="C810" s="98"/>
      <c r="D810" s="98"/>
      <c r="E810" s="276"/>
    </row>
    <row r="811" spans="1:5" ht="15.75">
      <c r="A811" s="129"/>
      <c r="B811" s="274"/>
      <c r="C811" s="98"/>
      <c r="D811" s="98"/>
      <c r="E811" s="276"/>
    </row>
    <row r="812" spans="1:5" ht="15.75">
      <c r="A812" s="129"/>
      <c r="B812" s="274"/>
      <c r="C812" s="98"/>
      <c r="D812" s="98"/>
      <c r="E812" s="276"/>
    </row>
    <row r="813" spans="1:5" ht="15.75">
      <c r="A813" s="129"/>
      <c r="B813" s="274"/>
      <c r="C813" s="98"/>
      <c r="D813" s="98"/>
      <c r="E813" s="276"/>
    </row>
    <row r="814" spans="1:5" ht="15.75">
      <c r="A814" s="129"/>
      <c r="B814" s="274"/>
      <c r="C814" s="98"/>
      <c r="D814" s="98"/>
      <c r="E814" s="276"/>
    </row>
    <row r="815" spans="1:5" ht="15.75">
      <c r="A815" s="129"/>
      <c r="B815" s="274"/>
      <c r="C815" s="98"/>
      <c r="D815" s="98"/>
      <c r="E815" s="276"/>
    </row>
    <row r="816" spans="1:5" ht="15.75">
      <c r="A816" s="129"/>
      <c r="B816" s="274"/>
      <c r="C816" s="98"/>
      <c r="D816" s="98"/>
      <c r="E816" s="276"/>
    </row>
    <row r="817" spans="1:5" ht="15.75">
      <c r="A817" s="129"/>
      <c r="B817" s="274"/>
      <c r="C817" s="98"/>
      <c r="D817" s="98"/>
      <c r="E817" s="276"/>
    </row>
    <row r="818" spans="1:5" ht="15.75">
      <c r="A818" s="129"/>
      <c r="B818" s="274"/>
      <c r="C818" s="98"/>
      <c r="D818" s="98"/>
      <c r="E818" s="276"/>
    </row>
    <row r="819" spans="1:5" ht="15.75">
      <c r="A819" s="129"/>
      <c r="B819" s="274"/>
      <c r="C819" s="98"/>
      <c r="D819" s="98"/>
      <c r="E819" s="276"/>
    </row>
    <row r="820" spans="1:5" ht="15.75">
      <c r="A820" s="129"/>
      <c r="B820" s="274"/>
      <c r="C820" s="98"/>
      <c r="D820" s="98"/>
      <c r="E820" s="276"/>
    </row>
    <row r="821" spans="1:5" ht="15.75">
      <c r="A821" s="129"/>
      <c r="B821" s="274"/>
      <c r="C821" s="98"/>
      <c r="D821" s="98"/>
      <c r="E821" s="276"/>
    </row>
    <row r="822" spans="1:5" ht="15.75">
      <c r="A822" s="129"/>
      <c r="B822" s="274"/>
      <c r="C822" s="98"/>
      <c r="D822" s="98"/>
      <c r="E822" s="276"/>
    </row>
    <row r="823" spans="1:5" ht="15.75">
      <c r="A823" s="129"/>
      <c r="B823" s="274"/>
      <c r="C823" s="98"/>
      <c r="D823" s="98"/>
      <c r="E823" s="276"/>
    </row>
    <row r="824" spans="1:5" ht="15.75">
      <c r="A824" s="129"/>
      <c r="B824" s="274"/>
      <c r="C824" s="98"/>
      <c r="D824" s="98"/>
      <c r="E824" s="276"/>
    </row>
    <row r="825" spans="1:5" ht="15.75">
      <c r="A825" s="129"/>
      <c r="B825" s="274"/>
      <c r="C825" s="98"/>
      <c r="D825" s="98"/>
      <c r="E825" s="276"/>
    </row>
    <row r="826" spans="1:5" ht="15.75">
      <c r="A826" s="129"/>
      <c r="B826" s="274"/>
      <c r="C826" s="98"/>
      <c r="D826" s="98"/>
      <c r="E826" s="276"/>
    </row>
    <row r="827" spans="1:5" ht="15.75">
      <c r="A827" s="129"/>
      <c r="B827" s="274"/>
      <c r="C827" s="98"/>
      <c r="D827" s="98"/>
      <c r="E827" s="276"/>
    </row>
    <row r="828" spans="1:5" ht="15.75">
      <c r="A828" s="129"/>
      <c r="B828" s="274"/>
      <c r="C828" s="98"/>
      <c r="D828" s="98"/>
      <c r="E828" s="276"/>
    </row>
    <row r="829" spans="1:5" ht="15.75">
      <c r="A829" s="129"/>
      <c r="B829" s="274"/>
      <c r="C829" s="98"/>
      <c r="D829" s="98"/>
      <c r="E829" s="276"/>
    </row>
    <row r="830" spans="1:5" ht="15.75">
      <c r="A830" s="129"/>
      <c r="B830" s="274"/>
      <c r="C830" s="98"/>
      <c r="D830" s="98"/>
      <c r="E830" s="276"/>
    </row>
    <row r="831" spans="1:5" ht="15.75">
      <c r="A831" s="129"/>
      <c r="B831" s="274"/>
      <c r="C831" s="98"/>
      <c r="D831" s="98"/>
      <c r="E831" s="276"/>
    </row>
    <row r="832" spans="1:5" ht="15.75">
      <c r="A832" s="129"/>
      <c r="B832" s="274"/>
      <c r="C832" s="98"/>
      <c r="D832" s="98"/>
      <c r="E832" s="276"/>
    </row>
    <row r="833" spans="1:5" ht="15.75">
      <c r="A833" s="129"/>
      <c r="B833" s="274"/>
      <c r="C833" s="98"/>
      <c r="D833" s="98"/>
      <c r="E833" s="276"/>
    </row>
    <row r="834" spans="1:5" ht="15.75">
      <c r="A834" s="129"/>
      <c r="B834" s="274"/>
      <c r="C834" s="98"/>
      <c r="D834" s="98"/>
      <c r="E834" s="276"/>
    </row>
    <row r="835" spans="1:5" ht="15.75">
      <c r="A835" s="129"/>
      <c r="B835" s="274"/>
      <c r="C835" s="98"/>
      <c r="D835" s="98"/>
      <c r="E835" s="276"/>
    </row>
    <row r="836" spans="1:5" ht="15.75">
      <c r="A836" s="129"/>
      <c r="B836" s="274"/>
      <c r="C836" s="98"/>
      <c r="D836" s="98"/>
      <c r="E836" s="276"/>
    </row>
    <row r="837" spans="1:5" ht="15.75">
      <c r="A837" s="129"/>
      <c r="B837" s="274"/>
      <c r="C837" s="98"/>
      <c r="D837" s="98"/>
      <c r="E837" s="276"/>
    </row>
    <row r="838" spans="1:5" ht="15.75">
      <c r="A838" s="129"/>
      <c r="B838" s="274"/>
      <c r="C838" s="98"/>
      <c r="D838" s="98"/>
      <c r="E838" s="276"/>
    </row>
    <row r="839" spans="1:5" ht="15.75">
      <c r="A839" s="129"/>
      <c r="B839" s="274"/>
      <c r="C839" s="98"/>
      <c r="D839" s="98"/>
      <c r="E839" s="276"/>
    </row>
    <row r="840" spans="1:5" ht="15.75">
      <c r="A840" s="129"/>
      <c r="B840" s="274"/>
      <c r="C840" s="98"/>
      <c r="D840" s="98"/>
      <c r="E840" s="276"/>
    </row>
    <row r="841" spans="1:5" ht="15.75">
      <c r="A841" s="129"/>
      <c r="B841" s="274"/>
      <c r="C841" s="98"/>
      <c r="D841" s="98"/>
      <c r="E841" s="276"/>
    </row>
    <row r="842" spans="1:5" ht="15.75">
      <c r="A842" s="129"/>
      <c r="B842" s="274"/>
      <c r="C842" s="98"/>
      <c r="D842" s="98"/>
      <c r="E842" s="276"/>
    </row>
    <row r="843" spans="1:5" ht="15.75">
      <c r="A843" s="129"/>
      <c r="B843" s="274"/>
      <c r="C843" s="98"/>
      <c r="D843" s="98"/>
      <c r="E843" s="276"/>
    </row>
    <row r="844" spans="1:5" ht="15.75">
      <c r="A844" s="129"/>
      <c r="B844" s="274"/>
      <c r="C844" s="98"/>
      <c r="D844" s="98"/>
      <c r="E844" s="276"/>
    </row>
    <row r="845" spans="1:5" ht="15.75">
      <c r="A845" s="129"/>
      <c r="B845" s="274"/>
      <c r="C845" s="98"/>
      <c r="D845" s="98"/>
      <c r="E845" s="276"/>
    </row>
    <row r="846" spans="1:5" ht="15.75">
      <c r="A846" s="129"/>
      <c r="B846" s="274"/>
      <c r="C846" s="98"/>
      <c r="D846" s="98"/>
      <c r="E846" s="276"/>
    </row>
    <row r="847" spans="1:5" ht="15.75">
      <c r="A847" s="129"/>
      <c r="B847" s="274"/>
      <c r="C847" s="98"/>
      <c r="D847" s="98"/>
      <c r="E847" s="276"/>
    </row>
    <row r="848" spans="1:5" ht="15.75">
      <c r="A848" s="129"/>
      <c r="B848" s="274"/>
      <c r="C848" s="98"/>
      <c r="D848" s="98"/>
      <c r="E848" s="276"/>
    </row>
    <row r="849" spans="1:5" ht="15.75">
      <c r="A849" s="129"/>
      <c r="B849" s="274"/>
      <c r="C849" s="98"/>
      <c r="D849" s="98"/>
      <c r="E849" s="276"/>
    </row>
    <row r="850" spans="1:5" ht="15.75">
      <c r="A850" s="129"/>
      <c r="B850" s="274"/>
      <c r="C850" s="98"/>
      <c r="D850" s="98"/>
      <c r="E850" s="276"/>
    </row>
    <row r="851" spans="1:5" ht="15.75">
      <c r="A851" s="129"/>
      <c r="B851" s="274"/>
      <c r="C851" s="98"/>
      <c r="D851" s="98"/>
      <c r="E851" s="276"/>
    </row>
    <row r="852" spans="1:5" ht="15.75">
      <c r="A852" s="129"/>
      <c r="B852" s="274"/>
      <c r="C852" s="98"/>
      <c r="D852" s="98"/>
      <c r="E852" s="276"/>
    </row>
    <row r="853" spans="1:5" ht="15.75">
      <c r="A853" s="129"/>
      <c r="B853" s="274"/>
      <c r="C853" s="98"/>
      <c r="D853" s="98"/>
      <c r="E853" s="276"/>
    </row>
    <row r="854" spans="1:5" ht="15.75">
      <c r="A854" s="129"/>
      <c r="B854" s="274"/>
      <c r="C854" s="98"/>
      <c r="D854" s="98"/>
      <c r="E854" s="276"/>
    </row>
    <row r="855" spans="1:5" ht="15.75">
      <c r="A855" s="129"/>
      <c r="B855" s="274"/>
      <c r="C855" s="98"/>
      <c r="D855" s="98"/>
      <c r="E855" s="276"/>
    </row>
    <row r="856" spans="1:5" ht="15.75">
      <c r="A856" s="129"/>
      <c r="B856" s="274"/>
      <c r="C856" s="98"/>
      <c r="D856" s="98"/>
      <c r="E856" s="276"/>
    </row>
    <row r="857" spans="1:5" ht="15.75">
      <c r="A857" s="129"/>
      <c r="B857" s="274"/>
      <c r="C857" s="98"/>
      <c r="D857" s="98"/>
      <c r="E857" s="276"/>
    </row>
    <row r="858" spans="1:5" ht="15.75">
      <c r="A858" s="129"/>
      <c r="B858" s="274"/>
      <c r="C858" s="98"/>
      <c r="D858" s="98"/>
      <c r="E858" s="276"/>
    </row>
    <row r="859" spans="1:5" ht="15.75">
      <c r="A859" s="129"/>
      <c r="B859" s="274"/>
      <c r="C859" s="98"/>
      <c r="D859" s="98"/>
      <c r="E859" s="276"/>
    </row>
    <row r="860" spans="1:5" ht="15.75">
      <c r="A860" s="129"/>
      <c r="B860" s="274"/>
      <c r="C860" s="98"/>
      <c r="D860" s="98"/>
      <c r="E860" s="276"/>
    </row>
    <row r="861" spans="1:5" ht="15.75">
      <c r="A861" s="129"/>
      <c r="B861" s="274"/>
      <c r="C861" s="98"/>
      <c r="D861" s="98"/>
      <c r="E861" s="276"/>
    </row>
    <row r="862" spans="1:5" ht="15.75">
      <c r="A862" s="129"/>
      <c r="B862" s="274"/>
      <c r="C862" s="98"/>
      <c r="D862" s="98"/>
      <c r="E862" s="276"/>
    </row>
    <row r="863" spans="1:5" ht="15.75">
      <c r="A863" s="129"/>
      <c r="B863" s="274"/>
      <c r="C863" s="98"/>
      <c r="D863" s="98"/>
      <c r="E863" s="276"/>
    </row>
    <row r="864" spans="1:5" ht="15.75">
      <c r="A864" s="129"/>
      <c r="B864" s="274"/>
      <c r="C864" s="98"/>
      <c r="D864" s="98"/>
      <c r="E864" s="276"/>
    </row>
    <row r="865" spans="1:5" ht="15.75">
      <c r="A865" s="129"/>
      <c r="B865" s="274"/>
      <c r="C865" s="98"/>
      <c r="D865" s="98"/>
      <c r="E865" s="276"/>
    </row>
    <row r="866" spans="1:5" ht="15.75">
      <c r="A866" s="129"/>
      <c r="B866" s="274"/>
      <c r="C866" s="98"/>
      <c r="D866" s="98"/>
      <c r="E866" s="276"/>
    </row>
    <row r="867" spans="1:5" ht="15.75">
      <c r="A867" s="129"/>
      <c r="B867" s="274"/>
      <c r="C867" s="98"/>
      <c r="D867" s="98"/>
      <c r="E867" s="276"/>
    </row>
    <row r="868" spans="1:5" ht="15.75">
      <c r="A868" s="129"/>
      <c r="B868" s="274"/>
      <c r="C868" s="98"/>
      <c r="D868" s="98"/>
      <c r="E868" s="276"/>
    </row>
    <row r="869" spans="1:5" ht="15.75">
      <c r="A869" s="129"/>
      <c r="B869" s="274"/>
      <c r="C869" s="98"/>
      <c r="D869" s="98"/>
      <c r="E869" s="276"/>
    </row>
    <row r="870" spans="1:5" ht="15.75">
      <c r="A870" s="129"/>
      <c r="B870" s="274"/>
      <c r="C870" s="98"/>
      <c r="D870" s="98"/>
      <c r="E870" s="276"/>
    </row>
    <row r="871" spans="1:5" ht="15.75">
      <c r="A871" s="129"/>
      <c r="B871" s="274"/>
      <c r="C871" s="98"/>
      <c r="D871" s="98"/>
      <c r="E871" s="276"/>
    </row>
    <row r="872" spans="1:5" ht="15.75">
      <c r="A872" s="129"/>
      <c r="B872" s="274"/>
      <c r="C872" s="98"/>
      <c r="D872" s="98"/>
      <c r="E872" s="276"/>
    </row>
    <row r="873" spans="1:5" ht="15.75">
      <c r="A873" s="129"/>
      <c r="B873" s="274"/>
      <c r="C873" s="98"/>
      <c r="D873" s="98"/>
      <c r="E873" s="276"/>
    </row>
    <row r="874" spans="1:5" ht="15.75">
      <c r="A874" s="129"/>
      <c r="B874" s="274"/>
      <c r="C874" s="98"/>
      <c r="D874" s="98"/>
      <c r="E874" s="276"/>
    </row>
    <row r="875" spans="1:5" ht="15.75">
      <c r="A875" s="129"/>
      <c r="B875" s="274"/>
      <c r="C875" s="98"/>
      <c r="D875" s="98"/>
      <c r="E875" s="276"/>
    </row>
    <row r="876" spans="1:5" ht="15.75">
      <c r="A876" s="129"/>
      <c r="B876" s="274"/>
      <c r="C876" s="98"/>
      <c r="D876" s="98"/>
      <c r="E876" s="276"/>
    </row>
    <row r="877" spans="1:5" ht="15.75">
      <c r="A877" s="129"/>
      <c r="B877" s="274"/>
      <c r="C877" s="98"/>
      <c r="D877" s="98"/>
      <c r="E877" s="276"/>
    </row>
    <row r="878" spans="1:5" ht="15.75">
      <c r="A878" s="129"/>
      <c r="B878" s="274"/>
      <c r="C878" s="98"/>
      <c r="D878" s="98"/>
      <c r="E878" s="276"/>
    </row>
    <row r="879" spans="1:5" ht="15.75">
      <c r="A879" s="129"/>
      <c r="B879" s="274"/>
      <c r="C879" s="98"/>
      <c r="D879" s="98"/>
      <c r="E879" s="276"/>
    </row>
    <row r="880" spans="1:5" ht="15.75">
      <c r="A880" s="129"/>
      <c r="B880" s="274"/>
      <c r="C880" s="98"/>
      <c r="D880" s="98"/>
      <c r="E880" s="276"/>
    </row>
    <row r="881" spans="1:5" ht="15.75">
      <c r="A881" s="129"/>
      <c r="B881" s="274"/>
      <c r="C881" s="98"/>
      <c r="D881" s="98"/>
      <c r="E881" s="276"/>
    </row>
    <row r="882" spans="1:5" ht="15.75">
      <c r="A882" s="129"/>
      <c r="B882" s="274"/>
      <c r="C882" s="98"/>
      <c r="D882" s="98"/>
      <c r="E882" s="276"/>
    </row>
    <row r="883" spans="1:5" ht="15.75">
      <c r="A883" s="129"/>
      <c r="B883" s="274"/>
      <c r="C883" s="98"/>
      <c r="D883" s="98"/>
      <c r="E883" s="276"/>
    </row>
    <row r="884" spans="1:5" ht="15.75">
      <c r="A884" s="129"/>
      <c r="B884" s="274"/>
      <c r="C884" s="98"/>
      <c r="D884" s="98"/>
      <c r="E884" s="276"/>
    </row>
    <row r="885" spans="1:5" ht="15.75">
      <c r="A885" s="129"/>
      <c r="B885" s="274"/>
      <c r="C885" s="98"/>
      <c r="D885" s="98"/>
      <c r="E885" s="276"/>
    </row>
    <row r="886" spans="1:5" ht="15.75">
      <c r="A886" s="129"/>
      <c r="B886" s="274"/>
      <c r="C886" s="98"/>
      <c r="D886" s="98"/>
      <c r="E886" s="276"/>
    </row>
    <row r="887" spans="1:5" ht="15.75">
      <c r="A887" s="129"/>
      <c r="B887" s="274"/>
      <c r="C887" s="98"/>
      <c r="D887" s="98"/>
      <c r="E887" s="276"/>
    </row>
    <row r="888" spans="1:5" ht="15.75">
      <c r="A888" s="129"/>
      <c r="B888" s="274"/>
      <c r="C888" s="98"/>
      <c r="D888" s="98"/>
      <c r="E888" s="276"/>
    </row>
    <row r="889" spans="1:5" ht="15.75">
      <c r="A889" s="129"/>
      <c r="B889" s="274"/>
      <c r="C889" s="98"/>
      <c r="D889" s="98"/>
      <c r="E889" s="276"/>
    </row>
    <row r="890" spans="1:5" ht="15.75">
      <c r="A890" s="129"/>
      <c r="B890" s="274"/>
      <c r="C890" s="98"/>
      <c r="D890" s="98"/>
      <c r="E890" s="276"/>
    </row>
    <row r="891" spans="1:5" ht="15.75">
      <c r="A891" s="129"/>
      <c r="B891" s="274"/>
      <c r="C891" s="98"/>
      <c r="D891" s="98"/>
      <c r="E891" s="276"/>
    </row>
    <row r="892" spans="1:5" ht="15.75">
      <c r="A892" s="129"/>
      <c r="B892" s="274"/>
      <c r="C892" s="98"/>
      <c r="D892" s="98"/>
      <c r="E892" s="276"/>
    </row>
    <row r="893" spans="1:5" ht="15.75">
      <c r="A893" s="129"/>
      <c r="B893" s="274"/>
      <c r="C893" s="98"/>
      <c r="D893" s="98"/>
      <c r="E893" s="276"/>
    </row>
    <row r="894" spans="1:5" ht="15.75">
      <c r="A894" s="129"/>
      <c r="B894" s="274"/>
      <c r="C894" s="98"/>
      <c r="D894" s="98"/>
      <c r="E894" s="276"/>
    </row>
    <row r="895" spans="1:5" ht="15.75">
      <c r="A895" s="129"/>
      <c r="B895" s="274"/>
      <c r="C895" s="98"/>
      <c r="D895" s="98"/>
      <c r="E895" s="276"/>
    </row>
    <row r="896" spans="1:5" ht="15.75">
      <c r="A896" s="129"/>
      <c r="B896" s="274"/>
      <c r="C896" s="98"/>
      <c r="D896" s="98"/>
      <c r="E896" s="276"/>
    </row>
    <row r="897" spans="1:5" ht="15.75">
      <c r="A897" s="129"/>
      <c r="B897" s="274"/>
      <c r="C897" s="98"/>
      <c r="D897" s="98"/>
      <c r="E897" s="276"/>
    </row>
    <row r="898" spans="1:5" ht="15.75">
      <c r="A898" s="129"/>
      <c r="B898" s="274"/>
      <c r="C898" s="98"/>
      <c r="D898" s="98"/>
      <c r="E898" s="276"/>
    </row>
    <row r="899" spans="1:5" ht="15.75">
      <c r="A899" s="129"/>
      <c r="B899" s="274"/>
      <c r="C899" s="98"/>
      <c r="D899" s="98"/>
      <c r="E899" s="276"/>
    </row>
    <row r="900" spans="1:5" ht="15.75">
      <c r="A900" s="129"/>
      <c r="B900" s="274"/>
      <c r="C900" s="98"/>
      <c r="D900" s="98"/>
      <c r="E900" s="276"/>
    </row>
    <row r="901" spans="1:5" ht="15.75">
      <c r="A901" s="129"/>
      <c r="B901" s="274"/>
      <c r="C901" s="98"/>
      <c r="D901" s="98"/>
      <c r="E901" s="276"/>
    </row>
    <row r="902" spans="1:5" ht="15.75">
      <c r="A902" s="129"/>
      <c r="B902" s="274"/>
      <c r="C902" s="98"/>
      <c r="D902" s="98"/>
      <c r="E902" s="276"/>
    </row>
    <row r="903" spans="1:5" ht="15.75">
      <c r="A903" s="129"/>
      <c r="B903" s="274"/>
      <c r="C903" s="98"/>
      <c r="D903" s="98"/>
      <c r="E903" s="276"/>
    </row>
    <row r="904" spans="1:5" ht="15.75">
      <c r="A904" s="129"/>
      <c r="B904" s="274"/>
      <c r="C904" s="98"/>
      <c r="D904" s="98"/>
      <c r="E904" s="276"/>
    </row>
    <row r="905" spans="1:5" ht="15.75">
      <c r="A905" s="129"/>
      <c r="B905" s="274"/>
      <c r="C905" s="98"/>
      <c r="D905" s="98"/>
      <c r="E905" s="276"/>
    </row>
    <row r="906" spans="1:5" ht="15.75">
      <c r="A906" s="129"/>
      <c r="B906" s="274"/>
      <c r="C906" s="98"/>
      <c r="D906" s="98"/>
      <c r="E906" s="276"/>
    </row>
    <row r="907" spans="1:5" ht="15.75">
      <c r="A907" s="129"/>
      <c r="B907" s="274"/>
      <c r="C907" s="98"/>
      <c r="D907" s="98"/>
      <c r="E907" s="276"/>
    </row>
    <row r="908" spans="1:5" ht="15.75">
      <c r="A908" s="129"/>
      <c r="B908" s="274"/>
      <c r="C908" s="98"/>
      <c r="D908" s="98"/>
      <c r="E908" s="276"/>
    </row>
    <row r="909" spans="1:5" ht="15.75">
      <c r="A909" s="129"/>
      <c r="B909" s="274"/>
      <c r="C909" s="98"/>
      <c r="D909" s="98"/>
      <c r="E909" s="276"/>
    </row>
    <row r="910" spans="1:5" ht="15.75">
      <c r="A910" s="129"/>
      <c r="B910" s="274"/>
      <c r="C910" s="98"/>
      <c r="D910" s="98"/>
      <c r="E910" s="276"/>
    </row>
    <row r="911" spans="1:5" ht="15.75">
      <c r="A911" s="129"/>
      <c r="B911" s="274"/>
      <c r="C911" s="98"/>
      <c r="D911" s="98"/>
      <c r="E911" s="276"/>
    </row>
    <row r="912" spans="1:5" ht="15.75">
      <c r="A912" s="129"/>
      <c r="B912" s="274"/>
      <c r="C912" s="98"/>
      <c r="D912" s="98"/>
      <c r="E912" s="276"/>
    </row>
    <row r="913" spans="1:5" ht="15.75">
      <c r="A913" s="129"/>
      <c r="B913" s="274"/>
      <c r="C913" s="98"/>
      <c r="D913" s="98"/>
      <c r="E913" s="276"/>
    </row>
    <row r="914" spans="1:5" ht="15.75">
      <c r="A914" s="129"/>
      <c r="B914" s="274"/>
      <c r="C914" s="98"/>
      <c r="D914" s="98"/>
      <c r="E914" s="276"/>
    </row>
    <row r="915" spans="1:5" ht="15.75">
      <c r="A915" s="129"/>
      <c r="B915" s="274"/>
      <c r="C915" s="98"/>
      <c r="D915" s="98"/>
      <c r="E915" s="276"/>
    </row>
    <row r="916" spans="1:5" ht="15.75">
      <c r="A916" s="129"/>
      <c r="B916" s="274"/>
      <c r="C916" s="98"/>
      <c r="D916" s="98"/>
      <c r="E916" s="276"/>
    </row>
    <row r="917" spans="1:5" ht="15.75">
      <c r="A917" s="129"/>
      <c r="B917" s="274"/>
      <c r="C917" s="98"/>
      <c r="D917" s="98"/>
      <c r="E917" s="276"/>
    </row>
    <row r="918" spans="1:5" ht="15.75">
      <c r="A918" s="129"/>
      <c r="B918" s="274"/>
      <c r="C918" s="98"/>
      <c r="D918" s="98"/>
      <c r="E918" s="276"/>
    </row>
    <row r="919" spans="1:5" ht="15.75">
      <c r="A919" s="129"/>
      <c r="B919" s="274"/>
      <c r="C919" s="98"/>
      <c r="D919" s="98"/>
      <c r="E919" s="276"/>
    </row>
    <row r="920" spans="1:5" ht="15.75">
      <c r="A920" s="129"/>
      <c r="B920" s="274"/>
      <c r="C920" s="98"/>
      <c r="D920" s="98"/>
      <c r="E920" s="276"/>
    </row>
    <row r="921" spans="1:5" ht="15.75">
      <c r="A921" s="129"/>
      <c r="B921" s="274"/>
      <c r="C921" s="98"/>
      <c r="D921" s="98"/>
      <c r="E921" s="276"/>
    </row>
    <row r="922" spans="1:5" ht="15.75">
      <c r="A922" s="129"/>
      <c r="B922" s="274"/>
      <c r="C922" s="98"/>
      <c r="D922" s="98"/>
      <c r="E922" s="276"/>
    </row>
    <row r="923" spans="1:5" ht="15.75">
      <c r="A923" s="129"/>
      <c r="B923" s="274"/>
      <c r="C923" s="98"/>
      <c r="D923" s="98"/>
      <c r="E923" s="276"/>
    </row>
    <row r="924" spans="1:5" ht="15.75">
      <c r="A924" s="129"/>
      <c r="B924" s="274"/>
      <c r="C924" s="98"/>
      <c r="D924" s="98"/>
      <c r="E924" s="276"/>
    </row>
    <row r="925" spans="1:5" ht="15.75">
      <c r="A925" s="129"/>
      <c r="B925" s="274"/>
      <c r="C925" s="98"/>
      <c r="D925" s="98"/>
      <c r="E925" s="276"/>
    </row>
    <row r="926" spans="1:5" ht="15.75">
      <c r="A926" s="129"/>
      <c r="B926" s="274"/>
      <c r="C926" s="98"/>
      <c r="D926" s="98"/>
      <c r="E926" s="276"/>
    </row>
    <row r="927" spans="1:5" ht="15.75">
      <c r="A927" s="129"/>
      <c r="B927" s="274"/>
      <c r="C927" s="98"/>
      <c r="D927" s="98"/>
      <c r="E927" s="276"/>
    </row>
    <row r="928" spans="1:5" ht="15.75">
      <c r="A928" s="129"/>
      <c r="B928" s="274"/>
      <c r="C928" s="98"/>
      <c r="D928" s="98"/>
      <c r="E928" s="276"/>
    </row>
    <row r="929" spans="1:5" ht="15.75">
      <c r="A929" s="129"/>
      <c r="B929" s="274"/>
      <c r="C929" s="98"/>
      <c r="D929" s="98"/>
      <c r="E929" s="276"/>
    </row>
    <row r="930" spans="1:5" ht="15.75">
      <c r="A930" s="129"/>
      <c r="B930" s="274"/>
      <c r="C930" s="98"/>
      <c r="D930" s="98"/>
      <c r="E930" s="276"/>
    </row>
    <row r="931" spans="1:5" ht="15.75">
      <c r="A931" s="129"/>
      <c r="B931" s="274"/>
      <c r="C931" s="98"/>
      <c r="D931" s="98"/>
      <c r="E931" s="276"/>
    </row>
    <row r="932" spans="1:5" ht="15.75">
      <c r="A932" s="129"/>
      <c r="B932" s="274"/>
      <c r="C932" s="98"/>
      <c r="D932" s="98"/>
      <c r="E932" s="276"/>
    </row>
    <row r="933" spans="1:5" ht="15.75">
      <c r="A933" s="129"/>
      <c r="B933" s="274"/>
      <c r="C933" s="98"/>
      <c r="D933" s="98"/>
      <c r="E933" s="276"/>
    </row>
    <row r="934" spans="1:5" ht="15.75">
      <c r="A934" s="129"/>
      <c r="B934" s="274"/>
      <c r="C934" s="98"/>
      <c r="D934" s="98"/>
      <c r="E934" s="276"/>
    </row>
    <row r="935" spans="1:5" ht="15.75">
      <c r="A935" s="129"/>
      <c r="B935" s="274"/>
      <c r="C935" s="98"/>
      <c r="D935" s="98"/>
      <c r="E935" s="276"/>
    </row>
    <row r="936" spans="1:5" ht="15.75">
      <c r="A936" s="129"/>
      <c r="B936" s="274"/>
      <c r="C936" s="98"/>
      <c r="D936" s="98"/>
      <c r="E936" s="276"/>
    </row>
    <row r="937" spans="1:5" ht="15.75">
      <c r="A937" s="129"/>
      <c r="B937" s="274"/>
      <c r="C937" s="98"/>
      <c r="D937" s="98"/>
      <c r="E937" s="276"/>
    </row>
    <row r="938" spans="1:5" ht="15.75">
      <c r="A938" s="129"/>
      <c r="B938" s="274"/>
      <c r="C938" s="98"/>
      <c r="D938" s="98"/>
      <c r="E938" s="276"/>
    </row>
    <row r="939" spans="1:5" ht="15.75">
      <c r="A939" s="129"/>
      <c r="B939" s="274"/>
      <c r="C939" s="98"/>
      <c r="D939" s="98"/>
      <c r="E939" s="276"/>
    </row>
    <row r="940" spans="1:5" ht="15.75">
      <c r="A940" s="129"/>
      <c r="B940" s="274"/>
      <c r="C940" s="98"/>
      <c r="D940" s="98"/>
      <c r="E940" s="276"/>
    </row>
    <row r="941" spans="1:5" ht="15.75">
      <c r="A941" s="129"/>
      <c r="B941" s="274"/>
      <c r="C941" s="98"/>
      <c r="D941" s="98"/>
      <c r="E941" s="276"/>
    </row>
    <row r="942" spans="1:5" ht="15.75">
      <c r="A942" s="129"/>
      <c r="B942" s="274"/>
      <c r="C942" s="98"/>
      <c r="D942" s="98"/>
      <c r="E942" s="276"/>
    </row>
    <row r="943" spans="1:5" ht="15.75">
      <c r="A943" s="129"/>
      <c r="B943" s="274"/>
      <c r="C943" s="98"/>
      <c r="D943" s="98"/>
      <c r="E943" s="276"/>
    </row>
    <row r="944" spans="1:5" ht="15.75">
      <c r="A944" s="129"/>
      <c r="B944" s="274"/>
      <c r="C944" s="98"/>
      <c r="D944" s="98"/>
      <c r="E944" s="276"/>
    </row>
    <row r="945" spans="1:5" ht="15.75">
      <c r="A945" s="129"/>
      <c r="B945" s="274"/>
      <c r="C945" s="98"/>
      <c r="D945" s="98"/>
      <c r="E945" s="276"/>
    </row>
    <row r="946" spans="1:5" ht="15.75">
      <c r="A946" s="129"/>
      <c r="B946" s="274"/>
      <c r="C946" s="98"/>
      <c r="D946" s="98"/>
      <c r="E946" s="276"/>
    </row>
    <row r="947" spans="1:5" ht="15.75">
      <c r="A947" s="129"/>
      <c r="B947" s="274"/>
      <c r="C947" s="98"/>
      <c r="D947" s="98"/>
      <c r="E947" s="276"/>
    </row>
    <row r="948" spans="1:5" ht="15.75">
      <c r="A948" s="129"/>
      <c r="B948" s="274"/>
      <c r="C948" s="98"/>
      <c r="D948" s="98"/>
      <c r="E948" s="276"/>
    </row>
    <row r="949" spans="1:5" ht="15.75">
      <c r="A949" s="129"/>
      <c r="B949" s="274"/>
      <c r="C949" s="98"/>
      <c r="D949" s="98"/>
      <c r="E949" s="276"/>
    </row>
    <row r="950" spans="1:5" ht="15.75">
      <c r="A950" s="129"/>
      <c r="B950" s="274"/>
      <c r="C950" s="98"/>
      <c r="D950" s="98"/>
      <c r="E950" s="276"/>
    </row>
    <row r="951" spans="1:5" ht="15.75">
      <c r="A951" s="129"/>
      <c r="B951" s="274"/>
      <c r="C951" s="98"/>
      <c r="D951" s="98"/>
      <c r="E951" s="276"/>
    </row>
    <row r="952" spans="1:5" ht="15.75">
      <c r="A952" s="129"/>
      <c r="B952" s="274"/>
      <c r="C952" s="98"/>
      <c r="D952" s="98"/>
      <c r="E952" s="276"/>
    </row>
    <row r="953" spans="1:5" ht="15.75">
      <c r="A953" s="129"/>
      <c r="B953" s="274"/>
      <c r="C953" s="98"/>
      <c r="D953" s="98"/>
      <c r="E953" s="276"/>
    </row>
    <row r="954" spans="1:5" ht="15.75">
      <c r="A954" s="129"/>
      <c r="B954" s="274"/>
      <c r="C954" s="98"/>
      <c r="D954" s="98"/>
      <c r="E954" s="276"/>
    </row>
    <row r="955" spans="1:5" ht="15.75">
      <c r="A955" s="129"/>
      <c r="B955" s="274"/>
      <c r="C955" s="98"/>
      <c r="D955" s="98"/>
      <c r="E955" s="276"/>
    </row>
    <row r="956" spans="1:5" ht="15.75">
      <c r="A956" s="129"/>
      <c r="B956" s="274"/>
      <c r="C956" s="98"/>
      <c r="D956" s="98"/>
      <c r="E956" s="276"/>
    </row>
    <row r="957" spans="1:5" ht="15.75">
      <c r="A957" s="129"/>
      <c r="B957" s="274"/>
      <c r="C957" s="98"/>
      <c r="D957" s="98"/>
      <c r="E957" s="276"/>
    </row>
    <row r="958" spans="1:5" ht="15.75">
      <c r="A958" s="129"/>
      <c r="B958" s="274"/>
      <c r="C958" s="98"/>
      <c r="D958" s="98"/>
      <c r="E958" s="276"/>
    </row>
    <row r="959" spans="1:5" ht="15.75">
      <c r="A959" s="129"/>
      <c r="B959" s="274"/>
      <c r="C959" s="98"/>
      <c r="D959" s="98"/>
      <c r="E959" s="276"/>
    </row>
    <row r="960" spans="1:5" ht="15.75">
      <c r="A960" s="129"/>
      <c r="B960" s="274"/>
      <c r="C960" s="98"/>
      <c r="D960" s="98"/>
      <c r="E960" s="276"/>
    </row>
    <row r="961" spans="1:5" ht="15.75">
      <c r="A961" s="129"/>
      <c r="B961" s="274"/>
      <c r="C961" s="98"/>
      <c r="D961" s="98"/>
      <c r="E961" s="276"/>
    </row>
    <row r="962" spans="1:5" ht="15.75">
      <c r="A962" s="129"/>
      <c r="B962" s="274"/>
      <c r="C962" s="98"/>
      <c r="D962" s="98"/>
      <c r="E962" s="276"/>
    </row>
    <row r="963" spans="1:5" ht="15.75">
      <c r="A963" s="129"/>
      <c r="B963" s="274"/>
      <c r="C963" s="98"/>
      <c r="D963" s="98"/>
      <c r="E963" s="276"/>
    </row>
    <row r="964" spans="1:5" ht="15.75">
      <c r="A964" s="129"/>
      <c r="B964" s="274"/>
      <c r="C964" s="98"/>
      <c r="D964" s="98"/>
      <c r="E964" s="276"/>
    </row>
    <row r="965" spans="1:5" ht="15.75">
      <c r="A965" s="129"/>
      <c r="B965" s="274"/>
      <c r="C965" s="98"/>
      <c r="D965" s="98"/>
      <c r="E965" s="276"/>
    </row>
    <row r="966" spans="1:5" ht="15.75">
      <c r="A966" s="129"/>
      <c r="B966" s="274"/>
      <c r="C966" s="98"/>
      <c r="D966" s="98"/>
      <c r="E966" s="276"/>
    </row>
    <row r="967" spans="1:5" ht="15.75">
      <c r="A967" s="129"/>
      <c r="B967" s="274"/>
      <c r="C967" s="98"/>
      <c r="D967" s="98"/>
      <c r="E967" s="276"/>
    </row>
    <row r="968" spans="1:5" ht="15.75">
      <c r="A968" s="129"/>
      <c r="B968" s="274"/>
      <c r="C968" s="98"/>
      <c r="D968" s="98"/>
      <c r="E968" s="276"/>
    </row>
    <row r="969" spans="1:5" ht="15.75">
      <c r="A969" s="129"/>
      <c r="B969" s="274"/>
      <c r="C969" s="98"/>
      <c r="D969" s="98"/>
      <c r="E969" s="276"/>
    </row>
    <row r="970" spans="1:5" ht="15.75">
      <c r="A970" s="129"/>
      <c r="B970" s="274"/>
      <c r="C970" s="98"/>
      <c r="D970" s="98"/>
      <c r="E970" s="276"/>
    </row>
    <row r="971" spans="1:5" ht="15.75">
      <c r="A971" s="129"/>
      <c r="B971" s="274"/>
      <c r="C971" s="98"/>
      <c r="D971" s="98"/>
      <c r="E971" s="276"/>
    </row>
    <row r="972" spans="1:5" ht="15.75">
      <c r="A972" s="129"/>
      <c r="B972" s="274"/>
      <c r="C972" s="98"/>
      <c r="D972" s="98"/>
      <c r="E972" s="276"/>
    </row>
    <row r="973" spans="1:5" ht="15.75">
      <c r="A973" s="129"/>
      <c r="B973" s="274"/>
      <c r="C973" s="98"/>
      <c r="D973" s="98"/>
      <c r="E973" s="276"/>
    </row>
    <row r="974" spans="1:5" ht="15.75">
      <c r="A974" s="129"/>
      <c r="B974" s="274"/>
      <c r="C974" s="98"/>
      <c r="D974" s="98"/>
      <c r="E974" s="276"/>
    </row>
    <row r="975" spans="1:5" ht="15.75">
      <c r="A975" s="129"/>
      <c r="B975" s="274"/>
      <c r="C975" s="98"/>
      <c r="D975" s="98"/>
      <c r="E975" s="276"/>
    </row>
    <row r="976" spans="1:5" ht="15.75">
      <c r="A976" s="129"/>
      <c r="B976" s="274"/>
      <c r="C976" s="98"/>
      <c r="D976" s="98"/>
      <c r="E976" s="276"/>
    </row>
    <row r="977" spans="1:5" ht="15.75">
      <c r="A977" s="129"/>
      <c r="B977" s="274"/>
      <c r="C977" s="98"/>
      <c r="D977" s="98"/>
      <c r="E977" s="276"/>
    </row>
    <row r="978" spans="1:5" ht="15.75">
      <c r="A978" s="129"/>
      <c r="B978" s="274"/>
      <c r="C978" s="98"/>
      <c r="D978" s="98"/>
      <c r="E978" s="276"/>
    </row>
    <row r="979" spans="1:5" ht="15.75">
      <c r="A979" s="129"/>
      <c r="B979" s="274"/>
      <c r="C979" s="98"/>
      <c r="D979" s="98"/>
      <c r="E979" s="276"/>
    </row>
    <row r="980" spans="1:5" ht="15.75">
      <c r="A980" s="129"/>
      <c r="B980" s="274"/>
      <c r="C980" s="98"/>
      <c r="D980" s="98"/>
      <c r="E980" s="276"/>
    </row>
    <row r="981" spans="1:5" ht="15.75">
      <c r="A981" s="129"/>
      <c r="B981" s="274"/>
      <c r="C981" s="98"/>
      <c r="D981" s="98"/>
      <c r="E981" s="276"/>
    </row>
    <row r="982" spans="1:5" ht="15.75">
      <c r="A982" s="129"/>
      <c r="B982" s="274"/>
      <c r="C982" s="98"/>
      <c r="D982" s="98"/>
      <c r="E982" s="276"/>
    </row>
    <row r="983" spans="1:5" ht="15.75">
      <c r="A983" s="129"/>
      <c r="B983" s="274"/>
      <c r="C983" s="98"/>
      <c r="D983" s="98"/>
      <c r="E983" s="276"/>
    </row>
    <row r="984" spans="1:5" ht="15.75">
      <c r="A984" s="129"/>
      <c r="B984" s="274"/>
      <c r="C984" s="98"/>
      <c r="D984" s="98"/>
      <c r="E984" s="276"/>
    </row>
    <row r="985" spans="1:5" ht="15.75">
      <c r="A985" s="129"/>
      <c r="B985" s="274"/>
      <c r="C985" s="98"/>
      <c r="D985" s="98"/>
      <c r="E985" s="276"/>
    </row>
    <row r="986" spans="1:5" ht="15.75">
      <c r="A986" s="129"/>
      <c r="B986" s="274"/>
      <c r="C986" s="98"/>
      <c r="D986" s="98"/>
      <c r="E986" s="276"/>
    </row>
    <row r="987" spans="1:5" ht="15.75">
      <c r="A987" s="129"/>
      <c r="B987" s="274"/>
      <c r="C987" s="98"/>
      <c r="D987" s="98"/>
      <c r="E987" s="276"/>
    </row>
    <row r="988" spans="1:5" ht="15.75">
      <c r="A988" s="129"/>
      <c r="B988" s="274"/>
      <c r="C988" s="98"/>
      <c r="D988" s="98"/>
      <c r="E988" s="276"/>
    </row>
    <row r="989" spans="1:5" ht="15.75">
      <c r="A989" s="129"/>
      <c r="B989" s="274"/>
      <c r="C989" s="98"/>
      <c r="D989" s="98"/>
      <c r="E989" s="276"/>
    </row>
    <row r="990" spans="1:5" ht="15.75">
      <c r="A990" s="129"/>
      <c r="B990" s="274"/>
      <c r="C990" s="98"/>
      <c r="D990" s="98"/>
      <c r="E990" s="276"/>
    </row>
    <row r="991" spans="1:5" ht="15.75">
      <c r="A991" s="129"/>
      <c r="B991" s="274"/>
      <c r="C991" s="98"/>
      <c r="D991" s="98"/>
      <c r="E991" s="276"/>
    </row>
    <row r="992" spans="1:5" ht="15.75">
      <c r="A992" s="129"/>
      <c r="B992" s="274"/>
      <c r="C992" s="98"/>
      <c r="D992" s="98"/>
      <c r="E992" s="276"/>
    </row>
    <row r="993" spans="1:5" ht="15.75">
      <c r="A993" s="129"/>
      <c r="B993" s="274"/>
      <c r="C993" s="98"/>
      <c r="D993" s="98"/>
      <c r="E993" s="276"/>
    </row>
    <row r="994" spans="1:5" ht="15.75">
      <c r="A994" s="129"/>
      <c r="B994" s="274"/>
      <c r="C994" s="98"/>
      <c r="D994" s="98"/>
      <c r="E994" s="276"/>
    </row>
    <row r="995" spans="1:5" ht="15.75">
      <c r="A995" s="129"/>
      <c r="B995" s="274"/>
      <c r="C995" s="98"/>
      <c r="D995" s="98"/>
      <c r="E995" s="276"/>
    </row>
    <row r="996" spans="1:5" ht="15.75">
      <c r="A996" s="129"/>
      <c r="B996" s="274"/>
      <c r="C996" s="98"/>
      <c r="D996" s="98"/>
      <c r="E996" s="276"/>
    </row>
    <row r="997" spans="1:5" ht="15.75">
      <c r="A997" s="129"/>
      <c r="B997" s="274"/>
      <c r="C997" s="98"/>
      <c r="D997" s="98"/>
      <c r="E997" s="276"/>
    </row>
    <row r="998" spans="1:5" ht="15.75">
      <c r="A998" s="129"/>
      <c r="B998" s="274"/>
      <c r="C998" s="98"/>
      <c r="D998" s="98"/>
      <c r="E998" s="276"/>
    </row>
    <row r="999" spans="1:5" ht="15.75">
      <c r="A999" s="129"/>
      <c r="B999" s="274"/>
      <c r="C999" s="98"/>
      <c r="D999" s="98"/>
      <c r="E999" s="276"/>
    </row>
    <row r="1000" spans="1:5" ht="15.75">
      <c r="A1000" s="129"/>
      <c r="B1000" s="274"/>
      <c r="C1000" s="98"/>
      <c r="D1000" s="98"/>
      <c r="E1000" s="276"/>
    </row>
    <row r="1001" spans="1:5" ht="15.75">
      <c r="A1001" s="129"/>
      <c r="B1001" s="274"/>
      <c r="C1001" s="98"/>
      <c r="D1001" s="98"/>
      <c r="E1001" s="276"/>
    </row>
    <row r="1002" spans="1:5" ht="15.75">
      <c r="A1002" s="129"/>
      <c r="B1002" s="274"/>
      <c r="C1002" s="98"/>
      <c r="D1002" s="98"/>
      <c r="E1002" s="276"/>
    </row>
    <row r="1003" spans="1:5" ht="15.75">
      <c r="A1003" s="129"/>
      <c r="B1003" s="274"/>
      <c r="C1003" s="98"/>
      <c r="D1003" s="98"/>
      <c r="E1003" s="276"/>
    </row>
    <row r="1004" spans="1:5" ht="15.75">
      <c r="A1004" s="129"/>
      <c r="B1004" s="274"/>
      <c r="C1004" s="98"/>
      <c r="D1004" s="98"/>
      <c r="E1004" s="276"/>
    </row>
    <row r="1005" spans="1:5" ht="15.75">
      <c r="A1005" s="129"/>
      <c r="B1005" s="274"/>
      <c r="C1005" s="98"/>
      <c r="D1005" s="98"/>
      <c r="E1005" s="276"/>
    </row>
    <row r="1006" spans="1:5" ht="15.75">
      <c r="A1006" s="129"/>
      <c r="B1006" s="274"/>
      <c r="C1006" s="98"/>
      <c r="D1006" s="98"/>
      <c r="E1006" s="276"/>
    </row>
    <row r="1007" spans="1:5" ht="15.75">
      <c r="A1007" s="129"/>
      <c r="B1007" s="274"/>
      <c r="C1007" s="98"/>
      <c r="D1007" s="98"/>
      <c r="E1007" s="276"/>
    </row>
    <row r="1008" spans="1:5" ht="15.75">
      <c r="A1008" s="129"/>
      <c r="B1008" s="274"/>
      <c r="C1008" s="98"/>
      <c r="D1008" s="98"/>
      <c r="E1008" s="276"/>
    </row>
    <row r="1009" spans="1:5" ht="15.75">
      <c r="A1009" s="129"/>
      <c r="B1009" s="274"/>
      <c r="C1009" s="98"/>
      <c r="D1009" s="98"/>
      <c r="E1009" s="276"/>
    </row>
    <row r="1010" spans="1:5" ht="15.75">
      <c r="A1010" s="129"/>
      <c r="B1010" s="274"/>
      <c r="C1010" s="98"/>
      <c r="D1010" s="98"/>
      <c r="E1010" s="276"/>
    </row>
    <row r="1011" spans="1:5" ht="15.75">
      <c r="A1011" s="129"/>
      <c r="B1011" s="274"/>
      <c r="C1011" s="98"/>
      <c r="D1011" s="98"/>
      <c r="E1011" s="276"/>
    </row>
    <row r="1012" spans="1:5" ht="15.75">
      <c r="A1012" s="129"/>
      <c r="B1012" s="274"/>
      <c r="C1012" s="98"/>
      <c r="D1012" s="98"/>
      <c r="E1012" s="276"/>
    </row>
    <row r="1013" spans="1:5" ht="15.75">
      <c r="A1013" s="129"/>
      <c r="B1013" s="274"/>
      <c r="C1013" s="98"/>
      <c r="D1013" s="98"/>
      <c r="E1013" s="276"/>
    </row>
    <row r="1014" spans="1:5" ht="15.75">
      <c r="A1014" s="129"/>
      <c r="B1014" s="274"/>
      <c r="C1014" s="98"/>
      <c r="D1014" s="98"/>
      <c r="E1014" s="276"/>
    </row>
    <row r="1015" spans="1:5" ht="15.75">
      <c r="A1015" s="129"/>
      <c r="B1015" s="274"/>
      <c r="C1015" s="98"/>
      <c r="D1015" s="98"/>
      <c r="E1015" s="276"/>
    </row>
    <row r="1016" spans="1:5" ht="15.75">
      <c r="A1016" s="129"/>
      <c r="B1016" s="274"/>
      <c r="C1016" s="98"/>
      <c r="D1016" s="98"/>
      <c r="E1016" s="276"/>
    </row>
    <row r="1017" spans="1:5" ht="15.75">
      <c r="A1017" s="129"/>
      <c r="B1017" s="274"/>
      <c r="C1017" s="98"/>
      <c r="D1017" s="98"/>
      <c r="E1017" s="276"/>
    </row>
    <row r="1018" spans="1:5" ht="15.75">
      <c r="A1018" s="129"/>
      <c r="B1018" s="274"/>
      <c r="C1018" s="98"/>
      <c r="D1018" s="98"/>
      <c r="E1018" s="276"/>
    </row>
    <row r="1019" spans="1:5" ht="15.75">
      <c r="A1019" s="129"/>
      <c r="B1019" s="274"/>
      <c r="C1019" s="98"/>
      <c r="D1019" s="98"/>
      <c r="E1019" s="276"/>
    </row>
    <row r="1020" spans="1:5" ht="15.75">
      <c r="A1020" s="129"/>
      <c r="B1020" s="274"/>
      <c r="C1020" s="98"/>
      <c r="D1020" s="98"/>
      <c r="E1020" s="276"/>
    </row>
    <row r="1021" spans="1:5" ht="15.75">
      <c r="A1021" s="129"/>
      <c r="B1021" s="274"/>
      <c r="C1021" s="98"/>
      <c r="D1021" s="98"/>
      <c r="E1021" s="276"/>
    </row>
    <row r="1022" spans="1:5" ht="15.75">
      <c r="A1022" s="129"/>
      <c r="B1022" s="274"/>
      <c r="C1022" s="98"/>
      <c r="D1022" s="98"/>
      <c r="E1022" s="276"/>
    </row>
    <row r="1023" spans="1:5" ht="15.75">
      <c r="A1023" s="129"/>
      <c r="B1023" s="274"/>
      <c r="C1023" s="98"/>
      <c r="D1023" s="98"/>
      <c r="E1023" s="276"/>
    </row>
    <row r="1024" spans="1:5" ht="15.75">
      <c r="A1024" s="129"/>
      <c r="B1024" s="274"/>
      <c r="C1024" s="98"/>
      <c r="D1024" s="98"/>
      <c r="E1024" s="276"/>
    </row>
    <row r="1025" spans="1:5" ht="15.75">
      <c r="A1025" s="129"/>
      <c r="B1025" s="274"/>
      <c r="C1025" s="98"/>
      <c r="D1025" s="98"/>
      <c r="E1025" s="276"/>
    </row>
    <row r="1026" spans="1:5" ht="15.75">
      <c r="A1026" s="129"/>
      <c r="B1026" s="274"/>
      <c r="C1026" s="98"/>
      <c r="D1026" s="98"/>
      <c r="E1026" s="276"/>
    </row>
    <row r="1027" spans="1:5" ht="15.75">
      <c r="A1027" s="129"/>
      <c r="B1027" s="274"/>
      <c r="C1027" s="98"/>
      <c r="D1027" s="98"/>
      <c r="E1027" s="276"/>
    </row>
    <row r="1028" spans="1:5" ht="15.75">
      <c r="A1028" s="129"/>
      <c r="B1028" s="274"/>
      <c r="C1028" s="98"/>
      <c r="D1028" s="98"/>
      <c r="E1028" s="276"/>
    </row>
    <row r="1029" spans="1:5" ht="15.75">
      <c r="A1029" s="129"/>
      <c r="B1029" s="274"/>
      <c r="C1029" s="98"/>
      <c r="D1029" s="98"/>
      <c r="E1029" s="276"/>
    </row>
    <row r="1030" spans="1:5" ht="15.75">
      <c r="A1030" s="129"/>
      <c r="B1030" s="274"/>
      <c r="C1030" s="98"/>
      <c r="D1030" s="98"/>
      <c r="E1030" s="276"/>
    </row>
    <row r="1031" spans="1:5" ht="15.75">
      <c r="A1031" s="129"/>
      <c r="B1031" s="274"/>
      <c r="C1031" s="98"/>
      <c r="D1031" s="98"/>
      <c r="E1031" s="276"/>
    </row>
    <row r="1032" spans="1:5" ht="15.75">
      <c r="A1032" s="129"/>
      <c r="B1032" s="274"/>
      <c r="C1032" s="98"/>
      <c r="D1032" s="98"/>
      <c r="E1032" s="276"/>
    </row>
    <row r="1033" spans="1:5" ht="15.75">
      <c r="A1033" s="129"/>
      <c r="B1033" s="274"/>
      <c r="C1033" s="98"/>
      <c r="D1033" s="98"/>
      <c r="E1033" s="276"/>
    </row>
    <row r="1034" spans="1:5" ht="15.75">
      <c r="A1034" s="129"/>
      <c r="B1034" s="274"/>
      <c r="C1034" s="98"/>
      <c r="D1034" s="98"/>
      <c r="E1034" s="276"/>
    </row>
    <row r="1035" spans="1:5" ht="15.75">
      <c r="A1035" s="129"/>
      <c r="B1035" s="274"/>
      <c r="C1035" s="98"/>
      <c r="D1035" s="98"/>
      <c r="E1035" s="276"/>
    </row>
    <row r="1036" spans="1:5" ht="15.75">
      <c r="A1036" s="129"/>
      <c r="B1036" s="274"/>
      <c r="C1036" s="98"/>
      <c r="D1036" s="98"/>
      <c r="E1036" s="276"/>
    </row>
    <row r="1037" spans="1:5" ht="15.75">
      <c r="A1037" s="129"/>
      <c r="B1037" s="274"/>
      <c r="C1037" s="98"/>
      <c r="D1037" s="98"/>
      <c r="E1037" s="276"/>
    </row>
    <row r="1038" spans="1:5" ht="15.75">
      <c r="A1038" s="129"/>
      <c r="B1038" s="274"/>
      <c r="C1038" s="98"/>
      <c r="D1038" s="98"/>
      <c r="E1038" s="276"/>
    </row>
    <row r="1039" spans="1:5" ht="15.75">
      <c r="A1039" s="129"/>
      <c r="B1039" s="274"/>
      <c r="C1039" s="98"/>
      <c r="D1039" s="98"/>
      <c r="E1039" s="276"/>
    </row>
    <row r="1040" spans="1:5" ht="15.75">
      <c r="A1040" s="129"/>
      <c r="B1040" s="274"/>
      <c r="C1040" s="98"/>
      <c r="D1040" s="98"/>
      <c r="E1040" s="276"/>
    </row>
    <row r="1041" spans="1:5" ht="15.75">
      <c r="A1041" s="129"/>
      <c r="B1041" s="274"/>
      <c r="C1041" s="98"/>
      <c r="D1041" s="98"/>
      <c r="E1041" s="276"/>
    </row>
    <row r="1042" spans="1:5" ht="15.75">
      <c r="A1042" s="129"/>
      <c r="B1042" s="274"/>
      <c r="C1042" s="98"/>
      <c r="D1042" s="98"/>
      <c r="E1042" s="276"/>
    </row>
    <row r="1043" spans="1:5" ht="15.75">
      <c r="A1043" s="129"/>
      <c r="B1043" s="274"/>
      <c r="C1043" s="98"/>
      <c r="D1043" s="98"/>
      <c r="E1043" s="276"/>
    </row>
    <row r="1044" spans="1:5" ht="15.75">
      <c r="A1044" s="129"/>
      <c r="B1044" s="274"/>
      <c r="C1044" s="98"/>
      <c r="D1044" s="98"/>
      <c r="E1044" s="276"/>
    </row>
    <row r="1045" spans="1:5" ht="15.75">
      <c r="A1045" s="129"/>
      <c r="B1045" s="274"/>
      <c r="C1045" s="98"/>
      <c r="D1045" s="98"/>
      <c r="E1045" s="276"/>
    </row>
    <row r="1046" spans="1:5" ht="15.75">
      <c r="A1046" s="129"/>
      <c r="B1046" s="274"/>
      <c r="C1046" s="98"/>
      <c r="D1046" s="98"/>
      <c r="E1046" s="276"/>
    </row>
    <row r="1047" spans="1:5" ht="15.75">
      <c r="A1047" s="129"/>
      <c r="B1047" s="274"/>
      <c r="C1047" s="98"/>
      <c r="D1047" s="98"/>
      <c r="E1047" s="276"/>
    </row>
    <row r="1048" spans="1:5" ht="15.75">
      <c r="A1048" s="129"/>
      <c r="B1048" s="274"/>
      <c r="C1048" s="98"/>
      <c r="D1048" s="98"/>
      <c r="E1048" s="276"/>
    </row>
    <row r="1049" spans="1:5" ht="15.75">
      <c r="A1049" s="129"/>
      <c r="B1049" s="274"/>
      <c r="C1049" s="98"/>
      <c r="D1049" s="98"/>
      <c r="E1049" s="276"/>
    </row>
    <row r="1050" spans="1:5" ht="15.75">
      <c r="A1050" s="129"/>
      <c r="B1050" s="274"/>
      <c r="C1050" s="98"/>
      <c r="D1050" s="98"/>
      <c r="E1050" s="276"/>
    </row>
    <row r="1051" spans="1:5" ht="15.75">
      <c r="A1051" s="129"/>
      <c r="B1051" s="274"/>
      <c r="C1051" s="98"/>
      <c r="D1051" s="98"/>
      <c r="E1051" s="276"/>
    </row>
    <row r="1052" spans="1:5" ht="15.75">
      <c r="A1052" s="129"/>
      <c r="B1052" s="274"/>
      <c r="C1052" s="98"/>
      <c r="D1052" s="98"/>
      <c r="E1052" s="276"/>
    </row>
    <row r="1053" spans="1:5" ht="15.75">
      <c r="A1053" s="129"/>
      <c r="B1053" s="274"/>
      <c r="C1053" s="98"/>
      <c r="D1053" s="98"/>
      <c r="E1053" s="276"/>
    </row>
    <row r="1054" spans="1:5" ht="15.75">
      <c r="A1054" s="129"/>
      <c r="B1054" s="274"/>
      <c r="C1054" s="98"/>
      <c r="D1054" s="98"/>
      <c r="E1054" s="276"/>
    </row>
    <row r="1055" spans="1:5" ht="15.75">
      <c r="A1055" s="129"/>
      <c r="B1055" s="274"/>
      <c r="C1055" s="98"/>
      <c r="D1055" s="98"/>
      <c r="E1055" s="276"/>
    </row>
    <row r="1056" spans="1:5" ht="15.75">
      <c r="A1056" s="129"/>
      <c r="B1056" s="274"/>
      <c r="C1056" s="98"/>
      <c r="D1056" s="98"/>
      <c r="E1056" s="276"/>
    </row>
    <row r="1057" spans="1:5" ht="15.75">
      <c r="A1057" s="129"/>
      <c r="B1057" s="274"/>
      <c r="C1057" s="98"/>
      <c r="D1057" s="98"/>
      <c r="E1057" s="276"/>
    </row>
    <row r="1058" spans="1:5" ht="15.75">
      <c r="A1058" s="129"/>
      <c r="B1058" s="274"/>
      <c r="C1058" s="98"/>
      <c r="D1058" s="98"/>
      <c r="E1058" s="276"/>
    </row>
    <row r="1059" spans="1:5" ht="15.75">
      <c r="A1059" s="129"/>
      <c r="B1059" s="274"/>
      <c r="C1059" s="98"/>
      <c r="D1059" s="98"/>
      <c r="E1059" s="276"/>
    </row>
    <row r="1060" spans="1:5" ht="15.75">
      <c r="A1060" s="129"/>
      <c r="B1060" s="274"/>
      <c r="C1060" s="98"/>
      <c r="D1060" s="98"/>
      <c r="E1060" s="276"/>
    </row>
    <row r="1061" spans="1:5" ht="15.75">
      <c r="A1061" s="129"/>
      <c r="B1061" s="274"/>
      <c r="C1061" s="98"/>
      <c r="D1061" s="98"/>
      <c r="E1061" s="276"/>
    </row>
    <row r="1062" spans="1:5" ht="15.75">
      <c r="A1062" s="129"/>
      <c r="B1062" s="274"/>
      <c r="C1062" s="98"/>
      <c r="D1062" s="98"/>
      <c r="E1062" s="276"/>
    </row>
    <row r="1063" spans="1:5" ht="15.75">
      <c r="A1063" s="129"/>
      <c r="B1063" s="274"/>
      <c r="C1063" s="98"/>
      <c r="D1063" s="98"/>
      <c r="E1063" s="276"/>
    </row>
    <row r="1064" spans="1:5" ht="15.75">
      <c r="A1064" s="129"/>
      <c r="B1064" s="274"/>
      <c r="C1064" s="98"/>
      <c r="D1064" s="98"/>
      <c r="E1064" s="276"/>
    </row>
    <row r="1065" spans="1:5" ht="15.75">
      <c r="A1065" s="129"/>
      <c r="B1065" s="274"/>
      <c r="C1065" s="98"/>
      <c r="D1065" s="98"/>
      <c r="E1065" s="276"/>
    </row>
    <row r="1066" spans="1:5" ht="15.75">
      <c r="A1066" s="129"/>
      <c r="B1066" s="274"/>
      <c r="C1066" s="98"/>
      <c r="D1066" s="98"/>
      <c r="E1066" s="276"/>
    </row>
    <row r="1067" spans="1:5" ht="15.75">
      <c r="A1067" s="129"/>
      <c r="B1067" s="274"/>
      <c r="C1067" s="98"/>
      <c r="D1067" s="98"/>
      <c r="E1067" s="276"/>
    </row>
    <row r="1068" spans="1:5" ht="15.75">
      <c r="A1068" s="129"/>
      <c r="B1068" s="274"/>
      <c r="C1068" s="98"/>
      <c r="D1068" s="98"/>
      <c r="E1068" s="276"/>
    </row>
    <row r="1069" spans="1:5" ht="15.75">
      <c r="A1069" s="129"/>
      <c r="B1069" s="274"/>
      <c r="C1069" s="98"/>
      <c r="D1069" s="98"/>
      <c r="E1069" s="276"/>
    </row>
    <row r="1070" spans="1:5" ht="15.75">
      <c r="A1070" s="129"/>
      <c r="B1070" s="274"/>
      <c r="C1070" s="98"/>
      <c r="D1070" s="98"/>
      <c r="E1070" s="276"/>
    </row>
    <row r="1071" spans="1:5" ht="15.75">
      <c r="A1071" s="129"/>
      <c r="B1071" s="274"/>
      <c r="C1071" s="98"/>
      <c r="D1071" s="98"/>
      <c r="E1071" s="276"/>
    </row>
    <row r="1072" spans="1:5" ht="15.75">
      <c r="A1072" s="129"/>
      <c r="B1072" s="274"/>
      <c r="C1072" s="98"/>
      <c r="D1072" s="98"/>
      <c r="E1072" s="276"/>
    </row>
    <row r="1073" spans="1:5" ht="15.75">
      <c r="A1073" s="129"/>
      <c r="B1073" s="274"/>
      <c r="C1073" s="98"/>
      <c r="D1073" s="98"/>
      <c r="E1073" s="276"/>
    </row>
    <row r="1074" spans="1:5" ht="15.75">
      <c r="A1074" s="129"/>
      <c r="B1074" s="274"/>
      <c r="C1074" s="98"/>
      <c r="D1074" s="98"/>
      <c r="E1074" s="276"/>
    </row>
    <row r="1075" spans="1:5" ht="15.75">
      <c r="A1075" s="129"/>
      <c r="B1075" s="274"/>
      <c r="C1075" s="98"/>
      <c r="D1075" s="98"/>
      <c r="E1075" s="276"/>
    </row>
    <row r="1076" spans="1:5" ht="15.75">
      <c r="A1076" s="129"/>
      <c r="B1076" s="274"/>
      <c r="C1076" s="98"/>
      <c r="D1076" s="98"/>
      <c r="E1076" s="276"/>
    </row>
    <row r="1077" spans="1:5" ht="15.75">
      <c r="A1077" s="129"/>
      <c r="B1077" s="274"/>
      <c r="C1077" s="98"/>
      <c r="D1077" s="98"/>
      <c r="E1077" s="276"/>
    </row>
    <row r="1078" spans="1:5" ht="15.75">
      <c r="A1078" s="129"/>
      <c r="B1078" s="274"/>
      <c r="C1078" s="98"/>
      <c r="D1078" s="98"/>
      <c r="E1078" s="276"/>
    </row>
    <row r="1079" spans="1:5" ht="15.75">
      <c r="A1079" s="129"/>
      <c r="B1079" s="274"/>
      <c r="C1079" s="98"/>
      <c r="D1079" s="98"/>
      <c r="E1079" s="276"/>
    </row>
    <row r="1080" spans="1:5" ht="15.75">
      <c r="A1080" s="129"/>
      <c r="B1080" s="274"/>
      <c r="C1080" s="98"/>
      <c r="D1080" s="98"/>
      <c r="E1080" s="276"/>
    </row>
    <row r="1081" spans="1:5" ht="15.75">
      <c r="A1081" s="129"/>
      <c r="B1081" s="274"/>
      <c r="C1081" s="98"/>
      <c r="D1081" s="98"/>
      <c r="E1081" s="276"/>
    </row>
    <row r="1082" spans="1:5" ht="15.75">
      <c r="A1082" s="129"/>
      <c r="B1082" s="274"/>
      <c r="C1082" s="98"/>
      <c r="D1082" s="98"/>
      <c r="E1082" s="276"/>
    </row>
    <row r="1083" spans="1:5" ht="15.75">
      <c r="A1083" s="129"/>
      <c r="B1083" s="274"/>
      <c r="C1083" s="98"/>
      <c r="D1083" s="98"/>
      <c r="E1083" s="276"/>
    </row>
    <row r="1084" spans="1:5" ht="15.75">
      <c r="A1084" s="129"/>
      <c r="B1084" s="274"/>
      <c r="C1084" s="98"/>
      <c r="D1084" s="98"/>
      <c r="E1084" s="276"/>
    </row>
    <row r="1085" spans="1:5" ht="15.75">
      <c r="A1085" s="129"/>
      <c r="B1085" s="274"/>
      <c r="C1085" s="98"/>
      <c r="D1085" s="98"/>
      <c r="E1085" s="276"/>
    </row>
    <row r="1086" spans="1:5" ht="15.75">
      <c r="A1086" s="129"/>
      <c r="B1086" s="274"/>
      <c r="C1086" s="98"/>
      <c r="D1086" s="98"/>
      <c r="E1086" s="276"/>
    </row>
    <row r="1087" spans="1:5" ht="15.75">
      <c r="A1087" s="129"/>
      <c r="B1087" s="274"/>
      <c r="C1087" s="98"/>
      <c r="D1087" s="98"/>
      <c r="E1087" s="276"/>
    </row>
    <row r="1088" spans="1:5" ht="15.75">
      <c r="A1088" s="129"/>
      <c r="B1088" s="274"/>
      <c r="C1088" s="98"/>
      <c r="D1088" s="98"/>
      <c r="E1088" s="276"/>
    </row>
    <row r="1089" spans="1:5" ht="15.75">
      <c r="A1089" s="129"/>
      <c r="B1089" s="274"/>
      <c r="C1089" s="98"/>
      <c r="D1089" s="98"/>
      <c r="E1089" s="276"/>
    </row>
    <row r="1090" spans="1:5" ht="15.75">
      <c r="A1090" s="129"/>
      <c r="B1090" s="274"/>
      <c r="C1090" s="98"/>
      <c r="D1090" s="98"/>
      <c r="E1090" s="276"/>
    </row>
    <row r="1091" spans="1:5" ht="15.75">
      <c r="A1091" s="129"/>
      <c r="B1091" s="274"/>
      <c r="C1091" s="98"/>
      <c r="D1091" s="98"/>
      <c r="E1091" s="276"/>
    </row>
    <row r="1092" spans="1:5" ht="15.75">
      <c r="A1092" s="129"/>
      <c r="B1092" s="274"/>
      <c r="C1092" s="98"/>
      <c r="D1092" s="98"/>
      <c r="E1092" s="276"/>
    </row>
    <row r="1093" spans="1:5" ht="15.75">
      <c r="A1093" s="129"/>
      <c r="B1093" s="274"/>
      <c r="C1093" s="98"/>
      <c r="D1093" s="98"/>
      <c r="E1093" s="276"/>
    </row>
    <row r="1094" spans="1:5" ht="15.75">
      <c r="A1094" s="129"/>
      <c r="B1094" s="274"/>
      <c r="C1094" s="98"/>
      <c r="D1094" s="98"/>
      <c r="E1094" s="276"/>
    </row>
    <row r="1095" spans="1:5" ht="15.75">
      <c r="A1095" s="129"/>
      <c r="B1095" s="274"/>
      <c r="C1095" s="98"/>
      <c r="D1095" s="98"/>
      <c r="E1095" s="276"/>
    </row>
    <row r="1096" spans="1:5" ht="15.75">
      <c r="A1096" s="129"/>
      <c r="B1096" s="274"/>
      <c r="C1096" s="98"/>
      <c r="D1096" s="98"/>
      <c r="E1096" s="276"/>
    </row>
    <row r="1097" spans="1:5" ht="15.75">
      <c r="A1097" s="129"/>
      <c r="B1097" s="274"/>
      <c r="C1097" s="98"/>
      <c r="D1097" s="98"/>
      <c r="E1097" s="276"/>
    </row>
    <row r="1098" spans="1:5" ht="15.75">
      <c r="A1098" s="129"/>
      <c r="B1098" s="274"/>
      <c r="C1098" s="98"/>
      <c r="D1098" s="98"/>
      <c r="E1098" s="276"/>
    </row>
    <row r="1099" spans="1:5" ht="15.75">
      <c r="A1099" s="129"/>
      <c r="B1099" s="274"/>
      <c r="C1099" s="98"/>
      <c r="D1099" s="98"/>
      <c r="E1099" s="276"/>
    </row>
    <row r="1100" spans="1:5" ht="15.75">
      <c r="A1100" s="129"/>
      <c r="B1100" s="274"/>
      <c r="C1100" s="98"/>
      <c r="D1100" s="98"/>
      <c r="E1100" s="276"/>
    </row>
    <row r="1101" spans="1:5" ht="15.75">
      <c r="A1101" s="129"/>
      <c r="B1101" s="274"/>
      <c r="C1101" s="98"/>
      <c r="D1101" s="98"/>
      <c r="E1101" s="276"/>
    </row>
    <row r="1102" spans="1:5" ht="15.75">
      <c r="A1102" s="129"/>
      <c r="B1102" s="274"/>
      <c r="C1102" s="98"/>
      <c r="D1102" s="98"/>
      <c r="E1102" s="276"/>
    </row>
    <row r="1103" spans="1:5" ht="15.75">
      <c r="A1103" s="129"/>
      <c r="B1103" s="274"/>
      <c r="C1103" s="98"/>
      <c r="D1103" s="98"/>
      <c r="E1103" s="276"/>
    </row>
    <row r="1104" spans="1:5" ht="15.75">
      <c r="A1104" s="129"/>
      <c r="B1104" s="274"/>
      <c r="C1104" s="98"/>
      <c r="D1104" s="98"/>
      <c r="E1104" s="276"/>
    </row>
    <row r="1105" spans="1:5" ht="15.75">
      <c r="A1105" s="129"/>
      <c r="B1105" s="274"/>
      <c r="C1105" s="98"/>
      <c r="D1105" s="98"/>
      <c r="E1105" s="276"/>
    </row>
    <row r="1106" spans="1:5" ht="15.75">
      <c r="A1106" s="129"/>
      <c r="B1106" s="274"/>
      <c r="C1106" s="98"/>
      <c r="D1106" s="98"/>
      <c r="E1106" s="276"/>
    </row>
    <row r="1107" spans="1:5" ht="15.75">
      <c r="A1107" s="129"/>
      <c r="B1107" s="274"/>
      <c r="C1107" s="98"/>
      <c r="D1107" s="98"/>
      <c r="E1107" s="276"/>
    </row>
    <row r="1108" spans="1:5" ht="15.75">
      <c r="A1108" s="129"/>
      <c r="B1108" s="274"/>
      <c r="C1108" s="98"/>
      <c r="D1108" s="98"/>
      <c r="E1108" s="276"/>
    </row>
    <row r="1109" spans="1:5" ht="15.75">
      <c r="A1109" s="129"/>
      <c r="B1109" s="274"/>
      <c r="C1109" s="98"/>
      <c r="D1109" s="98"/>
      <c r="E1109" s="276"/>
    </row>
    <row r="1110" spans="1:5" ht="15.75">
      <c r="A1110" s="129"/>
      <c r="B1110" s="274"/>
      <c r="C1110" s="98"/>
      <c r="D1110" s="98"/>
      <c r="E1110" s="276"/>
    </row>
    <row r="1111" spans="1:5" ht="15.75">
      <c r="A1111" s="129"/>
      <c r="B1111" s="274"/>
      <c r="C1111" s="98"/>
      <c r="D1111" s="98"/>
      <c r="E1111" s="276"/>
    </row>
    <row r="1112" spans="1:5" ht="15.75">
      <c r="A1112" s="129"/>
      <c r="B1112" s="274"/>
      <c r="C1112" s="98"/>
      <c r="D1112" s="98"/>
      <c r="E1112" s="276"/>
    </row>
    <row r="1113" spans="1:5" ht="15.75">
      <c r="A1113" s="129"/>
      <c r="B1113" s="274"/>
      <c r="C1113" s="98"/>
      <c r="D1113" s="98"/>
      <c r="E1113" s="276"/>
    </row>
    <row r="1114" spans="1:5" ht="15.75">
      <c r="A1114" s="129"/>
      <c r="B1114" s="274"/>
      <c r="C1114" s="98"/>
      <c r="D1114" s="98"/>
      <c r="E1114" s="276"/>
    </row>
    <row r="1115" spans="1:5" ht="15.75">
      <c r="A1115" s="129"/>
      <c r="B1115" s="274"/>
      <c r="C1115" s="98"/>
      <c r="D1115" s="98"/>
      <c r="E1115" s="276"/>
    </row>
    <row r="1116" spans="1:5" ht="15.75">
      <c r="A1116" s="129"/>
      <c r="B1116" s="274"/>
      <c r="C1116" s="98"/>
      <c r="D1116" s="98"/>
      <c r="E1116" s="276"/>
    </row>
    <row r="1117" spans="1:5" ht="15.75">
      <c r="A1117" s="129"/>
      <c r="B1117" s="274"/>
      <c r="C1117" s="98"/>
      <c r="D1117" s="98"/>
      <c r="E1117" s="276"/>
    </row>
    <row r="1118" spans="1:5" ht="15.75">
      <c r="A1118" s="129"/>
      <c r="B1118" s="274"/>
      <c r="C1118" s="98"/>
      <c r="D1118" s="98"/>
      <c r="E1118" s="276"/>
    </row>
    <row r="1119" spans="1:5" ht="15.75">
      <c r="A1119" s="129"/>
      <c r="B1119" s="274"/>
      <c r="C1119" s="98"/>
      <c r="D1119" s="98"/>
      <c r="E1119" s="276"/>
    </row>
    <row r="1120" spans="1:5" ht="15.75">
      <c r="A1120" s="129"/>
      <c r="B1120" s="274"/>
      <c r="C1120" s="98"/>
      <c r="D1120" s="98"/>
      <c r="E1120" s="276"/>
    </row>
    <row r="1121" spans="1:5" ht="15.75">
      <c r="A1121" s="129"/>
      <c r="B1121" s="274"/>
      <c r="C1121" s="98"/>
      <c r="D1121" s="98"/>
      <c r="E1121" s="276"/>
    </row>
    <row r="1122" spans="1:5" ht="15.75">
      <c r="A1122" s="129"/>
      <c r="B1122" s="274"/>
      <c r="C1122" s="98"/>
      <c r="D1122" s="98"/>
      <c r="E1122" s="276"/>
    </row>
    <row r="1123" spans="1:5" ht="15.75">
      <c r="A1123" s="129"/>
      <c r="B1123" s="274"/>
      <c r="C1123" s="98"/>
      <c r="D1123" s="98"/>
      <c r="E1123" s="276"/>
    </row>
    <row r="1124" spans="1:5" ht="15.75">
      <c r="A1124" s="129"/>
      <c r="B1124" s="274"/>
      <c r="C1124" s="98"/>
      <c r="D1124" s="98"/>
      <c r="E1124" s="276"/>
    </row>
    <row r="1125" spans="1:5" ht="15.75">
      <c r="A1125" s="129"/>
      <c r="B1125" s="274"/>
      <c r="C1125" s="98"/>
      <c r="D1125" s="98"/>
      <c r="E1125" s="276"/>
    </row>
    <row r="1126" spans="1:5" ht="15.75">
      <c r="A1126" s="129"/>
      <c r="B1126" s="274"/>
      <c r="C1126" s="98"/>
      <c r="D1126" s="98"/>
      <c r="E1126" s="276"/>
    </row>
    <row r="1127" spans="1:5" ht="15.75">
      <c r="A1127" s="129"/>
      <c r="B1127" s="274"/>
      <c r="C1127" s="98"/>
      <c r="D1127" s="98"/>
      <c r="E1127" s="276"/>
    </row>
    <row r="1128" spans="1:5" ht="15.75">
      <c r="A1128" s="129"/>
      <c r="B1128" s="274"/>
      <c r="C1128" s="98"/>
      <c r="D1128" s="98"/>
      <c r="E1128" s="276"/>
    </row>
    <row r="1129" spans="1:5" ht="15.75">
      <c r="A1129" s="129"/>
      <c r="B1129" s="274"/>
      <c r="C1129" s="98"/>
      <c r="D1129" s="98"/>
      <c r="E1129" s="276"/>
    </row>
    <row r="1130" spans="1:5" ht="15.75">
      <c r="A1130" s="129"/>
      <c r="B1130" s="274"/>
      <c r="C1130" s="98"/>
      <c r="D1130" s="98"/>
      <c r="E1130" s="276"/>
    </row>
    <row r="1131" spans="1:5" ht="15.75">
      <c r="A1131" s="129"/>
      <c r="B1131" s="274"/>
      <c r="C1131" s="98"/>
      <c r="D1131" s="98"/>
      <c r="E1131" s="276"/>
    </row>
    <row r="1132" spans="1:5" ht="15.75">
      <c r="A1132" s="129"/>
      <c r="B1132" s="274"/>
      <c r="C1132" s="98"/>
      <c r="D1132" s="98"/>
      <c r="E1132" s="276"/>
    </row>
    <row r="1133" spans="1:5" ht="15.75">
      <c r="A1133" s="129"/>
      <c r="B1133" s="274"/>
      <c r="C1133" s="98"/>
      <c r="D1133" s="98"/>
      <c r="E1133" s="276"/>
    </row>
    <row r="1134" spans="1:5" ht="15.75">
      <c r="A1134" s="129"/>
      <c r="B1134" s="274"/>
      <c r="C1134" s="98"/>
      <c r="D1134" s="98"/>
      <c r="E1134" s="276"/>
    </row>
    <row r="1135" spans="1:5" ht="15.75">
      <c r="A1135" s="129"/>
      <c r="B1135" s="274"/>
      <c r="C1135" s="98"/>
      <c r="D1135" s="98"/>
      <c r="E1135" s="276"/>
    </row>
    <row r="1136" spans="1:5" ht="15.75">
      <c r="A1136" s="129"/>
      <c r="B1136" s="274"/>
      <c r="C1136" s="98"/>
      <c r="D1136" s="98"/>
      <c r="E1136" s="276"/>
    </row>
    <row r="1137" spans="1:5" ht="15.75">
      <c r="A1137" s="129"/>
      <c r="B1137" s="274"/>
      <c r="C1137" s="98"/>
      <c r="D1137" s="98"/>
      <c r="E1137" s="276"/>
    </row>
    <row r="1138" spans="1:5" ht="15.75">
      <c r="A1138" s="129"/>
      <c r="B1138" s="274"/>
      <c r="C1138" s="98"/>
      <c r="D1138" s="98"/>
      <c r="E1138" s="276"/>
    </row>
    <row r="1139" spans="1:5" ht="15.75">
      <c r="A1139" s="129"/>
      <c r="B1139" s="274"/>
      <c r="C1139" s="98"/>
      <c r="D1139" s="98"/>
      <c r="E1139" s="276"/>
    </row>
    <row r="1140" spans="1:5" ht="15.75">
      <c r="A1140" s="129"/>
      <c r="B1140" s="274"/>
      <c r="C1140" s="98"/>
      <c r="D1140" s="98"/>
      <c r="E1140" s="276"/>
    </row>
    <row r="1141" spans="1:5" ht="15.75">
      <c r="A1141" s="129"/>
      <c r="B1141" s="274"/>
      <c r="C1141" s="98"/>
      <c r="D1141" s="98"/>
      <c r="E1141" s="276"/>
    </row>
    <row r="1142" spans="1:5" ht="15.75">
      <c r="A1142" s="129"/>
      <c r="B1142" s="274"/>
      <c r="C1142" s="98"/>
      <c r="D1142" s="98"/>
      <c r="E1142" s="276"/>
    </row>
    <row r="1143" spans="1:5" ht="15.75">
      <c r="A1143" s="129"/>
      <c r="B1143" s="274"/>
      <c r="C1143" s="98"/>
      <c r="D1143" s="98"/>
      <c r="E1143" s="276"/>
    </row>
    <row r="1144" spans="1:5" ht="15.75">
      <c r="A1144" s="129"/>
      <c r="B1144" s="274"/>
      <c r="C1144" s="98"/>
      <c r="D1144" s="98"/>
      <c r="E1144" s="276"/>
    </row>
    <row r="1145" spans="1:5" ht="15.75">
      <c r="A1145" s="129"/>
      <c r="B1145" s="274"/>
      <c r="C1145" s="98"/>
      <c r="D1145" s="98"/>
      <c r="E1145" s="276"/>
    </row>
    <row r="1146" spans="1:5" ht="15.75">
      <c r="A1146" s="129"/>
      <c r="B1146" s="274"/>
      <c r="C1146" s="98"/>
      <c r="D1146" s="98"/>
      <c r="E1146" s="276"/>
    </row>
    <row r="1147" spans="1:5" ht="15.75">
      <c r="A1147" s="129"/>
      <c r="B1147" s="274"/>
      <c r="C1147" s="98"/>
      <c r="D1147" s="98"/>
      <c r="E1147" s="276"/>
    </row>
    <row r="1148" spans="1:5" ht="15.75">
      <c r="A1148" s="129"/>
      <c r="B1148" s="274"/>
      <c r="C1148" s="98"/>
      <c r="D1148" s="98"/>
      <c r="E1148" s="276"/>
    </row>
    <row r="1149" spans="1:5" ht="15.75">
      <c r="A1149" s="129"/>
      <c r="B1149" s="274"/>
      <c r="C1149" s="98"/>
      <c r="D1149" s="98"/>
      <c r="E1149" s="276"/>
    </row>
    <row r="1150" spans="1:5" ht="15.75">
      <c r="A1150" s="129"/>
      <c r="B1150" s="274"/>
      <c r="C1150" s="98"/>
      <c r="D1150" s="98"/>
      <c r="E1150" s="276"/>
    </row>
    <row r="1151" spans="1:5" ht="15.75">
      <c r="A1151" s="129"/>
      <c r="B1151" s="274"/>
      <c r="C1151" s="98"/>
      <c r="D1151" s="98"/>
      <c r="E1151" s="276"/>
    </row>
    <row r="1152" spans="1:5" ht="15.75">
      <c r="A1152" s="129"/>
      <c r="B1152" s="274"/>
      <c r="C1152" s="98"/>
      <c r="D1152" s="98"/>
      <c r="E1152" s="276"/>
    </row>
    <row r="1153" spans="1:5" ht="15.75">
      <c r="A1153" s="129"/>
      <c r="B1153" s="274"/>
      <c r="C1153" s="98"/>
      <c r="D1153" s="98"/>
      <c r="E1153" s="276"/>
    </row>
    <row r="1154" spans="1:5" ht="15.75">
      <c r="A1154" s="129"/>
      <c r="B1154" s="274"/>
      <c r="C1154" s="98"/>
      <c r="D1154" s="98"/>
      <c r="E1154" s="276"/>
    </row>
    <row r="1155" spans="1:5" ht="15.75">
      <c r="A1155" s="129"/>
      <c r="B1155" s="274"/>
      <c r="C1155" s="98"/>
      <c r="D1155" s="98"/>
      <c r="E1155" s="276"/>
    </row>
    <row r="1156" spans="1:5" ht="15.75">
      <c r="A1156" s="129"/>
      <c r="B1156" s="274"/>
      <c r="C1156" s="98"/>
      <c r="D1156" s="98"/>
      <c r="E1156" s="276"/>
    </row>
    <row r="1157" spans="1:5" ht="15.75">
      <c r="A1157" s="129"/>
      <c r="B1157" s="274"/>
      <c r="C1157" s="98"/>
      <c r="D1157" s="98"/>
      <c r="E1157" s="276"/>
    </row>
    <row r="1158" spans="1:5" ht="15.75">
      <c r="A1158" s="129"/>
      <c r="B1158" s="274"/>
      <c r="C1158" s="98"/>
      <c r="D1158" s="98"/>
      <c r="E1158" s="276"/>
    </row>
    <row r="1159" spans="1:5" ht="15.75">
      <c r="A1159" s="129"/>
      <c r="B1159" s="274"/>
      <c r="C1159" s="98"/>
      <c r="D1159" s="98"/>
      <c r="E1159" s="276"/>
    </row>
    <row r="1160" spans="1:5" ht="15.75">
      <c r="A1160" s="129"/>
      <c r="B1160" s="274"/>
      <c r="C1160" s="98"/>
      <c r="D1160" s="98"/>
      <c r="E1160" s="276"/>
    </row>
    <row r="1161" spans="1:5" ht="15.75">
      <c r="A1161" s="129"/>
      <c r="B1161" s="274"/>
      <c r="C1161" s="98"/>
      <c r="D1161" s="98"/>
      <c r="E1161" s="276"/>
    </row>
    <row r="1162" spans="1:5" ht="15.75">
      <c r="A1162" s="129"/>
      <c r="B1162" s="274"/>
      <c r="C1162" s="98"/>
      <c r="D1162" s="98"/>
      <c r="E1162" s="276"/>
    </row>
    <row r="1163" spans="1:5" ht="15.75">
      <c r="A1163" s="129"/>
      <c r="B1163" s="274"/>
      <c r="C1163" s="98"/>
      <c r="D1163" s="98"/>
      <c r="E1163" s="276"/>
    </row>
    <row r="1164" spans="1:5" ht="15.75">
      <c r="A1164" s="129"/>
      <c r="B1164" s="274"/>
      <c r="C1164" s="98"/>
      <c r="D1164" s="98"/>
      <c r="E1164" s="276"/>
    </row>
    <row r="1165" spans="1:5" ht="15.75">
      <c r="A1165" s="129"/>
      <c r="B1165" s="274"/>
      <c r="C1165" s="98"/>
      <c r="D1165" s="98"/>
      <c r="E1165" s="276"/>
    </row>
    <row r="1166" spans="1:5" ht="15.75">
      <c r="A1166" s="129"/>
      <c r="B1166" s="274"/>
      <c r="C1166" s="98"/>
      <c r="D1166" s="98"/>
      <c r="E1166" s="276"/>
    </row>
    <row r="1167" spans="1:5" ht="15.75">
      <c r="A1167" s="129"/>
      <c r="B1167" s="274"/>
      <c r="C1167" s="98"/>
      <c r="D1167" s="98"/>
      <c r="E1167" s="276"/>
    </row>
    <row r="1168" spans="1:5" ht="15.75">
      <c r="A1168" s="129"/>
      <c r="B1168" s="274"/>
      <c r="C1168" s="98"/>
      <c r="D1168" s="98"/>
      <c r="E1168" s="276"/>
    </row>
    <row r="1169" spans="1:5" ht="15.75">
      <c r="A1169" s="129"/>
      <c r="B1169" s="274"/>
      <c r="C1169" s="98"/>
      <c r="D1169" s="98"/>
      <c r="E1169" s="276"/>
    </row>
    <row r="1170" spans="1:5" ht="15.75">
      <c r="A1170" s="129"/>
      <c r="B1170" s="274"/>
      <c r="C1170" s="98"/>
      <c r="D1170" s="98"/>
      <c r="E1170" s="276"/>
    </row>
    <row r="1171" spans="1:5" ht="15.75">
      <c r="A1171" s="129"/>
      <c r="B1171" s="274"/>
      <c r="C1171" s="98"/>
      <c r="D1171" s="98"/>
      <c r="E1171" s="276"/>
    </row>
    <row r="1172" spans="1:5" ht="15.75">
      <c r="A1172" s="129"/>
      <c r="B1172" s="274"/>
      <c r="C1172" s="98"/>
      <c r="D1172" s="98"/>
      <c r="E1172" s="276"/>
    </row>
    <row r="1173" spans="1:5" ht="15.75">
      <c r="A1173" s="129"/>
      <c r="B1173" s="274"/>
      <c r="C1173" s="98"/>
      <c r="D1173" s="98"/>
      <c r="E1173" s="276"/>
    </row>
    <row r="1174" spans="1:5" ht="15.75">
      <c r="A1174" s="129"/>
      <c r="B1174" s="274"/>
      <c r="C1174" s="98"/>
      <c r="D1174" s="98"/>
      <c r="E1174" s="276"/>
    </row>
    <row r="1175" spans="1:5" ht="15.75">
      <c r="A1175" s="129"/>
      <c r="B1175" s="274"/>
      <c r="C1175" s="98"/>
      <c r="D1175" s="98"/>
      <c r="E1175" s="276"/>
    </row>
    <row r="1176" spans="1:5" ht="15.75">
      <c r="A1176" s="129"/>
      <c r="B1176" s="274"/>
      <c r="C1176" s="98"/>
      <c r="D1176" s="98"/>
      <c r="E1176" s="276"/>
    </row>
    <row r="1177" spans="1:5" ht="15.75">
      <c r="A1177" s="129"/>
      <c r="B1177" s="274"/>
      <c r="C1177" s="98"/>
      <c r="D1177" s="98"/>
      <c r="E1177" s="276"/>
    </row>
    <row r="1178" spans="1:5" ht="15.75">
      <c r="A1178" s="129"/>
      <c r="B1178" s="274"/>
      <c r="C1178" s="98"/>
      <c r="D1178" s="98"/>
      <c r="E1178" s="276"/>
    </row>
    <row r="1179" spans="1:5" ht="15.75">
      <c r="A1179" s="129"/>
      <c r="B1179" s="274"/>
      <c r="C1179" s="98"/>
      <c r="D1179" s="98"/>
      <c r="E1179" s="276"/>
    </row>
    <row r="1180" spans="1:5" ht="15.75">
      <c r="A1180" s="129"/>
      <c r="B1180" s="274"/>
      <c r="C1180" s="98"/>
      <c r="D1180" s="98"/>
      <c r="E1180" s="276"/>
    </row>
    <row r="1181" spans="1:5" ht="15.75">
      <c r="A1181" s="129"/>
      <c r="B1181" s="274"/>
      <c r="C1181" s="98"/>
      <c r="D1181" s="98"/>
      <c r="E1181" s="276"/>
    </row>
    <row r="1182" spans="1:5" ht="15.75">
      <c r="A1182" s="129"/>
      <c r="B1182" s="274"/>
      <c r="C1182" s="98"/>
      <c r="D1182" s="98"/>
      <c r="E1182" s="276"/>
    </row>
    <row r="1183" spans="1:5" ht="15.75">
      <c r="A1183" s="129"/>
      <c r="B1183" s="274"/>
      <c r="C1183" s="98"/>
      <c r="D1183" s="98"/>
      <c r="E1183" s="276"/>
    </row>
    <row r="1184" spans="1:5" ht="15.75">
      <c r="A1184" s="129"/>
      <c r="B1184" s="274"/>
      <c r="C1184" s="98"/>
      <c r="D1184" s="98"/>
      <c r="E1184" s="276"/>
    </row>
    <row r="1185" spans="1:5" ht="15.75">
      <c r="A1185" s="129"/>
      <c r="B1185" s="274"/>
      <c r="C1185" s="98"/>
      <c r="D1185" s="98"/>
      <c r="E1185" s="276"/>
    </row>
    <row r="1186" spans="1:5" ht="15.75">
      <c r="A1186" s="129"/>
      <c r="B1186" s="274"/>
      <c r="C1186" s="98"/>
      <c r="D1186" s="98"/>
      <c r="E1186" s="276"/>
    </row>
    <row r="1187" spans="1:5" ht="15.75">
      <c r="A1187" s="129"/>
      <c r="B1187" s="274"/>
      <c r="C1187" s="98"/>
      <c r="D1187" s="98"/>
      <c r="E1187" s="276"/>
    </row>
    <row r="1188" spans="1:5" ht="15.75">
      <c r="A1188" s="129"/>
      <c r="B1188" s="274"/>
      <c r="C1188" s="98"/>
      <c r="D1188" s="98"/>
      <c r="E1188" s="276"/>
    </row>
    <row r="1189" spans="1:5" ht="15.75">
      <c r="A1189" s="129"/>
      <c r="B1189" s="274"/>
      <c r="C1189" s="98"/>
      <c r="D1189" s="98"/>
      <c r="E1189" s="276"/>
    </row>
    <row r="1190" spans="1:5" ht="15.75">
      <c r="A1190" s="129"/>
      <c r="B1190" s="274"/>
      <c r="C1190" s="98"/>
      <c r="D1190" s="98"/>
      <c r="E1190" s="276"/>
    </row>
    <row r="1191" spans="1:5" ht="15.75">
      <c r="A1191" s="129"/>
      <c r="B1191" s="274"/>
      <c r="C1191" s="98"/>
      <c r="D1191" s="98"/>
      <c r="E1191" s="276"/>
    </row>
    <row r="1192" spans="1:5" ht="15.75">
      <c r="A1192" s="129"/>
      <c r="B1192" s="274"/>
      <c r="C1192" s="98"/>
      <c r="D1192" s="98"/>
      <c r="E1192" s="276"/>
    </row>
    <row r="1193" spans="1:5" ht="15.75">
      <c r="A1193" s="129"/>
      <c r="B1193" s="274"/>
      <c r="C1193" s="98"/>
      <c r="D1193" s="98"/>
      <c r="E1193" s="276"/>
    </row>
    <row r="1194" spans="1:5" ht="15.75">
      <c r="A1194" s="129"/>
      <c r="B1194" s="274"/>
      <c r="C1194" s="98"/>
      <c r="D1194" s="98"/>
      <c r="E1194" s="276"/>
    </row>
    <row r="1195" spans="1:5" ht="15.75">
      <c r="A1195" s="129"/>
      <c r="B1195" s="274"/>
      <c r="C1195" s="98"/>
      <c r="D1195" s="98"/>
      <c r="E1195" s="276"/>
    </row>
    <row r="1196" spans="1:5" ht="15.75">
      <c r="A1196" s="129"/>
      <c r="B1196" s="274"/>
      <c r="C1196" s="98"/>
      <c r="D1196" s="98"/>
      <c r="E1196" s="276"/>
    </row>
    <row r="1197" spans="1:5" ht="15.75">
      <c r="A1197" s="129"/>
      <c r="B1197" s="274"/>
      <c r="C1197" s="98"/>
      <c r="D1197" s="98"/>
      <c r="E1197" s="276"/>
    </row>
    <row r="1198" spans="1:5" ht="15.75">
      <c r="A1198" s="129"/>
      <c r="B1198" s="274"/>
      <c r="C1198" s="98"/>
      <c r="D1198" s="98"/>
      <c r="E1198" s="276"/>
    </row>
    <row r="1199" spans="1:5" ht="15.75">
      <c r="A1199" s="129"/>
      <c r="B1199" s="274"/>
      <c r="C1199" s="98"/>
      <c r="D1199" s="98"/>
      <c r="E1199" s="276"/>
    </row>
    <row r="1200" spans="1:5" ht="15.75">
      <c r="A1200" s="129"/>
      <c r="B1200" s="274"/>
      <c r="C1200" s="98"/>
      <c r="D1200" s="98"/>
      <c r="E1200" s="276"/>
    </row>
    <row r="1201" spans="1:5" ht="15.75">
      <c r="A1201" s="129"/>
      <c r="B1201" s="274"/>
      <c r="C1201" s="98"/>
      <c r="D1201" s="98"/>
      <c r="E1201" s="276"/>
    </row>
    <row r="1202" spans="1:5" ht="15.75">
      <c r="A1202" s="129"/>
      <c r="B1202" s="274"/>
      <c r="C1202" s="98"/>
      <c r="D1202" s="98"/>
      <c r="E1202" s="276"/>
    </row>
    <row r="1203" spans="1:5" ht="15.75">
      <c r="A1203" s="129"/>
      <c r="B1203" s="274"/>
      <c r="C1203" s="98"/>
      <c r="D1203" s="98"/>
      <c r="E1203" s="276"/>
    </row>
    <row r="1204" spans="1:5" ht="15.75">
      <c r="A1204" s="129"/>
      <c r="B1204" s="274"/>
      <c r="C1204" s="98"/>
      <c r="D1204" s="98"/>
      <c r="E1204" s="276"/>
    </row>
    <row r="1205" spans="1:5" ht="15.75">
      <c r="A1205" s="129"/>
      <c r="B1205" s="274"/>
      <c r="C1205" s="98"/>
      <c r="D1205" s="98"/>
      <c r="E1205" s="276"/>
    </row>
    <row r="1206" spans="1:5" ht="15.75">
      <c r="A1206" s="129"/>
      <c r="B1206" s="274"/>
      <c r="C1206" s="98"/>
      <c r="D1206" s="98"/>
      <c r="E1206" s="276"/>
    </row>
    <row r="1207" spans="1:5" ht="15.75">
      <c r="A1207" s="129"/>
      <c r="B1207" s="274"/>
      <c r="C1207" s="98"/>
      <c r="D1207" s="98"/>
      <c r="E1207" s="276"/>
    </row>
    <row r="1208" spans="1:5" ht="15.75">
      <c r="A1208" s="129"/>
      <c r="B1208" s="274"/>
      <c r="C1208" s="98"/>
      <c r="D1208" s="98"/>
      <c r="E1208" s="276"/>
    </row>
    <row r="1209" spans="1:5" ht="15.75">
      <c r="A1209" s="129"/>
      <c r="B1209" s="274"/>
      <c r="C1209" s="98"/>
      <c r="D1209" s="98"/>
      <c r="E1209" s="276"/>
    </row>
    <row r="1210" spans="1:5" ht="15.75">
      <c r="A1210" s="129"/>
      <c r="B1210" s="274"/>
      <c r="C1210" s="98"/>
      <c r="D1210" s="98"/>
      <c r="E1210" s="276"/>
    </row>
    <row r="1211" spans="1:5" ht="15.75">
      <c r="A1211" s="129"/>
      <c r="B1211" s="274"/>
      <c r="C1211" s="98"/>
      <c r="D1211" s="98"/>
      <c r="E1211" s="276"/>
    </row>
    <row r="1212" spans="1:5" ht="15.75">
      <c r="A1212" s="129"/>
      <c r="B1212" s="274"/>
      <c r="C1212" s="98"/>
      <c r="D1212" s="98"/>
      <c r="E1212" s="276"/>
    </row>
    <row r="1213" spans="1:5" ht="15.75">
      <c r="A1213" s="129"/>
      <c r="B1213" s="274"/>
      <c r="C1213" s="98"/>
      <c r="D1213" s="98"/>
      <c r="E1213" s="276"/>
    </row>
    <row r="1214" spans="1:5" ht="15.75">
      <c r="A1214" s="129"/>
      <c r="B1214" s="274"/>
      <c r="C1214" s="98"/>
      <c r="D1214" s="98"/>
      <c r="E1214" s="276"/>
    </row>
    <row r="1215" spans="1:5" ht="15.75">
      <c r="A1215" s="129"/>
      <c r="B1215" s="274"/>
      <c r="C1215" s="98"/>
      <c r="D1215" s="98"/>
      <c r="E1215" s="276"/>
    </row>
    <row r="1216" spans="1:5" ht="15.75">
      <c r="A1216" s="129"/>
      <c r="B1216" s="274"/>
      <c r="C1216" s="98"/>
      <c r="D1216" s="98"/>
      <c r="E1216" s="276"/>
    </row>
    <row r="1217" spans="1:5" ht="15.75">
      <c r="A1217" s="129"/>
      <c r="B1217" s="274"/>
      <c r="C1217" s="98"/>
      <c r="D1217" s="98"/>
      <c r="E1217" s="276"/>
    </row>
    <row r="1218" spans="1:5" ht="15.75">
      <c r="A1218" s="129"/>
      <c r="B1218" s="274"/>
      <c r="C1218" s="98"/>
      <c r="D1218" s="98"/>
      <c r="E1218" s="276"/>
    </row>
    <row r="1219" spans="1:5" ht="15.75">
      <c r="A1219" s="129"/>
      <c r="B1219" s="274"/>
      <c r="C1219" s="98"/>
      <c r="D1219" s="98"/>
      <c r="E1219" s="276"/>
    </row>
    <row r="1220" spans="1:5" ht="15.75">
      <c r="A1220" s="129"/>
      <c r="B1220" s="274"/>
      <c r="C1220" s="98"/>
      <c r="D1220" s="98"/>
      <c r="E1220" s="276"/>
    </row>
    <row r="1221" spans="1:5" ht="15.75">
      <c r="A1221" s="129"/>
      <c r="B1221" s="274"/>
      <c r="C1221" s="98"/>
      <c r="D1221" s="98"/>
      <c r="E1221" s="276"/>
    </row>
    <row r="1222" spans="1:5" ht="15.75">
      <c r="A1222" s="129"/>
      <c r="B1222" s="274"/>
      <c r="C1222" s="98"/>
      <c r="D1222" s="98"/>
      <c r="E1222" s="276"/>
    </row>
    <row r="1223" spans="1:5" ht="15.75">
      <c r="A1223" s="129"/>
      <c r="B1223" s="274"/>
      <c r="C1223" s="98"/>
      <c r="D1223" s="98"/>
      <c r="E1223" s="276"/>
    </row>
    <row r="1224" spans="1:5" ht="15.75">
      <c r="A1224" s="129"/>
      <c r="B1224" s="274"/>
      <c r="C1224" s="98"/>
      <c r="D1224" s="98"/>
      <c r="E1224" s="276"/>
    </row>
    <row r="1225" spans="1:5" ht="15.75">
      <c r="A1225" s="129"/>
      <c r="B1225" s="274"/>
      <c r="C1225" s="98"/>
      <c r="D1225" s="98"/>
      <c r="E1225" s="276"/>
    </row>
    <row r="1226" spans="1:5" ht="15.75">
      <c r="A1226" s="129"/>
      <c r="B1226" s="274"/>
      <c r="C1226" s="98"/>
      <c r="D1226" s="98"/>
      <c r="E1226" s="276"/>
    </row>
    <row r="1227" spans="1:5" ht="15.75">
      <c r="A1227" s="129"/>
      <c r="B1227" s="274"/>
      <c r="C1227" s="98"/>
      <c r="D1227" s="98"/>
      <c r="E1227" s="276"/>
    </row>
    <row r="1228" spans="1:5" ht="15.75">
      <c r="A1228" s="129"/>
      <c r="B1228" s="274"/>
      <c r="C1228" s="98"/>
      <c r="D1228" s="98"/>
      <c r="E1228" s="276"/>
    </row>
    <row r="1229" spans="1:5" ht="15.75">
      <c r="A1229" s="129"/>
      <c r="B1229" s="274"/>
      <c r="C1229" s="98"/>
      <c r="D1229" s="98"/>
      <c r="E1229" s="276"/>
    </row>
    <row r="1230" spans="1:5" ht="15.75">
      <c r="A1230" s="129"/>
      <c r="B1230" s="274"/>
      <c r="C1230" s="98"/>
      <c r="D1230" s="98"/>
      <c r="E1230" s="276"/>
    </row>
    <row r="1231" spans="1:5" ht="15.75">
      <c r="A1231" s="129"/>
      <c r="B1231" s="274"/>
      <c r="C1231" s="98"/>
      <c r="D1231" s="98"/>
      <c r="E1231" s="276"/>
    </row>
    <row r="1232" spans="1:5" ht="15.75">
      <c r="A1232" s="129"/>
      <c r="B1232" s="274"/>
      <c r="C1232" s="98"/>
      <c r="D1232" s="98"/>
      <c r="E1232" s="276"/>
    </row>
    <row r="1233" spans="1:5" ht="15.75">
      <c r="A1233" s="129"/>
      <c r="B1233" s="274"/>
      <c r="C1233" s="98"/>
      <c r="D1233" s="98"/>
      <c r="E1233" s="276"/>
    </row>
    <row r="1234" spans="1:5" ht="15.75">
      <c r="A1234" s="129"/>
      <c r="B1234" s="274"/>
      <c r="C1234" s="98"/>
      <c r="D1234" s="98"/>
      <c r="E1234" s="276"/>
    </row>
    <row r="1235" spans="1:5" ht="15.75">
      <c r="A1235" s="129"/>
      <c r="B1235" s="274"/>
      <c r="C1235" s="98"/>
      <c r="D1235" s="98"/>
      <c r="E1235" s="276"/>
    </row>
    <row r="1236" spans="1:5" ht="15.75">
      <c r="A1236" s="129"/>
      <c r="B1236" s="274"/>
      <c r="C1236" s="98"/>
      <c r="D1236" s="98"/>
      <c r="E1236" s="276"/>
    </row>
    <row r="1237" spans="1:5" ht="15.75">
      <c r="A1237" s="129"/>
      <c r="B1237" s="274"/>
      <c r="C1237" s="98"/>
      <c r="D1237" s="98"/>
      <c r="E1237" s="276"/>
    </row>
    <row r="1238" spans="1:5" ht="15.75">
      <c r="A1238" s="129"/>
      <c r="B1238" s="274"/>
      <c r="C1238" s="98"/>
      <c r="D1238" s="98"/>
      <c r="E1238" s="276"/>
    </row>
    <row r="1239" spans="1:5" ht="15.75">
      <c r="A1239" s="129"/>
      <c r="B1239" s="274"/>
      <c r="C1239" s="98"/>
      <c r="D1239" s="98"/>
      <c r="E1239" s="276"/>
    </row>
    <row r="1240" spans="1:5" ht="15.75">
      <c r="A1240" s="129"/>
      <c r="B1240" s="274"/>
      <c r="C1240" s="98"/>
      <c r="D1240" s="98"/>
      <c r="E1240" s="276"/>
    </row>
    <row r="1241" spans="1:5" ht="15.75">
      <c r="A1241" s="129"/>
      <c r="B1241" s="274"/>
      <c r="C1241" s="98"/>
      <c r="D1241" s="98"/>
      <c r="E1241" s="276"/>
    </row>
    <row r="1242" spans="1:5" ht="15.75">
      <c r="A1242" s="129"/>
      <c r="B1242" s="274"/>
      <c r="C1242" s="98"/>
      <c r="D1242" s="98"/>
      <c r="E1242" s="276"/>
    </row>
    <row r="1243" spans="1:5" ht="15.75">
      <c r="A1243" s="129"/>
      <c r="B1243" s="274"/>
      <c r="C1243" s="98"/>
      <c r="D1243" s="98"/>
      <c r="E1243" s="276"/>
    </row>
    <row r="1244" spans="1:5" ht="15.75">
      <c r="A1244" s="129"/>
      <c r="B1244" s="274"/>
      <c r="C1244" s="98"/>
      <c r="D1244" s="98"/>
      <c r="E1244" s="276"/>
    </row>
    <row r="1245" spans="1:5" ht="15.75">
      <c r="A1245" s="129"/>
      <c r="B1245" s="274"/>
      <c r="C1245" s="98"/>
      <c r="D1245" s="98"/>
      <c r="E1245" s="276"/>
    </row>
    <row r="1246" spans="1:5" ht="15.75">
      <c r="A1246" s="129"/>
      <c r="B1246" s="274"/>
      <c r="C1246" s="98"/>
      <c r="D1246" s="98"/>
      <c r="E1246" s="276"/>
    </row>
    <row r="1247" spans="1:5" ht="15.75">
      <c r="A1247" s="129"/>
      <c r="B1247" s="274"/>
      <c r="C1247" s="98"/>
      <c r="D1247" s="98"/>
      <c r="E1247" s="276"/>
    </row>
    <row r="1248" spans="1:5" ht="15.75">
      <c r="A1248" s="129"/>
      <c r="B1248" s="274"/>
      <c r="C1248" s="98"/>
      <c r="D1248" s="98"/>
      <c r="E1248" s="276"/>
    </row>
    <row r="1249" spans="1:5" ht="15.75">
      <c r="A1249" s="129"/>
      <c r="B1249" s="274"/>
      <c r="C1249" s="98"/>
      <c r="D1249" s="98"/>
      <c r="E1249" s="276"/>
    </row>
    <row r="1250" spans="1:5" ht="15.75">
      <c r="A1250" s="129"/>
      <c r="B1250" s="274"/>
      <c r="C1250" s="98"/>
      <c r="D1250" s="98"/>
      <c r="E1250" s="276"/>
    </row>
    <row r="1251" spans="1:5" ht="15.75">
      <c r="A1251" s="129"/>
      <c r="B1251" s="274"/>
      <c r="C1251" s="98"/>
      <c r="D1251" s="98"/>
      <c r="E1251" s="276"/>
    </row>
    <row r="1252" spans="1:5" ht="15.75">
      <c r="A1252" s="129"/>
      <c r="B1252" s="274"/>
      <c r="C1252" s="98"/>
      <c r="D1252" s="98"/>
      <c r="E1252" s="276"/>
    </row>
    <row r="1253" spans="1:5" ht="15.75">
      <c r="A1253" s="129"/>
      <c r="B1253" s="274"/>
      <c r="C1253" s="98"/>
      <c r="D1253" s="98"/>
      <c r="E1253" s="276"/>
    </row>
    <row r="1254" spans="1:5" ht="15.75">
      <c r="A1254" s="129"/>
      <c r="B1254" s="274"/>
      <c r="C1254" s="98"/>
      <c r="D1254" s="98"/>
      <c r="E1254" s="276"/>
    </row>
    <row r="1255" spans="1:5" ht="15.75">
      <c r="A1255" s="129"/>
      <c r="B1255" s="274"/>
      <c r="C1255" s="98"/>
      <c r="D1255" s="98"/>
      <c r="E1255" s="276"/>
    </row>
    <row r="1256" spans="1:5" ht="15.75">
      <c r="A1256" s="129"/>
      <c r="B1256" s="274"/>
      <c r="C1256" s="98"/>
      <c r="D1256" s="98"/>
      <c r="E1256" s="276"/>
    </row>
    <row r="1257" spans="1:5" ht="15.75">
      <c r="A1257" s="129"/>
      <c r="B1257" s="274"/>
      <c r="C1257" s="98"/>
      <c r="D1257" s="98"/>
      <c r="E1257" s="276"/>
    </row>
    <row r="1258" spans="1:5" ht="15.75">
      <c r="A1258" s="129"/>
      <c r="B1258" s="274"/>
      <c r="C1258" s="98"/>
      <c r="D1258" s="98"/>
      <c r="E1258" s="276"/>
    </row>
    <row r="1259" spans="1:5" ht="15.75">
      <c r="A1259" s="129"/>
      <c r="B1259" s="274"/>
      <c r="C1259" s="98"/>
      <c r="D1259" s="98"/>
      <c r="E1259" s="276"/>
    </row>
    <row r="1260" spans="1:5" ht="15.75">
      <c r="A1260" s="129"/>
      <c r="B1260" s="274"/>
      <c r="C1260" s="98"/>
      <c r="D1260" s="98"/>
      <c r="E1260" s="276"/>
    </row>
    <row r="1261" spans="1:5" ht="15.75">
      <c r="A1261" s="129"/>
      <c r="B1261" s="274"/>
      <c r="C1261" s="98"/>
      <c r="D1261" s="98"/>
      <c r="E1261" s="276"/>
    </row>
    <row r="1262" spans="1:5" ht="15.75">
      <c r="A1262" s="129"/>
      <c r="B1262" s="274"/>
      <c r="C1262" s="98"/>
      <c r="D1262" s="98"/>
      <c r="E1262" s="276"/>
    </row>
    <row r="1263" spans="1:5" ht="15.75">
      <c r="A1263" s="129"/>
      <c r="B1263" s="274"/>
      <c r="C1263" s="98"/>
      <c r="D1263" s="98"/>
      <c r="E1263" s="276"/>
    </row>
    <row r="1264" spans="1:5" ht="15.75">
      <c r="A1264" s="129"/>
      <c r="B1264" s="274"/>
      <c r="C1264" s="98"/>
      <c r="D1264" s="98"/>
      <c r="E1264" s="276"/>
    </row>
    <row r="1265" spans="1:5" ht="15.75">
      <c r="A1265" s="129"/>
      <c r="B1265" s="274"/>
      <c r="C1265" s="98"/>
      <c r="D1265" s="98"/>
      <c r="E1265" s="276"/>
    </row>
    <row r="1266" spans="1:5" ht="15.75">
      <c r="A1266" s="129"/>
      <c r="B1266" s="274"/>
      <c r="C1266" s="98"/>
      <c r="D1266" s="98"/>
      <c r="E1266" s="276"/>
    </row>
    <row r="1267" spans="1:5" ht="15.75">
      <c r="A1267" s="129"/>
      <c r="B1267" s="274"/>
      <c r="C1267" s="98"/>
      <c r="D1267" s="98"/>
      <c r="E1267" s="276"/>
    </row>
    <row r="1268" spans="1:5" ht="15.75">
      <c r="A1268" s="129"/>
      <c r="B1268" s="274"/>
      <c r="C1268" s="98"/>
      <c r="D1268" s="98"/>
      <c r="E1268" s="276"/>
    </row>
    <row r="1269" spans="1:5" ht="15.75">
      <c r="A1269" s="129"/>
      <c r="B1269" s="274"/>
      <c r="C1269" s="98"/>
      <c r="D1269" s="98"/>
      <c r="E1269" s="276"/>
    </row>
    <row r="1270" spans="1:5" ht="15.75">
      <c r="A1270" s="129"/>
      <c r="B1270" s="274"/>
      <c r="C1270" s="98"/>
      <c r="D1270" s="98"/>
      <c r="E1270" s="276"/>
    </row>
    <row r="1271" spans="1:5" ht="15.75">
      <c r="A1271" s="129"/>
      <c r="B1271" s="274"/>
      <c r="C1271" s="98"/>
      <c r="D1271" s="98"/>
      <c r="E1271" s="276"/>
    </row>
    <row r="1272" spans="1:5" ht="15.75">
      <c r="A1272" s="129"/>
      <c r="B1272" s="274"/>
      <c r="C1272" s="98"/>
      <c r="D1272" s="98"/>
      <c r="E1272" s="276"/>
    </row>
    <row r="1273" spans="1:5" ht="15.75">
      <c r="A1273" s="129"/>
      <c r="B1273" s="274"/>
      <c r="C1273" s="98"/>
      <c r="D1273" s="98"/>
      <c r="E1273" s="276"/>
    </row>
    <row r="1274" spans="1:5" ht="15.75">
      <c r="A1274" s="129"/>
      <c r="B1274" s="274"/>
      <c r="C1274" s="98"/>
      <c r="D1274" s="98"/>
      <c r="E1274" s="276"/>
    </row>
    <row r="1275" spans="1:5" ht="15.75">
      <c r="A1275" s="129"/>
      <c r="B1275" s="274"/>
      <c r="C1275" s="98"/>
      <c r="D1275" s="98"/>
      <c r="E1275" s="276"/>
    </row>
    <row r="1276" spans="1:5" ht="15.75">
      <c r="A1276" s="129"/>
      <c r="B1276" s="274"/>
      <c r="C1276" s="98"/>
      <c r="D1276" s="98"/>
      <c r="E1276" s="276"/>
    </row>
    <row r="1277" spans="1:5" ht="15.75">
      <c r="A1277" s="129"/>
      <c r="B1277" s="274"/>
      <c r="C1277" s="98"/>
      <c r="D1277" s="98"/>
      <c r="E1277" s="276"/>
    </row>
    <row r="1278" spans="1:5" ht="15.75">
      <c r="A1278" s="129"/>
      <c r="B1278" s="274"/>
      <c r="C1278" s="98"/>
      <c r="D1278" s="98"/>
      <c r="E1278" s="276"/>
    </row>
    <row r="1279" spans="1:5" ht="15.75">
      <c r="A1279" s="129"/>
      <c r="B1279" s="274"/>
      <c r="C1279" s="98"/>
      <c r="D1279" s="98"/>
      <c r="E1279" s="276"/>
    </row>
    <row r="1280" spans="1:5" ht="15.75">
      <c r="A1280" s="129"/>
      <c r="B1280" s="274"/>
      <c r="C1280" s="98"/>
      <c r="D1280" s="98"/>
      <c r="E1280" s="276"/>
    </row>
    <row r="1281" spans="1:5" ht="15.75">
      <c r="A1281" s="129"/>
      <c r="B1281" s="274"/>
      <c r="C1281" s="98"/>
      <c r="D1281" s="98"/>
      <c r="E1281" s="276"/>
    </row>
    <row r="1282" spans="1:5" ht="15.75">
      <c r="A1282" s="129"/>
      <c r="B1282" s="274"/>
      <c r="C1282" s="98"/>
      <c r="D1282" s="98"/>
      <c r="E1282" s="276"/>
    </row>
    <row r="1283" spans="1:5" ht="15.75">
      <c r="A1283" s="129"/>
      <c r="B1283" s="274"/>
      <c r="C1283" s="98"/>
      <c r="D1283" s="98"/>
      <c r="E1283" s="276"/>
    </row>
    <row r="1284" spans="1:5" ht="15.75">
      <c r="A1284" s="129"/>
      <c r="B1284" s="274"/>
      <c r="C1284" s="98"/>
      <c r="D1284" s="98"/>
      <c r="E1284" s="276"/>
    </row>
    <row r="1285" spans="1:5" ht="15.75">
      <c r="A1285" s="129"/>
      <c r="B1285" s="274"/>
      <c r="C1285" s="98"/>
      <c r="D1285" s="98"/>
      <c r="E1285" s="276"/>
    </row>
    <row r="1286" spans="1:5" ht="15.75">
      <c r="A1286" s="129"/>
      <c r="B1286" s="274"/>
      <c r="C1286" s="98"/>
      <c r="D1286" s="98"/>
      <c r="E1286" s="276"/>
    </row>
    <row r="1287" spans="1:5" ht="15.75">
      <c r="A1287" s="129"/>
      <c r="B1287" s="274"/>
      <c r="C1287" s="98"/>
      <c r="D1287" s="98"/>
      <c r="E1287" s="276"/>
    </row>
    <row r="1288" spans="1:5" ht="15.75">
      <c r="A1288" s="129"/>
      <c r="B1288" s="274"/>
      <c r="C1288" s="98"/>
      <c r="D1288" s="98"/>
      <c r="E1288" s="276"/>
    </row>
    <row r="1289" spans="1:5" ht="15.75">
      <c r="A1289" s="129"/>
      <c r="B1289" s="274"/>
      <c r="C1289" s="98"/>
      <c r="D1289" s="98"/>
      <c r="E1289" s="276"/>
    </row>
    <row r="1290" spans="1:5" ht="15.75">
      <c r="A1290" s="129"/>
      <c r="B1290" s="274"/>
      <c r="C1290" s="98"/>
      <c r="D1290" s="98"/>
      <c r="E1290" s="276"/>
    </row>
    <row r="1291" spans="1:5" ht="15.75">
      <c r="A1291" s="129"/>
      <c r="B1291" s="274"/>
      <c r="C1291" s="98"/>
      <c r="D1291" s="98"/>
      <c r="E1291" s="276"/>
    </row>
    <row r="1292" spans="1:5" ht="15.75">
      <c r="A1292" s="129"/>
      <c r="B1292" s="274"/>
      <c r="C1292" s="98"/>
      <c r="D1292" s="98"/>
      <c r="E1292" s="276"/>
    </row>
    <row r="1293" spans="1:5" ht="15.75">
      <c r="A1293" s="129"/>
      <c r="B1293" s="274"/>
      <c r="C1293" s="98"/>
      <c r="D1293" s="98"/>
      <c r="E1293" s="276"/>
    </row>
    <row r="1294" spans="1:5" ht="15.75">
      <c r="A1294" s="129"/>
      <c r="B1294" s="274"/>
      <c r="C1294" s="98"/>
      <c r="D1294" s="98"/>
      <c r="E1294" s="276"/>
    </row>
    <row r="1295" spans="1:5" ht="15.75">
      <c r="A1295" s="129"/>
      <c r="B1295" s="274"/>
      <c r="C1295" s="98"/>
      <c r="D1295" s="98"/>
      <c r="E1295" s="276"/>
    </row>
    <row r="1296" spans="1:5" ht="15.75">
      <c r="A1296" s="129"/>
      <c r="B1296" s="274"/>
      <c r="C1296" s="98"/>
      <c r="D1296" s="98"/>
      <c r="E1296" s="276"/>
    </row>
    <row r="1297" spans="1:5" ht="15.75">
      <c r="A1297" s="129"/>
      <c r="B1297" s="274"/>
      <c r="C1297" s="98"/>
      <c r="D1297" s="98"/>
      <c r="E1297" s="276"/>
    </row>
    <row r="1298" spans="1:5" ht="15.75">
      <c r="A1298" s="129"/>
      <c r="B1298" s="274"/>
      <c r="C1298" s="98"/>
      <c r="D1298" s="98"/>
      <c r="E1298" s="276"/>
    </row>
    <row r="1299" spans="1:5" ht="15.75">
      <c r="A1299" s="129"/>
      <c r="B1299" s="274"/>
      <c r="C1299" s="98"/>
      <c r="D1299" s="98"/>
      <c r="E1299" s="276"/>
    </row>
    <row r="1300" spans="1:5" ht="15.75">
      <c r="A1300" s="129"/>
      <c r="B1300" s="274"/>
      <c r="C1300" s="98"/>
      <c r="D1300" s="98"/>
      <c r="E1300" s="276"/>
    </row>
    <row r="1301" spans="1:5" ht="15.75">
      <c r="A1301" s="129"/>
      <c r="B1301" s="274"/>
      <c r="C1301" s="98"/>
      <c r="D1301" s="98"/>
      <c r="E1301" s="276"/>
    </row>
    <row r="1302" spans="1:5" ht="15.75">
      <c r="A1302" s="129"/>
      <c r="B1302" s="274"/>
      <c r="C1302" s="98"/>
      <c r="D1302" s="98"/>
      <c r="E1302" s="276"/>
    </row>
    <row r="1303" spans="1:5" ht="15.75">
      <c r="A1303" s="129"/>
      <c r="B1303" s="274"/>
      <c r="C1303" s="98"/>
      <c r="D1303" s="98"/>
      <c r="E1303" s="276"/>
    </row>
    <row r="1304" spans="1:5" ht="15.75">
      <c r="A1304" s="129"/>
      <c r="B1304" s="274"/>
      <c r="C1304" s="98"/>
      <c r="D1304" s="98"/>
      <c r="E1304" s="276"/>
    </row>
    <row r="1305" spans="1:5" ht="15.75">
      <c r="A1305" s="129"/>
      <c r="B1305" s="274"/>
      <c r="C1305" s="98"/>
      <c r="D1305" s="98"/>
      <c r="E1305" s="276"/>
    </row>
    <row r="1306" spans="1:5" ht="15.75">
      <c r="A1306" s="129"/>
      <c r="B1306" s="274"/>
      <c r="C1306" s="98"/>
      <c r="D1306" s="98"/>
      <c r="E1306" s="276"/>
    </row>
    <row r="1307" spans="1:5" ht="15.75">
      <c r="A1307" s="129"/>
      <c r="B1307" s="274"/>
      <c r="C1307" s="98"/>
      <c r="D1307" s="98"/>
      <c r="E1307" s="276"/>
    </row>
    <row r="1308" spans="1:5" ht="15.75">
      <c r="A1308" s="129"/>
      <c r="B1308" s="274"/>
      <c r="C1308" s="98"/>
      <c r="D1308" s="98"/>
      <c r="E1308" s="276"/>
    </row>
    <row r="1309" spans="1:5" ht="15.75">
      <c r="A1309" s="129"/>
      <c r="B1309" s="274"/>
      <c r="C1309" s="98"/>
      <c r="D1309" s="98"/>
      <c r="E1309" s="276"/>
    </row>
    <row r="1310" spans="1:5" ht="15.75">
      <c r="A1310" s="129"/>
      <c r="B1310" s="274"/>
      <c r="C1310" s="98"/>
      <c r="D1310" s="98"/>
      <c r="E1310" s="276"/>
    </row>
    <row r="1311" spans="1:5" ht="15.75">
      <c r="A1311" s="129"/>
      <c r="B1311" s="274"/>
      <c r="C1311" s="98"/>
      <c r="D1311" s="98"/>
      <c r="E1311" s="276"/>
    </row>
    <row r="1312" spans="1:5" ht="15.75">
      <c r="A1312" s="129"/>
      <c r="B1312" s="274"/>
      <c r="C1312" s="98"/>
      <c r="D1312" s="98"/>
      <c r="E1312" s="276"/>
    </row>
    <row r="1313" spans="1:5" ht="15.75">
      <c r="A1313" s="129"/>
      <c r="B1313" s="274"/>
      <c r="C1313" s="98"/>
      <c r="D1313" s="98"/>
      <c r="E1313" s="276"/>
    </row>
    <row r="1314" spans="1:5" ht="15.75">
      <c r="A1314" s="129"/>
      <c r="B1314" s="274"/>
      <c r="C1314" s="98"/>
      <c r="D1314" s="98"/>
      <c r="E1314" s="276"/>
    </row>
    <row r="1315" spans="1:5" ht="15.75">
      <c r="A1315" s="129"/>
      <c r="B1315" s="274"/>
      <c r="C1315" s="98"/>
      <c r="D1315" s="98"/>
      <c r="E1315" s="276"/>
    </row>
    <row r="1316" spans="1:5" ht="15.75">
      <c r="A1316" s="129"/>
      <c r="B1316" s="274"/>
      <c r="C1316" s="98"/>
      <c r="D1316" s="98"/>
      <c r="E1316" s="276"/>
    </row>
    <row r="1317" spans="1:5" ht="15.75">
      <c r="A1317" s="129"/>
      <c r="B1317" s="274"/>
      <c r="C1317" s="98"/>
      <c r="D1317" s="98"/>
      <c r="E1317" s="276"/>
    </row>
    <row r="1318" spans="1:5" ht="15.75">
      <c r="A1318" s="129"/>
      <c r="B1318" s="274"/>
      <c r="C1318" s="98"/>
      <c r="D1318" s="98"/>
      <c r="E1318" s="276"/>
    </row>
    <row r="1319" spans="1:5" ht="15.75">
      <c r="A1319" s="129"/>
      <c r="B1319" s="274"/>
      <c r="C1319" s="98"/>
      <c r="D1319" s="98"/>
      <c r="E1319" s="276"/>
    </row>
    <row r="1320" spans="1:5" ht="15.75">
      <c r="A1320" s="129"/>
      <c r="B1320" s="274"/>
      <c r="C1320" s="98"/>
      <c r="D1320" s="98"/>
      <c r="E1320" s="276"/>
    </row>
    <row r="1321" spans="1:5" ht="15.75">
      <c r="A1321" s="129"/>
      <c r="B1321" s="274"/>
      <c r="C1321" s="98"/>
      <c r="D1321" s="98"/>
      <c r="E1321" s="276"/>
    </row>
    <row r="1322" spans="1:5" ht="15.75">
      <c r="A1322" s="129"/>
      <c r="B1322" s="274"/>
      <c r="C1322" s="98"/>
      <c r="D1322" s="98"/>
      <c r="E1322" s="276"/>
    </row>
    <row r="1323" spans="1:5" ht="15.75">
      <c r="A1323" s="129"/>
      <c r="B1323" s="274"/>
      <c r="C1323" s="98"/>
      <c r="D1323" s="98"/>
      <c r="E1323" s="276"/>
    </row>
    <row r="1324" spans="1:5" ht="15.75">
      <c r="A1324" s="129"/>
      <c r="B1324" s="274"/>
      <c r="C1324" s="98"/>
      <c r="D1324" s="98"/>
      <c r="E1324" s="276"/>
    </row>
    <row r="1325" spans="1:5" ht="15.75">
      <c r="A1325" s="129"/>
      <c r="B1325" s="274"/>
      <c r="C1325" s="98"/>
      <c r="D1325" s="98"/>
      <c r="E1325" s="276"/>
    </row>
    <row r="1326" spans="1:5" ht="15.75">
      <c r="A1326" s="129"/>
      <c r="B1326" s="274"/>
      <c r="C1326" s="98"/>
      <c r="D1326" s="98"/>
      <c r="E1326" s="276"/>
    </row>
    <row r="1327" spans="1:5" ht="15.75">
      <c r="A1327" s="129"/>
      <c r="B1327" s="274"/>
      <c r="C1327" s="98"/>
      <c r="D1327" s="98"/>
      <c r="E1327" s="276"/>
    </row>
    <row r="1328" spans="1:5" ht="15.75">
      <c r="A1328" s="129"/>
      <c r="B1328" s="274"/>
      <c r="C1328" s="98"/>
      <c r="D1328" s="98"/>
      <c r="E1328" s="276"/>
    </row>
    <row r="1329" spans="1:5" ht="15.75">
      <c r="A1329" s="129"/>
      <c r="B1329" s="274"/>
      <c r="C1329" s="98"/>
      <c r="D1329" s="98"/>
      <c r="E1329" s="276"/>
    </row>
    <row r="1330" spans="1:5" ht="15.75">
      <c r="A1330" s="129"/>
      <c r="B1330" s="274"/>
      <c r="C1330" s="98"/>
      <c r="D1330" s="98"/>
      <c r="E1330" s="276"/>
    </row>
    <row r="1331" spans="1:5" ht="15.75">
      <c r="A1331" s="129"/>
      <c r="B1331" s="274"/>
      <c r="C1331" s="98"/>
      <c r="D1331" s="98"/>
      <c r="E1331" s="276"/>
    </row>
    <row r="1332" spans="1:5" ht="15.75">
      <c r="A1332" s="129"/>
      <c r="B1332" s="274"/>
      <c r="C1332" s="98"/>
      <c r="D1332" s="98"/>
      <c r="E1332" s="276"/>
    </row>
    <row r="1333" spans="1:5" ht="15.75">
      <c r="A1333" s="129"/>
      <c r="B1333" s="274"/>
      <c r="C1333" s="98"/>
      <c r="D1333" s="98"/>
      <c r="E1333" s="276"/>
    </row>
    <row r="1334" spans="1:5" ht="15.75">
      <c r="A1334" s="129"/>
      <c r="B1334" s="274"/>
      <c r="C1334" s="98"/>
      <c r="D1334" s="98"/>
      <c r="E1334" s="276"/>
    </row>
    <row r="1335" spans="1:5" ht="15.75">
      <c r="A1335" s="129"/>
      <c r="B1335" s="274"/>
      <c r="C1335" s="98"/>
      <c r="D1335" s="98"/>
      <c r="E1335" s="276"/>
    </row>
    <row r="1336" spans="1:5" ht="15.75">
      <c r="A1336" s="129"/>
      <c r="B1336" s="274"/>
      <c r="C1336" s="98"/>
      <c r="D1336" s="98"/>
      <c r="E1336" s="276"/>
    </row>
    <row r="1337" spans="1:5" ht="15.75">
      <c r="A1337" s="129"/>
      <c r="B1337" s="274"/>
      <c r="C1337" s="98"/>
      <c r="D1337" s="98"/>
      <c r="E1337" s="276"/>
    </row>
    <row r="1338" spans="1:5" ht="15.75">
      <c r="A1338" s="129"/>
      <c r="B1338" s="274"/>
      <c r="C1338" s="98"/>
      <c r="D1338" s="98"/>
      <c r="E1338" s="276"/>
    </row>
    <row r="1339" spans="1:5" ht="15.75">
      <c r="A1339" s="129"/>
      <c r="B1339" s="274"/>
      <c r="C1339" s="98"/>
      <c r="D1339" s="98"/>
      <c r="E1339" s="276"/>
    </row>
    <row r="1340" spans="1:5" ht="15.75">
      <c r="A1340" s="129"/>
      <c r="B1340" s="274"/>
      <c r="C1340" s="98"/>
      <c r="D1340" s="98"/>
      <c r="E1340" s="276"/>
    </row>
    <row r="1341" spans="1:5" ht="15.75">
      <c r="A1341" s="129"/>
      <c r="B1341" s="274"/>
      <c r="C1341" s="98"/>
      <c r="D1341" s="98"/>
      <c r="E1341" s="276"/>
    </row>
    <row r="1342" spans="1:5" ht="15.75">
      <c r="A1342" s="129"/>
      <c r="B1342" s="274"/>
      <c r="C1342" s="98"/>
      <c r="D1342" s="98"/>
      <c r="E1342" s="276"/>
    </row>
    <row r="1343" spans="1:5" ht="15.75">
      <c r="A1343" s="129"/>
      <c r="B1343" s="274"/>
      <c r="C1343" s="98"/>
      <c r="D1343" s="98"/>
      <c r="E1343" s="276"/>
    </row>
    <row r="1344" spans="1:5" ht="15.75">
      <c r="A1344" s="129"/>
      <c r="B1344" s="274"/>
      <c r="C1344" s="98"/>
      <c r="D1344" s="98"/>
      <c r="E1344" s="276"/>
    </row>
    <row r="1345" spans="1:5" ht="15.75">
      <c r="A1345" s="129"/>
      <c r="B1345" s="274"/>
      <c r="C1345" s="98"/>
      <c r="D1345" s="98"/>
      <c r="E1345" s="276"/>
    </row>
    <row r="1346" spans="1:5" ht="15.75">
      <c r="A1346" s="129"/>
      <c r="B1346" s="274"/>
      <c r="C1346" s="98"/>
      <c r="D1346" s="98"/>
      <c r="E1346" s="276"/>
    </row>
    <row r="1347" spans="1:5" ht="15.75">
      <c r="A1347" s="129"/>
      <c r="B1347" s="274"/>
      <c r="C1347" s="98"/>
      <c r="D1347" s="98"/>
      <c r="E1347" s="276"/>
    </row>
    <row r="1348" spans="1:5" ht="15.75">
      <c r="A1348" s="129"/>
      <c r="B1348" s="274"/>
      <c r="C1348" s="98"/>
      <c r="D1348" s="98"/>
      <c r="E1348" s="276"/>
    </row>
    <row r="1349" spans="1:5" ht="15.75">
      <c r="A1349" s="129"/>
      <c r="B1349" s="274"/>
      <c r="C1349" s="98"/>
      <c r="D1349" s="98"/>
      <c r="E1349" s="276"/>
    </row>
    <row r="1350" spans="1:5" ht="15.75">
      <c r="A1350" s="129"/>
      <c r="B1350" s="274"/>
      <c r="C1350" s="98"/>
      <c r="D1350" s="98"/>
      <c r="E1350" s="276"/>
    </row>
    <row r="1351" spans="1:5" ht="15.75">
      <c r="A1351" s="129"/>
      <c r="B1351" s="274"/>
      <c r="C1351" s="98"/>
      <c r="D1351" s="98"/>
      <c r="E1351" s="276"/>
    </row>
    <row r="1352" spans="1:5" ht="15.75">
      <c r="A1352" s="129"/>
      <c r="B1352" s="274"/>
      <c r="C1352" s="98"/>
      <c r="D1352" s="98"/>
      <c r="E1352" s="276"/>
    </row>
    <row r="1353" spans="1:5" ht="15.75">
      <c r="A1353" s="129"/>
      <c r="B1353" s="274"/>
      <c r="C1353" s="98"/>
      <c r="D1353" s="98"/>
      <c r="E1353" s="276"/>
    </row>
    <row r="1354" spans="1:5" ht="15.75">
      <c r="A1354" s="129"/>
      <c r="B1354" s="274"/>
      <c r="C1354" s="98"/>
      <c r="D1354" s="98"/>
      <c r="E1354" s="276"/>
    </row>
    <row r="1355" spans="1:5" ht="15.75">
      <c r="A1355" s="129"/>
      <c r="B1355" s="274"/>
      <c r="C1355" s="98"/>
      <c r="D1355" s="98"/>
      <c r="E1355" s="276"/>
    </row>
    <row r="1356" spans="1:5" ht="15.75">
      <c r="A1356" s="129"/>
      <c r="B1356" s="274"/>
      <c r="C1356" s="98"/>
      <c r="D1356" s="98"/>
      <c r="E1356" s="276"/>
    </row>
    <row r="1357" spans="1:5" ht="15.75">
      <c r="A1357" s="129"/>
      <c r="B1357" s="274"/>
      <c r="C1357" s="98"/>
      <c r="D1357" s="98"/>
      <c r="E1357" s="276"/>
    </row>
    <row r="1358" spans="1:5" ht="15.75">
      <c r="A1358" s="129"/>
      <c r="B1358" s="274"/>
      <c r="C1358" s="98"/>
      <c r="D1358" s="98"/>
      <c r="E1358" s="276"/>
    </row>
    <row r="1359" spans="1:5" ht="15.75">
      <c r="A1359" s="129"/>
      <c r="B1359" s="274"/>
      <c r="C1359" s="98"/>
      <c r="D1359" s="98"/>
      <c r="E1359" s="276"/>
    </row>
    <row r="1360" spans="1:5" ht="15.75">
      <c r="A1360" s="129"/>
      <c r="B1360" s="274"/>
      <c r="C1360" s="98"/>
      <c r="D1360" s="98"/>
      <c r="E1360" s="276"/>
    </row>
    <row r="1361" spans="1:5" ht="15.75">
      <c r="A1361" s="129"/>
      <c r="B1361" s="274"/>
      <c r="C1361" s="98"/>
      <c r="D1361" s="98"/>
      <c r="E1361" s="276"/>
    </row>
    <row r="1362" spans="1:5" ht="15.75">
      <c r="A1362" s="129"/>
      <c r="B1362" s="274"/>
      <c r="C1362" s="98"/>
      <c r="D1362" s="98"/>
      <c r="E1362" s="276"/>
    </row>
    <row r="1363" spans="1:5" ht="15.75">
      <c r="A1363" s="129"/>
      <c r="B1363" s="274"/>
      <c r="C1363" s="98"/>
      <c r="D1363" s="98"/>
      <c r="E1363" s="276"/>
    </row>
    <row r="1364" spans="1:5" ht="15.75">
      <c r="A1364" s="129"/>
      <c r="B1364" s="274"/>
      <c r="C1364" s="98"/>
      <c r="D1364" s="98"/>
      <c r="E1364" s="276"/>
    </row>
    <row r="1365" spans="1:5" ht="15.75">
      <c r="A1365" s="129"/>
      <c r="B1365" s="274"/>
      <c r="C1365" s="98"/>
      <c r="D1365" s="98"/>
      <c r="E1365" s="276"/>
    </row>
    <row r="1366" spans="1:5" ht="15.75">
      <c r="A1366" s="129"/>
      <c r="B1366" s="274"/>
      <c r="C1366" s="98"/>
      <c r="D1366" s="98"/>
      <c r="E1366" s="276"/>
    </row>
    <row r="1367" spans="1:5" ht="15.75">
      <c r="A1367" s="129"/>
      <c r="B1367" s="274"/>
      <c r="C1367" s="98"/>
      <c r="D1367" s="98"/>
      <c r="E1367" s="276"/>
    </row>
    <row r="1368" spans="1:5" ht="15.75">
      <c r="A1368" s="129"/>
      <c r="B1368" s="274"/>
      <c r="C1368" s="98"/>
      <c r="D1368" s="98"/>
      <c r="E1368" s="276"/>
    </row>
    <row r="1369" spans="1:5" ht="15.75">
      <c r="A1369" s="129"/>
      <c r="B1369" s="274"/>
      <c r="C1369" s="98"/>
      <c r="D1369" s="98"/>
      <c r="E1369" s="276"/>
    </row>
    <row r="1370" spans="1:5" ht="15.75">
      <c r="A1370" s="129"/>
      <c r="B1370" s="274"/>
      <c r="C1370" s="98"/>
      <c r="D1370" s="98"/>
      <c r="E1370" s="276"/>
    </row>
    <row r="1371" spans="1:5" ht="15.75">
      <c r="A1371" s="129"/>
      <c r="B1371" s="274"/>
      <c r="C1371" s="98"/>
      <c r="D1371" s="98"/>
      <c r="E1371" s="276"/>
    </row>
    <row r="1372" spans="1:5" ht="15.75">
      <c r="A1372" s="129"/>
      <c r="B1372" s="274"/>
      <c r="C1372" s="98"/>
      <c r="D1372" s="98"/>
      <c r="E1372" s="276"/>
    </row>
    <row r="1373" spans="1:5" ht="15.75">
      <c r="A1373" s="129"/>
      <c r="B1373" s="274"/>
      <c r="C1373" s="98"/>
      <c r="D1373" s="98"/>
      <c r="E1373" s="276"/>
    </row>
    <row r="1374" spans="1:5" ht="15.75">
      <c r="A1374" s="129"/>
      <c r="B1374" s="274"/>
      <c r="C1374" s="98"/>
      <c r="D1374" s="98"/>
      <c r="E1374" s="276"/>
    </row>
    <row r="1375" spans="1:5" ht="15.75">
      <c r="A1375" s="129"/>
      <c r="B1375" s="274"/>
      <c r="C1375" s="98"/>
      <c r="D1375" s="98"/>
      <c r="E1375" s="276"/>
    </row>
    <row r="1376" spans="1:5" ht="15.75">
      <c r="A1376" s="129"/>
      <c r="B1376" s="274"/>
      <c r="C1376" s="98"/>
      <c r="D1376" s="98"/>
      <c r="E1376" s="276"/>
    </row>
    <row r="1377" spans="1:5" ht="15.75">
      <c r="A1377" s="129"/>
      <c r="B1377" s="274"/>
      <c r="C1377" s="98"/>
      <c r="D1377" s="98"/>
      <c r="E1377" s="276"/>
    </row>
    <row r="1378" spans="1:5" ht="15.75">
      <c r="A1378" s="129"/>
      <c r="B1378" s="274"/>
      <c r="C1378" s="98"/>
      <c r="D1378" s="98"/>
      <c r="E1378" s="276"/>
    </row>
    <row r="1379" spans="1:5" ht="15.75">
      <c r="A1379" s="129"/>
      <c r="B1379" s="274"/>
      <c r="C1379" s="98"/>
      <c r="D1379" s="98"/>
      <c r="E1379" s="276"/>
    </row>
    <row r="1380" spans="1:5" ht="15.75">
      <c r="A1380" s="129"/>
      <c r="B1380" s="274"/>
      <c r="C1380" s="98"/>
      <c r="D1380" s="98"/>
      <c r="E1380" s="276"/>
    </row>
    <row r="1381" spans="1:5" ht="15.75">
      <c r="A1381" s="129"/>
      <c r="B1381" s="274"/>
      <c r="C1381" s="98"/>
      <c r="D1381" s="98"/>
      <c r="E1381" s="276"/>
    </row>
    <row r="1382" spans="1:5" ht="15.75">
      <c r="A1382" s="129"/>
      <c r="B1382" s="274"/>
      <c r="C1382" s="98"/>
      <c r="D1382" s="98"/>
      <c r="E1382" s="276"/>
    </row>
    <row r="1383" spans="1:5" ht="15.75">
      <c r="A1383" s="129"/>
      <c r="B1383" s="274"/>
      <c r="C1383" s="98"/>
      <c r="D1383" s="98"/>
      <c r="E1383" s="276"/>
    </row>
    <row r="1384" spans="1:5" ht="15.75">
      <c r="A1384" s="129"/>
      <c r="B1384" s="274"/>
      <c r="C1384" s="98"/>
      <c r="D1384" s="98"/>
      <c r="E1384" s="276"/>
    </row>
    <row r="1385" spans="1:5" ht="15.75">
      <c r="A1385" s="129"/>
      <c r="B1385" s="274"/>
      <c r="C1385" s="98"/>
      <c r="D1385" s="98"/>
      <c r="E1385" s="276"/>
    </row>
    <row r="1386" spans="1:5" ht="15.75">
      <c r="A1386" s="129"/>
      <c r="B1386" s="274"/>
      <c r="C1386" s="98"/>
      <c r="D1386" s="98"/>
      <c r="E1386" s="276"/>
    </row>
    <row r="1387" spans="1:5" ht="15.75">
      <c r="A1387" s="129"/>
      <c r="B1387" s="274"/>
      <c r="C1387" s="98"/>
      <c r="D1387" s="98"/>
      <c r="E1387" s="276"/>
    </row>
    <row r="1388" spans="1:5" ht="15.75">
      <c r="A1388" s="129"/>
      <c r="B1388" s="274"/>
      <c r="C1388" s="98"/>
      <c r="D1388" s="98"/>
      <c r="E1388" s="276"/>
    </row>
    <row r="1389" spans="1:5" ht="15.75">
      <c r="A1389" s="129"/>
      <c r="B1389" s="274"/>
      <c r="C1389" s="98"/>
      <c r="D1389" s="98"/>
      <c r="E1389" s="276"/>
    </row>
    <row r="1390" spans="1:5" ht="15.75">
      <c r="A1390" s="129"/>
      <c r="B1390" s="274"/>
      <c r="C1390" s="98"/>
      <c r="D1390" s="98"/>
      <c r="E1390" s="276"/>
    </row>
    <row r="1391" spans="1:5" ht="15.75">
      <c r="A1391" s="129"/>
      <c r="B1391" s="274"/>
      <c r="C1391" s="98"/>
      <c r="D1391" s="98"/>
      <c r="E1391" s="276"/>
    </row>
    <row r="1392" spans="1:5" ht="15.75">
      <c r="A1392" s="129"/>
      <c r="B1392" s="274"/>
      <c r="C1392" s="98"/>
      <c r="D1392" s="98"/>
      <c r="E1392" s="276"/>
    </row>
    <row r="1393" spans="1:5" ht="15.75">
      <c r="A1393" s="129"/>
      <c r="B1393" s="274"/>
      <c r="C1393" s="98"/>
      <c r="D1393" s="98"/>
      <c r="E1393" s="276"/>
    </row>
    <row r="1394" spans="1:5" ht="15.75">
      <c r="A1394" s="129"/>
      <c r="B1394" s="274"/>
      <c r="C1394" s="98"/>
      <c r="D1394" s="98"/>
      <c r="E1394" s="276"/>
    </row>
    <row r="1395" spans="1:5" ht="15.75">
      <c r="A1395" s="129"/>
      <c r="B1395" s="274"/>
      <c r="C1395" s="98"/>
      <c r="D1395" s="98"/>
      <c r="E1395" s="276"/>
    </row>
    <row r="1396" spans="1:5" ht="15.75">
      <c r="A1396" s="129"/>
      <c r="B1396" s="274"/>
      <c r="C1396" s="98"/>
      <c r="D1396" s="98"/>
      <c r="E1396" s="276"/>
    </row>
    <row r="1397" spans="1:5" ht="15.75">
      <c r="A1397" s="129"/>
      <c r="B1397" s="274"/>
      <c r="C1397" s="98"/>
      <c r="D1397" s="98"/>
      <c r="E1397" s="276"/>
    </row>
    <row r="1398" spans="1:5" ht="15.75">
      <c r="A1398" s="129"/>
      <c r="B1398" s="274"/>
      <c r="C1398" s="98"/>
      <c r="D1398" s="98"/>
      <c r="E1398" s="276"/>
    </row>
    <row r="1399" spans="1:5" ht="15.75">
      <c r="A1399" s="129"/>
      <c r="B1399" s="274"/>
      <c r="C1399" s="98"/>
      <c r="D1399" s="98"/>
      <c r="E1399" s="276"/>
    </row>
    <row r="1400" spans="1:5" ht="15.75">
      <c r="A1400" s="129"/>
      <c r="B1400" s="274"/>
      <c r="C1400" s="98"/>
      <c r="D1400" s="98"/>
      <c r="E1400" s="276"/>
    </row>
    <row r="1401" spans="1:5" ht="15.75">
      <c r="A1401" s="129"/>
      <c r="B1401" s="274"/>
      <c r="C1401" s="98"/>
      <c r="D1401" s="98"/>
      <c r="E1401" s="276"/>
    </row>
    <row r="1402" spans="1:5" ht="15.75">
      <c r="A1402" s="129"/>
      <c r="B1402" s="274"/>
      <c r="C1402" s="98"/>
      <c r="D1402" s="98"/>
      <c r="E1402" s="276"/>
    </row>
    <row r="1403" spans="1:5" ht="15.75">
      <c r="A1403" s="129"/>
      <c r="B1403" s="274"/>
      <c r="C1403" s="98"/>
      <c r="D1403" s="98"/>
      <c r="E1403" s="276"/>
    </row>
    <row r="1404" spans="1:5" ht="15.75">
      <c r="A1404" s="129"/>
      <c r="B1404" s="274"/>
      <c r="C1404" s="98"/>
      <c r="D1404" s="98"/>
      <c r="E1404" s="276"/>
    </row>
    <row r="1405" spans="1:5" ht="15.75">
      <c r="A1405" s="129"/>
      <c r="B1405" s="274"/>
      <c r="C1405" s="98"/>
      <c r="D1405" s="98"/>
      <c r="E1405" s="276"/>
    </row>
    <row r="1406" spans="1:5" ht="15.75">
      <c r="A1406" s="129"/>
      <c r="B1406" s="274"/>
      <c r="C1406" s="98"/>
      <c r="D1406" s="98"/>
      <c r="E1406" s="276"/>
    </row>
    <row r="1407" spans="1:5" ht="15.75">
      <c r="A1407" s="129"/>
      <c r="B1407" s="274"/>
      <c r="C1407" s="98"/>
      <c r="D1407" s="98"/>
      <c r="E1407" s="276"/>
    </row>
    <row r="1408" spans="1:5" ht="15.75">
      <c r="A1408" s="129"/>
      <c r="B1408" s="274"/>
      <c r="C1408" s="98"/>
      <c r="D1408" s="98"/>
      <c r="E1408" s="276"/>
    </row>
    <row r="1409" spans="1:5" ht="15.75">
      <c r="A1409" s="129"/>
      <c r="B1409" s="274"/>
      <c r="C1409" s="98"/>
      <c r="D1409" s="98"/>
      <c r="E1409" s="276"/>
    </row>
    <row r="1410" spans="1:5" ht="15.75">
      <c r="A1410" s="129"/>
      <c r="B1410" s="274"/>
      <c r="C1410" s="98"/>
      <c r="D1410" s="98"/>
      <c r="E1410" s="276"/>
    </row>
    <row r="1411" spans="1:5" ht="15.75">
      <c r="A1411" s="129"/>
      <c r="B1411" s="274"/>
      <c r="C1411" s="98"/>
      <c r="D1411" s="98"/>
      <c r="E1411" s="276"/>
    </row>
    <row r="1412" spans="1:5" ht="15.75">
      <c r="A1412" s="129"/>
      <c r="B1412" s="274"/>
      <c r="C1412" s="98"/>
      <c r="D1412" s="98"/>
      <c r="E1412" s="276"/>
    </row>
    <row r="1413" spans="1:5" ht="15.75">
      <c r="A1413" s="129"/>
      <c r="B1413" s="274"/>
      <c r="C1413" s="98"/>
      <c r="D1413" s="98"/>
      <c r="E1413" s="276"/>
    </row>
    <row r="1414" spans="1:5" ht="15.75">
      <c r="A1414" s="129"/>
      <c r="B1414" s="274"/>
      <c r="C1414" s="98"/>
      <c r="D1414" s="98"/>
      <c r="E1414" s="276"/>
    </row>
    <row r="1415" spans="1:5" ht="15.75">
      <c r="A1415" s="129"/>
      <c r="B1415" s="274"/>
      <c r="C1415" s="98"/>
      <c r="D1415" s="98"/>
      <c r="E1415" s="276"/>
    </row>
    <row r="1416" spans="1:5" ht="15.75">
      <c r="A1416" s="129"/>
      <c r="B1416" s="274"/>
      <c r="C1416" s="98"/>
      <c r="D1416" s="98"/>
      <c r="E1416" s="276"/>
    </row>
    <row r="1417" spans="1:5" ht="15.75">
      <c r="A1417" s="129"/>
      <c r="B1417" s="274"/>
      <c r="C1417" s="98"/>
      <c r="D1417" s="98"/>
      <c r="E1417" s="276"/>
    </row>
    <row r="1418" spans="1:5" ht="15.75">
      <c r="A1418" s="129"/>
      <c r="B1418" s="274"/>
      <c r="C1418" s="98"/>
      <c r="D1418" s="98"/>
      <c r="E1418" s="276"/>
    </row>
    <row r="1419" spans="1:5" ht="15.75">
      <c r="A1419" s="129"/>
      <c r="B1419" s="274"/>
      <c r="C1419" s="98"/>
      <c r="D1419" s="98"/>
      <c r="E1419" s="276"/>
    </row>
    <row r="1420" spans="1:5" ht="15.75">
      <c r="A1420" s="129"/>
      <c r="B1420" s="274"/>
      <c r="C1420" s="98"/>
      <c r="D1420" s="98"/>
      <c r="E1420" s="276"/>
    </row>
    <row r="1421" spans="1:5" ht="15.75">
      <c r="A1421" s="129"/>
      <c r="B1421" s="274"/>
      <c r="C1421" s="98"/>
      <c r="D1421" s="98"/>
      <c r="E1421" s="276"/>
    </row>
    <row r="1422" spans="1:5" ht="15.75">
      <c r="A1422" s="129"/>
      <c r="B1422" s="274"/>
      <c r="C1422" s="98"/>
      <c r="D1422" s="98"/>
      <c r="E1422" s="276"/>
    </row>
    <row r="1423" spans="1:5" ht="15.75">
      <c r="A1423" s="129"/>
      <c r="B1423" s="274"/>
      <c r="C1423" s="98"/>
      <c r="D1423" s="98"/>
      <c r="E1423" s="276"/>
    </row>
    <row r="1424" spans="1:5" ht="15.75">
      <c r="A1424" s="129"/>
      <c r="B1424" s="274"/>
      <c r="C1424" s="98"/>
      <c r="D1424" s="98"/>
      <c r="E1424" s="276"/>
    </row>
    <row r="1425" spans="1:5" ht="15.75">
      <c r="A1425" s="129"/>
      <c r="B1425" s="274"/>
      <c r="C1425" s="98"/>
      <c r="D1425" s="98"/>
      <c r="E1425" s="276"/>
    </row>
    <row r="1426" spans="1:5" ht="15.75">
      <c r="A1426" s="129"/>
      <c r="B1426" s="274"/>
      <c r="C1426" s="98"/>
      <c r="D1426" s="98"/>
      <c r="E1426" s="276"/>
    </row>
    <row r="1427" spans="1:5" ht="15.75">
      <c r="A1427" s="129"/>
      <c r="B1427" s="274"/>
      <c r="C1427" s="98"/>
      <c r="D1427" s="98"/>
      <c r="E1427" s="276"/>
    </row>
    <row r="1428" spans="1:5" ht="15.75">
      <c r="A1428" s="129"/>
      <c r="B1428" s="274"/>
      <c r="C1428" s="98"/>
      <c r="D1428" s="98"/>
      <c r="E1428" s="276"/>
    </row>
    <row r="1429" spans="1:5" ht="15.75">
      <c r="A1429" s="129"/>
      <c r="B1429" s="274"/>
      <c r="C1429" s="98"/>
      <c r="D1429" s="98"/>
      <c r="E1429" s="276"/>
    </row>
    <row r="1430" spans="1:5" ht="15.75">
      <c r="A1430" s="129"/>
      <c r="B1430" s="274"/>
      <c r="C1430" s="98"/>
      <c r="D1430" s="98"/>
      <c r="E1430" s="276"/>
    </row>
    <row r="1431" spans="1:5" ht="15.75">
      <c r="A1431" s="129"/>
      <c r="B1431" s="274"/>
      <c r="C1431" s="98"/>
      <c r="D1431" s="98"/>
      <c r="E1431" s="276"/>
    </row>
    <row r="1432" spans="1:5" ht="15.75">
      <c r="A1432" s="129"/>
      <c r="B1432" s="274"/>
      <c r="C1432" s="98"/>
      <c r="D1432" s="98"/>
      <c r="E1432" s="276"/>
    </row>
    <row r="1433" spans="1:5" ht="15.75">
      <c r="A1433" s="129"/>
      <c r="B1433" s="274"/>
      <c r="C1433" s="98"/>
      <c r="D1433" s="98"/>
      <c r="E1433" s="276"/>
    </row>
    <row r="1434" spans="1:5" ht="15.75">
      <c r="A1434" s="129"/>
      <c r="B1434" s="274"/>
      <c r="C1434" s="98"/>
      <c r="D1434" s="98"/>
      <c r="E1434" s="276"/>
    </row>
    <row r="1435" spans="1:5" ht="15.75">
      <c r="A1435" s="129"/>
      <c r="B1435" s="274"/>
      <c r="C1435" s="98"/>
      <c r="D1435" s="98"/>
      <c r="E1435" s="276"/>
    </row>
    <row r="1436" spans="1:5" ht="15.75">
      <c r="A1436" s="129"/>
      <c r="B1436" s="274"/>
      <c r="C1436" s="98"/>
      <c r="D1436" s="98"/>
      <c r="E1436" s="276"/>
    </row>
    <row r="1437" spans="1:5" ht="15.75">
      <c r="A1437" s="129"/>
      <c r="B1437" s="274"/>
      <c r="C1437" s="98"/>
      <c r="D1437" s="98"/>
      <c r="E1437" s="276"/>
    </row>
    <row r="1438" spans="1:5" ht="15.75">
      <c r="A1438" s="129"/>
      <c r="B1438" s="274"/>
      <c r="C1438" s="98"/>
      <c r="D1438" s="98"/>
      <c r="E1438" s="276"/>
    </row>
    <row r="1439" spans="1:5" ht="15.75">
      <c r="A1439" s="129"/>
      <c r="B1439" s="274"/>
      <c r="C1439" s="98"/>
      <c r="D1439" s="98"/>
      <c r="E1439" s="276"/>
    </row>
    <row r="1440" spans="1:5" ht="15.75">
      <c r="A1440" s="129"/>
      <c r="B1440" s="274"/>
      <c r="C1440" s="98"/>
      <c r="D1440" s="98"/>
      <c r="E1440" s="276"/>
    </row>
    <row r="1441" spans="1:5" ht="15.75">
      <c r="A1441" s="129"/>
      <c r="B1441" s="274"/>
      <c r="C1441" s="98"/>
      <c r="D1441" s="98"/>
      <c r="E1441" s="276"/>
    </row>
    <row r="1442" spans="1:5" ht="15.75">
      <c r="A1442" s="129"/>
      <c r="B1442" s="274"/>
      <c r="C1442" s="98"/>
      <c r="D1442" s="98"/>
      <c r="E1442" s="276"/>
    </row>
    <row r="1443" spans="1:5" ht="15.75">
      <c r="A1443" s="129"/>
      <c r="B1443" s="274"/>
      <c r="C1443" s="98"/>
      <c r="D1443" s="98"/>
      <c r="E1443" s="276"/>
    </row>
    <row r="1444" spans="1:5" ht="15.75">
      <c r="A1444" s="129"/>
      <c r="B1444" s="274"/>
      <c r="C1444" s="98"/>
      <c r="D1444" s="98"/>
      <c r="E1444" s="276"/>
    </row>
    <row r="1445" spans="1:5" ht="15.75">
      <c r="A1445" s="129"/>
      <c r="B1445" s="274"/>
      <c r="C1445" s="98"/>
      <c r="D1445" s="98"/>
      <c r="E1445" s="276"/>
    </row>
    <row r="1446" spans="1:5" ht="15.75">
      <c r="A1446" s="129"/>
      <c r="B1446" s="274"/>
      <c r="C1446" s="98"/>
      <c r="D1446" s="98"/>
      <c r="E1446" s="276"/>
    </row>
    <row r="1447" spans="1:5" ht="15.75">
      <c r="A1447" s="129"/>
      <c r="B1447" s="274"/>
      <c r="C1447" s="98"/>
      <c r="D1447" s="98"/>
      <c r="E1447" s="276"/>
    </row>
    <row r="1448" spans="1:5" ht="15.75">
      <c r="A1448" s="129"/>
      <c r="B1448" s="274"/>
      <c r="C1448" s="98"/>
      <c r="D1448" s="98"/>
      <c r="E1448" s="276"/>
    </row>
    <row r="1449" spans="1:5" ht="15.75">
      <c r="A1449" s="129"/>
      <c r="B1449" s="274"/>
      <c r="C1449" s="98"/>
      <c r="D1449" s="98"/>
      <c r="E1449" s="276"/>
    </row>
    <row r="1450" spans="1:5" ht="15.75">
      <c r="A1450" s="129"/>
      <c r="B1450" s="274"/>
      <c r="C1450" s="98"/>
      <c r="D1450" s="98"/>
      <c r="E1450" s="276"/>
    </row>
    <row r="1451" spans="1:5" ht="15.75">
      <c r="A1451" s="129"/>
      <c r="B1451" s="274"/>
      <c r="C1451" s="98"/>
      <c r="D1451" s="98"/>
      <c r="E1451" s="276"/>
    </row>
    <row r="1452" spans="1:5" ht="15.75">
      <c r="A1452" s="129"/>
      <c r="B1452" s="274"/>
      <c r="C1452" s="98"/>
      <c r="D1452" s="98"/>
      <c r="E1452" s="276"/>
    </row>
    <row r="1453" spans="1:5" ht="15.75">
      <c r="A1453" s="129"/>
      <c r="B1453" s="274"/>
      <c r="C1453" s="98"/>
      <c r="D1453" s="98"/>
      <c r="E1453" s="276"/>
    </row>
    <row r="1454" spans="1:5" ht="15.75">
      <c r="A1454" s="129"/>
      <c r="B1454" s="274"/>
      <c r="C1454" s="98"/>
      <c r="D1454" s="98"/>
      <c r="E1454" s="276"/>
    </row>
    <row r="1455" spans="1:5" ht="15.75">
      <c r="A1455" s="129"/>
      <c r="B1455" s="274"/>
      <c r="C1455" s="98"/>
      <c r="D1455" s="98"/>
      <c r="E1455" s="276"/>
    </row>
    <row r="1456" spans="1:5" ht="15.75">
      <c r="A1456" s="129"/>
      <c r="B1456" s="274"/>
      <c r="C1456" s="98"/>
      <c r="D1456" s="98"/>
      <c r="E1456" s="276"/>
    </row>
    <row r="1457" spans="1:5" ht="15.75">
      <c r="A1457" s="129"/>
      <c r="B1457" s="274"/>
      <c r="C1457" s="98"/>
      <c r="D1457" s="98"/>
      <c r="E1457" s="276"/>
    </row>
    <row r="1458" spans="1:5" ht="15.75">
      <c r="A1458" s="129"/>
      <c r="B1458" s="274"/>
      <c r="C1458" s="98"/>
      <c r="D1458" s="98"/>
      <c r="E1458" s="276"/>
    </row>
    <row r="1459" spans="1:5" ht="15.75">
      <c r="A1459" s="129"/>
      <c r="B1459" s="274"/>
      <c r="C1459" s="98"/>
      <c r="D1459" s="98"/>
      <c r="E1459" s="276"/>
    </row>
    <row r="1460" spans="1:5" ht="15.75">
      <c r="A1460" s="129"/>
      <c r="B1460" s="274"/>
      <c r="C1460" s="98"/>
      <c r="D1460" s="98"/>
      <c r="E1460" s="276"/>
    </row>
    <row r="1461" spans="1:5" ht="15.75">
      <c r="A1461" s="129"/>
      <c r="B1461" s="274"/>
      <c r="C1461" s="98"/>
      <c r="D1461" s="98"/>
      <c r="E1461" s="276"/>
    </row>
    <row r="1462" spans="1:5" ht="15.75">
      <c r="A1462" s="129"/>
      <c r="B1462" s="274"/>
      <c r="C1462" s="98"/>
      <c r="D1462" s="98"/>
      <c r="E1462" s="276"/>
    </row>
    <row r="1463" spans="1:5" ht="15.75">
      <c r="A1463" s="129"/>
      <c r="B1463" s="274"/>
      <c r="C1463" s="98"/>
      <c r="D1463" s="98"/>
      <c r="E1463" s="276"/>
    </row>
    <row r="1464" spans="1:5" ht="15.75">
      <c r="A1464" s="129"/>
      <c r="B1464" s="274"/>
      <c r="C1464" s="98"/>
      <c r="D1464" s="98"/>
      <c r="E1464" s="276"/>
    </row>
    <row r="1465" spans="1:5" ht="15.75">
      <c r="A1465" s="129"/>
      <c r="B1465" s="274"/>
      <c r="C1465" s="98"/>
      <c r="D1465" s="98"/>
      <c r="E1465" s="276"/>
    </row>
    <row r="1466" spans="1:5" ht="15.75">
      <c r="A1466" s="129"/>
      <c r="B1466" s="274"/>
      <c r="C1466" s="98"/>
      <c r="D1466" s="98"/>
      <c r="E1466" s="276"/>
    </row>
    <row r="1467" spans="1:5" ht="15.75">
      <c r="A1467" s="129"/>
      <c r="B1467" s="274"/>
      <c r="C1467" s="98"/>
      <c r="D1467" s="98"/>
      <c r="E1467" s="276"/>
    </row>
    <row r="1468" spans="1:5" ht="15.75">
      <c r="A1468" s="129"/>
      <c r="B1468" s="274"/>
      <c r="C1468" s="98"/>
      <c r="D1468" s="98"/>
      <c r="E1468" s="276"/>
    </row>
    <row r="1469" spans="1:5" ht="15.75">
      <c r="A1469" s="129"/>
      <c r="B1469" s="274"/>
      <c r="C1469" s="98"/>
      <c r="D1469" s="98"/>
      <c r="E1469" s="276"/>
    </row>
    <row r="1470" spans="1:5" ht="15.75">
      <c r="A1470" s="129"/>
      <c r="B1470" s="274"/>
      <c r="C1470" s="98"/>
      <c r="D1470" s="98"/>
      <c r="E1470" s="276"/>
    </row>
    <row r="1471" spans="1:5" ht="15.75">
      <c r="A1471" s="129"/>
      <c r="B1471" s="274"/>
      <c r="C1471" s="98"/>
      <c r="D1471" s="98"/>
      <c r="E1471" s="276"/>
    </row>
    <row r="1472" spans="1:5" ht="15.75">
      <c r="A1472" s="129"/>
      <c r="B1472" s="274"/>
      <c r="C1472" s="98"/>
      <c r="D1472" s="98"/>
      <c r="E1472" s="276"/>
    </row>
    <row r="1473" spans="1:5" ht="15.75">
      <c r="A1473" s="129"/>
      <c r="B1473" s="274"/>
      <c r="C1473" s="98"/>
      <c r="D1473" s="98"/>
      <c r="E1473" s="276"/>
    </row>
    <row r="1474" spans="1:5" ht="15.75">
      <c r="A1474" s="129"/>
      <c r="B1474" s="274"/>
      <c r="C1474" s="98"/>
      <c r="D1474" s="98"/>
      <c r="E1474" s="276"/>
    </row>
    <row r="1475" spans="1:5" ht="15.75">
      <c r="A1475" s="129"/>
      <c r="B1475" s="274"/>
      <c r="C1475" s="98"/>
      <c r="D1475" s="98"/>
      <c r="E1475" s="276"/>
    </row>
    <row r="1476" spans="1:5" ht="15.75">
      <c r="A1476" s="129"/>
      <c r="B1476" s="274"/>
      <c r="C1476" s="98"/>
      <c r="D1476" s="98"/>
      <c r="E1476" s="276"/>
    </row>
    <row r="1477" spans="1:5" ht="15.75">
      <c r="A1477" s="129"/>
      <c r="B1477" s="274"/>
      <c r="C1477" s="98"/>
      <c r="D1477" s="98"/>
      <c r="E1477" s="276"/>
    </row>
    <row r="1478" spans="1:5" ht="15.75">
      <c r="A1478" s="129"/>
      <c r="B1478" s="274"/>
      <c r="C1478" s="98"/>
      <c r="D1478" s="98"/>
      <c r="E1478" s="276"/>
    </row>
    <row r="1479" spans="1:5" ht="15.75">
      <c r="A1479" s="129"/>
      <c r="B1479" s="274"/>
      <c r="C1479" s="98"/>
      <c r="D1479" s="98"/>
      <c r="E1479" s="276"/>
    </row>
    <row r="1480" spans="1:5" ht="15.75">
      <c r="A1480" s="129"/>
      <c r="B1480" s="274"/>
      <c r="C1480" s="98"/>
      <c r="D1480" s="98"/>
      <c r="E1480" s="276"/>
    </row>
    <row r="1481" spans="1:5" ht="15.75">
      <c r="A1481" s="129"/>
      <c r="B1481" s="274"/>
      <c r="C1481" s="98"/>
      <c r="D1481" s="98"/>
      <c r="E1481" s="276"/>
    </row>
    <row r="1482" spans="1:5" ht="15.75">
      <c r="A1482" s="129"/>
      <c r="B1482" s="274"/>
      <c r="C1482" s="98"/>
      <c r="D1482" s="98"/>
      <c r="E1482" s="276"/>
    </row>
    <row r="1483" spans="1:5" ht="15.75">
      <c r="A1483" s="129"/>
      <c r="B1483" s="274"/>
      <c r="C1483" s="98"/>
      <c r="D1483" s="98"/>
      <c r="E1483" s="276"/>
    </row>
    <row r="1484" spans="1:5" ht="15.75">
      <c r="A1484" s="129"/>
      <c r="B1484" s="274"/>
      <c r="C1484" s="98"/>
      <c r="D1484" s="98"/>
      <c r="E1484" s="276"/>
    </row>
    <row r="1485" spans="1:5" ht="15.75">
      <c r="A1485" s="129"/>
      <c r="B1485" s="274"/>
      <c r="C1485" s="98"/>
      <c r="D1485" s="98"/>
      <c r="E1485" s="276"/>
    </row>
    <row r="1486" spans="1:5" ht="15.75">
      <c r="A1486" s="129"/>
      <c r="B1486" s="274"/>
      <c r="C1486" s="98"/>
      <c r="D1486" s="98"/>
      <c r="E1486" s="276"/>
    </row>
    <row r="1487" spans="1:5" ht="15.75">
      <c r="A1487" s="129"/>
      <c r="B1487" s="274"/>
      <c r="C1487" s="98"/>
      <c r="D1487" s="98"/>
      <c r="E1487" s="276"/>
    </row>
    <row r="1488" spans="1:5" ht="15.75">
      <c r="A1488" s="129"/>
      <c r="B1488" s="274"/>
      <c r="C1488" s="98"/>
      <c r="D1488" s="98"/>
      <c r="E1488" s="276"/>
    </row>
    <row r="1489" spans="1:5" ht="15.75">
      <c r="A1489" s="129"/>
      <c r="B1489" s="274"/>
      <c r="C1489" s="98"/>
      <c r="D1489" s="98"/>
      <c r="E1489" s="276"/>
    </row>
    <row r="1490" spans="1:5" ht="15.75">
      <c r="A1490" s="129"/>
      <c r="B1490" s="274"/>
      <c r="C1490" s="98"/>
      <c r="D1490" s="98"/>
      <c r="E1490" s="276"/>
    </row>
    <row r="1491" spans="1:5" ht="15.75">
      <c r="A1491" s="129"/>
      <c r="B1491" s="274"/>
      <c r="C1491" s="98"/>
      <c r="D1491" s="98"/>
      <c r="E1491" s="276"/>
    </row>
    <row r="1492" spans="1:5" ht="15.75">
      <c r="A1492" s="129"/>
      <c r="B1492" s="274"/>
      <c r="C1492" s="98"/>
      <c r="D1492" s="98"/>
      <c r="E1492" s="276"/>
    </row>
    <row r="1493" spans="1:5" ht="15.75">
      <c r="A1493" s="129"/>
      <c r="B1493" s="274"/>
      <c r="C1493" s="98"/>
      <c r="D1493" s="98"/>
      <c r="E1493" s="276"/>
    </row>
    <row r="1494" spans="1:5" ht="15.75">
      <c r="A1494" s="129"/>
      <c r="B1494" s="274"/>
      <c r="C1494" s="98"/>
      <c r="D1494" s="98"/>
      <c r="E1494" s="276"/>
    </row>
    <row r="1495" spans="1:5" ht="15.75">
      <c r="A1495" s="129"/>
      <c r="B1495" s="274"/>
      <c r="C1495" s="98"/>
      <c r="D1495" s="98"/>
      <c r="E1495" s="276"/>
    </row>
    <row r="1496" spans="1:5" ht="15.75">
      <c r="A1496" s="129"/>
      <c r="B1496" s="274"/>
      <c r="C1496" s="98"/>
      <c r="D1496" s="98"/>
      <c r="E1496" s="276"/>
    </row>
    <row r="1497" spans="1:5" ht="15.75">
      <c r="A1497" s="129"/>
      <c r="B1497" s="274"/>
      <c r="C1497" s="98"/>
      <c r="D1497" s="98"/>
      <c r="E1497" s="276"/>
    </row>
    <row r="1498" spans="1:5" ht="15.75">
      <c r="A1498" s="129"/>
      <c r="B1498" s="274"/>
      <c r="C1498" s="98"/>
      <c r="D1498" s="98"/>
      <c r="E1498" s="276"/>
    </row>
    <row r="1499" spans="1:5" ht="15.75">
      <c r="A1499" s="129"/>
      <c r="B1499" s="274"/>
      <c r="C1499" s="98"/>
      <c r="D1499" s="98"/>
      <c r="E1499" s="276"/>
    </row>
    <row r="1500" spans="1:5" ht="15.75">
      <c r="A1500" s="129"/>
      <c r="B1500" s="274"/>
      <c r="C1500" s="98"/>
      <c r="D1500" s="98"/>
      <c r="E1500" s="276"/>
    </row>
    <row r="1501" spans="1:5" ht="15.75">
      <c r="A1501" s="129"/>
      <c r="B1501" s="274"/>
      <c r="C1501" s="98"/>
      <c r="D1501" s="98"/>
      <c r="E1501" s="276"/>
    </row>
    <row r="1502" spans="1:5" ht="15.75">
      <c r="A1502" s="129"/>
      <c r="B1502" s="274"/>
      <c r="C1502" s="98"/>
      <c r="D1502" s="98"/>
      <c r="E1502" s="276"/>
    </row>
    <row r="1503" spans="1:5" ht="15.75">
      <c r="A1503" s="129"/>
      <c r="B1503" s="274"/>
      <c r="C1503" s="98"/>
      <c r="D1503" s="98"/>
      <c r="E1503" s="276"/>
    </row>
    <row r="1504" spans="1:5" ht="15.75">
      <c r="A1504" s="129"/>
      <c r="B1504" s="274"/>
      <c r="C1504" s="98"/>
      <c r="D1504" s="98"/>
      <c r="E1504" s="276"/>
    </row>
    <row r="1505" spans="1:5" ht="15.75">
      <c r="A1505" s="129"/>
      <c r="B1505" s="274"/>
      <c r="C1505" s="98"/>
      <c r="D1505" s="98"/>
      <c r="E1505" s="276"/>
    </row>
    <row r="1506" spans="1:5" ht="15.75">
      <c r="A1506" s="129"/>
      <c r="B1506" s="274"/>
      <c r="C1506" s="98"/>
      <c r="D1506" s="98"/>
      <c r="E1506" s="276"/>
    </row>
    <row r="1507" spans="1:5" ht="15.75">
      <c r="A1507" s="129"/>
      <c r="B1507" s="274"/>
      <c r="C1507" s="98"/>
      <c r="D1507" s="98"/>
      <c r="E1507" s="276"/>
    </row>
    <row r="1508" spans="1:5" ht="15.75">
      <c r="A1508" s="129"/>
      <c r="B1508" s="274"/>
      <c r="C1508" s="98"/>
      <c r="D1508" s="98"/>
      <c r="E1508" s="276"/>
    </row>
    <row r="1509" spans="1:5" ht="15.75">
      <c r="A1509" s="129"/>
      <c r="B1509" s="274"/>
      <c r="C1509" s="98"/>
      <c r="D1509" s="98"/>
      <c r="E1509" s="276"/>
    </row>
    <row r="1510" spans="1:5" ht="15.75">
      <c r="A1510" s="129"/>
      <c r="B1510" s="274"/>
      <c r="C1510" s="98"/>
      <c r="D1510" s="98"/>
      <c r="E1510" s="276"/>
    </row>
    <row r="1511" spans="1:5" ht="15.75">
      <c r="A1511" s="129"/>
      <c r="B1511" s="274"/>
      <c r="C1511" s="98"/>
      <c r="D1511" s="98"/>
      <c r="E1511" s="276"/>
    </row>
    <row r="1512" spans="1:5" ht="15.75">
      <c r="A1512" s="129"/>
      <c r="B1512" s="274"/>
      <c r="C1512" s="98"/>
      <c r="D1512" s="98"/>
      <c r="E1512" s="276"/>
    </row>
    <row r="1513" spans="1:5" ht="15.75">
      <c r="A1513" s="129"/>
      <c r="B1513" s="274"/>
      <c r="C1513" s="98"/>
      <c r="D1513" s="98"/>
      <c r="E1513" s="276"/>
    </row>
    <row r="1514" spans="1:5" ht="15.75">
      <c r="A1514" s="129"/>
      <c r="B1514" s="274"/>
      <c r="C1514" s="98"/>
      <c r="D1514" s="98"/>
      <c r="E1514" s="276"/>
    </row>
    <row r="1515" spans="1:5" ht="15.75">
      <c r="A1515" s="129"/>
      <c r="B1515" s="274"/>
      <c r="C1515" s="98"/>
      <c r="D1515" s="98"/>
      <c r="E1515" s="276"/>
    </row>
    <row r="1516" spans="1:5" ht="15.75">
      <c r="A1516" s="129"/>
      <c r="B1516" s="274"/>
      <c r="C1516" s="98"/>
      <c r="D1516" s="98"/>
      <c r="E1516" s="276"/>
    </row>
    <row r="1517" spans="1:5" ht="15.75">
      <c r="A1517" s="129"/>
      <c r="B1517" s="274"/>
      <c r="C1517" s="98"/>
      <c r="D1517" s="98"/>
      <c r="E1517" s="276"/>
    </row>
    <row r="1518" spans="1:5" ht="15.75">
      <c r="A1518" s="129"/>
      <c r="B1518" s="274"/>
      <c r="C1518" s="98"/>
      <c r="D1518" s="98"/>
      <c r="E1518" s="276"/>
    </row>
    <row r="1519" spans="1:5" ht="15.75">
      <c r="A1519" s="129"/>
      <c r="B1519" s="274"/>
      <c r="C1519" s="98"/>
      <c r="D1519" s="98"/>
      <c r="E1519" s="276"/>
    </row>
    <row r="1520" spans="1:5" ht="15.75">
      <c r="A1520" s="129"/>
      <c r="B1520" s="274"/>
      <c r="C1520" s="98"/>
      <c r="D1520" s="98"/>
      <c r="E1520" s="276"/>
    </row>
    <row r="1521" spans="1:5" ht="15.75">
      <c r="A1521" s="129"/>
      <c r="B1521" s="274"/>
      <c r="C1521" s="98"/>
      <c r="D1521" s="98"/>
      <c r="E1521" s="276"/>
    </row>
    <row r="1522" spans="1:5" ht="15.75">
      <c r="A1522" s="129"/>
      <c r="B1522" s="274"/>
      <c r="C1522" s="98"/>
      <c r="D1522" s="98"/>
      <c r="E1522" s="276"/>
    </row>
    <row r="1523" spans="1:5" ht="15.75">
      <c r="A1523" s="129"/>
      <c r="B1523" s="274"/>
      <c r="C1523" s="98"/>
      <c r="D1523" s="98"/>
      <c r="E1523" s="276"/>
    </row>
    <row r="1524" spans="1:5" ht="15.75">
      <c r="A1524" s="129"/>
      <c r="B1524" s="274"/>
      <c r="C1524" s="98"/>
      <c r="D1524" s="98"/>
      <c r="E1524" s="276"/>
    </row>
    <row r="1525" spans="1:5" ht="15.75">
      <c r="A1525" s="129"/>
      <c r="B1525" s="274"/>
      <c r="C1525" s="98"/>
      <c r="D1525" s="98"/>
      <c r="E1525" s="276"/>
    </row>
    <row r="1526" spans="1:5" ht="15.75">
      <c r="A1526" s="129"/>
      <c r="B1526" s="274"/>
      <c r="C1526" s="98"/>
      <c r="D1526" s="98"/>
      <c r="E1526" s="276"/>
    </row>
    <row r="1527" spans="1:5" ht="15.75">
      <c r="A1527" s="129"/>
      <c r="B1527" s="274"/>
      <c r="C1527" s="98"/>
      <c r="D1527" s="98"/>
      <c r="E1527" s="276"/>
    </row>
    <row r="1528" spans="1:5" ht="15.75">
      <c r="A1528" s="129"/>
      <c r="B1528" s="274"/>
      <c r="C1528" s="98"/>
      <c r="D1528" s="98"/>
      <c r="E1528" s="276"/>
    </row>
    <row r="1529" spans="1:5" ht="15.75">
      <c r="A1529" s="129"/>
      <c r="B1529" s="274"/>
      <c r="C1529" s="98"/>
      <c r="D1529" s="98"/>
      <c r="E1529" s="276"/>
    </row>
    <row r="1530" spans="1:5" ht="15.75">
      <c r="A1530" s="129"/>
      <c r="B1530" s="274"/>
      <c r="C1530" s="98"/>
      <c r="D1530" s="98"/>
      <c r="E1530" s="276"/>
    </row>
    <row r="1531" spans="1:5" ht="15.75">
      <c r="A1531" s="129"/>
      <c r="B1531" s="274"/>
      <c r="C1531" s="98"/>
      <c r="D1531" s="98"/>
      <c r="E1531" s="276"/>
    </row>
    <row r="1532" spans="1:5" ht="15.75">
      <c r="A1532" s="129"/>
      <c r="B1532" s="274"/>
      <c r="C1532" s="98"/>
      <c r="D1532" s="98"/>
      <c r="E1532" s="276"/>
    </row>
    <row r="1533" spans="1:5" ht="15.75">
      <c r="A1533" s="129"/>
      <c r="B1533" s="274"/>
      <c r="C1533" s="98"/>
      <c r="D1533" s="98"/>
      <c r="E1533" s="276"/>
    </row>
    <row r="1534" spans="1:5" ht="15.75">
      <c r="A1534" s="129"/>
      <c r="B1534" s="274"/>
      <c r="C1534" s="98"/>
      <c r="D1534" s="98"/>
      <c r="E1534" s="276"/>
    </row>
    <row r="1535" spans="1:5" ht="15.75">
      <c r="A1535" s="129"/>
      <c r="B1535" s="274"/>
      <c r="C1535" s="98"/>
      <c r="D1535" s="98"/>
      <c r="E1535" s="276"/>
    </row>
    <row r="1536" spans="1:5" ht="15.75">
      <c r="A1536" s="129"/>
      <c r="B1536" s="274"/>
      <c r="C1536" s="98"/>
      <c r="D1536" s="98"/>
      <c r="E1536" s="276"/>
    </row>
    <row r="1537" spans="1:5" ht="15.75">
      <c r="A1537" s="129"/>
      <c r="B1537" s="274"/>
      <c r="C1537" s="98"/>
      <c r="D1537" s="98"/>
      <c r="E1537" s="276"/>
    </row>
    <row r="1538" spans="1:5" ht="15.75">
      <c r="A1538" s="129"/>
      <c r="B1538" s="274"/>
      <c r="C1538" s="98"/>
      <c r="D1538" s="98"/>
      <c r="E1538" s="276"/>
    </row>
    <row r="1539" spans="1:5" ht="15.75">
      <c r="A1539" s="129"/>
      <c r="B1539" s="274"/>
      <c r="C1539" s="98"/>
      <c r="D1539" s="98"/>
      <c r="E1539" s="276"/>
    </row>
    <row r="1540" spans="1:5" ht="15.75">
      <c r="A1540" s="129"/>
      <c r="B1540" s="274"/>
      <c r="C1540" s="98"/>
      <c r="D1540" s="98"/>
      <c r="E1540" s="276"/>
    </row>
    <row r="1541" spans="1:5" ht="15.75">
      <c r="A1541" s="129"/>
      <c r="B1541" s="274"/>
      <c r="C1541" s="98"/>
      <c r="D1541" s="98"/>
      <c r="E1541" s="276"/>
    </row>
    <row r="1542" spans="1:5" ht="15.75">
      <c r="A1542" s="129"/>
      <c r="B1542" s="274"/>
      <c r="C1542" s="98"/>
      <c r="D1542" s="98"/>
      <c r="E1542" s="276"/>
    </row>
    <row r="1543" spans="1:5" ht="15.75">
      <c r="A1543" s="129"/>
      <c r="B1543" s="274"/>
      <c r="C1543" s="98"/>
      <c r="D1543" s="98"/>
      <c r="E1543" s="276"/>
    </row>
    <row r="1544" spans="1:5" ht="15.75">
      <c r="A1544" s="129"/>
      <c r="B1544" s="274"/>
      <c r="C1544" s="98"/>
      <c r="D1544" s="98"/>
      <c r="E1544" s="276"/>
    </row>
    <row r="1545" spans="1:5" ht="15.75">
      <c r="A1545" s="129"/>
      <c r="B1545" s="274"/>
      <c r="C1545" s="98"/>
      <c r="D1545" s="98"/>
      <c r="E1545" s="276"/>
    </row>
    <row r="1546" spans="1:5" ht="15.75">
      <c r="A1546" s="129"/>
      <c r="B1546" s="274"/>
      <c r="C1546" s="98"/>
      <c r="D1546" s="98"/>
      <c r="E1546" s="276"/>
    </row>
    <row r="1547" spans="1:5" ht="15.75">
      <c r="A1547" s="129"/>
      <c r="B1547" s="274"/>
      <c r="C1547" s="98"/>
      <c r="D1547" s="98"/>
      <c r="E1547" s="276"/>
    </row>
    <row r="1548" spans="1:5" ht="15.75">
      <c r="A1548" s="129"/>
      <c r="B1548" s="274"/>
      <c r="C1548" s="98"/>
      <c r="D1548" s="98"/>
      <c r="E1548" s="276"/>
    </row>
    <row r="1549" spans="1:5" ht="15.75">
      <c r="A1549" s="129"/>
      <c r="B1549" s="274"/>
      <c r="C1549" s="98"/>
      <c r="D1549" s="98"/>
      <c r="E1549" s="276"/>
    </row>
    <row r="1550" spans="1:5" ht="15.75">
      <c r="A1550" s="129"/>
      <c r="B1550" s="274"/>
      <c r="C1550" s="98"/>
      <c r="D1550" s="98"/>
      <c r="E1550" s="276"/>
    </row>
    <row r="1551" spans="1:5" ht="15.75">
      <c r="A1551" s="129"/>
      <c r="B1551" s="274"/>
      <c r="C1551" s="98"/>
      <c r="D1551" s="98"/>
      <c r="E1551" s="276"/>
    </row>
    <row r="1552" spans="1:5" ht="15.75">
      <c r="A1552" s="129"/>
      <c r="B1552" s="274"/>
      <c r="C1552" s="98"/>
      <c r="D1552" s="98"/>
      <c r="E1552" s="276"/>
    </row>
    <row r="1553" spans="1:5" ht="15.75">
      <c r="A1553" s="129"/>
      <c r="B1553" s="274"/>
      <c r="C1553" s="98"/>
      <c r="D1553" s="98"/>
      <c r="E1553" s="276"/>
    </row>
    <row r="1554" spans="1:5" ht="15.75">
      <c r="A1554" s="129"/>
      <c r="B1554" s="274"/>
      <c r="C1554" s="98"/>
      <c r="D1554" s="98"/>
      <c r="E1554" s="276"/>
    </row>
    <row r="1555" spans="1:5" ht="15.75">
      <c r="A1555" s="129"/>
      <c r="B1555" s="274"/>
      <c r="C1555" s="98"/>
      <c r="D1555" s="98"/>
      <c r="E1555" s="276"/>
    </row>
    <row r="1556" spans="1:5" ht="15.75">
      <c r="A1556" s="129"/>
      <c r="B1556" s="274"/>
      <c r="C1556" s="98"/>
      <c r="D1556" s="98"/>
      <c r="E1556" s="276"/>
    </row>
    <row r="1557" spans="1:5" ht="15.75">
      <c r="A1557" s="129"/>
      <c r="B1557" s="274"/>
      <c r="C1557" s="98"/>
      <c r="D1557" s="98"/>
      <c r="E1557" s="276"/>
    </row>
    <row r="1558" spans="1:5" ht="15.75">
      <c r="A1558" s="129"/>
      <c r="B1558" s="274"/>
      <c r="C1558" s="98"/>
      <c r="D1558" s="98"/>
      <c r="E1558" s="276"/>
    </row>
    <row r="1559" spans="1:5" ht="15.75">
      <c r="A1559" s="129"/>
      <c r="B1559" s="274"/>
      <c r="C1559" s="98"/>
      <c r="D1559" s="98"/>
      <c r="E1559" s="276"/>
    </row>
    <row r="1560" spans="1:5" ht="15.75">
      <c r="A1560" s="129"/>
      <c r="B1560" s="274"/>
      <c r="C1560" s="98"/>
      <c r="D1560" s="98"/>
      <c r="E1560" s="276"/>
    </row>
    <row r="1561" spans="1:5" ht="15.75">
      <c r="A1561" s="129"/>
      <c r="B1561" s="274"/>
      <c r="C1561" s="98"/>
      <c r="D1561" s="98"/>
      <c r="E1561" s="276"/>
    </row>
    <row r="1562" spans="1:5" ht="15.75">
      <c r="A1562" s="129"/>
      <c r="B1562" s="274"/>
      <c r="C1562" s="98"/>
      <c r="D1562" s="98"/>
      <c r="E1562" s="276"/>
    </row>
    <row r="1563" spans="1:5" ht="15.75">
      <c r="A1563" s="129"/>
      <c r="B1563" s="274"/>
      <c r="C1563" s="98"/>
      <c r="D1563" s="98"/>
      <c r="E1563" s="276"/>
    </row>
    <row r="1564" spans="1:5" ht="15.75">
      <c r="A1564" s="129"/>
      <c r="B1564" s="274"/>
      <c r="C1564" s="98"/>
      <c r="D1564" s="98"/>
      <c r="E1564" s="276"/>
    </row>
    <row r="1565" spans="1:5" ht="15.75">
      <c r="A1565" s="129"/>
      <c r="B1565" s="274"/>
      <c r="C1565" s="98"/>
      <c r="D1565" s="98"/>
      <c r="E1565" s="276"/>
    </row>
    <row r="1566" spans="1:5" ht="15.75">
      <c r="A1566" s="129"/>
      <c r="B1566" s="274"/>
      <c r="C1566" s="98"/>
      <c r="D1566" s="98"/>
      <c r="E1566" s="276"/>
    </row>
    <row r="1567" spans="1:5" ht="15.75">
      <c r="A1567" s="129"/>
      <c r="B1567" s="274"/>
      <c r="C1567" s="98"/>
      <c r="D1567" s="98"/>
      <c r="E1567" s="276"/>
    </row>
    <row r="1568" spans="1:5" ht="15.75">
      <c r="A1568" s="129"/>
      <c r="B1568" s="274"/>
      <c r="C1568" s="98"/>
      <c r="D1568" s="98"/>
      <c r="E1568" s="276"/>
    </row>
    <row r="1569" spans="1:5" ht="15.75">
      <c r="A1569" s="129"/>
      <c r="B1569" s="274"/>
      <c r="C1569" s="98"/>
      <c r="D1569" s="98"/>
      <c r="E1569" s="276"/>
    </row>
    <row r="1570" spans="1:5" ht="15.75">
      <c r="A1570" s="129"/>
      <c r="B1570" s="274"/>
      <c r="C1570" s="98"/>
      <c r="D1570" s="98"/>
      <c r="E1570" s="276"/>
    </row>
    <row r="1571" spans="1:5" ht="15.75">
      <c r="A1571" s="129"/>
      <c r="B1571" s="274"/>
      <c r="C1571" s="98"/>
      <c r="D1571" s="98"/>
      <c r="E1571" s="276"/>
    </row>
    <row r="1572" spans="1:5" ht="15.75">
      <c r="A1572" s="129"/>
      <c r="B1572" s="274"/>
      <c r="C1572" s="98"/>
      <c r="D1572" s="98"/>
      <c r="E1572" s="276"/>
    </row>
    <row r="1573" spans="1:5" ht="15.75">
      <c r="A1573" s="129"/>
      <c r="B1573" s="274"/>
      <c r="C1573" s="98"/>
      <c r="D1573" s="98"/>
      <c r="E1573" s="276"/>
    </row>
    <row r="1574" spans="1:5" ht="15.75">
      <c r="A1574" s="129"/>
      <c r="B1574" s="274"/>
      <c r="C1574" s="98"/>
      <c r="D1574" s="98"/>
      <c r="E1574" s="276"/>
    </row>
    <row r="1575" spans="1:5" ht="15.75">
      <c r="A1575" s="129"/>
      <c r="B1575" s="274"/>
      <c r="C1575" s="98"/>
      <c r="D1575" s="98"/>
      <c r="E1575" s="276"/>
    </row>
    <row r="1576" spans="1:5" ht="15.75">
      <c r="A1576" s="129"/>
      <c r="B1576" s="274"/>
      <c r="C1576" s="98"/>
      <c r="D1576" s="98"/>
      <c r="E1576" s="276"/>
    </row>
    <row r="1577" spans="1:5" ht="15.75">
      <c r="A1577" s="129"/>
      <c r="B1577" s="274"/>
      <c r="C1577" s="98"/>
      <c r="D1577" s="98"/>
      <c r="E1577" s="276"/>
    </row>
    <row r="1578" spans="1:5" ht="15.75">
      <c r="A1578" s="129"/>
      <c r="B1578" s="274"/>
      <c r="C1578" s="98"/>
      <c r="D1578" s="98"/>
      <c r="E1578" s="276"/>
    </row>
    <row r="1579" spans="1:5" ht="15.75">
      <c r="A1579" s="129"/>
      <c r="B1579" s="274"/>
      <c r="C1579" s="98"/>
      <c r="D1579" s="98"/>
      <c r="E1579" s="276"/>
    </row>
    <row r="1580" spans="1:5" ht="15.75">
      <c r="A1580" s="129"/>
      <c r="B1580" s="274"/>
      <c r="C1580" s="98"/>
      <c r="D1580" s="98"/>
      <c r="E1580" s="276"/>
    </row>
    <row r="1581" spans="1:5" ht="15.75">
      <c r="A1581" s="129"/>
      <c r="B1581" s="274"/>
      <c r="C1581" s="98"/>
      <c r="D1581" s="98"/>
      <c r="E1581" s="276"/>
    </row>
    <row r="1582" spans="1:5" ht="15.75">
      <c r="A1582" s="129"/>
      <c r="B1582" s="274"/>
      <c r="C1582" s="98"/>
      <c r="D1582" s="98"/>
      <c r="E1582" s="276"/>
    </row>
    <row r="1583" spans="1:5" ht="15.75">
      <c r="A1583" s="129"/>
      <c r="B1583" s="274"/>
      <c r="C1583" s="98"/>
      <c r="D1583" s="98"/>
      <c r="E1583" s="276"/>
    </row>
    <row r="1584" spans="1:5" ht="15.75">
      <c r="A1584" s="129"/>
      <c r="B1584" s="274"/>
      <c r="C1584" s="98"/>
      <c r="D1584" s="98"/>
      <c r="E1584" s="276"/>
    </row>
    <row r="1585" spans="1:5" ht="15.75">
      <c r="A1585" s="129"/>
      <c r="B1585" s="274"/>
      <c r="C1585" s="98"/>
      <c r="D1585" s="98"/>
      <c r="E1585" s="276"/>
    </row>
    <row r="1586" spans="1:5" ht="15.75">
      <c r="A1586" s="129"/>
      <c r="B1586" s="274"/>
      <c r="C1586" s="98"/>
      <c r="D1586" s="98"/>
      <c r="E1586" s="276"/>
    </row>
    <row r="1587" spans="1:5" ht="15.75">
      <c r="A1587" s="129"/>
      <c r="B1587" s="274"/>
      <c r="C1587" s="98"/>
      <c r="D1587" s="98"/>
      <c r="E1587" s="276"/>
    </row>
    <row r="1588" spans="1:5" ht="15.75">
      <c r="A1588" s="129"/>
      <c r="B1588" s="274"/>
      <c r="C1588" s="98"/>
      <c r="D1588" s="98"/>
      <c r="E1588" s="276"/>
    </row>
    <row r="1589" spans="1:5" ht="15.75">
      <c r="A1589" s="129"/>
      <c r="B1589" s="274"/>
      <c r="C1589" s="98"/>
      <c r="D1589" s="98"/>
      <c r="E1589" s="276"/>
    </row>
    <row r="1590" spans="1:5" ht="15.75">
      <c r="A1590" s="129"/>
      <c r="B1590" s="274"/>
      <c r="C1590" s="98"/>
      <c r="D1590" s="98"/>
      <c r="E1590" s="276"/>
    </row>
    <row r="1591" spans="1:5" ht="15.75">
      <c r="A1591" s="129"/>
      <c r="B1591" s="274"/>
      <c r="C1591" s="98"/>
      <c r="D1591" s="98"/>
      <c r="E1591" s="276"/>
    </row>
    <row r="1592" spans="1:5" ht="15.75">
      <c r="A1592" s="129"/>
      <c r="B1592" s="274"/>
      <c r="C1592" s="98"/>
      <c r="D1592" s="98"/>
      <c r="E1592" s="276"/>
    </row>
    <row r="1593" spans="1:5" ht="15.75">
      <c r="A1593" s="129"/>
      <c r="B1593" s="274"/>
      <c r="C1593" s="98"/>
      <c r="D1593" s="98"/>
      <c r="E1593" s="276"/>
    </row>
    <row r="1594" spans="1:5" ht="15.75">
      <c r="A1594" s="129"/>
      <c r="B1594" s="274"/>
      <c r="C1594" s="98"/>
      <c r="D1594" s="98"/>
      <c r="E1594" s="276"/>
    </row>
    <row r="1595" spans="1:5" ht="15.75">
      <c r="A1595" s="129"/>
      <c r="B1595" s="274"/>
      <c r="C1595" s="98"/>
      <c r="D1595" s="98"/>
      <c r="E1595" s="276"/>
    </row>
    <row r="1596" spans="1:5" ht="15.75">
      <c r="A1596" s="129"/>
      <c r="B1596" s="274"/>
      <c r="C1596" s="98"/>
      <c r="D1596" s="98"/>
      <c r="E1596" s="276"/>
    </row>
    <row r="1597" spans="1:5" ht="15.75">
      <c r="A1597" s="129"/>
      <c r="B1597" s="274"/>
      <c r="C1597" s="98"/>
      <c r="D1597" s="98"/>
      <c r="E1597" s="276"/>
    </row>
    <row r="1598" spans="1:5" ht="15.75">
      <c r="A1598" s="129"/>
      <c r="B1598" s="274"/>
      <c r="C1598" s="98"/>
      <c r="D1598" s="98"/>
      <c r="E1598" s="276"/>
    </row>
    <row r="1599" spans="1:5" ht="15.75">
      <c r="A1599" s="129"/>
      <c r="B1599" s="274"/>
      <c r="C1599" s="98"/>
      <c r="D1599" s="98"/>
      <c r="E1599" s="276"/>
    </row>
    <row r="1600" spans="1:5" ht="15.75">
      <c r="A1600" s="129"/>
      <c r="B1600" s="274"/>
      <c r="C1600" s="98"/>
      <c r="D1600" s="98"/>
      <c r="E1600" s="276"/>
    </row>
    <row r="1601" spans="1:5" ht="15.75">
      <c r="A1601" s="129"/>
      <c r="B1601" s="274"/>
      <c r="C1601" s="98"/>
      <c r="D1601" s="98"/>
      <c r="E1601" s="276"/>
    </row>
    <row r="1602" spans="1:5" ht="15.75">
      <c r="A1602" s="129"/>
      <c r="B1602" s="274"/>
      <c r="C1602" s="98"/>
      <c r="D1602" s="98"/>
      <c r="E1602" s="276"/>
    </row>
    <row r="1603" spans="1:5" ht="15.75">
      <c r="A1603" s="129"/>
      <c r="B1603" s="274"/>
      <c r="C1603" s="98"/>
      <c r="D1603" s="98"/>
      <c r="E1603" s="276"/>
    </row>
    <row r="1604" spans="1:5" ht="15.75">
      <c r="A1604" s="129"/>
      <c r="B1604" s="274"/>
      <c r="C1604" s="98"/>
      <c r="D1604" s="98"/>
      <c r="E1604" s="276"/>
    </row>
    <row r="1605" spans="1:5" ht="15.75">
      <c r="A1605" s="129"/>
      <c r="B1605" s="274"/>
      <c r="C1605" s="98"/>
      <c r="D1605" s="98"/>
      <c r="E1605" s="276"/>
    </row>
    <row r="1606" spans="1:5" ht="15.75">
      <c r="A1606" s="129"/>
      <c r="B1606" s="274"/>
      <c r="C1606" s="98"/>
      <c r="D1606" s="98"/>
      <c r="E1606" s="276"/>
    </row>
    <row r="1607" spans="1:5" ht="15.75">
      <c r="A1607" s="129"/>
      <c r="B1607" s="274"/>
      <c r="C1607" s="98"/>
      <c r="D1607" s="98"/>
      <c r="E1607" s="276"/>
    </row>
    <row r="1608" spans="1:5" ht="15.75">
      <c r="A1608" s="129"/>
      <c r="B1608" s="274"/>
      <c r="C1608" s="98"/>
      <c r="D1608" s="98"/>
      <c r="E1608" s="276"/>
    </row>
    <row r="1609" spans="1:5" ht="15.75">
      <c r="A1609" s="129"/>
      <c r="B1609" s="274"/>
      <c r="C1609" s="98"/>
      <c r="D1609" s="98"/>
      <c r="E1609" s="276"/>
    </row>
    <row r="1610" spans="1:5" ht="15.75">
      <c r="A1610" s="129"/>
      <c r="B1610" s="274"/>
      <c r="C1610" s="98"/>
      <c r="D1610" s="98"/>
      <c r="E1610" s="276"/>
    </row>
    <row r="1611" spans="1:5" ht="15.75">
      <c r="A1611" s="129"/>
      <c r="B1611" s="274"/>
      <c r="C1611" s="98"/>
      <c r="D1611" s="98"/>
      <c r="E1611" s="276"/>
    </row>
    <row r="1612" spans="1:5" ht="15.75">
      <c r="A1612" s="129"/>
      <c r="B1612" s="274"/>
      <c r="C1612" s="98"/>
      <c r="D1612" s="98"/>
      <c r="E1612" s="276"/>
    </row>
    <row r="1613" spans="1:5" ht="15.75">
      <c r="A1613" s="129"/>
      <c r="B1613" s="274"/>
      <c r="C1613" s="98"/>
      <c r="D1613" s="98"/>
      <c r="E1613" s="276"/>
    </row>
    <row r="1614" spans="1:5" ht="15.75">
      <c r="A1614" s="129"/>
      <c r="B1614" s="274"/>
      <c r="C1614" s="98"/>
      <c r="D1614" s="98"/>
      <c r="E1614" s="276"/>
    </row>
    <row r="1615" spans="1:5" ht="15.75">
      <c r="A1615" s="129"/>
      <c r="B1615" s="274"/>
      <c r="C1615" s="98"/>
      <c r="D1615" s="98"/>
      <c r="E1615" s="276"/>
    </row>
    <row r="1616" spans="1:5" ht="15.75">
      <c r="A1616" s="129"/>
      <c r="B1616" s="274"/>
      <c r="C1616" s="98"/>
      <c r="D1616" s="98"/>
      <c r="E1616" s="276"/>
    </row>
    <row r="1617" spans="1:5" ht="15.75">
      <c r="A1617" s="129"/>
      <c r="B1617" s="274"/>
      <c r="C1617" s="98"/>
      <c r="D1617" s="98"/>
      <c r="E1617" s="276"/>
    </row>
    <row r="1618" spans="1:5" ht="15.75">
      <c r="A1618" s="129"/>
      <c r="B1618" s="274"/>
      <c r="C1618" s="98"/>
      <c r="D1618" s="98"/>
      <c r="E1618" s="276"/>
    </row>
    <row r="1619" spans="1:5" ht="15.75">
      <c r="A1619" s="129"/>
      <c r="B1619" s="274"/>
      <c r="C1619" s="98"/>
      <c r="D1619" s="98"/>
      <c r="E1619" s="276"/>
    </row>
    <row r="1620" spans="1:5" ht="15.75">
      <c r="A1620" s="129"/>
      <c r="B1620" s="274"/>
      <c r="C1620" s="98"/>
      <c r="D1620" s="98"/>
      <c r="E1620" s="276"/>
    </row>
    <row r="1621" spans="1:5" ht="15.75">
      <c r="A1621" s="129"/>
      <c r="B1621" s="274"/>
      <c r="C1621" s="98"/>
      <c r="D1621" s="98"/>
      <c r="E1621" s="276"/>
    </row>
    <row r="1622" spans="1:5" ht="15.75">
      <c r="A1622" s="129"/>
      <c r="B1622" s="274"/>
      <c r="C1622" s="98"/>
      <c r="D1622" s="98"/>
      <c r="E1622" s="276"/>
    </row>
    <row r="1623" spans="1:5" ht="15.75">
      <c r="A1623" s="129"/>
      <c r="B1623" s="274"/>
      <c r="C1623" s="98"/>
      <c r="D1623" s="98"/>
      <c r="E1623" s="276"/>
    </row>
    <row r="1624" spans="1:5" ht="15.75">
      <c r="A1624" s="129"/>
      <c r="B1624" s="274"/>
      <c r="C1624" s="98"/>
      <c r="D1624" s="98"/>
      <c r="E1624" s="276"/>
    </row>
    <row r="1625" spans="1:5" ht="15.75">
      <c r="A1625" s="129"/>
      <c r="B1625" s="274"/>
      <c r="C1625" s="98"/>
      <c r="D1625" s="98"/>
      <c r="E1625" s="276"/>
    </row>
    <row r="1626" spans="1:5" ht="15.75">
      <c r="A1626" s="129"/>
      <c r="B1626" s="274"/>
      <c r="C1626" s="98"/>
      <c r="D1626" s="98"/>
      <c r="E1626" s="276"/>
    </row>
    <row r="1627" spans="1:5" ht="15.75">
      <c r="A1627" s="129"/>
      <c r="B1627" s="274"/>
      <c r="C1627" s="98"/>
      <c r="D1627" s="98"/>
      <c r="E1627" s="276"/>
    </row>
    <row r="1628" spans="1:5" ht="15.75">
      <c r="A1628" s="129"/>
      <c r="B1628" s="274"/>
      <c r="C1628" s="98"/>
      <c r="D1628" s="98"/>
      <c r="E1628" s="276"/>
    </row>
    <row r="1629" spans="1:5" ht="15.75">
      <c r="A1629" s="129"/>
      <c r="B1629" s="274"/>
      <c r="C1629" s="98"/>
      <c r="D1629" s="98"/>
      <c r="E1629" s="276"/>
    </row>
    <row r="1630" spans="1:5" ht="15.75">
      <c r="A1630" s="129"/>
      <c r="B1630" s="274"/>
      <c r="C1630" s="98"/>
      <c r="D1630" s="98"/>
      <c r="E1630" s="276"/>
    </row>
    <row r="1631" spans="1:5" ht="15.75">
      <c r="A1631" s="129"/>
      <c r="B1631" s="274"/>
      <c r="C1631" s="98"/>
      <c r="D1631" s="98"/>
      <c r="E1631" s="276"/>
    </row>
    <row r="1632" spans="1:5" ht="15.75">
      <c r="A1632" s="129"/>
      <c r="B1632" s="274"/>
      <c r="C1632" s="98"/>
      <c r="D1632" s="98"/>
      <c r="E1632" s="276"/>
    </row>
    <row r="1633" spans="1:5" ht="15.75">
      <c r="A1633" s="129"/>
      <c r="B1633" s="274"/>
      <c r="C1633" s="98"/>
      <c r="D1633" s="98"/>
      <c r="E1633" s="276"/>
    </row>
    <row r="1634" spans="1:5" ht="15.75">
      <c r="A1634" s="129"/>
      <c r="B1634" s="274"/>
      <c r="C1634" s="98"/>
      <c r="D1634" s="98"/>
      <c r="E1634" s="276"/>
    </row>
    <row r="1635" spans="1:5" ht="15.75">
      <c r="A1635" s="129"/>
      <c r="B1635" s="274"/>
      <c r="C1635" s="98"/>
      <c r="D1635" s="98"/>
      <c r="E1635" s="276"/>
    </row>
    <row r="1636" spans="1:5" ht="15.75">
      <c r="A1636" s="129"/>
      <c r="B1636" s="274"/>
      <c r="C1636" s="98"/>
      <c r="D1636" s="98"/>
      <c r="E1636" s="276"/>
    </row>
    <row r="1637" spans="1:5" ht="15.75">
      <c r="A1637" s="129"/>
      <c r="B1637" s="274"/>
      <c r="C1637" s="98"/>
      <c r="D1637" s="98"/>
      <c r="E1637" s="276"/>
    </row>
    <row r="1638" spans="1:5" ht="15.75">
      <c r="A1638" s="129"/>
      <c r="B1638" s="274"/>
      <c r="C1638" s="98"/>
      <c r="D1638" s="98"/>
      <c r="E1638" s="276"/>
    </row>
    <row r="1639" spans="1:5" ht="15.75">
      <c r="A1639" s="129"/>
      <c r="B1639" s="274"/>
      <c r="C1639" s="98"/>
      <c r="D1639" s="98"/>
      <c r="E1639" s="276"/>
    </row>
    <row r="1640" spans="1:5" ht="15.75">
      <c r="A1640" s="129"/>
      <c r="B1640" s="274"/>
      <c r="C1640" s="98"/>
      <c r="D1640" s="98"/>
      <c r="E1640" s="276"/>
    </row>
    <row r="1641" spans="1:5" ht="15.75">
      <c r="A1641" s="129"/>
      <c r="B1641" s="274"/>
      <c r="C1641" s="98"/>
      <c r="D1641" s="98"/>
      <c r="E1641" s="276"/>
    </row>
    <row r="1642" spans="1:5" ht="15.75">
      <c r="A1642" s="129"/>
      <c r="B1642" s="274"/>
      <c r="C1642" s="98"/>
      <c r="D1642" s="98"/>
      <c r="E1642" s="276"/>
    </row>
    <row r="1643" spans="1:5" ht="15.75">
      <c r="A1643" s="129"/>
      <c r="B1643" s="274"/>
      <c r="C1643" s="98"/>
      <c r="D1643" s="98"/>
      <c r="E1643" s="276"/>
    </row>
    <row r="1644" spans="1:5" ht="15.75">
      <c r="A1644" s="129"/>
      <c r="B1644" s="274"/>
      <c r="C1644" s="98"/>
      <c r="D1644" s="98"/>
      <c r="E1644" s="276"/>
    </row>
    <row r="1645" spans="1:5" ht="15.75">
      <c r="A1645" s="129"/>
      <c r="B1645" s="274"/>
      <c r="C1645" s="98"/>
      <c r="D1645" s="98"/>
      <c r="E1645" s="276"/>
    </row>
    <row r="1646" spans="1:5" ht="15.75">
      <c r="A1646" s="129"/>
      <c r="B1646" s="274"/>
      <c r="C1646" s="98"/>
      <c r="D1646" s="98"/>
      <c r="E1646" s="276"/>
    </row>
    <row r="1647" spans="1:5" ht="15.75">
      <c r="A1647" s="129"/>
      <c r="B1647" s="274"/>
      <c r="C1647" s="98"/>
      <c r="D1647" s="98"/>
      <c r="E1647" s="276"/>
    </row>
    <row r="1648" spans="1:5" ht="15.75">
      <c r="A1648" s="129"/>
      <c r="B1648" s="274"/>
      <c r="C1648" s="98"/>
      <c r="D1648" s="98"/>
      <c r="E1648" s="276"/>
    </row>
    <row r="1649" spans="1:5" ht="15.75">
      <c r="A1649" s="129"/>
      <c r="B1649" s="274"/>
      <c r="C1649" s="98"/>
      <c r="D1649" s="98"/>
      <c r="E1649" s="276"/>
    </row>
    <row r="1650" spans="1:5" ht="15.75">
      <c r="A1650" s="129"/>
      <c r="B1650" s="274"/>
      <c r="C1650" s="98"/>
      <c r="D1650" s="98"/>
      <c r="E1650" s="276"/>
    </row>
    <row r="1651" spans="1:5" ht="15.75">
      <c r="A1651" s="129"/>
      <c r="B1651" s="274"/>
      <c r="C1651" s="98"/>
      <c r="D1651" s="98"/>
      <c r="E1651" s="276"/>
    </row>
    <row r="1652" spans="1:5" ht="15.75">
      <c r="A1652" s="129"/>
      <c r="B1652" s="274"/>
      <c r="C1652" s="98"/>
      <c r="D1652" s="98"/>
      <c r="E1652" s="276"/>
    </row>
    <row r="1653" spans="1:5" ht="15.75">
      <c r="A1653" s="129"/>
      <c r="B1653" s="274"/>
      <c r="C1653" s="98"/>
      <c r="D1653" s="98"/>
      <c r="E1653" s="276"/>
    </row>
    <row r="1654" spans="1:5" ht="15.75">
      <c r="A1654" s="129"/>
      <c r="B1654" s="274"/>
      <c r="C1654" s="98"/>
      <c r="D1654" s="98"/>
      <c r="E1654" s="276"/>
    </row>
    <row r="1655" spans="1:5" ht="15.75">
      <c r="A1655" s="129"/>
      <c r="B1655" s="274"/>
      <c r="C1655" s="98"/>
      <c r="D1655" s="98"/>
      <c r="E1655" s="276"/>
    </row>
    <row r="1656" spans="1:5" ht="15.75">
      <c r="A1656" s="129"/>
      <c r="B1656" s="274"/>
      <c r="C1656" s="98"/>
      <c r="D1656" s="98"/>
      <c r="E1656" s="276"/>
    </row>
    <row r="1657" spans="1:5" ht="15.75">
      <c r="A1657" s="129"/>
      <c r="B1657" s="274"/>
      <c r="C1657" s="98"/>
      <c r="D1657" s="98"/>
      <c r="E1657" s="276"/>
    </row>
    <row r="1658" spans="1:5" ht="15.75">
      <c r="A1658" s="129"/>
      <c r="B1658" s="274"/>
      <c r="C1658" s="98"/>
      <c r="D1658" s="98"/>
      <c r="E1658" s="276"/>
    </row>
    <row r="1659" spans="1:5" ht="15.75">
      <c r="A1659" s="129"/>
      <c r="B1659" s="274"/>
      <c r="C1659" s="98"/>
      <c r="D1659" s="98"/>
      <c r="E1659" s="276"/>
    </row>
    <row r="1660" spans="1:5" ht="15.75">
      <c r="A1660" s="129"/>
      <c r="B1660" s="274"/>
      <c r="C1660" s="98"/>
      <c r="D1660" s="98"/>
      <c r="E1660" s="276"/>
    </row>
    <row r="1661" spans="1:5" ht="15.75">
      <c r="A1661" s="129"/>
      <c r="B1661" s="274"/>
      <c r="C1661" s="98"/>
      <c r="D1661" s="98"/>
      <c r="E1661" s="276"/>
    </row>
    <row r="1662" spans="1:5" ht="15.75">
      <c r="A1662" s="129"/>
      <c r="B1662" s="274"/>
      <c r="C1662" s="98"/>
      <c r="D1662" s="98"/>
      <c r="E1662" s="276"/>
    </row>
    <row r="1663" spans="1:5" ht="15.75">
      <c r="A1663" s="129"/>
      <c r="B1663" s="274"/>
      <c r="C1663" s="98"/>
      <c r="D1663" s="98"/>
      <c r="E1663" s="276"/>
    </row>
    <row r="1664" spans="1:5" ht="15.75">
      <c r="A1664" s="129"/>
      <c r="B1664" s="274"/>
      <c r="C1664" s="98"/>
      <c r="D1664" s="98"/>
      <c r="E1664" s="276"/>
    </row>
    <row r="1665" spans="1:5" ht="15.75">
      <c r="A1665" s="129"/>
      <c r="B1665" s="274"/>
      <c r="C1665" s="98"/>
      <c r="D1665" s="98"/>
      <c r="E1665" s="276"/>
    </row>
    <row r="1666" spans="1:5" ht="15.75">
      <c r="A1666" s="129"/>
      <c r="B1666" s="274"/>
      <c r="C1666" s="98"/>
      <c r="D1666" s="98"/>
      <c r="E1666" s="276"/>
    </row>
    <row r="1667" spans="1:5" ht="15.75">
      <c r="A1667" s="129"/>
      <c r="B1667" s="274"/>
      <c r="C1667" s="98"/>
      <c r="D1667" s="98"/>
      <c r="E1667" s="276"/>
    </row>
    <row r="1668" spans="1:5" ht="15.75">
      <c r="A1668" s="129"/>
      <c r="B1668" s="274"/>
      <c r="C1668" s="98"/>
      <c r="D1668" s="98"/>
      <c r="E1668" s="276"/>
    </row>
    <row r="1669" spans="1:5" ht="15.75">
      <c r="A1669" s="129"/>
      <c r="B1669" s="274"/>
      <c r="C1669" s="98"/>
      <c r="D1669" s="98"/>
      <c r="E1669" s="276"/>
    </row>
    <row r="1670" spans="1:5" ht="15.75">
      <c r="A1670" s="129"/>
      <c r="B1670" s="274"/>
      <c r="C1670" s="98"/>
      <c r="D1670" s="98"/>
      <c r="E1670" s="276"/>
    </row>
    <row r="1671" spans="1:5" ht="15.75">
      <c r="A1671" s="129"/>
      <c r="B1671" s="274"/>
      <c r="C1671" s="98"/>
      <c r="D1671" s="98"/>
      <c r="E1671" s="276"/>
    </row>
    <row r="1672" spans="1:5" ht="15.75">
      <c r="A1672" s="129"/>
      <c r="B1672" s="274"/>
      <c r="C1672" s="98"/>
      <c r="D1672" s="98"/>
      <c r="E1672" s="276"/>
    </row>
    <row r="1673" spans="1:5" ht="15.75">
      <c r="A1673" s="129"/>
      <c r="B1673" s="274"/>
      <c r="C1673" s="98"/>
      <c r="D1673" s="98"/>
      <c r="E1673" s="276"/>
    </row>
    <row r="1674" spans="1:5" ht="15.75">
      <c r="A1674" s="129"/>
      <c r="B1674" s="274"/>
      <c r="C1674" s="98"/>
      <c r="D1674" s="98"/>
      <c r="E1674" s="276"/>
    </row>
    <row r="1675" spans="1:5" ht="15.75">
      <c r="A1675" s="129"/>
      <c r="B1675" s="274"/>
      <c r="C1675" s="98"/>
      <c r="D1675" s="98"/>
      <c r="E1675" s="276"/>
    </row>
    <row r="1676" spans="1:5" ht="15.75">
      <c r="A1676" s="129"/>
      <c r="B1676" s="274"/>
      <c r="C1676" s="98"/>
      <c r="D1676" s="98"/>
      <c r="E1676" s="276"/>
    </row>
    <row r="1677" spans="1:5" ht="15.75">
      <c r="A1677" s="129"/>
      <c r="B1677" s="274"/>
      <c r="C1677" s="98"/>
      <c r="D1677" s="98"/>
      <c r="E1677" s="276"/>
    </row>
    <row r="1678" spans="1:5" ht="15.75">
      <c r="A1678" s="129"/>
      <c r="B1678" s="274"/>
      <c r="C1678" s="98"/>
      <c r="D1678" s="98"/>
      <c r="E1678" s="276"/>
    </row>
    <row r="1679" spans="1:5" ht="15.75">
      <c r="A1679" s="129"/>
      <c r="B1679" s="274"/>
      <c r="C1679" s="98"/>
      <c r="D1679" s="98"/>
      <c r="E1679" s="276"/>
    </row>
    <row r="1680" spans="1:5" ht="15.75">
      <c r="A1680" s="129"/>
      <c r="B1680" s="274"/>
      <c r="C1680" s="98"/>
      <c r="D1680" s="98"/>
      <c r="E1680" s="276"/>
    </row>
    <row r="1681" spans="1:5" ht="15.75">
      <c r="A1681" s="129"/>
      <c r="B1681" s="274"/>
      <c r="C1681" s="98"/>
      <c r="D1681" s="98"/>
      <c r="E1681" s="276"/>
    </row>
    <row r="1682" spans="1:5" ht="15.75">
      <c r="A1682" s="129"/>
      <c r="B1682" s="274"/>
      <c r="C1682" s="98"/>
      <c r="D1682" s="98"/>
      <c r="E1682" s="276"/>
    </row>
    <row r="1683" spans="1:5" ht="15.75">
      <c r="A1683" s="129"/>
      <c r="B1683" s="274"/>
      <c r="C1683" s="98"/>
      <c r="D1683" s="98"/>
      <c r="E1683" s="276"/>
    </row>
    <row r="1684" spans="1:5" ht="15.75">
      <c r="A1684" s="129"/>
      <c r="B1684" s="274"/>
      <c r="C1684" s="98"/>
      <c r="D1684" s="98"/>
      <c r="E1684" s="276"/>
    </row>
    <row r="1685" spans="1:5" ht="15.75">
      <c r="A1685" s="129"/>
      <c r="B1685" s="274"/>
      <c r="C1685" s="98"/>
      <c r="D1685" s="98"/>
      <c r="E1685" s="276"/>
    </row>
    <row r="1686" spans="1:5" ht="15.75">
      <c r="A1686" s="129"/>
      <c r="B1686" s="274"/>
      <c r="C1686" s="98"/>
      <c r="D1686" s="98"/>
      <c r="E1686" s="276"/>
    </row>
    <row r="1687" spans="1:5" ht="15.75">
      <c r="A1687" s="129"/>
      <c r="B1687" s="274"/>
      <c r="C1687" s="98"/>
      <c r="D1687" s="98"/>
      <c r="E1687" s="276"/>
    </row>
    <row r="1688" spans="1:5" ht="15.75">
      <c r="A1688" s="129"/>
      <c r="B1688" s="274"/>
      <c r="C1688" s="98"/>
      <c r="D1688" s="98"/>
      <c r="E1688" s="276"/>
    </row>
    <row r="1689" spans="1:5" ht="15.75">
      <c r="A1689" s="129"/>
      <c r="B1689" s="274"/>
      <c r="C1689" s="98"/>
      <c r="D1689" s="98"/>
      <c r="E1689" s="276"/>
    </row>
    <row r="1690" spans="1:5" ht="15.75">
      <c r="A1690" s="129"/>
      <c r="B1690" s="274"/>
      <c r="C1690" s="98"/>
      <c r="D1690" s="98"/>
      <c r="E1690" s="276"/>
    </row>
    <row r="1691" spans="1:5" ht="15.75">
      <c r="A1691" s="129"/>
      <c r="B1691" s="274"/>
      <c r="C1691" s="98"/>
      <c r="D1691" s="98"/>
      <c r="E1691" s="276"/>
    </row>
    <row r="1692" spans="1:5" ht="15.75">
      <c r="A1692" s="129"/>
      <c r="B1692" s="274"/>
      <c r="C1692" s="98"/>
      <c r="D1692" s="98"/>
      <c r="E1692" s="276"/>
    </row>
    <row r="1693" spans="1:5" ht="15.75">
      <c r="A1693" s="129"/>
      <c r="B1693" s="274"/>
      <c r="C1693" s="98"/>
      <c r="D1693" s="98"/>
      <c r="E1693" s="276"/>
    </row>
    <row r="1694" spans="1:5" ht="15.75">
      <c r="A1694" s="129"/>
      <c r="B1694" s="274"/>
      <c r="C1694" s="98"/>
      <c r="D1694" s="98"/>
      <c r="E1694" s="276"/>
    </row>
    <row r="1695" spans="1:5" ht="15.75">
      <c r="A1695" s="129"/>
      <c r="B1695" s="274"/>
      <c r="C1695" s="98"/>
      <c r="D1695" s="98"/>
      <c r="E1695" s="276"/>
    </row>
    <row r="1696" spans="1:5" ht="15.75">
      <c r="A1696" s="129"/>
      <c r="B1696" s="274"/>
      <c r="C1696" s="98"/>
      <c r="D1696" s="98"/>
      <c r="E1696" s="276"/>
    </row>
    <row r="1697" spans="1:5" ht="15.75">
      <c r="A1697" s="129"/>
      <c r="B1697" s="274"/>
      <c r="C1697" s="98"/>
      <c r="D1697" s="98"/>
      <c r="E1697" s="276"/>
    </row>
    <row r="1698" spans="1:5" ht="15.75">
      <c r="A1698" s="129"/>
      <c r="B1698" s="274"/>
      <c r="C1698" s="98"/>
      <c r="D1698" s="98"/>
      <c r="E1698" s="276"/>
    </row>
    <row r="1699" spans="1:5" ht="15.75">
      <c r="A1699" s="129"/>
      <c r="B1699" s="274"/>
      <c r="C1699" s="98"/>
      <c r="D1699" s="98"/>
      <c r="E1699" s="276"/>
    </row>
    <row r="1700" spans="1:5" ht="15.75">
      <c r="A1700" s="129"/>
      <c r="B1700" s="274"/>
      <c r="C1700" s="98"/>
      <c r="D1700" s="98"/>
      <c r="E1700" s="276"/>
    </row>
    <row r="1701" spans="1:5" ht="15.75">
      <c r="A1701" s="129"/>
      <c r="B1701" s="274"/>
      <c r="C1701" s="98"/>
      <c r="D1701" s="98"/>
      <c r="E1701" s="276"/>
    </row>
    <row r="1702" spans="1:5" ht="15.75">
      <c r="A1702" s="129"/>
      <c r="B1702" s="274"/>
      <c r="C1702" s="98"/>
      <c r="D1702" s="98"/>
      <c r="E1702" s="276"/>
    </row>
    <row r="1703" spans="1:5" ht="15.75">
      <c r="A1703" s="129"/>
      <c r="B1703" s="274"/>
      <c r="C1703" s="98"/>
      <c r="D1703" s="98"/>
      <c r="E1703" s="276"/>
    </row>
    <row r="1704" spans="1:5" ht="15.75">
      <c r="A1704" s="129"/>
      <c r="B1704" s="274"/>
      <c r="C1704" s="98"/>
      <c r="D1704" s="98"/>
      <c r="E1704" s="276"/>
    </row>
    <row r="1705" spans="1:5" ht="15.75">
      <c r="A1705" s="129"/>
      <c r="B1705" s="274"/>
      <c r="C1705" s="98"/>
      <c r="D1705" s="98"/>
      <c r="E1705" s="276"/>
    </row>
    <row r="1706" spans="1:5" ht="15.75">
      <c r="A1706" s="129"/>
      <c r="B1706" s="274"/>
      <c r="C1706" s="98"/>
      <c r="D1706" s="98"/>
      <c r="E1706" s="276"/>
    </row>
    <row r="1707" spans="1:5" ht="15.75">
      <c r="A1707" s="129"/>
      <c r="B1707" s="274"/>
      <c r="C1707" s="98"/>
      <c r="D1707" s="98"/>
      <c r="E1707" s="276"/>
    </row>
    <row r="1708" spans="1:5" ht="15.75">
      <c r="A1708" s="129"/>
      <c r="B1708" s="274"/>
      <c r="C1708" s="98"/>
      <c r="D1708" s="98"/>
      <c r="E1708" s="276"/>
    </row>
    <row r="1709" spans="1:5" ht="15.75">
      <c r="A1709" s="129"/>
      <c r="B1709" s="274"/>
      <c r="C1709" s="98"/>
      <c r="D1709" s="98"/>
      <c r="E1709" s="276"/>
    </row>
    <row r="1710" spans="1:5" ht="15.75">
      <c r="A1710" s="129"/>
      <c r="B1710" s="274"/>
      <c r="C1710" s="98"/>
      <c r="D1710" s="98"/>
      <c r="E1710" s="276"/>
    </row>
    <row r="1711" spans="1:5" ht="15.75">
      <c r="A1711" s="129"/>
      <c r="B1711" s="274"/>
      <c r="C1711" s="98"/>
      <c r="D1711" s="98"/>
      <c r="E1711" s="276"/>
    </row>
    <row r="1712" spans="1:5" ht="15.75">
      <c r="A1712" s="129"/>
      <c r="B1712" s="274"/>
      <c r="C1712" s="98"/>
      <c r="D1712" s="98"/>
      <c r="E1712" s="276"/>
    </row>
    <row r="1713" spans="1:5" ht="15.75">
      <c r="A1713" s="129"/>
      <c r="B1713" s="274"/>
      <c r="C1713" s="98"/>
      <c r="D1713" s="98"/>
      <c r="E1713" s="276"/>
    </row>
    <row r="1714" spans="1:5" ht="15.75">
      <c r="A1714" s="129"/>
      <c r="B1714" s="274"/>
      <c r="C1714" s="98"/>
      <c r="D1714" s="98"/>
      <c r="E1714" s="276"/>
    </row>
    <row r="1715" spans="1:5" ht="15.75">
      <c r="A1715" s="129"/>
      <c r="B1715" s="274"/>
      <c r="C1715" s="98"/>
      <c r="D1715" s="98"/>
      <c r="E1715" s="276"/>
    </row>
    <row r="1716" spans="1:5" ht="15.75">
      <c r="A1716" s="129"/>
      <c r="B1716" s="274"/>
      <c r="C1716" s="98"/>
      <c r="D1716" s="98"/>
      <c r="E1716" s="276"/>
    </row>
    <row r="1717" spans="1:5" ht="15.75">
      <c r="A1717" s="129"/>
      <c r="B1717" s="274"/>
      <c r="C1717" s="98"/>
      <c r="D1717" s="98"/>
      <c r="E1717" s="276"/>
    </row>
    <row r="1718" spans="1:5" ht="15.75">
      <c r="A1718" s="129"/>
      <c r="B1718" s="274"/>
      <c r="C1718" s="98"/>
      <c r="D1718" s="98"/>
      <c r="E1718" s="276"/>
    </row>
    <row r="1719" spans="1:5" ht="15.75">
      <c r="A1719" s="129"/>
      <c r="B1719" s="274"/>
      <c r="C1719" s="98"/>
      <c r="D1719" s="98"/>
      <c r="E1719" s="276"/>
    </row>
    <row r="1720" spans="1:5" ht="15.75">
      <c r="A1720" s="129"/>
      <c r="B1720" s="274"/>
      <c r="C1720" s="98"/>
      <c r="D1720" s="98"/>
      <c r="E1720" s="276"/>
    </row>
    <row r="1721" spans="1:5" ht="15.75">
      <c r="A1721" s="129"/>
      <c r="B1721" s="274"/>
      <c r="C1721" s="98"/>
      <c r="D1721" s="98"/>
      <c r="E1721" s="276"/>
    </row>
    <row r="1722" spans="1:5" ht="15.75">
      <c r="A1722" s="129"/>
      <c r="B1722" s="274"/>
      <c r="C1722" s="98"/>
      <c r="D1722" s="98"/>
      <c r="E1722" s="276"/>
    </row>
    <row r="1723" spans="1:5" ht="15.75">
      <c r="A1723" s="129"/>
      <c r="B1723" s="274"/>
      <c r="C1723" s="98"/>
      <c r="D1723" s="98"/>
      <c r="E1723" s="276"/>
    </row>
    <row r="1724" spans="1:5" ht="15.75">
      <c r="A1724" s="129"/>
      <c r="B1724" s="274"/>
      <c r="C1724" s="98"/>
      <c r="D1724" s="98"/>
      <c r="E1724" s="276"/>
    </row>
    <row r="1725" spans="1:5" ht="15.75">
      <c r="A1725" s="129"/>
      <c r="B1725" s="274"/>
      <c r="C1725" s="98"/>
      <c r="D1725" s="98"/>
      <c r="E1725" s="276"/>
    </row>
    <row r="1726" spans="1:5" ht="15.75">
      <c r="A1726" s="129"/>
      <c r="B1726" s="274"/>
      <c r="C1726" s="98"/>
      <c r="D1726" s="98"/>
      <c r="E1726" s="276"/>
    </row>
    <row r="1727" spans="1:5" ht="15.75">
      <c r="A1727" s="129"/>
      <c r="B1727" s="274"/>
      <c r="C1727" s="98"/>
      <c r="D1727" s="98"/>
      <c r="E1727" s="276"/>
    </row>
    <row r="1728" spans="1:5" ht="15.75">
      <c r="A1728" s="129"/>
      <c r="B1728" s="274"/>
      <c r="C1728" s="98"/>
      <c r="D1728" s="98"/>
      <c r="E1728" s="276"/>
    </row>
    <row r="1729" spans="1:5" ht="15.75">
      <c r="A1729" s="129"/>
      <c r="B1729" s="274"/>
      <c r="C1729" s="98"/>
      <c r="D1729" s="98"/>
      <c r="E1729" s="276"/>
    </row>
    <row r="1730" spans="1:5" ht="15.75">
      <c r="A1730" s="129"/>
      <c r="B1730" s="274"/>
      <c r="C1730" s="98"/>
      <c r="D1730" s="98"/>
      <c r="E1730" s="276"/>
    </row>
    <row r="1731" spans="1:5" ht="15.75">
      <c r="A1731" s="129"/>
      <c r="B1731" s="274"/>
      <c r="C1731" s="98"/>
      <c r="D1731" s="98"/>
      <c r="E1731" s="276"/>
    </row>
    <row r="1732" spans="1:5" ht="15.75">
      <c r="A1732" s="129"/>
      <c r="B1732" s="274"/>
      <c r="C1732" s="98"/>
      <c r="D1732" s="98"/>
      <c r="E1732" s="276"/>
    </row>
    <row r="1733" spans="1:5" ht="15.75">
      <c r="A1733" s="129"/>
      <c r="B1733" s="274"/>
      <c r="C1733" s="98"/>
      <c r="D1733" s="98"/>
      <c r="E1733" s="276"/>
    </row>
    <row r="1734" spans="1:5" ht="15.75">
      <c r="A1734" s="129"/>
      <c r="B1734" s="274"/>
      <c r="C1734" s="98"/>
      <c r="D1734" s="98"/>
      <c r="E1734" s="276"/>
    </row>
    <row r="1735" spans="1:5" ht="15.75">
      <c r="A1735" s="129"/>
      <c r="B1735" s="274"/>
      <c r="C1735" s="98"/>
      <c r="D1735" s="98"/>
      <c r="E1735" s="276"/>
    </row>
    <row r="1736" spans="1:5" ht="15.75">
      <c r="A1736" s="129"/>
      <c r="B1736" s="274"/>
      <c r="C1736" s="98"/>
      <c r="D1736" s="98"/>
      <c r="E1736" s="276"/>
    </row>
    <row r="1737" spans="1:5" ht="15.75">
      <c r="A1737" s="129"/>
      <c r="B1737" s="274"/>
      <c r="C1737" s="98"/>
      <c r="D1737" s="98"/>
      <c r="E1737" s="276"/>
    </row>
    <row r="1738" spans="1:5" ht="15.75">
      <c r="A1738" s="129"/>
      <c r="B1738" s="274"/>
      <c r="C1738" s="98"/>
      <c r="D1738" s="98"/>
      <c r="E1738" s="276"/>
    </row>
    <row r="1739" spans="1:5" ht="15.75">
      <c r="A1739" s="129"/>
      <c r="B1739" s="274"/>
      <c r="C1739" s="98"/>
      <c r="D1739" s="98"/>
      <c r="E1739" s="276"/>
    </row>
    <row r="1740" spans="1:5" ht="15.75">
      <c r="A1740" s="129"/>
      <c r="B1740" s="274"/>
      <c r="C1740" s="98"/>
      <c r="D1740" s="98"/>
      <c r="E1740" s="276"/>
    </row>
    <row r="1741" spans="1:5" ht="15.75">
      <c r="A1741" s="129"/>
      <c r="B1741" s="274"/>
      <c r="C1741" s="98"/>
      <c r="D1741" s="98"/>
      <c r="E1741" s="276"/>
    </row>
    <row r="1742" spans="1:5" ht="15.75">
      <c r="A1742" s="129"/>
      <c r="B1742" s="274"/>
      <c r="C1742" s="98"/>
      <c r="D1742" s="98"/>
      <c r="E1742" s="276"/>
    </row>
    <row r="1743" spans="1:5" ht="15.75">
      <c r="A1743" s="129"/>
      <c r="B1743" s="274"/>
      <c r="C1743" s="98"/>
      <c r="D1743" s="98"/>
      <c r="E1743" s="276"/>
    </row>
    <row r="1744" spans="1:5" ht="15.75">
      <c r="A1744" s="129"/>
      <c r="B1744" s="274"/>
      <c r="C1744" s="98"/>
      <c r="D1744" s="98"/>
      <c r="E1744" s="276"/>
    </row>
    <row r="1745" spans="1:5" ht="15.75">
      <c r="A1745" s="129"/>
      <c r="B1745" s="274"/>
      <c r="C1745" s="98"/>
      <c r="D1745" s="98"/>
      <c r="E1745" s="276"/>
    </row>
    <row r="1746" spans="1:5" ht="15.75">
      <c r="A1746" s="129"/>
      <c r="B1746" s="274"/>
      <c r="C1746" s="98"/>
      <c r="D1746" s="98"/>
      <c r="E1746" s="276"/>
    </row>
    <row r="1747" spans="1:5" ht="15.75">
      <c r="A1747" s="129"/>
      <c r="B1747" s="274"/>
      <c r="C1747" s="98"/>
      <c r="D1747" s="98"/>
      <c r="E1747" s="276"/>
    </row>
    <row r="1748" spans="1:5" ht="15.75">
      <c r="A1748" s="129"/>
      <c r="B1748" s="274"/>
      <c r="C1748" s="98"/>
      <c r="D1748" s="98"/>
      <c r="E1748" s="276"/>
    </row>
    <row r="1749" spans="1:5" ht="15.75">
      <c r="A1749" s="129"/>
      <c r="B1749" s="274"/>
      <c r="C1749" s="98"/>
      <c r="D1749" s="98"/>
      <c r="E1749" s="276"/>
    </row>
    <row r="1750" spans="1:5" ht="15.75">
      <c r="A1750" s="129"/>
      <c r="B1750" s="274"/>
      <c r="C1750" s="98"/>
      <c r="D1750" s="98"/>
      <c r="E1750" s="276"/>
    </row>
    <row r="1751" spans="1:5" ht="15.75">
      <c r="A1751" s="129"/>
      <c r="B1751" s="274"/>
      <c r="C1751" s="98"/>
      <c r="D1751" s="98"/>
      <c r="E1751" s="276"/>
    </row>
    <row r="1752" spans="1:5" ht="15.75">
      <c r="A1752" s="129"/>
      <c r="B1752" s="274"/>
      <c r="C1752" s="98"/>
      <c r="D1752" s="98"/>
      <c r="E1752" s="276"/>
    </row>
    <row r="1753" spans="1:5" ht="15.75">
      <c r="A1753" s="129"/>
      <c r="B1753" s="274"/>
      <c r="C1753" s="98"/>
      <c r="D1753" s="98"/>
      <c r="E1753" s="276"/>
    </row>
    <row r="1754" spans="1:5" ht="15.75">
      <c r="A1754" s="129"/>
      <c r="B1754" s="274"/>
      <c r="C1754" s="98"/>
      <c r="D1754" s="98"/>
      <c r="E1754" s="276"/>
    </row>
    <row r="1755" spans="1:5" ht="15.75">
      <c r="A1755" s="129"/>
      <c r="B1755" s="274"/>
      <c r="C1755" s="98"/>
      <c r="D1755" s="98"/>
      <c r="E1755" s="276"/>
    </row>
    <row r="1756" spans="1:5" ht="15.75">
      <c r="A1756" s="129"/>
      <c r="B1756" s="274"/>
      <c r="C1756" s="98"/>
      <c r="D1756" s="98"/>
      <c r="E1756" s="276"/>
    </row>
    <row r="1757" spans="1:5" ht="15.75">
      <c r="A1757" s="129"/>
      <c r="B1757" s="274"/>
      <c r="C1757" s="98"/>
      <c r="D1757" s="98"/>
      <c r="E1757" s="276"/>
    </row>
    <row r="1758" spans="1:5" ht="15.75">
      <c r="A1758" s="129"/>
      <c r="B1758" s="274"/>
      <c r="C1758" s="98"/>
      <c r="D1758" s="98"/>
      <c r="E1758" s="276"/>
    </row>
    <row r="1759" spans="1:5" ht="15.75">
      <c r="A1759" s="129"/>
      <c r="B1759" s="274"/>
      <c r="C1759" s="98"/>
      <c r="D1759" s="98"/>
      <c r="E1759" s="276"/>
    </row>
    <row r="1760" spans="1:5" ht="15.75">
      <c r="A1760" s="129"/>
      <c r="B1760" s="274"/>
      <c r="C1760" s="98"/>
      <c r="D1760" s="98"/>
      <c r="E1760" s="276"/>
    </row>
    <row r="1761" spans="1:5" ht="15.75">
      <c r="A1761" s="129"/>
      <c r="B1761" s="274"/>
      <c r="C1761" s="98"/>
      <c r="D1761" s="98"/>
      <c r="E1761" s="276"/>
    </row>
    <row r="1762" spans="1:5" ht="15.75">
      <c r="A1762" s="129"/>
      <c r="B1762" s="274"/>
      <c r="C1762" s="98"/>
      <c r="D1762" s="98"/>
      <c r="E1762" s="276"/>
    </row>
    <row r="1763" spans="1:5" ht="15.75">
      <c r="A1763" s="129"/>
      <c r="B1763" s="274"/>
      <c r="C1763" s="98"/>
      <c r="D1763" s="98"/>
      <c r="E1763" s="276"/>
    </row>
    <row r="1764" spans="1:5" ht="15.75">
      <c r="A1764" s="129"/>
      <c r="B1764" s="274"/>
      <c r="C1764" s="98"/>
      <c r="D1764" s="98"/>
      <c r="E1764" s="276"/>
    </row>
    <row r="1765" spans="1:5" ht="15.75">
      <c r="A1765" s="129"/>
      <c r="B1765" s="274"/>
      <c r="C1765" s="98"/>
      <c r="D1765" s="98"/>
      <c r="E1765" s="276"/>
    </row>
    <row r="1766" spans="1:5" ht="15.75">
      <c r="A1766" s="129"/>
      <c r="B1766" s="274"/>
      <c r="C1766" s="98"/>
      <c r="D1766" s="98"/>
      <c r="E1766" s="276"/>
    </row>
    <row r="1767" spans="1:5" ht="15.75">
      <c r="A1767" s="129"/>
      <c r="B1767" s="274"/>
      <c r="C1767" s="98"/>
      <c r="D1767" s="98"/>
      <c r="E1767" s="276"/>
    </row>
    <row r="1768" spans="1:5" ht="15.75">
      <c r="A1768" s="129"/>
      <c r="B1768" s="274"/>
      <c r="C1768" s="98"/>
      <c r="D1768" s="98"/>
      <c r="E1768" s="276"/>
    </row>
    <row r="1769" spans="1:5" ht="15.75">
      <c r="A1769" s="129"/>
      <c r="B1769" s="274"/>
      <c r="C1769" s="98"/>
      <c r="D1769" s="98"/>
      <c r="E1769" s="276"/>
    </row>
    <row r="1770" spans="1:5" ht="15.75">
      <c r="A1770" s="129"/>
      <c r="B1770" s="274"/>
      <c r="C1770" s="98"/>
      <c r="D1770" s="98"/>
      <c r="E1770" s="276"/>
    </row>
    <row r="1771" spans="1:5" ht="15.75">
      <c r="A1771" s="129"/>
      <c r="B1771" s="274"/>
      <c r="C1771" s="98"/>
      <c r="D1771" s="98"/>
      <c r="E1771" s="276"/>
    </row>
    <row r="1772" spans="1:5" ht="15.75">
      <c r="A1772" s="129"/>
      <c r="B1772" s="274"/>
      <c r="C1772" s="98"/>
      <c r="D1772" s="98"/>
      <c r="E1772" s="276"/>
    </row>
    <row r="1773" spans="1:5" ht="15.75">
      <c r="A1773" s="129"/>
      <c r="B1773" s="274"/>
      <c r="C1773" s="98"/>
      <c r="D1773" s="98"/>
      <c r="E1773" s="276"/>
    </row>
    <row r="1774" spans="1:5" ht="15.75">
      <c r="A1774" s="129"/>
      <c r="B1774" s="274"/>
      <c r="C1774" s="98"/>
      <c r="D1774" s="98"/>
      <c r="E1774" s="276"/>
    </row>
    <row r="1775" spans="1:5" ht="15.75">
      <c r="A1775" s="129"/>
      <c r="B1775" s="274"/>
      <c r="C1775" s="98"/>
      <c r="D1775" s="98"/>
      <c r="E1775" s="276"/>
    </row>
    <row r="1776" spans="1:5" ht="15.75">
      <c r="A1776" s="129"/>
      <c r="B1776" s="274"/>
      <c r="C1776" s="98"/>
      <c r="D1776" s="98"/>
      <c r="E1776" s="276"/>
    </row>
    <row r="1777" spans="1:5" ht="15.75">
      <c r="A1777" s="129"/>
      <c r="B1777" s="274"/>
      <c r="C1777" s="98"/>
      <c r="D1777" s="98"/>
      <c r="E1777" s="276"/>
    </row>
    <row r="1778" spans="1:5" ht="15.75">
      <c r="A1778" s="129"/>
      <c r="B1778" s="274"/>
      <c r="C1778" s="98"/>
      <c r="D1778" s="98"/>
      <c r="E1778" s="276"/>
    </row>
    <row r="1779" spans="1:5" ht="15.75">
      <c r="A1779" s="129"/>
      <c r="B1779" s="274"/>
      <c r="C1779" s="98"/>
      <c r="D1779" s="98"/>
      <c r="E1779" s="276"/>
    </row>
    <row r="1780" spans="1:5" ht="15.75">
      <c r="A1780" s="129"/>
      <c r="B1780" s="274"/>
      <c r="C1780" s="98"/>
      <c r="D1780" s="98"/>
      <c r="E1780" s="276"/>
    </row>
    <row r="1781" spans="1:5" ht="15.75">
      <c r="A1781" s="129"/>
      <c r="B1781" s="274"/>
      <c r="C1781" s="98"/>
      <c r="D1781" s="98"/>
      <c r="E1781" s="276"/>
    </row>
    <row r="1782" spans="1:5" ht="15.75">
      <c r="A1782" s="129"/>
      <c r="B1782" s="274"/>
      <c r="C1782" s="98"/>
      <c r="D1782" s="98"/>
      <c r="E1782" s="276"/>
    </row>
    <row r="1783" spans="1:5" ht="15.75">
      <c r="A1783" s="129"/>
      <c r="B1783" s="274"/>
      <c r="C1783" s="98"/>
      <c r="D1783" s="98"/>
      <c r="E1783" s="276"/>
    </row>
    <row r="1784" spans="1:5" ht="15.75">
      <c r="A1784" s="129"/>
      <c r="B1784" s="274"/>
      <c r="C1784" s="98"/>
      <c r="D1784" s="98"/>
      <c r="E1784" s="276"/>
    </row>
    <row r="1785" spans="1:5" ht="15.75">
      <c r="A1785" s="129"/>
      <c r="B1785" s="274"/>
      <c r="C1785" s="98"/>
      <c r="D1785" s="98"/>
      <c r="E1785" s="276"/>
    </row>
    <row r="1786" spans="1:5" ht="15.75">
      <c r="A1786" s="129"/>
      <c r="B1786" s="274"/>
      <c r="C1786" s="98"/>
      <c r="D1786" s="98"/>
      <c r="E1786" s="276"/>
    </row>
    <row r="1787" spans="1:5" ht="15.75">
      <c r="A1787" s="129"/>
      <c r="B1787" s="274"/>
      <c r="C1787" s="98"/>
      <c r="D1787" s="98"/>
      <c r="E1787" s="276"/>
    </row>
    <row r="1788" spans="1:5" ht="15.75">
      <c r="A1788" s="129"/>
      <c r="B1788" s="274"/>
      <c r="C1788" s="98"/>
      <c r="D1788" s="98"/>
      <c r="E1788" s="276"/>
    </row>
    <row r="1789" spans="1:5" ht="15.75">
      <c r="A1789" s="129"/>
      <c r="B1789" s="274"/>
      <c r="C1789" s="98"/>
      <c r="D1789" s="98"/>
      <c r="E1789" s="276"/>
    </row>
    <row r="1790" spans="1:5" ht="15.75">
      <c r="A1790" s="129"/>
      <c r="B1790" s="274"/>
      <c r="C1790" s="98"/>
      <c r="D1790" s="98"/>
      <c r="E1790" s="276"/>
    </row>
    <row r="1791" spans="1:5" ht="15.75">
      <c r="A1791" s="129"/>
      <c r="B1791" s="274"/>
      <c r="C1791" s="98"/>
      <c r="D1791" s="98"/>
      <c r="E1791" s="276"/>
    </row>
    <row r="1792" spans="1:5" ht="15.75">
      <c r="A1792" s="129"/>
      <c r="B1792" s="274"/>
      <c r="C1792" s="98"/>
      <c r="D1792" s="98"/>
      <c r="E1792" s="276"/>
    </row>
    <row r="1793" spans="1:5" ht="15.75">
      <c r="A1793" s="129"/>
      <c r="B1793" s="274"/>
      <c r="C1793" s="98"/>
      <c r="D1793" s="98"/>
      <c r="E1793" s="276"/>
    </row>
    <row r="1794" spans="1:5" ht="15.75">
      <c r="A1794" s="129"/>
      <c r="B1794" s="274"/>
      <c r="C1794" s="98"/>
      <c r="D1794" s="98"/>
      <c r="E1794" s="276"/>
    </row>
    <row r="1795" spans="1:5" ht="15.75">
      <c r="A1795" s="129"/>
      <c r="B1795" s="274"/>
      <c r="C1795" s="98"/>
      <c r="D1795" s="98"/>
      <c r="E1795" s="276"/>
    </row>
    <row r="1796" spans="1:5" ht="15.75">
      <c r="A1796" s="129"/>
      <c r="B1796" s="274"/>
      <c r="C1796" s="98"/>
      <c r="D1796" s="98"/>
      <c r="E1796" s="276"/>
    </row>
    <row r="1797" spans="1:5" ht="15.75">
      <c r="A1797" s="129"/>
      <c r="B1797" s="274"/>
      <c r="C1797" s="98"/>
      <c r="D1797" s="98"/>
      <c r="E1797" s="276"/>
    </row>
    <row r="1798" spans="1:5" ht="15.75">
      <c r="A1798" s="129"/>
      <c r="B1798" s="274"/>
      <c r="C1798" s="98"/>
      <c r="D1798" s="98"/>
      <c r="E1798" s="276"/>
    </row>
    <row r="1799" spans="1:5" ht="15.75">
      <c r="A1799" s="129"/>
      <c r="B1799" s="274"/>
      <c r="C1799" s="98"/>
      <c r="D1799" s="98"/>
      <c r="E1799" s="276"/>
    </row>
    <row r="1800" spans="1:5" ht="15.75">
      <c r="A1800" s="129"/>
      <c r="B1800" s="274"/>
      <c r="C1800" s="98"/>
      <c r="D1800" s="98"/>
      <c r="E1800" s="276"/>
    </row>
    <row r="1801" spans="1:5" ht="15.75">
      <c r="A1801" s="129"/>
      <c r="B1801" s="274"/>
      <c r="C1801" s="98"/>
      <c r="D1801" s="98"/>
      <c r="E1801" s="276"/>
    </row>
    <row r="1802" spans="1:5" ht="15.75">
      <c r="A1802" s="129"/>
      <c r="B1802" s="274"/>
      <c r="C1802" s="98"/>
      <c r="D1802" s="98"/>
      <c r="E1802" s="276"/>
    </row>
    <row r="1803" spans="1:5" ht="15.75">
      <c r="A1803" s="129"/>
      <c r="B1803" s="274"/>
      <c r="C1803" s="98"/>
      <c r="D1803" s="98"/>
      <c r="E1803" s="276"/>
    </row>
    <row r="1804" spans="1:5" ht="15.75">
      <c r="A1804" s="129"/>
      <c r="B1804" s="274"/>
      <c r="C1804" s="98"/>
      <c r="D1804" s="98"/>
      <c r="E1804" s="276"/>
    </row>
    <row r="1805" spans="1:5" ht="15.75">
      <c r="A1805" s="129"/>
      <c r="B1805" s="274"/>
      <c r="C1805" s="98"/>
      <c r="D1805" s="98"/>
      <c r="E1805" s="276"/>
    </row>
    <row r="1806" spans="1:5" ht="15.75">
      <c r="A1806" s="129"/>
      <c r="B1806" s="274"/>
      <c r="C1806" s="98"/>
      <c r="D1806" s="98"/>
      <c r="E1806" s="276"/>
    </row>
    <row r="1807" spans="1:5" ht="15.75">
      <c r="A1807" s="129"/>
      <c r="B1807" s="274"/>
      <c r="C1807" s="98"/>
      <c r="D1807" s="98"/>
      <c r="E1807" s="276"/>
    </row>
    <row r="1808" spans="1:5" ht="15.75">
      <c r="A1808" s="129"/>
      <c r="B1808" s="274"/>
      <c r="C1808" s="98"/>
      <c r="D1808" s="98"/>
      <c r="E1808" s="276"/>
    </row>
    <row r="1809" spans="1:5" ht="15.75">
      <c r="A1809" s="129"/>
      <c r="B1809" s="274"/>
      <c r="C1809" s="98"/>
      <c r="D1809" s="98"/>
      <c r="E1809" s="276"/>
    </row>
    <row r="1810" spans="1:5" ht="15.75">
      <c r="A1810" s="129"/>
      <c r="B1810" s="274"/>
      <c r="C1810" s="98"/>
      <c r="D1810" s="98"/>
      <c r="E1810" s="276"/>
    </row>
    <row r="1811" spans="1:5" ht="15.75">
      <c r="A1811" s="129"/>
      <c r="B1811" s="274"/>
      <c r="C1811" s="98"/>
      <c r="D1811" s="98"/>
      <c r="E1811" s="276"/>
    </row>
    <row r="1812" spans="1:5" ht="15.75">
      <c r="A1812" s="129"/>
      <c r="B1812" s="274"/>
      <c r="C1812" s="98"/>
      <c r="D1812" s="98"/>
      <c r="E1812" s="276"/>
    </row>
    <row r="1813" spans="1:5" ht="15.75">
      <c r="A1813" s="129"/>
      <c r="B1813" s="274"/>
      <c r="C1813" s="98"/>
      <c r="D1813" s="98"/>
      <c r="E1813" s="276"/>
    </row>
    <row r="1814" spans="1:5" ht="15.75">
      <c r="A1814" s="129"/>
      <c r="B1814" s="274"/>
      <c r="C1814" s="98"/>
      <c r="D1814" s="98"/>
      <c r="E1814" s="276"/>
    </row>
    <row r="1815" spans="1:5" ht="15.75">
      <c r="A1815" s="129"/>
      <c r="B1815" s="274"/>
      <c r="C1815" s="98"/>
      <c r="D1815" s="98"/>
      <c r="E1815" s="276"/>
    </row>
    <row r="1816" spans="1:5" ht="15.75">
      <c r="A1816" s="129"/>
      <c r="B1816" s="274"/>
      <c r="C1816" s="98"/>
      <c r="D1816" s="98"/>
      <c r="E1816" s="276"/>
    </row>
    <row r="1817" spans="1:5" ht="15.75">
      <c r="A1817" s="129"/>
      <c r="B1817" s="274"/>
      <c r="C1817" s="98"/>
      <c r="D1817" s="98"/>
      <c r="E1817" s="276"/>
    </row>
    <row r="1818" spans="1:5" ht="15.75">
      <c r="A1818" s="129"/>
      <c r="B1818" s="274"/>
      <c r="C1818" s="98"/>
      <c r="D1818" s="98"/>
      <c r="E1818" s="276"/>
    </row>
    <row r="1819" spans="1:5" ht="15.75">
      <c r="A1819" s="129"/>
      <c r="B1819" s="274"/>
      <c r="C1819" s="98"/>
      <c r="D1819" s="98"/>
      <c r="E1819" s="276"/>
    </row>
    <row r="1820" spans="1:5" ht="15.75">
      <c r="A1820" s="129"/>
      <c r="B1820" s="274"/>
      <c r="C1820" s="98"/>
      <c r="D1820" s="98"/>
      <c r="E1820" s="276"/>
    </row>
    <row r="1821" spans="1:5" ht="15.75">
      <c r="A1821" s="129"/>
      <c r="B1821" s="274"/>
      <c r="C1821" s="98"/>
      <c r="D1821" s="98"/>
      <c r="E1821" s="276"/>
    </row>
    <row r="1822" spans="1:5" ht="15.75">
      <c r="A1822" s="129"/>
      <c r="B1822" s="274"/>
      <c r="C1822" s="98"/>
      <c r="D1822" s="98"/>
      <c r="E1822" s="276"/>
    </row>
    <row r="1823" spans="1:5" ht="15.75">
      <c r="A1823" s="129"/>
      <c r="B1823" s="274"/>
      <c r="C1823" s="98"/>
      <c r="D1823" s="98"/>
      <c r="E1823" s="276"/>
    </row>
    <row r="1824" spans="1:5" ht="15.75">
      <c r="A1824" s="129"/>
      <c r="B1824" s="274"/>
      <c r="C1824" s="98"/>
      <c r="D1824" s="98"/>
      <c r="E1824" s="276"/>
    </row>
    <row r="1825" spans="1:5" ht="15.75">
      <c r="A1825" s="129"/>
      <c r="B1825" s="274"/>
      <c r="C1825" s="98"/>
      <c r="D1825" s="98"/>
      <c r="E1825" s="276"/>
    </row>
    <row r="1826" spans="1:5" ht="15.75">
      <c r="A1826" s="129"/>
      <c r="B1826" s="274"/>
      <c r="C1826" s="98"/>
      <c r="D1826" s="98"/>
      <c r="E1826" s="276"/>
    </row>
    <row r="1827" spans="1:5" ht="15.75">
      <c r="A1827" s="129"/>
      <c r="B1827" s="274"/>
      <c r="C1827" s="98"/>
      <c r="D1827" s="98"/>
      <c r="E1827" s="276"/>
    </row>
    <row r="1828" spans="1:5" ht="15.75">
      <c r="A1828" s="129"/>
      <c r="B1828" s="274"/>
      <c r="C1828" s="98"/>
      <c r="D1828" s="98"/>
      <c r="E1828" s="276"/>
    </row>
    <row r="1829" spans="1:5" ht="15.75">
      <c r="A1829" s="129"/>
      <c r="B1829" s="274"/>
      <c r="C1829" s="98"/>
      <c r="D1829" s="98"/>
      <c r="E1829" s="276"/>
    </row>
    <row r="1830" spans="1:5" ht="15.75">
      <c r="A1830" s="129"/>
      <c r="B1830" s="274"/>
      <c r="C1830" s="98"/>
      <c r="D1830" s="98"/>
      <c r="E1830" s="276"/>
    </row>
    <row r="1831" spans="1:5" ht="15.75">
      <c r="A1831" s="129"/>
      <c r="B1831" s="274"/>
      <c r="C1831" s="98"/>
      <c r="D1831" s="98"/>
      <c r="E1831" s="276"/>
    </row>
    <row r="1832" spans="1:5" ht="15.75">
      <c r="A1832" s="129"/>
      <c r="B1832" s="274"/>
      <c r="C1832" s="98"/>
      <c r="D1832" s="98"/>
      <c r="E1832" s="276"/>
    </row>
    <row r="1833" spans="1:5" ht="15.75">
      <c r="A1833" s="129"/>
      <c r="B1833" s="274"/>
      <c r="C1833" s="98"/>
      <c r="D1833" s="98"/>
      <c r="E1833" s="276"/>
    </row>
    <row r="1834" spans="1:5" ht="15.75">
      <c r="A1834" s="129"/>
      <c r="B1834" s="274"/>
      <c r="C1834" s="98"/>
      <c r="D1834" s="98"/>
      <c r="E1834" s="276"/>
    </row>
    <row r="1835" spans="1:5" ht="15.75">
      <c r="A1835" s="129"/>
      <c r="B1835" s="274"/>
      <c r="C1835" s="98"/>
      <c r="D1835" s="98"/>
      <c r="E1835" s="276"/>
    </row>
    <row r="1836" spans="1:5" ht="15.75">
      <c r="A1836" s="129"/>
      <c r="B1836" s="274"/>
      <c r="C1836" s="98"/>
      <c r="D1836" s="98"/>
      <c r="E1836" s="276"/>
    </row>
    <row r="1837" spans="1:5" ht="15.75">
      <c r="A1837" s="129"/>
      <c r="B1837" s="274"/>
      <c r="C1837" s="98"/>
      <c r="D1837" s="98"/>
      <c r="E1837" s="276"/>
    </row>
    <row r="1838" spans="1:5" ht="15.75">
      <c r="A1838" s="129"/>
      <c r="B1838" s="274"/>
      <c r="C1838" s="98"/>
      <c r="D1838" s="98"/>
      <c r="E1838" s="276"/>
    </row>
    <row r="1839" spans="1:5" ht="15.75">
      <c r="A1839" s="129"/>
      <c r="B1839" s="274"/>
      <c r="C1839" s="98"/>
      <c r="D1839" s="98"/>
      <c r="E1839" s="276"/>
    </row>
    <row r="1840" spans="1:5" ht="15.75">
      <c r="A1840" s="129"/>
      <c r="B1840" s="274"/>
      <c r="C1840" s="98"/>
      <c r="D1840" s="98"/>
      <c r="E1840" s="276"/>
    </row>
    <row r="1841" spans="1:5" ht="15.75">
      <c r="A1841" s="129"/>
      <c r="B1841" s="274"/>
      <c r="C1841" s="98"/>
      <c r="D1841" s="98"/>
      <c r="E1841" s="276"/>
    </row>
    <row r="1842" spans="1:5" ht="15.75">
      <c r="A1842" s="129"/>
      <c r="B1842" s="274"/>
      <c r="C1842" s="98"/>
      <c r="D1842" s="98"/>
      <c r="E1842" s="276"/>
    </row>
    <row r="1843" spans="1:5" ht="15.75">
      <c r="A1843" s="129"/>
      <c r="B1843" s="274"/>
      <c r="C1843" s="98"/>
      <c r="D1843" s="98"/>
      <c r="E1843" s="276"/>
    </row>
    <row r="1844" spans="1:5" ht="15.75">
      <c r="A1844" s="129"/>
      <c r="B1844" s="274"/>
      <c r="C1844" s="98"/>
      <c r="D1844" s="98"/>
      <c r="E1844" s="276"/>
    </row>
    <row r="1845" spans="1:5" ht="15.75">
      <c r="A1845" s="129"/>
      <c r="B1845" s="274"/>
      <c r="C1845" s="98"/>
      <c r="D1845" s="98"/>
      <c r="E1845" s="276"/>
    </row>
    <row r="1846" spans="1:5" ht="15.75">
      <c r="A1846" s="129"/>
      <c r="B1846" s="274"/>
      <c r="C1846" s="98"/>
      <c r="D1846" s="98"/>
      <c r="E1846" s="276"/>
    </row>
    <row r="1847" spans="1:5" ht="15.75">
      <c r="A1847" s="129"/>
      <c r="B1847" s="274"/>
      <c r="C1847" s="98"/>
      <c r="D1847" s="98"/>
      <c r="E1847" s="276"/>
    </row>
    <row r="1848" spans="1:5" ht="15.75">
      <c r="A1848" s="129"/>
      <c r="B1848" s="274"/>
      <c r="C1848" s="98"/>
      <c r="D1848" s="98"/>
      <c r="E1848" s="276"/>
    </row>
    <row r="1849" spans="1:5" ht="15.75">
      <c r="A1849" s="129"/>
      <c r="B1849" s="274"/>
      <c r="C1849" s="98"/>
      <c r="D1849" s="98"/>
      <c r="E1849" s="276"/>
    </row>
    <row r="1850" spans="1:5" ht="15.75">
      <c r="A1850" s="129"/>
      <c r="B1850" s="274"/>
      <c r="C1850" s="98"/>
      <c r="D1850" s="98"/>
      <c r="E1850" s="276"/>
    </row>
    <row r="1851" spans="1:5" ht="15.75">
      <c r="A1851" s="129"/>
      <c r="B1851" s="274"/>
      <c r="C1851" s="98"/>
      <c r="D1851" s="98"/>
      <c r="E1851" s="276"/>
    </row>
    <row r="1852" spans="1:5" ht="15.75">
      <c r="A1852" s="129"/>
      <c r="B1852" s="274"/>
      <c r="C1852" s="98"/>
      <c r="D1852" s="98"/>
      <c r="E1852" s="276"/>
    </row>
    <row r="1853" spans="1:5" ht="15.75">
      <c r="A1853" s="129"/>
      <c r="B1853" s="274"/>
      <c r="C1853" s="98"/>
      <c r="D1853" s="98"/>
      <c r="E1853" s="276"/>
    </row>
    <row r="1854" spans="1:5" ht="15.75">
      <c r="A1854" s="129"/>
      <c r="B1854" s="274"/>
      <c r="C1854" s="98"/>
      <c r="D1854" s="98"/>
      <c r="E1854" s="276"/>
    </row>
    <row r="1855" spans="1:5" ht="15.75">
      <c r="A1855" s="129"/>
      <c r="B1855" s="274"/>
      <c r="C1855" s="98"/>
      <c r="D1855" s="98"/>
      <c r="E1855" s="276"/>
    </row>
    <row r="1856" spans="1:5" ht="15.75">
      <c r="A1856" s="129"/>
      <c r="B1856" s="274"/>
      <c r="C1856" s="98"/>
      <c r="D1856" s="98"/>
      <c r="E1856" s="276"/>
    </row>
    <row r="1857" spans="1:5" ht="15.75">
      <c r="A1857" s="129"/>
      <c r="B1857" s="274"/>
      <c r="C1857" s="98"/>
      <c r="D1857" s="98"/>
      <c r="E1857" s="276"/>
    </row>
    <row r="1858" spans="1:5" ht="15.75">
      <c r="A1858" s="129"/>
      <c r="B1858" s="274"/>
      <c r="C1858" s="98"/>
      <c r="D1858" s="98"/>
      <c r="E1858" s="276"/>
    </row>
    <row r="1859" spans="1:5" ht="15.75">
      <c r="A1859" s="129"/>
      <c r="B1859" s="274"/>
      <c r="C1859" s="98"/>
      <c r="D1859" s="98"/>
      <c r="E1859" s="276"/>
    </row>
    <row r="1860" spans="1:5" ht="15.75">
      <c r="A1860" s="129"/>
      <c r="B1860" s="274"/>
      <c r="C1860" s="98"/>
      <c r="D1860" s="98"/>
      <c r="E1860" s="276"/>
    </row>
    <row r="1861" spans="1:5" ht="15.75">
      <c r="A1861" s="129"/>
      <c r="B1861" s="274"/>
      <c r="C1861" s="98"/>
      <c r="D1861" s="98"/>
      <c r="E1861" s="276"/>
    </row>
    <row r="1862" spans="1:5" ht="15.75">
      <c r="A1862" s="129"/>
      <c r="B1862" s="274"/>
      <c r="C1862" s="98"/>
      <c r="D1862" s="98"/>
      <c r="E1862" s="276"/>
    </row>
    <row r="1863" spans="1:5" ht="15.75">
      <c r="A1863" s="129"/>
      <c r="B1863" s="274"/>
      <c r="C1863" s="98"/>
      <c r="D1863" s="98"/>
      <c r="E1863" s="276"/>
    </row>
    <row r="1864" spans="1:5" ht="15.75">
      <c r="A1864" s="129"/>
      <c r="B1864" s="274"/>
      <c r="C1864" s="98"/>
      <c r="D1864" s="98"/>
      <c r="E1864" s="276"/>
    </row>
    <row r="1865" spans="1:5" ht="15.75">
      <c r="A1865" s="129"/>
      <c r="B1865" s="274"/>
      <c r="C1865" s="98"/>
      <c r="D1865" s="98"/>
      <c r="E1865" s="276"/>
    </row>
    <row r="1866" spans="1:5" ht="15.75">
      <c r="A1866" s="129"/>
      <c r="B1866" s="274"/>
      <c r="C1866" s="98"/>
      <c r="D1866" s="98"/>
      <c r="E1866" s="276"/>
    </row>
    <row r="1867" spans="1:5" ht="15.75">
      <c r="A1867" s="129"/>
      <c r="B1867" s="274"/>
      <c r="C1867" s="98"/>
      <c r="D1867" s="98"/>
      <c r="E1867" s="276"/>
    </row>
    <row r="1868" spans="1:5" ht="15.75">
      <c r="A1868" s="129"/>
      <c r="B1868" s="274"/>
      <c r="C1868" s="98"/>
      <c r="D1868" s="98"/>
      <c r="E1868" s="276"/>
    </row>
    <row r="1869" spans="1:5" ht="15.75">
      <c r="A1869" s="129"/>
      <c r="B1869" s="274"/>
      <c r="C1869" s="98"/>
      <c r="D1869" s="98"/>
      <c r="E1869" s="276"/>
    </row>
    <row r="1870" spans="1:5" ht="15.75">
      <c r="A1870" s="129"/>
      <c r="B1870" s="274"/>
      <c r="C1870" s="98"/>
      <c r="D1870" s="98"/>
      <c r="E1870" s="276"/>
    </row>
    <row r="1871" spans="1:5" ht="15.75">
      <c r="A1871" s="129"/>
      <c r="B1871" s="274"/>
      <c r="C1871" s="98"/>
      <c r="D1871" s="98"/>
      <c r="E1871" s="276"/>
    </row>
    <row r="1872" spans="1:5" ht="15.75">
      <c r="A1872" s="129"/>
      <c r="B1872" s="274"/>
      <c r="C1872" s="98"/>
      <c r="D1872" s="98"/>
      <c r="E1872" s="276"/>
    </row>
    <row r="1873" spans="1:5" ht="15.75">
      <c r="A1873" s="129"/>
      <c r="B1873" s="274"/>
      <c r="C1873" s="98"/>
      <c r="D1873" s="98"/>
      <c r="E1873" s="276"/>
    </row>
    <row r="1874" spans="1:5" ht="15.75">
      <c r="A1874" s="129"/>
      <c r="B1874" s="274"/>
      <c r="C1874" s="98"/>
      <c r="D1874" s="98"/>
      <c r="E1874" s="276"/>
    </row>
    <row r="1875" spans="1:5" ht="15.75">
      <c r="A1875" s="129"/>
      <c r="B1875" s="274"/>
      <c r="C1875" s="98"/>
      <c r="D1875" s="98"/>
      <c r="E1875" s="276"/>
    </row>
    <row r="1876" spans="1:5" ht="15.75">
      <c r="A1876" s="129"/>
      <c r="B1876" s="274"/>
      <c r="C1876" s="98"/>
      <c r="D1876" s="98"/>
      <c r="E1876" s="276"/>
    </row>
    <row r="1877" spans="1:5" ht="15.75">
      <c r="A1877" s="129"/>
      <c r="B1877" s="274"/>
      <c r="C1877" s="98"/>
      <c r="D1877" s="98"/>
      <c r="E1877" s="276"/>
    </row>
    <row r="1878" spans="1:5" ht="15.75">
      <c r="A1878" s="129"/>
      <c r="B1878" s="274"/>
      <c r="C1878" s="98"/>
      <c r="D1878" s="98"/>
      <c r="E1878" s="276"/>
    </row>
    <row r="1879" spans="1:5" ht="15.75">
      <c r="A1879" s="129"/>
      <c r="B1879" s="274"/>
      <c r="C1879" s="98"/>
      <c r="D1879" s="98"/>
      <c r="E1879" s="276"/>
    </row>
    <row r="1880" spans="1:5" ht="15.75">
      <c r="A1880" s="129"/>
      <c r="B1880" s="274"/>
      <c r="C1880" s="98"/>
      <c r="D1880" s="98"/>
      <c r="E1880" s="276"/>
    </row>
    <row r="1881" spans="1:5" ht="15.75">
      <c r="A1881" s="129"/>
      <c r="B1881" s="274"/>
      <c r="C1881" s="98"/>
      <c r="D1881" s="98"/>
      <c r="E1881" s="276"/>
    </row>
    <row r="1882" spans="1:5" ht="15.75">
      <c r="A1882" s="129"/>
      <c r="B1882" s="274"/>
      <c r="C1882" s="98"/>
      <c r="D1882" s="98"/>
      <c r="E1882" s="276"/>
    </row>
    <row r="1883" spans="1:5" ht="15.75">
      <c r="A1883" s="129"/>
      <c r="B1883" s="274"/>
      <c r="C1883" s="98"/>
      <c r="D1883" s="98"/>
      <c r="E1883" s="276"/>
    </row>
    <row r="1884" spans="1:5" ht="15.75">
      <c r="A1884" s="129"/>
      <c r="B1884" s="274"/>
      <c r="C1884" s="98"/>
      <c r="D1884" s="98"/>
      <c r="E1884" s="276"/>
    </row>
    <row r="1885" spans="1:5" ht="15.75">
      <c r="A1885" s="129"/>
      <c r="B1885" s="274"/>
      <c r="C1885" s="98"/>
      <c r="D1885" s="98"/>
      <c r="E1885" s="276"/>
    </row>
    <row r="1886" spans="1:5" ht="15.75">
      <c r="A1886" s="129"/>
      <c r="B1886" s="274"/>
      <c r="C1886" s="98"/>
      <c r="D1886" s="98"/>
      <c r="E1886" s="276"/>
    </row>
    <row r="1887" spans="1:5" ht="15.75">
      <c r="A1887" s="129"/>
      <c r="B1887" s="274"/>
      <c r="C1887" s="98"/>
      <c r="D1887" s="98"/>
      <c r="E1887" s="276"/>
    </row>
    <row r="1888" spans="1:5" ht="15.75">
      <c r="A1888" s="129"/>
      <c r="B1888" s="274"/>
      <c r="C1888" s="98"/>
      <c r="D1888" s="98"/>
      <c r="E1888" s="276"/>
    </row>
    <row r="1889" spans="1:5" ht="15.75">
      <c r="A1889" s="129"/>
      <c r="B1889" s="274"/>
      <c r="C1889" s="98"/>
      <c r="D1889" s="98"/>
      <c r="E1889" s="276"/>
    </row>
    <row r="1890" spans="1:5" ht="15.75">
      <c r="A1890" s="129"/>
      <c r="B1890" s="274"/>
      <c r="C1890" s="98"/>
      <c r="D1890" s="98"/>
      <c r="E1890" s="276"/>
    </row>
    <row r="1891" spans="1:5" ht="15.75">
      <c r="A1891" s="129"/>
      <c r="B1891" s="274"/>
      <c r="C1891" s="98"/>
      <c r="D1891" s="98"/>
      <c r="E1891" s="276"/>
    </row>
    <row r="1892" spans="1:5" ht="15.75">
      <c r="A1892" s="129"/>
      <c r="B1892" s="274"/>
      <c r="C1892" s="98"/>
      <c r="D1892" s="98"/>
      <c r="E1892" s="276"/>
    </row>
    <row r="1893" spans="1:5" ht="15.75">
      <c r="A1893" s="129"/>
      <c r="B1893" s="274"/>
      <c r="C1893" s="98"/>
      <c r="D1893" s="98"/>
      <c r="E1893" s="276"/>
    </row>
    <row r="1894" spans="1:5" ht="15.75">
      <c r="A1894" s="129"/>
      <c r="B1894" s="274"/>
      <c r="C1894" s="98"/>
      <c r="D1894" s="98"/>
      <c r="E1894" s="276"/>
    </row>
    <row r="1895" spans="1:5" ht="15.75">
      <c r="A1895" s="129"/>
      <c r="B1895" s="274"/>
      <c r="C1895" s="98"/>
      <c r="D1895" s="98"/>
      <c r="E1895" s="276"/>
    </row>
    <row r="1896" spans="1:5" ht="15.75">
      <c r="A1896" s="129"/>
      <c r="B1896" s="274"/>
      <c r="C1896" s="98"/>
      <c r="D1896" s="98"/>
      <c r="E1896" s="276"/>
    </row>
    <row r="1897" spans="1:5" ht="15.75">
      <c r="A1897" s="129"/>
      <c r="B1897" s="274"/>
      <c r="C1897" s="98"/>
      <c r="D1897" s="98"/>
      <c r="E1897" s="276"/>
    </row>
    <row r="1898" spans="1:5" ht="15.75">
      <c r="A1898" s="129"/>
      <c r="B1898" s="274"/>
      <c r="C1898" s="98"/>
      <c r="D1898" s="98"/>
      <c r="E1898" s="276"/>
    </row>
    <row r="1899" spans="1:5" ht="15.75">
      <c r="A1899" s="129"/>
      <c r="B1899" s="274"/>
      <c r="C1899" s="98"/>
      <c r="D1899" s="98"/>
      <c r="E1899" s="276"/>
    </row>
    <row r="1900" spans="1:5" ht="15.75">
      <c r="A1900" s="129"/>
      <c r="B1900" s="274"/>
      <c r="C1900" s="98"/>
      <c r="D1900" s="98"/>
      <c r="E1900" s="276"/>
    </row>
    <row r="1901" spans="1:5" ht="15.75">
      <c r="A1901" s="129"/>
      <c r="B1901" s="274"/>
      <c r="C1901" s="98"/>
      <c r="D1901" s="98"/>
      <c r="E1901" s="276"/>
    </row>
    <row r="1902" spans="1:5" ht="15.75">
      <c r="A1902" s="129"/>
      <c r="B1902" s="274"/>
      <c r="C1902" s="98"/>
      <c r="D1902" s="98"/>
      <c r="E1902" s="276"/>
    </row>
    <row r="1903" spans="1:5" ht="15.75">
      <c r="A1903" s="129"/>
      <c r="B1903" s="274"/>
      <c r="C1903" s="98"/>
      <c r="D1903" s="98"/>
      <c r="E1903" s="276"/>
    </row>
    <row r="1904" spans="1:5" ht="15.75">
      <c r="A1904" s="129"/>
      <c r="B1904" s="274"/>
      <c r="C1904" s="98"/>
      <c r="D1904" s="98"/>
      <c r="E1904" s="276"/>
    </row>
    <row r="1905" spans="1:5" ht="15.75">
      <c r="A1905" s="129"/>
      <c r="B1905" s="274"/>
      <c r="C1905" s="98"/>
      <c r="D1905" s="98"/>
      <c r="E1905" s="276"/>
    </row>
    <row r="1906" spans="1:5" ht="15.75">
      <c r="A1906" s="129"/>
      <c r="B1906" s="274"/>
      <c r="C1906" s="98"/>
      <c r="D1906" s="98"/>
      <c r="E1906" s="276"/>
    </row>
    <row r="1907" spans="1:5" ht="15.75">
      <c r="A1907" s="129"/>
      <c r="B1907" s="274"/>
      <c r="C1907" s="98"/>
      <c r="D1907" s="98"/>
      <c r="E1907" s="276"/>
    </row>
    <row r="1908" spans="1:5" ht="15.75">
      <c r="A1908" s="129"/>
      <c r="B1908" s="274"/>
      <c r="C1908" s="98"/>
      <c r="D1908" s="98"/>
      <c r="E1908" s="276"/>
    </row>
    <row r="1909" spans="1:5" ht="15.75">
      <c r="A1909" s="129"/>
      <c r="B1909" s="274"/>
      <c r="C1909" s="98"/>
      <c r="D1909" s="98"/>
      <c r="E1909" s="276"/>
    </row>
    <row r="1910" spans="1:5" ht="15.75">
      <c r="A1910" s="129"/>
      <c r="B1910" s="274"/>
      <c r="C1910" s="98"/>
      <c r="D1910" s="98"/>
      <c r="E1910" s="276"/>
    </row>
    <row r="1911" spans="1:5" ht="15.75">
      <c r="A1911" s="129"/>
      <c r="B1911" s="274"/>
      <c r="C1911" s="98"/>
      <c r="D1911" s="98"/>
      <c r="E1911" s="276"/>
    </row>
    <row r="1912" spans="1:5" ht="15.75">
      <c r="A1912" s="129"/>
      <c r="B1912" s="274"/>
      <c r="C1912" s="98"/>
      <c r="D1912" s="98"/>
      <c r="E1912" s="276"/>
    </row>
    <row r="1913" spans="1:5" ht="15.75">
      <c r="A1913" s="129"/>
      <c r="B1913" s="274"/>
      <c r="C1913" s="98"/>
      <c r="D1913" s="98"/>
      <c r="E1913" s="276"/>
    </row>
    <row r="1914" spans="1:5" ht="15.75">
      <c r="A1914" s="129"/>
      <c r="B1914" s="274"/>
      <c r="C1914" s="98"/>
      <c r="D1914" s="98"/>
      <c r="E1914" s="276"/>
    </row>
    <row r="1915" spans="1:5" ht="15.75">
      <c r="A1915" s="129"/>
      <c r="B1915" s="274"/>
      <c r="C1915" s="98"/>
      <c r="D1915" s="98"/>
      <c r="E1915" s="276"/>
    </row>
    <row r="1916" spans="1:5" ht="15.75">
      <c r="A1916" s="129"/>
      <c r="B1916" s="274"/>
      <c r="C1916" s="98"/>
      <c r="D1916" s="98"/>
      <c r="E1916" s="276"/>
    </row>
    <row r="1917" spans="1:5" ht="15.75">
      <c r="A1917" s="129"/>
      <c r="B1917" s="274"/>
      <c r="C1917" s="98"/>
      <c r="D1917" s="98"/>
      <c r="E1917" s="276"/>
    </row>
    <row r="1918" spans="1:5" ht="15.75">
      <c r="A1918" s="129"/>
      <c r="B1918" s="274"/>
      <c r="C1918" s="98"/>
      <c r="D1918" s="98"/>
      <c r="E1918" s="276"/>
    </row>
    <row r="1919" spans="1:5" ht="15.75">
      <c r="A1919" s="129"/>
      <c r="B1919" s="274"/>
      <c r="C1919" s="98"/>
      <c r="D1919" s="98"/>
      <c r="E1919" s="276"/>
    </row>
    <row r="1920" spans="1:5" ht="15.75">
      <c r="A1920" s="129"/>
      <c r="B1920" s="274"/>
      <c r="C1920" s="98"/>
      <c r="D1920" s="98"/>
      <c r="E1920" s="276"/>
    </row>
    <row r="1921" spans="1:5" ht="15.75">
      <c r="A1921" s="129"/>
      <c r="B1921" s="274"/>
      <c r="C1921" s="98"/>
      <c r="D1921" s="98"/>
      <c r="E1921" s="276"/>
    </row>
    <row r="1922" spans="1:5" ht="15.75">
      <c r="A1922" s="129"/>
      <c r="B1922" s="274"/>
      <c r="C1922" s="98"/>
      <c r="D1922" s="98"/>
      <c r="E1922" s="276"/>
    </row>
    <row r="1923" spans="1:5" ht="15.75">
      <c r="A1923" s="129"/>
      <c r="B1923" s="274"/>
      <c r="C1923" s="98"/>
      <c r="D1923" s="98"/>
      <c r="E1923" s="276"/>
    </row>
    <row r="1924" spans="1:5" ht="15.75">
      <c r="A1924" s="129"/>
      <c r="B1924" s="274"/>
      <c r="C1924" s="98"/>
      <c r="D1924" s="98"/>
      <c r="E1924" s="276"/>
    </row>
    <row r="1925" spans="1:5" ht="15.75">
      <c r="A1925" s="129"/>
      <c r="B1925" s="274"/>
      <c r="C1925" s="98"/>
      <c r="D1925" s="98"/>
      <c r="E1925" s="276"/>
    </row>
    <row r="1926" spans="1:5" ht="15.75">
      <c r="A1926" s="129"/>
      <c r="B1926" s="274"/>
      <c r="C1926" s="98"/>
      <c r="D1926" s="98"/>
      <c r="E1926" s="276"/>
    </row>
    <row r="1927" spans="1:5" ht="15.75">
      <c r="A1927" s="129"/>
      <c r="B1927" s="274"/>
      <c r="C1927" s="98"/>
      <c r="D1927" s="98"/>
      <c r="E1927" s="276"/>
    </row>
    <row r="1928" spans="1:5" ht="15.75">
      <c r="A1928" s="129"/>
      <c r="B1928" s="274"/>
      <c r="C1928" s="98"/>
      <c r="D1928" s="98"/>
      <c r="E1928" s="276"/>
    </row>
    <row r="1929" spans="1:5" ht="15.75">
      <c r="A1929" s="129"/>
      <c r="B1929" s="274"/>
      <c r="C1929" s="98"/>
      <c r="D1929" s="98"/>
      <c r="E1929" s="276"/>
    </row>
    <row r="1930" spans="1:5" ht="15.75">
      <c r="A1930" s="129"/>
      <c r="B1930" s="274"/>
      <c r="C1930" s="98"/>
      <c r="D1930" s="98"/>
      <c r="E1930" s="276"/>
    </row>
    <row r="1931" spans="1:5" ht="15.75">
      <c r="A1931" s="129"/>
      <c r="B1931" s="274"/>
      <c r="C1931" s="98"/>
      <c r="D1931" s="98"/>
      <c r="E1931" s="276"/>
    </row>
    <row r="1932" spans="1:5" ht="15.75">
      <c r="A1932" s="129"/>
      <c r="B1932" s="274"/>
      <c r="C1932" s="98"/>
      <c r="D1932" s="98"/>
      <c r="E1932" s="276"/>
    </row>
    <row r="1933" spans="1:5" ht="15.75">
      <c r="A1933" s="129"/>
      <c r="B1933" s="274"/>
      <c r="C1933" s="98"/>
      <c r="D1933" s="98"/>
      <c r="E1933" s="276"/>
    </row>
    <row r="1934" spans="1:5" ht="15.75">
      <c r="A1934" s="129"/>
      <c r="B1934" s="274"/>
      <c r="C1934" s="98"/>
      <c r="D1934" s="98"/>
      <c r="E1934" s="276"/>
    </row>
    <row r="1935" spans="1:5" ht="15.75">
      <c r="A1935" s="129"/>
      <c r="B1935" s="274"/>
      <c r="C1935" s="98"/>
      <c r="D1935" s="98"/>
      <c r="E1935" s="276"/>
    </row>
    <row r="1936" spans="1:5" ht="15.75">
      <c r="A1936" s="129"/>
      <c r="B1936" s="274"/>
      <c r="C1936" s="98"/>
      <c r="D1936" s="98"/>
      <c r="E1936" s="276"/>
    </row>
    <row r="1937" spans="1:5" ht="15.75">
      <c r="A1937" s="129"/>
      <c r="B1937" s="274"/>
      <c r="C1937" s="98"/>
      <c r="D1937" s="98"/>
      <c r="E1937" s="276"/>
    </row>
    <row r="1938" spans="1:5" ht="15.75">
      <c r="A1938" s="129"/>
      <c r="B1938" s="274"/>
      <c r="C1938" s="98"/>
      <c r="D1938" s="98"/>
      <c r="E1938" s="276"/>
    </row>
    <row r="1939" spans="1:5" ht="15.75">
      <c r="A1939" s="129"/>
      <c r="B1939" s="274"/>
      <c r="C1939" s="98"/>
      <c r="D1939" s="98"/>
      <c r="E1939" s="276"/>
    </row>
    <row r="1940" spans="1:5" ht="15.75">
      <c r="A1940" s="129"/>
      <c r="B1940" s="274"/>
      <c r="C1940" s="98"/>
      <c r="D1940" s="98"/>
      <c r="E1940" s="276"/>
    </row>
    <row r="1941" spans="1:5" ht="15.75">
      <c r="A1941" s="129"/>
      <c r="B1941" s="274"/>
      <c r="C1941" s="98"/>
      <c r="D1941" s="98"/>
      <c r="E1941" s="276"/>
    </row>
    <row r="1942" spans="1:5" ht="15.75">
      <c r="A1942" s="129"/>
      <c r="B1942" s="274"/>
      <c r="C1942" s="98"/>
      <c r="D1942" s="98"/>
      <c r="E1942" s="276"/>
    </row>
    <row r="1943" spans="1:5" ht="15.75">
      <c r="A1943" s="129"/>
      <c r="B1943" s="274"/>
      <c r="C1943" s="98"/>
      <c r="D1943" s="98"/>
      <c r="E1943" s="276"/>
    </row>
    <row r="1944" spans="1:5" ht="15.75">
      <c r="A1944" s="129"/>
      <c r="B1944" s="274"/>
      <c r="C1944" s="98"/>
      <c r="D1944" s="98"/>
      <c r="E1944" s="276"/>
    </row>
    <row r="1945" spans="1:5" ht="15.75">
      <c r="A1945" s="129"/>
      <c r="B1945" s="274"/>
      <c r="C1945" s="98"/>
      <c r="D1945" s="98"/>
      <c r="E1945" s="276"/>
    </row>
    <row r="1946" spans="1:5" ht="15.75">
      <c r="A1946" s="129"/>
      <c r="B1946" s="274"/>
      <c r="C1946" s="98"/>
      <c r="D1946" s="98"/>
      <c r="E1946" s="276"/>
    </row>
    <row r="1947" spans="1:5" ht="15.75">
      <c r="A1947" s="129"/>
      <c r="B1947" s="274"/>
      <c r="C1947" s="98"/>
      <c r="D1947" s="98"/>
      <c r="E1947" s="276"/>
    </row>
    <row r="1948" spans="1:5" ht="15.75">
      <c r="A1948" s="129"/>
      <c r="B1948" s="274"/>
      <c r="C1948" s="98"/>
      <c r="D1948" s="98"/>
      <c r="E1948" s="276"/>
    </row>
    <row r="1949" spans="1:5" ht="15.75">
      <c r="A1949" s="129"/>
      <c r="B1949" s="274"/>
      <c r="C1949" s="98"/>
      <c r="D1949" s="98"/>
      <c r="E1949" s="276"/>
    </row>
    <row r="1950" spans="1:5" ht="15.75">
      <c r="A1950" s="129"/>
      <c r="B1950" s="274"/>
      <c r="C1950" s="98"/>
      <c r="D1950" s="98"/>
      <c r="E1950" s="276"/>
    </row>
    <row r="1951" spans="1:5" ht="15.75">
      <c r="A1951" s="129"/>
      <c r="B1951" s="274"/>
      <c r="C1951" s="98"/>
      <c r="D1951" s="98"/>
      <c r="E1951" s="276"/>
    </row>
    <row r="1952" spans="1:5" ht="15.75">
      <c r="A1952" s="129"/>
      <c r="B1952" s="274"/>
      <c r="C1952" s="98"/>
      <c r="D1952" s="98"/>
      <c r="E1952" s="276"/>
    </row>
    <row r="1953" spans="1:5" ht="15.75">
      <c r="A1953" s="129"/>
      <c r="B1953" s="274"/>
      <c r="C1953" s="98"/>
      <c r="D1953" s="98"/>
      <c r="E1953" s="276"/>
    </row>
    <row r="1954" spans="1:5" ht="15.75">
      <c r="A1954" s="129"/>
      <c r="B1954" s="274"/>
      <c r="C1954" s="98"/>
      <c r="D1954" s="98"/>
      <c r="E1954" s="276"/>
    </row>
    <row r="1955" spans="1:5" ht="15.75">
      <c r="A1955" s="129"/>
      <c r="B1955" s="274"/>
      <c r="C1955" s="98"/>
      <c r="D1955" s="98"/>
      <c r="E1955" s="276"/>
    </row>
    <row r="1956" spans="1:5" ht="15.75">
      <c r="A1956" s="129"/>
      <c r="B1956" s="274"/>
      <c r="C1956" s="98"/>
      <c r="D1956" s="98"/>
      <c r="E1956" s="276"/>
    </row>
    <row r="1957" spans="1:5" ht="15.75">
      <c r="A1957" s="129"/>
      <c r="B1957" s="274"/>
      <c r="C1957" s="98"/>
      <c r="D1957" s="98"/>
      <c r="E1957" s="276"/>
    </row>
    <row r="1958" spans="1:5" ht="15.75">
      <c r="A1958" s="129"/>
      <c r="B1958" s="274"/>
      <c r="C1958" s="98"/>
      <c r="D1958" s="98"/>
      <c r="E1958" s="276"/>
    </row>
    <row r="1959" spans="1:5" ht="15.75">
      <c r="A1959" s="129"/>
      <c r="B1959" s="274"/>
      <c r="C1959" s="98"/>
      <c r="D1959" s="98"/>
      <c r="E1959" s="276"/>
    </row>
    <row r="1960" spans="1:5" ht="15.75">
      <c r="A1960" s="129"/>
      <c r="B1960" s="274"/>
      <c r="C1960" s="98"/>
      <c r="D1960" s="98"/>
      <c r="E1960" s="276"/>
    </row>
    <row r="1961" spans="1:5" ht="15.75">
      <c r="A1961" s="129"/>
      <c r="B1961" s="274"/>
      <c r="C1961" s="98"/>
      <c r="D1961" s="98"/>
      <c r="E1961" s="276"/>
    </row>
    <row r="1962" spans="1:5" ht="15.75">
      <c r="A1962" s="129"/>
      <c r="B1962" s="274"/>
      <c r="C1962" s="98"/>
      <c r="D1962" s="98"/>
      <c r="E1962" s="276"/>
    </row>
    <row r="1963" spans="1:5" ht="15.75">
      <c r="A1963" s="129"/>
      <c r="B1963" s="274"/>
      <c r="C1963" s="98"/>
      <c r="D1963" s="98"/>
      <c r="E1963" s="276"/>
    </row>
    <row r="1964" spans="1:5" ht="15.75">
      <c r="A1964" s="129"/>
      <c r="B1964" s="274"/>
      <c r="C1964" s="98"/>
      <c r="D1964" s="98"/>
      <c r="E1964" s="276"/>
    </row>
    <row r="1965" spans="1:5" ht="15.75">
      <c r="A1965" s="129"/>
      <c r="B1965" s="274"/>
      <c r="C1965" s="98"/>
      <c r="D1965" s="98"/>
      <c r="E1965" s="276"/>
    </row>
    <row r="1966" spans="1:5" ht="15.75">
      <c r="A1966" s="129"/>
      <c r="B1966" s="274"/>
      <c r="C1966" s="98"/>
      <c r="D1966" s="98"/>
      <c r="E1966" s="276"/>
    </row>
    <row r="1967" spans="1:5" ht="15.75">
      <c r="A1967" s="129"/>
      <c r="B1967" s="274"/>
      <c r="C1967" s="98"/>
      <c r="D1967" s="98"/>
      <c r="E1967" s="276"/>
    </row>
    <row r="1968" spans="1:5" ht="15.75">
      <c r="A1968" s="129"/>
      <c r="B1968" s="274"/>
      <c r="C1968" s="98"/>
      <c r="D1968" s="98"/>
      <c r="E1968" s="276"/>
    </row>
    <row r="1969" spans="1:5" ht="15.75">
      <c r="A1969" s="129"/>
      <c r="B1969" s="274"/>
      <c r="C1969" s="98"/>
      <c r="D1969" s="98"/>
      <c r="E1969" s="276"/>
    </row>
    <row r="1970" spans="1:5" ht="15.75">
      <c r="A1970" s="129"/>
      <c r="B1970" s="274"/>
      <c r="C1970" s="98"/>
      <c r="D1970" s="98"/>
      <c r="E1970" s="276"/>
    </row>
    <row r="1971" spans="1:5" ht="15.75">
      <c r="A1971" s="129"/>
      <c r="B1971" s="274"/>
      <c r="C1971" s="98"/>
      <c r="D1971" s="98"/>
      <c r="E1971" s="276"/>
    </row>
    <row r="1972" spans="1:5" ht="15.75">
      <c r="A1972" s="129"/>
      <c r="B1972" s="274"/>
      <c r="C1972" s="98"/>
      <c r="D1972" s="98"/>
      <c r="E1972" s="276"/>
    </row>
    <row r="1973" spans="1:5" ht="15.75">
      <c r="A1973" s="129"/>
      <c r="B1973" s="274"/>
      <c r="C1973" s="98"/>
      <c r="D1973" s="98"/>
      <c r="E1973" s="276"/>
    </row>
    <row r="1974" spans="1:5" ht="15.75">
      <c r="A1974" s="129"/>
      <c r="B1974" s="274"/>
      <c r="C1974" s="98"/>
      <c r="D1974" s="98"/>
      <c r="E1974" s="276"/>
    </row>
    <row r="1975" spans="1:5" ht="15.75">
      <c r="A1975" s="129"/>
      <c r="B1975" s="274"/>
      <c r="C1975" s="98"/>
      <c r="D1975" s="98"/>
      <c r="E1975" s="276"/>
    </row>
    <row r="1976" spans="1:5" ht="15.75">
      <c r="A1976" s="129"/>
      <c r="B1976" s="274"/>
      <c r="C1976" s="98"/>
      <c r="D1976" s="98"/>
      <c r="E1976" s="276"/>
    </row>
    <row r="1977" spans="1:5" ht="15.75">
      <c r="A1977" s="129"/>
      <c r="B1977" s="274"/>
      <c r="C1977" s="98"/>
      <c r="D1977" s="98"/>
      <c r="E1977" s="276"/>
    </row>
    <row r="1978" spans="1:5" ht="15.75">
      <c r="A1978" s="129"/>
      <c r="B1978" s="274"/>
      <c r="C1978" s="98"/>
      <c r="D1978" s="98"/>
      <c r="E1978" s="276"/>
    </row>
    <row r="1979" spans="1:5" ht="15.75">
      <c r="A1979" s="129"/>
      <c r="B1979" s="274"/>
      <c r="C1979" s="98"/>
      <c r="D1979" s="98"/>
      <c r="E1979" s="276"/>
    </row>
    <row r="1980" spans="1:5" ht="15.75">
      <c r="A1980" s="129"/>
      <c r="B1980" s="274"/>
      <c r="C1980" s="98"/>
      <c r="D1980" s="98"/>
      <c r="E1980" s="276"/>
    </row>
    <row r="1981" spans="1:5" ht="15.75">
      <c r="A1981" s="129"/>
      <c r="B1981" s="274"/>
      <c r="C1981" s="98"/>
      <c r="D1981" s="98"/>
      <c r="E1981" s="276"/>
    </row>
    <row r="1982" spans="1:5" ht="15.75">
      <c r="A1982" s="129"/>
      <c r="B1982" s="274"/>
      <c r="C1982" s="98"/>
      <c r="D1982" s="98"/>
      <c r="E1982" s="276"/>
    </row>
    <row r="1983" spans="1:5" ht="15.75">
      <c r="A1983" s="129"/>
      <c r="B1983" s="274"/>
      <c r="C1983" s="98"/>
      <c r="D1983" s="98"/>
      <c r="E1983" s="276"/>
    </row>
    <row r="1984" spans="1:5" ht="15.75">
      <c r="A1984" s="129"/>
      <c r="B1984" s="274"/>
      <c r="C1984" s="98"/>
      <c r="D1984" s="98"/>
      <c r="E1984" s="276"/>
    </row>
    <row r="1985" spans="1:5" ht="15.75">
      <c r="A1985" s="129"/>
      <c r="B1985" s="274"/>
      <c r="C1985" s="98"/>
      <c r="D1985" s="98"/>
      <c r="E1985" s="276"/>
    </row>
    <row r="1986" spans="1:5" ht="15.75">
      <c r="A1986" s="129"/>
      <c r="B1986" s="274"/>
      <c r="C1986" s="98"/>
      <c r="D1986" s="98"/>
      <c r="E1986" s="276"/>
    </row>
    <row r="1987" spans="1:5" ht="15.75">
      <c r="A1987" s="129"/>
      <c r="B1987" s="274"/>
      <c r="C1987" s="98"/>
      <c r="D1987" s="98"/>
      <c r="E1987" s="276"/>
    </row>
    <row r="1988" spans="1:5" ht="15.75">
      <c r="A1988" s="129"/>
      <c r="B1988" s="274"/>
      <c r="C1988" s="98"/>
      <c r="D1988" s="98"/>
      <c r="E1988" s="276"/>
    </row>
    <row r="1989" spans="1:5" ht="15.75">
      <c r="A1989" s="129"/>
      <c r="B1989" s="274"/>
      <c r="C1989" s="98"/>
      <c r="D1989" s="98"/>
      <c r="E1989" s="276"/>
    </row>
    <row r="1990" spans="1:5" ht="15.75">
      <c r="A1990" s="129"/>
      <c r="B1990" s="274"/>
      <c r="C1990" s="98"/>
      <c r="D1990" s="98"/>
      <c r="E1990" s="276"/>
    </row>
    <row r="1991" spans="1:5" ht="15.75">
      <c r="A1991" s="129"/>
      <c r="B1991" s="274"/>
      <c r="C1991" s="98"/>
      <c r="D1991" s="98"/>
      <c r="E1991" s="276"/>
    </row>
    <row r="1992" spans="1:5" ht="15.75">
      <c r="A1992" s="129"/>
      <c r="B1992" s="274"/>
      <c r="C1992" s="98"/>
      <c r="D1992" s="98"/>
      <c r="E1992" s="276"/>
    </row>
    <row r="1993" spans="1:5" ht="15.75">
      <c r="A1993" s="129"/>
      <c r="B1993" s="274"/>
      <c r="C1993" s="98"/>
      <c r="D1993" s="98"/>
      <c r="E1993" s="276"/>
    </row>
    <row r="1994" spans="1:5" ht="15.75">
      <c r="A1994" s="129"/>
      <c r="B1994" s="274"/>
      <c r="C1994" s="98"/>
      <c r="D1994" s="98"/>
      <c r="E1994" s="276"/>
    </row>
    <row r="1995" spans="1:5" ht="15.75">
      <c r="A1995" s="129"/>
      <c r="B1995" s="274"/>
      <c r="C1995" s="98"/>
      <c r="D1995" s="98"/>
      <c r="E1995" s="276"/>
    </row>
    <row r="1996" spans="1:5" ht="15.75">
      <c r="A1996" s="129"/>
      <c r="B1996" s="274"/>
      <c r="C1996" s="98"/>
      <c r="D1996" s="98"/>
      <c r="E1996" s="276"/>
    </row>
    <row r="1997" spans="1:5" ht="15.75">
      <c r="A1997" s="129"/>
      <c r="B1997" s="274"/>
      <c r="C1997" s="98"/>
      <c r="D1997" s="98"/>
      <c r="E1997" s="276"/>
    </row>
    <row r="1998" spans="1:5" ht="15.75">
      <c r="A1998" s="129"/>
      <c r="B1998" s="274"/>
      <c r="C1998" s="98"/>
      <c r="D1998" s="98"/>
      <c r="E1998" s="276"/>
    </row>
    <row r="1999" spans="1:5" ht="15.75">
      <c r="A1999" s="129"/>
      <c r="B1999" s="274"/>
      <c r="C1999" s="98"/>
      <c r="D1999" s="98"/>
      <c r="E1999" s="276"/>
    </row>
    <row r="2000" spans="1:5" ht="15.75">
      <c r="A2000" s="129"/>
      <c r="B2000" s="274"/>
      <c r="C2000" s="98"/>
      <c r="D2000" s="98"/>
      <c r="E2000" s="276"/>
    </row>
    <row r="2001" spans="1:5" ht="15.75">
      <c r="A2001" s="129"/>
      <c r="B2001" s="274"/>
      <c r="C2001" s="98"/>
      <c r="D2001" s="98"/>
      <c r="E2001" s="276"/>
    </row>
    <row r="2002" spans="1:5" ht="15.75">
      <c r="A2002" s="129"/>
      <c r="B2002" s="274"/>
      <c r="C2002" s="98"/>
      <c r="D2002" s="98"/>
      <c r="E2002" s="276"/>
    </row>
    <row r="2003" spans="1:5" ht="15.75">
      <c r="A2003" s="129"/>
      <c r="B2003" s="274"/>
      <c r="C2003" s="98"/>
      <c r="D2003" s="98"/>
      <c r="E2003" s="276"/>
    </row>
    <row r="2004" spans="1:5" ht="15.75">
      <c r="A2004" s="129"/>
      <c r="B2004" s="274"/>
      <c r="C2004" s="98"/>
      <c r="D2004" s="98"/>
      <c r="E2004" s="276"/>
    </row>
    <row r="2005" spans="1:5" ht="15.75">
      <c r="A2005" s="129"/>
      <c r="B2005" s="274"/>
      <c r="C2005" s="98"/>
      <c r="D2005" s="98"/>
      <c r="E2005" s="276"/>
    </row>
    <row r="2006" spans="1:5" ht="13.35" customHeight="1" thickBot="1">
      <c r="A2006" s="130"/>
      <c r="B2006" s="396" t="str">
        <f ca="1">OFFSET(L!$C$1,MATCH("General"&amp;"Cpy",L!$A:$A,0)-1,SL,,)</f>
        <v>© 2024 Responsible Minerals Initiative. All rights reserved.</v>
      </c>
      <c r="C2006" s="396"/>
      <c r="D2006" s="396"/>
      <c r="E2006" s="279"/>
    </row>
    <row r="2007" spans="1:5" ht="13.5" thickTop="1">
      <c r="D2007" s="281"/>
    </row>
  </sheetData>
  <sheetProtection sheet="1" insertRows="0" deleteRows="0"/>
  <customSheetViews>
    <customSheetView guid="{51531B83-BDD7-4890-A744-04812A317369}" scale="70" showGridLines="0" fitToPage="1">
      <pane xSplit="2" ySplit="5" topLeftCell="C6" activePane="bottomRight" state="frozen"/>
      <selection pane="bottomRight" activeCell="B6" sqref="B6"/>
      <pageMargins left="0.70866141732283505" right="0.70866141732283505" top="0.74803149606299202" bottom="0.74803149606299202" header="0.31496062992126" footer="0.31496062992126"/>
      <pageSetup scale="56" fitToHeight="100" pageOrder="overThenDown" orientation="portrait" r:id="rId1"/>
      <headerFooter>
        <oddFooter>&amp;CPage &amp;P of &amp;N</oddFooter>
      </headerFooter>
    </customSheetView>
  </customSheetViews>
  <mergeCells count="3">
    <mergeCell ref="B4:D4"/>
    <mergeCell ref="A1:D1"/>
    <mergeCell ref="B2006:D2006"/>
  </mergeCells>
  <hyperlinks>
    <hyperlink ref="B4:D4" location="Declaration!A1" display="Click here to return to Declaration tab"/>
  </hyperlinks>
  <pageMargins left="0.70866141732283505" right="0.70866141732283505" top="0.74803149606299202" bottom="0.74803149606299202" header="0.31496062992126" footer="0.31496062992126"/>
  <pageSetup scale="56" fitToHeight="100" pageOrder="overThenDown" orientation="portrait" r:id="rId2"/>
  <headerFooter>
    <oddFooter>&amp;CPage &amp;P of &amp;N</oddFooter>
  </headerFooter>
  <drawing r:id="rId3"/>
</worksheet>
</file>

<file path=xl/worksheets/sheet8.xml><?xml version="1.0" encoding="utf-8"?>
<worksheet xmlns="http://schemas.openxmlformats.org/spreadsheetml/2006/main" xmlns:r="http://schemas.openxmlformats.org/officeDocument/2006/relationships">
  <sheetPr codeName="Sheet8"/>
  <dimension ref="A1:K664"/>
  <sheetViews>
    <sheetView zoomScaleNormal="100" zoomScalePageLayoutView="85" workbookViewId="0">
      <pane ySplit="4" topLeftCell="A5" activePane="bottomLeft" state="frozen"/>
      <selection activeCell="A4" sqref="A4"/>
      <selection pane="bottomLeft" activeCell="A5" sqref="A5"/>
    </sheetView>
  </sheetViews>
  <sheetFormatPr defaultColWidth="8.875" defaultRowHeight="12.75"/>
  <cols>
    <col min="1" max="1" width="9.125" style="189" bestFit="1" customWidth="1"/>
    <col min="2" max="2" width="42.875" style="189" customWidth="1"/>
    <col min="3" max="3" width="63.875" style="189" customWidth="1"/>
    <col min="4" max="4" width="25.625" style="189" customWidth="1"/>
    <col min="5" max="5" width="12.625" style="189" customWidth="1"/>
    <col min="6" max="6" width="12.625" style="190" customWidth="1"/>
    <col min="7" max="7" width="15.375" style="189" customWidth="1"/>
    <col min="8" max="8" width="23.875" style="189" customWidth="1"/>
    <col min="9" max="9" width="28.125" style="189" customWidth="1"/>
    <col min="10" max="10" width="48.25" style="189" hidden="1" customWidth="1"/>
    <col min="11" max="11" width="49.75" style="189" hidden="1" customWidth="1"/>
    <col min="12" max="16384" width="8.875" style="189"/>
  </cols>
  <sheetData>
    <row r="1" spans="1:11" ht="168.6" customHeight="1">
      <c r="A1" s="397" t="str">
        <f ca="1">OFFSET(L!$C$1,MATCH("Smelter Look-up"&amp;ADDRESS(ROW(),COLUMN(),4),L!$A:$A,0)-1,SL,,)</f>
        <v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397"/>
      <c r="C1" s="397"/>
      <c r="D1" s="397"/>
      <c r="E1" s="397"/>
      <c r="F1" s="397"/>
      <c r="G1" s="397"/>
    </row>
    <row r="2" spans="1:11">
      <c r="A2" s="398"/>
      <c r="B2" s="398"/>
      <c r="C2" s="398"/>
      <c r="D2" s="398"/>
      <c r="E2" s="398"/>
      <c r="F2" s="398"/>
      <c r="G2" s="398"/>
      <c r="H2" s="398"/>
      <c r="I2" s="398"/>
    </row>
    <row r="3" spans="1:11">
      <c r="A3" s="398"/>
      <c r="B3" s="398"/>
      <c r="C3" s="398"/>
      <c r="D3" s="398"/>
      <c r="E3" s="398"/>
      <c r="F3" s="398"/>
      <c r="G3" s="398"/>
      <c r="H3" s="398"/>
      <c r="I3" s="398"/>
    </row>
    <row r="4" spans="1:11" s="192" customFormat="1" ht="51">
      <c r="A4" s="191" t="str">
        <f ca="1">OFFSET(L!$C$1,MATCH("Smelter Look-up"&amp;ADDRESS(ROW(),COLUMN(),4),L!$A:$A,0)-1,SL,,)</f>
        <v>Metal</v>
      </c>
      <c r="B4" s="191" t="str">
        <f ca="1">OFFSET(L!$C$1,MATCH("Smelter Look-up"&amp;ADDRESS(ROW(),COLUMN(),4),L!$A:$A,0)-1,SL,,)</f>
        <v>Smelter Look-up (*)</v>
      </c>
      <c r="C4" s="191" t="str">
        <f ca="1">OFFSET(L!$C$1,MATCH("Smelter Look-up"&amp;ADDRESS(ROW(),COLUMN(),4),L!$A:$A,0)-1,SL,,)</f>
        <v>Standard Smelter Names</v>
      </c>
      <c r="D4" s="191" t="str">
        <f ca="1">OFFSET(L!$C$1,MATCH("Smelter Look-up"&amp;ADDRESS(ROW(),COLUMN(),4),L!$A:$A,0)-1,SL,,)</f>
        <v>Smelter Facility Location: Country</v>
      </c>
      <c r="E4" s="191" t="str">
        <f ca="1">OFFSET(L!$C$1,MATCH("Smelter Look-up"&amp;ADDRESS(ROW(),COLUMN(),4),L!$A:$A,0)-1,SL,,)</f>
        <v>Smelter ID</v>
      </c>
      <c r="F4" s="191" t="str">
        <f ca="1">OFFSET(L!$C$1,MATCH("Smelter Look-up"&amp;ADDRESS(ROW(),COLUMN(),4),L!$A:$A,0)-1,SL,,)</f>
        <v>Source of Smelter Identification Number</v>
      </c>
      <c r="G4" s="191" t="str">
        <f ca="1">OFFSET(L!$C$1,MATCH("Smelter Look-up"&amp;ADDRESS(ROW(),COLUMN(),4),L!$A:$A,0)-1,SL,,)</f>
        <v xml:space="preserve">Smelter Street </v>
      </c>
      <c r="H4" s="191" t="str">
        <f ca="1">OFFSET(L!$C$1,MATCH("Smelter Look-up"&amp;ADDRESS(ROW(),COLUMN(),4),L!$A:$A,0)-1,SL,,)</f>
        <v>Smelter City</v>
      </c>
      <c r="I4" s="191" t="str">
        <f ca="1">OFFSET(L!$C$1,MATCH("Smelter Look-up"&amp;ADDRESS(ROW(),COLUMN(),4),L!$A:$A,0)-1,SL,,)</f>
        <v>Smelter Facility Location: State / Province</v>
      </c>
      <c r="J4" s="191" t="s">
        <v>801</v>
      </c>
      <c r="K4" s="191" t="s">
        <v>801</v>
      </c>
    </row>
    <row r="5" spans="1:11" ht="13.5" customHeight="1">
      <c r="A5" s="209" t="s">
        <v>1119</v>
      </c>
      <c r="B5" s="209" t="s">
        <v>13758</v>
      </c>
      <c r="C5" s="209" t="s">
        <v>13758</v>
      </c>
      <c r="D5" s="209" t="s">
        <v>1097</v>
      </c>
      <c r="E5" s="209" t="s">
        <v>13759</v>
      </c>
      <c r="F5" s="283" t="s">
        <v>13217</v>
      </c>
      <c r="H5" s="209" t="s">
        <v>13798</v>
      </c>
      <c r="I5" s="209" t="s">
        <v>6401</v>
      </c>
      <c r="J5" s="231" t="str">
        <f t="shared" ref="J5" si="0">A5&amp;B5</f>
        <v>Gold8853 S.p.A.</v>
      </c>
      <c r="K5" s="231" t="str">
        <f t="shared" ref="K5" si="1">A5&amp;B5</f>
        <v>Gold8853 S.p.A.</v>
      </c>
    </row>
    <row r="6" spans="1:11" ht="13.5" customHeight="1">
      <c r="A6" s="209" t="s">
        <v>1119</v>
      </c>
      <c r="B6" s="209" t="s">
        <v>15403</v>
      </c>
      <c r="C6" s="209" t="s">
        <v>15403</v>
      </c>
      <c r="D6" s="209" t="s">
        <v>1083</v>
      </c>
      <c r="E6" s="209" t="s">
        <v>15404</v>
      </c>
      <c r="F6" s="283" t="s">
        <v>13217</v>
      </c>
      <c r="H6" s="209" t="s">
        <v>15405</v>
      </c>
      <c r="I6" s="209" t="s">
        <v>2801</v>
      </c>
      <c r="J6" s="231" t="str">
        <f t="shared" ref="J6" si="2">A6&amp;B6</f>
        <v>GoldABC Refinery Pty Ltd.</v>
      </c>
      <c r="K6" s="231" t="str">
        <f t="shared" ref="K6" si="3">A6&amp;B6</f>
        <v>GoldABC Refinery Pty Ltd.</v>
      </c>
    </row>
    <row r="7" spans="1:11" ht="13.5" customHeight="1">
      <c r="A7" s="209" t="s">
        <v>1119</v>
      </c>
      <c r="B7" s="209" t="s">
        <v>2416</v>
      </c>
      <c r="C7" s="209" t="s">
        <v>2416</v>
      </c>
      <c r="D7" s="209" t="s">
        <v>2415</v>
      </c>
      <c r="E7" s="209" t="s">
        <v>2417</v>
      </c>
      <c r="F7" s="283" t="s">
        <v>13217</v>
      </c>
      <c r="H7" s="209" t="s">
        <v>2418</v>
      </c>
      <c r="I7" s="209" t="s">
        <v>1725</v>
      </c>
      <c r="J7" s="231" t="str">
        <f t="shared" ref="J7:J70" si="4">A7&amp;B7</f>
        <v>GoldAbington Reldan Metals, LLC</v>
      </c>
      <c r="K7" s="231" t="str">
        <f t="shared" ref="K7:K70" si="5">A7&amp;B7</f>
        <v>GoldAbington Reldan Metals, LLC</v>
      </c>
    </row>
    <row r="8" spans="1:11" ht="13.5" customHeight="1">
      <c r="A8" s="209" t="s">
        <v>1119</v>
      </c>
      <c r="B8" s="209" t="s">
        <v>1372</v>
      </c>
      <c r="C8" s="209" t="s">
        <v>1372</v>
      </c>
      <c r="D8" s="209" t="s">
        <v>2415</v>
      </c>
      <c r="E8" s="209" t="s">
        <v>1373</v>
      </c>
      <c r="F8" s="283" t="s">
        <v>13217</v>
      </c>
      <c r="H8" s="209" t="s">
        <v>1531</v>
      </c>
      <c r="I8" s="209" t="s">
        <v>1532</v>
      </c>
      <c r="J8" s="231" t="str">
        <f t="shared" si="4"/>
        <v>GoldAdvanced Chemical Company</v>
      </c>
      <c r="K8" s="231" t="str">
        <f t="shared" si="5"/>
        <v>GoldAdvanced Chemical Company</v>
      </c>
    </row>
    <row r="9" spans="1:11" ht="13.5" customHeight="1">
      <c r="A9" s="209" t="s">
        <v>1119</v>
      </c>
      <c r="B9" s="209" t="s">
        <v>12895</v>
      </c>
      <c r="C9" s="209" t="s">
        <v>12895</v>
      </c>
      <c r="D9" s="209" t="s">
        <v>880</v>
      </c>
      <c r="E9" s="209" t="s">
        <v>12896</v>
      </c>
      <c r="F9" s="283" t="s">
        <v>13217</v>
      </c>
      <c r="H9" s="209" t="s">
        <v>12920</v>
      </c>
      <c r="I9" s="209" t="s">
        <v>11644</v>
      </c>
      <c r="J9" s="231" t="str">
        <f t="shared" si="4"/>
        <v>GoldAfrican Gold Refinery</v>
      </c>
      <c r="K9" s="231" t="str">
        <f t="shared" si="5"/>
        <v>GoldAfrican Gold Refinery</v>
      </c>
    </row>
    <row r="10" spans="1:11" ht="13.5" customHeight="1">
      <c r="A10" s="209" t="s">
        <v>1119</v>
      </c>
      <c r="B10" s="209" t="s">
        <v>15406</v>
      </c>
      <c r="C10" s="209" t="s">
        <v>15406</v>
      </c>
      <c r="D10" s="209" t="s">
        <v>1091</v>
      </c>
      <c r="E10" s="209" t="s">
        <v>647</v>
      </c>
      <c r="F10" s="283" t="s">
        <v>13217</v>
      </c>
      <c r="H10" s="209" t="s">
        <v>1535</v>
      </c>
      <c r="I10" s="209" t="s">
        <v>1536</v>
      </c>
      <c r="J10" s="231" t="str">
        <f t="shared" si="4"/>
        <v>GoldAgosi AG</v>
      </c>
      <c r="K10" s="231" t="str">
        <f t="shared" si="5"/>
        <v>GoldAgosi AG</v>
      </c>
    </row>
    <row r="11" spans="1:11" ht="13.5" customHeight="1">
      <c r="A11" s="209" t="s">
        <v>1119</v>
      </c>
      <c r="B11" s="209" t="s">
        <v>2470</v>
      </c>
      <c r="C11" s="209" t="s">
        <v>2471</v>
      </c>
      <c r="D11" s="209" t="s">
        <v>1083</v>
      </c>
      <c r="E11" s="209" t="s">
        <v>735</v>
      </c>
      <c r="F11" s="283" t="s">
        <v>13217</v>
      </c>
      <c r="H11" s="209" t="s">
        <v>1671</v>
      </c>
      <c r="I11" s="209" t="s">
        <v>1672</v>
      </c>
      <c r="J11" s="231" t="str">
        <f t="shared" si="4"/>
        <v>GoldAGR (Perth Mint Australia)</v>
      </c>
      <c r="K11" s="231" t="str">
        <f t="shared" si="5"/>
        <v>GoldAGR (Perth Mint Australia)</v>
      </c>
    </row>
    <row r="12" spans="1:11">
      <c r="A12" s="209" t="s">
        <v>1119</v>
      </c>
      <c r="B12" s="209" t="s">
        <v>1673</v>
      </c>
      <c r="C12" s="209" t="s">
        <v>2471</v>
      </c>
      <c r="D12" s="209" t="s">
        <v>1083</v>
      </c>
      <c r="E12" s="209" t="s">
        <v>735</v>
      </c>
      <c r="F12" s="283" t="s">
        <v>13217</v>
      </c>
      <c r="H12" s="209" t="s">
        <v>1671</v>
      </c>
      <c r="I12" s="209" t="s">
        <v>1672</v>
      </c>
      <c r="J12" s="231" t="str">
        <f t="shared" si="4"/>
        <v>GoldAGR Mathey</v>
      </c>
      <c r="K12" s="231" t="str">
        <f t="shared" si="5"/>
        <v>GoldAGR Mathey</v>
      </c>
    </row>
    <row r="13" spans="1:11">
      <c r="A13" s="209" t="s">
        <v>1119</v>
      </c>
      <c r="B13" s="209" t="s">
        <v>2124</v>
      </c>
      <c r="C13" s="209" t="s">
        <v>2124</v>
      </c>
      <c r="D13" s="209" t="s">
        <v>1098</v>
      </c>
      <c r="E13" s="209" t="s">
        <v>646</v>
      </c>
      <c r="F13" s="283" t="s">
        <v>13217</v>
      </c>
      <c r="H13" s="209" t="s">
        <v>1533</v>
      </c>
      <c r="I13" s="209" t="s">
        <v>1534</v>
      </c>
      <c r="J13" s="231" t="str">
        <f t="shared" si="4"/>
        <v>GoldAida Chemical Industries Co., Ltd.</v>
      </c>
      <c r="K13" s="231" t="str">
        <f t="shared" si="5"/>
        <v>GoldAida Chemical Industries Co., Ltd.</v>
      </c>
    </row>
    <row r="14" spans="1:11">
      <c r="A14" s="209" t="s">
        <v>1119</v>
      </c>
      <c r="B14" s="209" t="s">
        <v>15016</v>
      </c>
      <c r="C14" s="209" t="s">
        <v>896</v>
      </c>
      <c r="D14" s="209" t="s">
        <v>1098</v>
      </c>
      <c r="E14" s="209" t="s">
        <v>667</v>
      </c>
      <c r="F14" s="283" t="s">
        <v>13217</v>
      </c>
      <c r="H14" s="209" t="s">
        <v>1567</v>
      </c>
      <c r="I14" s="209" t="s">
        <v>1568</v>
      </c>
      <c r="J14" s="231" t="str">
        <f t="shared" si="4"/>
        <v>GoldAKITA Seiren</v>
      </c>
      <c r="K14" s="231" t="str">
        <f t="shared" si="5"/>
        <v>GoldAKITA Seiren</v>
      </c>
    </row>
    <row r="15" spans="1:11">
      <c r="A15" s="209" t="s">
        <v>1119</v>
      </c>
      <c r="B15" s="209" t="s">
        <v>2472</v>
      </c>
      <c r="C15" s="209" t="s">
        <v>1692</v>
      </c>
      <c r="D15" s="209" t="s">
        <v>1082</v>
      </c>
      <c r="E15" s="209" t="s">
        <v>1693</v>
      </c>
      <c r="F15" s="283" t="s">
        <v>13217</v>
      </c>
      <c r="H15" s="209" t="s">
        <v>1694</v>
      </c>
      <c r="I15" s="209" t="s">
        <v>2555</v>
      </c>
      <c r="J15" s="231" t="str">
        <f t="shared" si="4"/>
        <v>GoldAl Etihad Gold LLC</v>
      </c>
      <c r="K15" s="231" t="str">
        <f t="shared" si="5"/>
        <v>GoldAl Etihad Gold LLC</v>
      </c>
    </row>
    <row r="16" spans="1:11">
      <c r="A16" s="209" t="s">
        <v>1119</v>
      </c>
      <c r="B16" s="209" t="s">
        <v>1692</v>
      </c>
      <c r="C16" s="209" t="s">
        <v>1692</v>
      </c>
      <c r="D16" s="209" t="s">
        <v>1082</v>
      </c>
      <c r="E16" s="209" t="s">
        <v>1693</v>
      </c>
      <c r="F16" s="283" t="s">
        <v>13217</v>
      </c>
      <c r="H16" s="209" t="s">
        <v>1694</v>
      </c>
      <c r="I16" s="209" t="s">
        <v>2555</v>
      </c>
      <c r="J16" s="231" t="str">
        <f t="shared" si="4"/>
        <v>GoldAl Etihad Gold Refinery DMCC</v>
      </c>
      <c r="K16" s="231" t="str">
        <f t="shared" si="5"/>
        <v>GoldAl Etihad Gold Refinery DMCC</v>
      </c>
    </row>
    <row r="17" spans="1:11">
      <c r="A17" s="209" t="s">
        <v>1119</v>
      </c>
      <c r="B17" s="209" t="s">
        <v>15407</v>
      </c>
      <c r="C17" s="209" t="s">
        <v>15407</v>
      </c>
      <c r="D17" s="209" t="s">
        <v>13075</v>
      </c>
      <c r="E17" s="209" t="s">
        <v>15408</v>
      </c>
      <c r="F17" s="283" t="s">
        <v>13217</v>
      </c>
      <c r="H17" s="209" t="s">
        <v>15409</v>
      </c>
      <c r="I17" s="209" t="s">
        <v>9562</v>
      </c>
      <c r="J17" s="231" t="str">
        <f t="shared" si="4"/>
        <v>GoldAlbino Mountinho Lda.</v>
      </c>
      <c r="K17" s="231" t="str">
        <f t="shared" si="5"/>
        <v>GoldAlbino Mountinho Lda.</v>
      </c>
    </row>
    <row r="18" spans="1:11">
      <c r="A18" s="209" t="s">
        <v>1119</v>
      </c>
      <c r="B18" s="209" t="s">
        <v>15017</v>
      </c>
      <c r="C18" s="209" t="s">
        <v>15017</v>
      </c>
      <c r="D18" s="209" t="s">
        <v>2415</v>
      </c>
      <c r="E18" s="209" t="s">
        <v>15018</v>
      </c>
      <c r="F18" s="283" t="s">
        <v>13217</v>
      </c>
      <c r="H18" s="209" t="s">
        <v>15099</v>
      </c>
      <c r="I18" s="209" t="s">
        <v>1627</v>
      </c>
      <c r="J18" s="231" t="str">
        <f t="shared" si="4"/>
        <v>GoldAlexy Metals</v>
      </c>
      <c r="K18" s="231" t="str">
        <f t="shared" si="5"/>
        <v>GoldAlexy Metals</v>
      </c>
    </row>
    <row r="19" spans="1:11">
      <c r="A19" s="209" t="s">
        <v>1119</v>
      </c>
      <c r="B19" s="209" t="s">
        <v>50</v>
      </c>
      <c r="C19" s="209" t="s">
        <v>15406</v>
      </c>
      <c r="D19" s="209" t="s">
        <v>1091</v>
      </c>
      <c r="E19" s="209" t="s">
        <v>647</v>
      </c>
      <c r="F19" s="283" t="s">
        <v>13217</v>
      </c>
      <c r="H19" s="209" t="s">
        <v>1535</v>
      </c>
      <c r="I19" s="209" t="s">
        <v>1536</v>
      </c>
      <c r="J19" s="231" t="str">
        <f t="shared" si="4"/>
        <v>GoldAllgemeine Gold-und Silberscheideanstalt A.G.</v>
      </c>
      <c r="K19" s="231" t="str">
        <f t="shared" si="5"/>
        <v>GoldAllgemeine Gold-und Silberscheideanstalt A.G.</v>
      </c>
    </row>
    <row r="20" spans="1:11">
      <c r="A20" s="209" t="s">
        <v>1119</v>
      </c>
      <c r="B20" s="209" t="s">
        <v>620</v>
      </c>
      <c r="C20" s="209" t="s">
        <v>620</v>
      </c>
      <c r="D20" s="209" t="s">
        <v>881</v>
      </c>
      <c r="E20" s="209" t="s">
        <v>648</v>
      </c>
      <c r="F20" s="283" t="s">
        <v>13217</v>
      </c>
      <c r="H20" s="209" t="s">
        <v>1537</v>
      </c>
      <c r="I20" s="209" t="s">
        <v>11992</v>
      </c>
      <c r="J20" s="231" t="str">
        <f t="shared" si="4"/>
        <v>GoldAlmalyk Mining and Metallurgical Complex (AMMC)</v>
      </c>
      <c r="K20" s="231" t="str">
        <f t="shared" si="5"/>
        <v>GoldAlmalyk Mining and Metallurgical Complex (AMMC)</v>
      </c>
    </row>
    <row r="21" spans="1:11">
      <c r="A21" s="209" t="s">
        <v>1119</v>
      </c>
      <c r="B21" s="209" t="s">
        <v>1545</v>
      </c>
      <c r="C21" s="209" t="s">
        <v>2268</v>
      </c>
      <c r="D21" s="209" t="s">
        <v>1098</v>
      </c>
      <c r="E21" s="209" t="s">
        <v>651</v>
      </c>
      <c r="F21" s="283" t="s">
        <v>13217</v>
      </c>
      <c r="H21" s="209" t="s">
        <v>1543</v>
      </c>
      <c r="I21" s="209" t="s">
        <v>1544</v>
      </c>
      <c r="J21" s="231" t="str">
        <f t="shared" si="4"/>
        <v>GoldAmagasaki Factory, Hyogo Prefecture, Japan</v>
      </c>
      <c r="K21" s="231" t="str">
        <f t="shared" si="5"/>
        <v>GoldAmagasaki Factory, Hyogo Prefecture, Japan</v>
      </c>
    </row>
    <row r="22" spans="1:11">
      <c r="A22" s="209" t="s">
        <v>1119</v>
      </c>
      <c r="B22" s="209" t="s">
        <v>2473</v>
      </c>
      <c r="C22" s="209" t="s">
        <v>12406</v>
      </c>
      <c r="D22" s="209" t="s">
        <v>1086</v>
      </c>
      <c r="E22" s="209" t="s">
        <v>649</v>
      </c>
      <c r="F22" s="283" t="s">
        <v>13217</v>
      </c>
      <c r="H22" s="209" t="s">
        <v>1539</v>
      </c>
      <c r="I22" s="209" t="s">
        <v>1540</v>
      </c>
      <c r="J22" s="231" t="str">
        <f t="shared" si="4"/>
        <v>GoldAngloGold Ashanti Brazil</v>
      </c>
      <c r="K22" s="231" t="str">
        <f t="shared" si="5"/>
        <v>GoldAngloGold Ashanti Brazil</v>
      </c>
    </row>
    <row r="23" spans="1:11">
      <c r="A23" s="209" t="s">
        <v>1119</v>
      </c>
      <c r="B23" s="209" t="s">
        <v>12406</v>
      </c>
      <c r="C23" s="209" t="s">
        <v>12406</v>
      </c>
      <c r="D23" s="209" t="s">
        <v>1086</v>
      </c>
      <c r="E23" s="209" t="s">
        <v>649</v>
      </c>
      <c r="F23" s="283" t="s">
        <v>13217</v>
      </c>
      <c r="H23" s="209" t="s">
        <v>1539</v>
      </c>
      <c r="I23" s="209" t="s">
        <v>1540</v>
      </c>
      <c r="J23" s="231" t="str">
        <f t="shared" si="4"/>
        <v>GoldAngloGold Ashanti Corrego do Sitio Mineracao</v>
      </c>
      <c r="K23" s="231" t="str">
        <f t="shared" si="5"/>
        <v>GoldAngloGold Ashanti Corrego do Sitio Mineracao</v>
      </c>
    </row>
    <row r="24" spans="1:11">
      <c r="A24" s="209" t="s">
        <v>1119</v>
      </c>
      <c r="B24" s="209" t="s">
        <v>1538</v>
      </c>
      <c r="C24" s="209" t="s">
        <v>12406</v>
      </c>
      <c r="D24" s="209" t="s">
        <v>1086</v>
      </c>
      <c r="E24" s="209" t="s">
        <v>649</v>
      </c>
      <c r="F24" s="283" t="s">
        <v>13217</v>
      </c>
      <c r="H24" s="209" t="s">
        <v>1539</v>
      </c>
      <c r="I24" s="209" t="s">
        <v>1540</v>
      </c>
      <c r="J24" s="231" t="str">
        <f t="shared" si="4"/>
        <v>GoldAngloGold Ashanti Córrego do Sítio Mineração</v>
      </c>
      <c r="K24" s="231" t="str">
        <f t="shared" si="5"/>
        <v>GoldAngloGold Ashanti Córrego do Sítio Mineração</v>
      </c>
    </row>
    <row r="25" spans="1:11">
      <c r="A25" s="209" t="s">
        <v>1119</v>
      </c>
      <c r="B25" s="209" t="s">
        <v>1663</v>
      </c>
      <c r="C25" s="209" t="s">
        <v>2181</v>
      </c>
      <c r="D25" s="209" t="s">
        <v>1090</v>
      </c>
      <c r="E25" s="209" t="s">
        <v>730</v>
      </c>
      <c r="F25" s="283" t="s">
        <v>13217</v>
      </c>
      <c r="H25" s="209" t="s">
        <v>1662</v>
      </c>
      <c r="I25" s="209" t="s">
        <v>13594</v>
      </c>
      <c r="J25" s="231" t="str">
        <f t="shared" si="4"/>
        <v>GoldAnhui Tongling Nonferrous Metal Mining Co., Ltd.</v>
      </c>
      <c r="K25" s="231" t="str">
        <f t="shared" si="5"/>
        <v>GoldAnhui Tongling Nonferrous Metal Mining Co., Ltd.</v>
      </c>
    </row>
    <row r="26" spans="1:11">
      <c r="A26" s="209" t="s">
        <v>1119</v>
      </c>
      <c r="B26" s="209" t="s">
        <v>1674</v>
      </c>
      <c r="C26" s="209" t="s">
        <v>2471</v>
      </c>
      <c r="D26" s="209" t="s">
        <v>1083</v>
      </c>
      <c r="E26" s="209" t="s">
        <v>735</v>
      </c>
      <c r="F26" s="283" t="s">
        <v>13217</v>
      </c>
      <c r="H26" s="209" t="s">
        <v>1671</v>
      </c>
      <c r="I26" s="209" t="s">
        <v>1672</v>
      </c>
      <c r="J26" s="231" t="str">
        <f t="shared" si="4"/>
        <v>GoldANZ (Perth Mint 4N)</v>
      </c>
      <c r="K26" s="231" t="str">
        <f t="shared" si="5"/>
        <v>GoldANZ (Perth Mint 4N)</v>
      </c>
    </row>
    <row r="27" spans="1:11">
      <c r="A27" s="209" t="s">
        <v>1119</v>
      </c>
      <c r="B27" s="209" t="s">
        <v>13760</v>
      </c>
      <c r="C27" s="209" t="s">
        <v>2471</v>
      </c>
      <c r="D27" s="209" t="s">
        <v>1083</v>
      </c>
      <c r="E27" s="209" t="s">
        <v>735</v>
      </c>
      <c r="F27" s="283" t="s">
        <v>13217</v>
      </c>
      <c r="H27" s="209" t="s">
        <v>1671</v>
      </c>
      <c r="I27" s="209" t="s">
        <v>1672</v>
      </c>
      <c r="J27" s="231" t="str">
        <f t="shared" si="4"/>
        <v>GoldANZ Bank</v>
      </c>
      <c r="K27" s="231" t="str">
        <f t="shared" si="5"/>
        <v>GoldANZ Bank</v>
      </c>
    </row>
    <row r="28" spans="1:11">
      <c r="A28" s="209" t="s">
        <v>1119</v>
      </c>
      <c r="B28" s="209" t="s">
        <v>2267</v>
      </c>
      <c r="C28" s="209" t="s">
        <v>2267</v>
      </c>
      <c r="D28" s="209" t="s">
        <v>1088</v>
      </c>
      <c r="E28" s="209" t="s">
        <v>650</v>
      </c>
      <c r="F28" s="283" t="s">
        <v>13217</v>
      </c>
      <c r="H28" s="209" t="s">
        <v>1541</v>
      </c>
      <c r="I28" s="209" t="s">
        <v>1542</v>
      </c>
      <c r="J28" s="231" t="str">
        <f t="shared" si="4"/>
        <v>GoldArgor-Heraeus S.A.</v>
      </c>
      <c r="K28" s="231" t="str">
        <f t="shared" si="5"/>
        <v>GoldArgor-Heraeus S.A.</v>
      </c>
    </row>
    <row r="29" spans="1:11">
      <c r="A29" s="209" t="s">
        <v>1119</v>
      </c>
      <c r="B29" s="209" t="s">
        <v>2268</v>
      </c>
      <c r="C29" s="209" t="s">
        <v>2268</v>
      </c>
      <c r="D29" s="209" t="s">
        <v>1098</v>
      </c>
      <c r="E29" s="209" t="s">
        <v>651</v>
      </c>
      <c r="F29" s="283" t="s">
        <v>13217</v>
      </c>
      <c r="H29" s="209" t="s">
        <v>1543</v>
      </c>
      <c r="I29" s="209" t="s">
        <v>1544</v>
      </c>
      <c r="J29" s="231" t="str">
        <f t="shared" si="4"/>
        <v>GoldAsahi Pretec Corp.</v>
      </c>
      <c r="K29" s="231" t="str">
        <f t="shared" si="5"/>
        <v>GoldAsahi Pretec Corp.</v>
      </c>
    </row>
    <row r="30" spans="1:11">
      <c r="A30" s="209" t="s">
        <v>1119</v>
      </c>
      <c r="B30" s="209" t="s">
        <v>2269</v>
      </c>
      <c r="C30" s="209" t="s">
        <v>2269</v>
      </c>
      <c r="D30" s="209" t="s">
        <v>1087</v>
      </c>
      <c r="E30" s="209" t="s">
        <v>683</v>
      </c>
      <c r="F30" s="283" t="s">
        <v>13217</v>
      </c>
      <c r="H30" s="209" t="s">
        <v>1594</v>
      </c>
      <c r="I30" s="209" t="s">
        <v>1595</v>
      </c>
      <c r="J30" s="231" t="str">
        <f t="shared" si="4"/>
        <v>GoldAsahi Refining Canada Ltd.</v>
      </c>
      <c r="K30" s="231" t="str">
        <f t="shared" si="5"/>
        <v>GoldAsahi Refining Canada Ltd.</v>
      </c>
    </row>
    <row r="31" spans="1:11">
      <c r="A31" s="209" t="s">
        <v>1119</v>
      </c>
      <c r="B31" s="209" t="s">
        <v>2184</v>
      </c>
      <c r="C31" s="209" t="s">
        <v>2184</v>
      </c>
      <c r="D31" s="209" t="s">
        <v>2415</v>
      </c>
      <c r="E31" s="209" t="s">
        <v>682</v>
      </c>
      <c r="F31" s="283" t="s">
        <v>13217</v>
      </c>
      <c r="H31" s="209" t="s">
        <v>1591</v>
      </c>
      <c r="I31" s="209" t="s">
        <v>1592</v>
      </c>
      <c r="J31" s="231" t="str">
        <f t="shared" si="4"/>
        <v>GoldAsahi Refining USA Inc.</v>
      </c>
      <c r="K31" s="231" t="str">
        <f t="shared" si="5"/>
        <v>GoldAsahi Refining USA Inc.</v>
      </c>
    </row>
    <row r="32" spans="1:11">
      <c r="A32" s="209" t="s">
        <v>1119</v>
      </c>
      <c r="B32" s="209" t="s">
        <v>2125</v>
      </c>
      <c r="C32" s="209" t="s">
        <v>2125</v>
      </c>
      <c r="D32" s="209" t="s">
        <v>1098</v>
      </c>
      <c r="E32" s="209" t="s">
        <v>652</v>
      </c>
      <c r="F32" s="283" t="s">
        <v>13217</v>
      </c>
      <c r="H32" s="209" t="s">
        <v>1546</v>
      </c>
      <c r="I32" s="209" t="s">
        <v>1547</v>
      </c>
      <c r="J32" s="231" t="str">
        <f t="shared" si="4"/>
        <v>GoldAsaka Riken Co., Ltd.</v>
      </c>
      <c r="K32" s="231" t="str">
        <f t="shared" si="5"/>
        <v>GoldAsaka Riken Co., Ltd.</v>
      </c>
    </row>
    <row r="33" spans="1:11">
      <c r="A33" s="209" t="s">
        <v>1119</v>
      </c>
      <c r="B33" s="209" t="s">
        <v>1212</v>
      </c>
      <c r="C33" s="209" t="s">
        <v>621</v>
      </c>
      <c r="D33" s="209" t="s">
        <v>879</v>
      </c>
      <c r="E33" s="209" t="s">
        <v>653</v>
      </c>
      <c r="F33" s="283" t="s">
        <v>13217</v>
      </c>
      <c r="H33" s="209" t="s">
        <v>1548</v>
      </c>
      <c r="I33" s="209" t="s">
        <v>11246</v>
      </c>
      <c r="J33" s="231" t="str">
        <f t="shared" si="4"/>
        <v>GoldATAkulche</v>
      </c>
      <c r="K33" s="231" t="str">
        <f t="shared" si="5"/>
        <v>GoldATAkulche</v>
      </c>
    </row>
    <row r="34" spans="1:11">
      <c r="A34" s="209" t="s">
        <v>1119</v>
      </c>
      <c r="B34" s="209" t="s">
        <v>621</v>
      </c>
      <c r="C34" s="209" t="s">
        <v>621</v>
      </c>
      <c r="D34" s="209" t="s">
        <v>879</v>
      </c>
      <c r="E34" s="209" t="s">
        <v>653</v>
      </c>
      <c r="F34" s="283" t="s">
        <v>13217</v>
      </c>
      <c r="H34" s="209" t="s">
        <v>1548</v>
      </c>
      <c r="I34" s="209" t="s">
        <v>11246</v>
      </c>
      <c r="J34" s="231" t="str">
        <f t="shared" si="4"/>
        <v>GoldAtasay Kuyumculuk Sanayi Ve Ticaret A.S.</v>
      </c>
      <c r="K34" s="231" t="str">
        <f t="shared" si="5"/>
        <v>GoldAtasay Kuyumculuk Sanayi Ve Ticaret A.S.</v>
      </c>
    </row>
    <row r="35" spans="1:11">
      <c r="A35" s="209" t="s">
        <v>1119</v>
      </c>
      <c r="B35" s="209" t="s">
        <v>15761</v>
      </c>
      <c r="C35" s="209" t="s">
        <v>15761</v>
      </c>
      <c r="D35" s="209" t="s">
        <v>1096</v>
      </c>
      <c r="E35" s="209" t="s">
        <v>15762</v>
      </c>
      <c r="F35" s="283" t="s">
        <v>13217</v>
      </c>
      <c r="H35" s="209" t="s">
        <v>15763</v>
      </c>
      <c r="I35" t="s">
        <v>15553</v>
      </c>
      <c r="J35" s="231" t="str">
        <f t="shared" si="4"/>
        <v>GoldAttero Recycling Pvt Ltd</v>
      </c>
      <c r="K35" s="231" t="str">
        <f t="shared" si="5"/>
        <v>GoldAttero Recycling Pvt Ltd</v>
      </c>
    </row>
    <row r="36" spans="1:11">
      <c r="A36" s="209" t="s">
        <v>1119</v>
      </c>
      <c r="B36" s="209" t="s">
        <v>2270</v>
      </c>
      <c r="C36" s="209" t="s">
        <v>2270</v>
      </c>
      <c r="D36" s="209" t="s">
        <v>883</v>
      </c>
      <c r="E36" s="209" t="s">
        <v>2271</v>
      </c>
      <c r="F36" s="283" t="s">
        <v>13217</v>
      </c>
      <c r="H36" s="209" t="s">
        <v>2272</v>
      </c>
      <c r="I36" s="209" t="s">
        <v>1636</v>
      </c>
      <c r="J36" s="231" t="str">
        <f t="shared" si="4"/>
        <v>GoldAU Traders and Refiners</v>
      </c>
      <c r="K36" s="231" t="str">
        <f t="shared" si="5"/>
        <v>GoldAU Traders and Refiners</v>
      </c>
    </row>
    <row r="37" spans="1:11">
      <c r="A37" s="209" t="s">
        <v>1119</v>
      </c>
      <c r="B37" s="209" t="s">
        <v>13811</v>
      </c>
      <c r="C37" s="209" t="s">
        <v>13811</v>
      </c>
      <c r="D37" s="209" t="s">
        <v>1096</v>
      </c>
      <c r="E37" s="209" t="s">
        <v>13833</v>
      </c>
      <c r="F37" s="283" t="s">
        <v>13217</v>
      </c>
      <c r="H37" s="209" t="s">
        <v>13847</v>
      </c>
      <c r="I37" s="209" t="s">
        <v>15410</v>
      </c>
      <c r="J37" s="231" t="str">
        <f t="shared" si="4"/>
        <v>GoldAugmont Enterprises Private Limited</v>
      </c>
      <c r="K37" s="231" t="str">
        <f t="shared" si="5"/>
        <v>GoldAugmont Enterprises Private Limited</v>
      </c>
    </row>
    <row r="38" spans="1:11">
      <c r="A38" s="209" t="s">
        <v>1119</v>
      </c>
      <c r="B38" s="209" t="s">
        <v>1213</v>
      </c>
      <c r="C38" s="209" t="s">
        <v>1213</v>
      </c>
      <c r="D38" s="209" t="s">
        <v>1091</v>
      </c>
      <c r="E38" s="209" t="s">
        <v>654</v>
      </c>
      <c r="F38" s="283" t="s">
        <v>13217</v>
      </c>
      <c r="H38" s="209" t="s">
        <v>1549</v>
      </c>
      <c r="I38" s="209" t="s">
        <v>1549</v>
      </c>
      <c r="J38" s="231" t="str">
        <f t="shared" si="4"/>
        <v>GoldAurubis AG</v>
      </c>
      <c r="K38" s="231" t="str">
        <f t="shared" si="5"/>
        <v>GoldAurubis AG</v>
      </c>
    </row>
    <row r="39" spans="1:11">
      <c r="A39" s="209" t="s">
        <v>1119</v>
      </c>
      <c r="B39" s="209" t="s">
        <v>2474</v>
      </c>
      <c r="C39" s="209" t="s">
        <v>2274</v>
      </c>
      <c r="D39" s="209" t="s">
        <v>1096</v>
      </c>
      <c r="E39" s="209" t="s">
        <v>2275</v>
      </c>
      <c r="F39" s="283" t="s">
        <v>13217</v>
      </c>
      <c r="H39" s="209" t="s">
        <v>2329</v>
      </c>
      <c r="I39" s="209" t="s">
        <v>15547</v>
      </c>
      <c r="J39" s="231" t="str">
        <f t="shared" si="4"/>
        <v>GoldBALORE REFINERSGA</v>
      </c>
      <c r="K39" s="231" t="str">
        <f t="shared" si="5"/>
        <v>GoldBALORE REFINERSGA</v>
      </c>
    </row>
    <row r="40" spans="1:11">
      <c r="A40" s="209" t="s">
        <v>1119</v>
      </c>
      <c r="B40" s="209" t="s">
        <v>2274</v>
      </c>
      <c r="C40" s="209" t="s">
        <v>2274</v>
      </c>
      <c r="D40" s="209" t="s">
        <v>1096</v>
      </c>
      <c r="E40" s="209" t="s">
        <v>2275</v>
      </c>
      <c r="F40" s="283" t="s">
        <v>13217</v>
      </c>
      <c r="H40" s="209" t="s">
        <v>2329</v>
      </c>
      <c r="I40" s="209" t="s">
        <v>15547</v>
      </c>
      <c r="J40" s="231" t="str">
        <f t="shared" si="4"/>
        <v>GoldBangalore Refinery</v>
      </c>
      <c r="K40" s="231" t="str">
        <f t="shared" si="5"/>
        <v>GoldBangalore Refinery</v>
      </c>
    </row>
    <row r="41" spans="1:11">
      <c r="A41" s="209" t="s">
        <v>1119</v>
      </c>
      <c r="B41" s="209" t="s">
        <v>2475</v>
      </c>
      <c r="C41" s="209" t="s">
        <v>2274</v>
      </c>
      <c r="D41" s="209" t="s">
        <v>1096</v>
      </c>
      <c r="E41" s="209" t="s">
        <v>2275</v>
      </c>
      <c r="F41" s="283" t="s">
        <v>13217</v>
      </c>
      <c r="H41" s="209" t="s">
        <v>2329</v>
      </c>
      <c r="I41" s="209" t="s">
        <v>15547</v>
      </c>
      <c r="J41" s="231" t="str">
        <f t="shared" si="4"/>
        <v>GoldBangalore Refinery Pvt Ltd</v>
      </c>
      <c r="K41" s="231" t="str">
        <f t="shared" si="5"/>
        <v>GoldBangalore Refinery Pvt Ltd</v>
      </c>
    </row>
    <row r="42" spans="1:11">
      <c r="A42" s="209" t="s">
        <v>1119</v>
      </c>
      <c r="B42" s="209" t="s">
        <v>894</v>
      </c>
      <c r="C42" s="209" t="s">
        <v>894</v>
      </c>
      <c r="D42" s="209" t="s">
        <v>871</v>
      </c>
      <c r="E42" s="209" t="s">
        <v>655</v>
      </c>
      <c r="F42" s="283" t="s">
        <v>13217</v>
      </c>
      <c r="H42" s="209" t="s">
        <v>2185</v>
      </c>
      <c r="I42" s="209" t="s">
        <v>9425</v>
      </c>
      <c r="J42" s="231" t="str">
        <f t="shared" si="4"/>
        <v>GoldBangko Sentral ng Pilipinas (Central Bank of the Philippines)</v>
      </c>
      <c r="K42" s="231" t="str">
        <f t="shared" si="5"/>
        <v>GoldBangko Sentral ng Pilipinas (Central Bank of the Philippines)</v>
      </c>
    </row>
    <row r="43" spans="1:11">
      <c r="A43" s="209" t="s">
        <v>1119</v>
      </c>
      <c r="B43" s="209" t="s">
        <v>15764</v>
      </c>
      <c r="C43" s="209" t="s">
        <v>15764</v>
      </c>
      <c r="D43" s="209" t="s">
        <v>877</v>
      </c>
      <c r="E43" s="209" t="s">
        <v>656</v>
      </c>
      <c r="F43" s="283" t="s">
        <v>13217</v>
      </c>
      <c r="H43" s="209" t="s">
        <v>1551</v>
      </c>
      <c r="I43" s="209" t="s">
        <v>10253</v>
      </c>
      <c r="J43" s="231" t="str">
        <f t="shared" si="4"/>
        <v>GoldBoliden Ronnskar</v>
      </c>
      <c r="K43" s="231" t="str">
        <f t="shared" si="5"/>
        <v>GoldBoliden Ronnskar</v>
      </c>
    </row>
    <row r="44" spans="1:11">
      <c r="A44" s="209" t="s">
        <v>1119</v>
      </c>
      <c r="B44" s="209" t="s">
        <v>657</v>
      </c>
      <c r="C44" s="209" t="s">
        <v>657</v>
      </c>
      <c r="D44" s="209" t="s">
        <v>1091</v>
      </c>
      <c r="E44" s="209" t="s">
        <v>658</v>
      </c>
      <c r="F44" s="283" t="s">
        <v>13217</v>
      </c>
      <c r="H44" s="209" t="s">
        <v>1535</v>
      </c>
      <c r="I44" s="209" t="s">
        <v>1536</v>
      </c>
      <c r="J44" s="231" t="str">
        <f t="shared" si="4"/>
        <v>GoldC. Hafner GmbH + Co. KG</v>
      </c>
      <c r="K44" s="231" t="str">
        <f t="shared" si="5"/>
        <v>GoldC. Hafner GmbH + Co. KG</v>
      </c>
    </row>
    <row r="45" spans="1:11">
      <c r="A45" s="209" t="s">
        <v>1119</v>
      </c>
      <c r="B45" s="209" t="s">
        <v>895</v>
      </c>
      <c r="C45" s="209" t="s">
        <v>895</v>
      </c>
      <c r="D45" s="209" t="s">
        <v>1103</v>
      </c>
      <c r="E45" s="209" t="s">
        <v>659</v>
      </c>
      <c r="F45" s="283" t="s">
        <v>13217</v>
      </c>
      <c r="H45" s="209" t="s">
        <v>1552</v>
      </c>
      <c r="I45" s="209" t="s">
        <v>1553</v>
      </c>
      <c r="J45" s="231" t="str">
        <f t="shared" si="4"/>
        <v>GoldCaridad</v>
      </c>
      <c r="K45" s="231" t="str">
        <f t="shared" si="5"/>
        <v>GoldCaridad</v>
      </c>
    </row>
    <row r="46" spans="1:11">
      <c r="A46" s="209" t="s">
        <v>1119</v>
      </c>
      <c r="B46" s="209" t="s">
        <v>1556</v>
      </c>
      <c r="C46" s="209" t="s">
        <v>2223</v>
      </c>
      <c r="D46" s="209" t="s">
        <v>1087</v>
      </c>
      <c r="E46" s="209" t="s">
        <v>660</v>
      </c>
      <c r="F46" s="283" t="s">
        <v>13217</v>
      </c>
      <c r="H46" s="209" t="s">
        <v>1554</v>
      </c>
      <c r="I46" s="209" t="s">
        <v>1555</v>
      </c>
      <c r="J46" s="231" t="str">
        <f t="shared" si="4"/>
        <v>GoldCCR</v>
      </c>
      <c r="K46" s="231" t="str">
        <f t="shared" si="5"/>
        <v>GoldCCR</v>
      </c>
    </row>
    <row r="47" spans="1:11">
      <c r="A47" s="209" t="s">
        <v>1119</v>
      </c>
      <c r="B47" s="209" t="s">
        <v>2223</v>
      </c>
      <c r="C47" s="209" t="s">
        <v>2223</v>
      </c>
      <c r="D47" s="209" t="s">
        <v>1087</v>
      </c>
      <c r="E47" s="209" t="s">
        <v>660</v>
      </c>
      <c r="F47" s="283" t="s">
        <v>13217</v>
      </c>
      <c r="H47" s="209" t="s">
        <v>1554</v>
      </c>
      <c r="I47" s="209" t="s">
        <v>1555</v>
      </c>
      <c r="J47" s="231" t="str">
        <f t="shared" si="4"/>
        <v>GoldCCR Refinery - Glencore Canada Corporation</v>
      </c>
      <c r="K47" s="231" t="str">
        <f t="shared" si="5"/>
        <v>GoldCCR Refinery - Glencore Canada Corporation</v>
      </c>
    </row>
    <row r="48" spans="1:11">
      <c r="A48" s="209" t="s">
        <v>1119</v>
      </c>
      <c r="B48" s="209" t="s">
        <v>2276</v>
      </c>
      <c r="C48" s="209" t="s">
        <v>2476</v>
      </c>
      <c r="D48" s="209" t="s">
        <v>1088</v>
      </c>
      <c r="E48" s="209" t="s">
        <v>661</v>
      </c>
      <c r="F48" s="283" t="s">
        <v>13217</v>
      </c>
      <c r="H48" s="209" t="s">
        <v>1558</v>
      </c>
      <c r="I48" s="209" t="s">
        <v>1559</v>
      </c>
      <c r="J48" s="231" t="str">
        <f t="shared" si="4"/>
        <v>GoldCendres + M?taux SA</v>
      </c>
      <c r="K48" s="231" t="str">
        <f t="shared" si="5"/>
        <v>GoldCendres + M?taux SA</v>
      </c>
    </row>
    <row r="49" spans="1:11">
      <c r="A49" s="209" t="s">
        <v>1119</v>
      </c>
      <c r="B49" s="209" t="s">
        <v>2476</v>
      </c>
      <c r="C49" s="209" t="s">
        <v>2476</v>
      </c>
      <c r="D49" s="209" t="s">
        <v>1088</v>
      </c>
      <c r="E49" s="209" t="s">
        <v>661</v>
      </c>
      <c r="F49" s="283" t="s">
        <v>13217</v>
      </c>
      <c r="H49" s="209" t="s">
        <v>1558</v>
      </c>
      <c r="I49" s="209" t="s">
        <v>1559</v>
      </c>
      <c r="J49" s="231" t="str">
        <f t="shared" si="4"/>
        <v>GoldCendres + Metaux S.A.</v>
      </c>
      <c r="K49" s="231" t="str">
        <f t="shared" si="5"/>
        <v>GoldCendres + Metaux S.A.</v>
      </c>
    </row>
    <row r="50" spans="1:11">
      <c r="A50" s="209" t="s">
        <v>1119</v>
      </c>
      <c r="B50" s="209" t="s">
        <v>2277</v>
      </c>
      <c r="C50" s="209" t="s">
        <v>2476</v>
      </c>
      <c r="D50" s="209" t="s">
        <v>1088</v>
      </c>
      <c r="E50" s="209" t="s">
        <v>661</v>
      </c>
      <c r="F50" s="283" t="s">
        <v>13217</v>
      </c>
      <c r="H50" s="209" t="s">
        <v>1558</v>
      </c>
      <c r="I50" s="209" t="s">
        <v>1559</v>
      </c>
      <c r="J50" s="231" t="str">
        <f t="shared" si="4"/>
        <v>GoldCendres + Métaux S.A.</v>
      </c>
      <c r="K50" s="231" t="str">
        <f t="shared" si="5"/>
        <v>GoldCendres + Métaux S.A.</v>
      </c>
    </row>
    <row r="51" spans="1:11">
      <c r="A51" s="209" t="s">
        <v>1119</v>
      </c>
      <c r="B51" s="209" t="s">
        <v>1214</v>
      </c>
      <c r="C51" s="209" t="s">
        <v>894</v>
      </c>
      <c r="D51" s="209" t="s">
        <v>871</v>
      </c>
      <c r="E51" s="209" t="s">
        <v>655</v>
      </c>
      <c r="F51" s="283" t="s">
        <v>13217</v>
      </c>
      <c r="H51" s="209" t="s">
        <v>2185</v>
      </c>
      <c r="I51" s="209" t="s">
        <v>9425</v>
      </c>
      <c r="J51" s="231" t="str">
        <f t="shared" si="4"/>
        <v>GoldCentral Bank of the Philippines Gold Refinery &amp; Mint</v>
      </c>
      <c r="K51" s="231" t="str">
        <f t="shared" si="5"/>
        <v>GoldCentral Bank of the Philippines Gold Refinery &amp; Mint</v>
      </c>
    </row>
    <row r="52" spans="1:11">
      <c r="A52" s="209" t="s">
        <v>1119</v>
      </c>
      <c r="B52" s="209" t="s">
        <v>13761</v>
      </c>
      <c r="C52" s="209" t="s">
        <v>13761</v>
      </c>
      <c r="D52" s="209" t="s">
        <v>1096</v>
      </c>
      <c r="E52" s="209" t="s">
        <v>13762</v>
      </c>
      <c r="F52" s="283" t="s">
        <v>13217</v>
      </c>
      <c r="H52" s="209" t="s">
        <v>13808</v>
      </c>
      <c r="I52" s="209" t="s">
        <v>6165</v>
      </c>
      <c r="J52" s="231" t="str">
        <f t="shared" si="4"/>
        <v>GoldCGR Metalloys Pvt Ltd.</v>
      </c>
      <c r="K52" s="231" t="str">
        <f t="shared" si="5"/>
        <v>GoldCGR Metalloys Pvt Ltd.</v>
      </c>
    </row>
    <row r="53" spans="1:11">
      <c r="A53" s="209" t="s">
        <v>1119</v>
      </c>
      <c r="B53" s="209" t="s">
        <v>15765</v>
      </c>
      <c r="C53" s="209" t="s">
        <v>15766</v>
      </c>
      <c r="D53" s="209" t="s">
        <v>870</v>
      </c>
      <c r="E53" s="209" t="s">
        <v>15767</v>
      </c>
      <c r="F53" s="283" t="s">
        <v>13217</v>
      </c>
      <c r="H53" s="209" t="s">
        <v>15775</v>
      </c>
      <c r="I53" t="s">
        <v>9109</v>
      </c>
      <c r="J53" s="231" t="str">
        <f t="shared" si="4"/>
        <v>GoldChala One Plant</v>
      </c>
      <c r="K53" s="231" t="str">
        <f t="shared" si="5"/>
        <v>GoldChala One Plant</v>
      </c>
    </row>
    <row r="54" spans="1:11">
      <c r="A54" s="209" t="s">
        <v>1119</v>
      </c>
      <c r="B54" s="209" t="s">
        <v>15768</v>
      </c>
      <c r="C54" s="209" t="s">
        <v>15766</v>
      </c>
      <c r="D54" s="209" t="s">
        <v>870</v>
      </c>
      <c r="E54" s="209" t="s">
        <v>15767</v>
      </c>
      <c r="F54" s="283" t="s">
        <v>13217</v>
      </c>
      <c r="H54" s="209" t="s">
        <v>15775</v>
      </c>
      <c r="I54" t="s">
        <v>9109</v>
      </c>
      <c r="J54" s="231" t="str">
        <f t="shared" si="4"/>
        <v>GoldChala One S.A.C.</v>
      </c>
      <c r="K54" s="231" t="str">
        <f t="shared" si="5"/>
        <v>GoldChala One S.A.C.</v>
      </c>
    </row>
    <row r="55" spans="1:11">
      <c r="A55" s="209" t="s">
        <v>1119</v>
      </c>
      <c r="B55" s="209" t="s">
        <v>1561</v>
      </c>
      <c r="C55" s="209" t="s">
        <v>2126</v>
      </c>
      <c r="D55" s="209" t="s">
        <v>1090</v>
      </c>
      <c r="E55" s="209" t="s">
        <v>738</v>
      </c>
      <c r="F55" s="283" t="s">
        <v>13217</v>
      </c>
      <c r="H55" s="209" t="s">
        <v>1560</v>
      </c>
      <c r="I55" s="209" t="s">
        <v>13605</v>
      </c>
      <c r="J55" s="231" t="str">
        <f t="shared" si="4"/>
        <v>GoldCHALCO Yunnan Copper Co. Ltd.</v>
      </c>
      <c r="K55" s="231" t="str">
        <f t="shared" si="5"/>
        <v>GoldCHALCO Yunnan Copper Co. Ltd.</v>
      </c>
    </row>
    <row r="56" spans="1:11">
      <c r="A56" s="209" t="s">
        <v>1119</v>
      </c>
      <c r="B56" s="209" t="s">
        <v>15019</v>
      </c>
      <c r="C56" s="209" t="s">
        <v>13761</v>
      </c>
      <c r="D56" s="209" t="s">
        <v>1096</v>
      </c>
      <c r="E56" s="209" t="s">
        <v>13762</v>
      </c>
      <c r="F56" s="283" t="s">
        <v>13217</v>
      </c>
      <c r="H56" s="209" t="s">
        <v>13808</v>
      </c>
      <c r="I56" s="209" t="s">
        <v>6165</v>
      </c>
      <c r="J56" s="231" t="str">
        <f t="shared" si="4"/>
        <v>GoldChemmanur Gold Refinery</v>
      </c>
      <c r="K56" s="231" t="str">
        <f t="shared" si="5"/>
        <v>GoldChemmanur Gold Refinery</v>
      </c>
    </row>
    <row r="57" spans="1:11">
      <c r="A57" s="209" t="s">
        <v>1119</v>
      </c>
      <c r="B57" s="209" t="s">
        <v>51</v>
      </c>
      <c r="C57" s="209" t="s">
        <v>51</v>
      </c>
      <c r="D57" s="209" t="s">
        <v>1097</v>
      </c>
      <c r="E57" s="209" t="s">
        <v>662</v>
      </c>
      <c r="F57" s="283" t="s">
        <v>13217</v>
      </c>
      <c r="H57" s="209" t="s">
        <v>1562</v>
      </c>
      <c r="I57" s="209" t="s">
        <v>6448</v>
      </c>
      <c r="J57" s="231" t="str">
        <f t="shared" si="4"/>
        <v>GoldChimet S.p.A.</v>
      </c>
      <c r="K57" s="231" t="str">
        <f t="shared" si="5"/>
        <v>GoldChimet S.p.A.</v>
      </c>
    </row>
    <row r="58" spans="1:11">
      <c r="A58" s="209" t="s">
        <v>1119</v>
      </c>
      <c r="B58" s="209" t="s">
        <v>13812</v>
      </c>
      <c r="C58" s="209" t="s">
        <v>1313</v>
      </c>
      <c r="D58" s="209" t="s">
        <v>1090</v>
      </c>
      <c r="E58" s="209" t="s">
        <v>739</v>
      </c>
      <c r="F58" s="283" t="s">
        <v>13217</v>
      </c>
      <c r="H58" s="209" t="s">
        <v>1678</v>
      </c>
      <c r="I58" s="209" t="s">
        <v>13598</v>
      </c>
      <c r="J58" s="231" t="str">
        <f t="shared" si="4"/>
        <v>GoldChina Henan Zhongyuan Gold Smelter</v>
      </c>
      <c r="K58" s="231" t="str">
        <f t="shared" si="5"/>
        <v>GoldChina Henan Zhongyuan Gold Smelter</v>
      </c>
    </row>
    <row r="59" spans="1:11">
      <c r="A59" s="209" t="s">
        <v>1119</v>
      </c>
      <c r="B59" s="209" t="s">
        <v>20</v>
      </c>
      <c r="C59" s="209" t="s">
        <v>15020</v>
      </c>
      <c r="D59" s="209" t="s">
        <v>1090</v>
      </c>
      <c r="E59" s="209" t="s">
        <v>728</v>
      </c>
      <c r="F59" s="283" t="s">
        <v>13217</v>
      </c>
      <c r="H59" s="209" t="s">
        <v>1647</v>
      </c>
      <c r="I59" s="209" t="s">
        <v>13597</v>
      </c>
      <c r="J59" s="231" t="str">
        <f t="shared" si="4"/>
        <v>GoldChina's Shandong Gold Mining Co., Ltd</v>
      </c>
      <c r="K59" s="231" t="str">
        <f t="shared" si="5"/>
        <v>GoldChina's Shandong Gold Mining Co., Ltd</v>
      </c>
    </row>
    <row r="60" spans="1:11">
      <c r="A60" s="209" t="s">
        <v>1119</v>
      </c>
      <c r="B60" s="209" t="s">
        <v>535</v>
      </c>
      <c r="C60" s="209" t="s">
        <v>535</v>
      </c>
      <c r="D60" s="209" t="s">
        <v>1098</v>
      </c>
      <c r="E60" s="209" t="s">
        <v>663</v>
      </c>
      <c r="F60" s="283" t="s">
        <v>13217</v>
      </c>
      <c r="H60" s="209" t="s">
        <v>1563</v>
      </c>
      <c r="I60" s="209" t="s">
        <v>1534</v>
      </c>
      <c r="J60" s="231" t="str">
        <f t="shared" si="4"/>
        <v>GoldChugai Mining</v>
      </c>
      <c r="K60" s="231" t="str">
        <f t="shared" si="5"/>
        <v>GoldChugai Mining</v>
      </c>
    </row>
    <row r="61" spans="1:11">
      <c r="A61" s="209" t="s">
        <v>1119</v>
      </c>
      <c r="B61" s="209" t="s">
        <v>15487</v>
      </c>
      <c r="C61" s="209" t="s">
        <v>15487</v>
      </c>
      <c r="D61" s="209" t="s">
        <v>1086</v>
      </c>
      <c r="E61" s="209" t="s">
        <v>15488</v>
      </c>
      <c r="F61" s="283" t="s">
        <v>13217</v>
      </c>
      <c r="H61" s="209" t="s">
        <v>15528</v>
      </c>
      <c r="I61" s="209" t="s">
        <v>1713</v>
      </c>
      <c r="J61" s="231" t="str">
        <f t="shared" si="4"/>
        <v>GoldCoimpa Industrial LTDA</v>
      </c>
      <c r="K61" s="231" t="str">
        <f t="shared" si="5"/>
        <v>GoldCoimpa Industrial LTDA</v>
      </c>
    </row>
    <row r="62" spans="1:11">
      <c r="A62" s="209" t="s">
        <v>1119</v>
      </c>
      <c r="B62" s="209" t="s">
        <v>664</v>
      </c>
      <c r="C62" s="209" t="s">
        <v>664</v>
      </c>
      <c r="D62" s="209" t="s">
        <v>1090</v>
      </c>
      <c r="E62" s="209" t="s">
        <v>665</v>
      </c>
      <c r="F62" s="283" t="s">
        <v>13217</v>
      </c>
      <c r="H62" s="209" t="s">
        <v>1565</v>
      </c>
      <c r="I62" s="209" t="s">
        <v>13599</v>
      </c>
      <c r="J62" s="231" t="str">
        <f t="shared" si="4"/>
        <v>GoldDaye Non-Ferrous Metals Mining Ltd.</v>
      </c>
      <c r="K62" s="231" t="str">
        <f t="shared" si="5"/>
        <v>GoldDaye Non-Ferrous Metals Mining Ltd.</v>
      </c>
    </row>
    <row r="63" spans="1:11">
      <c r="A63" s="209" t="s">
        <v>1119</v>
      </c>
      <c r="B63" s="209" t="s">
        <v>2477</v>
      </c>
      <c r="C63" s="209" t="s">
        <v>2419</v>
      </c>
      <c r="D63" s="209" t="s">
        <v>1091</v>
      </c>
      <c r="E63" s="209" t="s">
        <v>2420</v>
      </c>
      <c r="F63" s="283" t="s">
        <v>13217</v>
      </c>
      <c r="H63" s="209" t="s">
        <v>1535</v>
      </c>
      <c r="I63" s="209" t="s">
        <v>1536</v>
      </c>
      <c r="J63" s="231" t="str">
        <f t="shared" si="4"/>
        <v>GoldDEGUSSA</v>
      </c>
      <c r="K63" s="231" t="str">
        <f t="shared" si="5"/>
        <v>GoldDEGUSSA</v>
      </c>
    </row>
    <row r="64" spans="1:11">
      <c r="A64" s="209" t="s">
        <v>1119</v>
      </c>
      <c r="B64" s="209" t="s">
        <v>2419</v>
      </c>
      <c r="C64" s="209" t="s">
        <v>2419</v>
      </c>
      <c r="D64" s="209" t="s">
        <v>1091</v>
      </c>
      <c r="E64" s="209" t="s">
        <v>2420</v>
      </c>
      <c r="F64" s="283" t="s">
        <v>13217</v>
      </c>
      <c r="H64" s="209" t="s">
        <v>1535</v>
      </c>
      <c r="I64" s="209" t="s">
        <v>1536</v>
      </c>
      <c r="J64" s="231" t="str">
        <f t="shared" si="4"/>
        <v>GoldDegussa Sonne / Mond Goldhandel GmbH</v>
      </c>
      <c r="K64" s="231" t="str">
        <f t="shared" si="5"/>
        <v>GoldDegussa Sonne / Mond Goldhandel GmbH</v>
      </c>
    </row>
    <row r="65" spans="1:11">
      <c r="A65" s="209" t="s">
        <v>1119</v>
      </c>
      <c r="B65" s="209" t="s">
        <v>13763</v>
      </c>
      <c r="C65" s="209" t="s">
        <v>13763</v>
      </c>
      <c r="D65" s="209" t="s">
        <v>1082</v>
      </c>
      <c r="E65" s="209" t="s">
        <v>13764</v>
      </c>
      <c r="F65" s="283" t="s">
        <v>13217</v>
      </c>
      <c r="H65" s="209" t="s">
        <v>13799</v>
      </c>
      <c r="I65" s="209" t="s">
        <v>2551</v>
      </c>
      <c r="J65" s="231" t="str">
        <f t="shared" si="4"/>
        <v>GoldDijllah Gold Refinery FZC</v>
      </c>
      <c r="K65" s="231" t="str">
        <f t="shared" si="5"/>
        <v>GoldDijllah Gold Refinery FZC</v>
      </c>
    </row>
    <row r="66" spans="1:11">
      <c r="A66" s="209" t="s">
        <v>1119</v>
      </c>
      <c r="B66" s="209" t="s">
        <v>607</v>
      </c>
      <c r="C66" s="209" t="s">
        <v>2239</v>
      </c>
      <c r="D66" s="209" t="s">
        <v>1101</v>
      </c>
      <c r="E66" s="209" t="s">
        <v>666</v>
      </c>
      <c r="F66" s="283" t="s">
        <v>13217</v>
      </c>
      <c r="H66" s="209" t="s">
        <v>1566</v>
      </c>
      <c r="I66" s="209" t="s">
        <v>12849</v>
      </c>
      <c r="J66" s="231" t="str">
        <f t="shared" si="4"/>
        <v>GoldDo Sung Corporation</v>
      </c>
      <c r="K66" s="231" t="str">
        <f t="shared" si="5"/>
        <v>GoldDo Sung Corporation</v>
      </c>
    </row>
    <row r="67" spans="1:11">
      <c r="A67" s="209" t="s">
        <v>1119</v>
      </c>
      <c r="B67" s="209" t="s">
        <v>15411</v>
      </c>
      <c r="C67" s="209" t="s">
        <v>15411</v>
      </c>
      <c r="D67" s="209" t="s">
        <v>1090</v>
      </c>
      <c r="E67" s="209" t="s">
        <v>15412</v>
      </c>
      <c r="F67" s="283" t="s">
        <v>13217</v>
      </c>
      <c r="H67" s="209" t="s">
        <v>15413</v>
      </c>
      <c r="I67" s="209" t="s">
        <v>13609</v>
      </c>
      <c r="J67" s="231" t="str">
        <f t="shared" si="4"/>
        <v>GoldDongwu Gold Group</v>
      </c>
      <c r="K67" s="231" t="str">
        <f t="shared" si="5"/>
        <v>GoldDongwu Gold Group</v>
      </c>
    </row>
    <row r="68" spans="1:11">
      <c r="A68" s="209" t="s">
        <v>1119</v>
      </c>
      <c r="B68" s="209" t="s">
        <v>36</v>
      </c>
      <c r="C68" s="209" t="s">
        <v>2239</v>
      </c>
      <c r="D68" s="209" t="s">
        <v>1101</v>
      </c>
      <c r="E68" s="209" t="s">
        <v>666</v>
      </c>
      <c r="F68" s="283" t="s">
        <v>13217</v>
      </c>
      <c r="H68" s="209" t="s">
        <v>1566</v>
      </c>
      <c r="I68" s="209" t="s">
        <v>12849</v>
      </c>
      <c r="J68" s="231" t="str">
        <f t="shared" si="4"/>
        <v>GoldDosung metal</v>
      </c>
      <c r="K68" s="231" t="str">
        <f t="shared" si="5"/>
        <v>GoldDosung metal</v>
      </c>
    </row>
    <row r="69" spans="1:11">
      <c r="A69" s="209" t="s">
        <v>1119</v>
      </c>
      <c r="B69" s="209" t="s">
        <v>896</v>
      </c>
      <c r="C69" s="209" t="s">
        <v>896</v>
      </c>
      <c r="D69" s="209" t="s">
        <v>1098</v>
      </c>
      <c r="E69" s="209" t="s">
        <v>667</v>
      </c>
      <c r="F69" s="283" t="s">
        <v>13217</v>
      </c>
      <c r="H69" s="209" t="s">
        <v>1567</v>
      </c>
      <c r="I69" s="209" t="s">
        <v>1568</v>
      </c>
      <c r="J69" s="231" t="str">
        <f t="shared" si="4"/>
        <v>GoldDowa</v>
      </c>
      <c r="K69" s="231" t="str">
        <f t="shared" si="5"/>
        <v>GoldDowa</v>
      </c>
    </row>
    <row r="70" spans="1:11">
      <c r="A70" s="209" t="s">
        <v>1119</v>
      </c>
      <c r="B70" s="209" t="s">
        <v>1569</v>
      </c>
      <c r="C70" s="209" t="s">
        <v>896</v>
      </c>
      <c r="D70" s="209" t="s">
        <v>1098</v>
      </c>
      <c r="E70" s="209" t="s">
        <v>667</v>
      </c>
      <c r="F70" s="283" t="s">
        <v>13217</v>
      </c>
      <c r="H70" s="209" t="s">
        <v>1567</v>
      </c>
      <c r="I70" s="209" t="s">
        <v>1568</v>
      </c>
      <c r="J70" s="231" t="str">
        <f t="shared" si="4"/>
        <v>GoldDowa Kogyo k.k.</v>
      </c>
      <c r="K70" s="231" t="str">
        <f t="shared" si="5"/>
        <v>GoldDowa Kogyo k.k.</v>
      </c>
    </row>
    <row r="71" spans="1:11">
      <c r="A71" s="209" t="s">
        <v>1119</v>
      </c>
      <c r="B71" s="209" t="s">
        <v>1570</v>
      </c>
      <c r="C71" s="209" t="s">
        <v>896</v>
      </c>
      <c r="D71" s="209" t="s">
        <v>1098</v>
      </c>
      <c r="E71" s="209" t="s">
        <v>667</v>
      </c>
      <c r="F71" s="283" t="s">
        <v>13217</v>
      </c>
      <c r="H71" s="209" t="s">
        <v>1567</v>
      </c>
      <c r="I71" s="209" t="s">
        <v>1568</v>
      </c>
      <c r="J71" s="231" t="str">
        <f t="shared" ref="J71:J134" si="6">A71&amp;B71</f>
        <v>GoldDowa Metalmine Co. Ltd</v>
      </c>
      <c r="K71" s="231" t="str">
        <f t="shared" ref="K71:K134" si="7">A71&amp;B71</f>
        <v>GoldDowa Metalmine Co. Ltd</v>
      </c>
    </row>
    <row r="72" spans="1:11">
      <c r="A72" s="209" t="s">
        <v>1119</v>
      </c>
      <c r="B72" s="209" t="s">
        <v>1571</v>
      </c>
      <c r="C72" s="209" t="s">
        <v>896</v>
      </c>
      <c r="D72" s="209" t="s">
        <v>1098</v>
      </c>
      <c r="E72" s="209" t="s">
        <v>667</v>
      </c>
      <c r="F72" s="283" t="s">
        <v>13217</v>
      </c>
      <c r="H72" s="209" t="s">
        <v>1567</v>
      </c>
      <c r="I72" s="209" t="s">
        <v>1568</v>
      </c>
      <c r="J72" s="231" t="str">
        <f t="shared" si="6"/>
        <v>GoldDowa Metals &amp; Mining Co. Ltd</v>
      </c>
      <c r="K72" s="231" t="str">
        <f t="shared" si="7"/>
        <v>GoldDowa Metals &amp; Mining Co. Ltd</v>
      </c>
    </row>
    <row r="73" spans="1:11">
      <c r="A73" s="209" t="s">
        <v>1119</v>
      </c>
      <c r="B73" s="209" t="s">
        <v>2239</v>
      </c>
      <c r="C73" s="209" t="s">
        <v>2239</v>
      </c>
      <c r="D73" s="209" t="s">
        <v>1101</v>
      </c>
      <c r="E73" s="209" t="s">
        <v>666</v>
      </c>
      <c r="F73" s="283" t="s">
        <v>13217</v>
      </c>
      <c r="H73" s="209" t="s">
        <v>1566</v>
      </c>
      <c r="I73" s="209" t="s">
        <v>12849</v>
      </c>
      <c r="J73" s="231" t="str">
        <f t="shared" si="6"/>
        <v>GoldDSC (Do Sung Corporation)</v>
      </c>
      <c r="K73" s="231" t="str">
        <f t="shared" si="7"/>
        <v>GoldDSC (Do Sung Corporation)</v>
      </c>
    </row>
    <row r="74" spans="1:11">
      <c r="A74" s="209" t="s">
        <v>1119</v>
      </c>
      <c r="B74" s="209" t="s">
        <v>13813</v>
      </c>
      <c r="C74" s="209" t="s">
        <v>13813</v>
      </c>
      <c r="D74" s="209" t="s">
        <v>1098</v>
      </c>
      <c r="E74" s="209" t="s">
        <v>393</v>
      </c>
      <c r="F74" s="283" t="s">
        <v>13217</v>
      </c>
      <c r="H74" s="209" t="s">
        <v>1572</v>
      </c>
      <c r="I74" s="209" t="s">
        <v>1573</v>
      </c>
      <c r="J74" s="231" t="str">
        <f t="shared" si="6"/>
        <v>GoldEco-System Recycling Co., Ltd. East Plant</v>
      </c>
      <c r="K74" s="231" t="str">
        <f t="shared" si="7"/>
        <v>GoldEco-System Recycling Co., Ltd. East Plant</v>
      </c>
    </row>
    <row r="75" spans="1:11">
      <c r="A75" s="209" t="s">
        <v>1119</v>
      </c>
      <c r="B75" s="209" t="s">
        <v>13814</v>
      </c>
      <c r="C75" s="209" t="s">
        <v>13814</v>
      </c>
      <c r="D75" s="209" t="s">
        <v>1098</v>
      </c>
      <c r="E75" s="209" t="s">
        <v>13834</v>
      </c>
      <c r="F75" s="283" t="s">
        <v>13217</v>
      </c>
      <c r="H75" s="209" t="s">
        <v>13848</v>
      </c>
      <c r="I75" s="209" t="s">
        <v>1568</v>
      </c>
      <c r="J75" s="231" t="str">
        <f t="shared" si="6"/>
        <v>GoldEco-System Recycling Co., Ltd. North Plant</v>
      </c>
      <c r="K75" s="231" t="str">
        <f t="shared" si="7"/>
        <v>GoldEco-System Recycling Co., Ltd. North Plant</v>
      </c>
    </row>
    <row r="76" spans="1:11">
      <c r="A76" s="209" t="s">
        <v>1119</v>
      </c>
      <c r="B76" s="209" t="s">
        <v>13815</v>
      </c>
      <c r="C76" s="209" t="s">
        <v>13815</v>
      </c>
      <c r="D76" s="209" t="s">
        <v>1098</v>
      </c>
      <c r="E76" s="209" t="s">
        <v>13835</v>
      </c>
      <c r="F76" s="283" t="s">
        <v>13217</v>
      </c>
      <c r="H76" s="209" t="s">
        <v>6665</v>
      </c>
      <c r="I76" s="209" t="s">
        <v>6665</v>
      </c>
      <c r="J76" s="231" t="str">
        <f t="shared" si="6"/>
        <v>GoldEco-System Recycling Co., Ltd. West Plant</v>
      </c>
      <c r="K76" s="231" t="str">
        <f t="shared" si="7"/>
        <v>GoldEco-System Recycling Co., Ltd. West Plant</v>
      </c>
    </row>
    <row r="77" spans="1:11">
      <c r="A77" s="209" t="s">
        <v>1119</v>
      </c>
      <c r="B77" s="209" t="s">
        <v>13816</v>
      </c>
      <c r="C77" s="209" t="s">
        <v>899</v>
      </c>
      <c r="D77" s="209" t="s">
        <v>873</v>
      </c>
      <c r="E77" s="209" t="s">
        <v>684</v>
      </c>
      <c r="F77" s="283" t="s">
        <v>13217</v>
      </c>
      <c r="H77" s="209" t="s">
        <v>1596</v>
      </c>
      <c r="I77" s="209" t="s">
        <v>9921</v>
      </c>
      <c r="J77" s="231" t="str">
        <f t="shared" si="6"/>
        <v>GoldEkaterinburg</v>
      </c>
      <c r="K77" s="231" t="str">
        <f t="shared" si="7"/>
        <v>GoldEkaterinburg</v>
      </c>
    </row>
    <row r="78" spans="1:11">
      <c r="A78" s="209" t="s">
        <v>1119</v>
      </c>
      <c r="B78" s="209" t="s">
        <v>15769</v>
      </c>
      <c r="C78" s="209" t="s">
        <v>15769</v>
      </c>
      <c r="D78" s="209" t="s">
        <v>2414</v>
      </c>
      <c r="E78" s="209" t="s">
        <v>15770</v>
      </c>
      <c r="F78" s="283" t="s">
        <v>13217</v>
      </c>
      <c r="H78" s="209" t="s">
        <v>15771</v>
      </c>
      <c r="I78" s="209" t="s">
        <v>11472</v>
      </c>
      <c r="J78" s="231" t="str">
        <f t="shared" si="6"/>
        <v>GoldElite Industech Co., Ltd.</v>
      </c>
      <c r="K78" s="231" t="str">
        <f t="shared" si="7"/>
        <v>GoldElite Industech Co., Ltd.</v>
      </c>
    </row>
    <row r="79" spans="1:11">
      <c r="A79" s="209" t="s">
        <v>1119</v>
      </c>
      <c r="B79" s="209" t="s">
        <v>15772</v>
      </c>
      <c r="C79" s="209" t="s">
        <v>15773</v>
      </c>
      <c r="D79" s="209" t="s">
        <v>870</v>
      </c>
      <c r="E79" s="209" t="s">
        <v>15774</v>
      </c>
      <c r="F79" s="283" t="s">
        <v>13217</v>
      </c>
      <c r="H79" s="209" t="s">
        <v>15775</v>
      </c>
      <c r="I79" t="s">
        <v>9109</v>
      </c>
      <c r="J79" s="231" t="str">
        <f t="shared" si="6"/>
        <v>GoldEMC Green Group S.A.</v>
      </c>
      <c r="K79" s="231" t="str">
        <f t="shared" si="7"/>
        <v>GoldEMC Green Group S.A.</v>
      </c>
    </row>
    <row r="80" spans="1:11">
      <c r="A80" s="209" t="s">
        <v>1119</v>
      </c>
      <c r="B80" s="209" t="s">
        <v>15021</v>
      </c>
      <c r="C80" s="209" t="s">
        <v>15021</v>
      </c>
      <c r="D80" s="209" t="s">
        <v>1096</v>
      </c>
      <c r="E80" s="209" t="s">
        <v>15022</v>
      </c>
      <c r="F80" s="283" t="s">
        <v>13217</v>
      </c>
      <c r="H80" s="209" t="s">
        <v>15100</v>
      </c>
      <c r="I80" s="209" t="s">
        <v>15552</v>
      </c>
      <c r="J80" s="231" t="str">
        <f t="shared" si="6"/>
        <v>GoldEmerald Jewel Industry India Limited (Unit 1)</v>
      </c>
      <c r="K80" s="231" t="str">
        <f t="shared" si="7"/>
        <v>GoldEmerald Jewel Industry India Limited (Unit 1)</v>
      </c>
    </row>
    <row r="81" spans="1:11">
      <c r="A81" s="209" t="s">
        <v>1119</v>
      </c>
      <c r="B81" s="209" t="s">
        <v>15023</v>
      </c>
      <c r="C81" s="209" t="s">
        <v>15023</v>
      </c>
      <c r="D81" s="209" t="s">
        <v>1096</v>
      </c>
      <c r="E81" s="209" t="s">
        <v>15024</v>
      </c>
      <c r="F81" s="283" t="s">
        <v>13217</v>
      </c>
      <c r="H81" s="209" t="s">
        <v>15100</v>
      </c>
      <c r="I81" s="209" t="s">
        <v>15552</v>
      </c>
      <c r="J81" s="231" t="str">
        <f t="shared" si="6"/>
        <v>GoldEmerald Jewel Industry India Limited (Unit 2)</v>
      </c>
      <c r="K81" s="231" t="str">
        <f t="shared" si="7"/>
        <v>GoldEmerald Jewel Industry India Limited (Unit 2)</v>
      </c>
    </row>
    <row r="82" spans="1:11">
      <c r="A82" s="209" t="s">
        <v>1119</v>
      </c>
      <c r="B82" s="209" t="s">
        <v>15025</v>
      </c>
      <c r="C82" s="209" t="s">
        <v>15025</v>
      </c>
      <c r="D82" s="209" t="s">
        <v>1096</v>
      </c>
      <c r="E82" s="209" t="s">
        <v>15026</v>
      </c>
      <c r="F82" s="283" t="s">
        <v>13217</v>
      </c>
      <c r="H82" s="209" t="s">
        <v>15100</v>
      </c>
      <c r="I82" s="209" t="s">
        <v>15552</v>
      </c>
      <c r="J82" s="231" t="str">
        <f t="shared" si="6"/>
        <v>GoldEmerald Jewel Industry India Limited (Unit 3)</v>
      </c>
      <c r="K82" s="231" t="str">
        <f t="shared" si="7"/>
        <v>GoldEmerald Jewel Industry India Limited (Unit 3)</v>
      </c>
    </row>
    <row r="83" spans="1:11">
      <c r="A83" s="209" t="s">
        <v>1119</v>
      </c>
      <c r="B83" s="209" t="s">
        <v>15027</v>
      </c>
      <c r="C83" s="209" t="s">
        <v>15027</v>
      </c>
      <c r="D83" s="209" t="s">
        <v>1096</v>
      </c>
      <c r="E83" s="209" t="s">
        <v>15028</v>
      </c>
      <c r="F83" s="283" t="s">
        <v>13217</v>
      </c>
      <c r="H83" s="209" t="s">
        <v>15100</v>
      </c>
      <c r="I83" s="209" t="s">
        <v>15552</v>
      </c>
      <c r="J83" s="231" t="str">
        <f t="shared" si="6"/>
        <v>GoldEmerald Jewel Industry India Limited (Unit 4)</v>
      </c>
      <c r="K83" s="231" t="str">
        <f t="shared" si="7"/>
        <v>GoldEmerald Jewel Industry India Limited (Unit 4)</v>
      </c>
    </row>
    <row r="84" spans="1:11">
      <c r="A84" s="209" t="s">
        <v>1119</v>
      </c>
      <c r="B84" s="209" t="s">
        <v>1695</v>
      </c>
      <c r="C84" s="209" t="s">
        <v>1695</v>
      </c>
      <c r="D84" s="209" t="s">
        <v>1082</v>
      </c>
      <c r="E84" s="209" t="s">
        <v>1696</v>
      </c>
      <c r="F84" s="283" t="s">
        <v>13217</v>
      </c>
      <c r="H84" s="209" t="s">
        <v>1694</v>
      </c>
      <c r="I84" s="209" t="s">
        <v>2555</v>
      </c>
      <c r="J84" s="231" t="str">
        <f t="shared" si="6"/>
        <v>GoldEmirates Gold DMCC</v>
      </c>
      <c r="K84" s="231" t="str">
        <f t="shared" si="7"/>
        <v>GoldEmirates Gold DMCC</v>
      </c>
    </row>
    <row r="85" spans="1:11">
      <c r="A85" s="209" t="s">
        <v>1119</v>
      </c>
      <c r="B85" s="209" t="s">
        <v>2478</v>
      </c>
      <c r="C85" s="209" t="s">
        <v>901</v>
      </c>
      <c r="D85" s="209" t="s">
        <v>873</v>
      </c>
      <c r="E85" s="209" t="s">
        <v>706</v>
      </c>
      <c r="F85" s="283" t="s">
        <v>13217</v>
      </c>
      <c r="H85" s="209" t="s">
        <v>1622</v>
      </c>
      <c r="I85" s="209" t="s">
        <v>9870</v>
      </c>
      <c r="J85" s="231" t="str">
        <f t="shared" si="6"/>
        <v>GoldFederal State Unitary Enterprise Moscow Special Processing Plant (FSUE MZSS)</v>
      </c>
      <c r="K85" s="231" t="str">
        <f t="shared" si="7"/>
        <v>GoldFederal State Unitary Enterprise Moscow Special Processing Plant (FSUE MZSS)</v>
      </c>
    </row>
    <row r="86" spans="1:11">
      <c r="A86" s="209" t="s">
        <v>1119</v>
      </c>
      <c r="B86" s="209" t="s">
        <v>1374</v>
      </c>
      <c r="C86" s="209" t="s">
        <v>1374</v>
      </c>
      <c r="D86" s="209" t="s">
        <v>885</v>
      </c>
      <c r="E86" s="209" t="s">
        <v>1375</v>
      </c>
      <c r="F86" s="283" t="s">
        <v>13217</v>
      </c>
      <c r="H86" s="209" t="s">
        <v>1688</v>
      </c>
      <c r="I86" s="209" t="s">
        <v>1689</v>
      </c>
      <c r="J86" s="231" t="str">
        <f t="shared" si="6"/>
        <v>GoldFidelity Printers and Refiners Ltd.</v>
      </c>
      <c r="K86" s="231" t="str">
        <f t="shared" si="7"/>
        <v>GoldFidelity Printers and Refiners Ltd.</v>
      </c>
    </row>
    <row r="87" spans="1:11">
      <c r="A87" s="209" t="s">
        <v>1119</v>
      </c>
      <c r="B87" s="209" t="s">
        <v>897</v>
      </c>
      <c r="C87" s="209" t="s">
        <v>15029</v>
      </c>
      <c r="D87" s="209" t="s">
        <v>873</v>
      </c>
      <c r="E87" s="209" t="s">
        <v>668</v>
      </c>
      <c r="F87" s="283" t="s">
        <v>13217</v>
      </c>
      <c r="H87" s="209" t="s">
        <v>1574</v>
      </c>
      <c r="I87" s="209" t="s">
        <v>9983</v>
      </c>
      <c r="J87" s="231" t="str">
        <f t="shared" si="6"/>
        <v>GoldFSE Novosibirsk Refinery</v>
      </c>
      <c r="K87" s="231" t="str">
        <f t="shared" si="7"/>
        <v>GoldFSE Novosibirsk Refinery</v>
      </c>
    </row>
    <row r="88" spans="1:11">
      <c r="A88" s="209" t="s">
        <v>1119</v>
      </c>
      <c r="B88" s="209" t="s">
        <v>13765</v>
      </c>
      <c r="C88" s="209" t="s">
        <v>13765</v>
      </c>
      <c r="D88" s="209" t="s">
        <v>1082</v>
      </c>
      <c r="E88" s="209" t="s">
        <v>13766</v>
      </c>
      <c r="F88" s="283" t="s">
        <v>13217</v>
      </c>
      <c r="H88" s="209" t="s">
        <v>13800</v>
      </c>
      <c r="I88" s="209" t="s">
        <v>2553</v>
      </c>
      <c r="J88" s="231" t="str">
        <f t="shared" si="6"/>
        <v>GoldFujairah Gold FZC</v>
      </c>
      <c r="K88" s="231" t="str">
        <f t="shared" si="7"/>
        <v>GoldFujairah Gold FZC</v>
      </c>
    </row>
    <row r="89" spans="1:11">
      <c r="A89" s="209" t="s">
        <v>1119</v>
      </c>
      <c r="B89" s="209" t="s">
        <v>15414</v>
      </c>
      <c r="C89" s="209" t="s">
        <v>13765</v>
      </c>
      <c r="D89" s="209" t="s">
        <v>1082</v>
      </c>
      <c r="E89" s="209" t="s">
        <v>13766</v>
      </c>
      <c r="F89" s="283" t="s">
        <v>13217</v>
      </c>
      <c r="H89" s="209" t="s">
        <v>13800</v>
      </c>
      <c r="I89" s="209" t="s">
        <v>2553</v>
      </c>
      <c r="J89" s="231" t="str">
        <f t="shared" si="6"/>
        <v>GoldFujhara Refinery</v>
      </c>
      <c r="K89" s="231" t="str">
        <f t="shared" si="7"/>
        <v>GoldFujhara Refinery</v>
      </c>
    </row>
    <row r="90" spans="1:11">
      <c r="A90" s="209" t="s">
        <v>1119</v>
      </c>
      <c r="B90" s="209" t="s">
        <v>21</v>
      </c>
      <c r="C90" s="209" t="s">
        <v>2479</v>
      </c>
      <c r="D90" s="209" t="s">
        <v>1090</v>
      </c>
      <c r="E90" s="209" t="s">
        <v>740</v>
      </c>
      <c r="F90" s="283" t="s">
        <v>13217</v>
      </c>
      <c r="H90" s="209" t="s">
        <v>1681</v>
      </c>
      <c r="I90" s="209" t="s">
        <v>13595</v>
      </c>
      <c r="J90" s="231" t="str">
        <f t="shared" si="6"/>
        <v>GoldFujian Zijin mining stock company gold smelter</v>
      </c>
      <c r="K90" s="231" t="str">
        <f t="shared" si="7"/>
        <v>GoldFujian Zijin mining stock company gold smelter</v>
      </c>
    </row>
    <row r="91" spans="1:11">
      <c r="A91" s="209" t="s">
        <v>1119</v>
      </c>
      <c r="B91" s="209" t="s">
        <v>15776</v>
      </c>
      <c r="C91" s="209" t="s">
        <v>15776</v>
      </c>
      <c r="D91" s="209" t="s">
        <v>13111</v>
      </c>
      <c r="E91" s="209" t="s">
        <v>15777</v>
      </c>
      <c r="F91" s="283" t="s">
        <v>13217</v>
      </c>
      <c r="H91" s="209" t="s">
        <v>15778</v>
      </c>
      <c r="I91" s="209" t="s">
        <v>11522</v>
      </c>
      <c r="J91" s="231" t="str">
        <f t="shared" si="6"/>
        <v>GoldGG Refinery Ltd.</v>
      </c>
      <c r="K91" s="231" t="str">
        <f t="shared" si="7"/>
        <v>GoldGG Refinery Ltd.</v>
      </c>
    </row>
    <row r="92" spans="1:11">
      <c r="A92" s="209" t="s">
        <v>1119</v>
      </c>
      <c r="B92" s="209" t="s">
        <v>15415</v>
      </c>
      <c r="C92" s="209" t="s">
        <v>15415</v>
      </c>
      <c r="D92" s="209" t="s">
        <v>1096</v>
      </c>
      <c r="E92" s="209" t="s">
        <v>2279</v>
      </c>
      <c r="F92" s="283" t="s">
        <v>13217</v>
      </c>
      <c r="H92" s="209" t="s">
        <v>2280</v>
      </c>
      <c r="I92" s="209" t="s">
        <v>15543</v>
      </c>
      <c r="J92" s="231" t="str">
        <f t="shared" si="6"/>
        <v>GoldGGC Gujrat Gold Centre Pvt. Ltd.</v>
      </c>
      <c r="K92" s="231" t="str">
        <f t="shared" si="7"/>
        <v>GoldGGC Gujrat Gold Centre Pvt. Ltd.</v>
      </c>
    </row>
    <row r="93" spans="1:11">
      <c r="A93" s="209" t="s">
        <v>1119</v>
      </c>
      <c r="B93" s="209" t="s">
        <v>15416</v>
      </c>
      <c r="C93" s="209" t="s">
        <v>15416</v>
      </c>
      <c r="D93" s="209" t="s">
        <v>12963</v>
      </c>
      <c r="E93" s="209" t="s">
        <v>15417</v>
      </c>
      <c r="F93" s="283" t="s">
        <v>13217</v>
      </c>
      <c r="H93" s="209" t="s">
        <v>15418</v>
      </c>
      <c r="I93" s="209" t="s">
        <v>3939</v>
      </c>
      <c r="J93" s="231" t="str">
        <f t="shared" si="6"/>
        <v>GoldGold by Gold Colombia</v>
      </c>
      <c r="K93" s="231" t="str">
        <f t="shared" si="7"/>
        <v>GoldGold by Gold Colombia</v>
      </c>
    </row>
    <row r="94" spans="1:11">
      <c r="A94" s="209" t="s">
        <v>1119</v>
      </c>
      <c r="B94" s="209" t="s">
        <v>13817</v>
      </c>
      <c r="C94" s="209" t="s">
        <v>13817</v>
      </c>
      <c r="D94" s="209" t="s">
        <v>12990</v>
      </c>
      <c r="E94" s="209" t="s">
        <v>13836</v>
      </c>
      <c r="F94" s="283" t="s">
        <v>13217</v>
      </c>
      <c r="H94" s="209" t="s">
        <v>14000</v>
      </c>
      <c r="I94" s="209" t="s">
        <v>5550</v>
      </c>
      <c r="J94" s="231" t="str">
        <f t="shared" si="6"/>
        <v>GoldGold Coast Refinery</v>
      </c>
      <c r="K94" s="231" t="str">
        <f t="shared" si="7"/>
        <v>GoldGold Coast Refinery</v>
      </c>
    </row>
    <row r="95" spans="1:11">
      <c r="A95" s="209" t="s">
        <v>1119</v>
      </c>
      <c r="B95" s="209" t="s">
        <v>22</v>
      </c>
      <c r="C95" s="209" t="s">
        <v>15020</v>
      </c>
      <c r="D95" s="209" t="s">
        <v>1090</v>
      </c>
      <c r="E95" s="209" t="s">
        <v>728</v>
      </c>
      <c r="F95" s="283" t="s">
        <v>13217</v>
      </c>
      <c r="H95" s="209" t="s">
        <v>1647</v>
      </c>
      <c r="I95" s="209" t="s">
        <v>13597</v>
      </c>
      <c r="J95" s="231" t="str">
        <f t="shared" si="6"/>
        <v>GoldGold Mining in Shandong (Laizhou) Limited Company</v>
      </c>
      <c r="K95" s="231" t="str">
        <f t="shared" si="7"/>
        <v>GoldGold Mining in Shandong (Laizhou) Limited Company</v>
      </c>
    </row>
    <row r="96" spans="1:11">
      <c r="A96" s="209" t="s">
        <v>1119</v>
      </c>
      <c r="B96" s="209" t="s">
        <v>2479</v>
      </c>
      <c r="C96" s="209" t="s">
        <v>2479</v>
      </c>
      <c r="D96" s="209" t="s">
        <v>1090</v>
      </c>
      <c r="E96" s="209" t="s">
        <v>740</v>
      </c>
      <c r="F96" s="283" t="s">
        <v>13217</v>
      </c>
      <c r="H96" s="209" t="s">
        <v>1681</v>
      </c>
      <c r="I96" s="209" t="s">
        <v>13595</v>
      </c>
      <c r="J96" s="231" t="str">
        <f t="shared" si="6"/>
        <v>GoldGold Refinery of Zijin Mining Group Co., Ltd.</v>
      </c>
      <c r="K96" s="231" t="str">
        <f t="shared" si="7"/>
        <v>GoldGold Refinery of Zijin Mining Group Co., Ltd.</v>
      </c>
    </row>
    <row r="97" spans="1:11">
      <c r="A97" s="209" t="s">
        <v>1119</v>
      </c>
      <c r="B97" s="209" t="s">
        <v>1659</v>
      </c>
      <c r="C97" s="209" t="s">
        <v>2200</v>
      </c>
      <c r="D97" s="209" t="s">
        <v>1090</v>
      </c>
      <c r="E97" s="209" t="s">
        <v>727</v>
      </c>
      <c r="F97" s="283" t="s">
        <v>13217</v>
      </c>
      <c r="H97" s="209" t="s">
        <v>1651</v>
      </c>
      <c r="I97" s="209" t="s">
        <v>13603</v>
      </c>
      <c r="J97" s="231" t="str">
        <f t="shared" si="6"/>
        <v>GoldGreat Wall Precious Metals Co,. LTD.</v>
      </c>
      <c r="K97" s="231" t="str">
        <f t="shared" si="7"/>
        <v>GoldGreat Wall Precious Metals Co,. LTD.</v>
      </c>
    </row>
    <row r="98" spans="1:11">
      <c r="A98" s="209" t="s">
        <v>1119</v>
      </c>
      <c r="B98" s="209" t="s">
        <v>2200</v>
      </c>
      <c r="C98" s="209" t="s">
        <v>2200</v>
      </c>
      <c r="D98" s="209" t="s">
        <v>1090</v>
      </c>
      <c r="E98" s="209" t="s">
        <v>727</v>
      </c>
      <c r="F98" s="283" t="s">
        <v>13217</v>
      </c>
      <c r="H98" s="209" t="s">
        <v>1651</v>
      </c>
      <c r="I98" s="209" t="s">
        <v>13603</v>
      </c>
      <c r="J98" s="231" t="str">
        <f t="shared" si="6"/>
        <v>GoldGreat Wall Precious Metals Co., Ltd. of CBPM</v>
      </c>
      <c r="K98" s="231" t="str">
        <f t="shared" si="7"/>
        <v>GoldGreat Wall Precious Metals Co., Ltd. of CBPM</v>
      </c>
    </row>
    <row r="99" spans="1:11">
      <c r="A99" s="209" t="s">
        <v>1119</v>
      </c>
      <c r="B99" s="209" t="s">
        <v>1684</v>
      </c>
      <c r="C99" s="209" t="s">
        <v>670</v>
      </c>
      <c r="D99" s="209" t="s">
        <v>1090</v>
      </c>
      <c r="E99" s="209" t="s">
        <v>671</v>
      </c>
      <c r="F99" s="283" t="s">
        <v>13217</v>
      </c>
      <c r="H99" s="209" t="s">
        <v>1683</v>
      </c>
      <c r="I99" s="209" t="s">
        <v>13601</v>
      </c>
      <c r="J99" s="231" t="str">
        <f t="shared" si="6"/>
        <v>GoldGuangdong Gaoyao Co</v>
      </c>
      <c r="K99" s="231" t="str">
        <f t="shared" si="7"/>
        <v>GoldGuangdong Gaoyao Co</v>
      </c>
    </row>
    <row r="100" spans="1:11">
      <c r="A100" s="209" t="s">
        <v>1119</v>
      </c>
      <c r="B100" s="209" t="s">
        <v>670</v>
      </c>
      <c r="C100" s="209" t="s">
        <v>670</v>
      </c>
      <c r="D100" s="209" t="s">
        <v>1090</v>
      </c>
      <c r="E100" s="209" t="s">
        <v>671</v>
      </c>
      <c r="F100" s="283" t="s">
        <v>13217</v>
      </c>
      <c r="H100" s="209" t="s">
        <v>1683</v>
      </c>
      <c r="I100" s="209" t="s">
        <v>13601</v>
      </c>
      <c r="J100" s="231" t="str">
        <f t="shared" si="6"/>
        <v>GoldGuangdong Jinding Gold Limited</v>
      </c>
      <c r="K100" s="231" t="str">
        <f t="shared" si="7"/>
        <v>GoldGuangdong Jinding Gold Limited</v>
      </c>
    </row>
    <row r="101" spans="1:11">
      <c r="A101" s="209" t="s">
        <v>1119</v>
      </c>
      <c r="B101" s="209" t="s">
        <v>2278</v>
      </c>
      <c r="C101" s="209" t="s">
        <v>15415</v>
      </c>
      <c r="D101" s="209" t="s">
        <v>1096</v>
      </c>
      <c r="E101" s="209" t="s">
        <v>2279</v>
      </c>
      <c r="F101" s="283" t="s">
        <v>13217</v>
      </c>
      <c r="H101" s="209" t="s">
        <v>2280</v>
      </c>
      <c r="I101" s="209" t="s">
        <v>15543</v>
      </c>
      <c r="J101" s="231" t="str">
        <f t="shared" si="6"/>
        <v>GoldGujarat Gold Centre</v>
      </c>
      <c r="K101" s="231" t="str">
        <f t="shared" si="7"/>
        <v>GoldGujarat Gold Centre</v>
      </c>
    </row>
    <row r="102" spans="1:11">
      <c r="A102" s="209" t="s">
        <v>1119</v>
      </c>
      <c r="B102" s="209" t="s">
        <v>1576</v>
      </c>
      <c r="C102" s="209" t="s">
        <v>1576</v>
      </c>
      <c r="D102" s="209" t="s">
        <v>1090</v>
      </c>
      <c r="E102" s="209" t="s">
        <v>1577</v>
      </c>
      <c r="F102" s="283" t="s">
        <v>13217</v>
      </c>
      <c r="H102" s="209" t="s">
        <v>1578</v>
      </c>
      <c r="I102" s="209" t="s">
        <v>13597</v>
      </c>
      <c r="J102" s="231" t="str">
        <f t="shared" si="6"/>
        <v>GoldGuoda Safina High-Tech Environmental Refinery Co., Ltd.</v>
      </c>
      <c r="K102" s="231" t="str">
        <f t="shared" si="7"/>
        <v>GoldGuoda Safina High-Tech Environmental Refinery Co., Ltd.</v>
      </c>
    </row>
    <row r="103" spans="1:11">
      <c r="A103" s="209" t="s">
        <v>1119</v>
      </c>
      <c r="B103" s="209" t="s">
        <v>390</v>
      </c>
      <c r="C103" s="209" t="s">
        <v>390</v>
      </c>
      <c r="D103" s="209" t="s">
        <v>1090</v>
      </c>
      <c r="E103" s="209" t="s">
        <v>391</v>
      </c>
      <c r="F103" s="283" t="s">
        <v>13217</v>
      </c>
      <c r="H103" s="209" t="s">
        <v>1580</v>
      </c>
      <c r="I103" s="209" t="s">
        <v>13593</v>
      </c>
      <c r="J103" s="231" t="str">
        <f t="shared" si="6"/>
        <v>GoldHangzhou Fuchunjiang Smelting Co., Ltd.</v>
      </c>
      <c r="K103" s="231" t="str">
        <f t="shared" si="7"/>
        <v>GoldHangzhou Fuchunjiang Smelting Co., Ltd.</v>
      </c>
    </row>
    <row r="104" spans="1:11">
      <c r="A104" s="209" t="s">
        <v>1119</v>
      </c>
      <c r="B104" s="209" t="s">
        <v>2480</v>
      </c>
      <c r="C104" s="209" t="s">
        <v>13818</v>
      </c>
      <c r="D104" s="209" t="s">
        <v>1101</v>
      </c>
      <c r="E104" s="209" t="s">
        <v>2481</v>
      </c>
      <c r="F104" s="283" t="s">
        <v>13217</v>
      </c>
      <c r="H104" s="209" t="s">
        <v>2482</v>
      </c>
      <c r="I104" s="209" t="s">
        <v>12844</v>
      </c>
      <c r="J104" s="231" t="str">
        <f t="shared" si="6"/>
        <v>GoldHeeSung Metal Ltd.</v>
      </c>
      <c r="K104" s="231" t="str">
        <f t="shared" si="7"/>
        <v>GoldHeeSung Metal Ltd.</v>
      </c>
    </row>
    <row r="105" spans="1:11">
      <c r="A105" s="209" t="s">
        <v>1119</v>
      </c>
      <c r="B105" s="209" t="s">
        <v>1029</v>
      </c>
      <c r="C105" s="209" t="s">
        <v>1029</v>
      </c>
      <c r="D105" s="209" t="s">
        <v>1091</v>
      </c>
      <c r="E105" s="209" t="s">
        <v>672</v>
      </c>
      <c r="F105" s="283" t="s">
        <v>13217</v>
      </c>
      <c r="H105" s="209" t="s">
        <v>1535</v>
      </c>
      <c r="I105" s="209" t="s">
        <v>1536</v>
      </c>
      <c r="J105" s="231" t="str">
        <f t="shared" si="6"/>
        <v>GoldHeimerle + Meule GmbH</v>
      </c>
      <c r="K105" s="231" t="str">
        <f t="shared" si="7"/>
        <v>GoldHeimerle + Meule GmbH</v>
      </c>
    </row>
    <row r="106" spans="1:11">
      <c r="A106" s="209" t="s">
        <v>1119</v>
      </c>
      <c r="B106" s="209" t="s">
        <v>13819</v>
      </c>
      <c r="C106" s="209" t="s">
        <v>1313</v>
      </c>
      <c r="D106" s="209" t="s">
        <v>1090</v>
      </c>
      <c r="E106" s="209" t="s">
        <v>739</v>
      </c>
      <c r="F106" s="283" t="s">
        <v>13217</v>
      </c>
      <c r="H106" s="209" t="s">
        <v>1678</v>
      </c>
      <c r="I106" s="209" t="s">
        <v>13598</v>
      </c>
      <c r="J106" s="231" t="str">
        <f t="shared" si="6"/>
        <v>GoldHenan Zhongyuan Gold Refinery Co., Ltd.</v>
      </c>
      <c r="K106" s="231" t="str">
        <f t="shared" si="7"/>
        <v>GoldHenan Zhongyuan Gold Refinery Co., Ltd.</v>
      </c>
    </row>
    <row r="107" spans="1:11">
      <c r="A107" s="209" t="s">
        <v>1119</v>
      </c>
      <c r="B107" s="209" t="s">
        <v>13820</v>
      </c>
      <c r="C107" s="209" t="s">
        <v>1313</v>
      </c>
      <c r="D107" s="209" t="s">
        <v>1090</v>
      </c>
      <c r="E107" s="209" t="s">
        <v>739</v>
      </c>
      <c r="F107" s="283" t="s">
        <v>13217</v>
      </c>
      <c r="H107" s="209" t="s">
        <v>1678</v>
      </c>
      <c r="I107" s="209" t="s">
        <v>13598</v>
      </c>
      <c r="J107" s="231" t="str">
        <f t="shared" si="6"/>
        <v>GoldHenan Zhongyuan Gold Smelter of Zhongjin Gold Co. Ltd.</v>
      </c>
      <c r="K107" s="231" t="str">
        <f t="shared" si="7"/>
        <v>GoldHenan Zhongyuan Gold Smelter of Zhongjin Gold Co. Ltd.</v>
      </c>
    </row>
    <row r="108" spans="1:11">
      <c r="A108" s="209" t="s">
        <v>1119</v>
      </c>
      <c r="B108" s="209" t="s">
        <v>13821</v>
      </c>
      <c r="C108" s="209" t="s">
        <v>1313</v>
      </c>
      <c r="D108" s="209" t="s">
        <v>1090</v>
      </c>
      <c r="E108" s="209" t="s">
        <v>739</v>
      </c>
      <c r="F108" s="283" t="s">
        <v>13217</v>
      </c>
      <c r="H108" s="209" t="s">
        <v>1678</v>
      </c>
      <c r="I108" s="209" t="s">
        <v>13598</v>
      </c>
      <c r="J108" s="231" t="str">
        <f t="shared" si="6"/>
        <v>GoldHenan Zhongyuan Gold Smelter of Zhongjin Gold Corporation Limited</v>
      </c>
      <c r="K108" s="231" t="str">
        <f t="shared" si="7"/>
        <v>GoldHenan Zhongyuan Gold Smelter of Zhongjin Gold Corporation Limited</v>
      </c>
    </row>
    <row r="109" spans="1:11">
      <c r="A109" s="209" t="s">
        <v>1119</v>
      </c>
      <c r="B109" s="209" t="s">
        <v>15030</v>
      </c>
      <c r="C109" s="209" t="s">
        <v>15030</v>
      </c>
      <c r="D109" s="209" t="s">
        <v>1091</v>
      </c>
      <c r="E109" s="209" t="s">
        <v>674</v>
      </c>
      <c r="F109" s="283" t="s">
        <v>13217</v>
      </c>
      <c r="H109" s="209" t="s">
        <v>1582</v>
      </c>
      <c r="I109" s="209" t="s">
        <v>4226</v>
      </c>
      <c r="J109" s="231" t="str">
        <f t="shared" si="6"/>
        <v>GoldHeraeus Germany GmbH Co. KG</v>
      </c>
      <c r="K109" s="231" t="str">
        <f t="shared" si="7"/>
        <v>GoldHeraeus Germany GmbH Co. KG</v>
      </c>
    </row>
    <row r="110" spans="1:11">
      <c r="A110" s="209" t="s">
        <v>1119</v>
      </c>
      <c r="B110" s="209" t="s">
        <v>52</v>
      </c>
      <c r="C110" s="209" t="s">
        <v>2483</v>
      </c>
      <c r="D110" s="209" t="s">
        <v>1090</v>
      </c>
      <c r="E110" s="209" t="s">
        <v>673</v>
      </c>
      <c r="F110" s="283" t="s">
        <v>13217</v>
      </c>
      <c r="H110" s="209" t="s">
        <v>1581</v>
      </c>
      <c r="I110" s="209" t="s">
        <v>15779</v>
      </c>
      <c r="J110" s="231" t="str">
        <f t="shared" si="6"/>
        <v>GoldHeraeus Ltd. Hong Kong</v>
      </c>
      <c r="K110" s="231" t="str">
        <f t="shared" si="7"/>
        <v>GoldHeraeus Ltd. Hong Kong</v>
      </c>
    </row>
    <row r="111" spans="1:11">
      <c r="A111" s="209" t="s">
        <v>1119</v>
      </c>
      <c r="B111" s="209" t="s">
        <v>2483</v>
      </c>
      <c r="C111" s="209" t="s">
        <v>2483</v>
      </c>
      <c r="D111" s="209" t="s">
        <v>1090</v>
      </c>
      <c r="E111" s="209" t="s">
        <v>673</v>
      </c>
      <c r="F111" s="283" t="s">
        <v>13217</v>
      </c>
      <c r="H111" s="209" t="s">
        <v>1581</v>
      </c>
      <c r="I111" s="209" t="s">
        <v>15779</v>
      </c>
      <c r="J111" s="231" t="str">
        <f t="shared" si="6"/>
        <v>GoldHeraeus Metals Hong Kong Ltd.</v>
      </c>
      <c r="K111" s="231" t="str">
        <f t="shared" si="7"/>
        <v>GoldHeraeus Metals Hong Kong Ltd.</v>
      </c>
    </row>
    <row r="112" spans="1:11">
      <c r="A112" s="209" t="s">
        <v>1119</v>
      </c>
      <c r="B112" s="209" t="s">
        <v>1215</v>
      </c>
      <c r="C112" s="209" t="s">
        <v>15030</v>
      </c>
      <c r="D112" s="209" t="s">
        <v>1091</v>
      </c>
      <c r="E112" s="209" t="s">
        <v>674</v>
      </c>
      <c r="F112" s="283" t="s">
        <v>13217</v>
      </c>
      <c r="H112" s="209" t="s">
        <v>1582</v>
      </c>
      <c r="I112" s="209" t="s">
        <v>4226</v>
      </c>
      <c r="J112" s="231" t="str">
        <f t="shared" si="6"/>
        <v>GoldHeraeus Precious Metals GmbH &amp; Co. KG</v>
      </c>
      <c r="K112" s="231" t="str">
        <f t="shared" si="7"/>
        <v>GoldHeraeus Precious Metals GmbH &amp; Co. KG</v>
      </c>
    </row>
    <row r="113" spans="1:11">
      <c r="A113" s="209" t="s">
        <v>1119</v>
      </c>
      <c r="B113" s="209" t="s">
        <v>2197</v>
      </c>
      <c r="C113" s="209" t="s">
        <v>2197</v>
      </c>
      <c r="D113" s="209" t="s">
        <v>1090</v>
      </c>
      <c r="E113" s="209" t="s">
        <v>675</v>
      </c>
      <c r="F113" s="283" t="s">
        <v>13217</v>
      </c>
      <c r="H113" s="209" t="s">
        <v>2118</v>
      </c>
      <c r="I113" s="209" t="s">
        <v>13600</v>
      </c>
      <c r="J113" s="231" t="str">
        <f t="shared" si="6"/>
        <v>GoldHunan Chenzhou Mining Co., Ltd.</v>
      </c>
      <c r="K113" s="231" t="str">
        <f t="shared" si="7"/>
        <v>GoldHunan Chenzhou Mining Co., Ltd.</v>
      </c>
    </row>
    <row r="114" spans="1:11">
      <c r="A114" s="209" t="s">
        <v>1119</v>
      </c>
      <c r="B114" s="209" t="s">
        <v>1365</v>
      </c>
      <c r="C114" s="209" t="s">
        <v>2197</v>
      </c>
      <c r="D114" s="209" t="s">
        <v>1090</v>
      </c>
      <c r="E114" s="209" t="s">
        <v>675</v>
      </c>
      <c r="F114" s="283" t="s">
        <v>13217</v>
      </c>
      <c r="H114" s="209" t="s">
        <v>2118</v>
      </c>
      <c r="I114" s="209" t="s">
        <v>13600</v>
      </c>
      <c r="J114" s="231" t="str">
        <f t="shared" si="6"/>
        <v>GoldHunan Chenzhou Mining Group Co., Ltd.</v>
      </c>
      <c r="K114" s="231" t="str">
        <f t="shared" si="7"/>
        <v>GoldHunan Chenzhou Mining Group Co., Ltd.</v>
      </c>
    </row>
    <row r="115" spans="1:11">
      <c r="A115" s="209" t="s">
        <v>1119</v>
      </c>
      <c r="B115" s="209" t="s">
        <v>1583</v>
      </c>
      <c r="C115" s="209" t="s">
        <v>2197</v>
      </c>
      <c r="D115" s="209" t="s">
        <v>1090</v>
      </c>
      <c r="E115" s="209" t="s">
        <v>675</v>
      </c>
      <c r="F115" s="283" t="s">
        <v>13217</v>
      </c>
      <c r="H115" s="209" t="s">
        <v>2118</v>
      </c>
      <c r="I115" s="209" t="s">
        <v>13600</v>
      </c>
      <c r="J115" s="231" t="str">
        <f t="shared" si="6"/>
        <v>GoldHunan Chenzhou Mining Industry Co. Ltd.</v>
      </c>
      <c r="K115" s="231" t="str">
        <f t="shared" si="7"/>
        <v>GoldHunan Chenzhou Mining Industry Co. Ltd.</v>
      </c>
    </row>
    <row r="116" spans="1:11">
      <c r="A116" s="209" t="s">
        <v>1119</v>
      </c>
      <c r="B116" s="209" t="s">
        <v>13152</v>
      </c>
      <c r="C116" s="209" t="s">
        <v>13152</v>
      </c>
      <c r="D116" s="209" t="s">
        <v>1090</v>
      </c>
      <c r="E116" s="209" t="s">
        <v>13153</v>
      </c>
      <c r="F116" s="283" t="s">
        <v>13217</v>
      </c>
      <c r="H116" s="209" t="s">
        <v>1760</v>
      </c>
      <c r="I116" s="209" t="s">
        <v>13600</v>
      </c>
      <c r="J116" s="231" t="str">
        <f t="shared" si="6"/>
        <v>GoldHunan Guiyang yinxing Nonferrous Smelting Co., Ltd.</v>
      </c>
      <c r="K116" s="231" t="str">
        <f t="shared" si="7"/>
        <v>GoldHunan Guiyang yinxing Nonferrous Smelting Co., Ltd.</v>
      </c>
    </row>
    <row r="117" spans="1:11">
      <c r="A117" s="209" t="s">
        <v>1119</v>
      </c>
      <c r="B117" s="209" t="s">
        <v>13154</v>
      </c>
      <c r="C117" s="209" t="s">
        <v>13152</v>
      </c>
      <c r="D117" s="209" t="s">
        <v>1090</v>
      </c>
      <c r="E117" s="209" t="s">
        <v>13153</v>
      </c>
      <c r="F117" s="283" t="s">
        <v>13217</v>
      </c>
      <c r="H117" s="209" t="s">
        <v>1760</v>
      </c>
      <c r="I117" s="209" t="s">
        <v>13600</v>
      </c>
      <c r="J117" s="231" t="str">
        <f t="shared" si="6"/>
        <v>GoldHunan Yu Teng Non-Ferrous Metals Co., Ltd.</v>
      </c>
      <c r="K117" s="231" t="str">
        <f t="shared" si="7"/>
        <v>GoldHunan Yu Teng Non-Ferrous Metals Co., Ltd.</v>
      </c>
    </row>
    <row r="118" spans="1:11">
      <c r="A118" s="209" t="s">
        <v>1119</v>
      </c>
      <c r="B118" s="209" t="s">
        <v>2484</v>
      </c>
      <c r="C118" s="209" t="s">
        <v>2484</v>
      </c>
      <c r="D118" s="209" t="s">
        <v>1101</v>
      </c>
      <c r="E118" s="209" t="s">
        <v>676</v>
      </c>
      <c r="F118" s="283" t="s">
        <v>13217</v>
      </c>
      <c r="H118" s="209" t="s">
        <v>1584</v>
      </c>
      <c r="I118" s="209" t="s">
        <v>12849</v>
      </c>
      <c r="J118" s="231" t="str">
        <f t="shared" si="6"/>
        <v>GoldHwaSeong CJ CO., LTD.</v>
      </c>
      <c r="K118" s="231" t="str">
        <f t="shared" si="7"/>
        <v>GoldHwaSeong CJ CO., LTD.</v>
      </c>
    </row>
    <row r="119" spans="1:11">
      <c r="A119" s="209" t="s">
        <v>1119</v>
      </c>
      <c r="B119" s="209" t="s">
        <v>15780</v>
      </c>
      <c r="C119" s="209" t="s">
        <v>15780</v>
      </c>
      <c r="D119" s="209" t="s">
        <v>883</v>
      </c>
      <c r="E119" s="209" t="s">
        <v>15781</v>
      </c>
      <c r="F119" s="283" t="s">
        <v>13217</v>
      </c>
      <c r="H119" s="209" t="s">
        <v>15782</v>
      </c>
      <c r="I119" s="209" t="s">
        <v>1636</v>
      </c>
      <c r="J119" s="231" t="str">
        <f t="shared" si="6"/>
        <v>GoldImpala Refineries – Base Metals Refinery (BMR)</v>
      </c>
      <c r="K119" s="231" t="str">
        <f t="shared" si="7"/>
        <v>GoldImpala Refineries – Base Metals Refinery (BMR)</v>
      </c>
    </row>
    <row r="120" spans="1:11">
      <c r="A120" s="209" t="s">
        <v>1119</v>
      </c>
      <c r="B120" s="209" t="s">
        <v>15783</v>
      </c>
      <c r="C120" s="209" t="s">
        <v>15783</v>
      </c>
      <c r="D120" s="209" t="s">
        <v>883</v>
      </c>
      <c r="E120" s="209" t="s">
        <v>15784</v>
      </c>
      <c r="F120" s="283" t="s">
        <v>13217</v>
      </c>
      <c r="H120" s="209" t="s">
        <v>15782</v>
      </c>
      <c r="I120" s="209" t="s">
        <v>1636</v>
      </c>
      <c r="J120" s="231" t="str">
        <f t="shared" si="6"/>
        <v>GoldImpala Refineries – Platinum Metals Refinery (PMR)</v>
      </c>
      <c r="K120" s="231" t="str">
        <f t="shared" si="7"/>
        <v>GoldImpala Refineries – Platinum Metals Refinery (PMR)</v>
      </c>
    </row>
    <row r="121" spans="1:11">
      <c r="A121" s="209" t="s">
        <v>1119</v>
      </c>
      <c r="B121" s="209" t="s">
        <v>15785</v>
      </c>
      <c r="C121" s="209" t="s">
        <v>15785</v>
      </c>
      <c r="D121" s="209" t="s">
        <v>883</v>
      </c>
      <c r="E121" s="209" t="s">
        <v>15786</v>
      </c>
      <c r="F121" s="283" t="s">
        <v>13217</v>
      </c>
      <c r="H121" s="209" t="s">
        <v>15787</v>
      </c>
      <c r="I121" s="209" t="s">
        <v>3861</v>
      </c>
      <c r="J121" s="231" t="str">
        <f t="shared" si="6"/>
        <v>GoldImpala Rustenburg</v>
      </c>
      <c r="K121" s="231" t="str">
        <f t="shared" si="7"/>
        <v>GoldImpala Rustenburg</v>
      </c>
    </row>
    <row r="122" spans="1:11">
      <c r="A122" s="209" t="s">
        <v>1119</v>
      </c>
      <c r="B122" s="209" t="s">
        <v>15766</v>
      </c>
      <c r="C122" s="209" t="s">
        <v>15766</v>
      </c>
      <c r="D122" s="209" t="s">
        <v>870</v>
      </c>
      <c r="E122" s="209" t="s">
        <v>15767</v>
      </c>
      <c r="F122" s="283" t="s">
        <v>13217</v>
      </c>
      <c r="H122" s="209" t="s">
        <v>15775</v>
      </c>
      <c r="I122" s="209" t="s">
        <v>9109</v>
      </c>
      <c r="J122" s="231" t="str">
        <f t="shared" si="6"/>
        <v>GoldInca One (Chala One Plant)</v>
      </c>
      <c r="K122" s="231" t="str">
        <f t="shared" si="7"/>
        <v>GoldInca One (Chala One Plant)</v>
      </c>
    </row>
    <row r="123" spans="1:11">
      <c r="A123" s="209" t="s">
        <v>1119</v>
      </c>
      <c r="B123" s="209" t="s">
        <v>15773</v>
      </c>
      <c r="C123" s="209" t="s">
        <v>15773</v>
      </c>
      <c r="D123" s="209" t="s">
        <v>870</v>
      </c>
      <c r="E123" s="209" t="s">
        <v>15774</v>
      </c>
      <c r="F123" s="283" t="s">
        <v>13217</v>
      </c>
      <c r="H123" s="209" t="s">
        <v>15775</v>
      </c>
      <c r="I123" s="209" t="s">
        <v>9109</v>
      </c>
      <c r="J123" s="231" t="str">
        <f t="shared" si="6"/>
        <v>GoldInca One (Koricancha Plant)</v>
      </c>
      <c r="K123" s="231" t="str">
        <f t="shared" si="7"/>
        <v>GoldInca One (Koricancha Plant)</v>
      </c>
    </row>
    <row r="124" spans="1:11">
      <c r="A124" s="209" t="s">
        <v>1119</v>
      </c>
      <c r="B124" s="209" t="s">
        <v>15031</v>
      </c>
      <c r="C124" s="209" t="s">
        <v>15031</v>
      </c>
      <c r="D124" s="209" t="s">
        <v>1085</v>
      </c>
      <c r="E124" s="209" t="s">
        <v>2245</v>
      </c>
      <c r="F124" s="283" t="s">
        <v>13217</v>
      </c>
      <c r="H124" s="209" t="s">
        <v>1668</v>
      </c>
      <c r="I124" s="209" t="s">
        <v>3135</v>
      </c>
      <c r="J124" s="231" t="str">
        <f t="shared" si="6"/>
        <v>GoldIndustrial Refining Company</v>
      </c>
      <c r="K124" s="231" t="str">
        <f t="shared" si="7"/>
        <v>GoldIndustrial Refining Company</v>
      </c>
    </row>
    <row r="125" spans="1:11">
      <c r="A125" s="209" t="s">
        <v>1119</v>
      </c>
      <c r="B125" s="209" t="s">
        <v>2281</v>
      </c>
      <c r="C125" s="209" t="s">
        <v>2281</v>
      </c>
      <c r="D125" s="209" t="s">
        <v>1090</v>
      </c>
      <c r="E125" s="209" t="s">
        <v>677</v>
      </c>
      <c r="F125" s="283" t="s">
        <v>13217</v>
      </c>
      <c r="H125" s="209" t="s">
        <v>1585</v>
      </c>
      <c r="I125" s="209" t="s">
        <v>13579</v>
      </c>
      <c r="J125" s="231" t="str">
        <f t="shared" si="6"/>
        <v>GoldInner Mongolia Qiankun Gold and Silver Refinery Share Co., Ltd.</v>
      </c>
      <c r="K125" s="231" t="str">
        <f t="shared" si="7"/>
        <v>GoldInner Mongolia Qiankun Gold and Silver Refinery Share Co., Ltd.</v>
      </c>
    </row>
    <row r="126" spans="1:11">
      <c r="A126" s="209" t="s">
        <v>1119</v>
      </c>
      <c r="B126" s="209" t="s">
        <v>13767</v>
      </c>
      <c r="C126" s="209" t="s">
        <v>13767</v>
      </c>
      <c r="D126" s="209" t="s">
        <v>1082</v>
      </c>
      <c r="E126" s="209" t="s">
        <v>13768</v>
      </c>
      <c r="F126" s="283" t="s">
        <v>13217</v>
      </c>
      <c r="H126" s="209" t="s">
        <v>1694</v>
      </c>
      <c r="I126" s="209" t="s">
        <v>2555</v>
      </c>
      <c r="J126" s="231" t="str">
        <f t="shared" si="6"/>
        <v>GoldInternational Precious Metal Refiners</v>
      </c>
      <c r="K126" s="231" t="str">
        <f t="shared" si="7"/>
        <v>GoldInternational Precious Metal Refiners</v>
      </c>
    </row>
    <row r="127" spans="1:11">
      <c r="A127" s="209" t="s">
        <v>1119</v>
      </c>
      <c r="B127" s="209" t="s">
        <v>1216</v>
      </c>
      <c r="C127" s="209" t="s">
        <v>1216</v>
      </c>
      <c r="D127" s="209" t="s">
        <v>1098</v>
      </c>
      <c r="E127" s="209" t="s">
        <v>678</v>
      </c>
      <c r="F127" s="283" t="s">
        <v>13217</v>
      </c>
      <c r="H127" s="209" t="s">
        <v>1586</v>
      </c>
      <c r="I127" s="209" t="s">
        <v>1573</v>
      </c>
      <c r="J127" s="231" t="str">
        <f t="shared" si="6"/>
        <v>GoldIshifuku Metal Industry Co., Ltd.</v>
      </c>
      <c r="K127" s="231" t="str">
        <f t="shared" si="7"/>
        <v>GoldIshifuku Metal Industry Co., Ltd.</v>
      </c>
    </row>
    <row r="128" spans="1:11">
      <c r="A128" s="209" t="s">
        <v>1119</v>
      </c>
      <c r="B128" s="209" t="s">
        <v>1223</v>
      </c>
      <c r="C128" s="209" t="s">
        <v>1223</v>
      </c>
      <c r="D128" s="209" t="s">
        <v>879</v>
      </c>
      <c r="E128" s="209" t="s">
        <v>679</v>
      </c>
      <c r="F128" s="283" t="s">
        <v>13217</v>
      </c>
      <c r="H128" s="209" t="s">
        <v>1587</v>
      </c>
      <c r="I128" s="209" t="s">
        <v>11246</v>
      </c>
      <c r="J128" s="231" t="str">
        <f t="shared" si="6"/>
        <v>GoldIstanbul Gold Refinery</v>
      </c>
      <c r="K128" s="231" t="str">
        <f t="shared" si="7"/>
        <v>GoldIstanbul Gold Refinery</v>
      </c>
    </row>
    <row r="129" spans="1:11">
      <c r="A129" s="209" t="s">
        <v>1119</v>
      </c>
      <c r="B129" s="209" t="s">
        <v>2485</v>
      </c>
      <c r="C129" s="209" t="s">
        <v>2485</v>
      </c>
      <c r="D129" s="209" t="s">
        <v>1097</v>
      </c>
      <c r="E129" s="209" t="s">
        <v>2486</v>
      </c>
      <c r="F129" s="283" t="s">
        <v>13217</v>
      </c>
      <c r="H129" s="209" t="s">
        <v>1562</v>
      </c>
      <c r="I129" s="209" t="s">
        <v>6448</v>
      </c>
      <c r="J129" s="231" t="str">
        <f t="shared" si="6"/>
        <v>GoldItalpreziosi</v>
      </c>
      <c r="K129" s="231" t="str">
        <f t="shared" si="7"/>
        <v>GoldItalpreziosi</v>
      </c>
    </row>
    <row r="130" spans="1:11">
      <c r="A130" s="209" t="s">
        <v>1119</v>
      </c>
      <c r="B130" s="209" t="s">
        <v>13822</v>
      </c>
      <c r="C130" s="209" t="s">
        <v>13822</v>
      </c>
      <c r="D130" s="209" t="s">
        <v>1096</v>
      </c>
      <c r="E130" s="209" t="s">
        <v>13837</v>
      </c>
      <c r="F130" s="283" t="s">
        <v>13217</v>
      </c>
      <c r="H130" s="209" t="s">
        <v>13849</v>
      </c>
      <c r="I130" s="209" t="s">
        <v>6180</v>
      </c>
      <c r="J130" s="231" t="str">
        <f t="shared" si="6"/>
        <v>GoldJALAN &amp; Company</v>
      </c>
      <c r="K130" s="231" t="str">
        <f t="shared" si="7"/>
        <v>GoldJALAN &amp; Company</v>
      </c>
    </row>
    <row r="131" spans="1:11">
      <c r="A131" s="209" t="s">
        <v>1119</v>
      </c>
      <c r="B131" s="209" t="s">
        <v>898</v>
      </c>
      <c r="C131" s="209" t="s">
        <v>898</v>
      </c>
      <c r="D131" s="209" t="s">
        <v>1098</v>
      </c>
      <c r="E131" s="209" t="s">
        <v>680</v>
      </c>
      <c r="F131" s="283" t="s">
        <v>13217</v>
      </c>
      <c r="H131" s="209" t="s">
        <v>1588</v>
      </c>
      <c r="I131" s="209" t="s">
        <v>1588</v>
      </c>
      <c r="J131" s="231" t="str">
        <f t="shared" si="6"/>
        <v>GoldJapan Mint</v>
      </c>
      <c r="K131" s="231" t="str">
        <f t="shared" si="7"/>
        <v>GoldJapan Mint</v>
      </c>
    </row>
    <row r="132" spans="1:11">
      <c r="A132" s="209" t="s">
        <v>1119</v>
      </c>
      <c r="B132" s="209" t="s">
        <v>1590</v>
      </c>
      <c r="C132" s="209" t="s">
        <v>2282</v>
      </c>
      <c r="D132" s="209" t="s">
        <v>1090</v>
      </c>
      <c r="E132" s="209" t="s">
        <v>681</v>
      </c>
      <c r="F132" s="283" t="s">
        <v>13217</v>
      </c>
      <c r="H132" s="209" t="s">
        <v>1589</v>
      </c>
      <c r="I132" s="209" t="s">
        <v>13596</v>
      </c>
      <c r="J132" s="231" t="str">
        <f t="shared" si="6"/>
        <v>GoldJCC</v>
      </c>
      <c r="K132" s="231" t="str">
        <f t="shared" si="7"/>
        <v>GoldJCC</v>
      </c>
    </row>
    <row r="133" spans="1:11">
      <c r="A133" s="209" t="s">
        <v>1119</v>
      </c>
      <c r="B133" s="209" t="s">
        <v>2282</v>
      </c>
      <c r="C133" s="209" t="s">
        <v>2282</v>
      </c>
      <c r="D133" s="209" t="s">
        <v>1090</v>
      </c>
      <c r="E133" s="209" t="s">
        <v>681</v>
      </c>
      <c r="F133" s="283" t="s">
        <v>13217</v>
      </c>
      <c r="H133" s="209" t="s">
        <v>1589</v>
      </c>
      <c r="I133" s="209" t="s">
        <v>13596</v>
      </c>
      <c r="J133" s="231" t="str">
        <f t="shared" si="6"/>
        <v>GoldJiangxi Copper Co., Ltd.</v>
      </c>
      <c r="K133" s="231" t="str">
        <f t="shared" si="7"/>
        <v>GoldJiangxi Copper Co., Ltd.</v>
      </c>
    </row>
    <row r="134" spans="1:11">
      <c r="A134" s="209" t="s">
        <v>1119</v>
      </c>
      <c r="B134" s="209" t="s">
        <v>1009</v>
      </c>
      <c r="C134" s="209" t="s">
        <v>2269</v>
      </c>
      <c r="D134" s="209" t="s">
        <v>1087</v>
      </c>
      <c r="E134" s="209" t="s">
        <v>683</v>
      </c>
      <c r="F134" s="283" t="s">
        <v>13217</v>
      </c>
      <c r="H134" s="209" t="s">
        <v>1594</v>
      </c>
      <c r="I134" s="209" t="s">
        <v>1595</v>
      </c>
      <c r="J134" s="231" t="str">
        <f t="shared" si="6"/>
        <v>GoldJohnson Matthey Canada</v>
      </c>
      <c r="K134" s="231" t="str">
        <f t="shared" si="7"/>
        <v>GoldJohnson Matthey Canada</v>
      </c>
    </row>
    <row r="135" spans="1:11">
      <c r="A135" s="209" t="s">
        <v>1119</v>
      </c>
      <c r="B135" s="209" t="s">
        <v>2129</v>
      </c>
      <c r="C135" s="209" t="s">
        <v>2184</v>
      </c>
      <c r="D135" s="209" t="s">
        <v>2415</v>
      </c>
      <c r="E135" s="209" t="s">
        <v>682</v>
      </c>
      <c r="F135" s="283" t="s">
        <v>13217</v>
      </c>
      <c r="H135" s="209" t="s">
        <v>1591</v>
      </c>
      <c r="I135" s="209" t="s">
        <v>1592</v>
      </c>
      <c r="J135" s="231" t="str">
        <f t="shared" ref="J135:J198" si="8">A135&amp;B135</f>
        <v>GoldJohnson Matthey Inc.</v>
      </c>
      <c r="K135" s="231" t="str">
        <f t="shared" ref="K135:K198" si="9">A135&amp;B135</f>
        <v>GoldJohnson Matthey Inc.</v>
      </c>
    </row>
    <row r="136" spans="1:11">
      <c r="A136" s="209" t="s">
        <v>1119</v>
      </c>
      <c r="B136" s="209" t="s">
        <v>1593</v>
      </c>
      <c r="C136" s="209" t="s">
        <v>2184</v>
      </c>
      <c r="D136" s="209" t="s">
        <v>2415</v>
      </c>
      <c r="E136" s="209" t="s">
        <v>682</v>
      </c>
      <c r="F136" s="283" t="s">
        <v>13217</v>
      </c>
      <c r="H136" s="209" t="s">
        <v>1591</v>
      </c>
      <c r="I136" s="209" t="s">
        <v>1592</v>
      </c>
      <c r="J136" s="231" t="str">
        <f t="shared" si="8"/>
        <v>GoldJohnson Matthey Inc. (USA)</v>
      </c>
      <c r="K136" s="231" t="str">
        <f t="shared" si="9"/>
        <v>GoldJohnson Matthey Inc. (USA)</v>
      </c>
    </row>
    <row r="137" spans="1:11">
      <c r="A137" s="209" t="s">
        <v>1119</v>
      </c>
      <c r="B137" s="209" t="s">
        <v>2130</v>
      </c>
      <c r="C137" s="209" t="s">
        <v>2269</v>
      </c>
      <c r="D137" s="209" t="s">
        <v>1087</v>
      </c>
      <c r="E137" s="209" t="s">
        <v>683</v>
      </c>
      <c r="F137" s="283" t="s">
        <v>13217</v>
      </c>
      <c r="H137" s="209" t="s">
        <v>1594</v>
      </c>
      <c r="I137" s="209" t="s">
        <v>1595</v>
      </c>
      <c r="J137" s="231" t="str">
        <f t="shared" si="8"/>
        <v>GoldJohnson Matthey Limited</v>
      </c>
      <c r="K137" s="231" t="str">
        <f t="shared" si="9"/>
        <v>GoldJohnson Matthey Limited</v>
      </c>
    </row>
    <row r="138" spans="1:11">
      <c r="A138" s="209" t="s">
        <v>1119</v>
      </c>
      <c r="B138" s="209" t="s">
        <v>899</v>
      </c>
      <c r="C138" s="209" t="s">
        <v>899</v>
      </c>
      <c r="D138" s="209" t="s">
        <v>873</v>
      </c>
      <c r="E138" s="209" t="s">
        <v>684</v>
      </c>
      <c r="F138" s="283" t="s">
        <v>13217</v>
      </c>
      <c r="H138" s="209" t="s">
        <v>1596</v>
      </c>
      <c r="I138" s="209" t="s">
        <v>9921</v>
      </c>
      <c r="J138" s="231" t="str">
        <f t="shared" si="8"/>
        <v>GoldJSC Ekaterinburg Non-Ferrous Metal Processing Plant</v>
      </c>
      <c r="K138" s="231" t="str">
        <f t="shared" si="9"/>
        <v>GoldJSC Ekaterinburg Non-Ferrous Metal Processing Plant</v>
      </c>
    </row>
    <row r="139" spans="1:11">
      <c r="A139" s="209" t="s">
        <v>1119</v>
      </c>
      <c r="B139" s="209" t="s">
        <v>15029</v>
      </c>
      <c r="C139" s="209" t="s">
        <v>15029</v>
      </c>
      <c r="D139" s="209" t="s">
        <v>873</v>
      </c>
      <c r="E139" s="209" t="s">
        <v>668</v>
      </c>
      <c r="F139" s="283" t="s">
        <v>13217</v>
      </c>
      <c r="H139" s="209" t="s">
        <v>1574</v>
      </c>
      <c r="I139" s="209" t="s">
        <v>9983</v>
      </c>
      <c r="J139" s="231" t="str">
        <f t="shared" si="8"/>
        <v>GoldJSC Novosibirsk Refinery</v>
      </c>
      <c r="K139" s="231" t="str">
        <f t="shared" si="9"/>
        <v>GoldJSC Novosibirsk Refinery</v>
      </c>
    </row>
    <row r="140" spans="1:11">
      <c r="A140" s="209" t="s">
        <v>1119</v>
      </c>
      <c r="B140" s="209" t="s">
        <v>1395</v>
      </c>
      <c r="C140" s="209" t="s">
        <v>1395</v>
      </c>
      <c r="D140" s="209" t="s">
        <v>873</v>
      </c>
      <c r="E140" s="209" t="s">
        <v>685</v>
      </c>
      <c r="F140" s="283" t="s">
        <v>13217</v>
      </c>
      <c r="H140" s="209" t="s">
        <v>1596</v>
      </c>
      <c r="I140" s="209" t="s">
        <v>9921</v>
      </c>
      <c r="J140" s="231" t="str">
        <f t="shared" si="8"/>
        <v>GoldJSC Uralelectromed</v>
      </c>
      <c r="K140" s="231" t="str">
        <f t="shared" si="9"/>
        <v>GoldJSC Uralelectromed</v>
      </c>
    </row>
    <row r="141" spans="1:11">
      <c r="A141" s="209" t="s">
        <v>1119</v>
      </c>
      <c r="B141" s="209" t="s">
        <v>53</v>
      </c>
      <c r="C141" s="209" t="s">
        <v>53</v>
      </c>
      <c r="D141" s="209" t="s">
        <v>1098</v>
      </c>
      <c r="E141" s="209" t="s">
        <v>686</v>
      </c>
      <c r="F141" s="283" t="s">
        <v>13217</v>
      </c>
      <c r="H141" s="209" t="s">
        <v>2345</v>
      </c>
      <c r="I141" s="209" t="s">
        <v>6642</v>
      </c>
      <c r="J141" s="231" t="str">
        <f t="shared" si="8"/>
        <v>GoldJX Nippon Mining &amp; Metals Co., Ltd.</v>
      </c>
      <c r="K141" s="231" t="str">
        <f t="shared" si="9"/>
        <v>GoldJX Nippon Mining &amp; Metals Co., Ltd.</v>
      </c>
    </row>
    <row r="142" spans="1:11">
      <c r="A142" s="209" t="s">
        <v>1119</v>
      </c>
      <c r="B142" s="209" t="s">
        <v>15032</v>
      </c>
      <c r="C142" s="209" t="s">
        <v>15032</v>
      </c>
      <c r="D142" s="209" t="s">
        <v>13062</v>
      </c>
      <c r="E142" s="209" t="s">
        <v>15033</v>
      </c>
      <c r="F142" s="283" t="s">
        <v>13217</v>
      </c>
      <c r="H142" s="209" t="s">
        <v>15101</v>
      </c>
      <c r="I142" s="209" t="s">
        <v>15554</v>
      </c>
      <c r="J142" s="231" t="str">
        <f t="shared" si="8"/>
        <v>GoldK.A. Rasmussen</v>
      </c>
      <c r="K142" s="231" t="str">
        <f t="shared" si="9"/>
        <v>GoldK.A. Rasmussen</v>
      </c>
    </row>
    <row r="143" spans="1:11">
      <c r="A143" s="209" t="s">
        <v>1119</v>
      </c>
      <c r="B143" s="209" t="s">
        <v>1697</v>
      </c>
      <c r="C143" s="209" t="s">
        <v>1697</v>
      </c>
      <c r="D143" s="209" t="s">
        <v>1082</v>
      </c>
      <c r="E143" s="209" t="s">
        <v>1698</v>
      </c>
      <c r="F143" s="283" t="s">
        <v>13217</v>
      </c>
      <c r="H143" s="209" t="s">
        <v>1694</v>
      </c>
      <c r="I143" s="209" t="s">
        <v>2555</v>
      </c>
      <c r="J143" s="231" t="str">
        <f t="shared" si="8"/>
        <v>GoldKaloti Precious Metals</v>
      </c>
      <c r="K143" s="231" t="str">
        <f t="shared" si="9"/>
        <v>GoldKaloti Precious Metals</v>
      </c>
    </row>
    <row r="144" spans="1:11">
      <c r="A144" s="209" t="s">
        <v>1119</v>
      </c>
      <c r="B144" s="209" t="s">
        <v>2178</v>
      </c>
      <c r="C144" s="209" t="s">
        <v>2178</v>
      </c>
      <c r="D144" s="209" t="s">
        <v>1099</v>
      </c>
      <c r="E144" s="209" t="s">
        <v>2179</v>
      </c>
      <c r="F144" s="283" t="s">
        <v>13217</v>
      </c>
      <c r="H144" s="209" t="s">
        <v>2180</v>
      </c>
      <c r="I144" s="209" t="s">
        <v>7036</v>
      </c>
      <c r="J144" s="231" t="str">
        <f t="shared" si="8"/>
        <v>GoldKazakhmys Smelting LLC</v>
      </c>
      <c r="K144" s="231" t="str">
        <f t="shared" si="9"/>
        <v>GoldKazakhmys Smelting LLC</v>
      </c>
    </row>
    <row r="145" spans="1:11">
      <c r="A145" s="209" t="s">
        <v>1119</v>
      </c>
      <c r="B145" s="209" t="s">
        <v>1597</v>
      </c>
      <c r="C145" s="209" t="s">
        <v>1597</v>
      </c>
      <c r="D145" s="209" t="s">
        <v>1099</v>
      </c>
      <c r="E145" s="209" t="s">
        <v>687</v>
      </c>
      <c r="F145" s="283" t="s">
        <v>13217</v>
      </c>
      <c r="H145" s="209" t="s">
        <v>1598</v>
      </c>
      <c r="I145" s="209" t="s">
        <v>7036</v>
      </c>
      <c r="J145" s="231" t="str">
        <f t="shared" si="8"/>
        <v>GoldKazzinc</v>
      </c>
      <c r="K145" s="231" t="str">
        <f t="shared" si="9"/>
        <v>GoldKazzinc</v>
      </c>
    </row>
    <row r="146" spans="1:11">
      <c r="A146" s="209" t="s">
        <v>1119</v>
      </c>
      <c r="B146" s="209" t="s">
        <v>688</v>
      </c>
      <c r="C146" s="209" t="s">
        <v>688</v>
      </c>
      <c r="D146" s="209" t="s">
        <v>2415</v>
      </c>
      <c r="E146" s="209" t="s">
        <v>689</v>
      </c>
      <c r="F146" s="283" t="s">
        <v>13217</v>
      </c>
      <c r="H146" s="209" t="s">
        <v>1599</v>
      </c>
      <c r="I146" s="209" t="s">
        <v>1592</v>
      </c>
      <c r="J146" s="231" t="str">
        <f t="shared" si="8"/>
        <v>GoldKennecott Utah Copper LLC</v>
      </c>
      <c r="K146" s="231" t="str">
        <f t="shared" si="9"/>
        <v>GoldKennecott Utah Copper LLC</v>
      </c>
    </row>
    <row r="147" spans="1:11">
      <c r="A147" s="209" t="s">
        <v>1119</v>
      </c>
      <c r="B147" s="209" t="s">
        <v>2488</v>
      </c>
      <c r="C147" s="209" t="s">
        <v>12684</v>
      </c>
      <c r="D147" s="209" t="s">
        <v>872</v>
      </c>
      <c r="E147" s="209" t="s">
        <v>1377</v>
      </c>
      <c r="F147" s="283" t="s">
        <v>13217</v>
      </c>
      <c r="H147" s="209" t="s">
        <v>1687</v>
      </c>
      <c r="I147" s="209" t="s">
        <v>9472</v>
      </c>
      <c r="J147" s="231" t="str">
        <f t="shared" si="8"/>
        <v>GoldKGHM Polska Miedz S.A.</v>
      </c>
      <c r="K147" s="231" t="str">
        <f t="shared" si="9"/>
        <v>GoldKGHM Polska Miedz S.A.</v>
      </c>
    </row>
    <row r="148" spans="1:11">
      <c r="A148" s="209" t="s">
        <v>1119</v>
      </c>
      <c r="B148" s="209" t="s">
        <v>12684</v>
      </c>
      <c r="C148" s="209" t="s">
        <v>12684</v>
      </c>
      <c r="D148" s="209" t="s">
        <v>872</v>
      </c>
      <c r="E148" s="209" t="s">
        <v>1377</v>
      </c>
      <c r="F148" s="283" t="s">
        <v>13217</v>
      </c>
      <c r="H148" s="209" t="s">
        <v>1687</v>
      </c>
      <c r="I148" s="209" t="s">
        <v>9472</v>
      </c>
      <c r="J148" s="231" t="str">
        <f t="shared" si="8"/>
        <v>GoldKGHM Polska Miedz Spolka Akcyjna</v>
      </c>
      <c r="K148" s="231" t="str">
        <f t="shared" si="9"/>
        <v>GoldKGHM Polska Miedz Spolka Akcyjna</v>
      </c>
    </row>
    <row r="149" spans="1:11">
      <c r="A149" s="209" t="s">
        <v>1119</v>
      </c>
      <c r="B149" s="209" t="s">
        <v>1376</v>
      </c>
      <c r="C149" s="209" t="s">
        <v>12684</v>
      </c>
      <c r="D149" s="209" t="s">
        <v>872</v>
      </c>
      <c r="E149" s="209" t="s">
        <v>1377</v>
      </c>
      <c r="F149" s="283" t="s">
        <v>13217</v>
      </c>
      <c r="H149" s="209" t="s">
        <v>1687</v>
      </c>
      <c r="I149" s="209" t="s">
        <v>9472</v>
      </c>
      <c r="J149" s="231" t="str">
        <f t="shared" si="8"/>
        <v>GoldKGHM Polska Miedź Spółka Akcyjna</v>
      </c>
      <c r="K149" s="231" t="str">
        <f t="shared" si="9"/>
        <v>GoldKGHM Polska Miedź Spółka Akcyjna</v>
      </c>
    </row>
    <row r="150" spans="1:11">
      <c r="A150" s="209" t="s">
        <v>1119</v>
      </c>
      <c r="B150" s="209" t="s">
        <v>15788</v>
      </c>
      <c r="C150" s="209" t="s">
        <v>12904</v>
      </c>
      <c r="D150" s="209" t="s">
        <v>1098</v>
      </c>
      <c r="E150" s="209" t="s">
        <v>736</v>
      </c>
      <c r="F150" s="283" t="s">
        <v>13217</v>
      </c>
      <c r="H150" s="209" t="s">
        <v>12918</v>
      </c>
      <c r="I150" s="209" t="s">
        <v>6605</v>
      </c>
      <c r="J150" s="231" t="str">
        <f t="shared" si="8"/>
        <v>GoldKochi daiicihi Yamaminami plant</v>
      </c>
      <c r="K150" s="231" t="str">
        <f t="shared" si="9"/>
        <v>GoldKochi daiicihi Yamaminami plant</v>
      </c>
    </row>
    <row r="151" spans="1:11">
      <c r="A151" s="209" t="s">
        <v>1119</v>
      </c>
      <c r="B151" s="209" t="s">
        <v>2131</v>
      </c>
      <c r="C151" s="209" t="s">
        <v>2131</v>
      </c>
      <c r="D151" s="209" t="s">
        <v>1098</v>
      </c>
      <c r="E151" s="209" t="s">
        <v>690</v>
      </c>
      <c r="F151" s="283" t="s">
        <v>13217</v>
      </c>
      <c r="H151" s="209" t="s">
        <v>1600</v>
      </c>
      <c r="I151" s="209" t="s">
        <v>1573</v>
      </c>
      <c r="J151" s="231" t="str">
        <f t="shared" si="8"/>
        <v>GoldKojima Chemicals Co., Ltd.</v>
      </c>
      <c r="K151" s="231" t="str">
        <f t="shared" si="9"/>
        <v>GoldKojima Chemicals Co., Ltd.</v>
      </c>
    </row>
    <row r="152" spans="1:11">
      <c r="A152" s="209" t="s">
        <v>1119</v>
      </c>
      <c r="B152" s="209" t="s">
        <v>1601</v>
      </c>
      <c r="C152" s="209" t="s">
        <v>2131</v>
      </c>
      <c r="D152" s="209" t="s">
        <v>1098</v>
      </c>
      <c r="E152" s="209" t="s">
        <v>690</v>
      </c>
      <c r="F152" s="283" t="s">
        <v>13217</v>
      </c>
      <c r="H152" s="209" t="s">
        <v>1600</v>
      </c>
      <c r="I152" s="209" t="s">
        <v>1573</v>
      </c>
      <c r="J152" s="231" t="str">
        <f t="shared" si="8"/>
        <v>GoldKojima Kagaku Yakuhin Co., Ltd</v>
      </c>
      <c r="K152" s="231" t="str">
        <f t="shared" si="9"/>
        <v>GoldKojima Kagaku Yakuhin Co., Ltd</v>
      </c>
    </row>
    <row r="153" spans="1:11">
      <c r="A153" s="209" t="s">
        <v>1119</v>
      </c>
      <c r="B153" s="209" t="s">
        <v>2202</v>
      </c>
      <c r="C153" s="209" t="s">
        <v>12684</v>
      </c>
      <c r="D153" s="209" t="s">
        <v>872</v>
      </c>
      <c r="E153" s="209" t="s">
        <v>1377</v>
      </c>
      <c r="F153" s="283" t="s">
        <v>13217</v>
      </c>
      <c r="H153" s="209" t="s">
        <v>1687</v>
      </c>
      <c r="I153" s="209" t="s">
        <v>9472</v>
      </c>
      <c r="J153" s="231" t="str">
        <f t="shared" si="8"/>
        <v>GoldKombinat Gorniczo Hutniczy Miedz Polska Miedz S.A.</v>
      </c>
      <c r="K153" s="231" t="str">
        <f t="shared" si="9"/>
        <v>GoldKombinat Gorniczo Hutniczy Miedz Polska Miedz S.A.</v>
      </c>
    </row>
    <row r="154" spans="1:11">
      <c r="A154" s="209" t="s">
        <v>1119</v>
      </c>
      <c r="B154" s="209" t="s">
        <v>2285</v>
      </c>
      <c r="C154" s="209" t="s">
        <v>2285</v>
      </c>
      <c r="D154" s="209" t="s">
        <v>1101</v>
      </c>
      <c r="E154" s="209" t="s">
        <v>1704</v>
      </c>
      <c r="F154" s="283" t="s">
        <v>13217</v>
      </c>
      <c r="H154" s="209" t="s">
        <v>15789</v>
      </c>
      <c r="I154" s="209" t="s">
        <v>12855</v>
      </c>
      <c r="J154" s="231" t="str">
        <f t="shared" si="8"/>
        <v>GoldKorea Zinc Co., Ltd.</v>
      </c>
      <c r="K154" s="231" t="str">
        <f t="shared" si="9"/>
        <v>GoldKorea Zinc Co., Ltd.</v>
      </c>
    </row>
    <row r="155" spans="1:11">
      <c r="A155" s="209" t="s">
        <v>1119</v>
      </c>
      <c r="B155" s="209" t="s">
        <v>15790</v>
      </c>
      <c r="C155" s="209" t="s">
        <v>15773</v>
      </c>
      <c r="D155" s="209" t="s">
        <v>870</v>
      </c>
      <c r="E155" s="209" t="s">
        <v>15774</v>
      </c>
      <c r="F155" s="283" t="s">
        <v>13217</v>
      </c>
      <c r="H155" s="209" t="s">
        <v>15775</v>
      </c>
      <c r="I155" s="209" t="s">
        <v>9109</v>
      </c>
      <c r="J155" s="231" t="str">
        <f t="shared" si="8"/>
        <v>GoldKori Plant</v>
      </c>
      <c r="K155" s="231" t="str">
        <f t="shared" si="9"/>
        <v>GoldKori Plant</v>
      </c>
    </row>
    <row r="156" spans="1:11">
      <c r="A156" s="209" t="s">
        <v>1119</v>
      </c>
      <c r="B156" s="209" t="s">
        <v>15034</v>
      </c>
      <c r="C156" s="209" t="s">
        <v>896</v>
      </c>
      <c r="D156" s="209" t="s">
        <v>1098</v>
      </c>
      <c r="E156" s="209" t="s">
        <v>667</v>
      </c>
      <c r="F156" s="283" t="s">
        <v>13217</v>
      </c>
      <c r="H156" s="209" t="s">
        <v>1567</v>
      </c>
      <c r="I156" s="209" t="s">
        <v>1568</v>
      </c>
      <c r="J156" s="231" t="str">
        <f t="shared" si="8"/>
        <v>GoldKosak Seiren</v>
      </c>
      <c r="K156" s="231" t="str">
        <f t="shared" si="9"/>
        <v>GoldKosak Seiren</v>
      </c>
    </row>
    <row r="157" spans="1:11">
      <c r="A157" s="209" t="s">
        <v>1119</v>
      </c>
      <c r="B157" s="209" t="s">
        <v>12897</v>
      </c>
      <c r="C157" s="209" t="s">
        <v>688</v>
      </c>
      <c r="D157" s="209" t="s">
        <v>2415</v>
      </c>
      <c r="E157" s="209" t="s">
        <v>689</v>
      </c>
      <c r="F157" s="283" t="s">
        <v>13217</v>
      </c>
      <c r="H157" s="209" t="s">
        <v>1599</v>
      </c>
      <c r="I157" s="209" t="s">
        <v>1592</v>
      </c>
      <c r="J157" s="231" t="str">
        <f t="shared" si="8"/>
        <v>GoldKUC</v>
      </c>
      <c r="K157" s="231" t="str">
        <f t="shared" si="9"/>
        <v>GoldKUC</v>
      </c>
    </row>
    <row r="158" spans="1:11">
      <c r="A158" s="209" t="s">
        <v>1119</v>
      </c>
      <c r="B158" s="209" t="s">
        <v>13823</v>
      </c>
      <c r="C158" s="209" t="s">
        <v>13823</v>
      </c>
      <c r="D158" s="209" t="s">
        <v>1096</v>
      </c>
      <c r="E158" s="209" t="s">
        <v>13838</v>
      </c>
      <c r="F158" s="283" t="s">
        <v>13217</v>
      </c>
      <c r="H158" s="209" t="s">
        <v>13850</v>
      </c>
      <c r="I158" s="209" t="s">
        <v>15553</v>
      </c>
      <c r="J158" s="231" t="str">
        <f t="shared" si="8"/>
        <v>GoldKundan Care Products Ltd.</v>
      </c>
      <c r="K158" s="231" t="str">
        <f t="shared" si="9"/>
        <v>GoldKundan Care Products Ltd.</v>
      </c>
    </row>
    <row r="159" spans="1:11">
      <c r="A159" s="209" t="s">
        <v>1119</v>
      </c>
      <c r="B159" s="209" t="s">
        <v>836</v>
      </c>
      <c r="C159" s="209" t="s">
        <v>836</v>
      </c>
      <c r="D159" s="209" t="s">
        <v>1100</v>
      </c>
      <c r="E159" s="209" t="s">
        <v>691</v>
      </c>
      <c r="F159" s="283" t="s">
        <v>13217</v>
      </c>
      <c r="H159" s="209" t="s">
        <v>1602</v>
      </c>
      <c r="I159" s="209" t="s">
        <v>12838</v>
      </c>
      <c r="J159" s="231" t="str">
        <f t="shared" si="8"/>
        <v>GoldKyrgyzaltyn JSC</v>
      </c>
      <c r="K159" s="231" t="str">
        <f t="shared" si="9"/>
        <v>GoldKyrgyzaltyn JSC</v>
      </c>
    </row>
    <row r="160" spans="1:11">
      <c r="A160" s="209" t="s">
        <v>1119</v>
      </c>
      <c r="B160" s="209" t="s">
        <v>2489</v>
      </c>
      <c r="C160" s="209" t="s">
        <v>2489</v>
      </c>
      <c r="D160" s="209" t="s">
        <v>873</v>
      </c>
      <c r="E160" s="209" t="s">
        <v>2490</v>
      </c>
      <c r="F160" s="283" t="s">
        <v>13217</v>
      </c>
      <c r="H160" s="209" t="s">
        <v>12386</v>
      </c>
      <c r="I160" s="209" t="s">
        <v>9928</v>
      </c>
      <c r="J160" s="231" t="str">
        <f t="shared" si="8"/>
        <v>GoldKyshtym Copper-Electrolytic Plant ZAO</v>
      </c>
      <c r="K160" s="231" t="str">
        <f t="shared" si="9"/>
        <v>GoldKyshtym Copper-Electrolytic Plant ZAO</v>
      </c>
    </row>
    <row r="161" spans="1:11">
      <c r="A161" s="209" t="s">
        <v>1119</v>
      </c>
      <c r="B161" s="209" t="s">
        <v>2203</v>
      </c>
      <c r="C161" s="209" t="s">
        <v>895</v>
      </c>
      <c r="D161" s="209" t="s">
        <v>1103</v>
      </c>
      <c r="E161" s="209" t="s">
        <v>659</v>
      </c>
      <c r="F161" s="283" t="s">
        <v>13217</v>
      </c>
      <c r="H161" s="209" t="s">
        <v>1552</v>
      </c>
      <c r="I161" s="209" t="s">
        <v>1553</v>
      </c>
      <c r="J161" s="231" t="str">
        <f t="shared" si="8"/>
        <v>GoldLa Caridad</v>
      </c>
      <c r="K161" s="231" t="str">
        <f t="shared" si="9"/>
        <v>GoldLa Caridad</v>
      </c>
    </row>
    <row r="162" spans="1:11">
      <c r="A162" s="209" t="s">
        <v>1119</v>
      </c>
      <c r="B162" s="209" t="s">
        <v>23</v>
      </c>
      <c r="C162" s="209" t="s">
        <v>15020</v>
      </c>
      <c r="D162" s="209" t="s">
        <v>1090</v>
      </c>
      <c r="E162" s="209" t="s">
        <v>728</v>
      </c>
      <c r="F162" s="283" t="s">
        <v>13217</v>
      </c>
      <c r="H162" s="209" t="s">
        <v>1647</v>
      </c>
      <c r="I162" s="209" t="s">
        <v>13597</v>
      </c>
      <c r="J162" s="231" t="str">
        <f t="shared" si="8"/>
        <v>GoldLAIZHOU SHANDONG</v>
      </c>
      <c r="K162" s="231" t="str">
        <f t="shared" si="9"/>
        <v>GoldLAIZHOU SHANDONG</v>
      </c>
    </row>
    <row r="163" spans="1:11">
      <c r="A163" s="209" t="s">
        <v>1119</v>
      </c>
      <c r="B163" s="209" t="s">
        <v>2286</v>
      </c>
      <c r="C163" s="209" t="s">
        <v>2286</v>
      </c>
      <c r="D163" s="209" t="s">
        <v>874</v>
      </c>
      <c r="E163" s="209" t="s">
        <v>692</v>
      </c>
      <c r="F163" s="283" t="s">
        <v>13217</v>
      </c>
      <c r="H163" s="209" t="s">
        <v>1603</v>
      </c>
      <c r="I163" s="209" t="s">
        <v>10065</v>
      </c>
      <c r="J163" s="231" t="str">
        <f t="shared" si="8"/>
        <v>GoldL'azurde Company For Jewelry</v>
      </c>
      <c r="K163" s="231" t="str">
        <f t="shared" si="9"/>
        <v>GoldL'azurde Company For Jewelry</v>
      </c>
    </row>
    <row r="164" spans="1:11">
      <c r="A164" s="209" t="s">
        <v>1119</v>
      </c>
      <c r="B164" s="209" t="s">
        <v>2421</v>
      </c>
      <c r="C164" s="209" t="s">
        <v>2287</v>
      </c>
      <c r="D164" s="209" t="s">
        <v>1090</v>
      </c>
      <c r="E164" s="209" t="s">
        <v>1378</v>
      </c>
      <c r="F164" s="283" t="s">
        <v>13217</v>
      </c>
      <c r="H164" s="209" t="s">
        <v>1604</v>
      </c>
      <c r="I164" s="209" t="s">
        <v>13598</v>
      </c>
      <c r="J164" s="231" t="str">
        <f t="shared" si="8"/>
        <v>GoldLinBao Gold Mining</v>
      </c>
      <c r="K164" s="231" t="str">
        <f t="shared" si="9"/>
        <v>GoldLinBao Gold Mining</v>
      </c>
    </row>
    <row r="165" spans="1:11">
      <c r="A165" s="209" t="s">
        <v>1119</v>
      </c>
      <c r="B165" s="209" t="s">
        <v>2287</v>
      </c>
      <c r="C165" s="209" t="s">
        <v>2287</v>
      </c>
      <c r="D165" s="209" t="s">
        <v>1090</v>
      </c>
      <c r="E165" s="209" t="s">
        <v>1378</v>
      </c>
      <c r="F165" s="283" t="s">
        <v>13217</v>
      </c>
      <c r="H165" s="209" t="s">
        <v>1604</v>
      </c>
      <c r="I165" s="209" t="s">
        <v>13598</v>
      </c>
      <c r="J165" s="231" t="str">
        <f t="shared" si="8"/>
        <v>GoldLingbao Gold Co., Ltd.</v>
      </c>
      <c r="K165" s="231" t="str">
        <f t="shared" si="9"/>
        <v>GoldLingbao Gold Co., Ltd.</v>
      </c>
    </row>
    <row r="166" spans="1:11">
      <c r="A166" s="209" t="s">
        <v>1119</v>
      </c>
      <c r="B166" s="209" t="s">
        <v>2132</v>
      </c>
      <c r="C166" s="209" t="s">
        <v>2132</v>
      </c>
      <c r="D166" s="209" t="s">
        <v>1090</v>
      </c>
      <c r="E166" s="209" t="s">
        <v>693</v>
      </c>
      <c r="F166" s="283" t="s">
        <v>13217</v>
      </c>
      <c r="H166" s="209" t="s">
        <v>1604</v>
      </c>
      <c r="I166" s="209" t="s">
        <v>13598</v>
      </c>
      <c r="J166" s="231" t="str">
        <f t="shared" si="8"/>
        <v>GoldLingbao Jinyuan Tonghui Refinery Co., Ltd.</v>
      </c>
      <c r="K166" s="231" t="str">
        <f t="shared" si="9"/>
        <v>GoldLingbao Jinyuan Tonghui Refinery Co., Ltd.</v>
      </c>
    </row>
    <row r="167" spans="1:11">
      <c r="A167" s="209" t="s">
        <v>1119</v>
      </c>
      <c r="B167" s="209" t="s">
        <v>2422</v>
      </c>
      <c r="C167" s="209" t="s">
        <v>2422</v>
      </c>
      <c r="D167" s="209" t="s">
        <v>1081</v>
      </c>
      <c r="E167" s="209" t="s">
        <v>2423</v>
      </c>
      <c r="F167" s="283" t="s">
        <v>13217</v>
      </c>
      <c r="H167" s="209" t="s">
        <v>2433</v>
      </c>
      <c r="I167" s="209" t="s">
        <v>2433</v>
      </c>
      <c r="J167" s="231" t="str">
        <f t="shared" si="8"/>
        <v>GoldL'Orfebre S.A.</v>
      </c>
      <c r="K167" s="231" t="str">
        <f t="shared" si="9"/>
        <v>GoldL'Orfebre S.A.</v>
      </c>
    </row>
    <row r="168" spans="1:11">
      <c r="A168" s="209" t="s">
        <v>1119</v>
      </c>
      <c r="B168" s="209" t="s">
        <v>15791</v>
      </c>
      <c r="C168" s="209" t="s">
        <v>15791</v>
      </c>
      <c r="D168" s="209" t="s">
        <v>1101</v>
      </c>
      <c r="E168" s="209" t="s">
        <v>694</v>
      </c>
      <c r="F168" s="283" t="s">
        <v>13217</v>
      </c>
      <c r="H168" s="209" t="s">
        <v>1605</v>
      </c>
      <c r="I168" s="209" t="s">
        <v>12845</v>
      </c>
      <c r="J168" s="231" t="str">
        <f t="shared" si="8"/>
        <v>GoldLS MnM Inc.</v>
      </c>
      <c r="K168" s="231" t="str">
        <f t="shared" si="9"/>
        <v>GoldLS MnM Inc.</v>
      </c>
    </row>
    <row r="169" spans="1:11">
      <c r="A169" s="209" t="s">
        <v>1119</v>
      </c>
      <c r="B169" s="209" t="s">
        <v>13818</v>
      </c>
      <c r="C169" s="209" t="s">
        <v>13818</v>
      </c>
      <c r="D169" s="209" t="s">
        <v>1101</v>
      </c>
      <c r="E169" s="209" t="s">
        <v>2481</v>
      </c>
      <c r="F169" s="283" t="s">
        <v>13217</v>
      </c>
      <c r="H169" s="209" t="s">
        <v>2482</v>
      </c>
      <c r="I169" s="209" t="s">
        <v>12844</v>
      </c>
      <c r="J169" s="231" t="str">
        <f t="shared" si="8"/>
        <v>GoldLT Metal Ltd.</v>
      </c>
      <c r="K169" s="231" t="str">
        <f t="shared" si="9"/>
        <v>GoldLT Metal Ltd.</v>
      </c>
    </row>
    <row r="170" spans="1:11">
      <c r="A170" s="209" t="s">
        <v>1119</v>
      </c>
      <c r="B170" s="209" t="s">
        <v>1606</v>
      </c>
      <c r="C170" s="209" t="s">
        <v>1606</v>
      </c>
      <c r="D170" s="209" t="s">
        <v>1090</v>
      </c>
      <c r="E170" s="209" t="s">
        <v>696</v>
      </c>
      <c r="F170" s="283" t="s">
        <v>13217</v>
      </c>
      <c r="H170" s="209" t="s">
        <v>1607</v>
      </c>
      <c r="I170" s="209" t="s">
        <v>13598</v>
      </c>
      <c r="J170" s="231" t="str">
        <f t="shared" si="8"/>
        <v>GoldLuoyang Zijin Yinhui Gold Refinery Co., Ltd.</v>
      </c>
      <c r="K170" s="231" t="str">
        <f t="shared" si="9"/>
        <v>GoldLuoyang Zijin Yinhui Gold Refinery Co., Ltd.</v>
      </c>
    </row>
    <row r="171" spans="1:11">
      <c r="A171" s="209" t="s">
        <v>1119</v>
      </c>
      <c r="B171" s="209" t="s">
        <v>24</v>
      </c>
      <c r="C171" s="209" t="s">
        <v>1606</v>
      </c>
      <c r="D171" s="209" t="s">
        <v>1090</v>
      </c>
      <c r="E171" s="209" t="s">
        <v>696</v>
      </c>
      <c r="F171" s="283" t="s">
        <v>13217</v>
      </c>
      <c r="H171" s="209" t="s">
        <v>1607</v>
      </c>
      <c r="I171" s="209" t="s">
        <v>13598</v>
      </c>
      <c r="J171" s="231" t="str">
        <f t="shared" si="8"/>
        <v>GoldLuoyang Zijin Yinhui Gold Smelting</v>
      </c>
      <c r="K171" s="231" t="str">
        <f t="shared" si="9"/>
        <v>GoldLuoyang Zijin Yinhui Gold Smelting</v>
      </c>
    </row>
    <row r="172" spans="1:11">
      <c r="A172" s="209" t="s">
        <v>1119</v>
      </c>
      <c r="B172" s="209" t="s">
        <v>695</v>
      </c>
      <c r="C172" s="209" t="s">
        <v>1606</v>
      </c>
      <c r="D172" s="209" t="s">
        <v>1090</v>
      </c>
      <c r="E172" s="209" t="s">
        <v>696</v>
      </c>
      <c r="F172" s="283" t="s">
        <v>13217</v>
      </c>
      <c r="H172" s="209" t="s">
        <v>1607</v>
      </c>
      <c r="I172" s="209" t="s">
        <v>13598</v>
      </c>
      <c r="J172" s="231" t="str">
        <f t="shared" si="8"/>
        <v>GoldLuoyang Zijin Yinhui Metal Smelt Co Ltd</v>
      </c>
      <c r="K172" s="231" t="str">
        <f t="shared" si="9"/>
        <v>GoldLuoyang Zijin Yinhui Metal Smelt Co Ltd</v>
      </c>
    </row>
    <row r="173" spans="1:11">
      <c r="A173" s="209" t="s">
        <v>1119</v>
      </c>
      <c r="B173" s="209" t="s">
        <v>2491</v>
      </c>
      <c r="C173" s="209" t="s">
        <v>2491</v>
      </c>
      <c r="D173" s="209" t="s">
        <v>1086</v>
      </c>
      <c r="E173" s="209" t="s">
        <v>2492</v>
      </c>
      <c r="F173" s="283" t="s">
        <v>13217</v>
      </c>
      <c r="H173" s="209" t="s">
        <v>2493</v>
      </c>
      <c r="I173" s="209" t="s">
        <v>1666</v>
      </c>
      <c r="J173" s="231" t="str">
        <f t="shared" si="8"/>
        <v>GoldMarsam Metals</v>
      </c>
      <c r="K173" s="231" t="str">
        <f t="shared" si="9"/>
        <v>GoldMarsam Metals</v>
      </c>
    </row>
    <row r="174" spans="1:11">
      <c r="A174" s="209" t="s">
        <v>1119</v>
      </c>
      <c r="B174" s="209" t="s">
        <v>900</v>
      </c>
      <c r="C174" s="209" t="s">
        <v>900</v>
      </c>
      <c r="D174" s="209" t="s">
        <v>2415</v>
      </c>
      <c r="E174" s="209" t="s">
        <v>697</v>
      </c>
      <c r="F174" s="283" t="s">
        <v>13217</v>
      </c>
      <c r="H174" s="209" t="s">
        <v>1608</v>
      </c>
      <c r="I174" s="209" t="s">
        <v>1609</v>
      </c>
      <c r="J174" s="231" t="str">
        <f t="shared" si="8"/>
        <v>GoldMaterion</v>
      </c>
      <c r="K174" s="231" t="str">
        <f t="shared" si="9"/>
        <v>GoldMaterion</v>
      </c>
    </row>
    <row r="175" spans="1:11">
      <c r="A175" s="209" t="s">
        <v>1119</v>
      </c>
      <c r="B175" s="209" t="s">
        <v>54</v>
      </c>
      <c r="C175" s="209" t="s">
        <v>54</v>
      </c>
      <c r="D175" s="209" t="s">
        <v>1098</v>
      </c>
      <c r="E175" s="209" t="s">
        <v>698</v>
      </c>
      <c r="F175" s="283" t="s">
        <v>13217</v>
      </c>
      <c r="H175" s="209" t="s">
        <v>1610</v>
      </c>
      <c r="I175" s="209" t="s">
        <v>1573</v>
      </c>
      <c r="J175" s="231" t="str">
        <f t="shared" si="8"/>
        <v>GoldMatsuda Sangyo Co., Ltd.</v>
      </c>
      <c r="K175" s="231" t="str">
        <f t="shared" si="9"/>
        <v>GoldMatsuda Sangyo Co., Ltd.</v>
      </c>
    </row>
    <row r="176" spans="1:11">
      <c r="A176" s="209" t="s">
        <v>1119</v>
      </c>
      <c r="B176" s="209" t="s">
        <v>15035</v>
      </c>
      <c r="C176" s="209" t="s">
        <v>15035</v>
      </c>
      <c r="D176" s="209" t="s">
        <v>1096</v>
      </c>
      <c r="E176" s="209" t="s">
        <v>15036</v>
      </c>
      <c r="F176" s="283" t="s">
        <v>13217</v>
      </c>
      <c r="H176" s="209" t="s">
        <v>15102</v>
      </c>
      <c r="I176" s="209" t="s">
        <v>15792</v>
      </c>
      <c r="J176" s="231" t="str">
        <f t="shared" si="8"/>
        <v>GoldMD Overseas</v>
      </c>
      <c r="K176" s="231" t="str">
        <f t="shared" si="9"/>
        <v>GoldMD Overseas</v>
      </c>
    </row>
    <row r="177" spans="1:11">
      <c r="A177" s="209" t="s">
        <v>1119</v>
      </c>
      <c r="B177" s="209" t="s">
        <v>25</v>
      </c>
      <c r="C177" s="209" t="s">
        <v>55</v>
      </c>
      <c r="D177" s="209" t="s">
        <v>1098</v>
      </c>
      <c r="E177" s="209" t="s">
        <v>725</v>
      </c>
      <c r="F177" s="283" t="s">
        <v>13217</v>
      </c>
      <c r="H177" s="209" t="s">
        <v>1654</v>
      </c>
      <c r="I177" s="209" t="s">
        <v>2196</v>
      </c>
      <c r="J177" s="231" t="str">
        <f t="shared" si="8"/>
        <v>GoldMEM(Sumitomo Group)</v>
      </c>
      <c r="K177" s="231" t="str">
        <f t="shared" si="9"/>
        <v>GoldMEM(Sumitomo Group)</v>
      </c>
    </row>
    <row r="178" spans="1:11">
      <c r="A178" s="209" t="s">
        <v>1119</v>
      </c>
      <c r="B178" s="209" t="s">
        <v>15037</v>
      </c>
      <c r="C178" s="209" t="s">
        <v>15037</v>
      </c>
      <c r="D178" s="209" t="s">
        <v>883</v>
      </c>
      <c r="E178" s="209" t="s">
        <v>15038</v>
      </c>
      <c r="F178" s="283" t="s">
        <v>13217</v>
      </c>
      <c r="H178" s="209" t="s">
        <v>15419</v>
      </c>
      <c r="I178" s="209" t="s">
        <v>1636</v>
      </c>
      <c r="J178" s="231" t="str">
        <f t="shared" si="8"/>
        <v>GoldMetal Concentrators SA (Pty) Ltd.</v>
      </c>
      <c r="K178" s="231" t="str">
        <f t="shared" si="9"/>
        <v>GoldMetal Concentrators SA (Pty) Ltd.</v>
      </c>
    </row>
    <row r="179" spans="1:11">
      <c r="A179" s="209" t="s">
        <v>1119</v>
      </c>
      <c r="B179" s="209" t="s">
        <v>2289</v>
      </c>
      <c r="C179" s="209" t="s">
        <v>12407</v>
      </c>
      <c r="D179" s="209" t="s">
        <v>1103</v>
      </c>
      <c r="E179" s="209" t="s">
        <v>703</v>
      </c>
      <c r="F179" s="283" t="s">
        <v>13217</v>
      </c>
      <c r="H179" s="209" t="s">
        <v>1618</v>
      </c>
      <c r="I179" s="209" t="s">
        <v>12863</v>
      </c>
      <c r="J179" s="231" t="str">
        <f t="shared" si="8"/>
        <v>GoldMetal?rgica Met-Mex Pe?oles, S.A. de C.V</v>
      </c>
      <c r="K179" s="231" t="str">
        <f t="shared" si="9"/>
        <v>GoldMetal?rgica Met-Mex Pe?oles, S.A. de C.V</v>
      </c>
    </row>
    <row r="180" spans="1:11">
      <c r="A180" s="209" t="s">
        <v>1119</v>
      </c>
      <c r="B180" s="209" t="s">
        <v>15039</v>
      </c>
      <c r="C180" s="209" t="s">
        <v>15039</v>
      </c>
      <c r="D180" s="209" t="s">
        <v>2415</v>
      </c>
      <c r="E180" s="209" t="s">
        <v>15040</v>
      </c>
      <c r="F180" s="283" t="s">
        <v>13217</v>
      </c>
      <c r="H180" s="209" t="s">
        <v>15103</v>
      </c>
      <c r="I180" s="209" t="s">
        <v>1729</v>
      </c>
      <c r="J180" s="231" t="str">
        <f t="shared" si="8"/>
        <v>GoldMetallix Refining Inc.</v>
      </c>
      <c r="K180" s="231" t="str">
        <f t="shared" si="9"/>
        <v>GoldMetallix Refining Inc.</v>
      </c>
    </row>
    <row r="181" spans="1:11">
      <c r="A181" s="209" t="s">
        <v>1119</v>
      </c>
      <c r="B181" s="209" t="s">
        <v>2494</v>
      </c>
      <c r="C181" s="209" t="s">
        <v>2314</v>
      </c>
      <c r="D181" s="209" t="s">
        <v>1085</v>
      </c>
      <c r="E181" s="209" t="s">
        <v>732</v>
      </c>
      <c r="F181" s="283" t="s">
        <v>13217</v>
      </c>
      <c r="H181" s="209" t="s">
        <v>1667</v>
      </c>
      <c r="I181" s="209" t="s">
        <v>3135</v>
      </c>
      <c r="J181" s="231" t="str">
        <f t="shared" si="8"/>
        <v>GoldMetallurgie Hoboken Overpelt</v>
      </c>
      <c r="K181" s="231" t="str">
        <f t="shared" si="9"/>
        <v>GoldMetallurgie Hoboken Overpelt</v>
      </c>
    </row>
    <row r="182" spans="1:11">
      <c r="A182" s="209" t="s">
        <v>1119</v>
      </c>
      <c r="B182" s="209" t="s">
        <v>1156</v>
      </c>
      <c r="C182" s="209" t="s">
        <v>2288</v>
      </c>
      <c r="D182" s="209" t="s">
        <v>1088</v>
      </c>
      <c r="E182" s="209" t="s">
        <v>701</v>
      </c>
      <c r="F182" s="283" t="s">
        <v>13217</v>
      </c>
      <c r="H182" s="209" t="s">
        <v>1614</v>
      </c>
      <c r="I182" s="209" t="s">
        <v>1615</v>
      </c>
      <c r="J182" s="231" t="str">
        <f t="shared" si="8"/>
        <v>GoldMetalor Switzerland</v>
      </c>
      <c r="K182" s="231" t="str">
        <f t="shared" si="9"/>
        <v>GoldMetalor Switzerland</v>
      </c>
    </row>
    <row r="183" spans="1:11">
      <c r="A183" s="209" t="s">
        <v>1119</v>
      </c>
      <c r="B183" s="209" t="s">
        <v>2134</v>
      </c>
      <c r="C183" s="209" t="s">
        <v>2134</v>
      </c>
      <c r="D183" s="209" t="s">
        <v>1090</v>
      </c>
      <c r="E183" s="209" t="s">
        <v>699</v>
      </c>
      <c r="F183" s="283" t="s">
        <v>13217</v>
      </c>
      <c r="H183" s="209" t="s">
        <v>1613</v>
      </c>
      <c r="I183" s="209" t="s">
        <v>15779</v>
      </c>
      <c r="J183" s="231" t="str">
        <f t="shared" si="8"/>
        <v>GoldMetalor Technologies (Hong Kong) Ltd.</v>
      </c>
      <c r="K183" s="231" t="str">
        <f t="shared" si="9"/>
        <v>GoldMetalor Technologies (Hong Kong) Ltd.</v>
      </c>
    </row>
    <row r="184" spans="1:11">
      <c r="A184" s="209" t="s">
        <v>1119</v>
      </c>
      <c r="B184" s="209" t="s">
        <v>2135</v>
      </c>
      <c r="C184" s="209" t="s">
        <v>2135</v>
      </c>
      <c r="D184" s="209" t="s">
        <v>876</v>
      </c>
      <c r="E184" s="209" t="s">
        <v>700</v>
      </c>
      <c r="F184" s="283" t="s">
        <v>13217</v>
      </c>
      <c r="H184" s="209" t="s">
        <v>12701</v>
      </c>
      <c r="I184" s="209" t="s">
        <v>10273</v>
      </c>
      <c r="J184" s="231" t="str">
        <f t="shared" si="8"/>
        <v>GoldMetalor Technologies (Singapore) Pte., Ltd.</v>
      </c>
      <c r="K184" s="231" t="str">
        <f t="shared" si="9"/>
        <v>GoldMetalor Technologies (Singapore) Pte., Ltd.</v>
      </c>
    </row>
    <row r="185" spans="1:11">
      <c r="A185" s="209" t="s">
        <v>1119</v>
      </c>
      <c r="B185" s="209" t="s">
        <v>1611</v>
      </c>
      <c r="C185" s="209" t="s">
        <v>1611</v>
      </c>
      <c r="D185" s="209" t="s">
        <v>1090</v>
      </c>
      <c r="E185" s="209" t="s">
        <v>1612</v>
      </c>
      <c r="F185" s="283" t="s">
        <v>13217</v>
      </c>
      <c r="H185" s="209" t="s">
        <v>2495</v>
      </c>
      <c r="I185" s="209" t="s">
        <v>13609</v>
      </c>
      <c r="J185" s="231" t="str">
        <f t="shared" si="8"/>
        <v>GoldMetalor Technologies (Suzhou) Ltd.</v>
      </c>
      <c r="K185" s="231" t="str">
        <f t="shared" si="9"/>
        <v>GoldMetalor Technologies (Suzhou) Ltd.</v>
      </c>
    </row>
    <row r="186" spans="1:11">
      <c r="A186" s="209" t="s">
        <v>1119</v>
      </c>
      <c r="B186" s="209" t="s">
        <v>2288</v>
      </c>
      <c r="C186" s="209" t="s">
        <v>2288</v>
      </c>
      <c r="D186" s="209" t="s">
        <v>1088</v>
      </c>
      <c r="E186" s="209" t="s">
        <v>701</v>
      </c>
      <c r="F186" s="283" t="s">
        <v>13217</v>
      </c>
      <c r="H186" s="209" t="s">
        <v>1614</v>
      </c>
      <c r="I186" s="209" t="s">
        <v>1615</v>
      </c>
      <c r="J186" s="231" t="str">
        <f t="shared" si="8"/>
        <v>GoldMetalor Technologies S.A.</v>
      </c>
      <c r="K186" s="231" t="str">
        <f t="shared" si="9"/>
        <v>GoldMetalor Technologies S.A.</v>
      </c>
    </row>
    <row r="187" spans="1:11">
      <c r="A187" s="209" t="s">
        <v>1119</v>
      </c>
      <c r="B187" s="209" t="s">
        <v>1217</v>
      </c>
      <c r="C187" s="209" t="s">
        <v>1217</v>
      </c>
      <c r="D187" s="209" t="s">
        <v>2415</v>
      </c>
      <c r="E187" s="209" t="s">
        <v>702</v>
      </c>
      <c r="F187" s="283" t="s">
        <v>13217</v>
      </c>
      <c r="H187" s="209" t="s">
        <v>1616</v>
      </c>
      <c r="I187" s="209" t="s">
        <v>1617</v>
      </c>
      <c r="J187" s="231" t="str">
        <f t="shared" si="8"/>
        <v>GoldMetalor USA Refining Corporation</v>
      </c>
      <c r="K187" s="231" t="str">
        <f t="shared" si="9"/>
        <v>GoldMetalor USA Refining Corporation</v>
      </c>
    </row>
    <row r="188" spans="1:11">
      <c r="A188" s="209" t="s">
        <v>1119</v>
      </c>
      <c r="B188" s="209" t="s">
        <v>12407</v>
      </c>
      <c r="C188" s="209" t="s">
        <v>12407</v>
      </c>
      <c r="D188" s="209" t="s">
        <v>1103</v>
      </c>
      <c r="E188" s="209" t="s">
        <v>703</v>
      </c>
      <c r="F188" s="283" t="s">
        <v>13217</v>
      </c>
      <c r="H188" s="209" t="s">
        <v>1618</v>
      </c>
      <c r="I188" s="209" t="s">
        <v>12863</v>
      </c>
      <c r="J188" s="231" t="str">
        <f t="shared" si="8"/>
        <v>GoldMetalurgica Met-Mex Penoles S.A. De C.V.</v>
      </c>
      <c r="K188" s="231" t="str">
        <f t="shared" si="9"/>
        <v>GoldMetalurgica Met-Mex Penoles S.A. De C.V.</v>
      </c>
    </row>
    <row r="189" spans="1:11">
      <c r="A189" s="209" t="s">
        <v>1119</v>
      </c>
      <c r="B189" s="209" t="s">
        <v>2290</v>
      </c>
      <c r="C189" s="209" t="s">
        <v>12407</v>
      </c>
      <c r="D189" s="209" t="s">
        <v>1103</v>
      </c>
      <c r="E189" s="209" t="s">
        <v>703</v>
      </c>
      <c r="F189" s="283" t="s">
        <v>13217</v>
      </c>
      <c r="H189" s="209" t="s">
        <v>1618</v>
      </c>
      <c r="I189" s="209" t="s">
        <v>12863</v>
      </c>
      <c r="J189" s="231" t="str">
        <f t="shared" si="8"/>
        <v>GoldMetalúrgica Met-Mex Peñoles S.A. De C.V.</v>
      </c>
      <c r="K189" s="231" t="str">
        <f t="shared" si="9"/>
        <v>GoldMetalúrgica Met-Mex Peñoles S.A. De C.V.</v>
      </c>
    </row>
    <row r="190" spans="1:11">
      <c r="A190" s="209" t="s">
        <v>1119</v>
      </c>
      <c r="B190" s="209" t="s">
        <v>2291</v>
      </c>
      <c r="C190" s="209" t="s">
        <v>12407</v>
      </c>
      <c r="D190" s="209" t="s">
        <v>1103</v>
      </c>
      <c r="E190" s="209" t="s">
        <v>703</v>
      </c>
      <c r="F190" s="283" t="s">
        <v>13217</v>
      </c>
      <c r="H190" s="209" t="s">
        <v>1618</v>
      </c>
      <c r="I190" s="209" t="s">
        <v>12863</v>
      </c>
      <c r="J190" s="231" t="str">
        <f t="shared" si="8"/>
        <v>GoldMet-Mex Pe?oles, S.A.</v>
      </c>
      <c r="K190" s="231" t="str">
        <f t="shared" si="9"/>
        <v>GoldMet-Mex Pe?oles, S.A.</v>
      </c>
    </row>
    <row r="191" spans="1:11">
      <c r="A191" s="209" t="s">
        <v>1119</v>
      </c>
      <c r="B191" s="209" t="s">
        <v>2123</v>
      </c>
      <c r="C191" s="209" t="s">
        <v>12407</v>
      </c>
      <c r="D191" s="209" t="s">
        <v>1103</v>
      </c>
      <c r="E191" s="209" t="s">
        <v>703</v>
      </c>
      <c r="F191" s="283" t="s">
        <v>13217</v>
      </c>
      <c r="H191" s="209" t="s">
        <v>1618</v>
      </c>
      <c r="I191" s="209" t="s">
        <v>12863</v>
      </c>
      <c r="J191" s="231" t="str">
        <f t="shared" si="8"/>
        <v>GoldMet-Mex Penoles, S.A.</v>
      </c>
      <c r="K191" s="231" t="str">
        <f t="shared" si="9"/>
        <v>GoldMet-Mex Penoles, S.A.</v>
      </c>
    </row>
    <row r="192" spans="1:11">
      <c r="A192" s="209" t="s">
        <v>1119</v>
      </c>
      <c r="B192" s="209" t="s">
        <v>1153</v>
      </c>
      <c r="C192" s="209" t="s">
        <v>1153</v>
      </c>
      <c r="D192" s="209" t="s">
        <v>1098</v>
      </c>
      <c r="E192" s="209" t="s">
        <v>704</v>
      </c>
      <c r="F192" s="283" t="s">
        <v>13217</v>
      </c>
      <c r="H192" s="209" t="s">
        <v>1534</v>
      </c>
      <c r="I192" s="209" t="s">
        <v>1534</v>
      </c>
      <c r="J192" s="231" t="str">
        <f t="shared" si="8"/>
        <v>GoldMitsubishi Materials Corporation</v>
      </c>
      <c r="K192" s="231" t="str">
        <f t="shared" si="9"/>
        <v>GoldMitsubishi Materials Corporation</v>
      </c>
    </row>
    <row r="193" spans="1:11">
      <c r="A193" s="209" t="s">
        <v>1119</v>
      </c>
      <c r="B193" s="209" t="s">
        <v>1621</v>
      </c>
      <c r="C193" s="209" t="s">
        <v>1218</v>
      </c>
      <c r="D193" s="209" t="s">
        <v>1098</v>
      </c>
      <c r="E193" s="209" t="s">
        <v>705</v>
      </c>
      <c r="F193" s="283" t="s">
        <v>13217</v>
      </c>
      <c r="H193" s="209" t="s">
        <v>1620</v>
      </c>
      <c r="I193" s="209" t="s">
        <v>1619</v>
      </c>
      <c r="J193" s="231" t="str">
        <f t="shared" si="8"/>
        <v>GoldMitsui Kinzoku Co., Ltd.</v>
      </c>
      <c r="K193" s="231" t="str">
        <f t="shared" si="9"/>
        <v>GoldMitsui Kinzoku Co., Ltd.</v>
      </c>
    </row>
    <row r="194" spans="1:11">
      <c r="A194" s="209" t="s">
        <v>1119</v>
      </c>
      <c r="B194" s="209" t="s">
        <v>1218</v>
      </c>
      <c r="C194" s="209" t="s">
        <v>1218</v>
      </c>
      <c r="D194" s="209" t="s">
        <v>1098</v>
      </c>
      <c r="E194" s="209" t="s">
        <v>705</v>
      </c>
      <c r="F194" s="283" t="s">
        <v>13217</v>
      </c>
      <c r="H194" s="209" t="s">
        <v>1620</v>
      </c>
      <c r="I194" s="209" t="s">
        <v>1619</v>
      </c>
      <c r="J194" s="231" t="str">
        <f t="shared" si="8"/>
        <v>GoldMitsui Mining and Smelting Co., Ltd.</v>
      </c>
      <c r="K194" s="231" t="str">
        <f t="shared" si="9"/>
        <v>GoldMitsui Mining and Smelting Co., Ltd.</v>
      </c>
    </row>
    <row r="195" spans="1:11">
      <c r="A195" s="209" t="s">
        <v>1119</v>
      </c>
      <c r="B195" s="209" t="s">
        <v>15489</v>
      </c>
      <c r="C195" s="209" t="s">
        <v>15489</v>
      </c>
      <c r="D195" s="209" t="s">
        <v>1088</v>
      </c>
      <c r="E195" s="209" t="s">
        <v>712</v>
      </c>
      <c r="F195" s="283" t="s">
        <v>13217</v>
      </c>
      <c r="H195" s="209" t="s">
        <v>15492</v>
      </c>
      <c r="I195" s="209" t="s">
        <v>3772</v>
      </c>
      <c r="J195" s="231" t="str">
        <f t="shared" si="8"/>
        <v>GoldMKS PAMP SA</v>
      </c>
      <c r="K195" s="231" t="str">
        <f t="shared" si="9"/>
        <v>GoldMKS PAMP SA</v>
      </c>
    </row>
    <row r="196" spans="1:11">
      <c r="A196" s="209" t="s">
        <v>1119</v>
      </c>
      <c r="B196" s="209" t="s">
        <v>2155</v>
      </c>
      <c r="C196" s="209" t="s">
        <v>2155</v>
      </c>
      <c r="D196" s="209" t="s">
        <v>1096</v>
      </c>
      <c r="E196" s="209" t="s">
        <v>1379</v>
      </c>
      <c r="F196" s="283" t="s">
        <v>13217</v>
      </c>
      <c r="H196" s="209" t="s">
        <v>1685</v>
      </c>
      <c r="I196" s="209" t="s">
        <v>15545</v>
      </c>
      <c r="J196" s="231" t="str">
        <f t="shared" si="8"/>
        <v>GoldMMTC-PAMP India Pvt., Ltd.</v>
      </c>
      <c r="K196" s="231" t="str">
        <f t="shared" si="9"/>
        <v>GoldMMTC-PAMP India Pvt., Ltd.</v>
      </c>
    </row>
    <row r="197" spans="1:11">
      <c r="A197" s="209" t="s">
        <v>1119</v>
      </c>
      <c r="B197" s="209" t="s">
        <v>2293</v>
      </c>
      <c r="C197" s="209" t="s">
        <v>2293</v>
      </c>
      <c r="D197" s="209" t="s">
        <v>1105</v>
      </c>
      <c r="E197" s="209" t="s">
        <v>2294</v>
      </c>
      <c r="F197" s="283" t="s">
        <v>13217</v>
      </c>
      <c r="H197" s="209" t="s">
        <v>2330</v>
      </c>
      <c r="I197" s="209" t="s">
        <v>2331</v>
      </c>
      <c r="J197" s="231" t="str">
        <f t="shared" si="8"/>
        <v>GoldModeltech Sdn Bhd</v>
      </c>
      <c r="K197" s="231" t="str">
        <f t="shared" si="9"/>
        <v>GoldModeltech Sdn Bhd</v>
      </c>
    </row>
    <row r="198" spans="1:11">
      <c r="A198" s="209" t="s">
        <v>1119</v>
      </c>
      <c r="B198" s="209" t="s">
        <v>2191</v>
      </c>
      <c r="C198" s="209" t="s">
        <v>2191</v>
      </c>
      <c r="D198" s="209" t="s">
        <v>1107</v>
      </c>
      <c r="E198" s="209" t="s">
        <v>2192</v>
      </c>
      <c r="F198" s="283" t="s">
        <v>13217</v>
      </c>
      <c r="H198" s="209" t="s">
        <v>2295</v>
      </c>
      <c r="I198" s="209" t="s">
        <v>2193</v>
      </c>
      <c r="J198" s="231" t="str">
        <f t="shared" si="8"/>
        <v>GoldMorris and Watson</v>
      </c>
      <c r="K198" s="231" t="str">
        <f t="shared" si="9"/>
        <v>GoldMorris and Watson</v>
      </c>
    </row>
    <row r="199" spans="1:11">
      <c r="A199" s="209" t="s">
        <v>1119</v>
      </c>
      <c r="B199" s="209" t="s">
        <v>901</v>
      </c>
      <c r="C199" s="209" t="s">
        <v>901</v>
      </c>
      <c r="D199" s="209" t="s">
        <v>873</v>
      </c>
      <c r="E199" s="209" t="s">
        <v>706</v>
      </c>
      <c r="F199" s="283" t="s">
        <v>13217</v>
      </c>
      <c r="H199" s="209" t="s">
        <v>1622</v>
      </c>
      <c r="I199" s="209" t="s">
        <v>9870</v>
      </c>
      <c r="J199" s="231" t="str">
        <f t="shared" ref="J199:J262" si="10">A199&amp;B199</f>
        <v>GoldMoscow Special Alloys Processing Plant</v>
      </c>
      <c r="K199" s="231" t="str">
        <f t="shared" ref="K199:K262" si="11">A199&amp;B199</f>
        <v>GoldMoscow Special Alloys Processing Plant</v>
      </c>
    </row>
    <row r="200" spans="1:11">
      <c r="A200" s="209" t="s">
        <v>1119</v>
      </c>
      <c r="B200" s="209" t="s">
        <v>12409</v>
      </c>
      <c r="C200" s="209" t="s">
        <v>12409</v>
      </c>
      <c r="D200" s="209" t="s">
        <v>879</v>
      </c>
      <c r="E200" s="209" t="s">
        <v>707</v>
      </c>
      <c r="F200" s="283" t="s">
        <v>13217</v>
      </c>
      <c r="H200" s="209" t="s">
        <v>1623</v>
      </c>
      <c r="I200" s="209" t="s">
        <v>11246</v>
      </c>
      <c r="J200" s="231" t="str">
        <f t="shared" si="10"/>
        <v>GoldNadir Metal Rafineri San. Ve Tic. A.S.</v>
      </c>
      <c r="K200" s="231" t="str">
        <f t="shared" si="11"/>
        <v>GoldNadir Metal Rafineri San. Ve Tic. A.S.</v>
      </c>
    </row>
    <row r="201" spans="1:11">
      <c r="A201" s="209" t="s">
        <v>1119</v>
      </c>
      <c r="B201" s="209" t="s">
        <v>1224</v>
      </c>
      <c r="C201" s="209" t="s">
        <v>12409</v>
      </c>
      <c r="D201" s="209" t="s">
        <v>879</v>
      </c>
      <c r="E201" s="209" t="s">
        <v>707</v>
      </c>
      <c r="F201" s="283" t="s">
        <v>13217</v>
      </c>
      <c r="H201" s="209" t="s">
        <v>1623</v>
      </c>
      <c r="I201" s="209" t="s">
        <v>11246</v>
      </c>
      <c r="J201" s="231" t="str">
        <f t="shared" si="10"/>
        <v>GoldNadir Metal Rafineri San. Ve Tic. A.Ş.</v>
      </c>
      <c r="K201" s="231" t="str">
        <f t="shared" si="11"/>
        <v>GoldNadir Metal Rafineri San. Ve Tic. A.Ş.</v>
      </c>
    </row>
    <row r="202" spans="1:11">
      <c r="A202" s="209" t="s">
        <v>1119</v>
      </c>
      <c r="B202" s="209" t="s">
        <v>1219</v>
      </c>
      <c r="C202" s="209" t="s">
        <v>1219</v>
      </c>
      <c r="D202" s="209" t="s">
        <v>881</v>
      </c>
      <c r="E202" s="209" t="s">
        <v>708</v>
      </c>
      <c r="F202" s="283" t="s">
        <v>13217</v>
      </c>
      <c r="H202" s="209" t="s">
        <v>1624</v>
      </c>
      <c r="I202" s="209" t="s">
        <v>11997</v>
      </c>
      <c r="J202" s="231" t="str">
        <f t="shared" si="10"/>
        <v>GoldNavoi Mining and Metallurgical Combinat</v>
      </c>
      <c r="K202" s="231" t="str">
        <f t="shared" si="11"/>
        <v>GoldNavoi Mining and Metallurgical Combinat</v>
      </c>
    </row>
    <row r="203" spans="1:11">
      <c r="A203" s="209" t="s">
        <v>1119</v>
      </c>
      <c r="B203" s="209" t="s">
        <v>12898</v>
      </c>
      <c r="C203" s="209" t="s">
        <v>12898</v>
      </c>
      <c r="D203" s="209" t="s">
        <v>1101</v>
      </c>
      <c r="E203" s="209" t="s">
        <v>12899</v>
      </c>
      <c r="F203" s="283" t="s">
        <v>13217</v>
      </c>
      <c r="H203" s="209" t="s">
        <v>12916</v>
      </c>
      <c r="I203" s="209" t="s">
        <v>12849</v>
      </c>
      <c r="J203" s="231" t="str">
        <f t="shared" si="10"/>
        <v>GoldNH Recytech Company</v>
      </c>
      <c r="K203" s="231" t="str">
        <f t="shared" si="11"/>
        <v>GoldNH Recytech Company</v>
      </c>
    </row>
    <row r="204" spans="1:11">
      <c r="A204" s="209" t="s">
        <v>1119</v>
      </c>
      <c r="B204" s="209" t="s">
        <v>2138</v>
      </c>
      <c r="C204" s="209" t="s">
        <v>2138</v>
      </c>
      <c r="D204" s="209" t="s">
        <v>1098</v>
      </c>
      <c r="E204" s="209" t="s">
        <v>709</v>
      </c>
      <c r="F204" s="283" t="s">
        <v>13217</v>
      </c>
      <c r="H204" s="209" t="s">
        <v>1625</v>
      </c>
      <c r="I204" s="209" t="s">
        <v>1626</v>
      </c>
      <c r="J204" s="231" t="str">
        <f t="shared" si="10"/>
        <v>GoldNihon Material Co., Ltd.</v>
      </c>
      <c r="K204" s="231" t="str">
        <f t="shared" si="11"/>
        <v>GoldNihon Material Co., Ltd.</v>
      </c>
    </row>
    <row r="205" spans="1:11">
      <c r="A205" s="209" t="s">
        <v>1119</v>
      </c>
      <c r="B205" s="209" t="s">
        <v>15793</v>
      </c>
      <c r="C205" s="209" t="s">
        <v>15793</v>
      </c>
      <c r="D205" s="209" t="s">
        <v>2415</v>
      </c>
      <c r="E205" s="209" t="s">
        <v>15794</v>
      </c>
      <c r="F205" s="283" t="s">
        <v>13217</v>
      </c>
      <c r="H205" s="209" t="s">
        <v>15795</v>
      </c>
      <c r="I205" s="209" t="s">
        <v>1532</v>
      </c>
      <c r="J205" s="231" t="str">
        <f t="shared" si="10"/>
        <v>GoldNOBLE METAL SERVICES</v>
      </c>
      <c r="K205" s="231" t="str">
        <f t="shared" si="11"/>
        <v>GoldNOBLE METAL SERVICES</v>
      </c>
    </row>
    <row r="206" spans="1:11">
      <c r="A206" s="209" t="s">
        <v>1119</v>
      </c>
      <c r="B206" s="209" t="s">
        <v>15420</v>
      </c>
      <c r="C206" s="209" t="s">
        <v>2138</v>
      </c>
      <c r="D206" s="209" t="s">
        <v>1098</v>
      </c>
      <c r="E206" s="209" t="s">
        <v>709</v>
      </c>
      <c r="F206" s="283" t="s">
        <v>13217</v>
      </c>
      <c r="H206" s="209" t="s">
        <v>1625</v>
      </c>
      <c r="I206" s="209" t="s">
        <v>1626</v>
      </c>
      <c r="J206" s="231" t="str">
        <f t="shared" si="10"/>
        <v>GoldNohon Material Corporation</v>
      </c>
      <c r="K206" s="231" t="str">
        <f t="shared" si="11"/>
        <v>GoldNohon Material Corporation</v>
      </c>
    </row>
    <row r="207" spans="1:11">
      <c r="A207" s="209" t="s">
        <v>1119</v>
      </c>
      <c r="B207" s="209" t="s">
        <v>1550</v>
      </c>
      <c r="C207" s="209" t="s">
        <v>1213</v>
      </c>
      <c r="D207" s="209" t="s">
        <v>1091</v>
      </c>
      <c r="E207" s="209" t="s">
        <v>654</v>
      </c>
      <c r="F207" s="283" t="s">
        <v>13217</v>
      </c>
      <c r="H207" s="209" t="s">
        <v>1549</v>
      </c>
      <c r="I207" s="209" t="s">
        <v>1549</v>
      </c>
      <c r="J207" s="231" t="str">
        <f t="shared" si="10"/>
        <v>GoldNorddeutsche Affinererie AG</v>
      </c>
      <c r="K207" s="231" t="str">
        <f t="shared" si="11"/>
        <v>GoldNorddeutsche Affinererie AG</v>
      </c>
    </row>
    <row r="208" spans="1:11">
      <c r="A208" s="209" t="s">
        <v>1119</v>
      </c>
      <c r="B208" s="209" t="s">
        <v>12413</v>
      </c>
      <c r="C208" s="209" t="s">
        <v>12413</v>
      </c>
      <c r="D208" s="209" t="s">
        <v>1084</v>
      </c>
      <c r="E208" s="209" t="s">
        <v>2189</v>
      </c>
      <c r="F208" s="283" t="s">
        <v>13217</v>
      </c>
      <c r="H208" s="209" t="s">
        <v>2190</v>
      </c>
      <c r="I208" s="209" t="s">
        <v>2786</v>
      </c>
      <c r="J208" s="231" t="str">
        <f t="shared" si="10"/>
        <v>GoldOgussa Osterreichische Gold- und Silber-Scheideanstalt GmbH</v>
      </c>
      <c r="K208" s="231" t="str">
        <f t="shared" si="11"/>
        <v>GoldOgussa Osterreichische Gold- und Silber-Scheideanstalt GmbH</v>
      </c>
    </row>
    <row r="209" spans="1:11">
      <c r="A209" s="209" t="s">
        <v>1119</v>
      </c>
      <c r="B209" s="209" t="s">
        <v>2187</v>
      </c>
      <c r="C209" s="209" t="s">
        <v>12413</v>
      </c>
      <c r="D209" s="209" t="s">
        <v>1084</v>
      </c>
      <c r="E209" s="209" t="s">
        <v>2189</v>
      </c>
      <c r="F209" s="283" t="s">
        <v>13217</v>
      </c>
      <c r="H209" s="209" t="s">
        <v>2190</v>
      </c>
      <c r="I209" s="209" t="s">
        <v>2786</v>
      </c>
      <c r="J209" s="231" t="str">
        <f t="shared" si="10"/>
        <v>GoldÖgussa Österreichische Gold- und Silber-Scheideanstalt GmbH</v>
      </c>
      <c r="K209" s="231" t="str">
        <f t="shared" si="11"/>
        <v>GoldÖgussa Österreichische Gold- und Silber-Scheideanstalt GmbH</v>
      </c>
    </row>
    <row r="210" spans="1:11">
      <c r="A210" s="209" t="s">
        <v>1119</v>
      </c>
      <c r="B210" s="209" t="s">
        <v>2139</v>
      </c>
      <c r="C210" s="209" t="s">
        <v>2139</v>
      </c>
      <c r="D210" s="209" t="s">
        <v>1098</v>
      </c>
      <c r="E210" s="209" t="s">
        <v>710</v>
      </c>
      <c r="F210" s="283" t="s">
        <v>13217</v>
      </c>
      <c r="H210" s="209" t="s">
        <v>1628</v>
      </c>
      <c r="I210" s="209" t="s">
        <v>1629</v>
      </c>
      <c r="J210" s="231" t="str">
        <f t="shared" si="10"/>
        <v>GoldOhura Precious Metal Industry Co., Ltd.</v>
      </c>
      <c r="K210" s="231" t="str">
        <f t="shared" si="11"/>
        <v>GoldOhura Precious Metal Industry Co., Ltd.</v>
      </c>
    </row>
    <row r="211" spans="1:11">
      <c r="A211" s="209" t="s">
        <v>1119</v>
      </c>
      <c r="B211" s="209" t="s">
        <v>2240</v>
      </c>
      <c r="C211" s="209" t="s">
        <v>2240</v>
      </c>
      <c r="D211" s="209" t="s">
        <v>873</v>
      </c>
      <c r="E211" s="209" t="s">
        <v>711</v>
      </c>
      <c r="F211" s="283" t="s">
        <v>13217</v>
      </c>
      <c r="H211" s="209" t="s">
        <v>1630</v>
      </c>
      <c r="I211" s="209" t="s">
        <v>10013</v>
      </c>
      <c r="J211" s="231" t="str">
        <f t="shared" si="10"/>
        <v>GoldOJSC "The Gulidov Krasnoyarsk Non-Ferrous Metals Plant" (OJSC Krastsvetmet)</v>
      </c>
      <c r="K211" s="231" t="str">
        <f t="shared" si="11"/>
        <v>GoldOJSC "The Gulidov Krasnoyarsk Non-Ferrous Metals Plant" (OJSC Krastsvetmet)</v>
      </c>
    </row>
    <row r="212" spans="1:11">
      <c r="A212" s="209" t="s">
        <v>1119</v>
      </c>
      <c r="B212" s="209" t="s">
        <v>1631</v>
      </c>
      <c r="C212" s="209" t="s">
        <v>2240</v>
      </c>
      <c r="D212" s="209" t="s">
        <v>873</v>
      </c>
      <c r="E212" s="209" t="s">
        <v>711</v>
      </c>
      <c r="F212" s="283" t="s">
        <v>13217</v>
      </c>
      <c r="H212" s="209" t="s">
        <v>1630</v>
      </c>
      <c r="I212" s="209" t="s">
        <v>10013</v>
      </c>
      <c r="J212" s="231" t="str">
        <f t="shared" si="10"/>
        <v>GoldOJSC Krastsvetmet</v>
      </c>
      <c r="K212" s="231" t="str">
        <f t="shared" si="11"/>
        <v>GoldOJSC Krastsvetmet</v>
      </c>
    </row>
    <row r="213" spans="1:11">
      <c r="A213" s="209" t="s">
        <v>1119</v>
      </c>
      <c r="B213" s="209" t="s">
        <v>2183</v>
      </c>
      <c r="C213" s="209" t="s">
        <v>15029</v>
      </c>
      <c r="D213" s="209" t="s">
        <v>873</v>
      </c>
      <c r="E213" s="209" t="s">
        <v>668</v>
      </c>
      <c r="F213" s="283" t="s">
        <v>13217</v>
      </c>
      <c r="H213" s="209" t="s">
        <v>1574</v>
      </c>
      <c r="I213" s="209" t="s">
        <v>9983</v>
      </c>
      <c r="J213" s="231" t="str">
        <f t="shared" si="10"/>
        <v>GoldOJSC Novosibirsk Refinery</v>
      </c>
      <c r="K213" s="231" t="str">
        <f t="shared" si="11"/>
        <v>GoldOJSC Novosibirsk Refinery</v>
      </c>
    </row>
    <row r="214" spans="1:11">
      <c r="A214" s="209" t="s">
        <v>1119</v>
      </c>
      <c r="B214" s="209" t="s">
        <v>2296</v>
      </c>
      <c r="C214" s="209" t="s">
        <v>15489</v>
      </c>
      <c r="D214" s="209" t="s">
        <v>1088</v>
      </c>
      <c r="E214" s="209" t="s">
        <v>712</v>
      </c>
      <c r="F214" s="283" t="s">
        <v>13217</v>
      </c>
      <c r="H214" s="209" t="s">
        <v>15492</v>
      </c>
      <c r="I214" s="209" t="s">
        <v>3772</v>
      </c>
      <c r="J214" s="231" t="str">
        <f t="shared" si="10"/>
        <v>GoldPAMP S.A.</v>
      </c>
      <c r="K214" s="231" t="str">
        <f t="shared" si="11"/>
        <v>GoldPAMP S.A.</v>
      </c>
    </row>
    <row r="215" spans="1:11">
      <c r="A215" s="209" t="s">
        <v>1119</v>
      </c>
      <c r="B215" s="209" t="s">
        <v>2204</v>
      </c>
      <c r="C215" s="209" t="s">
        <v>53</v>
      </c>
      <c r="D215" s="209" t="s">
        <v>1098</v>
      </c>
      <c r="E215" s="209" t="s">
        <v>686</v>
      </c>
      <c r="F215" s="283" t="s">
        <v>13217</v>
      </c>
      <c r="H215" s="209" t="s">
        <v>2345</v>
      </c>
      <c r="I215" s="209" t="s">
        <v>6642</v>
      </c>
      <c r="J215" s="231" t="str">
        <f t="shared" si="10"/>
        <v>GoldPan Pacific Copper Co Ltd.</v>
      </c>
      <c r="K215" s="231" t="str">
        <f t="shared" si="11"/>
        <v>GoldPan Pacific Copper Co Ltd.</v>
      </c>
    </row>
    <row r="216" spans="1:11">
      <c r="A216" s="209" t="s">
        <v>1119</v>
      </c>
      <c r="B216" s="209" t="s">
        <v>2424</v>
      </c>
      <c r="C216" s="209" t="s">
        <v>2424</v>
      </c>
      <c r="D216" s="209" t="s">
        <v>2415</v>
      </c>
      <c r="E216" s="209" t="s">
        <v>2425</v>
      </c>
      <c r="F216" s="283" t="s">
        <v>13217</v>
      </c>
      <c r="H216" s="209" t="s">
        <v>1531</v>
      </c>
      <c r="I216" s="209" t="s">
        <v>1532</v>
      </c>
      <c r="J216" s="231" t="str">
        <f t="shared" si="10"/>
        <v>GoldPease &amp; Curren</v>
      </c>
      <c r="K216" s="231" t="str">
        <f t="shared" si="11"/>
        <v>GoldPease &amp; Curren</v>
      </c>
    </row>
    <row r="217" spans="1:11">
      <c r="A217" s="209" t="s">
        <v>1119</v>
      </c>
      <c r="B217" s="209" t="s">
        <v>2140</v>
      </c>
      <c r="C217" s="209" t="s">
        <v>2140</v>
      </c>
      <c r="D217" s="209" t="s">
        <v>1090</v>
      </c>
      <c r="E217" s="209" t="s">
        <v>713</v>
      </c>
      <c r="F217" s="283" t="s">
        <v>13217</v>
      </c>
      <c r="H217" s="209" t="s">
        <v>2461</v>
      </c>
      <c r="I217" s="209" t="s">
        <v>13597</v>
      </c>
      <c r="J217" s="231" t="str">
        <f t="shared" si="10"/>
        <v>GoldPenglai Penggang Gold Industry Co., Ltd.</v>
      </c>
      <c r="K217" s="231" t="str">
        <f t="shared" si="11"/>
        <v>GoldPenglai Penggang Gold Industry Co., Ltd.</v>
      </c>
    </row>
    <row r="218" spans="1:11">
      <c r="A218" s="209" t="s">
        <v>1119</v>
      </c>
      <c r="B218" s="209" t="s">
        <v>2205</v>
      </c>
      <c r="C218" s="209" t="s">
        <v>2471</v>
      </c>
      <c r="D218" s="209" t="s">
        <v>1083</v>
      </c>
      <c r="E218" s="209" t="s">
        <v>735</v>
      </c>
      <c r="F218" s="283" t="s">
        <v>13217</v>
      </c>
      <c r="H218" s="209" t="s">
        <v>1671</v>
      </c>
      <c r="I218" s="209" t="s">
        <v>1672</v>
      </c>
      <c r="J218" s="231" t="str">
        <f t="shared" si="10"/>
        <v>GoldPerth Mint</v>
      </c>
      <c r="K218" s="231" t="str">
        <f t="shared" si="11"/>
        <v>GoldPerth Mint</v>
      </c>
    </row>
    <row r="219" spans="1:11">
      <c r="A219" s="209" t="s">
        <v>1119</v>
      </c>
      <c r="B219" s="209" t="s">
        <v>1675</v>
      </c>
      <c r="C219" s="209" t="s">
        <v>2471</v>
      </c>
      <c r="D219" s="209" t="s">
        <v>1083</v>
      </c>
      <c r="E219" s="209" t="s">
        <v>735</v>
      </c>
      <c r="F219" s="283" t="s">
        <v>13217</v>
      </c>
      <c r="H219" s="209" t="s">
        <v>1671</v>
      </c>
      <c r="I219" s="209" t="s">
        <v>1672</v>
      </c>
      <c r="J219" s="231" t="str">
        <f t="shared" si="10"/>
        <v>GoldPerth Mint (ANZ)</v>
      </c>
      <c r="K219" s="231" t="str">
        <f t="shared" si="11"/>
        <v>GoldPerth Mint (ANZ)</v>
      </c>
    </row>
    <row r="220" spans="1:11">
      <c r="A220" s="209" t="s">
        <v>1119</v>
      </c>
      <c r="B220" s="209" t="s">
        <v>2496</v>
      </c>
      <c r="C220" s="209" t="s">
        <v>2496</v>
      </c>
      <c r="D220" s="209" t="s">
        <v>1089</v>
      </c>
      <c r="E220" s="209" t="s">
        <v>2497</v>
      </c>
      <c r="F220" s="283" t="s">
        <v>13217</v>
      </c>
      <c r="H220" s="209" t="s">
        <v>2498</v>
      </c>
      <c r="I220" s="209" t="s">
        <v>2499</v>
      </c>
      <c r="J220" s="231" t="str">
        <f t="shared" si="10"/>
        <v>GoldPlanta Recuperadora de Metales SpA</v>
      </c>
      <c r="K220" s="231" t="str">
        <f t="shared" si="11"/>
        <v>GoldPlanta Recuperadora de Metales SpA</v>
      </c>
    </row>
    <row r="221" spans="1:11">
      <c r="A221" s="209" t="s">
        <v>1119</v>
      </c>
      <c r="B221" s="209" t="s">
        <v>902</v>
      </c>
      <c r="C221" s="209" t="s">
        <v>902</v>
      </c>
      <c r="D221" s="209" t="s">
        <v>873</v>
      </c>
      <c r="E221" s="209" t="s">
        <v>714</v>
      </c>
      <c r="F221" s="283" t="s">
        <v>13217</v>
      </c>
      <c r="H221" s="209" t="s">
        <v>1632</v>
      </c>
      <c r="I221" s="209" t="s">
        <v>9873</v>
      </c>
      <c r="J221" s="231" t="str">
        <f t="shared" si="10"/>
        <v>GoldPrioksky Plant of Non-Ferrous Metals</v>
      </c>
      <c r="K221" s="231" t="str">
        <f t="shared" si="11"/>
        <v>GoldPrioksky Plant of Non-Ferrous Metals</v>
      </c>
    </row>
    <row r="222" spans="1:11">
      <c r="A222" s="209" t="s">
        <v>1119</v>
      </c>
      <c r="B222" s="209" t="s">
        <v>2206</v>
      </c>
      <c r="C222" s="209" t="s">
        <v>15489</v>
      </c>
      <c r="D222" s="209" t="s">
        <v>1088</v>
      </c>
      <c r="E222" s="209" t="s">
        <v>712</v>
      </c>
      <c r="F222" s="283" t="s">
        <v>13217</v>
      </c>
      <c r="H222" s="209" t="s">
        <v>15492</v>
      </c>
      <c r="I222" s="209" t="s">
        <v>3772</v>
      </c>
      <c r="J222" s="231" t="str">
        <f t="shared" si="10"/>
        <v>GoldProduits Artistiques de Métaux</v>
      </c>
      <c r="K222" s="231" t="str">
        <f t="shared" si="11"/>
        <v>GoldProduits Artistiques de Métaux</v>
      </c>
    </row>
    <row r="223" spans="1:11">
      <c r="A223" s="209" t="s">
        <v>1119</v>
      </c>
      <c r="B223" s="209" t="s">
        <v>1220</v>
      </c>
      <c r="C223" s="209" t="s">
        <v>1220</v>
      </c>
      <c r="D223" s="209" t="s">
        <v>1095</v>
      </c>
      <c r="E223" s="209" t="s">
        <v>715</v>
      </c>
      <c r="F223" s="283" t="s">
        <v>13217</v>
      </c>
      <c r="H223" s="209" t="s">
        <v>1633</v>
      </c>
      <c r="I223" s="209" t="s">
        <v>5985</v>
      </c>
      <c r="J223" s="231" t="str">
        <f t="shared" si="10"/>
        <v>GoldPT Aneka Tambang (Persero) Tbk</v>
      </c>
      <c r="K223" s="231" t="str">
        <f t="shared" si="11"/>
        <v>GoldPT Aneka Tambang (Persero) Tbk</v>
      </c>
    </row>
    <row r="224" spans="1:11">
      <c r="A224" s="209" t="s">
        <v>1119</v>
      </c>
      <c r="B224" s="209" t="s">
        <v>12410</v>
      </c>
      <c r="C224" s="209" t="s">
        <v>12410</v>
      </c>
      <c r="D224" s="209" t="s">
        <v>1088</v>
      </c>
      <c r="E224" s="209" t="s">
        <v>716</v>
      </c>
      <c r="F224" s="283" t="s">
        <v>13217</v>
      </c>
      <c r="H224" s="209" t="s">
        <v>1634</v>
      </c>
      <c r="I224" s="209" t="s">
        <v>1615</v>
      </c>
      <c r="J224" s="231" t="str">
        <f t="shared" si="10"/>
        <v>GoldPX Precinox S.A.</v>
      </c>
      <c r="K224" s="231" t="str">
        <f t="shared" si="11"/>
        <v>GoldPX Precinox S.A.</v>
      </c>
    </row>
    <row r="225" spans="1:11">
      <c r="A225" s="209" t="s">
        <v>1119</v>
      </c>
      <c r="B225" s="209" t="s">
        <v>2297</v>
      </c>
      <c r="C225" s="209" t="s">
        <v>12410</v>
      </c>
      <c r="D225" s="209" t="s">
        <v>1088</v>
      </c>
      <c r="E225" s="209" t="s">
        <v>716</v>
      </c>
      <c r="F225" s="283" t="s">
        <v>13217</v>
      </c>
      <c r="H225" s="209" t="s">
        <v>1634</v>
      </c>
      <c r="I225" s="209" t="s">
        <v>1615</v>
      </c>
      <c r="J225" s="231" t="str">
        <f t="shared" si="10"/>
        <v>GoldPX Précinox S.A.</v>
      </c>
      <c r="K225" s="231" t="str">
        <f t="shared" si="11"/>
        <v>GoldPX Précinox S.A.</v>
      </c>
    </row>
    <row r="226" spans="1:11">
      <c r="A226" s="209" t="s">
        <v>1119</v>
      </c>
      <c r="B226" s="209" t="s">
        <v>13155</v>
      </c>
      <c r="C226" s="209" t="s">
        <v>13155</v>
      </c>
      <c r="D226" s="209" t="s">
        <v>2415</v>
      </c>
      <c r="E226" s="209" t="s">
        <v>13156</v>
      </c>
      <c r="F226" s="283" t="s">
        <v>13217</v>
      </c>
      <c r="H226" s="209" t="s">
        <v>13216</v>
      </c>
      <c r="I226" s="209" t="s">
        <v>1627</v>
      </c>
      <c r="J226" s="231" t="str">
        <f t="shared" si="10"/>
        <v>GoldQG Refining, LLC</v>
      </c>
      <c r="K226" s="231" t="str">
        <f t="shared" si="11"/>
        <v>GoldQG Refining, LLC</v>
      </c>
    </row>
    <row r="227" spans="1:11">
      <c r="A227" s="209" t="s">
        <v>1119</v>
      </c>
      <c r="B227" s="209" t="s">
        <v>2142</v>
      </c>
      <c r="C227" s="209" t="s">
        <v>2142</v>
      </c>
      <c r="D227" s="209" t="s">
        <v>883</v>
      </c>
      <c r="E227" s="209" t="s">
        <v>717</v>
      </c>
      <c r="F227" s="283" t="s">
        <v>13217</v>
      </c>
      <c r="H227" s="209" t="s">
        <v>1635</v>
      </c>
      <c r="I227" s="209" t="s">
        <v>1636</v>
      </c>
      <c r="J227" s="231" t="str">
        <f t="shared" si="10"/>
        <v>GoldRand Refinery (Pty) Ltd.</v>
      </c>
      <c r="K227" s="231" t="str">
        <f t="shared" si="11"/>
        <v>GoldRand Refinery (Pty) Ltd.</v>
      </c>
    </row>
    <row r="228" spans="1:11">
      <c r="A228" s="209" t="s">
        <v>1119</v>
      </c>
      <c r="B228" s="209" t="s">
        <v>26</v>
      </c>
      <c r="C228" s="209" t="s">
        <v>15791</v>
      </c>
      <c r="D228" s="209" t="s">
        <v>1101</v>
      </c>
      <c r="E228" s="209" t="s">
        <v>694</v>
      </c>
      <c r="F228" s="283" t="s">
        <v>13217</v>
      </c>
      <c r="H228" s="209" t="s">
        <v>1605</v>
      </c>
      <c r="I228" s="209" t="s">
        <v>12845</v>
      </c>
      <c r="J228" s="231" t="str">
        <f t="shared" si="10"/>
        <v>GoldRefinery LS-Nikko Copper Inc.</v>
      </c>
      <c r="K228" s="231" t="str">
        <f t="shared" si="11"/>
        <v>GoldRefinery LS-Nikko Copper Inc.</v>
      </c>
    </row>
    <row r="229" spans="1:11">
      <c r="A229" s="209" t="s">
        <v>1119</v>
      </c>
      <c r="B229" s="209" t="s">
        <v>12900</v>
      </c>
      <c r="C229" s="209" t="s">
        <v>12900</v>
      </c>
      <c r="D229" s="209" t="s">
        <v>1090</v>
      </c>
      <c r="E229" s="209" t="s">
        <v>669</v>
      </c>
      <c r="F229" s="283" t="s">
        <v>13217</v>
      </c>
      <c r="H229" s="209" t="s">
        <v>1575</v>
      </c>
      <c r="I229" s="209" t="s">
        <v>13607</v>
      </c>
      <c r="J229" s="231" t="str">
        <f t="shared" si="10"/>
        <v>GoldRefinery of Seemine Gold Co., Ltd.</v>
      </c>
      <c r="K229" s="231" t="str">
        <f t="shared" si="11"/>
        <v>GoldRefinery of Seemine Gold Co., Ltd.</v>
      </c>
    </row>
    <row r="230" spans="1:11">
      <c r="A230" s="209" t="s">
        <v>1119</v>
      </c>
      <c r="B230" s="209" t="s">
        <v>2298</v>
      </c>
      <c r="C230" s="209" t="s">
        <v>13769</v>
      </c>
      <c r="D230" s="209" t="s">
        <v>1106</v>
      </c>
      <c r="E230" s="209" t="s">
        <v>2299</v>
      </c>
      <c r="F230" s="283" t="s">
        <v>13217</v>
      </c>
      <c r="H230" s="209" t="s">
        <v>2332</v>
      </c>
      <c r="I230" s="209" t="s">
        <v>8875</v>
      </c>
      <c r="J230" s="231" t="str">
        <f t="shared" si="10"/>
        <v>GoldRemondis Argentia B.V.</v>
      </c>
      <c r="K230" s="231" t="str">
        <f t="shared" si="11"/>
        <v>GoldRemondis Argentia B.V.</v>
      </c>
    </row>
    <row r="231" spans="1:11">
      <c r="A231" s="209" t="s">
        <v>1119</v>
      </c>
      <c r="B231" s="209" t="s">
        <v>13769</v>
      </c>
      <c r="C231" s="209" t="s">
        <v>13769</v>
      </c>
      <c r="D231" s="209" t="s">
        <v>1106</v>
      </c>
      <c r="E231" s="209" t="s">
        <v>2299</v>
      </c>
      <c r="F231" s="283" t="s">
        <v>13217</v>
      </c>
      <c r="H231" s="209" t="s">
        <v>2332</v>
      </c>
      <c r="I231" s="209" t="s">
        <v>8875</v>
      </c>
      <c r="J231" s="231" t="str">
        <f t="shared" si="10"/>
        <v>GoldREMONDIS PMR B.V.</v>
      </c>
      <c r="K231" s="231" t="str">
        <f t="shared" si="11"/>
        <v>GoldREMONDIS PMR B.V.</v>
      </c>
    </row>
    <row r="232" spans="1:11">
      <c r="A232" s="209" t="s">
        <v>1119</v>
      </c>
      <c r="B232" s="209" t="s">
        <v>903</v>
      </c>
      <c r="C232" s="209" t="s">
        <v>903</v>
      </c>
      <c r="D232" s="209" t="s">
        <v>1087</v>
      </c>
      <c r="E232" s="209" t="s">
        <v>718</v>
      </c>
      <c r="F232" s="283" t="s">
        <v>13217</v>
      </c>
      <c r="H232" s="209" t="s">
        <v>1637</v>
      </c>
      <c r="I232" s="209" t="s">
        <v>1595</v>
      </c>
      <c r="J232" s="231" t="str">
        <f t="shared" si="10"/>
        <v>GoldRoyal Canadian Mint</v>
      </c>
      <c r="K232" s="231" t="str">
        <f t="shared" si="11"/>
        <v>GoldRoyal Canadian Mint</v>
      </c>
    </row>
    <row r="233" spans="1:11">
      <c r="A233" s="209" t="s">
        <v>1119</v>
      </c>
      <c r="B233" s="209" t="s">
        <v>2241</v>
      </c>
      <c r="C233" s="209" t="s">
        <v>2241</v>
      </c>
      <c r="D233" s="209" t="s">
        <v>1094</v>
      </c>
      <c r="E233" s="209" t="s">
        <v>2242</v>
      </c>
      <c r="F233" s="283" t="s">
        <v>13217</v>
      </c>
      <c r="H233" s="209" t="s">
        <v>2243</v>
      </c>
      <c r="I233" s="209" t="s">
        <v>2243</v>
      </c>
      <c r="J233" s="231" t="str">
        <f t="shared" si="10"/>
        <v>GoldSAAMP</v>
      </c>
      <c r="K233" s="231" t="str">
        <f t="shared" si="11"/>
        <v>GoldSAAMP</v>
      </c>
    </row>
    <row r="234" spans="1:11">
      <c r="A234" s="209" t="s">
        <v>1119</v>
      </c>
      <c r="B234" s="209" t="s">
        <v>1154</v>
      </c>
      <c r="C234" s="209" t="s">
        <v>1154</v>
      </c>
      <c r="D234" s="209" t="s">
        <v>2415</v>
      </c>
      <c r="E234" s="209" t="s">
        <v>719</v>
      </c>
      <c r="F234" s="283" t="s">
        <v>13217</v>
      </c>
      <c r="H234" s="209" t="s">
        <v>1638</v>
      </c>
      <c r="I234" s="209" t="s">
        <v>1639</v>
      </c>
      <c r="J234" s="231" t="str">
        <f t="shared" si="10"/>
        <v>GoldSabin Metal Corp.</v>
      </c>
      <c r="K234" s="231" t="str">
        <f t="shared" si="11"/>
        <v>GoldSabin Metal Corp.</v>
      </c>
    </row>
    <row r="235" spans="1:11">
      <c r="A235" s="209" t="s">
        <v>1119</v>
      </c>
      <c r="B235" s="209" t="s">
        <v>2500</v>
      </c>
      <c r="C235" s="209" t="s">
        <v>2500</v>
      </c>
      <c r="D235" s="209" t="s">
        <v>1097</v>
      </c>
      <c r="E235" s="209" t="s">
        <v>2501</v>
      </c>
      <c r="F235" s="283" t="s">
        <v>13217</v>
      </c>
      <c r="H235" s="209" t="s">
        <v>1562</v>
      </c>
      <c r="I235" s="209" t="s">
        <v>6448</v>
      </c>
      <c r="J235" s="231" t="str">
        <f t="shared" si="10"/>
        <v>GoldSafimet S.p.A</v>
      </c>
      <c r="K235" s="231" t="str">
        <f t="shared" si="11"/>
        <v>GoldSafimet S.p.A</v>
      </c>
    </row>
    <row r="236" spans="1:11">
      <c r="A236" s="209" t="s">
        <v>1119</v>
      </c>
      <c r="B236" s="209" t="s">
        <v>2300</v>
      </c>
      <c r="C236" s="209" t="s">
        <v>2300</v>
      </c>
      <c r="D236" s="209" t="s">
        <v>13474</v>
      </c>
      <c r="E236" s="209" t="s">
        <v>2301</v>
      </c>
      <c r="F236" s="283" t="s">
        <v>13217</v>
      </c>
      <c r="H236" s="209" t="s">
        <v>2302</v>
      </c>
      <c r="I236" s="209" t="s">
        <v>4133</v>
      </c>
      <c r="J236" s="231" t="str">
        <f t="shared" si="10"/>
        <v>GoldSAFINA A.S.</v>
      </c>
      <c r="K236" s="231" t="str">
        <f t="shared" si="11"/>
        <v>GoldSAFINA A.S.</v>
      </c>
    </row>
    <row r="237" spans="1:11">
      <c r="A237" s="209" t="s">
        <v>1119</v>
      </c>
      <c r="B237" s="209" t="s">
        <v>2283</v>
      </c>
      <c r="C237" s="209" t="s">
        <v>53</v>
      </c>
      <c r="D237" s="209" t="s">
        <v>1098</v>
      </c>
      <c r="E237" s="209" t="s">
        <v>686</v>
      </c>
      <c r="F237" s="283" t="s">
        <v>13217</v>
      </c>
      <c r="H237" s="209" t="s">
        <v>2345</v>
      </c>
      <c r="I237" s="209" t="s">
        <v>6642</v>
      </c>
      <c r="J237" s="231" t="str">
        <f t="shared" si="10"/>
        <v>GoldSaganoseki Smelter &amp; Refinery</v>
      </c>
      <c r="K237" s="231" t="str">
        <f t="shared" si="11"/>
        <v>GoldSaganoseki Smelter &amp; Refinery</v>
      </c>
    </row>
    <row r="238" spans="1:11">
      <c r="A238" s="209" t="s">
        <v>1119</v>
      </c>
      <c r="B238" s="209" t="s">
        <v>2303</v>
      </c>
      <c r="C238" s="209" t="s">
        <v>2303</v>
      </c>
      <c r="D238" s="209" t="s">
        <v>1096</v>
      </c>
      <c r="E238" s="209" t="s">
        <v>2304</v>
      </c>
      <c r="F238" s="283" t="s">
        <v>13217</v>
      </c>
      <c r="H238" s="209" t="s">
        <v>2305</v>
      </c>
      <c r="I238" s="209" t="s">
        <v>15544</v>
      </c>
      <c r="J238" s="231" t="str">
        <f t="shared" si="10"/>
        <v>GoldSai Refinery</v>
      </c>
      <c r="K238" s="231" t="str">
        <f t="shared" si="11"/>
        <v>GoldSai Refinery</v>
      </c>
    </row>
    <row r="239" spans="1:11">
      <c r="A239" s="209" t="s">
        <v>1119</v>
      </c>
      <c r="B239" s="209" t="s">
        <v>15490</v>
      </c>
      <c r="C239" s="209" t="s">
        <v>15490</v>
      </c>
      <c r="D239" s="209" t="s">
        <v>1082</v>
      </c>
      <c r="E239" s="209" t="s">
        <v>15491</v>
      </c>
      <c r="F239" s="283" t="s">
        <v>13217</v>
      </c>
      <c r="H239" s="209" t="s">
        <v>1694</v>
      </c>
      <c r="I239" s="209" t="s">
        <v>2555</v>
      </c>
      <c r="J239" s="231" t="str">
        <f t="shared" si="10"/>
        <v>GoldSam Precious Metals</v>
      </c>
      <c r="K239" s="231" t="str">
        <f t="shared" si="11"/>
        <v>GoldSam Precious Metals</v>
      </c>
    </row>
    <row r="240" spans="1:11">
      <c r="A240" s="209" t="s">
        <v>1119</v>
      </c>
      <c r="B240" s="209" t="s">
        <v>1640</v>
      </c>
      <c r="C240" s="209" t="s">
        <v>1396</v>
      </c>
      <c r="D240" s="209" t="s">
        <v>1101</v>
      </c>
      <c r="E240" s="209" t="s">
        <v>1397</v>
      </c>
      <c r="F240" s="283" t="s">
        <v>13217</v>
      </c>
      <c r="H240" s="209" t="s">
        <v>1564</v>
      </c>
      <c r="I240" s="209" t="s">
        <v>12844</v>
      </c>
      <c r="J240" s="231" t="str">
        <f t="shared" si="10"/>
        <v>GoldSamdok Metal</v>
      </c>
      <c r="K240" s="231" t="str">
        <f t="shared" si="11"/>
        <v>GoldSamdok Metal</v>
      </c>
    </row>
    <row r="241" spans="1:11">
      <c r="A241" s="209" t="s">
        <v>1119</v>
      </c>
      <c r="B241" s="209" t="s">
        <v>1396</v>
      </c>
      <c r="C241" s="209" t="s">
        <v>1396</v>
      </c>
      <c r="D241" s="209" t="s">
        <v>1101</v>
      </c>
      <c r="E241" s="209" t="s">
        <v>1397</v>
      </c>
      <c r="F241" s="283" t="s">
        <v>13217</v>
      </c>
      <c r="H241" s="209" t="s">
        <v>1564</v>
      </c>
      <c r="I241" s="209" t="s">
        <v>12844</v>
      </c>
      <c r="J241" s="231" t="str">
        <f t="shared" si="10"/>
        <v>GoldSamduck Precious Metals</v>
      </c>
      <c r="K241" s="231" t="str">
        <f t="shared" si="11"/>
        <v>GoldSamduck Precious Metals</v>
      </c>
    </row>
    <row r="242" spans="1:11">
      <c r="A242" s="209" t="s">
        <v>1119</v>
      </c>
      <c r="B242" s="209" t="s">
        <v>2426</v>
      </c>
      <c r="C242" s="209" t="s">
        <v>2426</v>
      </c>
      <c r="D242" s="209" t="s">
        <v>1101</v>
      </c>
      <c r="E242" s="209" t="s">
        <v>720</v>
      </c>
      <c r="F242" s="283" t="s">
        <v>13217</v>
      </c>
      <c r="H242" s="209" t="s">
        <v>1642</v>
      </c>
      <c r="I242" s="209" t="s">
        <v>12851</v>
      </c>
      <c r="J242" s="231" t="str">
        <f t="shared" si="10"/>
        <v>GoldSamwon Metals Corp.</v>
      </c>
      <c r="K242" s="231" t="str">
        <f t="shared" si="11"/>
        <v>GoldSamwon Metals Corp.</v>
      </c>
    </row>
    <row r="243" spans="1:11">
      <c r="A243" s="209" t="s">
        <v>1119</v>
      </c>
      <c r="B243" s="209" t="s">
        <v>1641</v>
      </c>
      <c r="C243" s="209" t="s">
        <v>1396</v>
      </c>
      <c r="D243" s="209" t="s">
        <v>1101</v>
      </c>
      <c r="E243" s="209" t="s">
        <v>1397</v>
      </c>
      <c r="F243" s="283" t="s">
        <v>13217</v>
      </c>
      <c r="H243" s="209" t="s">
        <v>1564</v>
      </c>
      <c r="I243" s="209" t="s">
        <v>12844</v>
      </c>
      <c r="J243" s="231" t="str">
        <f t="shared" si="10"/>
        <v>GoldSD (Samdok) Metal</v>
      </c>
      <c r="K243" s="231" t="str">
        <f t="shared" si="11"/>
        <v>GoldSD (Samdok) Metal</v>
      </c>
    </row>
    <row r="244" spans="1:11">
      <c r="A244" s="209" t="s">
        <v>1119</v>
      </c>
      <c r="B244" s="209" t="s">
        <v>12411</v>
      </c>
      <c r="C244" s="209" t="s">
        <v>12411</v>
      </c>
      <c r="D244" s="209" t="s">
        <v>1092</v>
      </c>
      <c r="E244" s="209" t="s">
        <v>721</v>
      </c>
      <c r="F244" s="283" t="s">
        <v>13217</v>
      </c>
      <c r="H244" s="209" t="s">
        <v>1643</v>
      </c>
      <c r="I244" s="209" t="s">
        <v>4652</v>
      </c>
      <c r="J244" s="231" t="str">
        <f t="shared" si="10"/>
        <v>GoldSEMPSA Joyeria Plateria S.A.</v>
      </c>
      <c r="K244" s="231" t="str">
        <f t="shared" si="11"/>
        <v>GoldSEMPSA Joyeria Plateria S.A.</v>
      </c>
    </row>
    <row r="245" spans="1:11">
      <c r="A245" s="209" t="s">
        <v>1119</v>
      </c>
      <c r="B245" s="209" t="s">
        <v>2306</v>
      </c>
      <c r="C245" s="209" t="s">
        <v>12411</v>
      </c>
      <c r="D245" s="209" t="s">
        <v>1092</v>
      </c>
      <c r="E245" s="209" t="s">
        <v>721</v>
      </c>
      <c r="F245" s="283" t="s">
        <v>13217</v>
      </c>
      <c r="H245" s="209" t="s">
        <v>1643</v>
      </c>
      <c r="I245" s="209" t="s">
        <v>4652</v>
      </c>
      <c r="J245" s="231" t="str">
        <f t="shared" si="10"/>
        <v>GoldSEMPSA Joyería Platería S.A.</v>
      </c>
      <c r="K245" s="231" t="str">
        <f t="shared" si="11"/>
        <v>GoldSEMPSA Joyería Platería S.A.</v>
      </c>
    </row>
    <row r="246" spans="1:11">
      <c r="A246" s="209" t="s">
        <v>1119</v>
      </c>
      <c r="B246" s="209" t="s">
        <v>1644</v>
      </c>
      <c r="C246" s="209" t="s">
        <v>12411</v>
      </c>
      <c r="D246" s="209" t="s">
        <v>1092</v>
      </c>
      <c r="E246" s="209" t="s">
        <v>721</v>
      </c>
      <c r="F246" s="283" t="s">
        <v>13217</v>
      </c>
      <c r="H246" s="209" t="s">
        <v>1643</v>
      </c>
      <c r="I246" s="209" t="s">
        <v>4652</v>
      </c>
      <c r="J246" s="231" t="str">
        <f t="shared" si="10"/>
        <v>GoldSempsa JP (Cookson Sempsa)</v>
      </c>
      <c r="K246" s="231" t="str">
        <f t="shared" si="11"/>
        <v>GoldSempsa JP (Cookson Sempsa)</v>
      </c>
    </row>
    <row r="247" spans="1:11">
      <c r="A247" s="209" t="s">
        <v>1119</v>
      </c>
      <c r="B247" s="209" t="s">
        <v>15041</v>
      </c>
      <c r="C247" s="209" t="s">
        <v>15020</v>
      </c>
      <c r="D247" s="209" t="s">
        <v>1090</v>
      </c>
      <c r="E247" s="209" t="s">
        <v>728</v>
      </c>
      <c r="F247" s="283" t="s">
        <v>13217</v>
      </c>
      <c r="H247" s="209" t="s">
        <v>1647</v>
      </c>
      <c r="I247" s="209" t="s">
        <v>13597</v>
      </c>
      <c r="J247" s="231" t="str">
        <f t="shared" si="10"/>
        <v>GoldShan Dong Huangjin</v>
      </c>
      <c r="K247" s="231" t="str">
        <f t="shared" si="11"/>
        <v>GoldShan Dong Huangjin</v>
      </c>
    </row>
    <row r="248" spans="1:11">
      <c r="A248" s="209" t="s">
        <v>1119</v>
      </c>
      <c r="B248" s="209" t="s">
        <v>1660</v>
      </c>
      <c r="C248" s="209" t="s">
        <v>15020</v>
      </c>
      <c r="D248" s="209" t="s">
        <v>1090</v>
      </c>
      <c r="E248" s="209" t="s">
        <v>728</v>
      </c>
      <c r="F248" s="283" t="s">
        <v>13217</v>
      </c>
      <c r="H248" s="209" t="s">
        <v>1647</v>
      </c>
      <c r="I248" s="209" t="s">
        <v>13597</v>
      </c>
      <c r="J248" s="231" t="str">
        <f t="shared" si="10"/>
        <v>GoldShandong Gold Mine(Laizhou) Smelter Co., Ltd.</v>
      </c>
      <c r="K248" s="231" t="str">
        <f t="shared" si="11"/>
        <v>GoldShandong Gold Mine(Laizhou) Smelter Co., Ltd.</v>
      </c>
    </row>
    <row r="249" spans="1:11">
      <c r="A249" s="209" t="s">
        <v>1119</v>
      </c>
      <c r="B249" s="209" t="s">
        <v>15020</v>
      </c>
      <c r="C249" s="209" t="s">
        <v>15020</v>
      </c>
      <c r="D249" s="209" t="s">
        <v>1090</v>
      </c>
      <c r="E249" s="209" t="s">
        <v>728</v>
      </c>
      <c r="F249" s="283" t="s">
        <v>13217</v>
      </c>
      <c r="H249" s="209" t="s">
        <v>1647</v>
      </c>
      <c r="I249" s="209" t="s">
        <v>13597</v>
      </c>
      <c r="J249" s="231" t="str">
        <f t="shared" si="10"/>
        <v>GoldShandong Gold Smelting Co., Ltd.</v>
      </c>
      <c r="K249" s="231" t="str">
        <f t="shared" si="11"/>
        <v>GoldShandong Gold Smelting Co., Ltd.</v>
      </c>
    </row>
    <row r="250" spans="1:11">
      <c r="A250" s="209" t="s">
        <v>1119</v>
      </c>
      <c r="B250" s="209" t="s">
        <v>2427</v>
      </c>
      <c r="C250" s="209" t="s">
        <v>1576</v>
      </c>
      <c r="D250" s="209" t="s">
        <v>1090</v>
      </c>
      <c r="E250" s="209" t="s">
        <v>1577</v>
      </c>
      <c r="F250" s="283" t="s">
        <v>13217</v>
      </c>
      <c r="H250" s="209" t="s">
        <v>1578</v>
      </c>
      <c r="I250" s="209" t="s">
        <v>13597</v>
      </c>
      <c r="J250" s="231" t="str">
        <f t="shared" si="10"/>
        <v>GoldShandong Guoda Gold Co., Ltd.</v>
      </c>
      <c r="K250" s="231" t="str">
        <f t="shared" si="11"/>
        <v>GoldShandong Guoda Gold Co., Ltd.</v>
      </c>
    </row>
    <row r="251" spans="1:11">
      <c r="A251" s="209" t="s">
        <v>1119</v>
      </c>
      <c r="B251" s="209" t="s">
        <v>15042</v>
      </c>
      <c r="C251" s="209" t="s">
        <v>15020</v>
      </c>
      <c r="D251" s="209" t="s">
        <v>1090</v>
      </c>
      <c r="E251" s="209" t="s">
        <v>728</v>
      </c>
      <c r="F251" s="283" t="s">
        <v>13217</v>
      </c>
      <c r="H251" s="209" t="s">
        <v>1647</v>
      </c>
      <c r="I251" s="209" t="s">
        <v>13597</v>
      </c>
      <c r="J251" s="231" t="str">
        <f t="shared" si="10"/>
        <v>Goldshandong huangjin</v>
      </c>
      <c r="K251" s="231" t="str">
        <f t="shared" si="11"/>
        <v>Goldshandong huangjin</v>
      </c>
    </row>
    <row r="252" spans="1:11">
      <c r="A252" s="209" t="s">
        <v>1119</v>
      </c>
      <c r="B252" s="209" t="s">
        <v>13770</v>
      </c>
      <c r="C252" s="209" t="s">
        <v>13770</v>
      </c>
      <c r="D252" s="209" t="s">
        <v>1090</v>
      </c>
      <c r="E252" s="209" t="s">
        <v>13771</v>
      </c>
      <c r="F252" s="283" t="s">
        <v>13217</v>
      </c>
      <c r="H252" s="209" t="s">
        <v>1647</v>
      </c>
      <c r="I252" s="209" t="s">
        <v>13597</v>
      </c>
      <c r="J252" s="231" t="str">
        <f t="shared" si="10"/>
        <v>GoldShandong Humon Smelting Co., Ltd.</v>
      </c>
      <c r="K252" s="231" t="str">
        <f t="shared" si="11"/>
        <v>GoldShandong Humon Smelting Co., Ltd.</v>
      </c>
    </row>
    <row r="253" spans="1:11">
      <c r="A253" s="209" t="s">
        <v>1119</v>
      </c>
      <c r="B253" s="209" t="s">
        <v>12901</v>
      </c>
      <c r="C253" s="209" t="s">
        <v>15020</v>
      </c>
      <c r="D253" s="209" t="s">
        <v>1090</v>
      </c>
      <c r="E253" s="209" t="s">
        <v>728</v>
      </c>
      <c r="F253" s="283" t="s">
        <v>13217</v>
      </c>
      <c r="H253" s="209" t="s">
        <v>1647</v>
      </c>
      <c r="I253" s="209" t="s">
        <v>13597</v>
      </c>
      <c r="J253" s="231" t="str">
        <f t="shared" si="10"/>
        <v>GoldShandong middlings JinYe group Co., LTD</v>
      </c>
      <c r="K253" s="231" t="str">
        <f t="shared" si="11"/>
        <v>GoldShandong middlings JinYe group Co., LTD</v>
      </c>
    </row>
    <row r="254" spans="1:11">
      <c r="A254" s="209" t="s">
        <v>1119</v>
      </c>
      <c r="B254" s="209" t="s">
        <v>1648</v>
      </c>
      <c r="C254" s="209" t="s">
        <v>1645</v>
      </c>
      <c r="D254" s="209" t="s">
        <v>1090</v>
      </c>
      <c r="E254" s="209" t="s">
        <v>1646</v>
      </c>
      <c r="F254" s="283" t="s">
        <v>13217</v>
      </c>
      <c r="H254" s="209" t="s">
        <v>1647</v>
      </c>
      <c r="I254" s="209" t="s">
        <v>13597</v>
      </c>
      <c r="J254" s="231" t="str">
        <f t="shared" si="10"/>
        <v>GoldShandong Tarzan Bio-Gold Industry Co., Ltd.</v>
      </c>
      <c r="K254" s="231" t="str">
        <f t="shared" si="11"/>
        <v>GoldShandong Tarzan Bio-Gold Industry Co., Ltd.</v>
      </c>
    </row>
    <row r="255" spans="1:11">
      <c r="A255" s="209" t="s">
        <v>1119</v>
      </c>
      <c r="B255" s="209" t="s">
        <v>1645</v>
      </c>
      <c r="C255" s="209" t="s">
        <v>1645</v>
      </c>
      <c r="D255" s="209" t="s">
        <v>1090</v>
      </c>
      <c r="E255" s="209" t="s">
        <v>1646</v>
      </c>
      <c r="F255" s="283" t="s">
        <v>13217</v>
      </c>
      <c r="H255" s="209" t="s">
        <v>1647</v>
      </c>
      <c r="I255" s="209" t="s">
        <v>13597</v>
      </c>
      <c r="J255" s="231" t="str">
        <f t="shared" si="10"/>
        <v>GoldShandong Tiancheng Biological Gold Industrial Co., Ltd.</v>
      </c>
      <c r="K255" s="231" t="str">
        <f t="shared" si="11"/>
        <v>GoldShandong Tiancheng Biological Gold Industrial Co., Ltd.</v>
      </c>
    </row>
    <row r="256" spans="1:11">
      <c r="A256" s="209" t="s">
        <v>1119</v>
      </c>
      <c r="B256" s="209" t="s">
        <v>2144</v>
      </c>
      <c r="C256" s="209" t="s">
        <v>2144</v>
      </c>
      <c r="D256" s="209" t="s">
        <v>1090</v>
      </c>
      <c r="E256" s="209" t="s">
        <v>722</v>
      </c>
      <c r="F256" s="283" t="s">
        <v>13217</v>
      </c>
      <c r="H256" s="209" t="s">
        <v>1578</v>
      </c>
      <c r="I256" s="209" t="s">
        <v>13597</v>
      </c>
      <c r="J256" s="231" t="str">
        <f t="shared" si="10"/>
        <v>GoldShandong Zhaojin Gold &amp; Silver Refinery Co., Ltd.</v>
      </c>
      <c r="K256" s="231" t="str">
        <f t="shared" si="11"/>
        <v>GoldShandong Zhaojin Gold &amp; Silver Refinery Co., Ltd.</v>
      </c>
    </row>
    <row r="257" spans="1:11">
      <c r="A257" s="209" t="s">
        <v>1119</v>
      </c>
      <c r="B257" s="209" t="s">
        <v>1649</v>
      </c>
      <c r="C257" s="209" t="s">
        <v>15020</v>
      </c>
      <c r="D257" s="209" t="s">
        <v>1090</v>
      </c>
      <c r="E257" s="209" t="s">
        <v>728</v>
      </c>
      <c r="F257" s="283" t="s">
        <v>13217</v>
      </c>
      <c r="H257" s="209" t="s">
        <v>1647</v>
      </c>
      <c r="I257" s="209" t="s">
        <v>13597</v>
      </c>
      <c r="J257" s="231" t="str">
        <f t="shared" si="10"/>
        <v>GoldShangdong Gold (Laizhou)</v>
      </c>
      <c r="K257" s="231" t="str">
        <f t="shared" si="11"/>
        <v>GoldShangdong Gold (Laizhou)</v>
      </c>
    </row>
    <row r="258" spans="1:11">
      <c r="A258" s="209" t="s">
        <v>1119</v>
      </c>
      <c r="B258" s="209" t="s">
        <v>15421</v>
      </c>
      <c r="C258" s="209" t="s">
        <v>15421</v>
      </c>
      <c r="D258" s="209" t="s">
        <v>1090</v>
      </c>
      <c r="E258" s="209" t="s">
        <v>15422</v>
      </c>
      <c r="F258" s="283" t="s">
        <v>13217</v>
      </c>
      <c r="H258" s="209" t="s">
        <v>15104</v>
      </c>
      <c r="I258" s="209" t="s">
        <v>13601</v>
      </c>
      <c r="J258" s="231" t="str">
        <f t="shared" si="10"/>
        <v>GoldShenzhen CuiLu Gold Co., Ltd.</v>
      </c>
      <c r="K258" s="231" t="str">
        <f t="shared" si="11"/>
        <v>GoldShenzhen CuiLu Gold Co., Ltd.</v>
      </c>
    </row>
    <row r="259" spans="1:11">
      <c r="A259" s="209" t="s">
        <v>1119</v>
      </c>
      <c r="B259" s="209" t="s">
        <v>15796</v>
      </c>
      <c r="C259" s="209" t="s">
        <v>15796</v>
      </c>
      <c r="D259" s="209" t="s">
        <v>1090</v>
      </c>
      <c r="E259" s="209" t="s">
        <v>15797</v>
      </c>
      <c r="F259" s="283" t="s">
        <v>13217</v>
      </c>
      <c r="H259" s="209" t="s">
        <v>15104</v>
      </c>
      <c r="I259" s="209" t="s">
        <v>13601</v>
      </c>
      <c r="J259" s="231" t="str">
        <f t="shared" si="10"/>
        <v>GoldSHENZHEN JINJUNWEI RESOURCE COMPREHENSIVE DEVELOPMENT CO., LTD.</v>
      </c>
      <c r="K259" s="231" t="str">
        <f t="shared" si="11"/>
        <v>GoldSHENZHEN JINJUNWEI RESOURCE COMPREHENSIVE DEVELOPMENT CO., LTD.</v>
      </c>
    </row>
    <row r="260" spans="1:11">
      <c r="A260" s="209" t="s">
        <v>1119</v>
      </c>
      <c r="B260" s="209" t="s">
        <v>15043</v>
      </c>
      <c r="C260" s="209" t="s">
        <v>15043</v>
      </c>
      <c r="D260" s="209" t="s">
        <v>1090</v>
      </c>
      <c r="E260" s="209" t="s">
        <v>15044</v>
      </c>
      <c r="F260" s="283" t="s">
        <v>13217</v>
      </c>
      <c r="H260" s="209" t="s">
        <v>15104</v>
      </c>
      <c r="I260" s="209" t="s">
        <v>13601</v>
      </c>
      <c r="J260" s="231" t="str">
        <f t="shared" si="10"/>
        <v>GoldShenzhen Zhonghenglong Real Industry Co., Ltd.</v>
      </c>
      <c r="K260" s="231" t="str">
        <f t="shared" si="11"/>
        <v>GoldShenzhen Zhonghenglong Real Industry Co., Ltd.</v>
      </c>
    </row>
    <row r="261" spans="1:11">
      <c r="A261" s="209" t="s">
        <v>1119</v>
      </c>
      <c r="B261" s="209" t="s">
        <v>13824</v>
      </c>
      <c r="C261" s="209" t="s">
        <v>13824</v>
      </c>
      <c r="D261" s="209" t="s">
        <v>1096</v>
      </c>
      <c r="E261" s="209" t="s">
        <v>13839</v>
      </c>
      <c r="F261" s="283" t="s">
        <v>13217</v>
      </c>
      <c r="H261" s="209" t="s">
        <v>13847</v>
      </c>
      <c r="I261" s="209" t="s">
        <v>15410</v>
      </c>
      <c r="J261" s="231" t="str">
        <f t="shared" si="10"/>
        <v>GoldShirpur Gold Refinery Ltd.</v>
      </c>
      <c r="K261" s="231" t="str">
        <f t="shared" si="11"/>
        <v>GoldShirpur Gold Refinery Ltd.</v>
      </c>
    </row>
    <row r="262" spans="1:11">
      <c r="A262" s="209" t="s">
        <v>1119</v>
      </c>
      <c r="B262" s="209" t="s">
        <v>27</v>
      </c>
      <c r="C262" s="209" t="s">
        <v>1221</v>
      </c>
      <c r="D262" s="209" t="s">
        <v>1098</v>
      </c>
      <c r="E262" s="209" t="s">
        <v>726</v>
      </c>
      <c r="F262" s="283" t="s">
        <v>13217</v>
      </c>
      <c r="H262" s="209" t="s">
        <v>1655</v>
      </c>
      <c r="I262" s="209" t="s">
        <v>1656</v>
      </c>
      <c r="J262" s="231" t="str">
        <f t="shared" si="10"/>
        <v>GoldShonan Plant Tanaka Kikinzoku</v>
      </c>
      <c r="K262" s="231" t="str">
        <f t="shared" si="11"/>
        <v>GoldShonan Plant Tanaka Kikinzoku</v>
      </c>
    </row>
    <row r="263" spans="1:11">
      <c r="A263" s="209" t="s">
        <v>1119</v>
      </c>
      <c r="B263" s="209" t="s">
        <v>12902</v>
      </c>
      <c r="C263" s="209" t="s">
        <v>904</v>
      </c>
      <c r="D263" s="209" t="s">
        <v>873</v>
      </c>
      <c r="E263" s="209" t="s">
        <v>723</v>
      </c>
      <c r="F263" s="283" t="s">
        <v>13217</v>
      </c>
      <c r="H263" s="209" t="s">
        <v>1652</v>
      </c>
      <c r="I263" s="209" t="s">
        <v>9937</v>
      </c>
      <c r="J263" s="231" t="str">
        <f t="shared" ref="J263:J325" si="12">A263&amp;B263</f>
        <v>GoldShyolkovsky</v>
      </c>
      <c r="K263" s="231" t="str">
        <f t="shared" ref="K263:K325" si="13">A263&amp;B263</f>
        <v>GoldShyolkovsky</v>
      </c>
    </row>
    <row r="264" spans="1:11">
      <c r="A264" s="209" t="s">
        <v>1119</v>
      </c>
      <c r="B264" s="209" t="s">
        <v>2145</v>
      </c>
      <c r="C264" s="209" t="s">
        <v>2145</v>
      </c>
      <c r="D264" s="209" t="s">
        <v>1090</v>
      </c>
      <c r="E264" s="209" t="s">
        <v>1380</v>
      </c>
      <c r="F264" s="283" t="s">
        <v>13217</v>
      </c>
      <c r="H264" s="209" t="s">
        <v>1651</v>
      </c>
      <c r="I264" s="209" t="s">
        <v>13603</v>
      </c>
      <c r="J264" s="231" t="str">
        <f t="shared" si="12"/>
        <v>GoldSichuan Tianze Precious Metals Co., Ltd.</v>
      </c>
      <c r="K264" s="231" t="str">
        <f t="shared" si="13"/>
        <v>GoldSichuan Tianze Precious Metals Co., Ltd.</v>
      </c>
    </row>
    <row r="265" spans="1:11">
      <c r="A265" s="209" t="s">
        <v>1119</v>
      </c>
      <c r="B265" s="209" t="s">
        <v>28</v>
      </c>
      <c r="C265" s="209" t="s">
        <v>1221</v>
      </c>
      <c r="D265" s="209" t="s">
        <v>1098</v>
      </c>
      <c r="E265" s="209" t="s">
        <v>726</v>
      </c>
      <c r="F265" s="283" t="s">
        <v>13217</v>
      </c>
      <c r="H265" s="209" t="s">
        <v>1655</v>
      </c>
      <c r="I265" s="209" t="s">
        <v>1656</v>
      </c>
      <c r="J265" s="231" t="str">
        <f t="shared" si="12"/>
        <v>GoldSingapore Tanaka</v>
      </c>
      <c r="K265" s="231" t="str">
        <f t="shared" si="13"/>
        <v>GoldSingapore Tanaka</v>
      </c>
    </row>
    <row r="266" spans="1:11">
      <c r="A266" s="209" t="s">
        <v>1119</v>
      </c>
      <c r="B266" s="209" t="s">
        <v>1381</v>
      </c>
      <c r="C266" s="209" t="s">
        <v>1381</v>
      </c>
      <c r="D266" s="209" t="s">
        <v>2414</v>
      </c>
      <c r="E266" s="209" t="s">
        <v>1382</v>
      </c>
      <c r="F266" s="283" t="s">
        <v>13217</v>
      </c>
      <c r="H266" s="209" t="s">
        <v>1690</v>
      </c>
      <c r="I266" s="209" t="s">
        <v>1691</v>
      </c>
      <c r="J266" s="231" t="str">
        <f t="shared" si="12"/>
        <v>GoldSingway Technology Co., Ltd.</v>
      </c>
      <c r="K266" s="231" t="str">
        <f t="shared" si="13"/>
        <v>GoldSingway Technology Co., Ltd.</v>
      </c>
    </row>
    <row r="267" spans="1:11">
      <c r="A267" s="209" t="s">
        <v>1119</v>
      </c>
      <c r="B267" s="209" t="s">
        <v>1011</v>
      </c>
      <c r="C267" s="209" t="s">
        <v>55</v>
      </c>
      <c r="D267" s="209" t="s">
        <v>1098</v>
      </c>
      <c r="E267" s="209" t="s">
        <v>725</v>
      </c>
      <c r="F267" s="283" t="s">
        <v>13217</v>
      </c>
      <c r="H267" s="209" t="s">
        <v>1654</v>
      </c>
      <c r="I267" s="209" t="s">
        <v>2196</v>
      </c>
      <c r="J267" s="231" t="str">
        <f t="shared" si="12"/>
        <v>GoldSMM</v>
      </c>
      <c r="K267" s="231" t="str">
        <f t="shared" si="13"/>
        <v>GoldSMM</v>
      </c>
    </row>
    <row r="268" spans="1:11">
      <c r="A268" s="209" t="s">
        <v>1119</v>
      </c>
      <c r="B268" s="209" t="s">
        <v>904</v>
      </c>
      <c r="C268" s="209" t="s">
        <v>904</v>
      </c>
      <c r="D268" s="209" t="s">
        <v>873</v>
      </c>
      <c r="E268" s="209" t="s">
        <v>723</v>
      </c>
      <c r="F268" s="283" t="s">
        <v>13217</v>
      </c>
      <c r="H268" s="209" t="s">
        <v>1652</v>
      </c>
      <c r="I268" s="209" t="s">
        <v>9937</v>
      </c>
      <c r="J268" s="231" t="str">
        <f t="shared" si="12"/>
        <v>GoldSOE Shyolkovsky Factory of Secondary Precious Metals</v>
      </c>
      <c r="K268" s="231" t="str">
        <f t="shared" si="13"/>
        <v>GoldSOE Shyolkovsky Factory of Secondary Precious Metals</v>
      </c>
    </row>
    <row r="269" spans="1:11">
      <c r="A269" s="209" t="s">
        <v>1119</v>
      </c>
      <c r="B269" s="209" t="s">
        <v>905</v>
      </c>
      <c r="C269" s="209" t="s">
        <v>905</v>
      </c>
      <c r="D269" s="209" t="s">
        <v>2414</v>
      </c>
      <c r="E269" s="209" t="s">
        <v>724</v>
      </c>
      <c r="F269" s="283" t="s">
        <v>13217</v>
      </c>
      <c r="H269" s="209" t="s">
        <v>1653</v>
      </c>
      <c r="I269" s="209" t="s">
        <v>11489</v>
      </c>
      <c r="J269" s="231" t="str">
        <f t="shared" si="12"/>
        <v>GoldSolar Applied Materials Technology Corp.</v>
      </c>
      <c r="K269" s="231" t="str">
        <f t="shared" si="13"/>
        <v>GoldSolar Applied Materials Technology Corp.</v>
      </c>
    </row>
    <row r="270" spans="1:11">
      <c r="A270" s="209" t="s">
        <v>1119</v>
      </c>
      <c r="B270" s="209" t="s">
        <v>29</v>
      </c>
      <c r="C270" s="209" t="s">
        <v>905</v>
      </c>
      <c r="D270" s="209" t="s">
        <v>2414</v>
      </c>
      <c r="E270" s="209" t="s">
        <v>724</v>
      </c>
      <c r="F270" s="283" t="s">
        <v>13217</v>
      </c>
      <c r="H270" s="209" t="s">
        <v>1653</v>
      </c>
      <c r="I270" s="209" t="s">
        <v>11489</v>
      </c>
      <c r="J270" s="231" t="str">
        <f t="shared" si="12"/>
        <v>GoldSOLAR CHEMICALAPPLIED MATERIALS TECHNOLOGY (KUN SHAN)</v>
      </c>
      <c r="K270" s="231" t="str">
        <f t="shared" si="13"/>
        <v>GoldSOLAR CHEMICALAPPLIED MATERIALS TECHNOLOGY (KUN SHAN)</v>
      </c>
    </row>
    <row r="271" spans="1:11">
      <c r="A271" s="209" t="s">
        <v>1119</v>
      </c>
      <c r="B271" s="209" t="s">
        <v>30</v>
      </c>
      <c r="C271" s="209" t="s">
        <v>905</v>
      </c>
      <c r="D271" s="209" t="s">
        <v>2414</v>
      </c>
      <c r="E271" s="209" t="s">
        <v>724</v>
      </c>
      <c r="F271" s="283" t="s">
        <v>13217</v>
      </c>
      <c r="H271" s="209" t="s">
        <v>1653</v>
      </c>
      <c r="I271" s="209" t="s">
        <v>11489</v>
      </c>
      <c r="J271" s="231" t="str">
        <f t="shared" si="12"/>
        <v>GoldSolartech</v>
      </c>
      <c r="K271" s="231" t="str">
        <f t="shared" si="13"/>
        <v>GoldSolartech</v>
      </c>
    </row>
    <row r="272" spans="1:11">
      <c r="A272" s="209" t="s">
        <v>1119</v>
      </c>
      <c r="B272" s="209" t="s">
        <v>13772</v>
      </c>
      <c r="C272" s="209" t="s">
        <v>13772</v>
      </c>
      <c r="D272" s="209" t="s">
        <v>1096</v>
      </c>
      <c r="E272" s="209" t="s">
        <v>13773</v>
      </c>
      <c r="F272" s="283" t="s">
        <v>13217</v>
      </c>
      <c r="H272" s="209" t="s">
        <v>15105</v>
      </c>
      <c r="I272" s="209" t="s">
        <v>15543</v>
      </c>
      <c r="J272" s="231" t="str">
        <f t="shared" si="12"/>
        <v>GoldSovereign Metals</v>
      </c>
      <c r="K272" s="231" t="str">
        <f t="shared" si="13"/>
        <v>GoldSovereign Metals</v>
      </c>
    </row>
    <row r="273" spans="1:11">
      <c r="A273" s="209" t="s">
        <v>1119</v>
      </c>
      <c r="B273" s="209" t="s">
        <v>2502</v>
      </c>
      <c r="C273" s="209" t="s">
        <v>2502</v>
      </c>
      <c r="D273" s="209" t="s">
        <v>1102</v>
      </c>
      <c r="E273" s="209" t="s">
        <v>2503</v>
      </c>
      <c r="F273" s="283" t="s">
        <v>13217</v>
      </c>
      <c r="H273" s="209" t="s">
        <v>2504</v>
      </c>
      <c r="I273" s="209" t="s">
        <v>2504</v>
      </c>
      <c r="J273" s="231" t="str">
        <f t="shared" si="12"/>
        <v>GoldState Research Institute Center for Physical Sciences and Technology</v>
      </c>
      <c r="K273" s="231" t="str">
        <f t="shared" si="13"/>
        <v>GoldState Research Institute Center for Physical Sciences and Technology</v>
      </c>
    </row>
    <row r="274" spans="1:11">
      <c r="A274" s="209" t="s">
        <v>1119</v>
      </c>
      <c r="B274" s="209" t="s">
        <v>1699</v>
      </c>
      <c r="C274" s="209" t="s">
        <v>1699</v>
      </c>
      <c r="D274" s="209" t="s">
        <v>875</v>
      </c>
      <c r="E274" s="209" t="s">
        <v>1700</v>
      </c>
      <c r="F274" s="283" t="s">
        <v>13217</v>
      </c>
      <c r="H274" s="209" t="s">
        <v>1701</v>
      </c>
      <c r="I274" s="209" t="s">
        <v>1701</v>
      </c>
      <c r="J274" s="231" t="str">
        <f t="shared" si="12"/>
        <v>GoldSudan Gold Refinery</v>
      </c>
      <c r="K274" s="231" t="str">
        <f t="shared" si="13"/>
        <v>GoldSudan Gold Refinery</v>
      </c>
    </row>
    <row r="275" spans="1:11">
      <c r="A275" s="209" t="s">
        <v>1119</v>
      </c>
      <c r="B275" s="209" t="s">
        <v>2207</v>
      </c>
      <c r="C275" s="209" t="s">
        <v>55</v>
      </c>
      <c r="D275" s="209" t="s">
        <v>1098</v>
      </c>
      <c r="E275" s="209" t="s">
        <v>725</v>
      </c>
      <c r="F275" s="283" t="s">
        <v>13217</v>
      </c>
      <c r="H275" s="209" t="s">
        <v>1654</v>
      </c>
      <c r="I275" s="209" t="s">
        <v>2196</v>
      </c>
      <c r="J275" s="231" t="str">
        <f t="shared" si="12"/>
        <v>GoldSumitomo Kinzoku Kozan K.K.</v>
      </c>
      <c r="K275" s="231" t="str">
        <f t="shared" si="13"/>
        <v>GoldSumitomo Kinzoku Kozan K.K.</v>
      </c>
    </row>
    <row r="276" spans="1:11">
      <c r="A276" s="209" t="s">
        <v>1119</v>
      </c>
      <c r="B276" s="209" t="s">
        <v>55</v>
      </c>
      <c r="C276" s="209" t="s">
        <v>55</v>
      </c>
      <c r="D276" s="209" t="s">
        <v>1098</v>
      </c>
      <c r="E276" s="209" t="s">
        <v>725</v>
      </c>
      <c r="F276" s="283" t="s">
        <v>13217</v>
      </c>
      <c r="H276" s="209" t="s">
        <v>1654</v>
      </c>
      <c r="I276" s="209" t="s">
        <v>2196</v>
      </c>
      <c r="J276" s="231" t="str">
        <f t="shared" si="12"/>
        <v>GoldSumitomo Metal Mining Co., Ltd.</v>
      </c>
      <c r="K276" s="231" t="str">
        <f t="shared" si="13"/>
        <v>GoldSumitomo Metal Mining Co., Ltd.</v>
      </c>
    </row>
    <row r="277" spans="1:11">
      <c r="A277" s="209" t="s">
        <v>1119</v>
      </c>
      <c r="B277" s="209" t="s">
        <v>12903</v>
      </c>
      <c r="C277" s="209" t="s">
        <v>12903</v>
      </c>
      <c r="D277" s="209" t="s">
        <v>1101</v>
      </c>
      <c r="E277" s="209" t="s">
        <v>2435</v>
      </c>
      <c r="F277" s="283" t="s">
        <v>13217</v>
      </c>
      <c r="H277" s="209" t="s">
        <v>12917</v>
      </c>
      <c r="I277" s="209" t="s">
        <v>12852</v>
      </c>
      <c r="J277" s="231" t="str">
        <f t="shared" si="12"/>
        <v>GoldSungEel HiMetal Co., Ltd.</v>
      </c>
      <c r="K277" s="231" t="str">
        <f t="shared" si="13"/>
        <v>GoldSungEel HiMetal Co., Ltd.</v>
      </c>
    </row>
    <row r="278" spans="1:11">
      <c r="A278" s="209" t="s">
        <v>1119</v>
      </c>
      <c r="B278" s="209" t="s">
        <v>2436</v>
      </c>
      <c r="C278" s="209" t="s">
        <v>12903</v>
      </c>
      <c r="D278" s="209" t="s">
        <v>1101</v>
      </c>
      <c r="E278" s="209" t="s">
        <v>2435</v>
      </c>
      <c r="F278" s="283" t="s">
        <v>13217</v>
      </c>
      <c r="H278" s="209" t="s">
        <v>12917</v>
      </c>
      <c r="I278" s="209" t="s">
        <v>12852</v>
      </c>
      <c r="J278" s="231" t="str">
        <f t="shared" si="12"/>
        <v>GoldSungEel HiTech</v>
      </c>
      <c r="K278" s="231" t="str">
        <f t="shared" si="13"/>
        <v>GoldSungEel HiTech</v>
      </c>
    </row>
    <row r="279" spans="1:11">
      <c r="A279" s="209" t="s">
        <v>1119</v>
      </c>
      <c r="B279" s="209" t="s">
        <v>15423</v>
      </c>
      <c r="C279" s="209" t="s">
        <v>15423</v>
      </c>
      <c r="D279" s="209" t="s">
        <v>2414</v>
      </c>
      <c r="E279" s="209" t="s">
        <v>15424</v>
      </c>
      <c r="F279" s="283" t="s">
        <v>13217</v>
      </c>
      <c r="H279" s="209" t="s">
        <v>1691</v>
      </c>
      <c r="I279" s="209" t="s">
        <v>1691</v>
      </c>
      <c r="J279" s="231" t="str">
        <f t="shared" si="12"/>
        <v>GoldSuper Dragon Technology Co., Ltd.</v>
      </c>
      <c r="K279" s="231" t="str">
        <f t="shared" si="13"/>
        <v>GoldSuper Dragon Technology Co., Ltd.</v>
      </c>
    </row>
    <row r="280" spans="1:11">
      <c r="A280" s="209" t="s">
        <v>1119</v>
      </c>
      <c r="B280" s="209" t="s">
        <v>2199</v>
      </c>
      <c r="C280" s="209" t="s">
        <v>2199</v>
      </c>
      <c r="D280" s="209" t="s">
        <v>1097</v>
      </c>
      <c r="E280" s="209" t="s">
        <v>1702</v>
      </c>
      <c r="F280" s="283" t="s">
        <v>13217</v>
      </c>
      <c r="H280" s="209" t="s">
        <v>1703</v>
      </c>
      <c r="I280" s="209" t="s">
        <v>6448</v>
      </c>
      <c r="J280" s="231" t="str">
        <f t="shared" si="12"/>
        <v>GoldT.C.A S.p.A</v>
      </c>
      <c r="K280" s="231" t="str">
        <f t="shared" si="13"/>
        <v>GoldT.C.A S.p.A</v>
      </c>
    </row>
    <row r="281" spans="1:11">
      <c r="A281" s="209" t="s">
        <v>1119</v>
      </c>
      <c r="B281" s="209" t="s">
        <v>2292</v>
      </c>
      <c r="C281" s="209" t="s">
        <v>1218</v>
      </c>
      <c r="D281" s="209" t="s">
        <v>1098</v>
      </c>
      <c r="E281" s="209" t="s">
        <v>705</v>
      </c>
      <c r="F281" s="283" t="s">
        <v>13217</v>
      </c>
      <c r="H281" s="209" t="s">
        <v>1620</v>
      </c>
      <c r="I281" s="209" t="s">
        <v>1619</v>
      </c>
      <c r="J281" s="231" t="str">
        <f t="shared" si="12"/>
        <v>GoldTakehara Refinery</v>
      </c>
      <c r="K281" s="231" t="str">
        <f t="shared" si="13"/>
        <v>GoldTakehara Refinery</v>
      </c>
    </row>
    <row r="282" spans="1:11">
      <c r="A282" s="209" t="s">
        <v>1119</v>
      </c>
      <c r="B282" s="209" t="s">
        <v>2284</v>
      </c>
      <c r="C282" s="209" t="s">
        <v>53</v>
      </c>
      <c r="D282" s="209" t="s">
        <v>1098</v>
      </c>
      <c r="E282" s="209" t="s">
        <v>686</v>
      </c>
      <c r="F282" s="283" t="s">
        <v>13217</v>
      </c>
      <c r="H282" s="209" t="s">
        <v>2345</v>
      </c>
      <c r="I282" s="209" t="s">
        <v>6642</v>
      </c>
      <c r="J282" s="231" t="str">
        <f t="shared" si="12"/>
        <v>GoldTamano Smelter</v>
      </c>
      <c r="K282" s="231" t="str">
        <f t="shared" si="13"/>
        <v>GoldTamano Smelter</v>
      </c>
    </row>
    <row r="283" spans="1:11">
      <c r="A283" s="209" t="s">
        <v>1119</v>
      </c>
      <c r="B283" s="209" t="s">
        <v>2208</v>
      </c>
      <c r="C283" s="209" t="s">
        <v>1221</v>
      </c>
      <c r="D283" s="209" t="s">
        <v>1098</v>
      </c>
      <c r="E283" s="209" t="s">
        <v>726</v>
      </c>
      <c r="F283" s="283" t="s">
        <v>13217</v>
      </c>
      <c r="H283" s="209" t="s">
        <v>1655</v>
      </c>
      <c r="I283" s="209" t="s">
        <v>1656</v>
      </c>
      <c r="J283" s="231" t="str">
        <f t="shared" si="12"/>
        <v>GoldTanaka Denshi Kogyo K.K</v>
      </c>
      <c r="K283" s="231" t="str">
        <f t="shared" si="13"/>
        <v>GoldTanaka Denshi Kogyo K.K</v>
      </c>
    </row>
    <row r="284" spans="1:11">
      <c r="A284" s="209" t="s">
        <v>1119</v>
      </c>
      <c r="B284" s="209" t="s">
        <v>2307</v>
      </c>
      <c r="C284" s="209" t="s">
        <v>1221</v>
      </c>
      <c r="D284" s="209" t="s">
        <v>1098</v>
      </c>
      <c r="E284" s="209" t="s">
        <v>726</v>
      </c>
      <c r="F284" s="283" t="s">
        <v>13217</v>
      </c>
      <c r="H284" s="209" t="s">
        <v>1655</v>
      </c>
      <c r="I284" s="209" t="s">
        <v>1656</v>
      </c>
      <c r="J284" s="231" t="str">
        <f t="shared" si="12"/>
        <v>GoldTanaka Electronics (Hong Kong) Pte. Ltd.</v>
      </c>
      <c r="K284" s="231" t="str">
        <f t="shared" si="13"/>
        <v>GoldTanaka Electronics (Hong Kong) Pte. Ltd.</v>
      </c>
    </row>
    <row r="285" spans="1:11">
      <c r="A285" s="209" t="s">
        <v>1119</v>
      </c>
      <c r="B285" s="209" t="s">
        <v>2328</v>
      </c>
      <c r="C285" s="209" t="s">
        <v>1221</v>
      </c>
      <c r="D285" s="209" t="s">
        <v>1098</v>
      </c>
      <c r="E285" s="209" t="s">
        <v>726</v>
      </c>
      <c r="F285" s="283" t="s">
        <v>13217</v>
      </c>
      <c r="H285" s="209" t="s">
        <v>1655</v>
      </c>
      <c r="I285" s="209" t="s">
        <v>1656</v>
      </c>
      <c r="J285" s="231" t="str">
        <f t="shared" si="12"/>
        <v>GoldTANAKA Electronics (Malaysia) SDN. BHD.</v>
      </c>
      <c r="K285" s="231" t="str">
        <f t="shared" si="13"/>
        <v>GoldTANAKA Electronics (Malaysia) SDN. BHD.</v>
      </c>
    </row>
    <row r="286" spans="1:11">
      <c r="A286" s="209" t="s">
        <v>1119</v>
      </c>
      <c r="B286" s="209" t="s">
        <v>2308</v>
      </c>
      <c r="C286" s="209" t="s">
        <v>1221</v>
      </c>
      <c r="D286" s="209" t="s">
        <v>1098</v>
      </c>
      <c r="E286" s="209" t="s">
        <v>726</v>
      </c>
      <c r="F286" s="283" t="s">
        <v>13217</v>
      </c>
      <c r="H286" s="209" t="s">
        <v>1655</v>
      </c>
      <c r="I286" s="209" t="s">
        <v>1656</v>
      </c>
      <c r="J286" s="231" t="str">
        <f t="shared" si="12"/>
        <v>GoldTanaka Electronics (Singapore) Pte. Ltd.</v>
      </c>
      <c r="K286" s="231" t="str">
        <f t="shared" si="13"/>
        <v>GoldTanaka Electronics (Singapore) Pte. Ltd.</v>
      </c>
    </row>
    <row r="287" spans="1:11">
      <c r="A287" s="209" t="s">
        <v>1119</v>
      </c>
      <c r="B287" s="209" t="s">
        <v>1657</v>
      </c>
      <c r="C287" s="209" t="s">
        <v>1221</v>
      </c>
      <c r="D287" s="209" t="s">
        <v>1098</v>
      </c>
      <c r="E287" s="209" t="s">
        <v>726</v>
      </c>
      <c r="F287" s="283" t="s">
        <v>13217</v>
      </c>
      <c r="H287" s="209" t="s">
        <v>1655</v>
      </c>
      <c r="I287" s="209" t="s">
        <v>1656</v>
      </c>
      <c r="J287" s="231" t="str">
        <f t="shared" si="12"/>
        <v>GoldTanaka Kikinzoku International</v>
      </c>
      <c r="K287" s="231" t="str">
        <f t="shared" si="13"/>
        <v>GoldTanaka Kikinzoku International</v>
      </c>
    </row>
    <row r="288" spans="1:11">
      <c r="A288" s="209" t="s">
        <v>1119</v>
      </c>
      <c r="B288" s="209" t="s">
        <v>2309</v>
      </c>
      <c r="C288" s="209" t="s">
        <v>1221</v>
      </c>
      <c r="D288" s="209" t="s">
        <v>1098</v>
      </c>
      <c r="E288" s="209" t="s">
        <v>726</v>
      </c>
      <c r="F288" s="283" t="s">
        <v>13217</v>
      </c>
      <c r="H288" s="209" t="s">
        <v>1655</v>
      </c>
      <c r="I288" s="209" t="s">
        <v>1656</v>
      </c>
      <c r="J288" s="231" t="str">
        <f t="shared" si="12"/>
        <v>GoldTanaka Kikinzoku Kogyo K.K</v>
      </c>
      <c r="K288" s="231" t="str">
        <f t="shared" si="13"/>
        <v>GoldTanaka Kikinzoku Kogyo K.K</v>
      </c>
    </row>
    <row r="289" spans="1:11">
      <c r="A289" s="209" t="s">
        <v>1119</v>
      </c>
      <c r="B289" s="209" t="s">
        <v>1221</v>
      </c>
      <c r="C289" s="209" t="s">
        <v>1221</v>
      </c>
      <c r="D289" s="209" t="s">
        <v>1098</v>
      </c>
      <c r="E289" s="209" t="s">
        <v>726</v>
      </c>
      <c r="F289" s="283" t="s">
        <v>13217</v>
      </c>
      <c r="H289" s="209" t="s">
        <v>1655</v>
      </c>
      <c r="I289" s="209" t="s">
        <v>1656</v>
      </c>
      <c r="J289" s="231" t="str">
        <f t="shared" si="12"/>
        <v>GoldTanaka Kikinzoku Kogyo K.K.</v>
      </c>
      <c r="K289" s="231" t="str">
        <f t="shared" si="13"/>
        <v>GoldTanaka Kikinzoku Kogyo K.K.</v>
      </c>
    </row>
    <row r="290" spans="1:11">
      <c r="A290" s="209" t="s">
        <v>1119</v>
      </c>
      <c r="B290" s="209" t="s">
        <v>1658</v>
      </c>
      <c r="C290" s="209" t="s">
        <v>1221</v>
      </c>
      <c r="D290" s="209" t="s">
        <v>1098</v>
      </c>
      <c r="E290" s="209" t="s">
        <v>726</v>
      </c>
      <c r="F290" s="283" t="s">
        <v>13217</v>
      </c>
      <c r="H290" s="209" t="s">
        <v>1655</v>
      </c>
      <c r="I290" s="209" t="s">
        <v>1656</v>
      </c>
      <c r="J290" s="231" t="str">
        <f t="shared" si="12"/>
        <v>GoldTanaka Precious Metals</v>
      </c>
      <c r="K290" s="231" t="str">
        <f t="shared" si="13"/>
        <v>GoldTanaka Precious Metals</v>
      </c>
    </row>
    <row r="291" spans="1:11">
      <c r="A291" s="209" t="s">
        <v>1119</v>
      </c>
      <c r="B291" s="209" t="s">
        <v>622</v>
      </c>
      <c r="C291" s="209" t="s">
        <v>2200</v>
      </c>
      <c r="D291" s="209" t="s">
        <v>1090</v>
      </c>
      <c r="E291" s="209" t="s">
        <v>727</v>
      </c>
      <c r="F291" s="283" t="s">
        <v>13217</v>
      </c>
      <c r="H291" s="209" t="s">
        <v>1651</v>
      </c>
      <c r="I291" s="209" t="s">
        <v>13603</v>
      </c>
      <c r="J291" s="231" t="str">
        <f t="shared" si="12"/>
        <v>GoldThe Great Wall Gold and Silver Refinery of China</v>
      </c>
      <c r="K291" s="231" t="str">
        <f t="shared" si="13"/>
        <v>GoldThe Great Wall Gold and Silver Refinery of China</v>
      </c>
    </row>
    <row r="292" spans="1:11">
      <c r="A292" s="209" t="s">
        <v>1119</v>
      </c>
      <c r="B292" s="209" t="s">
        <v>1010</v>
      </c>
      <c r="C292" s="209" t="s">
        <v>2471</v>
      </c>
      <c r="D292" s="209" t="s">
        <v>1083</v>
      </c>
      <c r="E292" s="209" t="s">
        <v>735</v>
      </c>
      <c r="F292" s="283" t="s">
        <v>13217</v>
      </c>
      <c r="H292" s="209" t="s">
        <v>1671</v>
      </c>
      <c r="I292" s="209" t="s">
        <v>1672</v>
      </c>
      <c r="J292" s="231" t="str">
        <f t="shared" si="12"/>
        <v>GoldThe Perth Mint</v>
      </c>
      <c r="K292" s="231" t="str">
        <f t="shared" si="13"/>
        <v>GoldThe Perth Mint</v>
      </c>
    </row>
    <row r="293" spans="1:11">
      <c r="A293" s="209" t="s">
        <v>1119</v>
      </c>
      <c r="B293" s="209" t="s">
        <v>2146</v>
      </c>
      <c r="C293" s="209" t="s">
        <v>15020</v>
      </c>
      <c r="D293" s="209" t="s">
        <v>1090</v>
      </c>
      <c r="E293" s="209" t="s">
        <v>728</v>
      </c>
      <c r="F293" s="283" t="s">
        <v>13217</v>
      </c>
      <c r="H293" s="209" t="s">
        <v>1647</v>
      </c>
      <c r="I293" s="209" t="s">
        <v>13597</v>
      </c>
      <c r="J293" s="231" t="str">
        <f t="shared" si="12"/>
        <v>GoldThe Refinery of Shandong Gold Mining Co., Ltd.</v>
      </c>
      <c r="K293" s="231" t="str">
        <f t="shared" si="13"/>
        <v>GoldThe Refinery of Shandong Gold Mining Co., Ltd.</v>
      </c>
    </row>
    <row r="294" spans="1:11">
      <c r="A294" s="209" t="s">
        <v>1119</v>
      </c>
      <c r="B294" s="209" t="s">
        <v>2147</v>
      </c>
      <c r="C294" s="209" t="s">
        <v>2147</v>
      </c>
      <c r="D294" s="209" t="s">
        <v>1098</v>
      </c>
      <c r="E294" s="209" t="s">
        <v>729</v>
      </c>
      <c r="F294" s="283" t="s">
        <v>13217</v>
      </c>
      <c r="H294" s="209" t="s">
        <v>1661</v>
      </c>
      <c r="I294" s="209" t="s">
        <v>1573</v>
      </c>
      <c r="J294" s="231" t="str">
        <f t="shared" si="12"/>
        <v>GoldTokuriki Honten Co., Ltd.</v>
      </c>
      <c r="K294" s="231" t="str">
        <f t="shared" si="13"/>
        <v>GoldTokuriki Honten Co., Ltd.</v>
      </c>
    </row>
    <row r="295" spans="1:11">
      <c r="A295" s="209" t="s">
        <v>1119</v>
      </c>
      <c r="B295" s="209" t="s">
        <v>2181</v>
      </c>
      <c r="C295" s="209" t="s">
        <v>2181</v>
      </c>
      <c r="D295" s="209" t="s">
        <v>1090</v>
      </c>
      <c r="E295" s="209" t="s">
        <v>730</v>
      </c>
      <c r="F295" s="283" t="s">
        <v>13217</v>
      </c>
      <c r="H295" s="209" t="s">
        <v>1662</v>
      </c>
      <c r="I295" s="209" t="s">
        <v>13594</v>
      </c>
      <c r="J295" s="231" t="str">
        <f t="shared" si="12"/>
        <v>GoldTongling Nonferrous Metals Group Co., Ltd.</v>
      </c>
      <c r="K295" s="231" t="str">
        <f t="shared" si="13"/>
        <v>GoldTongling Nonferrous Metals Group Co., Ltd.</v>
      </c>
    </row>
    <row r="296" spans="1:11">
      <c r="A296" s="209" t="s">
        <v>1119</v>
      </c>
      <c r="B296" s="209" t="s">
        <v>1664</v>
      </c>
      <c r="C296" s="209" t="s">
        <v>2181</v>
      </c>
      <c r="D296" s="209" t="s">
        <v>1090</v>
      </c>
      <c r="E296" s="209" t="s">
        <v>730</v>
      </c>
      <c r="F296" s="283" t="s">
        <v>13217</v>
      </c>
      <c r="H296" s="209" t="s">
        <v>1662</v>
      </c>
      <c r="I296" s="209" t="s">
        <v>13594</v>
      </c>
      <c r="J296" s="231" t="str">
        <f t="shared" si="12"/>
        <v>GoldTongLing Nonferrous Metals Group Holdings Co., Ltd.</v>
      </c>
      <c r="K296" s="231" t="str">
        <f t="shared" si="13"/>
        <v>GoldTongLing Nonferrous Metals Group Holdings Co., Ltd.</v>
      </c>
    </row>
    <row r="297" spans="1:11">
      <c r="A297" s="209" t="s">
        <v>1119</v>
      </c>
      <c r="B297" s="209" t="s">
        <v>2244</v>
      </c>
      <c r="C297" s="209" t="s">
        <v>15031</v>
      </c>
      <c r="D297" s="209" t="s">
        <v>1085</v>
      </c>
      <c r="E297" s="209" t="s">
        <v>2245</v>
      </c>
      <c r="F297" s="283" t="s">
        <v>13217</v>
      </c>
      <c r="H297" s="209" t="s">
        <v>1668</v>
      </c>
      <c r="I297" s="209" t="s">
        <v>3135</v>
      </c>
      <c r="J297" s="231" t="str">
        <f t="shared" si="12"/>
        <v>GoldTony Goetz NV</v>
      </c>
      <c r="K297" s="231" t="str">
        <f t="shared" si="13"/>
        <v>GoldTony Goetz NV</v>
      </c>
    </row>
    <row r="298" spans="1:11">
      <c r="A298" s="209" t="s">
        <v>1119</v>
      </c>
      <c r="B298" s="209" t="s">
        <v>2310</v>
      </c>
      <c r="C298" s="209" t="s">
        <v>2310</v>
      </c>
      <c r="D298" s="209" t="s">
        <v>1099</v>
      </c>
      <c r="E298" s="209" t="s">
        <v>2311</v>
      </c>
      <c r="F298" s="283" t="s">
        <v>13217</v>
      </c>
      <c r="H298" s="209" t="s">
        <v>2312</v>
      </c>
      <c r="I298" s="209" t="s">
        <v>2313</v>
      </c>
      <c r="J298" s="231" t="str">
        <f t="shared" si="12"/>
        <v>GoldTOO Tau-Ken-Altyn</v>
      </c>
      <c r="K298" s="231" t="str">
        <f t="shared" si="13"/>
        <v>GoldTOO Tau-Ken-Altyn</v>
      </c>
    </row>
    <row r="299" spans="1:11">
      <c r="A299" s="209" t="s">
        <v>1119</v>
      </c>
      <c r="B299" s="209" t="s">
        <v>606</v>
      </c>
      <c r="C299" s="209" t="s">
        <v>606</v>
      </c>
      <c r="D299" s="209" t="s">
        <v>1101</v>
      </c>
      <c r="E299" s="209" t="s">
        <v>731</v>
      </c>
      <c r="F299" s="283" t="s">
        <v>13217</v>
      </c>
      <c r="H299" s="209" t="s">
        <v>1665</v>
      </c>
      <c r="I299" s="209" t="s">
        <v>12847</v>
      </c>
      <c r="J299" s="231" t="str">
        <f t="shared" si="12"/>
        <v>GoldTorecom</v>
      </c>
      <c r="K299" s="231" t="str">
        <f t="shared" si="13"/>
        <v>GoldTorecom</v>
      </c>
    </row>
    <row r="300" spans="1:11">
      <c r="A300" s="209" t="s">
        <v>1119</v>
      </c>
      <c r="B300" s="209" t="s">
        <v>15425</v>
      </c>
      <c r="C300" s="209" t="s">
        <v>2491</v>
      </c>
      <c r="D300" s="209" t="s">
        <v>1086</v>
      </c>
      <c r="E300" s="209" t="s">
        <v>2492</v>
      </c>
      <c r="F300" s="283" t="s">
        <v>13217</v>
      </c>
      <c r="H300" s="209" t="s">
        <v>2493</v>
      </c>
      <c r="I300" s="209" t="s">
        <v>1666</v>
      </c>
      <c r="J300" s="231" t="str">
        <f t="shared" si="12"/>
        <v>GoldUbro-Union of Brazilian Refiners</v>
      </c>
      <c r="K300" s="231" t="str">
        <f t="shared" si="13"/>
        <v>GoldUbro-Union of Brazilian Refiners</v>
      </c>
    </row>
    <row r="301" spans="1:11">
      <c r="A301" s="209" t="s">
        <v>1119</v>
      </c>
      <c r="B301" s="209" t="s">
        <v>2505</v>
      </c>
      <c r="C301" s="209" t="s">
        <v>2314</v>
      </c>
      <c r="D301" s="209" t="s">
        <v>1085</v>
      </c>
      <c r="E301" s="209" t="s">
        <v>732</v>
      </c>
      <c r="F301" s="283" t="s">
        <v>13217</v>
      </c>
      <c r="H301" s="209" t="s">
        <v>1667</v>
      </c>
      <c r="I301" s="209" t="s">
        <v>3135</v>
      </c>
      <c r="J301" s="231" t="str">
        <f t="shared" si="12"/>
        <v>GoldUmicore Precious Metals Refining Hoboken</v>
      </c>
      <c r="K301" s="231" t="str">
        <f t="shared" si="13"/>
        <v>GoldUmicore Precious Metals Refining Hoboken</v>
      </c>
    </row>
    <row r="302" spans="1:11">
      <c r="A302" s="209" t="s">
        <v>1119</v>
      </c>
      <c r="B302" s="209" t="s">
        <v>143</v>
      </c>
      <c r="C302" s="209" t="s">
        <v>143</v>
      </c>
      <c r="D302" s="209" t="s">
        <v>878</v>
      </c>
      <c r="E302" s="209" t="s">
        <v>144</v>
      </c>
      <c r="F302" s="283" t="s">
        <v>13217</v>
      </c>
      <c r="H302" s="209" t="s">
        <v>12385</v>
      </c>
      <c r="I302" s="209" t="s">
        <v>11033</v>
      </c>
      <c r="J302" s="231" t="str">
        <f t="shared" si="12"/>
        <v>GoldUmicore Precious Metals Thailand</v>
      </c>
      <c r="K302" s="231" t="str">
        <f t="shared" si="13"/>
        <v>GoldUmicore Precious Metals Thailand</v>
      </c>
    </row>
    <row r="303" spans="1:11">
      <c r="A303" s="209" t="s">
        <v>1119</v>
      </c>
      <c r="B303" s="209" t="s">
        <v>2314</v>
      </c>
      <c r="C303" s="209" t="s">
        <v>2314</v>
      </c>
      <c r="D303" s="209" t="s">
        <v>1085</v>
      </c>
      <c r="E303" s="209" t="s">
        <v>732</v>
      </c>
      <c r="F303" s="283" t="s">
        <v>13217</v>
      </c>
      <c r="H303" s="209" t="s">
        <v>1667</v>
      </c>
      <c r="I303" s="209" t="s">
        <v>3135</v>
      </c>
      <c r="J303" s="231" t="str">
        <f t="shared" si="12"/>
        <v>GoldUmicore S.A. Business Unit Precious Metals Refining</v>
      </c>
      <c r="K303" s="231" t="str">
        <f t="shared" si="13"/>
        <v>GoldUmicore S.A. Business Unit Precious Metals Refining</v>
      </c>
    </row>
    <row r="304" spans="1:11">
      <c r="A304" s="209" t="s">
        <v>1119</v>
      </c>
      <c r="B304" s="209" t="s">
        <v>810</v>
      </c>
      <c r="C304" s="209" t="s">
        <v>810</v>
      </c>
      <c r="D304" s="209" t="s">
        <v>2415</v>
      </c>
      <c r="E304" s="209" t="s">
        <v>733</v>
      </c>
      <c r="F304" s="283" t="s">
        <v>13217</v>
      </c>
      <c r="H304" s="209" t="s">
        <v>1669</v>
      </c>
      <c r="I304" s="209" t="s">
        <v>1609</v>
      </c>
      <c r="J304" s="231" t="str">
        <f t="shared" si="12"/>
        <v>GoldUnited Precious Metal Refining, Inc.</v>
      </c>
      <c r="K304" s="231" t="str">
        <f t="shared" si="13"/>
        <v>GoldUnited Precious Metal Refining, Inc.</v>
      </c>
    </row>
    <row r="305" spans="1:11">
      <c r="A305" s="209" t="s">
        <v>1119</v>
      </c>
      <c r="B305" s="209" t="s">
        <v>2316</v>
      </c>
      <c r="C305" s="209" t="s">
        <v>2316</v>
      </c>
      <c r="D305" s="209" t="s">
        <v>1088</v>
      </c>
      <c r="E305" s="209" t="s">
        <v>734</v>
      </c>
      <c r="F305" s="283" t="s">
        <v>13217</v>
      </c>
      <c r="H305" s="209" t="s">
        <v>1670</v>
      </c>
      <c r="I305" s="209" t="s">
        <v>1542</v>
      </c>
      <c r="J305" s="231" t="str">
        <f t="shared" si="12"/>
        <v>GoldValcambi S.A.</v>
      </c>
      <c r="K305" s="231" t="str">
        <f t="shared" si="13"/>
        <v>GoldValcambi S.A.</v>
      </c>
    </row>
    <row r="306" spans="1:11">
      <c r="A306" s="209" t="s">
        <v>1119</v>
      </c>
      <c r="B306" s="209" t="s">
        <v>15045</v>
      </c>
      <c r="C306" s="209" t="s">
        <v>15045</v>
      </c>
      <c r="D306" s="209" t="s">
        <v>1094</v>
      </c>
      <c r="E306" s="209" t="s">
        <v>15046</v>
      </c>
      <c r="F306" s="283" t="s">
        <v>13217</v>
      </c>
      <c r="H306" s="209" t="s">
        <v>15426</v>
      </c>
      <c r="I306" s="209" t="s">
        <v>12816</v>
      </c>
      <c r="J306" s="231" t="str">
        <f t="shared" si="12"/>
        <v>GoldWEEEREFINING</v>
      </c>
      <c r="K306" s="231" t="str">
        <f t="shared" si="13"/>
        <v>GoldWEEEREFINING</v>
      </c>
    </row>
    <row r="307" spans="1:11">
      <c r="A307" s="209" t="s">
        <v>1119</v>
      </c>
      <c r="B307" s="209" t="s">
        <v>2471</v>
      </c>
      <c r="C307" s="209" t="s">
        <v>2471</v>
      </c>
      <c r="D307" s="209" t="s">
        <v>1083</v>
      </c>
      <c r="E307" s="209" t="s">
        <v>735</v>
      </c>
      <c r="F307" s="283" t="s">
        <v>13217</v>
      </c>
      <c r="H307" s="209" t="s">
        <v>1671</v>
      </c>
      <c r="I307" s="209" t="s">
        <v>1672</v>
      </c>
      <c r="J307" s="231" t="str">
        <f t="shared" si="12"/>
        <v>GoldWestern Australian Mint (T/a The Perth Mint)</v>
      </c>
      <c r="K307" s="231" t="str">
        <f t="shared" si="13"/>
        <v>GoldWestern Australian Mint (T/a The Perth Mint)</v>
      </c>
    </row>
    <row r="308" spans="1:11">
      <c r="A308" s="209" t="s">
        <v>1119</v>
      </c>
      <c r="B308" s="209" t="s">
        <v>2186</v>
      </c>
      <c r="C308" s="209" t="s">
        <v>2186</v>
      </c>
      <c r="D308" s="209" t="s">
        <v>1091</v>
      </c>
      <c r="E308" s="209" t="s">
        <v>2188</v>
      </c>
      <c r="F308" s="283" t="s">
        <v>13217</v>
      </c>
      <c r="H308" s="209" t="s">
        <v>1535</v>
      </c>
      <c r="I308" s="209" t="s">
        <v>1536</v>
      </c>
      <c r="J308" s="231" t="str">
        <f t="shared" si="12"/>
        <v>GoldWIELAND Edelmetalle GmbH</v>
      </c>
      <c r="K308" s="231" t="str">
        <f t="shared" si="13"/>
        <v>GoldWIELAND Edelmetalle GmbH</v>
      </c>
    </row>
    <row r="309" spans="1:11">
      <c r="A309" s="209" t="s">
        <v>1119</v>
      </c>
      <c r="B309" s="209" t="s">
        <v>31</v>
      </c>
      <c r="C309" s="209" t="s">
        <v>900</v>
      </c>
      <c r="D309" s="209" t="s">
        <v>2415</v>
      </c>
      <c r="E309" s="209" t="s">
        <v>697</v>
      </c>
      <c r="F309" s="283" t="s">
        <v>13217</v>
      </c>
      <c r="H309" s="209" t="s">
        <v>1608</v>
      </c>
      <c r="I309" s="209" t="s">
        <v>1609</v>
      </c>
      <c r="J309" s="231" t="str">
        <f t="shared" si="12"/>
        <v>GoldWilliams Advanced Materials</v>
      </c>
      <c r="K309" s="231" t="str">
        <f t="shared" si="13"/>
        <v>GoldWilliams Advanced Materials</v>
      </c>
    </row>
    <row r="310" spans="1:11">
      <c r="A310" s="209" t="s">
        <v>1119</v>
      </c>
      <c r="B310" s="209" t="s">
        <v>1557</v>
      </c>
      <c r="C310" s="209" t="s">
        <v>2223</v>
      </c>
      <c r="D310" s="209" t="s">
        <v>1087</v>
      </c>
      <c r="E310" s="209" t="s">
        <v>660</v>
      </c>
      <c r="F310" s="283" t="s">
        <v>13217</v>
      </c>
      <c r="H310" s="209" t="s">
        <v>1554</v>
      </c>
      <c r="I310" s="209" t="s">
        <v>1555</v>
      </c>
      <c r="J310" s="231" t="str">
        <f t="shared" si="12"/>
        <v>GoldXstrata</v>
      </c>
      <c r="K310" s="231" t="str">
        <f t="shared" si="13"/>
        <v>GoldXstrata</v>
      </c>
    </row>
    <row r="311" spans="1:11">
      <c r="A311" s="209" t="s">
        <v>1119</v>
      </c>
      <c r="B311" s="209" t="s">
        <v>12904</v>
      </c>
      <c r="C311" s="209" t="s">
        <v>12904</v>
      </c>
      <c r="D311" s="209" t="s">
        <v>1098</v>
      </c>
      <c r="E311" s="209" t="s">
        <v>736</v>
      </c>
      <c r="F311" s="283" t="s">
        <v>13217</v>
      </c>
      <c r="H311" s="209" t="s">
        <v>12918</v>
      </c>
      <c r="I311" s="209" t="s">
        <v>6605</v>
      </c>
      <c r="J311" s="231" t="str">
        <f t="shared" si="12"/>
        <v>GoldYamakin Co., Ltd.</v>
      </c>
      <c r="K311" s="231" t="str">
        <f t="shared" si="13"/>
        <v>GoldYamakin Co., Ltd.</v>
      </c>
    </row>
    <row r="312" spans="1:11">
      <c r="A312" s="209" t="s">
        <v>1119</v>
      </c>
      <c r="B312" s="209" t="s">
        <v>12905</v>
      </c>
      <c r="C312" s="209" t="s">
        <v>12904</v>
      </c>
      <c r="D312" s="209" t="s">
        <v>1098</v>
      </c>
      <c r="E312" s="209" t="s">
        <v>736</v>
      </c>
      <c r="F312" s="283" t="s">
        <v>13217</v>
      </c>
      <c r="H312" s="209" t="s">
        <v>12918</v>
      </c>
      <c r="I312" s="209" t="s">
        <v>6605</v>
      </c>
      <c r="J312" s="231" t="str">
        <f t="shared" si="12"/>
        <v>GoldYamamoto Precious Co., Ltd.</v>
      </c>
      <c r="K312" s="231" t="str">
        <f t="shared" si="13"/>
        <v>GoldYamamoto Precious Co., Ltd.</v>
      </c>
    </row>
    <row r="313" spans="1:11">
      <c r="A313" s="209" t="s">
        <v>1119</v>
      </c>
      <c r="B313" s="209" t="s">
        <v>2148</v>
      </c>
      <c r="C313" s="209" t="s">
        <v>12904</v>
      </c>
      <c r="D313" s="209" t="s">
        <v>1098</v>
      </c>
      <c r="E313" s="209" t="s">
        <v>736</v>
      </c>
      <c r="F313" s="283" t="s">
        <v>13217</v>
      </c>
      <c r="H313" s="209" t="s">
        <v>12918</v>
      </c>
      <c r="I313" s="209" t="s">
        <v>6605</v>
      </c>
      <c r="J313" s="231" t="str">
        <f t="shared" si="12"/>
        <v>GoldYamamoto Precious Metal Co., Ltd.</v>
      </c>
      <c r="K313" s="231" t="str">
        <f t="shared" si="13"/>
        <v>GoldYamamoto Precious Metal Co., Ltd.</v>
      </c>
    </row>
    <row r="314" spans="1:11">
      <c r="A314" s="209" t="s">
        <v>1119</v>
      </c>
      <c r="B314" s="209" t="s">
        <v>1676</v>
      </c>
      <c r="C314" s="209" t="s">
        <v>12904</v>
      </c>
      <c r="D314" s="209" t="s">
        <v>1098</v>
      </c>
      <c r="E314" s="209" t="s">
        <v>736</v>
      </c>
      <c r="F314" s="283" t="s">
        <v>13217</v>
      </c>
      <c r="H314" s="209" t="s">
        <v>12918</v>
      </c>
      <c r="I314" s="209" t="s">
        <v>6605</v>
      </c>
      <c r="J314" s="231" t="str">
        <f t="shared" si="12"/>
        <v>GoldYamamoto Precision Metals</v>
      </c>
      <c r="K314" s="231" t="str">
        <f t="shared" si="13"/>
        <v>GoldYamamoto Precision Metals</v>
      </c>
    </row>
    <row r="315" spans="1:11">
      <c r="A315" s="209" t="s">
        <v>1119</v>
      </c>
      <c r="B315" s="209" t="s">
        <v>1579</v>
      </c>
      <c r="C315" s="209" t="s">
        <v>1576</v>
      </c>
      <c r="D315" s="209" t="s">
        <v>1090</v>
      </c>
      <c r="E315" s="209" t="s">
        <v>1577</v>
      </c>
      <c r="F315" s="283" t="s">
        <v>13217</v>
      </c>
      <c r="H315" s="209" t="s">
        <v>1578</v>
      </c>
      <c r="I315" s="209" t="s">
        <v>13597</v>
      </c>
      <c r="J315" s="231" t="str">
        <f t="shared" si="12"/>
        <v>GoldYantai NUS Safina tech environmental Refinery Co. Ltd.</v>
      </c>
      <c r="K315" s="231" t="str">
        <f t="shared" si="13"/>
        <v>GoldYantai NUS Safina tech environmental Refinery Co. Ltd.</v>
      </c>
    </row>
    <row r="316" spans="1:11">
      <c r="A316" s="209" t="s">
        <v>1119</v>
      </c>
      <c r="B316" s="209" t="s">
        <v>15798</v>
      </c>
      <c r="C316" s="209" t="s">
        <v>15769</v>
      </c>
      <c r="D316" s="209" t="s">
        <v>2414</v>
      </c>
      <c r="E316" s="209" t="s">
        <v>15770</v>
      </c>
      <c r="F316" s="283" t="s">
        <v>13217</v>
      </c>
      <c r="H316" s="209" t="s">
        <v>15771</v>
      </c>
      <c r="I316" s="209" t="s">
        <v>11472</v>
      </c>
      <c r="J316" s="231" t="str">
        <f t="shared" si="12"/>
        <v>GoldYilida Resources Technology Co., Ltd.</v>
      </c>
      <c r="K316" s="231" t="str">
        <f t="shared" si="13"/>
        <v>GoldYilida Resources Technology Co., Ltd.</v>
      </c>
    </row>
    <row r="317" spans="1:11">
      <c r="A317" s="209" t="s">
        <v>1119</v>
      </c>
      <c r="B317" s="209" t="s">
        <v>2149</v>
      </c>
      <c r="C317" s="209" t="s">
        <v>2149</v>
      </c>
      <c r="D317" s="209" t="s">
        <v>1098</v>
      </c>
      <c r="E317" s="209" t="s">
        <v>737</v>
      </c>
      <c r="F317" s="283" t="s">
        <v>13217</v>
      </c>
      <c r="H317" s="209" t="s">
        <v>1677</v>
      </c>
      <c r="I317" s="209" t="s">
        <v>1656</v>
      </c>
      <c r="J317" s="231" t="str">
        <f t="shared" si="12"/>
        <v>GoldYokohama Metal Co., Ltd.</v>
      </c>
      <c r="K317" s="231" t="str">
        <f t="shared" si="13"/>
        <v>GoldYokohama Metal Co., Ltd.</v>
      </c>
    </row>
    <row r="318" spans="1:11">
      <c r="A318" s="209" t="s">
        <v>1119</v>
      </c>
      <c r="B318" s="209" t="s">
        <v>2126</v>
      </c>
      <c r="C318" s="209" t="s">
        <v>2126</v>
      </c>
      <c r="D318" s="209" t="s">
        <v>1090</v>
      </c>
      <c r="E318" s="209" t="s">
        <v>738</v>
      </c>
      <c r="F318" s="283" t="s">
        <v>13217</v>
      </c>
      <c r="H318" s="209" t="s">
        <v>1560</v>
      </c>
      <c r="I318" s="209" t="s">
        <v>13605</v>
      </c>
      <c r="J318" s="231" t="str">
        <f t="shared" si="12"/>
        <v>GoldYunnan Copper Industry Co., Ltd.</v>
      </c>
      <c r="K318" s="231" t="str">
        <f t="shared" si="13"/>
        <v>GoldYunnan Copper Industry Co., Ltd.</v>
      </c>
    </row>
    <row r="319" spans="1:11">
      <c r="A319" s="209" t="s">
        <v>1119</v>
      </c>
      <c r="B319" s="209" t="s">
        <v>32</v>
      </c>
      <c r="C319" s="209" t="s">
        <v>2144</v>
      </c>
      <c r="D319" s="209" t="s">
        <v>1090</v>
      </c>
      <c r="E319" s="209" t="s">
        <v>722</v>
      </c>
      <c r="F319" s="283" t="s">
        <v>13217</v>
      </c>
      <c r="H319" s="209" t="s">
        <v>1578</v>
      </c>
      <c r="I319" s="209" t="s">
        <v>13597</v>
      </c>
      <c r="J319" s="231" t="str">
        <f t="shared" si="12"/>
        <v>GoldZhao Jin Mining Industry Co Ltd</v>
      </c>
      <c r="K319" s="231" t="str">
        <f t="shared" si="13"/>
        <v>GoldZhao Jin Mining Industry Co Ltd</v>
      </c>
    </row>
    <row r="320" spans="1:11">
      <c r="A320" s="209" t="s">
        <v>1119</v>
      </c>
      <c r="B320" s="209" t="s">
        <v>33</v>
      </c>
      <c r="C320" s="209" t="s">
        <v>2144</v>
      </c>
      <c r="D320" s="209" t="s">
        <v>1090</v>
      </c>
      <c r="E320" s="209" t="s">
        <v>722</v>
      </c>
      <c r="F320" s="283" t="s">
        <v>13217</v>
      </c>
      <c r="H320" s="209" t="s">
        <v>1578</v>
      </c>
      <c r="I320" s="209" t="s">
        <v>13597</v>
      </c>
      <c r="J320" s="231" t="str">
        <f t="shared" si="12"/>
        <v>GoldZhao Yuan Gold Mine</v>
      </c>
      <c r="K320" s="231" t="str">
        <f t="shared" si="13"/>
        <v>GoldZhao Yuan Gold Mine</v>
      </c>
    </row>
    <row r="321" spans="1:11">
      <c r="A321" s="209" t="s">
        <v>1119</v>
      </c>
      <c r="B321" s="209" t="s">
        <v>1679</v>
      </c>
      <c r="C321" s="209" t="s">
        <v>2144</v>
      </c>
      <c r="D321" s="209" t="s">
        <v>1090</v>
      </c>
      <c r="E321" s="209" t="s">
        <v>722</v>
      </c>
      <c r="F321" s="283" t="s">
        <v>13217</v>
      </c>
      <c r="H321" s="209" t="s">
        <v>1578</v>
      </c>
      <c r="I321" s="209" t="s">
        <v>13597</v>
      </c>
      <c r="J321" s="231" t="str">
        <f t="shared" si="12"/>
        <v>GoldZhao Yuan Gold Smelter of ZhongJin</v>
      </c>
      <c r="K321" s="231" t="str">
        <f t="shared" si="13"/>
        <v>GoldZhao Yuan Gold Smelter of ZhongJin</v>
      </c>
    </row>
    <row r="322" spans="1:11">
      <c r="A322" s="209" t="s">
        <v>1119</v>
      </c>
      <c r="B322" s="209" t="s">
        <v>34</v>
      </c>
      <c r="C322" s="209" t="s">
        <v>2144</v>
      </c>
      <c r="D322" s="209" t="s">
        <v>1090</v>
      </c>
      <c r="E322" s="209" t="s">
        <v>722</v>
      </c>
      <c r="F322" s="283" t="s">
        <v>13217</v>
      </c>
      <c r="H322" s="209" t="s">
        <v>1578</v>
      </c>
      <c r="I322" s="209" t="s">
        <v>13597</v>
      </c>
      <c r="J322" s="231" t="str">
        <f t="shared" si="12"/>
        <v>GoldZhao Yuan Jin Kuang</v>
      </c>
      <c r="K322" s="231" t="str">
        <f t="shared" si="13"/>
        <v>GoldZhao Yuan Jin Kuang</v>
      </c>
    </row>
    <row r="323" spans="1:11">
      <c r="A323" s="209" t="s">
        <v>1119</v>
      </c>
      <c r="B323" s="209" t="s">
        <v>1650</v>
      </c>
      <c r="C323" s="209" t="s">
        <v>2144</v>
      </c>
      <c r="D323" s="209" t="s">
        <v>1090</v>
      </c>
      <c r="E323" s="209" t="s">
        <v>722</v>
      </c>
      <c r="F323" s="283" t="s">
        <v>13217</v>
      </c>
      <c r="H323" s="209" t="s">
        <v>1578</v>
      </c>
      <c r="I323" s="209" t="s">
        <v>13597</v>
      </c>
      <c r="J323" s="231" t="str">
        <f t="shared" si="12"/>
        <v>GoldZhaojin Mining Industry Co., Ltd.</v>
      </c>
      <c r="K323" s="231" t="str">
        <f t="shared" si="13"/>
        <v>GoldZhaojin Mining Industry Co., Ltd.</v>
      </c>
    </row>
    <row r="324" spans="1:11">
      <c r="A324" s="209" t="s">
        <v>1119</v>
      </c>
      <c r="B324" s="209" t="s">
        <v>2506</v>
      </c>
      <c r="C324" s="209" t="s">
        <v>2144</v>
      </c>
      <c r="D324" s="209" t="s">
        <v>1090</v>
      </c>
      <c r="E324" s="209" t="s">
        <v>722</v>
      </c>
      <c r="F324" s="283" t="s">
        <v>13217</v>
      </c>
      <c r="H324" s="209" t="s">
        <v>1578</v>
      </c>
      <c r="I324" s="209" t="s">
        <v>13597</v>
      </c>
      <c r="J324" s="231" t="str">
        <f t="shared" si="12"/>
        <v>Goldzhaojinjinyinyelian</v>
      </c>
      <c r="K324" s="231" t="str">
        <f t="shared" si="13"/>
        <v>Goldzhaojinjinyinyelian</v>
      </c>
    </row>
    <row r="325" spans="1:11">
      <c r="A325" s="209" t="s">
        <v>1119</v>
      </c>
      <c r="B325" s="209" t="s">
        <v>1680</v>
      </c>
      <c r="C325" s="209" t="s">
        <v>2144</v>
      </c>
      <c r="D325" s="209" t="s">
        <v>1090</v>
      </c>
      <c r="E325" s="209" t="s">
        <v>722</v>
      </c>
      <c r="F325" s="283" t="s">
        <v>13217</v>
      </c>
      <c r="H325" s="209" t="s">
        <v>1578</v>
      </c>
      <c r="I325" s="209" t="s">
        <v>13597</v>
      </c>
      <c r="J325" s="231" t="str">
        <f t="shared" si="12"/>
        <v>GoldZhaoyuan Gold Group</v>
      </c>
      <c r="K325" s="231" t="str">
        <f t="shared" si="13"/>
        <v>GoldZhaoyuan Gold Group</v>
      </c>
    </row>
    <row r="326" spans="1:11">
      <c r="A326" s="209" t="s">
        <v>1119</v>
      </c>
      <c r="B326" s="209" t="s">
        <v>1222</v>
      </c>
      <c r="C326" s="209" t="s">
        <v>1313</v>
      </c>
      <c r="D326" s="209" t="s">
        <v>1090</v>
      </c>
      <c r="E326" s="209" t="s">
        <v>739</v>
      </c>
      <c r="F326" s="283" t="s">
        <v>13217</v>
      </c>
      <c r="H326" s="209" t="s">
        <v>1678</v>
      </c>
      <c r="I326" s="209" t="s">
        <v>13598</v>
      </c>
      <c r="J326" s="231" t="str">
        <f t="shared" ref="J326:J391" si="14">A326&amp;B326</f>
        <v>GoldZhongjin Gold Corporation Limited</v>
      </c>
      <c r="K326" s="231" t="str">
        <f t="shared" ref="K326:K391" si="15">A326&amp;B326</f>
        <v>GoldZhongjin Gold Corporation Limited</v>
      </c>
    </row>
    <row r="327" spans="1:11">
      <c r="A327" s="209" t="s">
        <v>1119</v>
      </c>
      <c r="B327" s="209" t="s">
        <v>1313</v>
      </c>
      <c r="C327" s="209" t="s">
        <v>1313</v>
      </c>
      <c r="D327" s="209" t="s">
        <v>1090</v>
      </c>
      <c r="E327" s="209" t="s">
        <v>739</v>
      </c>
      <c r="F327" s="283" t="s">
        <v>13217</v>
      </c>
      <c r="H327" s="209" t="s">
        <v>1678</v>
      </c>
      <c r="I327" s="209" t="s">
        <v>13598</v>
      </c>
      <c r="J327" s="231" t="str">
        <f t="shared" si="14"/>
        <v>GoldZhongyuan Gold Smelter of Zhongjin Gold Corporation</v>
      </c>
      <c r="K327" s="231" t="str">
        <f t="shared" si="15"/>
        <v>GoldZhongyuan Gold Smelter of Zhongjin Gold Corporation</v>
      </c>
    </row>
    <row r="328" spans="1:11">
      <c r="A328" s="209" t="s">
        <v>1119</v>
      </c>
      <c r="B328" s="209" t="s">
        <v>35</v>
      </c>
      <c r="C328" s="209" t="s">
        <v>2479</v>
      </c>
      <c r="D328" s="209" t="s">
        <v>1090</v>
      </c>
      <c r="E328" s="209" t="s">
        <v>740</v>
      </c>
      <c r="F328" s="283" t="s">
        <v>13217</v>
      </c>
      <c r="H328" s="209" t="s">
        <v>1681</v>
      </c>
      <c r="I328" s="209" t="s">
        <v>13595</v>
      </c>
      <c r="J328" s="231" t="str">
        <f t="shared" si="14"/>
        <v>GoldZijin Kuang Ye Refinery</v>
      </c>
      <c r="K328" s="231" t="str">
        <f t="shared" si="15"/>
        <v>GoldZijin Kuang Ye Refinery</v>
      </c>
    </row>
    <row r="329" spans="1:11">
      <c r="A329" s="209" t="s">
        <v>1119</v>
      </c>
      <c r="B329" s="209" t="s">
        <v>1682</v>
      </c>
      <c r="C329" s="209" t="s">
        <v>2479</v>
      </c>
      <c r="D329" s="209" t="s">
        <v>1090</v>
      </c>
      <c r="E329" s="209" t="s">
        <v>740</v>
      </c>
      <c r="F329" s="283" t="s">
        <v>13217</v>
      </c>
      <c r="H329" s="209" t="s">
        <v>1681</v>
      </c>
      <c r="I329" s="209" t="s">
        <v>13595</v>
      </c>
      <c r="J329" s="231" t="str">
        <f t="shared" si="14"/>
        <v>GoldZijin Mining Industry Corporation</v>
      </c>
      <c r="K329" s="231" t="str">
        <f t="shared" si="15"/>
        <v>GoldZijin Mining Industry Corporation</v>
      </c>
    </row>
    <row r="330" spans="1:11">
      <c r="A330" s="209" t="s">
        <v>1119</v>
      </c>
      <c r="B330" s="209" t="s">
        <v>1834</v>
      </c>
      <c r="C330" s="209"/>
      <c r="D330" s="209"/>
      <c r="E330" s="209"/>
      <c r="F330" s="283"/>
      <c r="H330" s="209"/>
      <c r="I330" s="209"/>
      <c r="J330" s="231"/>
      <c r="K330" s="231"/>
    </row>
    <row r="331" spans="1:11">
      <c r="A331" s="209" t="s">
        <v>1119</v>
      </c>
      <c r="B331" s="209" t="s">
        <v>1312</v>
      </c>
      <c r="C331" s="209" t="s">
        <v>486</v>
      </c>
      <c r="D331" s="209" t="s">
        <v>486</v>
      </c>
      <c r="E331" s="209"/>
      <c r="F331" s="283"/>
      <c r="H331" s="209"/>
      <c r="I331" s="209"/>
      <c r="J331" s="231"/>
      <c r="K331" s="231"/>
    </row>
    <row r="332" spans="1:11">
      <c r="A332" s="209" t="s">
        <v>1121</v>
      </c>
      <c r="B332" s="209" t="s">
        <v>15427</v>
      </c>
      <c r="C332" s="209" t="s">
        <v>15427</v>
      </c>
      <c r="D332" s="209" t="s">
        <v>1093</v>
      </c>
      <c r="E332" s="209" t="s">
        <v>15428</v>
      </c>
      <c r="F332" s="209" t="s">
        <v>13217</v>
      </c>
      <c r="G332" s="209"/>
      <c r="H332" s="209" t="s">
        <v>15429</v>
      </c>
      <c r="I332" s="209" t="s">
        <v>15429</v>
      </c>
      <c r="J332" s="231" t="str">
        <f t="shared" si="14"/>
        <v>Tantalum5D Production OU</v>
      </c>
      <c r="K332" s="231" t="str">
        <f t="shared" si="15"/>
        <v>Tantalum5D Production OU</v>
      </c>
    </row>
    <row r="333" spans="1:11">
      <c r="A333" s="209" t="s">
        <v>1121</v>
      </c>
      <c r="B333" s="209" t="s">
        <v>15430</v>
      </c>
      <c r="C333" s="209" t="s">
        <v>15427</v>
      </c>
      <c r="D333" s="209" t="s">
        <v>1093</v>
      </c>
      <c r="E333" s="209" t="s">
        <v>15428</v>
      </c>
      <c r="F333" s="209" t="s">
        <v>13217</v>
      </c>
      <c r="G333" s="209"/>
      <c r="H333" s="209" t="s">
        <v>15429</v>
      </c>
      <c r="I333" s="209" t="s">
        <v>15429</v>
      </c>
      <c r="J333" s="231" t="str">
        <f t="shared" si="14"/>
        <v>Tantalum5D Production OÜ</v>
      </c>
      <c r="K333" s="231" t="str">
        <f t="shared" si="15"/>
        <v>Tantalum5D Production OÜ</v>
      </c>
    </row>
    <row r="334" spans="1:11">
      <c r="A334" s="209" t="s">
        <v>1121</v>
      </c>
      <c r="B334" s="209" t="s">
        <v>15431</v>
      </c>
      <c r="C334" s="209" t="s">
        <v>15431</v>
      </c>
      <c r="D334" s="209" t="s">
        <v>1086</v>
      </c>
      <c r="E334" s="209" t="s">
        <v>746</v>
      </c>
      <c r="F334" s="209" t="s">
        <v>13217</v>
      </c>
      <c r="G334" s="209"/>
      <c r="H334" s="209" t="s">
        <v>1709</v>
      </c>
      <c r="I334" s="209" t="s">
        <v>1540</v>
      </c>
      <c r="J334" s="231" t="str">
        <f t="shared" si="14"/>
        <v>TantalumAMG Brasil</v>
      </c>
      <c r="K334" s="231" t="str">
        <f t="shared" si="15"/>
        <v>TantalumAMG Brasil</v>
      </c>
    </row>
    <row r="335" spans="1:11">
      <c r="A335" s="209" t="s">
        <v>1121</v>
      </c>
      <c r="B335" s="209" t="s">
        <v>15799</v>
      </c>
      <c r="C335" s="209" t="s">
        <v>15800</v>
      </c>
      <c r="D335" s="209" t="s">
        <v>1090</v>
      </c>
      <c r="E335" s="209" t="s">
        <v>15801</v>
      </c>
      <c r="F335" s="209" t="s">
        <v>13217</v>
      </c>
      <c r="G335" s="209"/>
      <c r="H335" s="209" t="s">
        <v>1707</v>
      </c>
      <c r="I335" s="209" t="s">
        <v>13601</v>
      </c>
      <c r="J335" s="231" t="str">
        <f t="shared" si="14"/>
        <v>TantalumConghua Tantalum and Niobium Smeltry</v>
      </c>
      <c r="K335" s="231" t="str">
        <f t="shared" si="15"/>
        <v>TantalumConghua Tantalum and Niobium Smeltry</v>
      </c>
    </row>
    <row r="336" spans="1:11">
      <c r="A336" s="209" t="s">
        <v>1121</v>
      </c>
      <c r="B336" s="209" t="s">
        <v>1383</v>
      </c>
      <c r="C336" s="209" t="s">
        <v>1383</v>
      </c>
      <c r="D336" s="209" t="s">
        <v>2415</v>
      </c>
      <c r="E336" s="209" t="s">
        <v>1384</v>
      </c>
      <c r="F336" s="209" t="s">
        <v>13217</v>
      </c>
      <c r="G336" s="209"/>
      <c r="H336" s="209" t="s">
        <v>15802</v>
      </c>
      <c r="I336" s="209" t="s">
        <v>1729</v>
      </c>
      <c r="J336" s="231" t="str">
        <f t="shared" si="14"/>
        <v>TantalumD Block Metals, LLC</v>
      </c>
      <c r="K336" s="231" t="str">
        <f t="shared" si="15"/>
        <v>TantalumD Block Metals, LLC</v>
      </c>
    </row>
    <row r="337" spans="1:11">
      <c r="A337" s="209" t="s">
        <v>1121</v>
      </c>
      <c r="B337" s="209" t="s">
        <v>1706</v>
      </c>
      <c r="C337" s="209" t="s">
        <v>43</v>
      </c>
      <c r="D337" s="209" t="s">
        <v>1090</v>
      </c>
      <c r="E337" s="209" t="s">
        <v>741</v>
      </c>
      <c r="F337" s="209" t="s">
        <v>13217</v>
      </c>
      <c r="G337" s="209"/>
      <c r="H337" s="209" t="s">
        <v>1705</v>
      </c>
      <c r="I337" s="209" t="s">
        <v>13601</v>
      </c>
      <c r="J337" s="231" t="str">
        <f t="shared" si="14"/>
        <v>TantalumF &amp; X</v>
      </c>
      <c r="K337" s="231" t="str">
        <f t="shared" si="15"/>
        <v>TantalumF &amp; X</v>
      </c>
    </row>
    <row r="338" spans="1:11">
      <c r="A338" s="209" t="s">
        <v>1121</v>
      </c>
      <c r="B338" s="209" t="s">
        <v>43</v>
      </c>
      <c r="C338" s="209" t="s">
        <v>43</v>
      </c>
      <c r="D338" s="209" t="s">
        <v>1090</v>
      </c>
      <c r="E338" s="209" t="s">
        <v>741</v>
      </c>
      <c r="F338" s="209" t="s">
        <v>13217</v>
      </c>
      <c r="G338" s="209"/>
      <c r="H338" s="209" t="s">
        <v>1705</v>
      </c>
      <c r="I338" s="209" t="s">
        <v>13601</v>
      </c>
      <c r="J338" s="231" t="str">
        <f t="shared" si="14"/>
        <v>TantalumF&amp;X Electro-Materials Ltd.</v>
      </c>
      <c r="K338" s="231" t="str">
        <f t="shared" si="15"/>
        <v>TantalumF&amp;X Electro-Materials Ltd.</v>
      </c>
    </row>
    <row r="339" spans="1:11">
      <c r="A339" s="209" t="s">
        <v>1121</v>
      </c>
      <c r="B339" s="209" t="s">
        <v>2152</v>
      </c>
      <c r="C339" s="209" t="s">
        <v>2152</v>
      </c>
      <c r="D339" s="209" t="s">
        <v>1090</v>
      </c>
      <c r="E339" s="209" t="s">
        <v>1385</v>
      </c>
      <c r="F339" s="209" t="s">
        <v>13217</v>
      </c>
      <c r="G339" s="209"/>
      <c r="H339" s="209" t="s">
        <v>1720</v>
      </c>
      <c r="I339" s="209" t="s">
        <v>13600</v>
      </c>
      <c r="J339" s="231" t="str">
        <f t="shared" si="14"/>
        <v>TantalumFIR Metals &amp; Resource Ltd.</v>
      </c>
      <c r="K339" s="231" t="str">
        <f t="shared" si="15"/>
        <v>TantalumFIR Metals &amp; Resource Ltd.</v>
      </c>
    </row>
    <row r="340" spans="1:11">
      <c r="A340" s="209" t="s">
        <v>1121</v>
      </c>
      <c r="B340" s="209" t="s">
        <v>1399</v>
      </c>
      <c r="C340" s="209" t="s">
        <v>1399</v>
      </c>
      <c r="D340" s="209" t="s">
        <v>1098</v>
      </c>
      <c r="E340" s="209" t="s">
        <v>1400</v>
      </c>
      <c r="F340" s="209" t="s">
        <v>13217</v>
      </c>
      <c r="G340" s="209"/>
      <c r="H340" s="209" t="s">
        <v>1741</v>
      </c>
      <c r="I340" s="209" t="s">
        <v>1547</v>
      </c>
      <c r="J340" s="231" t="str">
        <f t="shared" si="14"/>
        <v>TantalumGlobal Advanced Metals Aizu</v>
      </c>
      <c r="K340" s="231" t="str">
        <f t="shared" si="15"/>
        <v>TantalumGlobal Advanced Metals Aizu</v>
      </c>
    </row>
    <row r="341" spans="1:11">
      <c r="A341" s="209" t="s">
        <v>1121</v>
      </c>
      <c r="B341" s="209" t="s">
        <v>1401</v>
      </c>
      <c r="C341" s="209" t="s">
        <v>1401</v>
      </c>
      <c r="D341" s="209" t="s">
        <v>2415</v>
      </c>
      <c r="E341" s="209" t="s">
        <v>1402</v>
      </c>
      <c r="F341" s="209" t="s">
        <v>13217</v>
      </c>
      <c r="G341" s="209"/>
      <c r="H341" s="209" t="s">
        <v>1740</v>
      </c>
      <c r="I341" s="209" t="s">
        <v>1725</v>
      </c>
      <c r="J341" s="231" t="str">
        <f t="shared" si="14"/>
        <v>TantalumGlobal Advanced Metals Boyertown</v>
      </c>
      <c r="K341" s="231" t="str">
        <f t="shared" si="15"/>
        <v>TantalumGlobal Advanced Metals Boyertown</v>
      </c>
    </row>
    <row r="342" spans="1:11">
      <c r="A342" s="209" t="s">
        <v>1121</v>
      </c>
      <c r="B342" s="209" t="s">
        <v>15800</v>
      </c>
      <c r="C342" s="209" t="s">
        <v>15800</v>
      </c>
      <c r="D342" s="209" t="s">
        <v>1090</v>
      </c>
      <c r="E342" s="209" t="s">
        <v>15801</v>
      </c>
      <c r="F342" s="209" t="s">
        <v>13217</v>
      </c>
      <c r="G342" s="209"/>
      <c r="H342" s="209" t="s">
        <v>1707</v>
      </c>
      <c r="I342" s="209" t="s">
        <v>13601</v>
      </c>
      <c r="J342" s="231" t="str">
        <f t="shared" si="14"/>
        <v>TantalumGuangdong Rising Rare Metals-EO Materials Ltd.</v>
      </c>
      <c r="K342" s="231" t="str">
        <f t="shared" si="15"/>
        <v>TantalumGuangdong Rising Rare Metals-EO Materials Ltd.</v>
      </c>
    </row>
    <row r="343" spans="1:11">
      <c r="A343" s="209" t="s">
        <v>1121</v>
      </c>
      <c r="B343" s="209" t="s">
        <v>742</v>
      </c>
      <c r="C343" s="209" t="s">
        <v>15047</v>
      </c>
      <c r="D343" s="209" t="s">
        <v>1090</v>
      </c>
      <c r="E343" s="209" t="s">
        <v>743</v>
      </c>
      <c r="F343" s="209" t="s">
        <v>13217</v>
      </c>
      <c r="G343" s="209"/>
      <c r="H343" s="209" t="s">
        <v>1707</v>
      </c>
      <c r="I343" s="209" t="s">
        <v>13601</v>
      </c>
      <c r="J343" s="231" t="str">
        <f t="shared" si="14"/>
        <v>TantalumGuangdong Zhiyuan New Material Co., Ltd.</v>
      </c>
      <c r="K343" s="231" t="str">
        <f t="shared" si="15"/>
        <v>TantalumGuangdong Zhiyuan New Material Co., Ltd.</v>
      </c>
    </row>
    <row r="344" spans="1:11">
      <c r="A344" s="209" t="s">
        <v>1121</v>
      </c>
      <c r="B344" s="209" t="s">
        <v>1403</v>
      </c>
      <c r="C344" s="209" t="s">
        <v>15048</v>
      </c>
      <c r="D344" s="209" t="s">
        <v>878</v>
      </c>
      <c r="E344" s="209" t="s">
        <v>1404</v>
      </c>
      <c r="F344" s="209" t="s">
        <v>13217</v>
      </c>
      <c r="G344" s="209"/>
      <c r="H344" s="209" t="s">
        <v>1734</v>
      </c>
      <c r="I344" s="209" t="s">
        <v>1735</v>
      </c>
      <c r="J344" s="231" t="str">
        <f t="shared" si="14"/>
        <v>TantalumH.C. Starck Co., Ltd.</v>
      </c>
      <c r="K344" s="231" t="str">
        <f t="shared" si="15"/>
        <v>TantalumH.C. Starck Co., Ltd.</v>
      </c>
    </row>
    <row r="345" spans="1:11">
      <c r="A345" s="209" t="s">
        <v>1121</v>
      </c>
      <c r="B345" s="209" t="s">
        <v>1406</v>
      </c>
      <c r="C345" s="209" t="s">
        <v>15493</v>
      </c>
      <c r="D345" s="209" t="s">
        <v>2415</v>
      </c>
      <c r="E345" s="209" t="s">
        <v>1407</v>
      </c>
      <c r="F345" s="209" t="s">
        <v>13217</v>
      </c>
      <c r="G345" s="209"/>
      <c r="H345" s="209" t="s">
        <v>1738</v>
      </c>
      <c r="I345" s="209" t="s">
        <v>1617</v>
      </c>
      <c r="J345" s="231" t="str">
        <f t="shared" si="14"/>
        <v>TantalumH.C. Starck Inc.</v>
      </c>
      <c r="K345" s="231" t="str">
        <f t="shared" si="15"/>
        <v>TantalumH.C. Starck Inc.</v>
      </c>
    </row>
    <row r="346" spans="1:11">
      <c r="A346" s="209" t="s">
        <v>1121</v>
      </c>
      <c r="B346" s="209" t="s">
        <v>1408</v>
      </c>
      <c r="C346" s="209" t="s">
        <v>15049</v>
      </c>
      <c r="D346" s="209" t="s">
        <v>1098</v>
      </c>
      <c r="E346" s="209" t="s">
        <v>1409</v>
      </c>
      <c r="F346" s="209" t="s">
        <v>13217</v>
      </c>
      <c r="G346" s="209"/>
      <c r="H346" s="209" t="s">
        <v>15803</v>
      </c>
      <c r="I346" s="209" t="s">
        <v>1739</v>
      </c>
      <c r="J346" s="231" t="str">
        <f t="shared" si="14"/>
        <v>TantalumH.C. Starck Ltd.</v>
      </c>
      <c r="K346" s="231" t="str">
        <f t="shared" si="15"/>
        <v>TantalumH.C. Starck Ltd.</v>
      </c>
    </row>
    <row r="347" spans="1:11">
      <c r="A347" s="209" t="s">
        <v>1121</v>
      </c>
      <c r="B347" s="209" t="s">
        <v>2317</v>
      </c>
      <c r="C347" s="209" t="s">
        <v>15050</v>
      </c>
      <c r="D347" s="209" t="s">
        <v>1091</v>
      </c>
      <c r="E347" s="209" t="s">
        <v>1410</v>
      </c>
      <c r="F347" s="209" t="s">
        <v>13217</v>
      </c>
      <c r="G347" s="209"/>
      <c r="H347" s="209" t="s">
        <v>1737</v>
      </c>
      <c r="I347" s="209" t="s">
        <v>1536</v>
      </c>
      <c r="J347" s="231" t="str">
        <f t="shared" si="14"/>
        <v>TantalumH.C. Starck Smelting GmbH &amp; Co. KG</v>
      </c>
      <c r="K347" s="231" t="str">
        <f t="shared" si="15"/>
        <v>TantalumH.C. Starck Smelting GmbH &amp; Co. KG</v>
      </c>
    </row>
    <row r="348" spans="1:11">
      <c r="A348" s="209" t="s">
        <v>1121</v>
      </c>
      <c r="B348" s="209" t="s">
        <v>2507</v>
      </c>
      <c r="C348" s="209" t="s">
        <v>15051</v>
      </c>
      <c r="D348" s="209" t="s">
        <v>1091</v>
      </c>
      <c r="E348" s="209" t="s">
        <v>1405</v>
      </c>
      <c r="F348" s="209" t="s">
        <v>13217</v>
      </c>
      <c r="G348" s="209"/>
      <c r="H348" s="209" t="s">
        <v>1736</v>
      </c>
      <c r="I348" s="209" t="s">
        <v>4228</v>
      </c>
      <c r="J348" s="231" t="str">
        <f t="shared" si="14"/>
        <v>TantalumH.C. Starck Tantalum and Niobium GmbH</v>
      </c>
      <c r="K348" s="231" t="str">
        <f t="shared" si="15"/>
        <v>TantalumH.C. Starck Tantalum and Niobium GmbH</v>
      </c>
    </row>
    <row r="349" spans="1:11">
      <c r="A349" s="209" t="s">
        <v>1121</v>
      </c>
      <c r="B349" s="209" t="s">
        <v>1</v>
      </c>
      <c r="C349" s="209" t="s">
        <v>1</v>
      </c>
      <c r="D349" s="209" t="s">
        <v>1090</v>
      </c>
      <c r="E349" s="209" t="s">
        <v>392</v>
      </c>
      <c r="F349" s="209" t="s">
        <v>13217</v>
      </c>
      <c r="G349" s="209"/>
      <c r="H349" s="209" t="s">
        <v>1728</v>
      </c>
      <c r="I349" s="209" t="s">
        <v>13600</v>
      </c>
      <c r="J349" s="231" t="str">
        <f t="shared" si="14"/>
        <v>TantalumHengyang King Xing Lifeng New Materials Co., Ltd.</v>
      </c>
      <c r="K349" s="231" t="str">
        <f t="shared" si="15"/>
        <v>TantalumHengyang King Xing Lifeng New Materials Co., Ltd.</v>
      </c>
    </row>
    <row r="350" spans="1:11">
      <c r="A350" s="209" t="s">
        <v>1121</v>
      </c>
      <c r="B350" s="209" t="s">
        <v>2156</v>
      </c>
      <c r="C350" s="209" t="s">
        <v>2156</v>
      </c>
      <c r="D350" s="209" t="s">
        <v>1090</v>
      </c>
      <c r="E350" s="209" t="s">
        <v>1386</v>
      </c>
      <c r="F350" s="209" t="s">
        <v>13217</v>
      </c>
      <c r="G350" s="209"/>
      <c r="H350" s="209" t="s">
        <v>1731</v>
      </c>
      <c r="I350" s="209" t="s">
        <v>13596</v>
      </c>
      <c r="J350" s="231" t="str">
        <f t="shared" si="14"/>
        <v>TantalumJiangxi Dinghai Tantalum &amp; Niobium Co., Ltd.</v>
      </c>
      <c r="K350" s="231" t="str">
        <f t="shared" si="15"/>
        <v>TantalumJiangxi Dinghai Tantalum &amp; Niobium Co., Ltd.</v>
      </c>
    </row>
    <row r="351" spans="1:11">
      <c r="A351" s="209" t="s">
        <v>1121</v>
      </c>
      <c r="B351" s="209" t="s">
        <v>2252</v>
      </c>
      <c r="C351" s="209" t="s">
        <v>2252</v>
      </c>
      <c r="D351" s="209" t="s">
        <v>1090</v>
      </c>
      <c r="E351" s="209" t="s">
        <v>2253</v>
      </c>
      <c r="F351" s="209" t="s">
        <v>13217</v>
      </c>
      <c r="G351" s="209"/>
      <c r="H351" s="209" t="s">
        <v>1727</v>
      </c>
      <c r="I351" s="209" t="s">
        <v>13596</v>
      </c>
      <c r="J351" s="231" t="str">
        <f t="shared" si="14"/>
        <v>TantalumJiangxi Tuohong New Raw Material</v>
      </c>
      <c r="K351" s="231" t="str">
        <f t="shared" si="15"/>
        <v>TantalumJiangxi Tuohong New Raw Material</v>
      </c>
    </row>
    <row r="352" spans="1:11">
      <c r="A352" s="209" t="s">
        <v>1121</v>
      </c>
      <c r="B352" s="209" t="s">
        <v>2</v>
      </c>
      <c r="C352" s="209" t="s">
        <v>2</v>
      </c>
      <c r="D352" s="209" t="s">
        <v>1090</v>
      </c>
      <c r="E352" s="209" t="s">
        <v>744</v>
      </c>
      <c r="F352" s="209" t="s">
        <v>13217</v>
      </c>
      <c r="G352" s="209"/>
      <c r="H352" s="209" t="s">
        <v>1708</v>
      </c>
      <c r="I352" s="189" t="s">
        <v>13596</v>
      </c>
      <c r="J352" s="231" t="str">
        <f t="shared" si="14"/>
        <v>TantalumJiuJiang JinXin Nonferrous Metals Co., Ltd.</v>
      </c>
      <c r="K352" s="231" t="str">
        <f t="shared" si="15"/>
        <v>TantalumJiuJiang JinXin Nonferrous Metals Co., Ltd.</v>
      </c>
    </row>
    <row r="353" spans="1:11">
      <c r="A353" s="209" t="s">
        <v>1121</v>
      </c>
      <c r="B353" s="209" t="s">
        <v>2508</v>
      </c>
      <c r="C353" s="209" t="s">
        <v>44</v>
      </c>
      <c r="D353" s="209" t="s">
        <v>1090</v>
      </c>
      <c r="E353" s="209" t="s">
        <v>745</v>
      </c>
      <c r="F353" s="209" t="s">
        <v>13217</v>
      </c>
      <c r="G353" s="209"/>
      <c r="H353" s="209" t="s">
        <v>1708</v>
      </c>
      <c r="I353" s="189" t="s">
        <v>13596</v>
      </c>
      <c r="J353" s="231" t="str">
        <f t="shared" si="14"/>
        <v>TantalumJiujiang Nonferrous Metals Smelting Company Limited</v>
      </c>
      <c r="K353" s="231" t="str">
        <f t="shared" si="15"/>
        <v>TantalumJiujiang Nonferrous Metals Smelting Company Limited</v>
      </c>
    </row>
    <row r="354" spans="1:11">
      <c r="A354" s="209" t="s">
        <v>1121</v>
      </c>
      <c r="B354" s="209" t="s">
        <v>44</v>
      </c>
      <c r="C354" s="209" t="s">
        <v>44</v>
      </c>
      <c r="D354" s="209" t="s">
        <v>1090</v>
      </c>
      <c r="E354" s="209" t="s">
        <v>745</v>
      </c>
      <c r="F354" s="209" t="s">
        <v>13217</v>
      </c>
      <c r="G354" s="209"/>
      <c r="H354" s="209" t="s">
        <v>1708</v>
      </c>
      <c r="I354" s="209" t="s">
        <v>13596</v>
      </c>
      <c r="J354" s="231" t="str">
        <f t="shared" si="14"/>
        <v>TantalumJiujiang Tanbre Co., Ltd.</v>
      </c>
      <c r="K354" s="231" t="str">
        <f t="shared" si="15"/>
        <v>TantalumJiujiang Tanbre Co., Ltd.</v>
      </c>
    </row>
    <row r="355" spans="1:11">
      <c r="A355" s="209" t="s">
        <v>1121</v>
      </c>
      <c r="B355" s="209" t="s">
        <v>2153</v>
      </c>
      <c r="C355" s="209" t="s">
        <v>2153</v>
      </c>
      <c r="D355" s="209" t="s">
        <v>1090</v>
      </c>
      <c r="E355" s="209" t="s">
        <v>1387</v>
      </c>
      <c r="F355" s="209" t="s">
        <v>13217</v>
      </c>
      <c r="G355" s="209"/>
      <c r="H355" s="209" t="s">
        <v>1708</v>
      </c>
      <c r="I355" s="189" t="s">
        <v>13596</v>
      </c>
      <c r="J355" s="231" t="str">
        <f t="shared" si="14"/>
        <v>TantalumJiujiang Zhongao Tantalum &amp; Niobium Co., Ltd.</v>
      </c>
      <c r="K355" s="231" t="str">
        <f t="shared" si="15"/>
        <v>TantalumJiujiang Zhongao Tantalum &amp; Niobium Co., Ltd.</v>
      </c>
    </row>
    <row r="356" spans="1:11">
      <c r="A356" s="209" t="s">
        <v>1121</v>
      </c>
      <c r="B356" s="209" t="s">
        <v>1411</v>
      </c>
      <c r="C356" s="209" t="s">
        <v>15052</v>
      </c>
      <c r="D356" s="209" t="s">
        <v>1103</v>
      </c>
      <c r="E356" s="209" t="s">
        <v>1412</v>
      </c>
      <c r="F356" s="209" t="s">
        <v>13217</v>
      </c>
      <c r="G356" s="209"/>
      <c r="H356" s="209" t="s">
        <v>1732</v>
      </c>
      <c r="I356" s="189" t="s">
        <v>1733</v>
      </c>
      <c r="J356" s="231" t="str">
        <f t="shared" si="14"/>
        <v>TantalumKEMET Blue Metals</v>
      </c>
      <c r="K356" s="231" t="str">
        <f t="shared" si="15"/>
        <v>TantalumKEMET Blue Metals</v>
      </c>
    </row>
    <row r="357" spans="1:11">
      <c r="A357" s="209" t="s">
        <v>1121</v>
      </c>
      <c r="B357" s="209" t="s">
        <v>15052</v>
      </c>
      <c r="C357" s="209" t="s">
        <v>15052</v>
      </c>
      <c r="D357" s="209" t="s">
        <v>1103</v>
      </c>
      <c r="E357" s="209" t="s">
        <v>1412</v>
      </c>
      <c r="F357" s="209" t="s">
        <v>13217</v>
      </c>
      <c r="G357" s="209"/>
      <c r="H357" s="209" t="s">
        <v>1732</v>
      </c>
      <c r="I357" s="189" t="s">
        <v>1733</v>
      </c>
      <c r="J357" s="231" t="str">
        <f t="shared" si="14"/>
        <v>TantalumKEMET de Mexico</v>
      </c>
      <c r="K357" s="231" t="str">
        <f t="shared" si="15"/>
        <v>TantalumKEMET de Mexico</v>
      </c>
    </row>
    <row r="358" spans="1:11">
      <c r="A358" s="209" t="s">
        <v>1121</v>
      </c>
      <c r="B358" s="209" t="s">
        <v>45</v>
      </c>
      <c r="C358" s="209" t="s">
        <v>15431</v>
      </c>
      <c r="D358" s="209" t="s">
        <v>1086</v>
      </c>
      <c r="E358" s="209" t="s">
        <v>746</v>
      </c>
      <c r="F358" s="209" t="s">
        <v>13217</v>
      </c>
      <c r="G358" s="209"/>
      <c r="H358" s="209" t="s">
        <v>1709</v>
      </c>
      <c r="I358" s="189" t="s">
        <v>1540</v>
      </c>
      <c r="J358" s="231" t="str">
        <f t="shared" si="14"/>
        <v>TantalumLSM Brasil S.A.</v>
      </c>
      <c r="K358" s="231" t="str">
        <f t="shared" si="15"/>
        <v>TantalumLSM Brasil S.A.</v>
      </c>
    </row>
    <row r="359" spans="1:11">
      <c r="A359" s="209" t="s">
        <v>1121</v>
      </c>
      <c r="B359" s="209" t="s">
        <v>15493</v>
      </c>
      <c r="C359" s="209" t="s">
        <v>15493</v>
      </c>
      <c r="D359" s="209" t="s">
        <v>2415</v>
      </c>
      <c r="E359" s="209" t="s">
        <v>1407</v>
      </c>
      <c r="F359" s="209" t="s">
        <v>13217</v>
      </c>
      <c r="G359" s="209"/>
      <c r="H359" s="209" t="s">
        <v>1738</v>
      </c>
      <c r="I359" s="209" t="s">
        <v>1617</v>
      </c>
      <c r="J359" s="231" t="str">
        <f t="shared" si="14"/>
        <v>TantalumMaterion Newton Inc.</v>
      </c>
      <c r="K359" s="231" t="str">
        <f t="shared" si="15"/>
        <v>TantalumMaterion Newton Inc.</v>
      </c>
    </row>
    <row r="360" spans="1:11">
      <c r="A360" s="209" t="s">
        <v>1121</v>
      </c>
      <c r="B360" s="209" t="s">
        <v>1711</v>
      </c>
      <c r="C360" s="209" t="s">
        <v>2136</v>
      </c>
      <c r="D360" s="209" t="s">
        <v>1096</v>
      </c>
      <c r="E360" s="209" t="s">
        <v>747</v>
      </c>
      <c r="F360" s="209" t="s">
        <v>13217</v>
      </c>
      <c r="G360" s="209"/>
      <c r="H360" s="209" t="s">
        <v>1710</v>
      </c>
      <c r="I360" s="209" t="s">
        <v>15410</v>
      </c>
      <c r="J360" s="231" t="str">
        <f t="shared" si="14"/>
        <v>TantalumMetallurgical Products India Pvt. Ltd. (MPIL)</v>
      </c>
      <c r="K360" s="231" t="str">
        <f t="shared" si="15"/>
        <v>TantalumMetallurgical Products India Pvt. Ltd. (MPIL)</v>
      </c>
    </row>
    <row r="361" spans="1:11">
      <c r="A361" s="209" t="s">
        <v>1121</v>
      </c>
      <c r="B361" s="209" t="s">
        <v>2136</v>
      </c>
      <c r="C361" s="209" t="s">
        <v>2136</v>
      </c>
      <c r="D361" s="209" t="s">
        <v>1096</v>
      </c>
      <c r="E361" s="209" t="s">
        <v>747</v>
      </c>
      <c r="F361" s="209" t="s">
        <v>13217</v>
      </c>
      <c r="G361" s="209"/>
      <c r="H361" s="209" t="s">
        <v>1710</v>
      </c>
      <c r="I361" s="209" t="s">
        <v>15410</v>
      </c>
      <c r="J361" s="231" t="str">
        <f t="shared" si="14"/>
        <v>TantalumMetallurgical Products India Pvt., Ltd.</v>
      </c>
      <c r="K361" s="231" t="str">
        <f t="shared" si="15"/>
        <v>TantalumMetallurgical Products India Pvt., Ltd.</v>
      </c>
    </row>
    <row r="362" spans="1:11">
      <c r="A362" s="209" t="s">
        <v>1121</v>
      </c>
      <c r="B362" s="209" t="s">
        <v>12408</v>
      </c>
      <c r="C362" s="209" t="s">
        <v>12408</v>
      </c>
      <c r="D362" s="209" t="s">
        <v>1086</v>
      </c>
      <c r="E362" s="209" t="s">
        <v>748</v>
      </c>
      <c r="F362" s="209" t="s">
        <v>13217</v>
      </c>
      <c r="G362" s="209"/>
      <c r="H362" s="209" t="s">
        <v>1712</v>
      </c>
      <c r="I362" s="209" t="s">
        <v>1713</v>
      </c>
      <c r="J362" s="231" t="str">
        <f t="shared" si="14"/>
        <v>TantalumMineracao Taboca S.A.</v>
      </c>
      <c r="K362" s="231" t="str">
        <f t="shared" si="15"/>
        <v>TantalumMineracao Taboca S.A.</v>
      </c>
    </row>
    <row r="363" spans="1:11">
      <c r="A363" s="209" t="s">
        <v>1121</v>
      </c>
      <c r="B363" s="209" t="s">
        <v>1023</v>
      </c>
      <c r="C363" s="209" t="s">
        <v>12408</v>
      </c>
      <c r="D363" s="209" t="s">
        <v>1086</v>
      </c>
      <c r="E363" s="209" t="s">
        <v>748</v>
      </c>
      <c r="F363" s="209" t="s">
        <v>13217</v>
      </c>
      <c r="G363" s="209"/>
      <c r="H363" s="209" t="s">
        <v>1712</v>
      </c>
      <c r="I363" s="209" t="s">
        <v>1713</v>
      </c>
      <c r="J363" s="231" t="str">
        <f t="shared" si="14"/>
        <v>TantalumMineração Taboca S.A.</v>
      </c>
      <c r="K363" s="231" t="str">
        <f t="shared" si="15"/>
        <v>TantalumMineração Taboca S.A.</v>
      </c>
    </row>
    <row r="364" spans="1:11">
      <c r="A364" s="209" t="s">
        <v>1121</v>
      </c>
      <c r="B364" s="209" t="s">
        <v>12906</v>
      </c>
      <c r="C364" s="209" t="s">
        <v>12408</v>
      </c>
      <c r="D364" s="209" t="s">
        <v>1086</v>
      </c>
      <c r="E364" s="209" t="s">
        <v>748</v>
      </c>
      <c r="F364" s="209" t="s">
        <v>13217</v>
      </c>
      <c r="G364" s="209"/>
      <c r="H364" s="209" t="s">
        <v>1712</v>
      </c>
      <c r="I364" s="209" t="s">
        <v>1713</v>
      </c>
      <c r="J364" s="231" t="str">
        <f t="shared" si="14"/>
        <v>TantalumMineracao Taboca SA</v>
      </c>
      <c r="K364" s="231" t="str">
        <f t="shared" si="15"/>
        <v>TantalumMineracao Taboca SA</v>
      </c>
    </row>
    <row r="365" spans="1:11">
      <c r="A365" s="209" t="s">
        <v>1121</v>
      </c>
      <c r="B365" s="209" t="s">
        <v>1108</v>
      </c>
      <c r="C365" s="209" t="s">
        <v>1218</v>
      </c>
      <c r="D365" s="209" t="s">
        <v>1098</v>
      </c>
      <c r="E365" s="209" t="s">
        <v>749</v>
      </c>
      <c r="F365" s="209" t="s">
        <v>13217</v>
      </c>
      <c r="G365" s="209"/>
      <c r="H365" s="209" t="s">
        <v>1714</v>
      </c>
      <c r="I365" s="209" t="s">
        <v>1715</v>
      </c>
      <c r="J365" s="231" t="str">
        <f t="shared" si="14"/>
        <v>TantalumMitsui Mining &amp; Smelting</v>
      </c>
      <c r="K365" s="231" t="str">
        <f t="shared" si="15"/>
        <v>TantalumMitsui Mining &amp; Smelting</v>
      </c>
    </row>
    <row r="366" spans="1:11">
      <c r="A366" s="209" t="s">
        <v>1121</v>
      </c>
      <c r="B366" s="209" t="s">
        <v>1218</v>
      </c>
      <c r="C366" s="209" t="s">
        <v>1218</v>
      </c>
      <c r="D366" s="209" t="s">
        <v>1098</v>
      </c>
      <c r="E366" s="209" t="s">
        <v>749</v>
      </c>
      <c r="F366" s="209" t="s">
        <v>13217</v>
      </c>
      <c r="G366" s="209"/>
      <c r="H366" s="209" t="s">
        <v>1714</v>
      </c>
      <c r="I366" s="209" t="s">
        <v>1715</v>
      </c>
      <c r="J366" s="231" t="str">
        <f t="shared" si="14"/>
        <v>TantalumMitsui Mining and Smelting Co., Ltd.</v>
      </c>
      <c r="K366" s="231" t="str">
        <f t="shared" si="15"/>
        <v>TantalumMitsui Mining and Smelting Co., Ltd.</v>
      </c>
    </row>
    <row r="367" spans="1:11">
      <c r="A367" s="209" t="s">
        <v>1121</v>
      </c>
      <c r="B367" s="209" t="s">
        <v>46</v>
      </c>
      <c r="C367" s="209" t="s">
        <v>2509</v>
      </c>
      <c r="D367" s="209" t="s">
        <v>1093</v>
      </c>
      <c r="E367" s="209" t="s">
        <v>750</v>
      </c>
      <c r="F367" s="209" t="s">
        <v>13217</v>
      </c>
      <c r="G367" s="209"/>
      <c r="H367" s="209" t="s">
        <v>1716</v>
      </c>
      <c r="I367" s="209" t="s">
        <v>1717</v>
      </c>
      <c r="J367" s="231" t="str">
        <f t="shared" si="14"/>
        <v>TantalumMolycorp Silmet A.S.</v>
      </c>
      <c r="K367" s="231" t="str">
        <f t="shared" si="15"/>
        <v>TantalumMolycorp Silmet A.S.</v>
      </c>
    </row>
    <row r="368" spans="1:11">
      <c r="A368" s="209" t="s">
        <v>1121</v>
      </c>
      <c r="B368" s="209" t="s">
        <v>13157</v>
      </c>
      <c r="C368" s="209" t="s">
        <v>1020</v>
      </c>
      <c r="D368" s="209" t="s">
        <v>1090</v>
      </c>
      <c r="E368" s="209" t="s">
        <v>751</v>
      </c>
      <c r="F368" s="209" t="s">
        <v>13217</v>
      </c>
      <c r="G368" s="209"/>
      <c r="H368" s="209" t="s">
        <v>1718</v>
      </c>
      <c r="I368" s="209" t="s">
        <v>13582</v>
      </c>
      <c r="J368" s="231" t="str">
        <f t="shared" si="14"/>
        <v>TantalumNingxia Non-Ferrous Metal Smeltery</v>
      </c>
      <c r="K368" s="231" t="str">
        <f t="shared" si="15"/>
        <v>TantalumNingxia Non-Ferrous Metal Smeltery</v>
      </c>
    </row>
    <row r="369" spans="1:11">
      <c r="A369" s="209" t="s">
        <v>1121</v>
      </c>
      <c r="B369" s="209" t="s">
        <v>1020</v>
      </c>
      <c r="C369" s="209" t="s">
        <v>1020</v>
      </c>
      <c r="D369" s="209" t="s">
        <v>1090</v>
      </c>
      <c r="E369" s="209" t="s">
        <v>751</v>
      </c>
      <c r="F369" s="209" t="s">
        <v>13217</v>
      </c>
      <c r="G369" s="209"/>
      <c r="H369" s="209" t="s">
        <v>1718</v>
      </c>
      <c r="I369" s="209" t="s">
        <v>13582</v>
      </c>
      <c r="J369" s="231" t="str">
        <f t="shared" si="14"/>
        <v>TantalumNingxia Orient Tantalum Industry Co., Ltd.</v>
      </c>
      <c r="K369" s="231" t="str">
        <f t="shared" si="15"/>
        <v>TantalumNingxia Orient Tantalum Industry Co., Ltd.</v>
      </c>
    </row>
    <row r="370" spans="1:11">
      <c r="A370" s="209" t="s">
        <v>1121</v>
      </c>
      <c r="B370" s="209" t="s">
        <v>2509</v>
      </c>
      <c r="C370" s="209" t="s">
        <v>2509</v>
      </c>
      <c r="D370" s="209" t="s">
        <v>1093</v>
      </c>
      <c r="E370" s="209" t="s">
        <v>750</v>
      </c>
      <c r="F370" s="209" t="s">
        <v>13217</v>
      </c>
      <c r="G370" s="209"/>
      <c r="H370" s="209" t="s">
        <v>1716</v>
      </c>
      <c r="I370" s="209" t="s">
        <v>1717</v>
      </c>
      <c r="J370" s="231" t="str">
        <f t="shared" si="14"/>
        <v>TantalumNPM Silmet AS</v>
      </c>
      <c r="K370" s="231" t="str">
        <f t="shared" si="15"/>
        <v>TantalumNPM Silmet AS</v>
      </c>
    </row>
    <row r="371" spans="1:11">
      <c r="A371" s="209" t="s">
        <v>1121</v>
      </c>
      <c r="B371" s="209" t="s">
        <v>15494</v>
      </c>
      <c r="C371" s="209" t="s">
        <v>15494</v>
      </c>
      <c r="D371" s="209" t="s">
        <v>13082</v>
      </c>
      <c r="E371" s="209" t="s">
        <v>15495</v>
      </c>
      <c r="F371" s="209" t="s">
        <v>13217</v>
      </c>
      <c r="G371" s="209"/>
      <c r="H371" s="209" t="s">
        <v>15804</v>
      </c>
      <c r="I371" s="209" t="s">
        <v>4843</v>
      </c>
      <c r="J371" s="231" t="str">
        <f t="shared" si="14"/>
        <v>TantalumPowerX Ltd.</v>
      </c>
      <c r="K371" s="231" t="str">
        <f t="shared" si="15"/>
        <v>TantalumPowerX Ltd.</v>
      </c>
    </row>
    <row r="372" spans="1:11">
      <c r="A372" s="209" t="s">
        <v>1121</v>
      </c>
      <c r="B372" s="209" t="s">
        <v>807</v>
      </c>
      <c r="C372" s="209" t="s">
        <v>807</v>
      </c>
      <c r="D372" s="209" t="s">
        <v>2415</v>
      </c>
      <c r="E372" s="209" t="s">
        <v>752</v>
      </c>
      <c r="F372" s="209" t="s">
        <v>13217</v>
      </c>
      <c r="G372" s="209"/>
      <c r="H372" s="209" t="s">
        <v>13801</v>
      </c>
      <c r="I372" s="209" t="s">
        <v>2246</v>
      </c>
      <c r="J372" s="231" t="str">
        <f t="shared" si="14"/>
        <v>TantalumQuantumClean</v>
      </c>
      <c r="K372" s="231" t="str">
        <f t="shared" si="15"/>
        <v>TantalumQuantumClean</v>
      </c>
    </row>
    <row r="373" spans="1:11">
      <c r="A373" s="209" t="s">
        <v>1121</v>
      </c>
      <c r="B373" s="209" t="s">
        <v>2510</v>
      </c>
      <c r="C373" s="209" t="s">
        <v>12412</v>
      </c>
      <c r="D373" s="209" t="s">
        <v>1086</v>
      </c>
      <c r="E373" s="209" t="s">
        <v>1743</v>
      </c>
      <c r="F373" s="209" t="s">
        <v>13217</v>
      </c>
      <c r="G373" s="209"/>
      <c r="H373" s="209" t="s">
        <v>1709</v>
      </c>
      <c r="I373" s="209" t="s">
        <v>1744</v>
      </c>
      <c r="J373" s="231" t="str">
        <f t="shared" si="14"/>
        <v>TantalumResind Ind e Com Ltda.</v>
      </c>
      <c r="K373" s="231" t="str">
        <f t="shared" si="15"/>
        <v>TantalumResind Ind e Com Ltda.</v>
      </c>
    </row>
    <row r="374" spans="1:11">
      <c r="A374" s="209" t="s">
        <v>1121</v>
      </c>
      <c r="B374" s="209" t="s">
        <v>12412</v>
      </c>
      <c r="C374" s="209" t="s">
        <v>12412</v>
      </c>
      <c r="D374" s="209" t="s">
        <v>1086</v>
      </c>
      <c r="E374" s="209" t="s">
        <v>1743</v>
      </c>
      <c r="F374" s="209" t="s">
        <v>13217</v>
      </c>
      <c r="G374" s="209"/>
      <c r="H374" s="209" t="s">
        <v>1709</v>
      </c>
      <c r="I374" s="209" t="s">
        <v>1744</v>
      </c>
      <c r="J374" s="231" t="str">
        <f t="shared" si="14"/>
        <v>TantalumResind Industria e Comercio Ltda.</v>
      </c>
      <c r="K374" s="231" t="str">
        <f t="shared" si="15"/>
        <v>TantalumResind Industria e Comercio Ltda.</v>
      </c>
    </row>
    <row r="375" spans="1:11">
      <c r="A375" s="209" t="s">
        <v>1121</v>
      </c>
      <c r="B375" s="209" t="s">
        <v>2201</v>
      </c>
      <c r="C375" s="209" t="s">
        <v>12412</v>
      </c>
      <c r="D375" s="209" t="s">
        <v>1086</v>
      </c>
      <c r="E375" s="209" t="s">
        <v>1743</v>
      </c>
      <c r="F375" s="209" t="s">
        <v>13217</v>
      </c>
      <c r="G375" s="209"/>
      <c r="H375" s="209" t="s">
        <v>1709</v>
      </c>
      <c r="I375" s="209" t="s">
        <v>1744</v>
      </c>
      <c r="J375" s="231" t="str">
        <f t="shared" si="14"/>
        <v>TantalumResind Indústria e Comércio Ltda.</v>
      </c>
      <c r="K375" s="231" t="str">
        <f t="shared" si="15"/>
        <v>TantalumResind Indústria e Comércio Ltda.</v>
      </c>
    </row>
    <row r="376" spans="1:11">
      <c r="A376" s="209" t="s">
        <v>1121</v>
      </c>
      <c r="B376" s="209" t="s">
        <v>1110</v>
      </c>
      <c r="C376" s="209" t="s">
        <v>13252</v>
      </c>
      <c r="D376" s="209" t="s">
        <v>1090</v>
      </c>
      <c r="E376" s="209" t="s">
        <v>753</v>
      </c>
      <c r="F376" s="209" t="s">
        <v>13217</v>
      </c>
      <c r="G376" s="209"/>
      <c r="H376" s="209" t="s">
        <v>1720</v>
      </c>
      <c r="I376" s="209" t="s">
        <v>13600</v>
      </c>
      <c r="J376" s="231" t="str">
        <f t="shared" si="14"/>
        <v>TantalumRFH</v>
      </c>
      <c r="K376" s="231" t="str">
        <f t="shared" si="15"/>
        <v>TantalumRFH</v>
      </c>
    </row>
    <row r="377" spans="1:11">
      <c r="A377" s="209" t="s">
        <v>1121</v>
      </c>
      <c r="B377" s="209" t="s">
        <v>2143</v>
      </c>
      <c r="C377" s="209" t="s">
        <v>13252</v>
      </c>
      <c r="D377" s="209" t="s">
        <v>1090</v>
      </c>
      <c r="E377" s="209" t="s">
        <v>753</v>
      </c>
      <c r="F377" s="209" t="s">
        <v>13217</v>
      </c>
      <c r="G377" s="209"/>
      <c r="H377" s="209" t="s">
        <v>1720</v>
      </c>
      <c r="I377" s="209" t="s">
        <v>13600</v>
      </c>
      <c r="J377" s="231" t="str">
        <f t="shared" si="14"/>
        <v>TantalumRFH Tantalum Smeltry Co., Ltd.</v>
      </c>
      <c r="K377" s="231" t="str">
        <f t="shared" si="15"/>
        <v>TantalumRFH Tantalum Smeltry Co., Ltd.</v>
      </c>
    </row>
    <row r="378" spans="1:11">
      <c r="A378" s="209" t="s">
        <v>1121</v>
      </c>
      <c r="B378" s="209" t="s">
        <v>15432</v>
      </c>
      <c r="C378" s="209" t="s">
        <v>15432</v>
      </c>
      <c r="D378" s="209" t="s">
        <v>1090</v>
      </c>
      <c r="E378" s="209" t="s">
        <v>15054</v>
      </c>
      <c r="F378" s="209" t="s">
        <v>13217</v>
      </c>
      <c r="G378" s="209"/>
      <c r="H378" s="209" t="s">
        <v>15106</v>
      </c>
      <c r="I378" s="209" t="s">
        <v>13609</v>
      </c>
      <c r="J378" s="231" t="str">
        <f t="shared" si="14"/>
        <v>TantalumRFH Yancheng Jinye New Material Technology Co., Ltd.</v>
      </c>
      <c r="K378" s="231" t="str">
        <f t="shared" si="15"/>
        <v>TantalumRFH Yancheng Jinye New Material Technology Co., Ltd.</v>
      </c>
    </row>
    <row r="379" spans="1:11">
      <c r="A379" s="209" t="s">
        <v>1121</v>
      </c>
      <c r="B379" s="209" t="s">
        <v>1721</v>
      </c>
      <c r="C379" s="209" t="s">
        <v>1366</v>
      </c>
      <c r="D379" s="209" t="s">
        <v>873</v>
      </c>
      <c r="E379" s="209" t="s">
        <v>754</v>
      </c>
      <c r="F379" s="209" t="s">
        <v>13217</v>
      </c>
      <c r="G379" s="209"/>
      <c r="H379" s="209" t="s">
        <v>1721</v>
      </c>
      <c r="I379" s="209" t="s">
        <v>9986</v>
      </c>
      <c r="J379" s="231" t="str">
        <f t="shared" si="14"/>
        <v>TantalumSolikamsk</v>
      </c>
      <c r="K379" s="231" t="str">
        <f t="shared" si="15"/>
        <v>TantalumSolikamsk</v>
      </c>
    </row>
    <row r="380" spans="1:11">
      <c r="A380" s="209" t="s">
        <v>1121</v>
      </c>
      <c r="B380" s="209" t="s">
        <v>1366</v>
      </c>
      <c r="C380" s="209" t="s">
        <v>1366</v>
      </c>
      <c r="D380" s="209" t="s">
        <v>873</v>
      </c>
      <c r="E380" s="209" t="s">
        <v>754</v>
      </c>
      <c r="F380" s="209" t="s">
        <v>13217</v>
      </c>
      <c r="G380" s="209"/>
      <c r="H380" s="209" t="s">
        <v>1721</v>
      </c>
      <c r="I380" s="209" t="s">
        <v>9986</v>
      </c>
      <c r="J380" s="231" t="str">
        <f t="shared" si="14"/>
        <v>TantalumSolikamsk Magnesium Works OAO</v>
      </c>
      <c r="K380" s="231" t="str">
        <f t="shared" si="15"/>
        <v>TantalumSolikamsk Magnesium Works OAO</v>
      </c>
    </row>
    <row r="381" spans="1:11">
      <c r="A381" s="209" t="s">
        <v>1121</v>
      </c>
      <c r="B381" s="209" t="s">
        <v>1109</v>
      </c>
      <c r="C381" s="209" t="s">
        <v>1366</v>
      </c>
      <c r="D381" s="209" t="s">
        <v>873</v>
      </c>
      <c r="E381" s="209" t="s">
        <v>754</v>
      </c>
      <c r="F381" s="209" t="s">
        <v>13217</v>
      </c>
      <c r="G381" s="209"/>
      <c r="H381" s="209" t="s">
        <v>1721</v>
      </c>
      <c r="I381" s="209" t="s">
        <v>9986</v>
      </c>
      <c r="J381" s="231" t="str">
        <f t="shared" si="14"/>
        <v>TantalumSolikamsk Metal Works</v>
      </c>
      <c r="K381" s="231" t="str">
        <f t="shared" si="15"/>
        <v>TantalumSolikamsk Metal Works</v>
      </c>
    </row>
    <row r="382" spans="1:11">
      <c r="A382" s="209" t="s">
        <v>1121</v>
      </c>
      <c r="B382" s="209" t="s">
        <v>2428</v>
      </c>
      <c r="C382" s="209" t="s">
        <v>2428</v>
      </c>
      <c r="D382" s="209" t="s">
        <v>1098</v>
      </c>
      <c r="E382" s="209" t="s">
        <v>755</v>
      </c>
      <c r="F382" s="209" t="s">
        <v>13217</v>
      </c>
      <c r="G382" s="209"/>
      <c r="H382" s="209" t="s">
        <v>1722</v>
      </c>
      <c r="I382" s="209" t="s">
        <v>1544</v>
      </c>
      <c r="J382" s="231" t="str">
        <f t="shared" si="14"/>
        <v>TantalumTaki Chemical Co., Ltd.</v>
      </c>
      <c r="K382" s="231" t="str">
        <f t="shared" si="15"/>
        <v>TantalumTaki Chemical Co., Ltd.</v>
      </c>
    </row>
    <row r="383" spans="1:11">
      <c r="A383" s="209" t="s">
        <v>1121</v>
      </c>
      <c r="B383" s="209" t="s">
        <v>808</v>
      </c>
      <c r="C383" s="209" t="s">
        <v>2428</v>
      </c>
      <c r="D383" s="209" t="s">
        <v>1098</v>
      </c>
      <c r="E383" s="209" t="s">
        <v>755</v>
      </c>
      <c r="F383" s="209" t="s">
        <v>13217</v>
      </c>
      <c r="G383" s="209"/>
      <c r="H383" s="209" t="s">
        <v>1722</v>
      </c>
      <c r="I383" s="209" t="s">
        <v>1544</v>
      </c>
      <c r="J383" s="231" t="str">
        <f t="shared" si="14"/>
        <v>TantalumTaki Chemicals</v>
      </c>
      <c r="K383" s="231" t="str">
        <f t="shared" si="15"/>
        <v>TantalumTaki Chemicals</v>
      </c>
    </row>
    <row r="384" spans="1:11">
      <c r="A384" s="209" t="s">
        <v>1121</v>
      </c>
      <c r="B384" s="209" t="s">
        <v>15048</v>
      </c>
      <c r="C384" s="209" t="s">
        <v>15048</v>
      </c>
      <c r="D384" s="209" t="s">
        <v>878</v>
      </c>
      <c r="E384" s="209" t="s">
        <v>1404</v>
      </c>
      <c r="F384" s="209" t="s">
        <v>13217</v>
      </c>
      <c r="G384" s="209"/>
      <c r="H384" s="209" t="s">
        <v>1734</v>
      </c>
      <c r="I384" s="189" t="s">
        <v>1735</v>
      </c>
      <c r="J384" s="231" t="str">
        <f t="shared" si="14"/>
        <v>TantalumTANIOBIS Co., Ltd.</v>
      </c>
      <c r="K384" s="231" t="str">
        <f t="shared" si="15"/>
        <v>TantalumTANIOBIS Co., Ltd.</v>
      </c>
    </row>
    <row r="385" spans="1:11">
      <c r="A385" s="209" t="s">
        <v>1121</v>
      </c>
      <c r="B385" s="209" t="s">
        <v>15051</v>
      </c>
      <c r="C385" s="209" t="s">
        <v>15051</v>
      </c>
      <c r="D385" s="209" t="s">
        <v>1091</v>
      </c>
      <c r="E385" s="209" t="s">
        <v>1405</v>
      </c>
      <c r="F385" s="209" t="s">
        <v>13217</v>
      </c>
      <c r="G385" s="209"/>
      <c r="H385" s="209" t="s">
        <v>1736</v>
      </c>
      <c r="I385" s="189" t="s">
        <v>4228</v>
      </c>
      <c r="J385" s="231" t="str">
        <f t="shared" si="14"/>
        <v>TantalumTANIOBIS GmbH</v>
      </c>
      <c r="K385" s="231" t="str">
        <f t="shared" si="15"/>
        <v>TantalumTANIOBIS GmbH</v>
      </c>
    </row>
    <row r="386" spans="1:11">
      <c r="A386" s="209" t="s">
        <v>1121</v>
      </c>
      <c r="B386" s="209" t="s">
        <v>15049</v>
      </c>
      <c r="C386" s="209" t="s">
        <v>15049</v>
      </c>
      <c r="D386" s="209" t="s">
        <v>1098</v>
      </c>
      <c r="E386" s="209" t="s">
        <v>1409</v>
      </c>
      <c r="F386" s="209" t="s">
        <v>13217</v>
      </c>
      <c r="G386" s="209"/>
      <c r="H386" s="209" t="s">
        <v>15803</v>
      </c>
      <c r="I386" s="209" t="s">
        <v>1739</v>
      </c>
      <c r="J386" s="231" t="str">
        <f t="shared" si="14"/>
        <v>TantalumTANIOBIS Japan Co., Ltd.</v>
      </c>
      <c r="K386" s="231" t="str">
        <f t="shared" si="15"/>
        <v>TantalumTANIOBIS Japan Co., Ltd.</v>
      </c>
    </row>
    <row r="387" spans="1:11">
      <c r="A387" s="209" t="s">
        <v>1121</v>
      </c>
      <c r="B387" s="209" t="s">
        <v>15050</v>
      </c>
      <c r="C387" s="209" t="s">
        <v>15050</v>
      </c>
      <c r="D387" s="209" t="s">
        <v>1091</v>
      </c>
      <c r="E387" s="209" t="s">
        <v>1410</v>
      </c>
      <c r="F387" s="209" t="s">
        <v>13217</v>
      </c>
      <c r="G387" s="209"/>
      <c r="H387" s="209" t="s">
        <v>1737</v>
      </c>
      <c r="I387" s="209" t="s">
        <v>1536</v>
      </c>
      <c r="J387" s="231" t="str">
        <f t="shared" si="14"/>
        <v>TantalumTANIOBIS Smelting GmbH &amp; Co. KG</v>
      </c>
      <c r="K387" s="231" t="str">
        <f t="shared" si="15"/>
        <v>TantalumTANIOBIS Smelting GmbH &amp; Co. KG</v>
      </c>
    </row>
    <row r="388" spans="1:11">
      <c r="A388" s="209" t="s">
        <v>1121</v>
      </c>
      <c r="B388" s="209" t="s">
        <v>1723</v>
      </c>
      <c r="C388" s="209" t="s">
        <v>1723</v>
      </c>
      <c r="D388" s="209" t="s">
        <v>2415</v>
      </c>
      <c r="E388" s="209" t="s">
        <v>756</v>
      </c>
      <c r="F388" s="209" t="s">
        <v>13217</v>
      </c>
      <c r="G388" s="209"/>
      <c r="H388" s="209" t="s">
        <v>1724</v>
      </c>
      <c r="I388" s="209" t="s">
        <v>1725</v>
      </c>
      <c r="J388" s="231" t="str">
        <f t="shared" si="14"/>
        <v>TantalumTelex Metals</v>
      </c>
      <c r="K388" s="231" t="str">
        <f t="shared" si="15"/>
        <v>TantalumTelex Metals</v>
      </c>
    </row>
    <row r="389" spans="1:11">
      <c r="A389" s="209" t="s">
        <v>1121</v>
      </c>
      <c r="B389" s="209" t="s">
        <v>2247</v>
      </c>
      <c r="C389" s="209" t="s">
        <v>1726</v>
      </c>
      <c r="D389" s="209" t="s">
        <v>1099</v>
      </c>
      <c r="E389" s="209" t="s">
        <v>757</v>
      </c>
      <c r="F389" s="209" t="s">
        <v>13217</v>
      </c>
      <c r="G389" s="209"/>
      <c r="H389" s="209" t="s">
        <v>1598</v>
      </c>
      <c r="I389" s="209" t="s">
        <v>7036</v>
      </c>
      <c r="J389" s="231" t="str">
        <f t="shared" si="14"/>
        <v>TantalumULBA</v>
      </c>
      <c r="K389" s="231" t="str">
        <f t="shared" si="15"/>
        <v>TantalumULBA</v>
      </c>
    </row>
    <row r="390" spans="1:11">
      <c r="A390" s="209" t="s">
        <v>1121</v>
      </c>
      <c r="B390" s="209" t="s">
        <v>1726</v>
      </c>
      <c r="C390" s="209" t="s">
        <v>1726</v>
      </c>
      <c r="D390" s="209" t="s">
        <v>1099</v>
      </c>
      <c r="E390" s="209" t="s">
        <v>757</v>
      </c>
      <c r="F390" s="209" t="s">
        <v>13217</v>
      </c>
      <c r="G390" s="209"/>
      <c r="H390" s="209" t="s">
        <v>1598</v>
      </c>
      <c r="I390" s="209" t="s">
        <v>7036</v>
      </c>
      <c r="J390" s="231" t="str">
        <f t="shared" si="14"/>
        <v>TantalumUlba Metallurgical Plant JSC</v>
      </c>
      <c r="K390" s="231" t="str">
        <f t="shared" si="15"/>
        <v>TantalumUlba Metallurgical Plant JSC</v>
      </c>
    </row>
    <row r="391" spans="1:11">
      <c r="A391" s="209" t="s">
        <v>1121</v>
      </c>
      <c r="B391" s="209" t="s">
        <v>15047</v>
      </c>
      <c r="C391" s="209" t="s">
        <v>15047</v>
      </c>
      <c r="D391" s="209" t="s">
        <v>1090</v>
      </c>
      <c r="E391" s="209" t="s">
        <v>743</v>
      </c>
      <c r="F391" s="209" t="s">
        <v>13217</v>
      </c>
      <c r="G391" s="209"/>
      <c r="H391" s="209" t="s">
        <v>1707</v>
      </c>
      <c r="I391" s="209" t="s">
        <v>13601</v>
      </c>
      <c r="J391" s="231" t="str">
        <f t="shared" si="14"/>
        <v>TantalumXIMEI RESOURCES (GUANGDONG) LIMITED</v>
      </c>
      <c r="K391" s="231" t="str">
        <f t="shared" si="15"/>
        <v>TantalumXIMEI RESOURCES (GUANGDONG) LIMITED</v>
      </c>
    </row>
    <row r="392" spans="1:11">
      <c r="A392" s="209" t="s">
        <v>1121</v>
      </c>
      <c r="B392" s="209" t="s">
        <v>2154</v>
      </c>
      <c r="C392" s="209" t="s">
        <v>2154</v>
      </c>
      <c r="D392" s="209" t="s">
        <v>1090</v>
      </c>
      <c r="E392" s="209" t="s">
        <v>1388</v>
      </c>
      <c r="F392" s="209" t="s">
        <v>13217</v>
      </c>
      <c r="G392" s="209"/>
      <c r="H392" s="209" t="s">
        <v>1730</v>
      </c>
      <c r="I392" s="209" t="s">
        <v>13601</v>
      </c>
      <c r="J392" s="231" t="str">
        <f t="shared" ref="J392:J457" si="16">A392&amp;B392</f>
        <v>TantalumXinXing HaoRong Electronic Material Co., Ltd.</v>
      </c>
      <c r="K392" s="231" t="str">
        <f t="shared" ref="K392:K457" si="17">A392&amp;B392</f>
        <v>TantalumXinXing HaoRong Electronic Material Co., Ltd.</v>
      </c>
    </row>
    <row r="393" spans="1:11">
      <c r="A393" s="209" t="s">
        <v>1121</v>
      </c>
      <c r="B393" s="209" t="s">
        <v>15053</v>
      </c>
      <c r="C393" s="209" t="s">
        <v>15432</v>
      </c>
      <c r="D393" s="209" t="s">
        <v>1090</v>
      </c>
      <c r="E393" s="209" t="s">
        <v>15054</v>
      </c>
      <c r="F393" s="209" t="s">
        <v>13217</v>
      </c>
      <c r="G393" s="209"/>
      <c r="H393" s="209" t="s">
        <v>15106</v>
      </c>
      <c r="I393" s="209" t="s">
        <v>13609</v>
      </c>
      <c r="J393" s="231" t="str">
        <f t="shared" si="16"/>
        <v>TantalumYancheng Jinye New Material Technology Co., Ltd.</v>
      </c>
      <c r="K393" s="231" t="str">
        <f t="shared" si="17"/>
        <v>TantalumYancheng Jinye New Material Technology Co., Ltd.</v>
      </c>
    </row>
    <row r="394" spans="1:11">
      <c r="A394" s="209" t="s">
        <v>1121</v>
      </c>
      <c r="B394" s="209" t="s">
        <v>13252</v>
      </c>
      <c r="C394" s="209" t="s">
        <v>13252</v>
      </c>
      <c r="D394" s="209" t="s">
        <v>1090</v>
      </c>
      <c r="E394" s="209" t="s">
        <v>753</v>
      </c>
      <c r="F394" s="209" t="s">
        <v>13217</v>
      </c>
      <c r="G394" s="209"/>
      <c r="H394" s="209" t="s">
        <v>1720</v>
      </c>
      <c r="I394" s="209" t="s">
        <v>13600</v>
      </c>
      <c r="J394" s="231" t="str">
        <f t="shared" si="16"/>
        <v>TantalumYanling Jincheng Tantalum &amp; Niobium Co., Ltd.</v>
      </c>
      <c r="K394" s="231" t="str">
        <f t="shared" si="17"/>
        <v>TantalumYanling Jincheng Tantalum &amp; Niobium Co., Ltd.</v>
      </c>
    </row>
    <row r="395" spans="1:11">
      <c r="A395" s="209" t="s">
        <v>1121</v>
      </c>
      <c r="B395" s="209" t="s">
        <v>13253</v>
      </c>
      <c r="C395" s="209" t="s">
        <v>13252</v>
      </c>
      <c r="D395" s="209" t="s">
        <v>1090</v>
      </c>
      <c r="E395" s="209" t="s">
        <v>753</v>
      </c>
      <c r="F395" s="209" t="s">
        <v>13217</v>
      </c>
      <c r="G395" s="209"/>
      <c r="H395" s="209" t="s">
        <v>1720</v>
      </c>
      <c r="I395" s="209" t="s">
        <v>13600</v>
      </c>
      <c r="J395" s="231" t="str">
        <f t="shared" si="16"/>
        <v>TantalumYanling Jincheng Tantalum Co., Ltd.</v>
      </c>
      <c r="K395" s="231" t="str">
        <f t="shared" si="17"/>
        <v>TantalumYanling Jincheng Tantalum Co., Ltd.</v>
      </c>
    </row>
    <row r="396" spans="1:11">
      <c r="A396" s="209" t="s">
        <v>1121</v>
      </c>
      <c r="B396" s="209" t="s">
        <v>15055</v>
      </c>
      <c r="C396" s="209" t="s">
        <v>15049</v>
      </c>
      <c r="D396" s="209" t="s">
        <v>1098</v>
      </c>
      <c r="E396" s="209" t="s">
        <v>1409</v>
      </c>
      <c r="F396" s="209" t="s">
        <v>13217</v>
      </c>
      <c r="G396" s="209"/>
      <c r="H396" s="209" t="s">
        <v>15803</v>
      </c>
      <c r="I396" s="209" t="s">
        <v>1739</v>
      </c>
      <c r="J396" s="231" t="str">
        <f t="shared" si="16"/>
        <v>Tantalumタニオビス・ジャパン株式会社</v>
      </c>
      <c r="K396" s="231" t="str">
        <f t="shared" si="17"/>
        <v>Tantalumタニオビス・ジャパン株式会社</v>
      </c>
    </row>
    <row r="397" spans="1:11">
      <c r="A397" s="209" t="s">
        <v>1121</v>
      </c>
      <c r="B397" s="209" t="s">
        <v>1834</v>
      </c>
      <c r="C397" s="209"/>
      <c r="D397" s="209"/>
      <c r="E397" s="209"/>
      <c r="F397" s="209"/>
      <c r="G397" s="209"/>
      <c r="H397" s="209"/>
      <c r="I397" s="209"/>
      <c r="J397" s="231"/>
      <c r="K397" s="231"/>
    </row>
    <row r="398" spans="1:11">
      <c r="A398" s="209" t="s">
        <v>1121</v>
      </c>
      <c r="B398" s="209" t="s">
        <v>1312</v>
      </c>
      <c r="C398" s="209" t="s">
        <v>486</v>
      </c>
      <c r="D398" s="209" t="s">
        <v>486</v>
      </c>
      <c r="E398" s="209"/>
      <c r="F398" s="209"/>
      <c r="G398" s="209"/>
      <c r="H398" s="209"/>
      <c r="I398" s="209"/>
      <c r="J398" s="231"/>
      <c r="K398" s="231"/>
    </row>
    <row r="399" spans="1:11">
      <c r="A399" s="209" t="s">
        <v>1120</v>
      </c>
      <c r="B399" s="209" t="s">
        <v>1747</v>
      </c>
      <c r="C399" s="209" t="s">
        <v>47</v>
      </c>
      <c r="D399" s="209" t="s">
        <v>2415</v>
      </c>
      <c r="E399" s="209" t="s">
        <v>758</v>
      </c>
      <c r="F399" s="209" t="s">
        <v>13217</v>
      </c>
      <c r="G399" s="209"/>
      <c r="H399" s="209" t="s">
        <v>1746</v>
      </c>
      <c r="I399" s="209" t="s">
        <v>1725</v>
      </c>
      <c r="J399" s="231" t="str">
        <f t="shared" si="16"/>
        <v>TinAlent plc</v>
      </c>
      <c r="K399" s="231" t="str">
        <f t="shared" si="17"/>
        <v>TinAlent plc</v>
      </c>
    </row>
    <row r="400" spans="1:11">
      <c r="A400" s="209" t="s">
        <v>1120</v>
      </c>
      <c r="B400" s="209" t="s">
        <v>47</v>
      </c>
      <c r="C400" s="209" t="s">
        <v>47</v>
      </c>
      <c r="D400" s="209" t="s">
        <v>2415</v>
      </c>
      <c r="E400" s="209" t="s">
        <v>758</v>
      </c>
      <c r="F400" s="209" t="s">
        <v>13217</v>
      </c>
      <c r="G400" s="209"/>
      <c r="H400" s="209" t="s">
        <v>1746</v>
      </c>
      <c r="I400" s="209" t="s">
        <v>1725</v>
      </c>
      <c r="J400" s="231" t="str">
        <f t="shared" si="16"/>
        <v>TinAlpha</v>
      </c>
      <c r="K400" s="231" t="str">
        <f t="shared" si="17"/>
        <v>TinAlpha</v>
      </c>
    </row>
    <row r="401" spans="1:11">
      <c r="A401" s="209" t="s">
        <v>1120</v>
      </c>
      <c r="B401" s="209" t="s">
        <v>1749</v>
      </c>
      <c r="C401" s="209" t="s">
        <v>47</v>
      </c>
      <c r="D401" s="209" t="s">
        <v>2415</v>
      </c>
      <c r="E401" s="209" t="s">
        <v>758</v>
      </c>
      <c r="F401" s="209" t="s">
        <v>13217</v>
      </c>
      <c r="G401" s="209"/>
      <c r="H401" s="209" t="s">
        <v>1746</v>
      </c>
      <c r="I401" s="209" t="s">
        <v>1725</v>
      </c>
      <c r="J401" s="231" t="str">
        <f t="shared" si="16"/>
        <v>TinAlpha Metals</v>
      </c>
      <c r="K401" s="231" t="str">
        <f t="shared" si="17"/>
        <v>TinAlpha Metals</v>
      </c>
    </row>
    <row r="402" spans="1:11">
      <c r="A402" s="209" t="s">
        <v>1120</v>
      </c>
      <c r="B402" s="209" t="s">
        <v>2209</v>
      </c>
      <c r="C402" s="209" t="s">
        <v>47</v>
      </c>
      <c r="D402" s="209" t="s">
        <v>2415</v>
      </c>
      <c r="E402" s="209" t="s">
        <v>758</v>
      </c>
      <c r="F402" s="209" t="s">
        <v>13217</v>
      </c>
      <c r="G402" s="209"/>
      <c r="H402" s="209" t="s">
        <v>1746</v>
      </c>
      <c r="I402" s="209" t="s">
        <v>1725</v>
      </c>
      <c r="J402" s="231" t="str">
        <f t="shared" si="16"/>
        <v>TinAlpha Metals Korea Ltd.</v>
      </c>
      <c r="K402" s="231" t="str">
        <f t="shared" si="17"/>
        <v>TinAlpha Metals Korea Ltd.</v>
      </c>
    </row>
    <row r="403" spans="1:11">
      <c r="A403" s="209" t="s">
        <v>1120</v>
      </c>
      <c r="B403" s="209" t="s">
        <v>1748</v>
      </c>
      <c r="C403" s="209" t="s">
        <v>47</v>
      </c>
      <c r="D403" s="209" t="s">
        <v>2415</v>
      </c>
      <c r="E403" s="209" t="s">
        <v>758</v>
      </c>
      <c r="F403" s="209" t="s">
        <v>13217</v>
      </c>
      <c r="G403" s="209"/>
      <c r="H403" s="209" t="s">
        <v>1746</v>
      </c>
      <c r="I403" s="209" t="s">
        <v>1725</v>
      </c>
      <c r="J403" s="231" t="str">
        <f t="shared" si="16"/>
        <v>TinAlpha Metals Taiwan</v>
      </c>
      <c r="K403" s="231" t="str">
        <f t="shared" si="17"/>
        <v>TinAlpha Metals Taiwan</v>
      </c>
    </row>
    <row r="404" spans="1:11">
      <c r="A404" s="209" t="s">
        <v>1120</v>
      </c>
      <c r="B404" s="209" t="s">
        <v>2120</v>
      </c>
      <c r="C404" s="209" t="s">
        <v>2120</v>
      </c>
      <c r="D404" s="209" t="s">
        <v>882</v>
      </c>
      <c r="E404" s="209" t="s">
        <v>2121</v>
      </c>
      <c r="F404" s="209" t="s">
        <v>13217</v>
      </c>
      <c r="G404" s="209"/>
      <c r="H404" s="209" t="s">
        <v>1796</v>
      </c>
      <c r="I404" s="209" t="s">
        <v>12106</v>
      </c>
      <c r="J404" s="231" t="str">
        <f t="shared" si="16"/>
        <v>TinAn Vinh Joint Stock Mineral Processing Company</v>
      </c>
      <c r="K404" s="231" t="str">
        <f t="shared" si="17"/>
        <v>TinAn Vinh Joint Stock Mineral Processing Company</v>
      </c>
    </row>
    <row r="405" spans="1:11">
      <c r="A405" s="209" t="s">
        <v>1120</v>
      </c>
      <c r="B405" s="209" t="s">
        <v>15496</v>
      </c>
      <c r="C405" s="209" t="s">
        <v>15496</v>
      </c>
      <c r="D405" s="209" t="s">
        <v>1085</v>
      </c>
      <c r="E405" s="209" t="s">
        <v>1801</v>
      </c>
      <c r="F405" s="209" t="s">
        <v>13217</v>
      </c>
      <c r="G405" s="209"/>
      <c r="H405" s="209" t="s">
        <v>1802</v>
      </c>
      <c r="I405" s="209" t="s">
        <v>3135</v>
      </c>
      <c r="J405" s="231" t="str">
        <f t="shared" si="16"/>
        <v>TinAurubis Beerse</v>
      </c>
      <c r="K405" s="231" t="str">
        <f t="shared" si="17"/>
        <v>TinAurubis Beerse</v>
      </c>
    </row>
    <row r="406" spans="1:11">
      <c r="A406" s="209" t="s">
        <v>1120</v>
      </c>
      <c r="B406" s="209" t="s">
        <v>15497</v>
      </c>
      <c r="C406" s="209" t="s">
        <v>15497</v>
      </c>
      <c r="D406" s="209" t="s">
        <v>1092</v>
      </c>
      <c r="E406" s="209" t="s">
        <v>1803</v>
      </c>
      <c r="F406" s="209" t="s">
        <v>13217</v>
      </c>
      <c r="G406" s="209"/>
      <c r="H406" s="209" t="s">
        <v>1804</v>
      </c>
      <c r="I406" s="209" t="s">
        <v>12390</v>
      </c>
      <c r="J406" s="231" t="str">
        <f t="shared" si="16"/>
        <v>TinAurubis Berango</v>
      </c>
      <c r="K406" s="231" t="str">
        <f t="shared" si="17"/>
        <v>TinAurubis Berango</v>
      </c>
    </row>
    <row r="407" spans="1:11">
      <c r="A407" s="209" t="s">
        <v>1120</v>
      </c>
      <c r="B407" s="209" t="s">
        <v>15433</v>
      </c>
      <c r="C407" s="209" t="s">
        <v>15434</v>
      </c>
      <c r="D407" s="209" t="s">
        <v>1095</v>
      </c>
      <c r="E407" s="209" t="s">
        <v>15435</v>
      </c>
      <c r="F407" s="209" t="s">
        <v>13217</v>
      </c>
      <c r="G407" s="209"/>
      <c r="H407" s="209" t="s">
        <v>15109</v>
      </c>
      <c r="I407" s="209" t="s">
        <v>12830</v>
      </c>
      <c r="J407" s="231" t="str">
        <f t="shared" si="16"/>
        <v>TinBrand IMLI</v>
      </c>
      <c r="K407" s="231" t="str">
        <f t="shared" si="17"/>
        <v>TinBrand IMLI</v>
      </c>
    </row>
    <row r="408" spans="1:11">
      <c r="A408" s="209" t="s">
        <v>1120</v>
      </c>
      <c r="B408" s="209" t="s">
        <v>1777</v>
      </c>
      <c r="C408" s="209" t="s">
        <v>2141</v>
      </c>
      <c r="D408" s="209" t="s">
        <v>1095</v>
      </c>
      <c r="E408" s="209" t="s">
        <v>775</v>
      </c>
      <c r="F408" s="209" t="s">
        <v>13217</v>
      </c>
      <c r="G408" s="209"/>
      <c r="H408" s="209" t="s">
        <v>1753</v>
      </c>
      <c r="I408" s="209" t="s">
        <v>12830</v>
      </c>
      <c r="J408" s="231" t="str">
        <f t="shared" si="16"/>
        <v>TinBrand RBT</v>
      </c>
      <c r="K408" s="231" t="str">
        <f t="shared" si="17"/>
        <v>TinBrand RBT</v>
      </c>
    </row>
    <row r="409" spans="1:11">
      <c r="A409" s="209" t="s">
        <v>1120</v>
      </c>
      <c r="B409" s="209" t="s">
        <v>2210</v>
      </c>
      <c r="C409" s="209" t="s">
        <v>2150</v>
      </c>
      <c r="D409" s="209" t="s">
        <v>1090</v>
      </c>
      <c r="E409" s="209" t="s">
        <v>781</v>
      </c>
      <c r="F409" s="209" t="s">
        <v>13217</v>
      </c>
      <c r="G409" s="209"/>
      <c r="H409" s="209" t="s">
        <v>2429</v>
      </c>
      <c r="I409" s="209" t="s">
        <v>13605</v>
      </c>
      <c r="J409" s="231" t="str">
        <f t="shared" si="16"/>
        <v>TinChengfeng Metals Co Pte Ltd</v>
      </c>
      <c r="K409" s="231" t="str">
        <f t="shared" si="17"/>
        <v>TinChengfeng Metals Co Pte Ltd</v>
      </c>
    </row>
    <row r="410" spans="1:11">
      <c r="A410" s="209" t="s">
        <v>1120</v>
      </c>
      <c r="B410" s="209" t="s">
        <v>2248</v>
      </c>
      <c r="C410" s="209" t="s">
        <v>2318</v>
      </c>
      <c r="D410" s="209" t="s">
        <v>1090</v>
      </c>
      <c r="E410" s="209" t="s">
        <v>2261</v>
      </c>
      <c r="F410" s="209" t="s">
        <v>13217</v>
      </c>
      <c r="G410" s="209"/>
      <c r="H410" s="209" t="s">
        <v>1760</v>
      </c>
      <c r="I410" s="209" t="s">
        <v>13600</v>
      </c>
      <c r="J410" s="231" t="str">
        <f t="shared" si="16"/>
        <v>TinChenzhou Yun Xiang mining limited liability company</v>
      </c>
      <c r="K410" s="231" t="str">
        <f t="shared" si="17"/>
        <v>TinChenzhou Yun Xiang mining limited liability company</v>
      </c>
    </row>
    <row r="411" spans="1:11">
      <c r="A411" s="209" t="s">
        <v>1120</v>
      </c>
      <c r="B411" s="209" t="s">
        <v>2318</v>
      </c>
      <c r="C411" s="209" t="s">
        <v>2318</v>
      </c>
      <c r="D411" s="209" t="s">
        <v>1090</v>
      </c>
      <c r="E411" s="209" t="s">
        <v>2261</v>
      </c>
      <c r="F411" s="209" t="s">
        <v>13217</v>
      </c>
      <c r="G411" s="209"/>
      <c r="H411" s="209" t="s">
        <v>1760</v>
      </c>
      <c r="I411" s="209" t="s">
        <v>13600</v>
      </c>
      <c r="J411" s="231" t="str">
        <f t="shared" si="16"/>
        <v>TinChenzhou Yunxiang Mining and Metallurgy Co., Ltd.</v>
      </c>
      <c r="K411" s="231" t="str">
        <f t="shared" si="17"/>
        <v>TinChenzhou Yunxiang Mining and Metallurgy Co., Ltd.</v>
      </c>
    </row>
    <row r="412" spans="1:11">
      <c r="A412" s="209" t="s">
        <v>1120</v>
      </c>
      <c r="B412" s="209" t="s">
        <v>12907</v>
      </c>
      <c r="C412" s="209" t="s">
        <v>12907</v>
      </c>
      <c r="D412" s="209" t="s">
        <v>1090</v>
      </c>
      <c r="E412" s="209" t="s">
        <v>12908</v>
      </c>
      <c r="F412" s="209" t="s">
        <v>13217</v>
      </c>
      <c r="G412" s="209"/>
      <c r="H412" s="209" t="s">
        <v>12925</v>
      </c>
      <c r="I412" s="209" t="s">
        <v>13579</v>
      </c>
      <c r="J412" s="231" t="str">
        <f t="shared" si="16"/>
        <v>TinChifeng Dajingzi Tin Industry Co., Ltd.</v>
      </c>
      <c r="K412" s="231" t="str">
        <f t="shared" si="17"/>
        <v>TinChifeng Dajingzi Tin Industry Co., Ltd.</v>
      </c>
    </row>
    <row r="413" spans="1:11">
      <c r="A413" s="209" t="s">
        <v>1120</v>
      </c>
      <c r="B413" s="209" t="s">
        <v>2211</v>
      </c>
      <c r="C413" s="209" t="s">
        <v>1315</v>
      </c>
      <c r="D413" s="209" t="s">
        <v>1090</v>
      </c>
      <c r="E413" s="209" t="s">
        <v>765</v>
      </c>
      <c r="F413" s="209" t="s">
        <v>13217</v>
      </c>
      <c r="G413" s="209"/>
      <c r="H413" s="209" t="s">
        <v>1761</v>
      </c>
      <c r="I413" s="209" t="s">
        <v>13580</v>
      </c>
      <c r="J413" s="231" t="str">
        <f t="shared" si="16"/>
        <v>TinChina Tin (Hechi)</v>
      </c>
      <c r="K413" s="231" t="str">
        <f t="shared" si="17"/>
        <v>TinChina Tin (Hechi)</v>
      </c>
    </row>
    <row r="414" spans="1:11">
      <c r="A414" s="209" t="s">
        <v>1120</v>
      </c>
      <c r="B414" s="209" t="s">
        <v>1315</v>
      </c>
      <c r="C414" s="209" t="s">
        <v>1315</v>
      </c>
      <c r="D414" s="209" t="s">
        <v>1090</v>
      </c>
      <c r="E414" s="209" t="s">
        <v>765</v>
      </c>
      <c r="F414" s="209" t="s">
        <v>13217</v>
      </c>
      <c r="G414" s="209"/>
      <c r="H414" s="209" t="s">
        <v>1761</v>
      </c>
      <c r="I414" s="209" t="s">
        <v>13580</v>
      </c>
      <c r="J414" s="231" t="str">
        <f t="shared" si="16"/>
        <v>TinChina Tin Group Co., Ltd.</v>
      </c>
      <c r="K414" s="231" t="str">
        <f t="shared" si="17"/>
        <v>TinChina Tin Group Co., Ltd.</v>
      </c>
    </row>
    <row r="415" spans="1:11">
      <c r="A415" s="209" t="s">
        <v>1120</v>
      </c>
      <c r="B415" s="209" t="s">
        <v>2212</v>
      </c>
      <c r="C415" s="209" t="s">
        <v>1315</v>
      </c>
      <c r="D415" s="209" t="s">
        <v>1090</v>
      </c>
      <c r="E415" s="209" t="s">
        <v>765</v>
      </c>
      <c r="F415" s="209" t="s">
        <v>13217</v>
      </c>
      <c r="G415" s="209"/>
      <c r="H415" s="209" t="s">
        <v>1761</v>
      </c>
      <c r="I415" s="209" t="s">
        <v>13580</v>
      </c>
      <c r="J415" s="231" t="str">
        <f t="shared" si="16"/>
        <v>TinChina Tin Lai Ben Smelter Co., Ltd.</v>
      </c>
      <c r="K415" s="231" t="str">
        <f t="shared" si="17"/>
        <v>TinChina Tin Lai Ben Smelter Co., Ltd.</v>
      </c>
    </row>
    <row r="416" spans="1:11">
      <c r="A416" s="209" t="s">
        <v>1120</v>
      </c>
      <c r="B416" s="209" t="s">
        <v>37</v>
      </c>
      <c r="C416" s="209" t="s">
        <v>15436</v>
      </c>
      <c r="D416" s="209" t="s">
        <v>1090</v>
      </c>
      <c r="E416" s="209" t="s">
        <v>782</v>
      </c>
      <c r="F416" s="209" t="s">
        <v>13217</v>
      </c>
      <c r="G416" s="209"/>
      <c r="H416" s="209" t="s">
        <v>2429</v>
      </c>
      <c r="I416" s="209" t="s">
        <v>13605</v>
      </c>
      <c r="J416" s="231" t="str">
        <f t="shared" si="16"/>
        <v>TinChina Yunnan Tin Co Ltd.</v>
      </c>
      <c r="K416" s="231" t="str">
        <f t="shared" si="17"/>
        <v>TinChina Yunnan Tin Co Ltd.</v>
      </c>
    </row>
    <row r="417" spans="1:11">
      <c r="A417" s="209" t="s">
        <v>1120</v>
      </c>
      <c r="B417" s="209" t="s">
        <v>831</v>
      </c>
      <c r="C417" s="209" t="s">
        <v>47</v>
      </c>
      <c r="D417" s="209" t="s">
        <v>2415</v>
      </c>
      <c r="E417" s="209" t="s">
        <v>758</v>
      </c>
      <c r="F417" s="209" t="s">
        <v>13217</v>
      </c>
      <c r="G417" s="209"/>
      <c r="H417" s="209" t="s">
        <v>1746</v>
      </c>
      <c r="I417" s="209" t="s">
        <v>1725</v>
      </c>
      <c r="J417" s="231" t="str">
        <f t="shared" si="16"/>
        <v>TinCookson</v>
      </c>
      <c r="K417" s="231" t="str">
        <f t="shared" si="17"/>
        <v>TinCookson</v>
      </c>
    </row>
    <row r="418" spans="1:11">
      <c r="A418" s="209" t="s">
        <v>1120</v>
      </c>
      <c r="B418" s="209" t="s">
        <v>1750</v>
      </c>
      <c r="C418" s="209" t="s">
        <v>47</v>
      </c>
      <c r="D418" s="209" t="s">
        <v>2415</v>
      </c>
      <c r="E418" s="209" t="s">
        <v>758</v>
      </c>
      <c r="F418" s="209" t="s">
        <v>13217</v>
      </c>
      <c r="G418" s="209"/>
      <c r="H418" s="209" t="s">
        <v>1746</v>
      </c>
      <c r="I418" s="209" t="s">
        <v>1725</v>
      </c>
      <c r="J418" s="231" t="str">
        <f t="shared" si="16"/>
        <v>TinCookson (Alpha Metals Taiwan)</v>
      </c>
      <c r="K418" s="231" t="str">
        <f t="shared" si="17"/>
        <v>TinCookson (Alpha Metals Taiwan)</v>
      </c>
    </row>
    <row r="419" spans="1:11">
      <c r="A419" s="209" t="s">
        <v>1120</v>
      </c>
      <c r="B419" s="209" t="s">
        <v>1751</v>
      </c>
      <c r="C419" s="209" t="s">
        <v>47</v>
      </c>
      <c r="D419" s="209" t="s">
        <v>2415</v>
      </c>
      <c r="E419" s="209" t="s">
        <v>758</v>
      </c>
      <c r="F419" s="209" t="s">
        <v>13217</v>
      </c>
      <c r="G419" s="209"/>
      <c r="H419" s="209" t="s">
        <v>1746</v>
      </c>
      <c r="I419" s="209" t="s">
        <v>1725</v>
      </c>
      <c r="J419" s="231" t="str">
        <f t="shared" si="16"/>
        <v>TinCookson Alpha Metals (Shenzhen) Co., Ltd.</v>
      </c>
      <c r="K419" s="231" t="str">
        <f t="shared" si="17"/>
        <v>TinCookson Alpha Metals (Shenzhen) Co., Ltd.</v>
      </c>
    </row>
    <row r="420" spans="1:11">
      <c r="A420" s="209" t="s">
        <v>1120</v>
      </c>
      <c r="B420" s="209" t="s">
        <v>15056</v>
      </c>
      <c r="C420" s="209" t="s">
        <v>15056</v>
      </c>
      <c r="D420" s="209" t="s">
        <v>1086</v>
      </c>
      <c r="E420" s="209" t="s">
        <v>15057</v>
      </c>
      <c r="F420" s="209" t="s">
        <v>13217</v>
      </c>
      <c r="G420" s="209"/>
      <c r="H420" s="209" t="s">
        <v>15107</v>
      </c>
      <c r="I420" s="209" t="s">
        <v>3443</v>
      </c>
      <c r="J420" s="231" t="str">
        <f t="shared" si="16"/>
        <v>TinCRM Fundicao De Metais E Comercio De Equipamentos Eletronicos Do Brasil Ltda</v>
      </c>
      <c r="K420" s="231" t="str">
        <f t="shared" si="17"/>
        <v>TinCRM Fundicao De Metais E Comercio De Equipamentos Eletronicos Do Brasil Ltda</v>
      </c>
    </row>
    <row r="421" spans="1:11">
      <c r="A421" s="209" t="s">
        <v>1120</v>
      </c>
      <c r="B421" s="209" t="s">
        <v>15058</v>
      </c>
      <c r="C421" s="209" t="s">
        <v>15056</v>
      </c>
      <c r="D421" s="209" t="s">
        <v>1086</v>
      </c>
      <c r="E421" s="209" t="s">
        <v>15057</v>
      </c>
      <c r="F421" s="209" t="s">
        <v>13217</v>
      </c>
      <c r="G421" s="209"/>
      <c r="H421" s="209" t="s">
        <v>15107</v>
      </c>
      <c r="I421" s="209" t="s">
        <v>3443</v>
      </c>
      <c r="J421" s="231" t="str">
        <f t="shared" si="16"/>
        <v>TinCRM Fundição De Metais E Comércio De Equipamentos Eletrônicos Do Brasil Ltda</v>
      </c>
      <c r="K421" s="231" t="str">
        <f t="shared" si="17"/>
        <v>TinCRM Fundição De Metais E Comércio De Equipamentos Eletrônicos Do Brasil Ltda</v>
      </c>
    </row>
    <row r="422" spans="1:11">
      <c r="A422" s="209" t="s">
        <v>1120</v>
      </c>
      <c r="B422" s="209" t="s">
        <v>15059</v>
      </c>
      <c r="C422" s="209" t="s">
        <v>15059</v>
      </c>
      <c r="D422" s="209" t="s">
        <v>1092</v>
      </c>
      <c r="E422" s="209" t="s">
        <v>15060</v>
      </c>
      <c r="F422" s="209" t="s">
        <v>13217</v>
      </c>
      <c r="G422" s="209"/>
      <c r="H422" s="209" t="s">
        <v>3633</v>
      </c>
      <c r="I422" s="209" t="s">
        <v>3633</v>
      </c>
      <c r="J422" s="231" t="str">
        <f t="shared" si="16"/>
        <v>TinCRM Synergies</v>
      </c>
      <c r="K422" s="231" t="str">
        <f t="shared" si="17"/>
        <v>TinCRM Synergies</v>
      </c>
    </row>
    <row r="423" spans="1:11">
      <c r="A423" s="209" t="s">
        <v>1120</v>
      </c>
      <c r="B423" s="209" t="s">
        <v>15498</v>
      </c>
      <c r="C423" s="209" t="s">
        <v>15498</v>
      </c>
      <c r="D423" s="209" t="s">
        <v>1095</v>
      </c>
      <c r="E423" s="209" t="s">
        <v>15499</v>
      </c>
      <c r="F423" s="209" t="s">
        <v>13217</v>
      </c>
      <c r="G423" s="209"/>
      <c r="H423" s="209" t="s">
        <v>1753</v>
      </c>
      <c r="I423" s="209" t="s">
        <v>12830</v>
      </c>
      <c r="J423" s="231" t="str">
        <f t="shared" si="16"/>
        <v>TinCV Ayi Jaya</v>
      </c>
      <c r="K423" s="231" t="str">
        <f t="shared" si="17"/>
        <v>TinCV Ayi Jaya</v>
      </c>
    </row>
    <row r="424" spans="1:11">
      <c r="A424" s="209" t="s">
        <v>1120</v>
      </c>
      <c r="B424" s="209" t="s">
        <v>15061</v>
      </c>
      <c r="C424" s="209" t="s">
        <v>15062</v>
      </c>
      <c r="D424" s="209" t="s">
        <v>1095</v>
      </c>
      <c r="E424" s="209" t="s">
        <v>15063</v>
      </c>
      <c r="F424" s="209" t="s">
        <v>13217</v>
      </c>
      <c r="G424" s="209"/>
      <c r="H424" s="209" t="s">
        <v>15108</v>
      </c>
      <c r="I424" s="209" t="s">
        <v>12830</v>
      </c>
      <c r="J424" s="231" t="str">
        <f t="shared" si="16"/>
        <v>TinCV Nurjanah</v>
      </c>
      <c r="K424" s="231" t="str">
        <f t="shared" si="17"/>
        <v>TinCV Nurjanah</v>
      </c>
    </row>
    <row r="425" spans="1:11">
      <c r="A425" s="209" t="s">
        <v>1120</v>
      </c>
      <c r="B425" s="209" t="s">
        <v>15500</v>
      </c>
      <c r="C425" s="209" t="s">
        <v>15501</v>
      </c>
      <c r="D425" s="209" t="s">
        <v>1095</v>
      </c>
      <c r="E425" s="209" t="s">
        <v>15502</v>
      </c>
      <c r="F425" s="209" t="s">
        <v>13217</v>
      </c>
      <c r="G425" s="209"/>
      <c r="H425" s="209" t="s">
        <v>15510</v>
      </c>
      <c r="I425" s="209" t="s">
        <v>12830</v>
      </c>
      <c r="J425" s="231" t="str">
        <f t="shared" si="16"/>
        <v>TinCV Serumpun Sebalai</v>
      </c>
      <c r="K425" s="231" t="str">
        <f t="shared" si="17"/>
        <v>TinCV Serumpun Sebalai</v>
      </c>
    </row>
    <row r="426" spans="1:11">
      <c r="A426" s="209" t="s">
        <v>1120</v>
      </c>
      <c r="B426" s="209" t="s">
        <v>15805</v>
      </c>
      <c r="C426" s="209" t="s">
        <v>15806</v>
      </c>
      <c r="D426" s="209" t="s">
        <v>1095</v>
      </c>
      <c r="E426" s="209" t="s">
        <v>15807</v>
      </c>
      <c r="F426" s="209" t="s">
        <v>13217</v>
      </c>
      <c r="G426" s="209"/>
      <c r="H426" s="209" t="s">
        <v>15109</v>
      </c>
      <c r="I426" s="209" t="s">
        <v>12830</v>
      </c>
      <c r="J426" s="231" t="str">
        <f t="shared" si="16"/>
        <v>TinCV Tiga Sekawan</v>
      </c>
      <c r="K426" s="231" t="str">
        <f t="shared" si="17"/>
        <v>TinCV Tiga Sekawan</v>
      </c>
    </row>
    <row r="427" spans="1:11">
      <c r="A427" s="209" t="s">
        <v>1120</v>
      </c>
      <c r="B427" s="209" t="s">
        <v>15064</v>
      </c>
      <c r="C427" s="209" t="s">
        <v>15064</v>
      </c>
      <c r="D427" s="209" t="s">
        <v>1095</v>
      </c>
      <c r="E427" s="209" t="s">
        <v>15065</v>
      </c>
      <c r="F427" s="209" t="s">
        <v>13217</v>
      </c>
      <c r="G427" s="209"/>
      <c r="H427" s="209" t="s">
        <v>15109</v>
      </c>
      <c r="I427" s="209" t="s">
        <v>12830</v>
      </c>
      <c r="J427" s="231" t="str">
        <f t="shared" si="16"/>
        <v>TinCV Venus Inti Perkasa</v>
      </c>
      <c r="K427" s="231" t="str">
        <f t="shared" si="17"/>
        <v>TinCV Venus Inti Perkasa</v>
      </c>
    </row>
    <row r="428" spans="1:11">
      <c r="A428" s="209" t="s">
        <v>1120</v>
      </c>
      <c r="B428" s="209" t="s">
        <v>13774</v>
      </c>
      <c r="C428" s="209" t="s">
        <v>13774</v>
      </c>
      <c r="D428" s="209" t="s">
        <v>1090</v>
      </c>
      <c r="E428" s="209" t="s">
        <v>13775</v>
      </c>
      <c r="F428" s="209" t="s">
        <v>13217</v>
      </c>
      <c r="G428" s="209"/>
      <c r="H428" s="209" t="s">
        <v>13802</v>
      </c>
      <c r="I428" s="209" t="s">
        <v>13601</v>
      </c>
      <c r="J428" s="231" t="str">
        <f t="shared" si="16"/>
        <v>TinDongguan CiEXPO Environmental Engineering Co., Ltd.</v>
      </c>
      <c r="K428" s="231" t="str">
        <f t="shared" si="17"/>
        <v>TinDongguan CiEXPO Environmental Engineering Co., Ltd.</v>
      </c>
    </row>
    <row r="429" spans="1:11">
      <c r="A429" s="209" t="s">
        <v>1120</v>
      </c>
      <c r="B429" s="209" t="s">
        <v>896</v>
      </c>
      <c r="C429" s="209" t="s">
        <v>896</v>
      </c>
      <c r="D429" s="209" t="s">
        <v>1098</v>
      </c>
      <c r="E429" s="209" t="s">
        <v>1398</v>
      </c>
      <c r="F429" s="209" t="s">
        <v>13217</v>
      </c>
      <c r="G429" s="209"/>
      <c r="H429" s="209" t="s">
        <v>1567</v>
      </c>
      <c r="I429" s="209" t="s">
        <v>1568</v>
      </c>
      <c r="J429" s="231" t="str">
        <f t="shared" si="16"/>
        <v>TinDowa</v>
      </c>
      <c r="K429" s="231" t="str">
        <f t="shared" si="17"/>
        <v>TinDowa</v>
      </c>
    </row>
    <row r="430" spans="1:11">
      <c r="A430" s="209" t="s">
        <v>1120</v>
      </c>
      <c r="B430" s="209" t="s">
        <v>1754</v>
      </c>
      <c r="C430" s="209" t="s">
        <v>896</v>
      </c>
      <c r="D430" s="209" t="s">
        <v>1098</v>
      </c>
      <c r="E430" s="209" t="s">
        <v>1398</v>
      </c>
      <c r="F430" s="209" t="s">
        <v>13217</v>
      </c>
      <c r="G430" s="209"/>
      <c r="H430" s="209" t="s">
        <v>1567</v>
      </c>
      <c r="I430" s="209" t="s">
        <v>1568</v>
      </c>
      <c r="J430" s="231" t="str">
        <f t="shared" si="16"/>
        <v>TinDowa Metaltech Co., Ltd.</v>
      </c>
      <c r="K430" s="231" t="str">
        <f t="shared" si="17"/>
        <v>TinDowa Metaltech Co., Ltd.</v>
      </c>
    </row>
    <row r="431" spans="1:11">
      <c r="A431" s="209" t="s">
        <v>1120</v>
      </c>
      <c r="B431" s="209" t="s">
        <v>15437</v>
      </c>
      <c r="C431" s="209" t="s">
        <v>15437</v>
      </c>
      <c r="D431" s="209" t="s">
        <v>1104</v>
      </c>
      <c r="E431" s="209" t="s">
        <v>15438</v>
      </c>
      <c r="F431" s="209" t="s">
        <v>13217</v>
      </c>
      <c r="G431" s="209"/>
      <c r="H431" s="209" t="s">
        <v>8241</v>
      </c>
      <c r="I431" s="209" t="s">
        <v>8241</v>
      </c>
      <c r="J431" s="231" t="str">
        <f t="shared" si="16"/>
        <v>TinDS Myanmar</v>
      </c>
      <c r="K431" s="231" t="str">
        <f t="shared" si="17"/>
        <v>TinDS Myanmar</v>
      </c>
    </row>
    <row r="432" spans="1:11">
      <c r="A432" s="209" t="s">
        <v>1120</v>
      </c>
      <c r="B432" s="209" t="s">
        <v>1791</v>
      </c>
      <c r="C432" s="209" t="s">
        <v>1791</v>
      </c>
      <c r="D432" s="209" t="s">
        <v>882</v>
      </c>
      <c r="E432" s="209" t="s">
        <v>1792</v>
      </c>
      <c r="F432" s="209" t="s">
        <v>13217</v>
      </c>
      <c r="G432" s="209"/>
      <c r="H432" s="209" t="s">
        <v>1793</v>
      </c>
      <c r="I432" s="209" t="s">
        <v>12156</v>
      </c>
      <c r="J432" s="231" t="str">
        <f t="shared" si="16"/>
        <v>TinElectro-Mechanical Facility of the Cao Bang Minerals &amp; Metallurgy Joint Stock Company</v>
      </c>
      <c r="K432" s="231" t="str">
        <f t="shared" si="17"/>
        <v>TinElectro-Mechanical Facility of the Cao Bang Minerals &amp; Metallurgy Joint Stock Company</v>
      </c>
    </row>
    <row r="433" spans="1:11">
      <c r="A433" s="209" t="s">
        <v>1120</v>
      </c>
      <c r="B433" s="209" t="s">
        <v>832</v>
      </c>
      <c r="C433" s="209" t="s">
        <v>832</v>
      </c>
      <c r="D433" s="209" t="s">
        <v>2413</v>
      </c>
      <c r="E433" s="209" t="s">
        <v>759</v>
      </c>
      <c r="F433" s="209" t="s">
        <v>13217</v>
      </c>
      <c r="G433" s="209"/>
      <c r="H433" s="209" t="s">
        <v>1755</v>
      </c>
      <c r="I433" s="209" t="s">
        <v>1755</v>
      </c>
      <c r="J433" s="231" t="str">
        <f t="shared" si="16"/>
        <v>TinEM Vinto</v>
      </c>
      <c r="K433" s="231" t="str">
        <f t="shared" si="17"/>
        <v>TinEM Vinto</v>
      </c>
    </row>
    <row r="434" spans="1:11">
      <c r="A434" s="209" t="s">
        <v>1120</v>
      </c>
      <c r="B434" s="209" t="s">
        <v>2213</v>
      </c>
      <c r="C434" s="209" t="s">
        <v>832</v>
      </c>
      <c r="D434" s="209" t="s">
        <v>2413</v>
      </c>
      <c r="E434" s="209" t="s">
        <v>759</v>
      </c>
      <c r="F434" s="209" t="s">
        <v>13217</v>
      </c>
      <c r="G434" s="209"/>
      <c r="H434" s="209" t="s">
        <v>1755</v>
      </c>
      <c r="I434" s="209" t="s">
        <v>1755</v>
      </c>
      <c r="J434" s="231" t="str">
        <f t="shared" si="16"/>
        <v>TinEmpresa Metalúrgica Vinto</v>
      </c>
      <c r="K434" s="231" t="str">
        <f t="shared" si="17"/>
        <v>TinEmpresa Metalúrgica Vinto</v>
      </c>
    </row>
    <row r="435" spans="1:11">
      <c r="A435" s="209" t="s">
        <v>1120</v>
      </c>
      <c r="B435" s="209" t="s">
        <v>1012</v>
      </c>
      <c r="C435" s="209" t="s">
        <v>832</v>
      </c>
      <c r="D435" s="209" t="s">
        <v>2413</v>
      </c>
      <c r="E435" s="209" t="s">
        <v>759</v>
      </c>
      <c r="F435" s="209" t="s">
        <v>13217</v>
      </c>
      <c r="G435" s="209"/>
      <c r="H435" s="209" t="s">
        <v>1755</v>
      </c>
      <c r="I435" s="209" t="s">
        <v>1755</v>
      </c>
      <c r="J435" s="231" t="str">
        <f t="shared" si="16"/>
        <v>TinEmpressa Nacional de Fundiciones (ENAF)</v>
      </c>
      <c r="K435" s="231" t="str">
        <f t="shared" si="17"/>
        <v>TinEmpressa Nacional de Fundiciones (ENAF)</v>
      </c>
    </row>
    <row r="436" spans="1:11">
      <c r="A436" s="209" t="s">
        <v>1120</v>
      </c>
      <c r="B436" s="209" t="s">
        <v>38</v>
      </c>
      <c r="C436" s="209" t="s">
        <v>832</v>
      </c>
      <c r="D436" s="209" t="s">
        <v>2413</v>
      </c>
      <c r="E436" s="209" t="s">
        <v>759</v>
      </c>
      <c r="F436" s="209" t="s">
        <v>13217</v>
      </c>
      <c r="G436" s="209"/>
      <c r="H436" s="209" t="s">
        <v>1755</v>
      </c>
      <c r="I436" s="209" t="s">
        <v>1755</v>
      </c>
      <c r="J436" s="231" t="str">
        <f t="shared" si="16"/>
        <v>TinENAF</v>
      </c>
      <c r="K436" s="231" t="str">
        <f t="shared" si="17"/>
        <v>TinENAF</v>
      </c>
    </row>
    <row r="437" spans="1:11">
      <c r="A437" s="209" t="s">
        <v>1120</v>
      </c>
      <c r="B437" s="209" t="s">
        <v>12404</v>
      </c>
      <c r="C437" s="209" t="s">
        <v>12404</v>
      </c>
      <c r="D437" s="209" t="s">
        <v>1086</v>
      </c>
      <c r="E437" s="209" t="s">
        <v>760</v>
      </c>
      <c r="F437" s="209" t="s">
        <v>13217</v>
      </c>
      <c r="G437" s="209"/>
      <c r="H437" s="209" t="s">
        <v>1752</v>
      </c>
      <c r="I437" s="209" t="s">
        <v>1756</v>
      </c>
      <c r="J437" s="231" t="str">
        <f t="shared" si="16"/>
        <v>TinEstanho de Rondonia S.A.</v>
      </c>
      <c r="K437" s="231" t="str">
        <f t="shared" si="17"/>
        <v>TinEstanho de Rondonia S.A.</v>
      </c>
    </row>
    <row r="438" spans="1:11">
      <c r="A438" s="209" t="s">
        <v>1120</v>
      </c>
      <c r="B438" s="209" t="s">
        <v>12682</v>
      </c>
      <c r="C438" s="209" t="s">
        <v>12404</v>
      </c>
      <c r="D438" s="209" t="s">
        <v>1086</v>
      </c>
      <c r="E438" s="209" t="s">
        <v>760</v>
      </c>
      <c r="F438" s="209" t="s">
        <v>13217</v>
      </c>
      <c r="G438" s="209"/>
      <c r="H438" s="209" t="s">
        <v>1752</v>
      </c>
      <c r="I438" s="209" t="s">
        <v>1756</v>
      </c>
      <c r="J438" s="231" t="str">
        <f t="shared" si="16"/>
        <v>TinEstanho de Rondônia S.A.</v>
      </c>
      <c r="K438" s="231" t="str">
        <f t="shared" si="17"/>
        <v>TinEstanho de Rondônia S.A.</v>
      </c>
    </row>
    <row r="439" spans="1:11">
      <c r="A439" s="209" t="s">
        <v>1120</v>
      </c>
      <c r="B439" s="209" t="s">
        <v>15066</v>
      </c>
      <c r="C439" s="209" t="s">
        <v>15067</v>
      </c>
      <c r="D439" s="209" t="s">
        <v>1086</v>
      </c>
      <c r="E439" s="209" t="s">
        <v>15068</v>
      </c>
      <c r="F439" s="209" t="s">
        <v>13217</v>
      </c>
      <c r="G439" s="209"/>
      <c r="H439" s="209" t="s">
        <v>15110</v>
      </c>
      <c r="I439" s="209" t="s">
        <v>1666</v>
      </c>
      <c r="J439" s="231" t="str">
        <f t="shared" si="16"/>
        <v>TinFabrica Auricchio</v>
      </c>
      <c r="K439" s="231" t="str">
        <f t="shared" si="17"/>
        <v>TinFabrica Auricchio</v>
      </c>
    </row>
    <row r="440" spans="1:11">
      <c r="A440" s="209" t="s">
        <v>1120</v>
      </c>
      <c r="B440" s="209" t="s">
        <v>15069</v>
      </c>
      <c r="C440" s="209" t="s">
        <v>15067</v>
      </c>
      <c r="D440" s="209" t="s">
        <v>1086</v>
      </c>
      <c r="E440" s="209" t="s">
        <v>15068</v>
      </c>
      <c r="F440" s="209" t="s">
        <v>13217</v>
      </c>
      <c r="G440" s="209"/>
      <c r="H440" s="209" t="s">
        <v>15110</v>
      </c>
      <c r="I440" s="209" t="s">
        <v>1666</v>
      </c>
      <c r="J440" s="231" t="str">
        <f t="shared" si="16"/>
        <v>TinFábrica Auricchio</v>
      </c>
      <c r="K440" s="231" t="str">
        <f t="shared" si="17"/>
        <v>TinFábrica Auricchio</v>
      </c>
    </row>
    <row r="441" spans="1:11">
      <c r="A441" s="209" t="s">
        <v>1120</v>
      </c>
      <c r="B441" s="209" t="s">
        <v>15067</v>
      </c>
      <c r="C441" s="209" t="s">
        <v>15067</v>
      </c>
      <c r="D441" s="209" t="s">
        <v>1086</v>
      </c>
      <c r="E441" s="209" t="s">
        <v>15068</v>
      </c>
      <c r="F441" s="209" t="s">
        <v>13217</v>
      </c>
      <c r="G441" s="209"/>
      <c r="H441" s="209" t="s">
        <v>15110</v>
      </c>
      <c r="I441" s="209" t="s">
        <v>1666</v>
      </c>
      <c r="J441" s="231" t="str">
        <f t="shared" si="16"/>
        <v>TinFabrica Auricchio Industria e Comercio Ltda.</v>
      </c>
      <c r="K441" s="231" t="str">
        <f t="shared" si="17"/>
        <v>TinFabrica Auricchio Industria e Comercio Ltda.</v>
      </c>
    </row>
    <row r="442" spans="1:11">
      <c r="A442" s="209" t="s">
        <v>1120</v>
      </c>
      <c r="B442" s="209" t="s">
        <v>805</v>
      </c>
      <c r="C442" s="209" t="s">
        <v>805</v>
      </c>
      <c r="D442" s="209" t="s">
        <v>872</v>
      </c>
      <c r="E442" s="209" t="s">
        <v>761</v>
      </c>
      <c r="F442" s="209" t="s">
        <v>13217</v>
      </c>
      <c r="G442" s="209"/>
      <c r="H442" s="209" t="s">
        <v>1757</v>
      </c>
      <c r="I442" s="209" t="s">
        <v>9479</v>
      </c>
      <c r="J442" s="231" t="str">
        <f t="shared" si="16"/>
        <v>TinFenix Metals</v>
      </c>
      <c r="K442" s="231" t="str">
        <f t="shared" si="17"/>
        <v>TinFenix Metals</v>
      </c>
    </row>
    <row r="443" spans="1:11">
      <c r="A443" s="209" t="s">
        <v>1120</v>
      </c>
      <c r="B443" s="209" t="s">
        <v>1773</v>
      </c>
      <c r="C443" s="209" t="s">
        <v>1024</v>
      </c>
      <c r="D443" s="209" t="s">
        <v>870</v>
      </c>
      <c r="E443" s="209" t="s">
        <v>768</v>
      </c>
      <c r="F443" s="209" t="s">
        <v>13217</v>
      </c>
      <c r="G443" s="209"/>
      <c r="H443" s="209" t="s">
        <v>1771</v>
      </c>
      <c r="I443" s="209" t="s">
        <v>9093</v>
      </c>
      <c r="J443" s="231" t="str">
        <f t="shared" si="16"/>
        <v>TinFunsur Smelter</v>
      </c>
      <c r="K443" s="231" t="str">
        <f t="shared" si="17"/>
        <v>TinFunsur Smelter</v>
      </c>
    </row>
    <row r="444" spans="1:11">
      <c r="A444" s="209" t="s">
        <v>1120</v>
      </c>
      <c r="B444" s="209" t="s">
        <v>13254</v>
      </c>
      <c r="C444" s="209" t="s">
        <v>2150</v>
      </c>
      <c r="D444" s="209" t="s">
        <v>1090</v>
      </c>
      <c r="E444" s="209" t="s">
        <v>781</v>
      </c>
      <c r="F444" s="209" t="s">
        <v>13217</v>
      </c>
      <c r="G444" s="209"/>
      <c r="H444" s="209" t="s">
        <v>2429</v>
      </c>
      <c r="I444" s="209" t="s">
        <v>13605</v>
      </c>
      <c r="J444" s="231" t="str">
        <f t="shared" si="16"/>
        <v>TinGejiu City Datun Chengfeng Smelter</v>
      </c>
      <c r="K444" s="231" t="str">
        <f t="shared" si="17"/>
        <v>TinGejiu City Datun Chengfeng Smelter</v>
      </c>
    </row>
    <row r="445" spans="1:11">
      <c r="A445" s="209" t="s">
        <v>1120</v>
      </c>
      <c r="B445" s="209" t="s">
        <v>13825</v>
      </c>
      <c r="C445" s="209" t="s">
        <v>13825</v>
      </c>
      <c r="D445" s="209" t="s">
        <v>1090</v>
      </c>
      <c r="E445" s="209" t="s">
        <v>13777</v>
      </c>
      <c r="F445" s="209" t="s">
        <v>13217</v>
      </c>
      <c r="G445" s="209"/>
      <c r="H445" s="209" t="s">
        <v>2429</v>
      </c>
      <c r="I445" s="209" t="s">
        <v>13605</v>
      </c>
      <c r="J445" s="231" t="str">
        <f t="shared" si="16"/>
        <v>TinGejiu City Fuxiang Industry and Trade Co., Ltd.</v>
      </c>
      <c r="K445" s="231" t="str">
        <f t="shared" si="17"/>
        <v>TinGejiu City Fuxiang Industry and Trade Co., Ltd.</v>
      </c>
    </row>
    <row r="446" spans="1:11">
      <c r="A446" s="209" t="s">
        <v>1120</v>
      </c>
      <c r="B446" s="209" t="s">
        <v>13776</v>
      </c>
      <c r="C446" s="209" t="s">
        <v>13825</v>
      </c>
      <c r="D446" s="209" t="s">
        <v>1090</v>
      </c>
      <c r="E446" s="209" t="s">
        <v>13777</v>
      </c>
      <c r="F446" s="209" t="s">
        <v>13217</v>
      </c>
      <c r="G446" s="209"/>
      <c r="H446" s="209" t="s">
        <v>2429</v>
      </c>
      <c r="I446" s="209" t="s">
        <v>13605</v>
      </c>
      <c r="J446" s="231" t="str">
        <f t="shared" si="16"/>
        <v>TinGejiu Fuxiang Gongmao Co., Ltd.</v>
      </c>
      <c r="K446" s="231" t="str">
        <f t="shared" si="17"/>
        <v>TinGejiu Fuxiang Gongmao Co., Ltd.</v>
      </c>
    </row>
    <row r="447" spans="1:11">
      <c r="A447" s="209" t="s">
        <v>1120</v>
      </c>
      <c r="B447" s="209" t="s">
        <v>1413</v>
      </c>
      <c r="C447" s="209" t="s">
        <v>1413</v>
      </c>
      <c r="D447" s="209" t="s">
        <v>1090</v>
      </c>
      <c r="E447" s="209" t="s">
        <v>764</v>
      </c>
      <c r="F447" s="209" t="s">
        <v>13217</v>
      </c>
      <c r="G447" s="209"/>
      <c r="H447" s="209" t="s">
        <v>2429</v>
      </c>
      <c r="I447" s="209" t="s">
        <v>13605</v>
      </c>
      <c r="J447" s="231" t="str">
        <f t="shared" si="16"/>
        <v>TinGejiu Kai Meng Industry and Trade LLC</v>
      </c>
      <c r="K447" s="231" t="str">
        <f t="shared" si="17"/>
        <v>TinGejiu Kai Meng Industry and Trade LLC</v>
      </c>
    </row>
    <row r="448" spans="1:11">
      <c r="A448" s="209" t="s">
        <v>1120</v>
      </c>
      <c r="B448" s="209" t="s">
        <v>2128</v>
      </c>
      <c r="C448" s="209" t="s">
        <v>2128</v>
      </c>
      <c r="D448" s="209" t="s">
        <v>1090</v>
      </c>
      <c r="E448" s="209" t="s">
        <v>762</v>
      </c>
      <c r="F448" s="209" t="s">
        <v>13217</v>
      </c>
      <c r="G448" s="209"/>
      <c r="H448" s="209" t="s">
        <v>2429</v>
      </c>
      <c r="I448" s="209" t="s">
        <v>13605</v>
      </c>
      <c r="J448" s="231" t="str">
        <f t="shared" si="16"/>
        <v>TinGejiu Non-Ferrous Metal Processing Co., Ltd.</v>
      </c>
      <c r="K448" s="231" t="str">
        <f t="shared" si="17"/>
        <v>TinGejiu Non-Ferrous Metal Processing Co., Ltd.</v>
      </c>
    </row>
    <row r="449" spans="1:11">
      <c r="A449" s="209" t="s">
        <v>1120</v>
      </c>
      <c r="B449" s="209" t="s">
        <v>1784</v>
      </c>
      <c r="C449" s="209" t="s">
        <v>1784</v>
      </c>
      <c r="D449" s="209" t="s">
        <v>1090</v>
      </c>
      <c r="E449" s="209" t="s">
        <v>1785</v>
      </c>
      <c r="F449" s="209" t="s">
        <v>13217</v>
      </c>
      <c r="G449" s="209"/>
      <c r="H449" s="209" t="s">
        <v>2429</v>
      </c>
      <c r="I449" s="209" t="s">
        <v>13605</v>
      </c>
      <c r="J449" s="231" t="str">
        <f t="shared" si="16"/>
        <v>TinGejiu Yunxin Nonferrous Electrolysis Co., Ltd.</v>
      </c>
      <c r="K449" s="231" t="str">
        <f t="shared" si="17"/>
        <v>TinGejiu Yunxin Nonferrous Electrolysis Co., Ltd.</v>
      </c>
    </row>
    <row r="450" spans="1:11">
      <c r="A450" s="209" t="s">
        <v>1120</v>
      </c>
      <c r="B450" s="209" t="s">
        <v>833</v>
      </c>
      <c r="C450" s="209" t="s">
        <v>1758</v>
      </c>
      <c r="D450" s="209" t="s">
        <v>1090</v>
      </c>
      <c r="E450" s="209" t="s">
        <v>763</v>
      </c>
      <c r="F450" s="209" t="s">
        <v>13217</v>
      </c>
      <c r="G450" s="209"/>
      <c r="H450" s="209" t="s">
        <v>2429</v>
      </c>
      <c r="I450" s="209" t="s">
        <v>13605</v>
      </c>
      <c r="J450" s="231" t="str">
        <f t="shared" si="16"/>
        <v>TinGejiu Zi-Li</v>
      </c>
      <c r="K450" s="231" t="str">
        <f t="shared" si="17"/>
        <v>TinGejiu Zi-Li</v>
      </c>
    </row>
    <row r="451" spans="1:11">
      <c r="A451" s="209" t="s">
        <v>1120</v>
      </c>
      <c r="B451" s="209" t="s">
        <v>1758</v>
      </c>
      <c r="C451" s="209" t="s">
        <v>1758</v>
      </c>
      <c r="D451" s="209" t="s">
        <v>1090</v>
      </c>
      <c r="E451" s="209" t="s">
        <v>763</v>
      </c>
      <c r="F451" s="209" t="s">
        <v>13217</v>
      </c>
      <c r="G451" s="209"/>
      <c r="H451" s="209" t="s">
        <v>2429</v>
      </c>
      <c r="I451" s="209" t="s">
        <v>13605</v>
      </c>
      <c r="J451" s="231" t="str">
        <f t="shared" si="16"/>
        <v>TinGejiu Zili Mining And Metallurgy Co., Ltd.</v>
      </c>
      <c r="K451" s="231" t="str">
        <f t="shared" si="17"/>
        <v>TinGejiu Zili Mining And Metallurgy Co., Ltd.</v>
      </c>
    </row>
    <row r="452" spans="1:11">
      <c r="A452" s="209" t="s">
        <v>1120</v>
      </c>
      <c r="B452" s="209" t="s">
        <v>15808</v>
      </c>
      <c r="C452" s="209" t="s">
        <v>15808</v>
      </c>
      <c r="D452" s="209" t="s">
        <v>1083</v>
      </c>
      <c r="E452" s="209" t="s">
        <v>15809</v>
      </c>
      <c r="F452" s="209" t="s">
        <v>13217</v>
      </c>
      <c r="G452" s="209"/>
      <c r="H452" s="209" t="s">
        <v>15827</v>
      </c>
      <c r="I452" s="209" t="s">
        <v>1672</v>
      </c>
      <c r="J452" s="231" t="str">
        <f t="shared" si="16"/>
        <v>TinGlobal Advanced Metals Greenbushes Pty Ltd.</v>
      </c>
      <c r="K452" s="231" t="str">
        <f t="shared" si="17"/>
        <v>TinGlobal Advanced Metals Greenbushes Pty Ltd.</v>
      </c>
    </row>
    <row r="453" spans="1:11">
      <c r="A453" s="209" t="s">
        <v>1120</v>
      </c>
      <c r="B453" s="209" t="s">
        <v>1762</v>
      </c>
      <c r="C453" s="209" t="s">
        <v>1315</v>
      </c>
      <c r="D453" s="209" t="s">
        <v>1090</v>
      </c>
      <c r="E453" s="209" t="s">
        <v>765</v>
      </c>
      <c r="F453" s="209" t="s">
        <v>13217</v>
      </c>
      <c r="G453" s="209"/>
      <c r="H453" s="209" t="s">
        <v>1761</v>
      </c>
      <c r="I453" s="209" t="s">
        <v>13580</v>
      </c>
      <c r="J453" s="231" t="str">
        <f t="shared" si="16"/>
        <v>TinGuang Xi Liu Xhou</v>
      </c>
      <c r="K453" s="231" t="str">
        <f t="shared" si="17"/>
        <v>TinGuang Xi Liu Xhou</v>
      </c>
    </row>
    <row r="454" spans="1:11">
      <c r="A454" s="209" t="s">
        <v>1120</v>
      </c>
      <c r="B454" s="209" t="s">
        <v>2319</v>
      </c>
      <c r="C454" s="209" t="s">
        <v>1315</v>
      </c>
      <c r="D454" s="209" t="s">
        <v>1090</v>
      </c>
      <c r="E454" s="209" t="s">
        <v>765</v>
      </c>
      <c r="F454" s="209" t="s">
        <v>13217</v>
      </c>
      <c r="G454" s="209"/>
      <c r="H454" s="209" t="s">
        <v>1761</v>
      </c>
      <c r="I454" s="209" t="s">
        <v>13580</v>
      </c>
      <c r="J454" s="231" t="str">
        <f t="shared" si="16"/>
        <v>TinGuang Xi Liu Zhou</v>
      </c>
      <c r="K454" s="231" t="str">
        <f t="shared" si="17"/>
        <v>TinGuang Xi Liu Zhou</v>
      </c>
    </row>
    <row r="455" spans="1:11">
      <c r="A455" s="209" t="s">
        <v>1120</v>
      </c>
      <c r="B455" s="209" t="s">
        <v>2511</v>
      </c>
      <c r="C455" s="209" t="s">
        <v>2511</v>
      </c>
      <c r="D455" s="209" t="s">
        <v>1090</v>
      </c>
      <c r="E455" s="209" t="s">
        <v>2512</v>
      </c>
      <c r="F455" s="209" t="s">
        <v>13217</v>
      </c>
      <c r="G455" s="209"/>
      <c r="H455" s="209" t="s">
        <v>1810</v>
      </c>
      <c r="I455" s="209" t="s">
        <v>13601</v>
      </c>
      <c r="J455" s="231" t="str">
        <f t="shared" si="16"/>
        <v>TinGuangdong Hanhe Non-Ferrous Metal Co., Ltd.</v>
      </c>
      <c r="K455" s="231" t="str">
        <f t="shared" si="17"/>
        <v>TinGuangdong Hanhe Non-Ferrous Metal Co., Ltd.</v>
      </c>
    </row>
    <row r="456" spans="1:11">
      <c r="A456" s="209" t="s">
        <v>1120</v>
      </c>
      <c r="B456" s="209" t="s">
        <v>39</v>
      </c>
      <c r="C456" s="209" t="s">
        <v>1315</v>
      </c>
      <c r="D456" s="209" t="s">
        <v>1090</v>
      </c>
      <c r="E456" s="209" t="s">
        <v>765</v>
      </c>
      <c r="F456" s="209" t="s">
        <v>13217</v>
      </c>
      <c r="G456" s="209"/>
      <c r="H456" s="209" t="s">
        <v>1761</v>
      </c>
      <c r="I456" s="209" t="s">
        <v>13580</v>
      </c>
      <c r="J456" s="231" t="str">
        <f t="shared" si="16"/>
        <v>TinGuangXi China Tin</v>
      </c>
      <c r="K456" s="231" t="str">
        <f t="shared" si="17"/>
        <v>TinGuangXi China Tin</v>
      </c>
    </row>
    <row r="457" spans="1:11">
      <c r="A457" s="209" t="s">
        <v>1120</v>
      </c>
      <c r="B457" s="209" t="s">
        <v>12909</v>
      </c>
      <c r="C457" s="209" t="s">
        <v>1315</v>
      </c>
      <c r="D457" s="209" t="s">
        <v>1090</v>
      </c>
      <c r="E457" s="209" t="s">
        <v>765</v>
      </c>
      <c r="F457" s="209" t="s">
        <v>13217</v>
      </c>
      <c r="G457" s="209"/>
      <c r="H457" s="209" t="s">
        <v>1761</v>
      </c>
      <c r="I457" s="209" t="s">
        <v>13580</v>
      </c>
      <c r="J457" s="231" t="str">
        <f t="shared" si="16"/>
        <v>TinGuangxi Hua Shu Dan CO., LTD.</v>
      </c>
      <c r="K457" s="231" t="str">
        <f t="shared" si="17"/>
        <v>TinGuangxi Hua Shu Dan CO., LTD.</v>
      </c>
    </row>
    <row r="458" spans="1:11">
      <c r="A458" s="209" t="s">
        <v>1120</v>
      </c>
      <c r="B458" s="209" t="s">
        <v>15810</v>
      </c>
      <c r="C458" s="209" t="s">
        <v>15810</v>
      </c>
      <c r="D458" s="209" t="s">
        <v>1090</v>
      </c>
      <c r="E458" s="209" t="s">
        <v>15811</v>
      </c>
      <c r="F458" s="209" t="s">
        <v>13217</v>
      </c>
      <c r="G458" s="209"/>
      <c r="H458" s="209" t="s">
        <v>1759</v>
      </c>
      <c r="I458" s="209" t="s">
        <v>13596</v>
      </c>
      <c r="J458" s="231" t="str">
        <f t="shared" ref="J458:J521" si="18">A458&amp;B458</f>
        <v>TinHuiChang Hill Tin Industry Co., Ltd.</v>
      </c>
      <c r="K458" s="231" t="str">
        <f t="shared" ref="K458:K521" si="19">A458&amp;B458</f>
        <v>TinHuiChang Hill Tin Industry Co., Ltd.</v>
      </c>
    </row>
    <row r="459" spans="1:11">
      <c r="A459" s="209" t="s">
        <v>1120</v>
      </c>
      <c r="B459" s="209" t="s">
        <v>15439</v>
      </c>
      <c r="C459" s="209" t="s">
        <v>811</v>
      </c>
      <c r="D459" s="209" t="s">
        <v>1105</v>
      </c>
      <c r="E459" s="209" t="s">
        <v>766</v>
      </c>
      <c r="F459" s="209" t="s">
        <v>13217</v>
      </c>
      <c r="G459" s="209"/>
      <c r="H459" s="209" t="s">
        <v>1766</v>
      </c>
      <c r="I459" s="209" t="s">
        <v>8666</v>
      </c>
      <c r="J459" s="231" t="str">
        <f t="shared" si="18"/>
        <v>TinHulterworth Smelter</v>
      </c>
      <c r="K459" s="231" t="str">
        <f t="shared" si="19"/>
        <v>TinHulterworth Smelter</v>
      </c>
    </row>
    <row r="460" spans="1:11">
      <c r="A460" s="209" t="s">
        <v>1120</v>
      </c>
      <c r="B460" s="209" t="s">
        <v>15440</v>
      </c>
      <c r="C460" s="209" t="s">
        <v>1153</v>
      </c>
      <c r="D460" s="209" t="s">
        <v>1098</v>
      </c>
      <c r="E460" s="209" t="s">
        <v>769</v>
      </c>
      <c r="F460" s="209" t="s">
        <v>13217</v>
      </c>
      <c r="G460" s="209"/>
      <c r="H460" s="209" t="s">
        <v>15828</v>
      </c>
      <c r="I460" s="209" t="s">
        <v>1544</v>
      </c>
      <c r="J460" s="231" t="str">
        <f t="shared" si="18"/>
        <v>TinIkuno Tin Smelter</v>
      </c>
      <c r="K460" s="231" t="str">
        <f t="shared" si="19"/>
        <v>TinIkuno Tin Smelter</v>
      </c>
    </row>
    <row r="461" spans="1:11">
      <c r="A461" s="209" t="s">
        <v>1120</v>
      </c>
      <c r="B461" s="209" t="s">
        <v>2324</v>
      </c>
      <c r="C461" s="209" t="s">
        <v>13778</v>
      </c>
      <c r="D461" s="209" t="s">
        <v>1095</v>
      </c>
      <c r="E461" s="209" t="s">
        <v>776</v>
      </c>
      <c r="F461" s="209" t="s">
        <v>13217</v>
      </c>
      <c r="G461" s="209"/>
      <c r="H461" s="209" t="s">
        <v>1780</v>
      </c>
      <c r="I461" s="209" t="s">
        <v>12830</v>
      </c>
      <c r="J461" s="231" t="str">
        <f t="shared" si="18"/>
        <v>TinINDONESIAN STATE TIN CORPORATION MENTOK SMELTER</v>
      </c>
      <c r="K461" s="231" t="str">
        <f t="shared" si="19"/>
        <v>TinINDONESIAN STATE TIN CORPORATION MENTOK SMELTER</v>
      </c>
    </row>
    <row r="462" spans="1:11">
      <c r="A462" s="209" t="s">
        <v>1120</v>
      </c>
      <c r="B462" s="209" t="s">
        <v>15441</v>
      </c>
      <c r="C462" s="209" t="s">
        <v>15434</v>
      </c>
      <c r="D462" s="209" t="s">
        <v>1095</v>
      </c>
      <c r="E462" s="209" t="s">
        <v>15435</v>
      </c>
      <c r="F462" s="209" t="s">
        <v>13217</v>
      </c>
      <c r="G462" s="209"/>
      <c r="H462" s="209" t="s">
        <v>15109</v>
      </c>
      <c r="I462" s="209" t="s">
        <v>12830</v>
      </c>
      <c r="J462" s="231" t="str">
        <f t="shared" si="18"/>
        <v>TinIndra Eramulti Logam</v>
      </c>
      <c r="K462" s="231" t="str">
        <f t="shared" si="19"/>
        <v>TinIndra Eramulti Logam</v>
      </c>
    </row>
    <row r="463" spans="1:11">
      <c r="A463" s="209" t="s">
        <v>1120</v>
      </c>
      <c r="B463" s="209" t="s">
        <v>2214</v>
      </c>
      <c r="C463" s="209" t="s">
        <v>13158</v>
      </c>
      <c r="D463" s="209" t="s">
        <v>1090</v>
      </c>
      <c r="E463" s="209" t="s">
        <v>1774</v>
      </c>
      <c r="F463" s="209" t="s">
        <v>13217</v>
      </c>
      <c r="G463" s="209"/>
      <c r="H463" s="209" t="s">
        <v>1759</v>
      </c>
      <c r="I463" s="209" t="s">
        <v>13596</v>
      </c>
      <c r="J463" s="231" t="str">
        <f t="shared" si="18"/>
        <v>TinJiangxi Nanshan</v>
      </c>
      <c r="K463" s="231" t="str">
        <f t="shared" si="19"/>
        <v>TinJiangxi Nanshan</v>
      </c>
    </row>
    <row r="464" spans="1:11">
      <c r="A464" s="209" t="s">
        <v>1120</v>
      </c>
      <c r="B464" s="209" t="s">
        <v>13158</v>
      </c>
      <c r="C464" s="209" t="s">
        <v>13158</v>
      </c>
      <c r="D464" s="209" t="s">
        <v>1090</v>
      </c>
      <c r="E464" s="209" t="s">
        <v>1774</v>
      </c>
      <c r="F464" s="209" t="s">
        <v>13217</v>
      </c>
      <c r="G464" s="209"/>
      <c r="H464" s="209" t="s">
        <v>1759</v>
      </c>
      <c r="I464" s="209" t="s">
        <v>13596</v>
      </c>
      <c r="J464" s="231" t="str">
        <f t="shared" si="18"/>
        <v>TinJiangxi New Nanshan Technology Ltd.</v>
      </c>
      <c r="K464" s="231" t="str">
        <f t="shared" si="19"/>
        <v>TinJiangxi New Nanshan Technology Ltd.</v>
      </c>
    </row>
    <row r="465" spans="1:11">
      <c r="A465" s="209" t="s">
        <v>1120</v>
      </c>
      <c r="B465" s="209" t="s">
        <v>2215</v>
      </c>
      <c r="C465" s="209" t="s">
        <v>1413</v>
      </c>
      <c r="D465" s="209" t="s">
        <v>1090</v>
      </c>
      <c r="E465" s="209" t="s">
        <v>764</v>
      </c>
      <c r="F465" s="209" t="s">
        <v>13217</v>
      </c>
      <c r="G465" s="209"/>
      <c r="H465" s="209" t="s">
        <v>2429</v>
      </c>
      <c r="I465" s="209" t="s">
        <v>13605</v>
      </c>
      <c r="J465" s="231" t="str">
        <f t="shared" si="18"/>
        <v>TinKai Union Industry and Trade Co., Ltd. (China)</v>
      </c>
      <c r="K465" s="231" t="str">
        <f t="shared" si="19"/>
        <v>TinKai Union Industry and Trade Co., Ltd. (China)</v>
      </c>
    </row>
    <row r="466" spans="1:11">
      <c r="A466" s="209" t="s">
        <v>1120</v>
      </c>
      <c r="B466" s="209" t="s">
        <v>536</v>
      </c>
      <c r="C466" s="209" t="s">
        <v>1413</v>
      </c>
      <c r="D466" s="209" t="s">
        <v>1090</v>
      </c>
      <c r="E466" s="209" t="s">
        <v>764</v>
      </c>
      <c r="F466" s="209" t="s">
        <v>13217</v>
      </c>
      <c r="G466" s="209"/>
      <c r="H466" s="209" t="s">
        <v>2429</v>
      </c>
      <c r="I466" s="209" t="s">
        <v>13605</v>
      </c>
      <c r="J466" s="231" t="str">
        <f t="shared" si="18"/>
        <v>TinKai Unita Trade Limited Liability Company</v>
      </c>
      <c r="K466" s="231" t="str">
        <f t="shared" si="19"/>
        <v>TinKai Unita Trade Limited Liability Company</v>
      </c>
    </row>
    <row r="467" spans="1:11">
      <c r="A467" s="209" t="s">
        <v>1120</v>
      </c>
      <c r="B467" s="209" t="s">
        <v>13159</v>
      </c>
      <c r="C467" s="209" t="s">
        <v>1413</v>
      </c>
      <c r="D467" s="209" t="s">
        <v>1090</v>
      </c>
      <c r="E467" s="209" t="s">
        <v>764</v>
      </c>
      <c r="F467" s="209" t="s">
        <v>13217</v>
      </c>
      <c r="G467" s="209"/>
      <c r="H467" s="209" t="s">
        <v>2429</v>
      </c>
      <c r="I467" s="209" t="s">
        <v>13605</v>
      </c>
      <c r="J467" s="231" t="str">
        <f t="shared" si="18"/>
        <v>TinKaimeng (Gejiu) Industry and Trade Co., Ltd.</v>
      </c>
      <c r="K467" s="231" t="str">
        <f t="shared" si="19"/>
        <v>TinKaimeng (Gejiu) Industry and Trade Co., Ltd.</v>
      </c>
    </row>
    <row r="468" spans="1:11">
      <c r="A468" s="209" t="s">
        <v>1120</v>
      </c>
      <c r="B468" s="209" t="s">
        <v>1779</v>
      </c>
      <c r="C468" s="209" t="s">
        <v>13779</v>
      </c>
      <c r="D468" s="209" t="s">
        <v>1095</v>
      </c>
      <c r="E468" s="209" t="s">
        <v>794</v>
      </c>
      <c r="F468" s="209" t="s">
        <v>13217</v>
      </c>
      <c r="G468" s="209"/>
      <c r="H468" s="209" t="s">
        <v>1778</v>
      </c>
      <c r="I468" s="209" t="s">
        <v>6047</v>
      </c>
      <c r="J468" s="231" t="str">
        <f t="shared" si="18"/>
        <v>TinKundur Smelter</v>
      </c>
      <c r="K468" s="231" t="str">
        <f t="shared" si="19"/>
        <v>TinKundur Smelter</v>
      </c>
    </row>
    <row r="469" spans="1:11">
      <c r="A469" s="209" t="s">
        <v>1120</v>
      </c>
      <c r="B469" s="209" t="s">
        <v>1763</v>
      </c>
      <c r="C469" s="209" t="s">
        <v>1315</v>
      </c>
      <c r="D469" s="209" t="s">
        <v>1090</v>
      </c>
      <c r="E469" s="209" t="s">
        <v>765</v>
      </c>
      <c r="F469" s="209" t="s">
        <v>13217</v>
      </c>
      <c r="G469" s="209"/>
      <c r="H469" s="209" t="s">
        <v>1761</v>
      </c>
      <c r="I469" s="209" t="s">
        <v>13580</v>
      </c>
      <c r="J469" s="231" t="str">
        <f t="shared" si="18"/>
        <v>TinLiuzhhou China Tin</v>
      </c>
      <c r="K469" s="231" t="str">
        <f t="shared" si="19"/>
        <v>TinLiuzhhou China Tin</v>
      </c>
    </row>
    <row r="470" spans="1:11">
      <c r="A470" s="209" t="s">
        <v>1120</v>
      </c>
      <c r="B470" s="209" t="s">
        <v>15812</v>
      </c>
      <c r="C470" s="209" t="s">
        <v>15812</v>
      </c>
      <c r="D470" s="209" t="s">
        <v>1090</v>
      </c>
      <c r="E470" s="209" t="s">
        <v>15813</v>
      </c>
      <c r="F470" s="209" t="s">
        <v>13217</v>
      </c>
      <c r="G470" s="209"/>
      <c r="H470" s="209" t="s">
        <v>15475</v>
      </c>
      <c r="I470" s="209" t="s">
        <v>13596</v>
      </c>
      <c r="J470" s="231" t="str">
        <f t="shared" si="18"/>
        <v>TinLongnan Chuangyue Environmental Protection Technology Development Co., Ltd</v>
      </c>
      <c r="K470" s="231" t="str">
        <f t="shared" si="19"/>
        <v>TinLongnan Chuangyue Environmental Protection Technology Development Co., Ltd</v>
      </c>
    </row>
    <row r="471" spans="1:11">
      <c r="A471" s="209" t="s">
        <v>1120</v>
      </c>
      <c r="B471" s="209" t="s">
        <v>13826</v>
      </c>
      <c r="C471" s="209" t="s">
        <v>13826</v>
      </c>
      <c r="D471" s="209" t="s">
        <v>13082</v>
      </c>
      <c r="E471" s="209" t="s">
        <v>13840</v>
      </c>
      <c r="F471" s="209" t="s">
        <v>13217</v>
      </c>
      <c r="G471" s="209"/>
      <c r="H471" s="209" t="s">
        <v>13851</v>
      </c>
      <c r="I471" s="209" t="s">
        <v>10043</v>
      </c>
      <c r="J471" s="231" t="str">
        <f t="shared" si="18"/>
        <v>TinLuna Smelter, Ltd.</v>
      </c>
      <c r="K471" s="231" t="str">
        <f t="shared" si="19"/>
        <v>TinLuna Smelter, Ltd.</v>
      </c>
    </row>
    <row r="472" spans="1:11">
      <c r="A472" s="209" t="s">
        <v>1120</v>
      </c>
      <c r="B472" s="209" t="s">
        <v>15814</v>
      </c>
      <c r="C472" s="209" t="s">
        <v>15814</v>
      </c>
      <c r="D472" s="209" t="s">
        <v>1090</v>
      </c>
      <c r="E472" s="209" t="s">
        <v>15815</v>
      </c>
      <c r="F472" s="209" t="s">
        <v>13217</v>
      </c>
      <c r="G472" s="209"/>
      <c r="H472" s="209" t="s">
        <v>15829</v>
      </c>
      <c r="I472" s="209" t="s">
        <v>13594</v>
      </c>
      <c r="J472" s="231" t="str">
        <f t="shared" si="18"/>
        <v>TinMa'anshan Weitai Tin Co., Ltd.</v>
      </c>
      <c r="K472" s="231" t="str">
        <f t="shared" si="19"/>
        <v>TinMa'anshan Weitai Tin Co., Ltd.</v>
      </c>
    </row>
    <row r="473" spans="1:11">
      <c r="A473" s="209" t="s">
        <v>1120</v>
      </c>
      <c r="B473" s="209" t="s">
        <v>2151</v>
      </c>
      <c r="C473" s="209" t="s">
        <v>2151</v>
      </c>
      <c r="D473" s="209" t="s">
        <v>1086</v>
      </c>
      <c r="E473" s="209" t="s">
        <v>136</v>
      </c>
      <c r="F473" s="209" t="s">
        <v>13217</v>
      </c>
      <c r="G473" s="209"/>
      <c r="H473" s="209" t="s">
        <v>1709</v>
      </c>
      <c r="I473" s="209" t="s">
        <v>1540</v>
      </c>
      <c r="J473" s="231" t="str">
        <f t="shared" si="18"/>
        <v>TinMagnu's Minerais Metais e Ligas Ltda.</v>
      </c>
      <c r="K473" s="231" t="str">
        <f t="shared" si="19"/>
        <v>TinMagnu's Minerais Metais e Ligas Ltda.</v>
      </c>
    </row>
    <row r="474" spans="1:11">
      <c r="A474" s="209" t="s">
        <v>1120</v>
      </c>
      <c r="B474" s="209" t="s">
        <v>811</v>
      </c>
      <c r="C474" s="209" t="s">
        <v>811</v>
      </c>
      <c r="D474" s="209" t="s">
        <v>1105</v>
      </c>
      <c r="E474" s="209" t="s">
        <v>766</v>
      </c>
      <c r="F474" s="209" t="s">
        <v>13217</v>
      </c>
      <c r="G474" s="209"/>
      <c r="H474" s="209" t="s">
        <v>1766</v>
      </c>
      <c r="I474" s="209" t="s">
        <v>8666</v>
      </c>
      <c r="J474" s="231" t="str">
        <f t="shared" si="18"/>
        <v>TinMalaysia Smelting Corporation (MSC)</v>
      </c>
      <c r="K474" s="231" t="str">
        <f t="shared" si="19"/>
        <v>TinMalaysia Smelting Corporation (MSC)</v>
      </c>
    </row>
    <row r="475" spans="1:11">
      <c r="A475" s="209" t="s">
        <v>1120</v>
      </c>
      <c r="B475" s="209" t="s">
        <v>15816</v>
      </c>
      <c r="C475" s="209" t="s">
        <v>15816</v>
      </c>
      <c r="D475" s="209" t="s">
        <v>1105</v>
      </c>
      <c r="E475" s="209" t="s">
        <v>15817</v>
      </c>
      <c r="F475" s="209" t="s">
        <v>13217</v>
      </c>
      <c r="G475" s="209"/>
      <c r="H475" s="209" t="s">
        <v>15830</v>
      </c>
      <c r="I475" s="209" t="s">
        <v>8672</v>
      </c>
      <c r="J475" s="231" t="str">
        <f t="shared" si="18"/>
        <v>TinMalaysia Smelting Corporation Berhad (Port Klang)</v>
      </c>
      <c r="K475" s="231" t="str">
        <f t="shared" si="19"/>
        <v>TinMalaysia Smelting Corporation Berhad (Port Klang)</v>
      </c>
    </row>
    <row r="476" spans="1:11">
      <c r="A476" s="209" t="s">
        <v>1120</v>
      </c>
      <c r="B476" s="209" t="s">
        <v>2322</v>
      </c>
      <c r="C476" s="209" t="s">
        <v>2322</v>
      </c>
      <c r="D476" s="209" t="s">
        <v>1086</v>
      </c>
      <c r="E476" s="209" t="s">
        <v>1314</v>
      </c>
      <c r="F476" s="209" t="s">
        <v>13217</v>
      </c>
      <c r="G476" s="209"/>
      <c r="H476" s="209" t="s">
        <v>1752</v>
      </c>
      <c r="I476" s="209" t="s">
        <v>1756</v>
      </c>
      <c r="J476" s="231" t="str">
        <f t="shared" si="18"/>
        <v>TinMelt Metais e Ligas S.A.</v>
      </c>
      <c r="K476" s="231" t="str">
        <f t="shared" si="19"/>
        <v>TinMelt Metais e Ligas S.A.</v>
      </c>
    </row>
    <row r="477" spans="1:11">
      <c r="A477" s="209" t="s">
        <v>1120</v>
      </c>
      <c r="B477" s="209" t="s">
        <v>2216</v>
      </c>
      <c r="C477" s="209" t="s">
        <v>13778</v>
      </c>
      <c r="D477" s="209" t="s">
        <v>1095</v>
      </c>
      <c r="E477" s="209" t="s">
        <v>776</v>
      </c>
      <c r="F477" s="209" t="s">
        <v>13217</v>
      </c>
      <c r="G477" s="209"/>
      <c r="H477" s="209" t="s">
        <v>1780</v>
      </c>
      <c r="I477" s="209" t="s">
        <v>12830</v>
      </c>
      <c r="J477" s="231" t="str">
        <f t="shared" si="18"/>
        <v>TinMentok Smelter</v>
      </c>
      <c r="K477" s="231" t="str">
        <f t="shared" si="19"/>
        <v>TinMentok Smelter</v>
      </c>
    </row>
    <row r="478" spans="1:11">
      <c r="A478" s="209" t="s">
        <v>1120</v>
      </c>
      <c r="B478" s="209" t="s">
        <v>1764</v>
      </c>
      <c r="C478" s="209" t="s">
        <v>1315</v>
      </c>
      <c r="D478" s="209" t="s">
        <v>1090</v>
      </c>
      <c r="E478" s="209" t="s">
        <v>765</v>
      </c>
      <c r="F478" s="209" t="s">
        <v>13217</v>
      </c>
      <c r="G478" s="209"/>
      <c r="H478" s="209" t="s">
        <v>1761</v>
      </c>
      <c r="I478" s="209" t="s">
        <v>13580</v>
      </c>
      <c r="J478" s="231" t="str">
        <f t="shared" si="18"/>
        <v>TinMetallic Materials Branch of Guangxi China Tin Group Co.,Ltd.</v>
      </c>
      <c r="K478" s="231" t="str">
        <f t="shared" si="19"/>
        <v>TinMetallic Materials Branch of Guangxi China Tin Group Co.,Ltd.</v>
      </c>
    </row>
    <row r="479" spans="1:11">
      <c r="A479" s="209" t="s">
        <v>1120</v>
      </c>
      <c r="B479" s="209" t="s">
        <v>2133</v>
      </c>
      <c r="C479" s="209" t="s">
        <v>2133</v>
      </c>
      <c r="D479" s="209" t="s">
        <v>2415</v>
      </c>
      <c r="E479" s="209" t="s">
        <v>1767</v>
      </c>
      <c r="F479" s="209" t="s">
        <v>13217</v>
      </c>
      <c r="G479" s="209"/>
      <c r="H479" s="209" t="s">
        <v>1768</v>
      </c>
      <c r="I479" s="209" t="s">
        <v>1627</v>
      </c>
      <c r="J479" s="231" t="str">
        <f t="shared" si="18"/>
        <v>TinMetallic Resources, Inc.</v>
      </c>
      <c r="K479" s="231" t="str">
        <f t="shared" si="19"/>
        <v>TinMetallic Resources, Inc.</v>
      </c>
    </row>
    <row r="480" spans="1:11">
      <c r="A480" s="209" t="s">
        <v>1120</v>
      </c>
      <c r="B480" s="209" t="s">
        <v>12910</v>
      </c>
      <c r="C480" s="209" t="s">
        <v>15496</v>
      </c>
      <c r="D480" s="209" t="s">
        <v>1085</v>
      </c>
      <c r="E480" s="209" t="s">
        <v>1801</v>
      </c>
      <c r="F480" s="209" t="s">
        <v>13217</v>
      </c>
      <c r="G480" s="209"/>
      <c r="H480" s="209" t="s">
        <v>1802</v>
      </c>
      <c r="I480" s="209" t="s">
        <v>3135</v>
      </c>
      <c r="J480" s="231" t="str">
        <f t="shared" si="18"/>
        <v>TinMetallo Belgium N.V.</v>
      </c>
      <c r="K480" s="231" t="str">
        <f t="shared" si="19"/>
        <v>TinMetallo Belgium N.V.</v>
      </c>
    </row>
    <row r="481" spans="1:11">
      <c r="A481" s="209" t="s">
        <v>1120</v>
      </c>
      <c r="B481" s="209" t="s">
        <v>12911</v>
      </c>
      <c r="C481" s="209" t="s">
        <v>15497</v>
      </c>
      <c r="D481" s="209" t="s">
        <v>1092</v>
      </c>
      <c r="E481" s="209" t="s">
        <v>1803</v>
      </c>
      <c r="F481" s="209" t="s">
        <v>13217</v>
      </c>
      <c r="G481" s="209"/>
      <c r="H481" s="209" t="s">
        <v>1804</v>
      </c>
      <c r="I481" s="209" t="s">
        <v>12390</v>
      </c>
      <c r="J481" s="231" t="str">
        <f t="shared" si="18"/>
        <v>TinMetallo Spain S.L.U.</v>
      </c>
      <c r="K481" s="231" t="str">
        <f t="shared" si="19"/>
        <v>TinMetallo Spain S.L.U.</v>
      </c>
    </row>
    <row r="482" spans="1:11">
      <c r="A482" s="209" t="s">
        <v>1120</v>
      </c>
      <c r="B482" s="209" t="s">
        <v>12408</v>
      </c>
      <c r="C482" s="209" t="s">
        <v>12408</v>
      </c>
      <c r="D482" s="209" t="s">
        <v>1086</v>
      </c>
      <c r="E482" s="209" t="s">
        <v>767</v>
      </c>
      <c r="F482" s="209" t="s">
        <v>13217</v>
      </c>
      <c r="G482" s="209"/>
      <c r="H482" s="209" t="s">
        <v>1769</v>
      </c>
      <c r="I482" s="209" t="s">
        <v>1666</v>
      </c>
      <c r="J482" s="231" t="str">
        <f t="shared" si="18"/>
        <v>TinMineracao Taboca S.A.</v>
      </c>
      <c r="K482" s="231" t="str">
        <f t="shared" si="19"/>
        <v>TinMineracao Taboca S.A.</v>
      </c>
    </row>
    <row r="483" spans="1:11">
      <c r="A483" s="209" t="s">
        <v>1120</v>
      </c>
      <c r="B483" s="209" t="s">
        <v>1023</v>
      </c>
      <c r="C483" s="209" t="s">
        <v>12408</v>
      </c>
      <c r="D483" s="209" t="s">
        <v>1086</v>
      </c>
      <c r="E483" s="209" t="s">
        <v>767</v>
      </c>
      <c r="F483" s="209" t="s">
        <v>13217</v>
      </c>
      <c r="G483" s="209"/>
      <c r="H483" s="209" t="s">
        <v>1769</v>
      </c>
      <c r="I483" s="209" t="s">
        <v>1666</v>
      </c>
      <c r="J483" s="231" t="str">
        <f t="shared" si="18"/>
        <v>TinMineração Taboca S.A.</v>
      </c>
      <c r="K483" s="231" t="str">
        <f t="shared" si="19"/>
        <v>TinMineração Taboca S.A.</v>
      </c>
    </row>
    <row r="484" spans="1:11">
      <c r="A484" s="209" t="s">
        <v>1120</v>
      </c>
      <c r="B484" s="209" t="s">
        <v>12906</v>
      </c>
      <c r="C484" s="209" t="s">
        <v>12408</v>
      </c>
      <c r="D484" s="209" t="s">
        <v>1086</v>
      </c>
      <c r="E484" s="209" t="s">
        <v>767</v>
      </c>
      <c r="F484" s="209" t="s">
        <v>13217</v>
      </c>
      <c r="G484" s="209"/>
      <c r="H484" s="209" t="s">
        <v>1769</v>
      </c>
      <c r="I484" s="209" t="s">
        <v>1666</v>
      </c>
      <c r="J484" s="231" t="str">
        <f t="shared" si="18"/>
        <v>TinMineracao Taboca SA</v>
      </c>
      <c r="K484" s="231" t="str">
        <f t="shared" si="19"/>
        <v>TinMineracao Taboca SA</v>
      </c>
    </row>
    <row r="485" spans="1:11">
      <c r="A485" s="209" t="s">
        <v>1120</v>
      </c>
      <c r="B485" s="209" t="s">
        <v>15070</v>
      </c>
      <c r="C485" s="209" t="s">
        <v>15071</v>
      </c>
      <c r="D485" s="209" t="s">
        <v>882</v>
      </c>
      <c r="E485" s="209" t="s">
        <v>15072</v>
      </c>
      <c r="F485" s="209" t="s">
        <v>13217</v>
      </c>
      <c r="G485" s="209"/>
      <c r="H485" s="209" t="s">
        <v>15111</v>
      </c>
      <c r="I485" s="209" t="s">
        <v>12150</v>
      </c>
      <c r="J485" s="231" t="str">
        <f t="shared" si="18"/>
        <v>TinMining and processing tin-tungsten ore Giang Son - VQB Co., Ltd.</v>
      </c>
      <c r="K485" s="231" t="str">
        <f t="shared" si="19"/>
        <v>TinMining and processing tin-tungsten ore Giang Son - VQB Co., Ltd.</v>
      </c>
    </row>
    <row r="486" spans="1:11">
      <c r="A486" s="209" t="s">
        <v>1120</v>
      </c>
      <c r="B486" s="209" t="s">
        <v>15503</v>
      </c>
      <c r="C486" s="209" t="s">
        <v>15503</v>
      </c>
      <c r="D486" s="209" t="s">
        <v>12957</v>
      </c>
      <c r="E486" s="209" t="s">
        <v>15504</v>
      </c>
      <c r="F486" s="209" t="s">
        <v>13217</v>
      </c>
      <c r="G486" s="209"/>
      <c r="H486" s="209" t="s">
        <v>15511</v>
      </c>
      <c r="I486" s="209" t="s">
        <v>12777</v>
      </c>
      <c r="J486" s="231" t="str">
        <f t="shared" si="18"/>
        <v>TinMining Minerals Resources SARL</v>
      </c>
      <c r="K486" s="231" t="str">
        <f t="shared" si="19"/>
        <v>TinMining Minerals Resources SARL</v>
      </c>
    </row>
    <row r="487" spans="1:11">
      <c r="A487" s="209" t="s">
        <v>1120</v>
      </c>
      <c r="B487" s="209" t="s">
        <v>1024</v>
      </c>
      <c r="C487" s="209" t="s">
        <v>1024</v>
      </c>
      <c r="D487" s="209" t="s">
        <v>870</v>
      </c>
      <c r="E487" s="209" t="s">
        <v>768</v>
      </c>
      <c r="F487" s="209" t="s">
        <v>13217</v>
      </c>
      <c r="G487" s="209"/>
      <c r="H487" s="209" t="s">
        <v>1771</v>
      </c>
      <c r="I487" s="209" t="s">
        <v>9093</v>
      </c>
      <c r="J487" s="231" t="str">
        <f t="shared" si="18"/>
        <v>TinMinsur</v>
      </c>
      <c r="K487" s="231" t="str">
        <f t="shared" si="19"/>
        <v>TinMinsur</v>
      </c>
    </row>
    <row r="488" spans="1:11">
      <c r="A488" s="209" t="s">
        <v>1120</v>
      </c>
      <c r="B488" s="209" t="s">
        <v>1153</v>
      </c>
      <c r="C488" s="209" t="s">
        <v>1153</v>
      </c>
      <c r="D488" s="209" t="s">
        <v>1098</v>
      </c>
      <c r="E488" s="209" t="s">
        <v>769</v>
      </c>
      <c r="F488" s="209" t="s">
        <v>13217</v>
      </c>
      <c r="G488" s="209"/>
      <c r="H488" s="209" t="s">
        <v>15828</v>
      </c>
      <c r="I488" s="209" t="s">
        <v>1544</v>
      </c>
      <c r="J488" s="231" t="str">
        <f t="shared" si="18"/>
        <v>TinMitsubishi Materials Corporation</v>
      </c>
      <c r="K488" s="231" t="str">
        <f t="shared" si="19"/>
        <v>TinMitsubishi Materials Corporation</v>
      </c>
    </row>
    <row r="489" spans="1:11">
      <c r="A489" s="209" t="s">
        <v>1120</v>
      </c>
      <c r="B489" s="209" t="s">
        <v>2293</v>
      </c>
      <c r="C489" s="209" t="s">
        <v>2293</v>
      </c>
      <c r="D489" s="209" t="s">
        <v>1105</v>
      </c>
      <c r="E489" s="209" t="s">
        <v>2327</v>
      </c>
      <c r="F489" s="209" t="s">
        <v>13217</v>
      </c>
      <c r="G489" s="209"/>
      <c r="H489" s="209" t="s">
        <v>2330</v>
      </c>
      <c r="I489" s="209" t="s">
        <v>2331</v>
      </c>
      <c r="J489" s="231" t="str">
        <f t="shared" si="18"/>
        <v>TinModeltech Sdn Bhd</v>
      </c>
      <c r="K489" s="231" t="str">
        <f t="shared" si="19"/>
        <v>TinModeltech Sdn Bhd</v>
      </c>
    </row>
    <row r="490" spans="1:11">
      <c r="A490" s="209" t="s">
        <v>1120</v>
      </c>
      <c r="B490" s="209" t="s">
        <v>2217</v>
      </c>
      <c r="C490" s="209" t="s">
        <v>811</v>
      </c>
      <c r="D490" s="209" t="s">
        <v>1105</v>
      </c>
      <c r="E490" s="209" t="s">
        <v>766</v>
      </c>
      <c r="F490" s="209" t="s">
        <v>13217</v>
      </c>
      <c r="G490" s="209"/>
      <c r="H490" s="209" t="s">
        <v>1766</v>
      </c>
      <c r="I490" s="209" t="s">
        <v>8666</v>
      </c>
      <c r="J490" s="231" t="str">
        <f t="shared" si="18"/>
        <v>TinMSC</v>
      </c>
      <c r="K490" s="231" t="str">
        <f t="shared" si="19"/>
        <v>TinMSC</v>
      </c>
    </row>
    <row r="491" spans="1:11">
      <c r="A491" s="209" t="s">
        <v>1120</v>
      </c>
      <c r="B491" s="209" t="s">
        <v>2137</v>
      </c>
      <c r="C491" s="209" t="s">
        <v>13158</v>
      </c>
      <c r="D491" s="209" t="s">
        <v>1090</v>
      </c>
      <c r="E491" s="209" t="s">
        <v>1774</v>
      </c>
      <c r="F491" s="209" t="s">
        <v>13217</v>
      </c>
      <c r="G491" s="209"/>
      <c r="H491" s="209" t="s">
        <v>1759</v>
      </c>
      <c r="I491" s="209" t="s">
        <v>13596</v>
      </c>
      <c r="J491" s="231" t="str">
        <f t="shared" si="18"/>
        <v>TinNankang Nanshan Tin Manufactory Co., Ltd.</v>
      </c>
      <c r="K491" s="231" t="str">
        <f t="shared" si="19"/>
        <v>TinNankang Nanshan Tin Manufactory Co., Ltd.</v>
      </c>
    </row>
    <row r="492" spans="1:11">
      <c r="A492" s="209" t="s">
        <v>1120</v>
      </c>
      <c r="B492" s="209" t="s">
        <v>1775</v>
      </c>
      <c r="C492" s="209" t="s">
        <v>13158</v>
      </c>
      <c r="D492" s="209" t="s">
        <v>1090</v>
      </c>
      <c r="E492" s="209" t="s">
        <v>1774</v>
      </c>
      <c r="F492" s="209" t="s">
        <v>13217</v>
      </c>
      <c r="G492" s="209"/>
      <c r="H492" s="209" t="s">
        <v>1759</v>
      </c>
      <c r="I492" s="209" t="s">
        <v>13596</v>
      </c>
      <c r="J492" s="231" t="str">
        <f t="shared" si="18"/>
        <v>TinNanshan Tin Co. Ltd.</v>
      </c>
      <c r="K492" s="231" t="str">
        <f t="shared" si="19"/>
        <v>TinNanshan Tin Co. Ltd.</v>
      </c>
    </row>
    <row r="493" spans="1:11">
      <c r="A493" s="209" t="s">
        <v>1120</v>
      </c>
      <c r="B493" s="209" t="s">
        <v>1794</v>
      </c>
      <c r="C493" s="209" t="s">
        <v>1794</v>
      </c>
      <c r="D493" s="209" t="s">
        <v>882</v>
      </c>
      <c r="E493" s="209" t="s">
        <v>1795</v>
      </c>
      <c r="F493" s="209" t="s">
        <v>13217</v>
      </c>
      <c r="G493" s="209"/>
      <c r="H493" s="209" t="s">
        <v>1796</v>
      </c>
      <c r="I493" s="189" t="s">
        <v>12106</v>
      </c>
      <c r="J493" s="231" t="str">
        <f t="shared" si="18"/>
        <v>TinNghe Tinh Non-Ferrous Metals Joint Stock Company</v>
      </c>
      <c r="K493" s="231" t="str">
        <f t="shared" si="19"/>
        <v>TinNghe Tinh Non-Ferrous Metals Joint Stock Company</v>
      </c>
    </row>
    <row r="494" spans="1:11">
      <c r="A494" s="209" t="s">
        <v>1120</v>
      </c>
      <c r="B494" s="209" t="s">
        <v>15073</v>
      </c>
      <c r="C494" s="209" t="s">
        <v>15505</v>
      </c>
      <c r="D494" s="209" t="s">
        <v>873</v>
      </c>
      <c r="E494" s="209" t="s">
        <v>15074</v>
      </c>
      <c r="F494" s="209" t="s">
        <v>13217</v>
      </c>
      <c r="G494" s="209"/>
      <c r="H494" s="209" t="s">
        <v>1574</v>
      </c>
      <c r="I494" s="189" t="s">
        <v>9983</v>
      </c>
      <c r="J494" s="231" t="str">
        <f t="shared" si="18"/>
        <v>TinNovosibirsk Processing Plant Ltd.</v>
      </c>
      <c r="K494" s="231" t="str">
        <f t="shared" si="19"/>
        <v>TinNovosibirsk Processing Plant Ltd.</v>
      </c>
    </row>
    <row r="495" spans="1:11">
      <c r="A495" s="209" t="s">
        <v>1120</v>
      </c>
      <c r="B495" s="209" t="s">
        <v>15505</v>
      </c>
      <c r="C495" s="209" t="s">
        <v>15505</v>
      </c>
      <c r="D495" s="209" t="s">
        <v>873</v>
      </c>
      <c r="E495" s="209" t="s">
        <v>15074</v>
      </c>
      <c r="F495" s="209" t="s">
        <v>13217</v>
      </c>
      <c r="G495" s="209"/>
      <c r="H495" s="209" t="s">
        <v>1574</v>
      </c>
      <c r="I495" s="209" t="s">
        <v>9983</v>
      </c>
      <c r="J495" s="231" t="str">
        <f t="shared" si="18"/>
        <v>TinNovosibirsk Tin Combine</v>
      </c>
      <c r="K495" s="231" t="str">
        <f t="shared" si="19"/>
        <v>TinNovosibirsk Tin Combine</v>
      </c>
    </row>
    <row r="496" spans="1:11">
      <c r="A496" s="209" t="s">
        <v>1120</v>
      </c>
      <c r="B496" s="209" t="s">
        <v>770</v>
      </c>
      <c r="C496" s="209" t="s">
        <v>770</v>
      </c>
      <c r="D496" s="209" t="s">
        <v>878</v>
      </c>
      <c r="E496" s="209" t="s">
        <v>771</v>
      </c>
      <c r="F496" s="209" t="s">
        <v>13217</v>
      </c>
      <c r="G496" s="209"/>
      <c r="H496" s="209" t="s">
        <v>2323</v>
      </c>
      <c r="I496" s="209" t="s">
        <v>11003</v>
      </c>
      <c r="J496" s="231" t="str">
        <f t="shared" si="18"/>
        <v>TinO.M. Manufacturing (Thailand) Co., Ltd.</v>
      </c>
      <c r="K496" s="231" t="str">
        <f t="shared" si="19"/>
        <v>TinO.M. Manufacturing (Thailand) Co., Ltd.</v>
      </c>
    </row>
    <row r="497" spans="1:11">
      <c r="A497" s="209" t="s">
        <v>1120</v>
      </c>
      <c r="B497" s="209" t="s">
        <v>1389</v>
      </c>
      <c r="C497" s="209" t="s">
        <v>1389</v>
      </c>
      <c r="D497" s="209" t="s">
        <v>871</v>
      </c>
      <c r="E497" s="209" t="s">
        <v>1390</v>
      </c>
      <c r="F497" s="209" t="s">
        <v>13217</v>
      </c>
      <c r="G497" s="209"/>
      <c r="H497" s="209" t="s">
        <v>12919</v>
      </c>
      <c r="I497" s="209" t="s">
        <v>9429</v>
      </c>
      <c r="J497" s="231" t="str">
        <f t="shared" si="18"/>
        <v>TinO.M. Manufacturing Philippines, Inc.</v>
      </c>
      <c r="K497" s="231" t="str">
        <f t="shared" si="19"/>
        <v>TinO.M. Manufacturing Philippines, Inc.</v>
      </c>
    </row>
    <row r="498" spans="1:11">
      <c r="A498" s="209" t="s">
        <v>1120</v>
      </c>
      <c r="B498" s="209" t="s">
        <v>2122</v>
      </c>
      <c r="C498" s="209" t="s">
        <v>13780</v>
      </c>
      <c r="D498" s="209" t="s">
        <v>2413</v>
      </c>
      <c r="E498" s="209" t="s">
        <v>772</v>
      </c>
      <c r="F498" s="209" t="s">
        <v>13217</v>
      </c>
      <c r="G498" s="209"/>
      <c r="H498" s="209" t="s">
        <v>1755</v>
      </c>
      <c r="I498" s="209" t="s">
        <v>1755</v>
      </c>
      <c r="J498" s="231" t="str">
        <f t="shared" si="18"/>
        <v>TinOMSA</v>
      </c>
      <c r="K498" s="231" t="str">
        <f t="shared" si="19"/>
        <v>TinOMSA</v>
      </c>
    </row>
    <row r="499" spans="1:11">
      <c r="A499" s="209" t="s">
        <v>1120</v>
      </c>
      <c r="B499" s="209" t="s">
        <v>13780</v>
      </c>
      <c r="C499" s="209" t="s">
        <v>13780</v>
      </c>
      <c r="D499" s="209" t="s">
        <v>2413</v>
      </c>
      <c r="E499" s="209" t="s">
        <v>772</v>
      </c>
      <c r="F499" s="209" t="s">
        <v>13217</v>
      </c>
      <c r="G499" s="209"/>
      <c r="H499" s="209" t="s">
        <v>1755</v>
      </c>
      <c r="I499" s="209" t="s">
        <v>1755</v>
      </c>
      <c r="J499" s="231" t="str">
        <f t="shared" si="18"/>
        <v>TinOperaciones Metalurgicas S.A.</v>
      </c>
      <c r="K499" s="231" t="str">
        <f t="shared" si="19"/>
        <v>TinOperaciones Metalurgicas S.A.</v>
      </c>
    </row>
    <row r="500" spans="1:11">
      <c r="A500" s="209" t="s">
        <v>1120</v>
      </c>
      <c r="B500" s="209" t="s">
        <v>13781</v>
      </c>
      <c r="C500" s="209" t="s">
        <v>13780</v>
      </c>
      <c r="D500" s="209" t="s">
        <v>2413</v>
      </c>
      <c r="E500" s="209" t="s">
        <v>772</v>
      </c>
      <c r="F500" s="209" t="s">
        <v>13217</v>
      </c>
      <c r="G500" s="209"/>
      <c r="H500" s="209" t="s">
        <v>1755</v>
      </c>
      <c r="I500" s="209" t="s">
        <v>1755</v>
      </c>
      <c r="J500" s="231" t="str">
        <f t="shared" si="18"/>
        <v>TinOperaciones Metalúrgicas S.A.</v>
      </c>
      <c r="K500" s="231" t="str">
        <f t="shared" si="19"/>
        <v>TinOperaciones Metalúrgicas S.A.</v>
      </c>
    </row>
    <row r="501" spans="1:11">
      <c r="A501" s="209" t="s">
        <v>1120</v>
      </c>
      <c r="B501" s="209" t="s">
        <v>12912</v>
      </c>
      <c r="C501" s="209" t="s">
        <v>12912</v>
      </c>
      <c r="D501" s="209" t="s">
        <v>1104</v>
      </c>
      <c r="E501" s="209" t="s">
        <v>12913</v>
      </c>
      <c r="F501" s="209" t="s">
        <v>13217</v>
      </c>
      <c r="G501" s="209"/>
      <c r="H501" s="209" t="s">
        <v>8241</v>
      </c>
      <c r="I501" s="209" t="s">
        <v>8241</v>
      </c>
      <c r="J501" s="231" t="str">
        <f t="shared" si="18"/>
        <v>TinPongpipat Company Limited</v>
      </c>
      <c r="K501" s="231" t="str">
        <f t="shared" si="19"/>
        <v>TinPongpipat Company Limited</v>
      </c>
    </row>
    <row r="502" spans="1:11">
      <c r="A502" s="209" t="s">
        <v>1120</v>
      </c>
      <c r="B502" s="209" t="s">
        <v>13782</v>
      </c>
      <c r="C502" s="209" t="s">
        <v>13782</v>
      </c>
      <c r="D502" s="209" t="s">
        <v>1096</v>
      </c>
      <c r="E502" s="209" t="s">
        <v>13783</v>
      </c>
      <c r="F502" s="209" t="s">
        <v>13217</v>
      </c>
      <c r="G502" s="209"/>
      <c r="H502" s="209" t="s">
        <v>13803</v>
      </c>
      <c r="I502" s="209" t="s">
        <v>15542</v>
      </c>
      <c r="J502" s="231" t="str">
        <f t="shared" si="18"/>
        <v>TinPrecious Minerals and Smelting Limited</v>
      </c>
      <c r="K502" s="231" t="str">
        <f t="shared" si="19"/>
        <v>TinPrecious Minerals and Smelting Limited</v>
      </c>
    </row>
    <row r="503" spans="1:11">
      <c r="A503" s="209" t="s">
        <v>1120</v>
      </c>
      <c r="B503" s="209" t="s">
        <v>15062</v>
      </c>
      <c r="C503" s="209" t="s">
        <v>15062</v>
      </c>
      <c r="D503" s="209" t="s">
        <v>1095</v>
      </c>
      <c r="E503" s="209" t="s">
        <v>15063</v>
      </c>
      <c r="F503" s="209" t="s">
        <v>13217</v>
      </c>
      <c r="G503" s="209"/>
      <c r="H503" s="209" t="s">
        <v>15108</v>
      </c>
      <c r="I503" s="209" t="s">
        <v>12830</v>
      </c>
      <c r="J503" s="231" t="str">
        <f t="shared" si="18"/>
        <v>TinPT Aries Kencana Sejahtera</v>
      </c>
      <c r="K503" s="231" t="str">
        <f t="shared" si="19"/>
        <v>TinPT Aries Kencana Sejahtera</v>
      </c>
    </row>
    <row r="504" spans="1:11">
      <c r="A504" s="209" t="s">
        <v>1120</v>
      </c>
      <c r="B504" s="209" t="s">
        <v>834</v>
      </c>
      <c r="C504" s="209" t="s">
        <v>834</v>
      </c>
      <c r="D504" s="209" t="s">
        <v>1095</v>
      </c>
      <c r="E504" s="209" t="s">
        <v>773</v>
      </c>
      <c r="F504" s="209" t="s">
        <v>13217</v>
      </c>
      <c r="G504" s="209"/>
      <c r="H504" s="209" t="s">
        <v>1753</v>
      </c>
      <c r="I504" s="209" t="s">
        <v>12830</v>
      </c>
      <c r="J504" s="231" t="str">
        <f t="shared" si="18"/>
        <v>TinPT Artha Cipta Langgeng</v>
      </c>
      <c r="K504" s="231" t="str">
        <f t="shared" si="19"/>
        <v>TinPT Artha Cipta Langgeng</v>
      </c>
    </row>
    <row r="505" spans="1:11">
      <c r="A505" s="209" t="s">
        <v>1120</v>
      </c>
      <c r="B505" s="209" t="s">
        <v>1391</v>
      </c>
      <c r="C505" s="209" t="s">
        <v>1391</v>
      </c>
      <c r="D505" s="209" t="s">
        <v>1095</v>
      </c>
      <c r="E505" s="209" t="s">
        <v>1392</v>
      </c>
      <c r="F505" s="209" t="s">
        <v>13217</v>
      </c>
      <c r="G505" s="209"/>
      <c r="H505" s="209" t="s">
        <v>1753</v>
      </c>
      <c r="I505" s="209" t="s">
        <v>12830</v>
      </c>
      <c r="J505" s="231" t="str">
        <f t="shared" si="18"/>
        <v>TinPT ATD Makmur Mandiri Jaya</v>
      </c>
      <c r="K505" s="231" t="str">
        <f t="shared" si="19"/>
        <v>TinPT ATD Makmur Mandiri Jaya</v>
      </c>
    </row>
    <row r="506" spans="1:11">
      <c r="A506" s="209" t="s">
        <v>1120</v>
      </c>
      <c r="B506" s="209" t="s">
        <v>15442</v>
      </c>
      <c r="C506" s="209" t="s">
        <v>15442</v>
      </c>
      <c r="D506" s="209" t="s">
        <v>1095</v>
      </c>
      <c r="E506" s="209" t="s">
        <v>15443</v>
      </c>
      <c r="F506" s="209" t="s">
        <v>13217</v>
      </c>
      <c r="G506" s="209"/>
      <c r="H506" s="209" t="s">
        <v>15444</v>
      </c>
      <c r="I506" s="209" t="s">
        <v>12830</v>
      </c>
      <c r="J506" s="231" t="str">
        <f t="shared" si="18"/>
        <v>TinPT Babel Inti Perkasa</v>
      </c>
      <c r="K506" s="231" t="str">
        <f t="shared" si="19"/>
        <v>TinPT Babel Inti Perkasa</v>
      </c>
    </row>
    <row r="507" spans="1:11">
      <c r="A507" s="209" t="s">
        <v>1120</v>
      </c>
      <c r="B507" s="209" t="s">
        <v>15075</v>
      </c>
      <c r="C507" s="209" t="s">
        <v>15075</v>
      </c>
      <c r="D507" s="209" t="s">
        <v>1095</v>
      </c>
      <c r="E507" s="209" t="s">
        <v>15076</v>
      </c>
      <c r="F507" s="209" t="s">
        <v>13217</v>
      </c>
      <c r="G507" s="209"/>
      <c r="H507" s="209" t="s">
        <v>15112</v>
      </c>
      <c r="I507" s="209" t="s">
        <v>12830</v>
      </c>
      <c r="J507" s="231" t="str">
        <f t="shared" si="18"/>
        <v>TinPT Babel Surya Alam Lestari</v>
      </c>
      <c r="K507" s="231" t="str">
        <f t="shared" si="19"/>
        <v>TinPT Babel Surya Alam Lestari</v>
      </c>
    </row>
    <row r="508" spans="1:11">
      <c r="A508" s="209" t="s">
        <v>1120</v>
      </c>
      <c r="B508" s="209" t="s">
        <v>15506</v>
      </c>
      <c r="C508" s="209" t="s">
        <v>15506</v>
      </c>
      <c r="D508" s="209" t="s">
        <v>1095</v>
      </c>
      <c r="E508" s="209" t="s">
        <v>15507</v>
      </c>
      <c r="F508" s="209" t="s">
        <v>13217</v>
      </c>
      <c r="G508" s="209"/>
      <c r="H508" s="209" t="s">
        <v>15512</v>
      </c>
      <c r="I508" s="209" t="s">
        <v>12830</v>
      </c>
      <c r="J508" s="231" t="str">
        <f t="shared" si="18"/>
        <v>TinPT Bangka Prima Tin</v>
      </c>
      <c r="K508" s="231" t="str">
        <f t="shared" si="19"/>
        <v>TinPT Bangka Prima Tin</v>
      </c>
    </row>
    <row r="509" spans="1:11">
      <c r="A509" s="209" t="s">
        <v>1120</v>
      </c>
      <c r="B509" s="209" t="s">
        <v>12914</v>
      </c>
      <c r="C509" s="209" t="s">
        <v>12914</v>
      </c>
      <c r="D509" s="209" t="s">
        <v>1095</v>
      </c>
      <c r="E509" s="209" t="s">
        <v>14001</v>
      </c>
      <c r="F509" s="209" t="s">
        <v>13217</v>
      </c>
      <c r="G509" s="209"/>
      <c r="H509" s="209" t="s">
        <v>15113</v>
      </c>
      <c r="I509" s="209" t="s">
        <v>12830</v>
      </c>
      <c r="J509" s="231" t="str">
        <f t="shared" si="18"/>
        <v>TinPT Bangka Serumpun</v>
      </c>
      <c r="K509" s="231" t="str">
        <f t="shared" si="19"/>
        <v>TinPT Bangka Serumpun</v>
      </c>
    </row>
    <row r="510" spans="1:11">
      <c r="A510" s="209" t="s">
        <v>1120</v>
      </c>
      <c r="B510" s="209" t="s">
        <v>15508</v>
      </c>
      <c r="C510" s="209" t="s">
        <v>15508</v>
      </c>
      <c r="D510" s="209" t="s">
        <v>1095</v>
      </c>
      <c r="E510" s="209" t="s">
        <v>15509</v>
      </c>
      <c r="F510" s="209" t="s">
        <v>13217</v>
      </c>
      <c r="G510" s="209"/>
      <c r="H510" s="209" t="s">
        <v>15831</v>
      </c>
      <c r="I510" s="209" t="s">
        <v>12830</v>
      </c>
      <c r="J510" s="231" t="str">
        <f t="shared" si="18"/>
        <v>TinPT Bangka Tin Industry</v>
      </c>
      <c r="K510" s="231" t="str">
        <f t="shared" si="19"/>
        <v>TinPT Bangka Tin Industry</v>
      </c>
    </row>
    <row r="511" spans="1:11">
      <c r="A511" s="209" t="s">
        <v>1120</v>
      </c>
      <c r="B511" s="209" t="s">
        <v>15445</v>
      </c>
      <c r="C511" s="209" t="s">
        <v>15445</v>
      </c>
      <c r="D511" s="209" t="s">
        <v>1095</v>
      </c>
      <c r="E511" s="209" t="s">
        <v>15446</v>
      </c>
      <c r="F511" s="209" t="s">
        <v>13217</v>
      </c>
      <c r="G511" s="209"/>
      <c r="H511" s="209" t="s">
        <v>15513</v>
      </c>
      <c r="I511" s="209" t="s">
        <v>12830</v>
      </c>
      <c r="J511" s="231" t="str">
        <f t="shared" si="18"/>
        <v>TinPT Belitung Industri Sejahtera</v>
      </c>
      <c r="K511" s="231" t="str">
        <f t="shared" si="19"/>
        <v>TinPT Belitung Industri Sejahtera</v>
      </c>
    </row>
    <row r="512" spans="1:11">
      <c r="A512" s="209" t="s">
        <v>1120</v>
      </c>
      <c r="B512" s="209" t="s">
        <v>15434</v>
      </c>
      <c r="C512" s="209" t="s">
        <v>15434</v>
      </c>
      <c r="D512" s="209" t="s">
        <v>1095</v>
      </c>
      <c r="E512" s="209" t="s">
        <v>15435</v>
      </c>
      <c r="F512" s="209" t="s">
        <v>13217</v>
      </c>
      <c r="G512" s="209"/>
      <c r="H512" s="209" t="s">
        <v>15109</v>
      </c>
      <c r="I512" s="209" t="s">
        <v>12830</v>
      </c>
      <c r="J512" s="231" t="str">
        <f t="shared" si="18"/>
        <v>TinPT Bukit Timah</v>
      </c>
      <c r="K512" s="231" t="str">
        <f t="shared" si="19"/>
        <v>TinPT Bukit Timah</v>
      </c>
    </row>
    <row r="513" spans="1:11">
      <c r="A513" s="209" t="s">
        <v>1120</v>
      </c>
      <c r="B513" s="209" t="s">
        <v>15447</v>
      </c>
      <c r="C513" s="209" t="s">
        <v>15447</v>
      </c>
      <c r="D513" s="209" t="s">
        <v>1095</v>
      </c>
      <c r="E513" s="209" t="s">
        <v>15448</v>
      </c>
      <c r="F513" s="209" t="s">
        <v>13217</v>
      </c>
      <c r="G513" s="209"/>
      <c r="H513" s="209" t="s">
        <v>15449</v>
      </c>
      <c r="I513" s="209" t="s">
        <v>1776</v>
      </c>
      <c r="J513" s="231" t="str">
        <f t="shared" si="18"/>
        <v>TinPT Cipta Persada Mulia</v>
      </c>
      <c r="K513" s="231" t="str">
        <f t="shared" si="19"/>
        <v>TinPT Cipta Persada Mulia</v>
      </c>
    </row>
    <row r="514" spans="1:11">
      <c r="A514" s="209" t="s">
        <v>1120</v>
      </c>
      <c r="B514" s="209" t="s">
        <v>15450</v>
      </c>
      <c r="C514" s="209" t="s">
        <v>15434</v>
      </c>
      <c r="D514" s="209" t="s">
        <v>1095</v>
      </c>
      <c r="E514" s="209" t="s">
        <v>15435</v>
      </c>
      <c r="F514" s="209" t="s">
        <v>13217</v>
      </c>
      <c r="G514" s="209"/>
      <c r="H514" s="209" t="s">
        <v>15109</v>
      </c>
      <c r="I514" s="209" t="s">
        <v>12830</v>
      </c>
      <c r="J514" s="231" t="str">
        <f t="shared" si="18"/>
        <v>TinPT Indora Ermulti</v>
      </c>
      <c r="K514" s="231" t="str">
        <f t="shared" si="19"/>
        <v>TinPT Indora Ermulti</v>
      </c>
    </row>
    <row r="515" spans="1:11">
      <c r="A515" s="209" t="s">
        <v>1120</v>
      </c>
      <c r="B515" s="209" t="s">
        <v>15451</v>
      </c>
      <c r="C515" s="209" t="s">
        <v>15434</v>
      </c>
      <c r="D515" s="209" t="s">
        <v>1095</v>
      </c>
      <c r="E515" s="209" t="s">
        <v>15435</v>
      </c>
      <c r="F515" s="209" t="s">
        <v>13217</v>
      </c>
      <c r="G515" s="209"/>
      <c r="H515" s="209" t="s">
        <v>15109</v>
      </c>
      <c r="I515" s="209" t="s">
        <v>12830</v>
      </c>
      <c r="J515" s="231" t="str">
        <f t="shared" si="18"/>
        <v>TinPT Indra Eramult Logam Industri</v>
      </c>
      <c r="K515" s="231" t="str">
        <f t="shared" si="19"/>
        <v>TinPT Indra Eramult Logam Industri</v>
      </c>
    </row>
    <row r="516" spans="1:11">
      <c r="A516" s="209" t="s">
        <v>1120</v>
      </c>
      <c r="B516" s="209" t="s">
        <v>15077</v>
      </c>
      <c r="C516" s="209" t="s">
        <v>15077</v>
      </c>
      <c r="D516" s="209" t="s">
        <v>1095</v>
      </c>
      <c r="E516" s="209" t="s">
        <v>15078</v>
      </c>
      <c r="F516" s="209" t="s">
        <v>13217</v>
      </c>
      <c r="G516" s="209"/>
      <c r="H516" s="209" t="s">
        <v>15114</v>
      </c>
      <c r="I516" s="209" t="s">
        <v>12830</v>
      </c>
      <c r="J516" s="231" t="str">
        <f t="shared" si="18"/>
        <v>TinPT Menara Cipta Mulia</v>
      </c>
      <c r="K516" s="231" t="str">
        <f t="shared" si="19"/>
        <v>TinPT Menara Cipta Mulia</v>
      </c>
    </row>
    <row r="517" spans="1:11">
      <c r="A517" s="209" t="s">
        <v>1120</v>
      </c>
      <c r="B517" s="209" t="s">
        <v>15818</v>
      </c>
      <c r="C517" s="209" t="s">
        <v>15818</v>
      </c>
      <c r="D517" s="209" t="s">
        <v>1095</v>
      </c>
      <c r="E517" s="209" t="s">
        <v>15819</v>
      </c>
      <c r="F517" s="209" t="s">
        <v>13217</v>
      </c>
      <c r="G517" s="209"/>
      <c r="H517" s="209" t="s">
        <v>1753</v>
      </c>
      <c r="I517" s="209" t="s">
        <v>12830</v>
      </c>
      <c r="J517" s="231" t="str">
        <f t="shared" si="18"/>
        <v>TinPT Mitra Graha Raya</v>
      </c>
      <c r="K517" s="231" t="str">
        <f t="shared" si="19"/>
        <v>TinPT Mitra Graha Raya</v>
      </c>
    </row>
    <row r="518" spans="1:11">
      <c r="A518" s="209" t="s">
        <v>1120</v>
      </c>
      <c r="B518" s="209" t="s">
        <v>623</v>
      </c>
      <c r="C518" s="209" t="s">
        <v>623</v>
      </c>
      <c r="D518" s="209" t="s">
        <v>1095</v>
      </c>
      <c r="E518" s="209" t="s">
        <v>774</v>
      </c>
      <c r="F518" s="209" t="s">
        <v>13217</v>
      </c>
      <c r="G518" s="209"/>
      <c r="H518" s="209" t="s">
        <v>1753</v>
      </c>
      <c r="I518" s="209" t="s">
        <v>12830</v>
      </c>
      <c r="J518" s="231" t="str">
        <f t="shared" si="18"/>
        <v>TinPT Mitra Stania Prima</v>
      </c>
      <c r="K518" s="231" t="str">
        <f t="shared" si="19"/>
        <v>TinPT Mitra Stania Prima</v>
      </c>
    </row>
    <row r="519" spans="1:11">
      <c r="A519" s="209" t="s">
        <v>1120</v>
      </c>
      <c r="B519" s="209" t="s">
        <v>13827</v>
      </c>
      <c r="C519" s="209" t="s">
        <v>13827</v>
      </c>
      <c r="D519" s="209" t="s">
        <v>1095</v>
      </c>
      <c r="E519" s="209" t="s">
        <v>13841</v>
      </c>
      <c r="F519" s="209" t="s">
        <v>13217</v>
      </c>
      <c r="G519" s="209"/>
      <c r="H519" s="209" t="s">
        <v>15113</v>
      </c>
      <c r="I519" s="209" t="s">
        <v>12830</v>
      </c>
      <c r="J519" s="231" t="str">
        <f t="shared" si="18"/>
        <v>TinPT Mitra Sukses Globalindo</v>
      </c>
      <c r="K519" s="231" t="str">
        <f t="shared" si="19"/>
        <v>TinPT Mitra Sukses Globalindo</v>
      </c>
    </row>
    <row r="520" spans="1:11">
      <c r="A520" s="209" t="s">
        <v>1120</v>
      </c>
      <c r="B520" s="209" t="s">
        <v>15452</v>
      </c>
      <c r="C520" s="209" t="s">
        <v>15452</v>
      </c>
      <c r="D520" s="209" t="s">
        <v>1095</v>
      </c>
      <c r="E520" s="209" t="s">
        <v>15453</v>
      </c>
      <c r="F520" s="209" t="s">
        <v>13217</v>
      </c>
      <c r="G520" s="209"/>
      <c r="H520" s="209" t="s">
        <v>1753</v>
      </c>
      <c r="I520" s="209" t="s">
        <v>12830</v>
      </c>
      <c r="J520" s="231" t="str">
        <f t="shared" si="18"/>
        <v>TinPT Panca Mega Persada</v>
      </c>
      <c r="K520" s="231" t="str">
        <f t="shared" si="19"/>
        <v>TinPT Panca Mega Persada</v>
      </c>
    </row>
    <row r="521" spans="1:11">
      <c r="A521" s="209" t="s">
        <v>1120</v>
      </c>
      <c r="B521" s="209" t="s">
        <v>15501</v>
      </c>
      <c r="C521" s="209" t="s">
        <v>15501</v>
      </c>
      <c r="D521" s="209" t="s">
        <v>1095</v>
      </c>
      <c r="E521" s="209" t="s">
        <v>15502</v>
      </c>
      <c r="F521" s="209" t="s">
        <v>13217</v>
      </c>
      <c r="G521" s="209"/>
      <c r="H521" s="209" t="s">
        <v>15510</v>
      </c>
      <c r="I521" s="209" t="s">
        <v>12830</v>
      </c>
      <c r="J521" s="231" t="str">
        <f t="shared" si="18"/>
        <v>TinPT Premium Tin Indonesia</v>
      </c>
      <c r="K521" s="231" t="str">
        <f t="shared" si="19"/>
        <v>TinPT Premium Tin Indonesia</v>
      </c>
    </row>
    <row r="522" spans="1:11">
      <c r="A522" s="209" t="s">
        <v>1120</v>
      </c>
      <c r="B522" s="209" t="s">
        <v>15079</v>
      </c>
      <c r="C522" s="209" t="s">
        <v>15079</v>
      </c>
      <c r="D522" s="209" t="s">
        <v>1095</v>
      </c>
      <c r="E522" s="209" t="s">
        <v>15080</v>
      </c>
      <c r="F522" s="209" t="s">
        <v>13217</v>
      </c>
      <c r="G522" s="209"/>
      <c r="H522" s="209" t="s">
        <v>15109</v>
      </c>
      <c r="I522" s="209" t="s">
        <v>12830</v>
      </c>
      <c r="J522" s="231" t="str">
        <f t="shared" ref="J522:J589" si="20">A522&amp;B522</f>
        <v>TinPT Prima Timah Utama</v>
      </c>
      <c r="K522" s="231" t="str">
        <f t="shared" ref="K522:K589" si="21">A522&amp;B522</f>
        <v>TinPT Prima Timah Utama</v>
      </c>
    </row>
    <row r="523" spans="1:11">
      <c r="A523" s="209" t="s">
        <v>1120</v>
      </c>
      <c r="B523" s="209" t="s">
        <v>15454</v>
      </c>
      <c r="C523" s="209" t="s">
        <v>15454</v>
      </c>
      <c r="D523" s="209" t="s">
        <v>1095</v>
      </c>
      <c r="E523" s="209" t="s">
        <v>15455</v>
      </c>
      <c r="F523" s="209" t="s">
        <v>13217</v>
      </c>
      <c r="G523" s="209"/>
      <c r="H523" s="209" t="s">
        <v>1753</v>
      </c>
      <c r="I523" s="209" t="s">
        <v>12830</v>
      </c>
      <c r="J523" s="231" t="str">
        <f t="shared" si="20"/>
        <v>TinPT Putera Sarana Shakti (PT PSS)</v>
      </c>
      <c r="K523" s="231" t="str">
        <f t="shared" si="21"/>
        <v>TinPT Putera Sarana Shakti (PT PSS)</v>
      </c>
    </row>
    <row r="524" spans="1:11">
      <c r="A524" s="209" t="s">
        <v>1120</v>
      </c>
      <c r="B524" s="209" t="s">
        <v>15081</v>
      </c>
      <c r="C524" s="209" t="s">
        <v>15081</v>
      </c>
      <c r="D524" s="209" t="s">
        <v>1095</v>
      </c>
      <c r="E524" s="209" t="s">
        <v>15082</v>
      </c>
      <c r="F524" s="209" t="s">
        <v>13217</v>
      </c>
      <c r="G524" s="209"/>
      <c r="H524" s="209" t="s">
        <v>15115</v>
      </c>
      <c r="I524" s="209" t="s">
        <v>12830</v>
      </c>
      <c r="J524" s="231" t="str">
        <f t="shared" si="20"/>
        <v>TinPT Rajawali Rimba Perkasa</v>
      </c>
      <c r="K524" s="231" t="str">
        <f t="shared" si="21"/>
        <v>TinPT Rajawali Rimba Perkasa</v>
      </c>
    </row>
    <row r="525" spans="1:11">
      <c r="A525" s="209" t="s">
        <v>1120</v>
      </c>
      <c r="B525" s="209" t="s">
        <v>15806</v>
      </c>
      <c r="C525" s="209" t="s">
        <v>15806</v>
      </c>
      <c r="D525" s="209" t="s">
        <v>1095</v>
      </c>
      <c r="E525" s="209" t="s">
        <v>15807</v>
      </c>
      <c r="F525" s="209" t="s">
        <v>13217</v>
      </c>
      <c r="G525" s="209"/>
      <c r="H525" s="209" t="s">
        <v>15109</v>
      </c>
      <c r="I525" s="189" t="s">
        <v>12830</v>
      </c>
      <c r="J525" s="231" t="str">
        <f t="shared" si="20"/>
        <v>TinPT Rajehan Ariq</v>
      </c>
      <c r="K525" s="231" t="str">
        <f t="shared" si="21"/>
        <v>TinPT Rajehan Ariq</v>
      </c>
    </row>
    <row r="526" spans="1:11">
      <c r="A526" s="209" t="s">
        <v>1120</v>
      </c>
      <c r="B526" s="209" t="s">
        <v>2141</v>
      </c>
      <c r="C526" s="209" t="s">
        <v>2141</v>
      </c>
      <c r="D526" s="209" t="s">
        <v>1095</v>
      </c>
      <c r="E526" s="209" t="s">
        <v>775</v>
      </c>
      <c r="F526" s="209" t="s">
        <v>13217</v>
      </c>
      <c r="G526" s="209"/>
      <c r="H526" s="209" t="s">
        <v>1753</v>
      </c>
      <c r="I526" s="189" t="s">
        <v>12830</v>
      </c>
      <c r="J526" s="231" t="str">
        <f t="shared" si="20"/>
        <v>TinPT Refined Bangka Tin</v>
      </c>
      <c r="K526" s="231" t="str">
        <f t="shared" si="21"/>
        <v>TinPT Refined Bangka Tin</v>
      </c>
    </row>
    <row r="527" spans="1:11">
      <c r="A527" s="209" t="s">
        <v>1120</v>
      </c>
      <c r="B527" s="209" t="s">
        <v>15456</v>
      </c>
      <c r="C527" s="209" t="s">
        <v>15456</v>
      </c>
      <c r="D527" s="209" t="s">
        <v>1095</v>
      </c>
      <c r="E527" s="209" t="s">
        <v>15457</v>
      </c>
      <c r="F527" s="209" t="s">
        <v>13217</v>
      </c>
      <c r="G527" s="209"/>
      <c r="H527" s="209" t="s">
        <v>15109</v>
      </c>
      <c r="I527" s="189" t="s">
        <v>12830</v>
      </c>
      <c r="J527" s="231" t="str">
        <f t="shared" si="20"/>
        <v>TinPT Sariwiguna Binasentosa</v>
      </c>
      <c r="K527" s="231" t="str">
        <f t="shared" si="21"/>
        <v>TinPT Sariwiguna Binasentosa</v>
      </c>
    </row>
    <row r="528" spans="1:11">
      <c r="A528" s="209" t="s">
        <v>1120</v>
      </c>
      <c r="B528" s="209" t="s">
        <v>15083</v>
      </c>
      <c r="C528" s="209" t="s">
        <v>15083</v>
      </c>
      <c r="D528" s="209" t="s">
        <v>1095</v>
      </c>
      <c r="E528" s="209" t="s">
        <v>15084</v>
      </c>
      <c r="F528" s="209" t="s">
        <v>13217</v>
      </c>
      <c r="G528" s="209"/>
      <c r="H528" s="209" t="s">
        <v>15109</v>
      </c>
      <c r="I528" s="189" t="s">
        <v>12830</v>
      </c>
      <c r="J528" s="231" t="str">
        <f t="shared" si="20"/>
        <v>TinPT Stanindo Inti Perkasa</v>
      </c>
      <c r="K528" s="231" t="str">
        <f t="shared" si="21"/>
        <v>TinPT Stanindo Inti Perkasa</v>
      </c>
    </row>
    <row r="529" spans="1:11">
      <c r="A529" s="209" t="s">
        <v>1120</v>
      </c>
      <c r="B529" s="209" t="s">
        <v>15820</v>
      </c>
      <c r="C529" s="209" t="s">
        <v>15820</v>
      </c>
      <c r="D529" s="209" t="s">
        <v>1095</v>
      </c>
      <c r="E529" s="209" t="s">
        <v>15458</v>
      </c>
      <c r="F529" s="209" t="s">
        <v>13217</v>
      </c>
      <c r="G529" s="209"/>
      <c r="H529" s="209" t="s">
        <v>15513</v>
      </c>
      <c r="I529" s="209" t="s">
        <v>12830</v>
      </c>
      <c r="J529" s="231" t="str">
        <f t="shared" si="20"/>
        <v>TinPT Sukses Inti Makmur (SIM)</v>
      </c>
      <c r="K529" s="231" t="str">
        <f t="shared" si="21"/>
        <v>TinPT Sukses Inti Makmur (SIM)</v>
      </c>
    </row>
    <row r="530" spans="1:11">
      <c r="A530" s="209" t="s">
        <v>1120</v>
      </c>
      <c r="B530" s="209" t="s">
        <v>1022</v>
      </c>
      <c r="C530" s="209" t="s">
        <v>13779</v>
      </c>
      <c r="D530" s="209" t="s">
        <v>1095</v>
      </c>
      <c r="E530" s="209" t="s">
        <v>794</v>
      </c>
      <c r="F530" s="209" t="s">
        <v>13217</v>
      </c>
      <c r="G530" s="209"/>
      <c r="H530" s="209" t="s">
        <v>1778</v>
      </c>
      <c r="I530" s="209" t="s">
        <v>6047</v>
      </c>
      <c r="J530" s="231" t="str">
        <f t="shared" si="20"/>
        <v>TinPT Tambang Timah</v>
      </c>
      <c r="K530" s="231" t="str">
        <f t="shared" si="21"/>
        <v>TinPT Tambang Timah</v>
      </c>
    </row>
    <row r="531" spans="1:11">
      <c r="A531" s="209" t="s">
        <v>1120</v>
      </c>
      <c r="B531" s="209" t="s">
        <v>15085</v>
      </c>
      <c r="C531" s="209" t="s">
        <v>15085</v>
      </c>
      <c r="D531" s="209" t="s">
        <v>1095</v>
      </c>
      <c r="E531" s="209" t="s">
        <v>15086</v>
      </c>
      <c r="F531" s="209" t="s">
        <v>13217</v>
      </c>
      <c r="G531" s="209"/>
      <c r="H531" s="209" t="s">
        <v>15116</v>
      </c>
      <c r="I531" s="209" t="s">
        <v>12830</v>
      </c>
      <c r="J531" s="231" t="str">
        <f t="shared" si="20"/>
        <v>TinPT Timah Nusantara</v>
      </c>
      <c r="K531" s="231" t="str">
        <f t="shared" si="21"/>
        <v>TinPT Timah Nusantara</v>
      </c>
    </row>
    <row r="532" spans="1:11">
      <c r="A532" s="209" t="s">
        <v>1120</v>
      </c>
      <c r="B532" s="209" t="s">
        <v>13779</v>
      </c>
      <c r="C532" s="209" t="s">
        <v>13779</v>
      </c>
      <c r="D532" s="209" t="s">
        <v>1095</v>
      </c>
      <c r="E532" s="209" t="s">
        <v>794</v>
      </c>
      <c r="F532" s="209" t="s">
        <v>13217</v>
      </c>
      <c r="G532" s="209"/>
      <c r="H532" s="209" t="s">
        <v>1778</v>
      </c>
      <c r="I532" s="209" t="s">
        <v>6047</v>
      </c>
      <c r="J532" s="231" t="str">
        <f t="shared" si="20"/>
        <v>TinPT Timah Tbk Kundur</v>
      </c>
      <c r="K532" s="231" t="str">
        <f t="shared" si="21"/>
        <v>TinPT Timah Tbk Kundur</v>
      </c>
    </row>
    <row r="533" spans="1:11">
      <c r="A533" s="209" t="s">
        <v>1120</v>
      </c>
      <c r="B533" s="209" t="s">
        <v>13778</v>
      </c>
      <c r="C533" s="209" t="s">
        <v>13778</v>
      </c>
      <c r="D533" s="209" t="s">
        <v>1095</v>
      </c>
      <c r="E533" s="209" t="s">
        <v>776</v>
      </c>
      <c r="F533" s="209" t="s">
        <v>13217</v>
      </c>
      <c r="G533" s="209"/>
      <c r="H533" s="209" t="s">
        <v>1780</v>
      </c>
      <c r="I533" s="209" t="s">
        <v>12830</v>
      </c>
      <c r="J533" s="231" t="str">
        <f t="shared" si="20"/>
        <v>TinPT Timah Tbk Mentok</v>
      </c>
      <c r="K533" s="231" t="str">
        <f t="shared" si="21"/>
        <v>TinPT Timah Tbk Mentok</v>
      </c>
    </row>
    <row r="534" spans="1:11">
      <c r="A534" s="209" t="s">
        <v>1120</v>
      </c>
      <c r="B534" s="209" t="s">
        <v>15087</v>
      </c>
      <c r="C534" s="209" t="s">
        <v>15087</v>
      </c>
      <c r="D534" s="209" t="s">
        <v>1095</v>
      </c>
      <c r="E534" s="209" t="s">
        <v>15088</v>
      </c>
      <c r="F534" s="209" t="s">
        <v>13217</v>
      </c>
      <c r="G534" s="209"/>
      <c r="H534" s="209" t="s">
        <v>15109</v>
      </c>
      <c r="I534" s="209" t="s">
        <v>12830</v>
      </c>
      <c r="J534" s="231" t="str">
        <f t="shared" si="20"/>
        <v>TinPT Tinindo Inter Nusa</v>
      </c>
      <c r="K534" s="231" t="str">
        <f t="shared" si="21"/>
        <v>TinPT Tinindo Inter Nusa</v>
      </c>
    </row>
    <row r="535" spans="1:11">
      <c r="A535" s="209" t="s">
        <v>1120</v>
      </c>
      <c r="B535" s="209" t="s">
        <v>15459</v>
      </c>
      <c r="C535" s="209" t="s">
        <v>15459</v>
      </c>
      <c r="D535" s="209" t="s">
        <v>1095</v>
      </c>
      <c r="E535" s="209" t="s">
        <v>15460</v>
      </c>
      <c r="F535" s="209" t="s">
        <v>13217</v>
      </c>
      <c r="G535" s="209"/>
      <c r="H535" s="209" t="s">
        <v>15461</v>
      </c>
      <c r="I535" s="209" t="s">
        <v>5975</v>
      </c>
      <c r="J535" s="231" t="str">
        <f t="shared" si="20"/>
        <v>TinPT Tirus Putra Mandiri</v>
      </c>
      <c r="K535" s="231" t="str">
        <f t="shared" si="21"/>
        <v>TinPT Tirus Putra Mandiri</v>
      </c>
    </row>
    <row r="536" spans="1:11">
      <c r="A536" s="209" t="s">
        <v>1120</v>
      </c>
      <c r="B536" s="209" t="s">
        <v>15462</v>
      </c>
      <c r="C536" s="209" t="s">
        <v>15462</v>
      </c>
      <c r="D536" s="209" t="s">
        <v>1095</v>
      </c>
      <c r="E536" s="209" t="s">
        <v>15463</v>
      </c>
      <c r="F536" s="209" t="s">
        <v>13217</v>
      </c>
      <c r="G536" s="209"/>
      <c r="H536" s="209" t="s">
        <v>15464</v>
      </c>
      <c r="I536" s="209" t="s">
        <v>12830</v>
      </c>
      <c r="J536" s="231" t="str">
        <f t="shared" si="20"/>
        <v>TinPT Tommy Utama</v>
      </c>
      <c r="K536" s="231" t="str">
        <f t="shared" si="21"/>
        <v>TinPT Tommy Utama</v>
      </c>
    </row>
    <row r="537" spans="1:11">
      <c r="A537" s="209" t="s">
        <v>1120</v>
      </c>
      <c r="B537" s="209" t="s">
        <v>2510</v>
      </c>
      <c r="C537" s="209" t="s">
        <v>12412</v>
      </c>
      <c r="D537" s="209" t="s">
        <v>1086</v>
      </c>
      <c r="E537" s="209" t="s">
        <v>1800</v>
      </c>
      <c r="F537" s="209" t="s">
        <v>13217</v>
      </c>
      <c r="G537" s="209"/>
      <c r="H537" s="209" t="s">
        <v>1709</v>
      </c>
      <c r="I537" s="209" t="s">
        <v>1744</v>
      </c>
      <c r="J537" s="231" t="str">
        <f t="shared" si="20"/>
        <v>TinResind Ind e Com Ltda.</v>
      </c>
      <c r="K537" s="231" t="str">
        <f t="shared" si="21"/>
        <v>TinResind Ind e Com Ltda.</v>
      </c>
    </row>
    <row r="538" spans="1:11">
      <c r="A538" s="209" t="s">
        <v>1120</v>
      </c>
      <c r="B538" s="209" t="s">
        <v>12412</v>
      </c>
      <c r="C538" s="209" t="s">
        <v>12412</v>
      </c>
      <c r="D538" s="209" t="s">
        <v>1086</v>
      </c>
      <c r="E538" s="209" t="s">
        <v>1800</v>
      </c>
      <c r="F538" s="209" t="s">
        <v>13217</v>
      </c>
      <c r="G538" s="209"/>
      <c r="H538" s="209" t="s">
        <v>1709</v>
      </c>
      <c r="I538" s="189" t="s">
        <v>1744</v>
      </c>
      <c r="J538" s="231" t="str">
        <f t="shared" si="20"/>
        <v>TinResind Industria e Comercio Ltda.</v>
      </c>
      <c r="K538" s="231" t="str">
        <f t="shared" si="21"/>
        <v>TinResind Industria e Comercio Ltda.</v>
      </c>
    </row>
    <row r="539" spans="1:11">
      <c r="A539" s="209" t="s">
        <v>1120</v>
      </c>
      <c r="B539" s="209" t="s">
        <v>2201</v>
      </c>
      <c r="C539" s="209" t="s">
        <v>12412</v>
      </c>
      <c r="D539" s="209" t="s">
        <v>1086</v>
      </c>
      <c r="E539" s="209" t="s">
        <v>1800</v>
      </c>
      <c r="F539" s="209" t="s">
        <v>13217</v>
      </c>
      <c r="G539" s="209"/>
      <c r="H539" s="209" t="s">
        <v>1709</v>
      </c>
      <c r="I539" s="189" t="s">
        <v>1744</v>
      </c>
      <c r="J539" s="231" t="str">
        <f t="shared" si="20"/>
        <v>TinResind Indústria e Comércio Ltda.</v>
      </c>
      <c r="K539" s="231" t="str">
        <f t="shared" si="21"/>
        <v>TinResind Indústria e Comércio Ltda.</v>
      </c>
    </row>
    <row r="540" spans="1:11">
      <c r="A540" s="209" t="s">
        <v>1120</v>
      </c>
      <c r="B540" s="209" t="s">
        <v>15821</v>
      </c>
      <c r="C540" s="209" t="s">
        <v>15821</v>
      </c>
      <c r="D540" s="209" t="s">
        <v>1096</v>
      </c>
      <c r="E540" s="209" t="s">
        <v>15822</v>
      </c>
      <c r="F540" s="209" t="s">
        <v>13217</v>
      </c>
      <c r="G540" s="209"/>
      <c r="H540" s="209" t="s">
        <v>15832</v>
      </c>
      <c r="I540" t="s">
        <v>15544</v>
      </c>
      <c r="J540" s="231" t="str">
        <f t="shared" si="20"/>
        <v>TinRIKAYAA GREENTECH PRIVATE LIMITED</v>
      </c>
      <c r="K540" s="231" t="str">
        <f t="shared" si="21"/>
        <v>TinRIKAYAA GREENTECH PRIVATE LIMITED</v>
      </c>
    </row>
    <row r="541" spans="1:11">
      <c r="A541" s="209" t="s">
        <v>1120</v>
      </c>
      <c r="B541" s="209" t="s">
        <v>777</v>
      </c>
      <c r="C541" s="209" t="s">
        <v>777</v>
      </c>
      <c r="D541" s="209" t="s">
        <v>2414</v>
      </c>
      <c r="E541" s="209" t="s">
        <v>778</v>
      </c>
      <c r="F541" s="209" t="s">
        <v>13217</v>
      </c>
      <c r="G541" s="209"/>
      <c r="H541" s="209" t="s">
        <v>13804</v>
      </c>
      <c r="I541" s="209" t="s">
        <v>1691</v>
      </c>
      <c r="J541" s="231" t="str">
        <f t="shared" si="20"/>
        <v>TinRui Da Hung</v>
      </c>
      <c r="K541" s="231" t="str">
        <f t="shared" si="21"/>
        <v>TinRui Da Hung</v>
      </c>
    </row>
    <row r="542" spans="1:11">
      <c r="A542" s="209" t="s">
        <v>1120</v>
      </c>
      <c r="B542" s="209" t="s">
        <v>2218</v>
      </c>
      <c r="C542" s="209" t="s">
        <v>15436</v>
      </c>
      <c r="D542" s="209" t="s">
        <v>1090</v>
      </c>
      <c r="E542" s="209" t="s">
        <v>782</v>
      </c>
      <c r="F542" s="209" t="s">
        <v>13217</v>
      </c>
      <c r="G542" s="209"/>
      <c r="H542" s="209" t="s">
        <v>2429</v>
      </c>
      <c r="I542" s="209" t="s">
        <v>13605</v>
      </c>
      <c r="J542" s="231" t="str">
        <f t="shared" si="20"/>
        <v>TinSmelting Branch of Yunnan Tin Company Ltd</v>
      </c>
      <c r="K542" s="231" t="str">
        <f t="shared" si="21"/>
        <v>TinSmelting Branch of Yunnan Tin Company Ltd</v>
      </c>
    </row>
    <row r="543" spans="1:11">
      <c r="A543" s="209" t="s">
        <v>1120</v>
      </c>
      <c r="B543" s="209" t="s">
        <v>2513</v>
      </c>
      <c r="C543" s="209" t="s">
        <v>2513</v>
      </c>
      <c r="D543" s="209" t="s">
        <v>1086</v>
      </c>
      <c r="E543" s="209" t="s">
        <v>2514</v>
      </c>
      <c r="F543" s="209" t="s">
        <v>13217</v>
      </c>
      <c r="G543" s="209"/>
      <c r="H543" s="209" t="s">
        <v>2522</v>
      </c>
      <c r="I543" s="209" t="s">
        <v>1666</v>
      </c>
      <c r="J543" s="231" t="str">
        <f t="shared" si="20"/>
        <v>TinSuper Ligas</v>
      </c>
      <c r="K543" s="231" t="str">
        <f t="shared" si="21"/>
        <v>TinSuper Ligas</v>
      </c>
    </row>
    <row r="544" spans="1:11">
      <c r="A544" s="209" t="s">
        <v>1120</v>
      </c>
      <c r="B544" s="209" t="s">
        <v>15823</v>
      </c>
      <c r="C544" s="209" t="s">
        <v>15823</v>
      </c>
      <c r="D544" s="209" t="s">
        <v>1098</v>
      </c>
      <c r="E544" s="209" t="s">
        <v>15824</v>
      </c>
      <c r="F544" s="209" t="s">
        <v>13217</v>
      </c>
      <c r="G544" s="209"/>
      <c r="H544" s="209" t="s">
        <v>1619</v>
      </c>
      <c r="I544" s="209" t="s">
        <v>6690</v>
      </c>
      <c r="J544" s="231" t="str">
        <f t="shared" si="20"/>
        <v>TinTakehara PVD Materials Plant / PVD Materials Division of MITSUI MINING &amp; SMELTING CO., LTD.</v>
      </c>
      <c r="K544" s="231" t="str">
        <f t="shared" si="21"/>
        <v>TinTakehara PVD Materials Plant / PVD Materials Division of MITSUI MINING &amp; SMELTING CO., LTD.</v>
      </c>
    </row>
    <row r="545" spans="1:11">
      <c r="A545" s="209" t="s">
        <v>1120</v>
      </c>
      <c r="B545" s="209" t="s">
        <v>40</v>
      </c>
      <c r="C545" s="209" t="s">
        <v>1021</v>
      </c>
      <c r="D545" s="209" t="s">
        <v>878</v>
      </c>
      <c r="E545" s="209" t="s">
        <v>779</v>
      </c>
      <c r="F545" s="209" t="s">
        <v>13217</v>
      </c>
      <c r="G545" s="209"/>
      <c r="H545" s="209" t="s">
        <v>1781</v>
      </c>
      <c r="I545" s="209" t="s">
        <v>1782</v>
      </c>
      <c r="J545" s="231" t="str">
        <f t="shared" si="20"/>
        <v>TinThai Solder Industry Corp., Ltd.</v>
      </c>
      <c r="K545" s="231" t="str">
        <f t="shared" si="21"/>
        <v>TinThai Solder Industry Corp., Ltd.</v>
      </c>
    </row>
    <row r="546" spans="1:11">
      <c r="A546" s="209" t="s">
        <v>1120</v>
      </c>
      <c r="B546" s="209" t="s">
        <v>1783</v>
      </c>
      <c r="C546" s="209" t="s">
        <v>1021</v>
      </c>
      <c r="D546" s="209" t="s">
        <v>878</v>
      </c>
      <c r="E546" s="209" t="s">
        <v>779</v>
      </c>
      <c r="F546" s="209" t="s">
        <v>13217</v>
      </c>
      <c r="G546" s="209"/>
      <c r="H546" s="209" t="s">
        <v>1781</v>
      </c>
      <c r="I546" s="209" t="s">
        <v>1782</v>
      </c>
      <c r="J546" s="231" t="str">
        <f t="shared" si="20"/>
        <v>TinThailand Smelting &amp; Refining Co Ltd</v>
      </c>
      <c r="K546" s="231" t="str">
        <f t="shared" si="21"/>
        <v>TinThailand Smelting &amp; Refining Co Ltd</v>
      </c>
    </row>
    <row r="547" spans="1:11">
      <c r="A547" s="209" t="s">
        <v>1120</v>
      </c>
      <c r="B547" s="209" t="s">
        <v>1021</v>
      </c>
      <c r="C547" s="209" t="s">
        <v>1021</v>
      </c>
      <c r="D547" s="209" t="s">
        <v>878</v>
      </c>
      <c r="E547" s="209" t="s">
        <v>779</v>
      </c>
      <c r="F547" s="209" t="s">
        <v>13217</v>
      </c>
      <c r="G547" s="209"/>
      <c r="H547" s="209" t="s">
        <v>1781</v>
      </c>
      <c r="I547" s="209" t="s">
        <v>1782</v>
      </c>
      <c r="J547" s="231" t="str">
        <f t="shared" si="20"/>
        <v>TinThaisarco</v>
      </c>
      <c r="K547" s="231" t="str">
        <f t="shared" si="21"/>
        <v>TinThaisarco</v>
      </c>
    </row>
    <row r="548" spans="1:11">
      <c r="A548" s="209" t="s">
        <v>1120</v>
      </c>
      <c r="B548" s="209" t="s">
        <v>1786</v>
      </c>
      <c r="C548" s="209" t="s">
        <v>1784</v>
      </c>
      <c r="D548" s="209" t="s">
        <v>1090</v>
      </c>
      <c r="E548" s="209" t="s">
        <v>1785</v>
      </c>
      <c r="F548" s="209" t="s">
        <v>13217</v>
      </c>
      <c r="G548" s="209"/>
      <c r="H548" s="209" t="s">
        <v>2429</v>
      </c>
      <c r="I548" s="209" t="s">
        <v>13605</v>
      </c>
      <c r="J548" s="231" t="str">
        <f t="shared" si="20"/>
        <v>TinThe Gejiu cloud new colored electrolytic</v>
      </c>
      <c r="K548" s="231" t="str">
        <f t="shared" si="21"/>
        <v>TinThe Gejiu cloud new colored electrolytic</v>
      </c>
    </row>
    <row r="549" spans="1:11">
      <c r="A549" s="209" t="s">
        <v>1120</v>
      </c>
      <c r="B549" s="209" t="s">
        <v>41</v>
      </c>
      <c r="C549" s="209" t="s">
        <v>15436</v>
      </c>
      <c r="D549" s="209" t="s">
        <v>1090</v>
      </c>
      <c r="E549" s="209" t="s">
        <v>782</v>
      </c>
      <c r="F549" s="209" t="s">
        <v>13217</v>
      </c>
      <c r="G549" s="209"/>
      <c r="H549" s="209" t="s">
        <v>2429</v>
      </c>
      <c r="I549" s="209" t="s">
        <v>13605</v>
      </c>
      <c r="J549" s="231" t="str">
        <f t="shared" si="20"/>
        <v>TinTin Products Manufacturing Co.LTD. of YTCL</v>
      </c>
      <c r="K549" s="231" t="str">
        <f t="shared" si="21"/>
        <v>TinTin Products Manufacturing Co.LTD. of YTCL</v>
      </c>
    </row>
    <row r="550" spans="1:11">
      <c r="A550" s="209" t="s">
        <v>1120</v>
      </c>
      <c r="B550" s="209" t="s">
        <v>15436</v>
      </c>
      <c r="C550" s="209" t="s">
        <v>15436</v>
      </c>
      <c r="D550" s="209" t="s">
        <v>1090</v>
      </c>
      <c r="E550" s="209" t="s">
        <v>782</v>
      </c>
      <c r="F550" s="209" t="s">
        <v>13217</v>
      </c>
      <c r="G550" s="209"/>
      <c r="H550" s="209" t="s">
        <v>2429</v>
      </c>
      <c r="I550" s="209" t="s">
        <v>13605</v>
      </c>
      <c r="J550" s="231" t="str">
        <f t="shared" si="20"/>
        <v>TinTin Smelting Branch of Yunnan Tin Co., Ltd.</v>
      </c>
      <c r="K550" s="231" t="str">
        <f t="shared" si="21"/>
        <v>TinTin Smelting Branch of Yunnan Tin Co., Ltd.</v>
      </c>
    </row>
    <row r="551" spans="1:11">
      <c r="A551" s="209" t="s">
        <v>1120</v>
      </c>
      <c r="B551" s="209" t="s">
        <v>13160</v>
      </c>
      <c r="C551" s="209" t="s">
        <v>13160</v>
      </c>
      <c r="D551" s="209" t="s">
        <v>2415</v>
      </c>
      <c r="E551" s="209" t="s">
        <v>13161</v>
      </c>
      <c r="F551" s="209" t="s">
        <v>13217</v>
      </c>
      <c r="G551" s="209"/>
      <c r="H551" s="209" t="s">
        <v>13162</v>
      </c>
      <c r="I551" s="209" t="s">
        <v>1725</v>
      </c>
      <c r="J551" s="231" t="str">
        <f t="shared" si="20"/>
        <v>TinTin Technology &amp; Refining</v>
      </c>
      <c r="K551" s="231" t="str">
        <f t="shared" si="21"/>
        <v>TinTin Technology &amp; Refining</v>
      </c>
    </row>
    <row r="552" spans="1:11">
      <c r="A552" s="209" t="s">
        <v>1120</v>
      </c>
      <c r="B552" s="209" t="s">
        <v>1770</v>
      </c>
      <c r="C552" s="209" t="s">
        <v>12408</v>
      </c>
      <c r="D552" s="209" t="s">
        <v>1086</v>
      </c>
      <c r="E552" s="209" t="s">
        <v>767</v>
      </c>
      <c r="F552" s="209" t="s">
        <v>13217</v>
      </c>
      <c r="G552" s="209"/>
      <c r="H552" s="209" t="s">
        <v>1769</v>
      </c>
      <c r="I552" s="209" t="s">
        <v>1666</v>
      </c>
      <c r="J552" s="231" t="str">
        <f t="shared" si="20"/>
        <v>TinToboca/ Paranapenema</v>
      </c>
      <c r="K552" s="231" t="str">
        <f t="shared" si="21"/>
        <v>TinToboca/ Paranapenema</v>
      </c>
    </row>
    <row r="553" spans="1:11">
      <c r="A553" s="209" t="s">
        <v>1120</v>
      </c>
      <c r="B553" s="209" t="s">
        <v>1797</v>
      </c>
      <c r="C553" s="209" t="s">
        <v>1797</v>
      </c>
      <c r="D553" s="209" t="s">
        <v>882</v>
      </c>
      <c r="E553" s="209" t="s">
        <v>1798</v>
      </c>
      <c r="F553" s="209" t="s">
        <v>13217</v>
      </c>
      <c r="G553" s="209"/>
      <c r="H553" s="209" t="s">
        <v>1799</v>
      </c>
      <c r="I553" s="209" t="s">
        <v>12134</v>
      </c>
      <c r="J553" s="231" t="str">
        <f t="shared" si="20"/>
        <v>TinTuyen Quang Non-Ferrous Metals Joint Stock Company</v>
      </c>
      <c r="K553" s="231" t="str">
        <f t="shared" si="21"/>
        <v>TinTuyen Quang Non-Ferrous Metals Joint Stock Company</v>
      </c>
    </row>
    <row r="554" spans="1:11">
      <c r="A554" s="209" t="s">
        <v>1120</v>
      </c>
      <c r="B554" s="209" t="s">
        <v>2219</v>
      </c>
      <c r="C554" s="209" t="s">
        <v>13779</v>
      </c>
      <c r="D554" s="209" t="s">
        <v>1095</v>
      </c>
      <c r="E554" s="209" t="s">
        <v>794</v>
      </c>
      <c r="F554" s="209" t="s">
        <v>13217</v>
      </c>
      <c r="G554" s="209"/>
      <c r="H554" s="209" t="s">
        <v>1778</v>
      </c>
      <c r="I554" s="209" t="s">
        <v>6047</v>
      </c>
      <c r="J554" s="231" t="str">
        <f t="shared" si="20"/>
        <v>TinUnit Timah Kundur PT Tambang</v>
      </c>
      <c r="K554" s="231" t="str">
        <f t="shared" si="21"/>
        <v>TinUnit Timah Kundur PT Tambang</v>
      </c>
    </row>
    <row r="555" spans="1:11">
      <c r="A555" s="209" t="s">
        <v>1120</v>
      </c>
      <c r="B555" s="209" t="s">
        <v>15071</v>
      </c>
      <c r="C555" s="209" t="s">
        <v>15071</v>
      </c>
      <c r="D555" s="209" t="s">
        <v>882</v>
      </c>
      <c r="E555" s="209" t="s">
        <v>15072</v>
      </c>
      <c r="F555" s="209" t="s">
        <v>13217</v>
      </c>
      <c r="G555" s="209"/>
      <c r="H555" s="209" t="s">
        <v>15111</v>
      </c>
      <c r="I555" s="209" t="s">
        <v>12150</v>
      </c>
      <c r="J555" s="231" t="str">
        <f t="shared" si="20"/>
        <v>TinVQB Mineral and Trading Group JSC</v>
      </c>
      <c r="K555" s="231" t="str">
        <f t="shared" si="21"/>
        <v>TinVQB Mineral and Trading Group JSC</v>
      </c>
    </row>
    <row r="556" spans="1:11">
      <c r="A556" s="209" t="s">
        <v>1120</v>
      </c>
      <c r="B556" s="209" t="s">
        <v>2515</v>
      </c>
      <c r="C556" s="209" t="s">
        <v>2515</v>
      </c>
      <c r="D556" s="209" t="s">
        <v>1086</v>
      </c>
      <c r="E556" s="209" t="s">
        <v>780</v>
      </c>
      <c r="F556" s="209" t="s">
        <v>13217</v>
      </c>
      <c r="G556" s="209"/>
      <c r="H556" s="209" t="s">
        <v>1752</v>
      </c>
      <c r="I556" s="209" t="s">
        <v>1756</v>
      </c>
      <c r="J556" s="231" t="str">
        <f t="shared" si="20"/>
        <v>TinWhite Solder Metalurgia e Mineracao Ltda.</v>
      </c>
      <c r="K556" s="231" t="str">
        <f t="shared" si="21"/>
        <v>TinWhite Solder Metalurgia e Mineracao Ltda.</v>
      </c>
    </row>
    <row r="557" spans="1:11">
      <c r="A557" s="209" t="s">
        <v>1120</v>
      </c>
      <c r="B557" s="209" t="s">
        <v>48</v>
      </c>
      <c r="C557" s="209" t="s">
        <v>2515</v>
      </c>
      <c r="D557" s="209" t="s">
        <v>1086</v>
      </c>
      <c r="E557" s="209" t="s">
        <v>780</v>
      </c>
      <c r="F557" s="209" t="s">
        <v>13217</v>
      </c>
      <c r="G557" s="209"/>
      <c r="H557" s="209" t="s">
        <v>1752</v>
      </c>
      <c r="I557" s="209" t="s">
        <v>1756</v>
      </c>
      <c r="J557" s="231" t="str">
        <f t="shared" si="20"/>
        <v>TinWhite Solder Metalurgia e Mineração Ltda.</v>
      </c>
      <c r="K557" s="231" t="str">
        <f t="shared" si="21"/>
        <v>TinWhite Solder Metalurgia e Mineração Ltda.</v>
      </c>
    </row>
    <row r="558" spans="1:11">
      <c r="A558" s="209" t="s">
        <v>1120</v>
      </c>
      <c r="B558" s="209" t="s">
        <v>1788</v>
      </c>
      <c r="C558" s="209" t="s">
        <v>2515</v>
      </c>
      <c r="D558" s="209" t="s">
        <v>1086</v>
      </c>
      <c r="E558" s="209" t="s">
        <v>780</v>
      </c>
      <c r="F558" s="209" t="s">
        <v>13217</v>
      </c>
      <c r="G558" s="209"/>
      <c r="H558" s="209" t="s">
        <v>1752</v>
      </c>
      <c r="I558" s="209" t="s">
        <v>1756</v>
      </c>
      <c r="J558" s="231" t="str">
        <f t="shared" si="20"/>
        <v>TinWhite Solder Metalurgica</v>
      </c>
      <c r="K558" s="231" t="str">
        <f t="shared" si="21"/>
        <v>TinWhite Solder Metalurgica</v>
      </c>
    </row>
    <row r="559" spans="1:11">
      <c r="A559" s="209" t="s">
        <v>1120</v>
      </c>
      <c r="B559" s="209" t="s">
        <v>15825</v>
      </c>
      <c r="C559" s="209" t="s">
        <v>15825</v>
      </c>
      <c r="D559" s="209" t="s">
        <v>880</v>
      </c>
      <c r="E559" s="209" t="s">
        <v>15826</v>
      </c>
      <c r="F559" s="209" t="s">
        <v>13217</v>
      </c>
      <c r="G559" s="209"/>
      <c r="H559" s="209" t="s">
        <v>11836</v>
      </c>
      <c r="I559" s="209" t="s">
        <v>4810</v>
      </c>
      <c r="J559" s="231"/>
      <c r="K559" s="231"/>
    </row>
    <row r="560" spans="1:11">
      <c r="A560" s="209" t="s">
        <v>1120</v>
      </c>
      <c r="B560" s="209" t="s">
        <v>1765</v>
      </c>
      <c r="C560" s="209" t="s">
        <v>1315</v>
      </c>
      <c r="D560" s="209" t="s">
        <v>1090</v>
      </c>
      <c r="E560" s="209" t="s">
        <v>765</v>
      </c>
      <c r="F560" s="209" t="s">
        <v>13217</v>
      </c>
      <c r="G560" s="209"/>
      <c r="H560" s="209" t="s">
        <v>1761</v>
      </c>
      <c r="I560" s="209" t="s">
        <v>13580</v>
      </c>
      <c r="J560" s="231"/>
      <c r="K560" s="231"/>
    </row>
    <row r="561" spans="1:11">
      <c r="A561" s="209" t="s">
        <v>1120</v>
      </c>
      <c r="B561" s="209" t="s">
        <v>1013</v>
      </c>
      <c r="C561" s="209" t="s">
        <v>15436</v>
      </c>
      <c r="D561" s="209" t="s">
        <v>1090</v>
      </c>
      <c r="E561" s="209" t="s">
        <v>782</v>
      </c>
      <c r="F561" s="209" t="s">
        <v>13217</v>
      </c>
      <c r="G561" s="209"/>
      <c r="H561" s="209" t="s">
        <v>2429</v>
      </c>
      <c r="I561" s="209" t="s">
        <v>13605</v>
      </c>
      <c r="J561" s="231" t="str">
        <f t="shared" si="20"/>
        <v>TinYTCL</v>
      </c>
      <c r="K561" s="231" t="str">
        <f t="shared" si="21"/>
        <v>TinYTCL</v>
      </c>
    </row>
    <row r="562" spans="1:11">
      <c r="A562" s="209" t="s">
        <v>1120</v>
      </c>
      <c r="B562" s="209" t="s">
        <v>1787</v>
      </c>
      <c r="C562" s="209" t="s">
        <v>1784</v>
      </c>
      <c r="D562" s="209" t="s">
        <v>1090</v>
      </c>
      <c r="E562" s="209" t="s">
        <v>1785</v>
      </c>
      <c r="F562" s="209" t="s">
        <v>13217</v>
      </c>
      <c r="G562" s="209"/>
      <c r="H562" s="209" t="s">
        <v>2429</v>
      </c>
      <c r="I562" s="209" t="s">
        <v>13605</v>
      </c>
      <c r="J562" s="231" t="str">
        <f t="shared" si="20"/>
        <v>TinYunan Gejiu Yunxin Electrolyze Limited</v>
      </c>
      <c r="K562" s="231" t="str">
        <f t="shared" si="21"/>
        <v>TinYunan Gejiu Yunxin Electrolyze Limited</v>
      </c>
    </row>
    <row r="563" spans="1:11">
      <c r="A563" s="209" t="s">
        <v>1120</v>
      </c>
      <c r="B563" s="209" t="s">
        <v>1789</v>
      </c>
      <c r="C563" s="209" t="s">
        <v>2150</v>
      </c>
      <c r="D563" s="209" t="s">
        <v>1090</v>
      </c>
      <c r="E563" s="209" t="s">
        <v>781</v>
      </c>
      <c r="F563" s="209" t="s">
        <v>13217</v>
      </c>
      <c r="G563" s="209"/>
      <c r="H563" s="209" t="s">
        <v>2429</v>
      </c>
      <c r="I563" s="209" t="s">
        <v>13605</v>
      </c>
      <c r="J563" s="231" t="str">
        <f t="shared" si="20"/>
        <v>TinYunnan Adventure Co., Ltd.</v>
      </c>
      <c r="K563" s="231" t="str">
        <f t="shared" si="21"/>
        <v>TinYunnan Adventure Co., Ltd.</v>
      </c>
    </row>
    <row r="564" spans="1:11">
      <c r="A564" s="209" t="s">
        <v>1120</v>
      </c>
      <c r="B564" s="209" t="s">
        <v>2220</v>
      </c>
      <c r="C564" s="209" t="s">
        <v>2150</v>
      </c>
      <c r="D564" s="209" t="s">
        <v>1090</v>
      </c>
      <c r="E564" s="209" t="s">
        <v>781</v>
      </c>
      <c r="F564" s="209" t="s">
        <v>13217</v>
      </c>
      <c r="G564" s="209"/>
      <c r="H564" s="209" t="s">
        <v>2429</v>
      </c>
      <c r="I564" s="209" t="s">
        <v>13605</v>
      </c>
      <c r="J564" s="231" t="str">
        <f t="shared" si="20"/>
        <v>TinYunnan Chengfeng</v>
      </c>
      <c r="K564" s="231" t="str">
        <f t="shared" si="21"/>
        <v>TinYunnan Chengfeng</v>
      </c>
    </row>
    <row r="565" spans="1:11">
      <c r="A565" s="209" t="s">
        <v>1120</v>
      </c>
      <c r="B565" s="209" t="s">
        <v>2150</v>
      </c>
      <c r="C565" s="209" t="s">
        <v>2150</v>
      </c>
      <c r="D565" s="209" t="s">
        <v>1090</v>
      </c>
      <c r="E565" s="209" t="s">
        <v>781</v>
      </c>
      <c r="F565" s="209" t="s">
        <v>13217</v>
      </c>
      <c r="G565" s="209"/>
      <c r="H565" s="209" t="s">
        <v>2429</v>
      </c>
      <c r="I565" s="209" t="s">
        <v>13605</v>
      </c>
      <c r="J565" s="231" t="str">
        <f t="shared" si="20"/>
        <v>TinYunnan Chengfeng Non-ferrous Metals Co., Ltd.</v>
      </c>
      <c r="K565" s="231" t="str">
        <f t="shared" si="21"/>
        <v>TinYunnan Chengfeng Non-ferrous Metals Co., Ltd.</v>
      </c>
    </row>
    <row r="566" spans="1:11">
      <c r="A566" s="209" t="s">
        <v>1120</v>
      </c>
      <c r="B566" s="209" t="s">
        <v>2320</v>
      </c>
      <c r="C566" s="209" t="s">
        <v>1784</v>
      </c>
      <c r="D566" s="209" t="s">
        <v>1090</v>
      </c>
      <c r="E566" s="209" t="s">
        <v>1785</v>
      </c>
      <c r="F566" s="209" t="s">
        <v>13217</v>
      </c>
      <c r="G566" s="209"/>
      <c r="H566" s="209" t="s">
        <v>2429</v>
      </c>
      <c r="I566" s="209" t="s">
        <v>13605</v>
      </c>
      <c r="J566" s="231" t="str">
        <f t="shared" si="20"/>
        <v>TinYunNan Gejiu Yunxin Electrolyze Limited</v>
      </c>
      <c r="K566" s="231" t="str">
        <f t="shared" si="21"/>
        <v>TinYunNan Gejiu Yunxin Electrolyze Limited</v>
      </c>
    </row>
    <row r="567" spans="1:11">
      <c r="A567" s="209" t="s">
        <v>1120</v>
      </c>
      <c r="B567" s="209" t="s">
        <v>13251</v>
      </c>
      <c r="C567" s="209" t="s">
        <v>1758</v>
      </c>
      <c r="D567" s="209" t="s">
        <v>1090</v>
      </c>
      <c r="E567" s="209" t="s">
        <v>763</v>
      </c>
      <c r="F567" s="209" t="s">
        <v>13217</v>
      </c>
      <c r="G567" s="209"/>
      <c r="H567" s="209" t="s">
        <v>2429</v>
      </c>
      <c r="I567" s="209" t="s">
        <v>13605</v>
      </c>
      <c r="J567" s="231" t="str">
        <f t="shared" si="20"/>
        <v>TinYunnan Gejiu Zili Metallurgy Co. Ltd.</v>
      </c>
      <c r="K567" s="231" t="str">
        <f t="shared" si="21"/>
        <v>TinYunnan Gejiu Zili Metallurgy Co. Ltd.</v>
      </c>
    </row>
    <row r="568" spans="1:11">
      <c r="A568" s="209" t="s">
        <v>1120</v>
      </c>
      <c r="B568" s="209" t="s">
        <v>2516</v>
      </c>
      <c r="C568" s="209" t="s">
        <v>2150</v>
      </c>
      <c r="D568" s="209" t="s">
        <v>1090</v>
      </c>
      <c r="E568" s="209" t="s">
        <v>781</v>
      </c>
      <c r="F568" s="209" t="s">
        <v>13217</v>
      </c>
      <c r="G568" s="209"/>
      <c r="H568" s="209" t="s">
        <v>2429</v>
      </c>
      <c r="I568" s="209" t="s">
        <v>13605</v>
      </c>
      <c r="J568" s="231" t="str">
        <f t="shared" si="20"/>
        <v>TinYunnan ride non-ferrous metal co., LTD</v>
      </c>
      <c r="K568" s="231" t="str">
        <f t="shared" si="21"/>
        <v>TinYunnan ride non-ferrous metal co., LTD</v>
      </c>
    </row>
    <row r="569" spans="1:11">
      <c r="A569" s="209" t="s">
        <v>1120</v>
      </c>
      <c r="B569" s="209" t="s">
        <v>2325</v>
      </c>
      <c r="C569" s="209" t="s">
        <v>15436</v>
      </c>
      <c r="D569" s="209" t="s">
        <v>1090</v>
      </c>
      <c r="E569" s="209" t="s">
        <v>782</v>
      </c>
      <c r="F569" s="209" t="s">
        <v>13217</v>
      </c>
      <c r="G569" s="209"/>
      <c r="H569" s="209" t="s">
        <v>2429</v>
      </c>
      <c r="I569" s="209" t="s">
        <v>13605</v>
      </c>
      <c r="J569" s="231" t="str">
        <f t="shared" si="20"/>
        <v>TinYunnan Tin Company Limited</v>
      </c>
      <c r="K569" s="231" t="str">
        <f t="shared" si="21"/>
        <v>TinYunnan Tin Company Limited</v>
      </c>
    </row>
    <row r="570" spans="1:11">
      <c r="A570" s="209" t="s">
        <v>1120</v>
      </c>
      <c r="B570" s="209" t="s">
        <v>49</v>
      </c>
      <c r="C570" s="209" t="s">
        <v>15436</v>
      </c>
      <c r="D570" s="209" t="s">
        <v>1090</v>
      </c>
      <c r="E570" s="209" t="s">
        <v>782</v>
      </c>
      <c r="F570" s="209" t="s">
        <v>13217</v>
      </c>
      <c r="G570" s="209"/>
      <c r="H570" s="209" t="s">
        <v>2429</v>
      </c>
      <c r="I570" s="209" t="s">
        <v>13605</v>
      </c>
      <c r="J570" s="231" t="str">
        <f t="shared" si="20"/>
        <v>TinYunnan Tin Company, Ltd.</v>
      </c>
      <c r="K570" s="231" t="str">
        <f t="shared" si="21"/>
        <v>TinYunnan Tin Company, Ltd.</v>
      </c>
    </row>
    <row r="571" spans="1:11">
      <c r="A571" s="209" t="s">
        <v>1120</v>
      </c>
      <c r="B571" s="209" t="s">
        <v>1790</v>
      </c>
      <c r="C571" s="209" t="s">
        <v>2150</v>
      </c>
      <c r="D571" s="209" t="s">
        <v>1090</v>
      </c>
      <c r="E571" s="209" t="s">
        <v>781</v>
      </c>
      <c r="F571" s="209" t="s">
        <v>13217</v>
      </c>
      <c r="G571" s="209"/>
      <c r="H571" s="209" t="s">
        <v>2429</v>
      </c>
      <c r="I571" s="209" t="s">
        <v>13605</v>
      </c>
      <c r="J571" s="231" t="str">
        <f t="shared" si="20"/>
        <v>TinYunnan wind Nonferrous Metals Co., Ltd.</v>
      </c>
      <c r="K571" s="231" t="str">
        <f t="shared" si="21"/>
        <v>TinYunnan wind Nonferrous Metals Co., Ltd.</v>
      </c>
    </row>
    <row r="572" spans="1:11">
      <c r="A572" s="209" t="s">
        <v>1120</v>
      </c>
      <c r="B572" s="209" t="s">
        <v>2517</v>
      </c>
      <c r="C572" s="209" t="s">
        <v>15436</v>
      </c>
      <c r="D572" s="209" t="s">
        <v>1090</v>
      </c>
      <c r="E572" s="209" t="s">
        <v>782</v>
      </c>
      <c r="F572" s="209" t="s">
        <v>13217</v>
      </c>
      <c r="G572" s="209"/>
      <c r="H572" s="209" t="s">
        <v>2429</v>
      </c>
      <c r="I572" s="209" t="s">
        <v>13605</v>
      </c>
      <c r="J572" s="231" t="str">
        <f t="shared" si="20"/>
        <v>TinYunnan Xi YE</v>
      </c>
      <c r="K572" s="231" t="str">
        <f t="shared" si="21"/>
        <v>TinYunnan Xi YE</v>
      </c>
    </row>
    <row r="573" spans="1:11">
      <c r="A573" s="209" t="s">
        <v>1120</v>
      </c>
      <c r="B573" s="209" t="s">
        <v>13784</v>
      </c>
      <c r="C573" s="209" t="s">
        <v>13784</v>
      </c>
      <c r="D573" s="209" t="s">
        <v>1090</v>
      </c>
      <c r="E573" s="209" t="s">
        <v>13785</v>
      </c>
      <c r="F573" s="209" t="s">
        <v>13217</v>
      </c>
      <c r="G573" s="209"/>
      <c r="H573" s="209" t="s">
        <v>2429</v>
      </c>
      <c r="I573" s="209" t="s">
        <v>13605</v>
      </c>
      <c r="J573" s="231" t="str">
        <f t="shared" si="20"/>
        <v>TinYunnan Yunfan Non-ferrous Metals Co., Ltd.</v>
      </c>
      <c r="K573" s="231" t="str">
        <f t="shared" si="21"/>
        <v>TinYunnan Yunfan Non-ferrous Metals Co., Ltd.</v>
      </c>
    </row>
    <row r="574" spans="1:11">
      <c r="A574" s="209" t="s">
        <v>1120</v>
      </c>
      <c r="B574" s="209" t="s">
        <v>42</v>
      </c>
      <c r="C574" s="209" t="s">
        <v>15436</v>
      </c>
      <c r="D574" s="209" t="s">
        <v>1090</v>
      </c>
      <c r="E574" s="209" t="s">
        <v>782</v>
      </c>
      <c r="F574" s="209" t="s">
        <v>13217</v>
      </c>
      <c r="G574" s="209"/>
      <c r="H574" s="209" t="s">
        <v>2429</v>
      </c>
      <c r="I574" s="209" t="s">
        <v>13605</v>
      </c>
      <c r="J574" s="231" t="str">
        <f t="shared" si="20"/>
        <v>TinYuntinic Resources</v>
      </c>
      <c r="K574" s="231" t="str">
        <f t="shared" si="21"/>
        <v>TinYuntinic Resources</v>
      </c>
    </row>
    <row r="575" spans="1:11">
      <c r="A575" s="209" t="s">
        <v>1120</v>
      </c>
      <c r="B575" s="209" t="s">
        <v>2321</v>
      </c>
      <c r="C575" s="209" t="s">
        <v>1784</v>
      </c>
      <c r="D575" s="209" t="s">
        <v>1090</v>
      </c>
      <c r="E575" s="209" t="s">
        <v>1785</v>
      </c>
      <c r="F575" s="209" t="s">
        <v>13217</v>
      </c>
      <c r="G575" s="209"/>
      <c r="H575" s="209" t="s">
        <v>2429</v>
      </c>
      <c r="I575" s="209" t="s">
        <v>13605</v>
      </c>
      <c r="J575" s="231" t="str">
        <f t="shared" si="20"/>
        <v>TinYUNXIN colored electrolysis Company Limited</v>
      </c>
      <c r="K575" s="231" t="str">
        <f t="shared" si="21"/>
        <v>TinYUNXIN colored electrolysis Company Limited</v>
      </c>
    </row>
    <row r="576" spans="1:11">
      <c r="A576" s="209" t="s">
        <v>1120</v>
      </c>
      <c r="B576" s="209" t="s">
        <v>15465</v>
      </c>
      <c r="C576" s="209" t="s">
        <v>15436</v>
      </c>
      <c r="D576" s="209" t="s">
        <v>1090</v>
      </c>
      <c r="E576" s="209" t="s">
        <v>782</v>
      </c>
      <c r="F576" s="209" t="s">
        <v>13217</v>
      </c>
      <c r="G576" s="209"/>
      <c r="H576" s="209" t="s">
        <v>2429</v>
      </c>
      <c r="I576" s="209" t="s">
        <v>13605</v>
      </c>
      <c r="J576" s="231" t="str">
        <f t="shared" si="20"/>
        <v>Tin云南锡业股份有限公司锡业分公司</v>
      </c>
      <c r="K576" s="231" t="str">
        <f t="shared" si="21"/>
        <v>Tin云南锡业股份有限公司锡业分公司</v>
      </c>
    </row>
    <row r="577" spans="1:11">
      <c r="A577" s="209" t="s">
        <v>1120</v>
      </c>
      <c r="B577" s="209" t="s">
        <v>1834</v>
      </c>
      <c r="C577" s="209"/>
      <c r="D577" s="209"/>
      <c r="E577" s="209"/>
      <c r="F577" s="209"/>
      <c r="G577" s="209"/>
      <c r="H577" s="209"/>
      <c r="I577" s="209"/>
      <c r="J577" s="231"/>
      <c r="K577" s="231"/>
    </row>
    <row r="578" spans="1:11">
      <c r="A578" s="209" t="s">
        <v>1120</v>
      </c>
      <c r="B578" s="209" t="s">
        <v>1312</v>
      </c>
      <c r="C578" s="209" t="s">
        <v>486</v>
      </c>
      <c r="D578" s="209" t="s">
        <v>486</v>
      </c>
      <c r="E578" s="209"/>
      <c r="F578" s="209"/>
      <c r="G578" s="209"/>
      <c r="H578" s="209"/>
      <c r="I578" s="209"/>
      <c r="J578" s="231"/>
      <c r="K578" s="231"/>
    </row>
    <row r="579" spans="1:11">
      <c r="A579" s="209" t="s">
        <v>1122</v>
      </c>
      <c r="B579" s="209" t="s">
        <v>13786</v>
      </c>
      <c r="C579" s="209" t="s">
        <v>13786</v>
      </c>
      <c r="D579" s="209" t="s">
        <v>1098</v>
      </c>
      <c r="E579" s="209" t="s">
        <v>783</v>
      </c>
      <c r="F579" s="209" t="s">
        <v>13217</v>
      </c>
      <c r="G579" s="209"/>
      <c r="H579" s="209" t="s">
        <v>2116</v>
      </c>
      <c r="I579" s="209" t="s">
        <v>2117</v>
      </c>
      <c r="J579" s="231" t="str">
        <f t="shared" si="20"/>
        <v>TungstenA.L.M.T. Corp.</v>
      </c>
      <c r="K579" s="231" t="str">
        <f t="shared" si="21"/>
        <v>TungstenA.L.M.T. Corp.</v>
      </c>
    </row>
    <row r="580" spans="1:11">
      <c r="A580" s="209" t="s">
        <v>1122</v>
      </c>
      <c r="B580" s="209" t="s">
        <v>1805</v>
      </c>
      <c r="C580" s="209" t="s">
        <v>13786</v>
      </c>
      <c r="D580" s="209" t="s">
        <v>1098</v>
      </c>
      <c r="E580" s="209" t="s">
        <v>783</v>
      </c>
      <c r="F580" s="209" t="s">
        <v>13217</v>
      </c>
      <c r="G580" s="209"/>
      <c r="H580" s="209" t="s">
        <v>2116</v>
      </c>
      <c r="I580" s="209" t="s">
        <v>2117</v>
      </c>
      <c r="J580" s="231" t="str">
        <f t="shared" si="20"/>
        <v>TungstenA.L.M.T. TUNGSTEN Corp.</v>
      </c>
      <c r="K580" s="231" t="str">
        <f t="shared" si="21"/>
        <v>TungstenA.L.M.T. TUNGSTEN Corp.</v>
      </c>
    </row>
    <row r="581" spans="1:11">
      <c r="A581" s="209" t="s">
        <v>1122</v>
      </c>
      <c r="B581" s="209" t="s">
        <v>2249</v>
      </c>
      <c r="C581" s="209" t="s">
        <v>2249</v>
      </c>
      <c r="D581" s="209" t="s">
        <v>1086</v>
      </c>
      <c r="E581" s="209" t="s">
        <v>2250</v>
      </c>
      <c r="F581" s="209" t="s">
        <v>13217</v>
      </c>
      <c r="G581" s="209"/>
      <c r="H581" s="209" t="s">
        <v>2251</v>
      </c>
      <c r="I581" s="209" t="s">
        <v>1666</v>
      </c>
      <c r="J581" s="231" t="str">
        <f t="shared" si="20"/>
        <v>TungstenACL Metais Eireli</v>
      </c>
      <c r="K581" s="231" t="str">
        <f t="shared" si="21"/>
        <v>TungstenACL Metais Eireli</v>
      </c>
    </row>
    <row r="582" spans="1:11">
      <c r="A582" s="209" t="s">
        <v>1122</v>
      </c>
      <c r="B582" s="209" t="s">
        <v>13828</v>
      </c>
      <c r="C582" s="209" t="s">
        <v>13828</v>
      </c>
      <c r="D582" s="209" t="s">
        <v>1086</v>
      </c>
      <c r="E582" s="209" t="s">
        <v>13842</v>
      </c>
      <c r="F582" s="209" t="s">
        <v>13217</v>
      </c>
      <c r="G582" s="209"/>
      <c r="H582" s="209" t="s">
        <v>2493</v>
      </c>
      <c r="I582" s="209" t="s">
        <v>1666</v>
      </c>
      <c r="J582" s="231" t="str">
        <f t="shared" si="20"/>
        <v>TungstenAlbasteel Industria e Comercio de Ligas Para Fundicao Ltd.</v>
      </c>
      <c r="K582" s="231" t="str">
        <f t="shared" si="21"/>
        <v>TungstenAlbasteel Industria e Comercio de Ligas Para Fundicao Ltd.</v>
      </c>
    </row>
    <row r="583" spans="1:11">
      <c r="A583" s="209" t="s">
        <v>1122</v>
      </c>
      <c r="B583" s="209" t="s">
        <v>1806</v>
      </c>
      <c r="C583" s="209" t="s">
        <v>13786</v>
      </c>
      <c r="D583" s="209" t="s">
        <v>1098</v>
      </c>
      <c r="E583" s="209" t="s">
        <v>783</v>
      </c>
      <c r="F583" s="209" t="s">
        <v>13217</v>
      </c>
      <c r="G583" s="209"/>
      <c r="H583" s="209" t="s">
        <v>2116</v>
      </c>
      <c r="I583" s="209" t="s">
        <v>2117</v>
      </c>
      <c r="J583" s="231" t="str">
        <f t="shared" si="20"/>
        <v>TungstenAllied Material Corporation</v>
      </c>
      <c r="K583" s="231" t="str">
        <f t="shared" si="21"/>
        <v>TungstenAllied Material Corporation</v>
      </c>
    </row>
    <row r="584" spans="1:11">
      <c r="A584" s="209" t="s">
        <v>1122</v>
      </c>
      <c r="B584" s="209" t="s">
        <v>1807</v>
      </c>
      <c r="C584" s="209" t="s">
        <v>13786</v>
      </c>
      <c r="D584" s="209" t="s">
        <v>1098</v>
      </c>
      <c r="E584" s="209" t="s">
        <v>783</v>
      </c>
      <c r="F584" s="209" t="s">
        <v>13217</v>
      </c>
      <c r="G584" s="209"/>
      <c r="H584" s="209" t="s">
        <v>2116</v>
      </c>
      <c r="I584" s="209" t="s">
        <v>2117</v>
      </c>
      <c r="J584" s="231" t="str">
        <f t="shared" si="20"/>
        <v>TungstenALMT Corp</v>
      </c>
      <c r="K584" s="231" t="str">
        <f t="shared" si="21"/>
        <v>TungstenALMT Corp</v>
      </c>
    </row>
    <row r="585" spans="1:11">
      <c r="A585" s="209" t="s">
        <v>1122</v>
      </c>
      <c r="B585" s="209" t="s">
        <v>2221</v>
      </c>
      <c r="C585" s="209" t="s">
        <v>13786</v>
      </c>
      <c r="D585" s="209" t="s">
        <v>1098</v>
      </c>
      <c r="E585" s="209" t="s">
        <v>783</v>
      </c>
      <c r="F585" s="209" t="s">
        <v>13217</v>
      </c>
      <c r="G585" s="209"/>
      <c r="H585" s="209" t="s">
        <v>2116</v>
      </c>
      <c r="I585" s="209" t="s">
        <v>2117</v>
      </c>
      <c r="J585" s="231" t="str">
        <f t="shared" si="20"/>
        <v>TungstenALMT Sumitomo Group</v>
      </c>
      <c r="K585" s="231" t="str">
        <f t="shared" si="21"/>
        <v>TungstenALMT Sumitomo Group</v>
      </c>
    </row>
    <row r="586" spans="1:11">
      <c r="A586" s="209" t="s">
        <v>1122</v>
      </c>
      <c r="B586" s="209" t="s">
        <v>15089</v>
      </c>
      <c r="C586" s="209" t="s">
        <v>15089</v>
      </c>
      <c r="D586" s="209" t="s">
        <v>873</v>
      </c>
      <c r="E586" s="209" t="s">
        <v>15090</v>
      </c>
      <c r="F586" s="209" t="s">
        <v>13217</v>
      </c>
      <c r="G586" s="209"/>
      <c r="H586" s="209" t="s">
        <v>15117</v>
      </c>
      <c r="I586" s="209" t="s">
        <v>9870</v>
      </c>
      <c r="J586" s="231" t="str">
        <f t="shared" si="20"/>
        <v>TungstenArtek LLC</v>
      </c>
      <c r="K586" s="231" t="str">
        <f t="shared" si="21"/>
        <v>TungstenArtek LLC</v>
      </c>
    </row>
    <row r="587" spans="1:11">
      <c r="A587" s="209" t="s">
        <v>1122</v>
      </c>
      <c r="B587" s="209" t="s">
        <v>13829</v>
      </c>
      <c r="C587" s="209" t="s">
        <v>13829</v>
      </c>
      <c r="D587" s="209" t="s">
        <v>882</v>
      </c>
      <c r="E587" s="209" t="s">
        <v>13843</v>
      </c>
      <c r="F587" s="209" t="s">
        <v>13217</v>
      </c>
      <c r="G587" s="209"/>
      <c r="H587" s="209" t="s">
        <v>13852</v>
      </c>
      <c r="I587" s="209" t="s">
        <v>1822</v>
      </c>
      <c r="J587" s="231" t="str">
        <f t="shared" si="20"/>
        <v>TungstenAsia Tungsten Products Vietnam Ltd.</v>
      </c>
      <c r="K587" s="231" t="str">
        <f t="shared" si="21"/>
        <v>TungstenAsia Tungsten Products Vietnam Ltd.</v>
      </c>
    </row>
    <row r="588" spans="1:11">
      <c r="A588" s="209" t="s">
        <v>1122</v>
      </c>
      <c r="B588" s="209" t="s">
        <v>2222</v>
      </c>
      <c r="C588" s="209" t="s">
        <v>145</v>
      </c>
      <c r="D588" s="209" t="s">
        <v>2415</v>
      </c>
      <c r="E588" s="209" t="s">
        <v>784</v>
      </c>
      <c r="F588" s="209" t="s">
        <v>13217</v>
      </c>
      <c r="G588" s="209"/>
      <c r="H588" s="209" t="s">
        <v>1808</v>
      </c>
      <c r="I588" s="209" t="s">
        <v>1809</v>
      </c>
      <c r="J588" s="231" t="str">
        <f t="shared" si="20"/>
        <v>TungstenATI Metalworking Products</v>
      </c>
      <c r="K588" s="231" t="str">
        <f t="shared" si="21"/>
        <v>TungstenATI Metalworking Products</v>
      </c>
    </row>
    <row r="589" spans="1:11">
      <c r="A589" s="209" t="s">
        <v>1122</v>
      </c>
      <c r="B589" s="209" t="s">
        <v>1155</v>
      </c>
      <c r="C589" s="209" t="s">
        <v>145</v>
      </c>
      <c r="D589" s="209" t="s">
        <v>2415</v>
      </c>
      <c r="E589" s="209" t="s">
        <v>784</v>
      </c>
      <c r="F589" s="209" t="s">
        <v>13217</v>
      </c>
      <c r="G589" s="209"/>
      <c r="H589" s="209" t="s">
        <v>1808</v>
      </c>
      <c r="I589" s="209" t="s">
        <v>1809</v>
      </c>
      <c r="J589" s="231" t="str">
        <f t="shared" si="20"/>
        <v>TungstenATI Tungsten Materials</v>
      </c>
      <c r="K589" s="231" t="str">
        <f t="shared" si="21"/>
        <v>TungstenATI Tungsten Materials</v>
      </c>
    </row>
    <row r="590" spans="1:11">
      <c r="A590" s="209" t="s">
        <v>1122</v>
      </c>
      <c r="B590" s="209" t="s">
        <v>2224</v>
      </c>
      <c r="C590" s="209" t="s">
        <v>1368</v>
      </c>
      <c r="D590" s="209" t="s">
        <v>1090</v>
      </c>
      <c r="E590" s="209" t="s">
        <v>785</v>
      </c>
      <c r="F590" s="209" t="s">
        <v>13217</v>
      </c>
      <c r="G590" s="209"/>
      <c r="H590" s="209" t="s">
        <v>1810</v>
      </c>
      <c r="I590" s="209" t="s">
        <v>13601</v>
      </c>
      <c r="J590" s="231" t="str">
        <f t="shared" ref="J590:J639" si="22">A590&amp;B590</f>
        <v>TungstenChaozhou Xianglu Tungsten Industry Co., Ltd.</v>
      </c>
      <c r="K590" s="231" t="str">
        <f t="shared" ref="K590:K639" si="23">A590&amp;B590</f>
        <v>TungstenChaozhou Xianglu Tungsten Industry Co., Ltd.</v>
      </c>
    </row>
    <row r="591" spans="1:11">
      <c r="A591" s="209" t="s">
        <v>1122</v>
      </c>
      <c r="B591" s="209" t="s">
        <v>1393</v>
      </c>
      <c r="C591" s="209" t="s">
        <v>15514</v>
      </c>
      <c r="D591" s="209" t="s">
        <v>1090</v>
      </c>
      <c r="E591" s="209" t="s">
        <v>1394</v>
      </c>
      <c r="F591" s="209" t="s">
        <v>13217</v>
      </c>
      <c r="G591" s="209"/>
      <c r="H591" s="209" t="s">
        <v>1760</v>
      </c>
      <c r="I591" s="209" t="s">
        <v>13600</v>
      </c>
      <c r="J591" s="231" t="str">
        <f t="shared" si="22"/>
        <v>TungstenChenzhou Diamond Tungsten Products Co., Ltd.</v>
      </c>
      <c r="K591" s="231" t="str">
        <f t="shared" si="23"/>
        <v>TungstenChenzhou Diamond Tungsten Products Co., Ltd.</v>
      </c>
    </row>
    <row r="592" spans="1:11">
      <c r="A592" s="209" t="s">
        <v>1122</v>
      </c>
      <c r="B592" s="209" t="s">
        <v>13787</v>
      </c>
      <c r="C592" s="209" t="s">
        <v>15091</v>
      </c>
      <c r="D592" s="209" t="s">
        <v>1090</v>
      </c>
      <c r="E592" s="209" t="s">
        <v>13789</v>
      </c>
      <c r="F592" s="209" t="s">
        <v>13217</v>
      </c>
      <c r="G592" s="209"/>
      <c r="H592" s="209" t="s">
        <v>1607</v>
      </c>
      <c r="I592" s="209" t="s">
        <v>13598</v>
      </c>
      <c r="J592" s="231" t="str">
        <f t="shared" si="22"/>
        <v>TungstenChina Molybdenum Co., Ltd.</v>
      </c>
      <c r="K592" s="231" t="str">
        <f t="shared" si="23"/>
        <v>TungstenChina Molybdenum Co., Ltd.</v>
      </c>
    </row>
    <row r="593" spans="1:11">
      <c r="A593" s="209" t="s">
        <v>1122</v>
      </c>
      <c r="B593" s="209" t="s">
        <v>15091</v>
      </c>
      <c r="C593" s="209" t="s">
        <v>15091</v>
      </c>
      <c r="D593" s="209" t="s">
        <v>1090</v>
      </c>
      <c r="E593" s="209" t="s">
        <v>13789</v>
      </c>
      <c r="F593" s="209" t="s">
        <v>13217</v>
      </c>
      <c r="G593" s="209"/>
      <c r="H593" s="209" t="s">
        <v>1607</v>
      </c>
      <c r="I593" s="209" t="s">
        <v>13598</v>
      </c>
      <c r="J593" s="231" t="str">
        <f t="shared" si="22"/>
        <v>TungstenChina Molybdenum Tungsten Co., Ltd.</v>
      </c>
      <c r="K593" s="231" t="str">
        <f t="shared" si="23"/>
        <v>TungstenChina Molybdenum Tungsten Co., Ltd.</v>
      </c>
    </row>
    <row r="594" spans="1:11">
      <c r="A594" s="209" t="s">
        <v>1122</v>
      </c>
      <c r="B594" s="209" t="s">
        <v>13788</v>
      </c>
      <c r="C594" s="209" t="s">
        <v>15091</v>
      </c>
      <c r="D594" s="209" t="s">
        <v>1090</v>
      </c>
      <c r="E594" s="209" t="s">
        <v>13789</v>
      </c>
      <c r="F594" s="209" t="s">
        <v>13217</v>
      </c>
      <c r="G594" s="209"/>
      <c r="H594" s="209" t="s">
        <v>1607</v>
      </c>
      <c r="I594" s="209" t="s">
        <v>13598</v>
      </c>
      <c r="J594" s="231" t="str">
        <f t="shared" si="22"/>
        <v>TungstenChina MuYe Tungsten Co,. Ltd.</v>
      </c>
      <c r="K594" s="231" t="str">
        <f t="shared" si="23"/>
        <v>TungstenChina MuYe Tungsten Co,. Ltd.</v>
      </c>
    </row>
    <row r="595" spans="1:11">
      <c r="A595" s="209" t="s">
        <v>1122</v>
      </c>
      <c r="B595" s="209" t="s">
        <v>1367</v>
      </c>
      <c r="C595" s="209" t="s">
        <v>1367</v>
      </c>
      <c r="D595" s="209" t="s">
        <v>1090</v>
      </c>
      <c r="E595" s="209" t="s">
        <v>786</v>
      </c>
      <c r="F595" s="209" t="s">
        <v>13217</v>
      </c>
      <c r="G595" s="209"/>
      <c r="H595" s="209" t="s">
        <v>1759</v>
      </c>
      <c r="I595" s="209" t="s">
        <v>13596</v>
      </c>
      <c r="J595" s="231" t="str">
        <f t="shared" si="22"/>
        <v>TungstenChongyi Zhangyuan Tungsten Co., Ltd.</v>
      </c>
      <c r="K595" s="231" t="str">
        <f t="shared" si="23"/>
        <v>TungstenChongyi Zhangyuan Tungsten Co., Ltd.</v>
      </c>
    </row>
    <row r="596" spans="1:11">
      <c r="A596" s="209" t="s">
        <v>1122</v>
      </c>
      <c r="B596" s="209" t="s">
        <v>2127</v>
      </c>
      <c r="C596" s="209" t="s">
        <v>2127</v>
      </c>
      <c r="D596" s="209" t="s">
        <v>1090</v>
      </c>
      <c r="E596" s="209" t="s">
        <v>13790</v>
      </c>
      <c r="F596" s="209" t="s">
        <v>13217</v>
      </c>
      <c r="G596" s="209"/>
      <c r="H596" s="209" t="s">
        <v>1745</v>
      </c>
      <c r="I596" s="209" t="s">
        <v>13580</v>
      </c>
      <c r="J596" s="231" t="str">
        <f t="shared" si="22"/>
        <v>TungstenCNMC (Guangxi) PGMA Co., Ltd.</v>
      </c>
      <c r="K596" s="231" t="str">
        <f t="shared" si="23"/>
        <v>TungstenCNMC (Guangxi) PGMA Co., Ltd.</v>
      </c>
    </row>
    <row r="597" spans="1:11">
      <c r="A597" s="209" t="s">
        <v>1122</v>
      </c>
      <c r="B597" s="209" t="s">
        <v>13830</v>
      </c>
      <c r="C597" s="209" t="s">
        <v>13830</v>
      </c>
      <c r="D597" s="209" t="s">
        <v>1086</v>
      </c>
      <c r="E597" s="209" t="s">
        <v>13844</v>
      </c>
      <c r="F597" s="209" t="s">
        <v>13217</v>
      </c>
      <c r="G597" s="209"/>
      <c r="H597" s="209" t="s">
        <v>13853</v>
      </c>
      <c r="I597" s="209" t="s">
        <v>3443</v>
      </c>
      <c r="J597" s="231" t="str">
        <f t="shared" si="22"/>
        <v>TungstenCronimet Brasil Ltda</v>
      </c>
      <c r="K597" s="231" t="str">
        <f t="shared" si="23"/>
        <v>TungstenCronimet Brasil Ltda</v>
      </c>
    </row>
    <row r="598" spans="1:11">
      <c r="A598" s="209" t="s">
        <v>1122</v>
      </c>
      <c r="B598" s="209" t="s">
        <v>15515</v>
      </c>
      <c r="C598" s="209" t="s">
        <v>15515</v>
      </c>
      <c r="D598" s="209" t="s">
        <v>1101</v>
      </c>
      <c r="E598" s="209" t="s">
        <v>15516</v>
      </c>
      <c r="F598" s="209" t="s">
        <v>13217</v>
      </c>
      <c r="G598" s="209"/>
      <c r="H598" s="209" t="s">
        <v>15525</v>
      </c>
      <c r="I598" s="209" t="s">
        <v>12850</v>
      </c>
      <c r="J598" s="231" t="str">
        <f t="shared" si="22"/>
        <v>TungstenDONGKUK INDUSTRIES CO., LTD.</v>
      </c>
      <c r="K598" s="231" t="str">
        <f t="shared" si="23"/>
        <v>TungstenDONGKUK INDUSTRIES CO., LTD.</v>
      </c>
    </row>
    <row r="599" spans="1:11">
      <c r="A599" s="209" t="s">
        <v>1122</v>
      </c>
      <c r="B599" s="209" t="s">
        <v>15092</v>
      </c>
      <c r="C599" s="209" t="s">
        <v>15517</v>
      </c>
      <c r="D599" s="209" t="s">
        <v>1090</v>
      </c>
      <c r="E599" s="209" t="s">
        <v>15093</v>
      </c>
      <c r="F599" s="209" t="s">
        <v>13217</v>
      </c>
      <c r="G599" s="209"/>
      <c r="H599" s="209" t="s">
        <v>13809</v>
      </c>
      <c r="I599" s="209" t="s">
        <v>13595</v>
      </c>
      <c r="J599" s="231" t="str">
        <f t="shared" si="22"/>
        <v>TungstenFujian Xinlu Tungsten</v>
      </c>
      <c r="K599" s="231" t="str">
        <f t="shared" si="23"/>
        <v>TungstenFujian Xinlu Tungsten</v>
      </c>
    </row>
    <row r="600" spans="1:11">
      <c r="A600" s="209" t="s">
        <v>1122</v>
      </c>
      <c r="B600" s="209" t="s">
        <v>15517</v>
      </c>
      <c r="C600" s="209" t="s">
        <v>15517</v>
      </c>
      <c r="D600" s="209" t="s">
        <v>1090</v>
      </c>
      <c r="E600" s="209" t="s">
        <v>15093</v>
      </c>
      <c r="F600" s="209" t="s">
        <v>13217</v>
      </c>
      <c r="G600" s="209"/>
      <c r="H600" s="209" t="s">
        <v>13809</v>
      </c>
      <c r="I600" s="209" t="s">
        <v>13595</v>
      </c>
      <c r="J600" s="231" t="str">
        <f t="shared" si="22"/>
        <v>TungstenFujian Xinlu Tungsten Co., Ltd.</v>
      </c>
      <c r="K600" s="231" t="str">
        <f t="shared" si="23"/>
        <v>TungstenFujian Xinlu Tungsten Co., Ltd.</v>
      </c>
    </row>
    <row r="601" spans="1:11">
      <c r="A601" s="209" t="s">
        <v>1122</v>
      </c>
      <c r="B601" s="209" t="s">
        <v>147</v>
      </c>
      <c r="C601" s="209" t="s">
        <v>147</v>
      </c>
      <c r="D601" s="209" t="s">
        <v>1090</v>
      </c>
      <c r="E601" s="209" t="s">
        <v>137</v>
      </c>
      <c r="F601" s="209" t="s">
        <v>13217</v>
      </c>
      <c r="G601" s="209"/>
      <c r="H601" s="209" t="s">
        <v>1759</v>
      </c>
      <c r="I601" s="209" t="s">
        <v>13596</v>
      </c>
      <c r="J601" s="231" t="str">
        <f t="shared" si="22"/>
        <v>TungstenGanzhou Jiangwu Ferrotungsten Co., Ltd.</v>
      </c>
      <c r="K601" s="231" t="str">
        <f t="shared" si="23"/>
        <v>TungstenGanzhou Jiangwu Ferrotungsten Co., Ltd.</v>
      </c>
    </row>
    <row r="602" spans="1:11">
      <c r="A602" s="209" t="s">
        <v>1122</v>
      </c>
      <c r="B602" s="209" t="s">
        <v>388</v>
      </c>
      <c r="C602" s="209" t="s">
        <v>388</v>
      </c>
      <c r="D602" s="209" t="s">
        <v>1090</v>
      </c>
      <c r="E602" s="209" t="s">
        <v>389</v>
      </c>
      <c r="F602" s="209" t="s">
        <v>13217</v>
      </c>
      <c r="G602" s="209"/>
      <c r="H602" s="209" t="s">
        <v>1759</v>
      </c>
      <c r="I602" s="189" t="s">
        <v>13596</v>
      </c>
      <c r="J602" s="231" t="str">
        <f t="shared" si="22"/>
        <v>TungstenGanzhou Seadragon W &amp; Mo Co., Ltd.</v>
      </c>
      <c r="K602" s="231" t="str">
        <f t="shared" si="23"/>
        <v>TungstenGanzhou Seadragon W &amp; Mo Co., Ltd.</v>
      </c>
    </row>
    <row r="603" spans="1:11">
      <c r="A603" s="209" t="s">
        <v>1122</v>
      </c>
      <c r="B603" s="209" t="s">
        <v>13831</v>
      </c>
      <c r="C603" s="209" t="s">
        <v>15518</v>
      </c>
      <c r="D603" s="209" t="s">
        <v>1090</v>
      </c>
      <c r="E603" s="209" t="s">
        <v>13845</v>
      </c>
      <c r="F603" s="209" t="s">
        <v>13217</v>
      </c>
      <c r="G603" s="209"/>
      <c r="H603" s="209" t="s">
        <v>15104</v>
      </c>
      <c r="I603" s="189" t="s">
        <v>13601</v>
      </c>
      <c r="J603" s="231" t="str">
        <f t="shared" si="22"/>
        <v>TungstenGEM Co., Ltd.</v>
      </c>
      <c r="K603" s="231" t="str">
        <f t="shared" si="23"/>
        <v>TungstenGEM Co., Ltd.</v>
      </c>
    </row>
    <row r="604" spans="1:11">
      <c r="A604" s="209" t="s">
        <v>1122</v>
      </c>
      <c r="B604" s="209" t="s">
        <v>15833</v>
      </c>
      <c r="C604" s="209" t="s">
        <v>15833</v>
      </c>
      <c r="D604" s="209" t="s">
        <v>2415</v>
      </c>
      <c r="E604" s="209" t="s">
        <v>787</v>
      </c>
      <c r="F604" s="209" t="s">
        <v>13217</v>
      </c>
      <c r="G604" s="209"/>
      <c r="H604" s="209" t="s">
        <v>1812</v>
      </c>
      <c r="I604" s="189" t="s">
        <v>1725</v>
      </c>
      <c r="J604" s="231" t="str">
        <f t="shared" si="22"/>
        <v>TungstenGlobal Tungsten &amp; Powders LLC</v>
      </c>
      <c r="K604" s="231" t="str">
        <f t="shared" si="23"/>
        <v>TungstenGlobal Tungsten &amp; Powders LLC</v>
      </c>
    </row>
    <row r="605" spans="1:11">
      <c r="A605" s="209" t="s">
        <v>1122</v>
      </c>
      <c r="B605" s="209" t="s">
        <v>1014</v>
      </c>
      <c r="C605" s="209" t="s">
        <v>15833</v>
      </c>
      <c r="D605" s="209" t="s">
        <v>2415</v>
      </c>
      <c r="E605" s="209" t="s">
        <v>787</v>
      </c>
      <c r="F605" s="209" t="s">
        <v>13217</v>
      </c>
      <c r="G605" s="209"/>
      <c r="H605" s="209" t="s">
        <v>1812</v>
      </c>
      <c r="I605" s="189" t="s">
        <v>1725</v>
      </c>
      <c r="J605" s="231" t="str">
        <f t="shared" si="22"/>
        <v>TungstenGTP</v>
      </c>
      <c r="K605" s="231" t="str">
        <f t="shared" si="23"/>
        <v>TungstenGTP</v>
      </c>
    </row>
    <row r="606" spans="1:11">
      <c r="A606" s="209" t="s">
        <v>1122</v>
      </c>
      <c r="B606" s="209" t="s">
        <v>1368</v>
      </c>
      <c r="C606" s="209" t="s">
        <v>1368</v>
      </c>
      <c r="D606" s="209" t="s">
        <v>1090</v>
      </c>
      <c r="E606" s="209" t="s">
        <v>785</v>
      </c>
      <c r="F606" s="209" t="s">
        <v>13217</v>
      </c>
      <c r="G606" s="209"/>
      <c r="H606" s="209" t="s">
        <v>1810</v>
      </c>
      <c r="I606" s="189" t="s">
        <v>13601</v>
      </c>
      <c r="J606" s="231" t="str">
        <f t="shared" si="22"/>
        <v>TungstenGuangdong Xianglu Tungsten Co., Ltd.</v>
      </c>
      <c r="K606" s="231" t="str">
        <f t="shared" si="23"/>
        <v>TungstenGuangdong Xianglu Tungsten Co., Ltd.</v>
      </c>
    </row>
    <row r="607" spans="1:11">
      <c r="A607" s="209" t="s">
        <v>1122</v>
      </c>
      <c r="B607" s="209" t="s">
        <v>2317</v>
      </c>
      <c r="C607" s="209" t="s">
        <v>15050</v>
      </c>
      <c r="D607" s="209" t="s">
        <v>1091</v>
      </c>
      <c r="E607" s="209" t="s">
        <v>1415</v>
      </c>
      <c r="F607" s="209" t="s">
        <v>13217</v>
      </c>
      <c r="G607" s="209"/>
      <c r="H607" s="209" t="s">
        <v>1737</v>
      </c>
      <c r="I607" s="189" t="s">
        <v>1536</v>
      </c>
      <c r="J607" s="231" t="str">
        <f t="shared" si="22"/>
        <v>TungstenH.C. Starck Smelting GmbH &amp; Co. KG</v>
      </c>
      <c r="K607" s="231" t="str">
        <f t="shared" si="23"/>
        <v>TungstenH.C. Starck Smelting GmbH &amp; Co. KG</v>
      </c>
    </row>
    <row r="608" spans="1:11">
      <c r="A608" s="209" t="s">
        <v>1122</v>
      </c>
      <c r="B608" s="209" t="s">
        <v>2518</v>
      </c>
      <c r="C608" s="209" t="s">
        <v>2518</v>
      </c>
      <c r="D608" s="209" t="s">
        <v>1091</v>
      </c>
      <c r="E608" s="209" t="s">
        <v>1414</v>
      </c>
      <c r="F608" s="209" t="s">
        <v>13217</v>
      </c>
      <c r="G608" s="209"/>
      <c r="H608" s="209" t="s">
        <v>1736</v>
      </c>
      <c r="I608" s="189" t="s">
        <v>4228</v>
      </c>
      <c r="J608" s="231" t="str">
        <f t="shared" si="22"/>
        <v>TungstenH.C. Starck Tungsten GmbH</v>
      </c>
      <c r="K608" s="231" t="str">
        <f t="shared" si="23"/>
        <v>TungstenH.C. Starck Tungsten GmbH</v>
      </c>
    </row>
    <row r="609" spans="1:11">
      <c r="A609" s="209" t="s">
        <v>1122</v>
      </c>
      <c r="B609" s="209" t="s">
        <v>12915</v>
      </c>
      <c r="C609" s="209" t="s">
        <v>147</v>
      </c>
      <c r="D609" s="209" t="s">
        <v>1090</v>
      </c>
      <c r="E609" s="209" t="s">
        <v>137</v>
      </c>
      <c r="F609" s="209" t="s">
        <v>13217</v>
      </c>
      <c r="G609" s="209"/>
      <c r="H609" s="209" t="s">
        <v>1759</v>
      </c>
      <c r="I609" s="189" t="s">
        <v>13596</v>
      </c>
      <c r="J609" s="231" t="str">
        <f t="shared" si="22"/>
        <v>TungstenHan River Pelican State Alloy Co., Ltd.</v>
      </c>
      <c r="K609" s="231" t="str">
        <f t="shared" si="23"/>
        <v>TungstenHan River Pelican State Alloy Co., Ltd.</v>
      </c>
    </row>
    <row r="610" spans="1:11">
      <c r="A610" s="209" t="s">
        <v>1122</v>
      </c>
      <c r="B610" s="209" t="s">
        <v>15467</v>
      </c>
      <c r="C610" s="209" t="s">
        <v>15467</v>
      </c>
      <c r="D610" s="209" t="s">
        <v>1101</v>
      </c>
      <c r="E610" s="209" t="s">
        <v>15468</v>
      </c>
      <c r="F610" s="209" t="s">
        <v>13217</v>
      </c>
      <c r="G610" s="209"/>
      <c r="H610" s="209" t="s">
        <v>15469</v>
      </c>
      <c r="I610" s="189" t="s">
        <v>12847</v>
      </c>
      <c r="J610" s="231" t="str">
        <f t="shared" si="22"/>
        <v>TungstenHANNAE FOR T Co., Ltd.</v>
      </c>
      <c r="K610" s="231" t="str">
        <f t="shared" si="23"/>
        <v>TungstenHANNAE FOR T Co., Ltd.</v>
      </c>
    </row>
    <row r="611" spans="1:11">
      <c r="A611" s="209" t="s">
        <v>1122</v>
      </c>
      <c r="B611" s="209" t="s">
        <v>15518</v>
      </c>
      <c r="C611" s="209" t="s">
        <v>15518</v>
      </c>
      <c r="D611" s="209" t="s">
        <v>1090</v>
      </c>
      <c r="E611" s="209" t="s">
        <v>13845</v>
      </c>
      <c r="F611" s="209" t="s">
        <v>13217</v>
      </c>
      <c r="G611" s="209"/>
      <c r="H611" s="209" t="s">
        <v>15104</v>
      </c>
      <c r="I611" s="189" t="s">
        <v>13601</v>
      </c>
      <c r="J611" s="231" t="str">
        <f t="shared" si="22"/>
        <v>TungstenHubei Green Tungsten Co., Ltd.</v>
      </c>
      <c r="K611" s="231" t="str">
        <f t="shared" si="23"/>
        <v>TungstenHubei Green Tungsten Co., Ltd.</v>
      </c>
    </row>
    <row r="612" spans="1:11">
      <c r="A612" s="209" t="s">
        <v>1122</v>
      </c>
      <c r="B612" s="209" t="s">
        <v>13791</v>
      </c>
      <c r="C612" s="209" t="s">
        <v>15519</v>
      </c>
      <c r="D612" s="209" t="s">
        <v>1090</v>
      </c>
      <c r="E612" s="209" t="s">
        <v>789</v>
      </c>
      <c r="F612" s="209" t="s">
        <v>13217</v>
      </c>
      <c r="G612" s="209"/>
      <c r="H612" s="209" t="s">
        <v>1728</v>
      </c>
      <c r="I612" s="189" t="s">
        <v>13600</v>
      </c>
      <c r="J612" s="231" t="str">
        <f t="shared" si="22"/>
        <v>TungstenHuman Chun-Chang non-ferrous Smelting &amp; Concentrating Co., Ltd.</v>
      </c>
      <c r="K612" s="231" t="str">
        <f t="shared" si="23"/>
        <v>TungstenHuman Chun-Chang non-ferrous Smelting &amp; Concentrating Co., Ltd.</v>
      </c>
    </row>
    <row r="613" spans="1:11">
      <c r="A613" s="209" t="s">
        <v>1122</v>
      </c>
      <c r="B613" s="209" t="s">
        <v>2197</v>
      </c>
      <c r="C613" s="209" t="s">
        <v>2197</v>
      </c>
      <c r="D613" s="209" t="s">
        <v>1090</v>
      </c>
      <c r="E613" s="209" t="s">
        <v>788</v>
      </c>
      <c r="F613" s="209" t="s">
        <v>13217</v>
      </c>
      <c r="G613" s="209"/>
      <c r="H613" s="209" t="s">
        <v>2118</v>
      </c>
      <c r="I613" s="189" t="s">
        <v>13600</v>
      </c>
      <c r="J613" s="231" t="str">
        <f t="shared" si="22"/>
        <v>TungstenHunan Chenzhou Mining Co., Ltd.</v>
      </c>
      <c r="K613" s="231" t="str">
        <f t="shared" si="23"/>
        <v>TungstenHunan Chenzhou Mining Co., Ltd.</v>
      </c>
    </row>
    <row r="614" spans="1:11">
      <c r="A614" s="209" t="s">
        <v>1122</v>
      </c>
      <c r="B614" s="209" t="s">
        <v>1365</v>
      </c>
      <c r="C614" s="209" t="s">
        <v>2197</v>
      </c>
      <c r="D614" s="209" t="s">
        <v>1090</v>
      </c>
      <c r="E614" s="209" t="s">
        <v>788</v>
      </c>
      <c r="F614" s="209" t="s">
        <v>13217</v>
      </c>
      <c r="G614" s="209"/>
      <c r="H614" s="209" t="s">
        <v>2118</v>
      </c>
      <c r="I614" s="189" t="s">
        <v>13600</v>
      </c>
      <c r="J614" s="231" t="str">
        <f t="shared" si="22"/>
        <v>TungstenHunan Chenzhou Mining Group Co., Ltd.</v>
      </c>
      <c r="K614" s="231" t="str">
        <f t="shared" si="23"/>
        <v>TungstenHunan Chenzhou Mining Group Co., Ltd.</v>
      </c>
    </row>
    <row r="615" spans="1:11">
      <c r="A615" s="209" t="s">
        <v>1122</v>
      </c>
      <c r="B615" s="209" t="s">
        <v>1369</v>
      </c>
      <c r="C615" s="209" t="s">
        <v>15519</v>
      </c>
      <c r="D615" s="209" t="s">
        <v>1090</v>
      </c>
      <c r="E615" s="209" t="s">
        <v>789</v>
      </c>
      <c r="F615" s="209" t="s">
        <v>13217</v>
      </c>
      <c r="G615" s="209"/>
      <c r="H615" s="209" t="s">
        <v>1728</v>
      </c>
      <c r="I615" s="189" t="s">
        <v>13600</v>
      </c>
      <c r="J615" s="231" t="str">
        <f t="shared" si="22"/>
        <v>TungstenHunan Chunchang Nonferrous Metals Co., Ltd.</v>
      </c>
      <c r="K615" s="231" t="str">
        <f t="shared" si="23"/>
        <v>TungstenHunan Chunchang Nonferrous Metals Co., Ltd.</v>
      </c>
    </row>
    <row r="616" spans="1:11">
      <c r="A616" s="209" t="s">
        <v>1122</v>
      </c>
      <c r="B616" s="209" t="s">
        <v>15519</v>
      </c>
      <c r="C616" s="209" t="s">
        <v>15519</v>
      </c>
      <c r="D616" s="209" t="s">
        <v>1090</v>
      </c>
      <c r="E616" s="209" t="s">
        <v>789</v>
      </c>
      <c r="F616" s="209" t="s">
        <v>13217</v>
      </c>
      <c r="G616" s="209"/>
      <c r="H616" s="209" t="s">
        <v>1728</v>
      </c>
      <c r="I616" s="189" t="s">
        <v>13600</v>
      </c>
      <c r="J616" s="231" t="str">
        <f t="shared" si="22"/>
        <v>TungstenHunan Jintai New Material Co., Ltd.</v>
      </c>
      <c r="K616" s="231" t="str">
        <f t="shared" si="23"/>
        <v>TungstenHunan Jintai New Material Co., Ltd.</v>
      </c>
    </row>
    <row r="617" spans="1:11">
      <c r="A617" s="209" t="s">
        <v>1122</v>
      </c>
      <c r="B617" s="209" t="s">
        <v>15514</v>
      </c>
      <c r="C617" s="209" t="s">
        <v>15514</v>
      </c>
      <c r="D617" s="209" t="s">
        <v>1090</v>
      </c>
      <c r="E617" s="209" t="s">
        <v>1394</v>
      </c>
      <c r="F617" s="209" t="s">
        <v>13217</v>
      </c>
      <c r="G617" s="209"/>
      <c r="H617" s="209" t="s">
        <v>1760</v>
      </c>
      <c r="I617" s="189" t="s">
        <v>13600</v>
      </c>
      <c r="J617" s="231" t="str">
        <f t="shared" si="22"/>
        <v>TungstenHunan Shizhuyuan Nonferrous Metals Co., Ltd. Chenzhou Tungsten Products Branch</v>
      </c>
      <c r="K617" s="231" t="str">
        <f t="shared" si="23"/>
        <v>TungstenHunan Shizhuyuan Nonferrous Metals Co., Ltd. Chenzhou Tungsten Products Branch</v>
      </c>
    </row>
    <row r="618" spans="1:11">
      <c r="A618" s="209" t="s">
        <v>1122</v>
      </c>
      <c r="B618" s="209" t="s">
        <v>1827</v>
      </c>
      <c r="C618" s="209" t="s">
        <v>1827</v>
      </c>
      <c r="D618" s="209" t="s">
        <v>873</v>
      </c>
      <c r="E618" s="209" t="s">
        <v>1828</v>
      </c>
      <c r="F618" s="209" t="s">
        <v>13217</v>
      </c>
      <c r="G618" s="209"/>
      <c r="H618" s="209" t="s">
        <v>1829</v>
      </c>
      <c r="I618" s="189" t="s">
        <v>10004</v>
      </c>
      <c r="J618" s="231" t="str">
        <f t="shared" si="22"/>
        <v>TungstenHydrometallurg, JSC</v>
      </c>
      <c r="K618" s="231" t="str">
        <f t="shared" si="23"/>
        <v>TungstenHydrometallurg, JSC</v>
      </c>
    </row>
    <row r="619" spans="1:11">
      <c r="A619" s="209" t="s">
        <v>1122</v>
      </c>
      <c r="B619" s="209" t="s">
        <v>1370</v>
      </c>
      <c r="C619" s="209" t="s">
        <v>1370</v>
      </c>
      <c r="D619" s="209" t="s">
        <v>1098</v>
      </c>
      <c r="E619" s="209" t="s">
        <v>790</v>
      </c>
      <c r="F619" s="209" t="s">
        <v>13217</v>
      </c>
      <c r="G619" s="209"/>
      <c r="H619" s="209" t="s">
        <v>2119</v>
      </c>
      <c r="I619" s="189" t="s">
        <v>1568</v>
      </c>
      <c r="J619" s="231" t="str">
        <f t="shared" si="22"/>
        <v>TungstenJapan New Metals Co., Ltd.</v>
      </c>
      <c r="K619" s="231" t="str">
        <f t="shared" si="23"/>
        <v>TungstenJapan New Metals Co., Ltd.</v>
      </c>
    </row>
    <row r="620" spans="1:11">
      <c r="A620" s="209" t="s">
        <v>1122</v>
      </c>
      <c r="B620" s="209" t="s">
        <v>1416</v>
      </c>
      <c r="C620" s="209" t="s">
        <v>1416</v>
      </c>
      <c r="D620" s="209" t="s">
        <v>1090</v>
      </c>
      <c r="E620" s="209" t="s">
        <v>1417</v>
      </c>
      <c r="F620" s="209" t="s">
        <v>13217</v>
      </c>
      <c r="G620" s="209"/>
      <c r="H620" s="209" t="s">
        <v>1759</v>
      </c>
      <c r="I620" s="189" t="s">
        <v>13596</v>
      </c>
      <c r="J620" s="231" t="str">
        <f t="shared" si="22"/>
        <v>TungstenJiangwu H.C. Starck Tungsten Products Co., Ltd.</v>
      </c>
      <c r="K620" s="231" t="str">
        <f t="shared" si="23"/>
        <v>TungstenJiangwu H.C. Starck Tungsten Products Co., Ltd.</v>
      </c>
    </row>
    <row r="621" spans="1:11">
      <c r="A621" s="209" t="s">
        <v>1122</v>
      </c>
      <c r="B621" s="209" t="s">
        <v>153</v>
      </c>
      <c r="C621" s="209" t="s">
        <v>153</v>
      </c>
      <c r="D621" s="209" t="s">
        <v>1090</v>
      </c>
      <c r="E621" s="209" t="s">
        <v>135</v>
      </c>
      <c r="F621" s="209" t="s">
        <v>13217</v>
      </c>
      <c r="G621" s="209"/>
      <c r="H621" s="209" t="s">
        <v>1821</v>
      </c>
      <c r="I621" s="189" t="s">
        <v>13596</v>
      </c>
      <c r="J621" s="231" t="str">
        <f t="shared" si="22"/>
        <v>TungstenJiangxi Gan Bei Tungsten Co., Ltd.</v>
      </c>
      <c r="K621" s="231" t="str">
        <f t="shared" si="23"/>
        <v>TungstenJiangxi Gan Bei Tungsten Co., Ltd.</v>
      </c>
    </row>
    <row r="622" spans="1:11">
      <c r="A622" s="209" t="s">
        <v>1122</v>
      </c>
      <c r="B622" s="209" t="s">
        <v>806</v>
      </c>
      <c r="C622" s="209" t="s">
        <v>806</v>
      </c>
      <c r="D622" s="209" t="s">
        <v>1090</v>
      </c>
      <c r="E622" s="209" t="s">
        <v>795</v>
      </c>
      <c r="F622" s="209" t="s">
        <v>13217</v>
      </c>
      <c r="G622" s="209"/>
      <c r="H622" s="209" t="s">
        <v>1818</v>
      </c>
      <c r="I622" s="189" t="s">
        <v>13596</v>
      </c>
      <c r="J622" s="231" t="str">
        <f t="shared" si="22"/>
        <v>TungstenJiangxi Minmetals Gao'an Non-ferrous Metals Co., Ltd.</v>
      </c>
      <c r="K622" s="231" t="str">
        <f t="shared" si="23"/>
        <v>TungstenJiangxi Minmetals Gao'an Non-ferrous Metals Co., Ltd.</v>
      </c>
    </row>
    <row r="623" spans="1:11">
      <c r="A623" s="209" t="s">
        <v>1122</v>
      </c>
      <c r="B623" s="209" t="s">
        <v>150</v>
      </c>
      <c r="C623" s="209" t="s">
        <v>150</v>
      </c>
      <c r="D623" s="209" t="s">
        <v>1090</v>
      </c>
      <c r="E623" s="209" t="s">
        <v>140</v>
      </c>
      <c r="F623" s="209" t="s">
        <v>13217</v>
      </c>
      <c r="G623" s="209"/>
      <c r="H623" s="209" t="s">
        <v>1819</v>
      </c>
      <c r="I623" s="189" t="s">
        <v>13596</v>
      </c>
      <c r="J623" s="231" t="str">
        <f t="shared" si="22"/>
        <v>TungstenJiangxi Tonggu Non-ferrous Metallurgical &amp; Chemical Co., Ltd.</v>
      </c>
      <c r="K623" s="231" t="str">
        <f t="shared" si="23"/>
        <v>TungstenJiangxi Tonggu Non-ferrous Metallurgical &amp; Chemical Co., Ltd.</v>
      </c>
    </row>
    <row r="624" spans="1:11">
      <c r="A624" s="189" t="s">
        <v>1122</v>
      </c>
      <c r="B624" s="189" t="s">
        <v>149</v>
      </c>
      <c r="C624" s="189" t="s">
        <v>149</v>
      </c>
      <c r="D624" s="189" t="s">
        <v>1090</v>
      </c>
      <c r="E624" s="189" t="s">
        <v>139</v>
      </c>
      <c r="F624" s="209" t="s">
        <v>13217</v>
      </c>
      <c r="H624" s="283" t="s">
        <v>1759</v>
      </c>
      <c r="I624" s="283" t="s">
        <v>13596</v>
      </c>
      <c r="J624" s="231" t="str">
        <f t="shared" si="22"/>
        <v>TungstenJiangxi Xinsheng Tungsten Industry Co., Ltd.</v>
      </c>
      <c r="K624" s="231" t="str">
        <f t="shared" si="23"/>
        <v>TungstenJiangxi Xinsheng Tungsten Industry Co., Ltd.</v>
      </c>
    </row>
    <row r="625" spans="1:11">
      <c r="A625" s="189" t="s">
        <v>1122</v>
      </c>
      <c r="B625" s="189" t="s">
        <v>148</v>
      </c>
      <c r="C625" s="189" t="s">
        <v>148</v>
      </c>
      <c r="D625" s="189" t="s">
        <v>1090</v>
      </c>
      <c r="E625" s="189" t="s">
        <v>138</v>
      </c>
      <c r="F625" s="209" t="s">
        <v>13217</v>
      </c>
      <c r="H625" s="209" t="s">
        <v>1759</v>
      </c>
      <c r="I625" s="209" t="s">
        <v>13596</v>
      </c>
      <c r="J625" s="231" t="str">
        <f t="shared" si="22"/>
        <v>TungstenJiangxi Yaosheng Tungsten Co., Ltd.</v>
      </c>
      <c r="K625" s="231" t="str">
        <f t="shared" si="23"/>
        <v>TungstenJiangxi Yaosheng Tungsten Co., Ltd.</v>
      </c>
    </row>
    <row r="626" spans="1:11">
      <c r="A626" s="189" t="s">
        <v>1122</v>
      </c>
      <c r="B626" s="189" t="s">
        <v>15466</v>
      </c>
      <c r="C626" s="189" t="s">
        <v>15518</v>
      </c>
      <c r="D626" s="189" t="s">
        <v>1090</v>
      </c>
      <c r="E626" s="189" t="s">
        <v>13845</v>
      </c>
      <c r="F626" s="209" t="s">
        <v>13217</v>
      </c>
      <c r="H626" s="209" t="s">
        <v>15104</v>
      </c>
      <c r="I626" s="209" t="s">
        <v>13601</v>
      </c>
      <c r="J626" s="231" t="str">
        <f t="shared" si="22"/>
        <v>TungstenJingmen Dewei GEM Tungsten Resources Recycling Co., Ltd.</v>
      </c>
      <c r="K626" s="231" t="str">
        <f t="shared" si="23"/>
        <v>TungstenJingmen Dewei GEM Tungsten Resources Recycling Co., Ltd.</v>
      </c>
    </row>
    <row r="627" spans="1:11">
      <c r="A627" s="189" t="s">
        <v>1122</v>
      </c>
      <c r="B627" s="189" t="s">
        <v>13792</v>
      </c>
      <c r="C627" s="189" t="s">
        <v>13792</v>
      </c>
      <c r="D627" s="189" t="s">
        <v>873</v>
      </c>
      <c r="E627" s="189" t="s">
        <v>13793</v>
      </c>
      <c r="F627" s="209" t="s">
        <v>13217</v>
      </c>
      <c r="H627" s="283" t="s">
        <v>13805</v>
      </c>
      <c r="I627" s="283" t="s">
        <v>9921</v>
      </c>
      <c r="J627" s="231" t="str">
        <f t="shared" si="22"/>
        <v>TungstenJSC "Kirovgrad Hard Alloys Plant"</v>
      </c>
      <c r="K627" s="231" t="str">
        <f t="shared" si="23"/>
        <v>TungstenJSC "Kirovgrad Hard Alloys Plant"</v>
      </c>
    </row>
    <row r="628" spans="1:11">
      <c r="A628" s="189" t="s">
        <v>1122</v>
      </c>
      <c r="B628" s="189" t="s">
        <v>15834</v>
      </c>
      <c r="C628" s="189" t="s">
        <v>15834</v>
      </c>
      <c r="D628" s="189" t="s">
        <v>882</v>
      </c>
      <c r="E628" s="189" t="s">
        <v>15835</v>
      </c>
      <c r="F628" s="209" t="s">
        <v>13217</v>
      </c>
      <c r="H628" s="283" t="s">
        <v>15846</v>
      </c>
      <c r="I628" s="283" t="s">
        <v>12064</v>
      </c>
      <c r="J628" s="231" t="str">
        <f t="shared" si="22"/>
        <v>TungstenKenee Mining Corporation Vietnam</v>
      </c>
      <c r="K628" s="231" t="str">
        <f t="shared" si="23"/>
        <v>TungstenKenee Mining Corporation Vietnam</v>
      </c>
    </row>
    <row r="629" spans="1:11">
      <c r="A629" s="189" t="s">
        <v>1122</v>
      </c>
      <c r="B629" s="189" t="s">
        <v>146</v>
      </c>
      <c r="C629" s="189" t="s">
        <v>146</v>
      </c>
      <c r="D629" s="189" t="s">
        <v>2415</v>
      </c>
      <c r="E629" s="189" t="s">
        <v>791</v>
      </c>
      <c r="F629" s="209" t="s">
        <v>13217</v>
      </c>
      <c r="H629" s="283" t="s">
        <v>1813</v>
      </c>
      <c r="I629" s="283" t="s">
        <v>1742</v>
      </c>
      <c r="J629" s="231" t="str">
        <f t="shared" si="22"/>
        <v>TungstenKennametal Fallon</v>
      </c>
      <c r="K629" s="231" t="str">
        <f t="shared" si="23"/>
        <v>TungstenKennametal Fallon</v>
      </c>
    </row>
    <row r="630" spans="1:11">
      <c r="A630" s="189" t="s">
        <v>1122</v>
      </c>
      <c r="B630" s="189" t="s">
        <v>145</v>
      </c>
      <c r="C630" s="189" t="s">
        <v>145</v>
      </c>
      <c r="D630" s="189" t="s">
        <v>2415</v>
      </c>
      <c r="E630" s="189" t="s">
        <v>784</v>
      </c>
      <c r="F630" s="209" t="s">
        <v>13217</v>
      </c>
      <c r="H630" s="283" t="s">
        <v>1808</v>
      </c>
      <c r="I630" s="283" t="s">
        <v>1809</v>
      </c>
      <c r="J630" s="231" t="str">
        <f t="shared" si="22"/>
        <v>TungstenKennametal Huntsville</v>
      </c>
      <c r="K630" s="231" t="str">
        <f t="shared" si="23"/>
        <v>TungstenKennametal Huntsville</v>
      </c>
    </row>
    <row r="631" spans="1:11">
      <c r="A631" s="189" t="s">
        <v>1122</v>
      </c>
      <c r="B631" s="189" t="s">
        <v>13794</v>
      </c>
      <c r="C631" s="189" t="s">
        <v>13794</v>
      </c>
      <c r="D631" s="189" t="s">
        <v>2414</v>
      </c>
      <c r="E631" s="189" t="s">
        <v>13795</v>
      </c>
      <c r="F631" s="209" t="s">
        <v>13217</v>
      </c>
      <c r="H631" s="283" t="s">
        <v>13806</v>
      </c>
      <c r="I631" s="283" t="s">
        <v>11462</v>
      </c>
      <c r="J631" s="231" t="str">
        <f t="shared" si="22"/>
        <v>TungstenLianyou Metals Co., Ltd.</v>
      </c>
      <c r="K631" s="231" t="str">
        <f t="shared" si="23"/>
        <v>TungstenLianyou Metals Co., Ltd.</v>
      </c>
    </row>
    <row r="632" spans="1:11">
      <c r="A632" s="189" t="s">
        <v>1122</v>
      </c>
      <c r="B632" s="189" t="s">
        <v>15836</v>
      </c>
      <c r="C632" s="189" t="s">
        <v>15836</v>
      </c>
      <c r="D632" s="189" t="s">
        <v>2414</v>
      </c>
      <c r="E632" s="189" t="s">
        <v>15837</v>
      </c>
      <c r="F632" s="209" t="s">
        <v>13217</v>
      </c>
      <c r="H632" s="283" t="s">
        <v>15847</v>
      </c>
      <c r="I632" s="283" t="s">
        <v>11468</v>
      </c>
      <c r="J632" s="231" t="str">
        <f t="shared" si="22"/>
        <v>TungstenLianyou Resources Co., Ltd.</v>
      </c>
      <c r="K632" s="231" t="str">
        <f t="shared" si="23"/>
        <v>TungstenLianyou Resources Co., Ltd.</v>
      </c>
    </row>
    <row r="633" spans="1:11">
      <c r="A633" s="189" t="s">
        <v>1122</v>
      </c>
      <c r="B633" s="189" t="s">
        <v>15470</v>
      </c>
      <c r="C633" s="189" t="s">
        <v>15470</v>
      </c>
      <c r="D633" s="189" t="s">
        <v>873</v>
      </c>
      <c r="E633" s="189" t="s">
        <v>15471</v>
      </c>
      <c r="F633" s="209" t="s">
        <v>13217</v>
      </c>
      <c r="H633" s="283" t="s">
        <v>15472</v>
      </c>
      <c r="I633" s="283" t="s">
        <v>9957</v>
      </c>
      <c r="J633" s="231" t="str">
        <f t="shared" si="22"/>
        <v>TungstenLLC Vostok</v>
      </c>
      <c r="K633" s="231" t="str">
        <f t="shared" si="23"/>
        <v>TungstenLLC Vostok</v>
      </c>
    </row>
    <row r="634" spans="1:11">
      <c r="A634" s="189" t="s">
        <v>1122</v>
      </c>
      <c r="B634" s="189" t="s">
        <v>15838</v>
      </c>
      <c r="C634" s="189" t="s">
        <v>15838</v>
      </c>
      <c r="D634" s="189" t="s">
        <v>1105</v>
      </c>
      <c r="E634" s="189" t="s">
        <v>15839</v>
      </c>
      <c r="F634" s="209" t="s">
        <v>13217</v>
      </c>
      <c r="H634" s="283" t="s">
        <v>15848</v>
      </c>
      <c r="I634" s="283" t="s">
        <v>8674</v>
      </c>
      <c r="J634" s="231" t="str">
        <f t="shared" si="22"/>
        <v>TungstenMALAMET SMELTING SDN. BHD.</v>
      </c>
      <c r="K634" s="231" t="str">
        <f t="shared" si="23"/>
        <v>TungstenMALAMET SMELTING SDN. BHD.</v>
      </c>
    </row>
    <row r="635" spans="1:11">
      <c r="A635" s="189" t="s">
        <v>1122</v>
      </c>
      <c r="B635" s="189" t="s">
        <v>151</v>
      </c>
      <c r="C635" s="189" t="s">
        <v>151</v>
      </c>
      <c r="D635" s="189" t="s">
        <v>1090</v>
      </c>
      <c r="E635" s="189" t="s">
        <v>141</v>
      </c>
      <c r="F635" s="209" t="s">
        <v>13217</v>
      </c>
      <c r="H635" s="283" t="s">
        <v>15849</v>
      </c>
      <c r="I635" s="283" t="s">
        <v>13605</v>
      </c>
      <c r="J635" s="231" t="str">
        <f t="shared" si="22"/>
        <v>TungstenMalipo Haiyu Tungsten Co., Ltd.</v>
      </c>
      <c r="K635" s="231" t="str">
        <f t="shared" si="23"/>
        <v>TungstenMalipo Haiyu Tungsten Co., Ltd.</v>
      </c>
    </row>
    <row r="636" spans="1:11">
      <c r="A636" s="189" t="s">
        <v>1122</v>
      </c>
      <c r="B636" s="189" t="s">
        <v>15094</v>
      </c>
      <c r="C636" s="189" t="s">
        <v>15094</v>
      </c>
      <c r="D636" s="189" t="s">
        <v>882</v>
      </c>
      <c r="E636" s="189" t="s">
        <v>1418</v>
      </c>
      <c r="F636" s="209" t="s">
        <v>13217</v>
      </c>
      <c r="H636" s="283" t="s">
        <v>1823</v>
      </c>
      <c r="I636" s="283" t="s">
        <v>12112</v>
      </c>
      <c r="J636" s="231" t="str">
        <f t="shared" si="22"/>
        <v>TungstenMasan High-Tech Materials</v>
      </c>
      <c r="K636" s="231" t="str">
        <f t="shared" si="23"/>
        <v>TungstenMasan High-Tech Materials</v>
      </c>
    </row>
    <row r="637" spans="1:11">
      <c r="A637" s="189" t="s">
        <v>1122</v>
      </c>
      <c r="B637" s="189" t="s">
        <v>13796</v>
      </c>
      <c r="C637" s="189" t="s">
        <v>15094</v>
      </c>
      <c r="D637" s="189" t="s">
        <v>882</v>
      </c>
      <c r="E637" s="189" t="s">
        <v>1418</v>
      </c>
      <c r="F637" s="209" t="s">
        <v>13217</v>
      </c>
      <c r="H637" s="283" t="s">
        <v>1823</v>
      </c>
      <c r="I637" s="283" t="s">
        <v>12112</v>
      </c>
      <c r="J637" s="231" t="str">
        <f t="shared" si="22"/>
        <v>TungstenMasan Tungsten Chemical LLC (MTC)</v>
      </c>
      <c r="K637" s="231" t="str">
        <f t="shared" si="23"/>
        <v>TungstenMasan Tungsten Chemical LLC (MTC)</v>
      </c>
    </row>
    <row r="638" spans="1:11">
      <c r="A638" s="189" t="s">
        <v>1122</v>
      </c>
      <c r="B638" s="189" t="s">
        <v>2519</v>
      </c>
      <c r="C638" s="189" t="s">
        <v>2519</v>
      </c>
      <c r="D638" s="189" t="s">
        <v>873</v>
      </c>
      <c r="E638" s="189" t="s">
        <v>2254</v>
      </c>
      <c r="F638" s="209" t="s">
        <v>13217</v>
      </c>
      <c r="H638" s="189" t="s">
        <v>2255</v>
      </c>
      <c r="I638" s="189" t="s">
        <v>9937</v>
      </c>
      <c r="J638" s="231" t="str">
        <f t="shared" si="22"/>
        <v>TungstenMoliren Ltd.</v>
      </c>
      <c r="K638" s="231" t="str">
        <f t="shared" si="23"/>
        <v>TungstenMoliren Ltd.</v>
      </c>
    </row>
    <row r="639" spans="1:11">
      <c r="A639" s="189" t="s">
        <v>1122</v>
      </c>
      <c r="B639" s="189" t="s">
        <v>15520</v>
      </c>
      <c r="C639" s="189" t="s">
        <v>15520</v>
      </c>
      <c r="D639" s="189" t="s">
        <v>882</v>
      </c>
      <c r="E639" s="189" t="s">
        <v>15521</v>
      </c>
      <c r="F639" s="209" t="s">
        <v>13217</v>
      </c>
      <c r="H639" s="189" t="s">
        <v>15527</v>
      </c>
      <c r="I639" s="189" t="s">
        <v>12116</v>
      </c>
      <c r="J639" s="231" t="str">
        <f t="shared" si="22"/>
        <v>TungstenNam Viet Cromit Joint Stock Company</v>
      </c>
      <c r="K639" s="231" t="str">
        <f t="shared" si="23"/>
        <v>TungstenNam Viet Cromit Joint Stock Company</v>
      </c>
    </row>
    <row r="640" spans="1:11">
      <c r="A640" s="189" t="s">
        <v>1122</v>
      </c>
      <c r="B640" s="189" t="s">
        <v>15522</v>
      </c>
      <c r="C640" s="189" t="s">
        <v>15520</v>
      </c>
      <c r="D640" s="189" t="s">
        <v>882</v>
      </c>
      <c r="E640" s="189" t="s">
        <v>15521</v>
      </c>
      <c r="F640" s="209" t="s">
        <v>13217</v>
      </c>
      <c r="H640" s="189" t="s">
        <v>15527</v>
      </c>
      <c r="I640" s="189" t="s">
        <v>12116</v>
      </c>
      <c r="J640" s="231" t="str">
        <f t="shared" ref="J640:J645" si="24">A640&amp;B640</f>
        <v>TungstenNan Viet Ferrochrome Co., Ltd.</v>
      </c>
      <c r="K640" s="231" t="str">
        <f t="shared" ref="K640:K645" si="25">A640&amp;B640</f>
        <v>TungstenNan Viet Ferrochrome Co., Ltd.</v>
      </c>
    </row>
    <row r="641" spans="1:11">
      <c r="A641" s="189" t="s">
        <v>1122</v>
      </c>
      <c r="B641" s="189" t="s">
        <v>1824</v>
      </c>
      <c r="C641" s="189" t="s">
        <v>1824</v>
      </c>
      <c r="D641" s="189" t="s">
        <v>2415</v>
      </c>
      <c r="E641" s="189" t="s">
        <v>1825</v>
      </c>
      <c r="F641" s="209" t="s">
        <v>13217</v>
      </c>
      <c r="H641" s="189" t="s">
        <v>1826</v>
      </c>
      <c r="I641" s="189" t="s">
        <v>1609</v>
      </c>
      <c r="J641" s="231" t="str">
        <f t="shared" si="24"/>
        <v>TungstenNiagara Refining LLC</v>
      </c>
      <c r="K641" s="231" t="str">
        <f t="shared" si="25"/>
        <v>TungstenNiagara Refining LLC</v>
      </c>
    </row>
    <row r="642" spans="1:11">
      <c r="A642" s="189" t="s">
        <v>1122</v>
      </c>
      <c r="B642" s="189" t="s">
        <v>13832</v>
      </c>
      <c r="C642" s="189" t="s">
        <v>13832</v>
      </c>
      <c r="D642" s="189" t="s">
        <v>873</v>
      </c>
      <c r="E642" s="189" t="s">
        <v>13846</v>
      </c>
      <c r="F642" s="209" t="s">
        <v>13217</v>
      </c>
      <c r="H642" s="189" t="s">
        <v>13854</v>
      </c>
      <c r="I642" s="189" t="s">
        <v>13855</v>
      </c>
      <c r="J642" s="231" t="str">
        <f t="shared" si="24"/>
        <v>TungstenNPP Tyazhmetprom LLC</v>
      </c>
      <c r="K642" s="231" t="str">
        <f t="shared" si="25"/>
        <v>TungstenNPP Tyazhmetprom LLC</v>
      </c>
    </row>
    <row r="643" spans="1:11">
      <c r="A643" s="189" t="s">
        <v>1122</v>
      </c>
      <c r="B643" s="189" t="s">
        <v>1419</v>
      </c>
      <c r="C643" s="189" t="s">
        <v>15094</v>
      </c>
      <c r="D643" s="189" t="s">
        <v>882</v>
      </c>
      <c r="E643" s="189" t="s">
        <v>1418</v>
      </c>
      <c r="F643" s="209" t="s">
        <v>13217</v>
      </c>
      <c r="H643" s="189" t="s">
        <v>1823</v>
      </c>
      <c r="I643" s="189" t="s">
        <v>12112</v>
      </c>
      <c r="J643" s="231" t="str">
        <f t="shared" si="24"/>
        <v>TungstenNui Phao H.C. Starck Tungsten Chemicals Manufacturing LLC</v>
      </c>
      <c r="K643" s="231" t="str">
        <f t="shared" si="25"/>
        <v>TungstenNui Phao H.C. Starck Tungsten Chemicals Manufacturing LLC</v>
      </c>
    </row>
    <row r="644" spans="1:11">
      <c r="A644" s="189" t="s">
        <v>1122</v>
      </c>
      <c r="B644" s="189" t="s">
        <v>15095</v>
      </c>
      <c r="C644" s="189" t="s">
        <v>15095</v>
      </c>
      <c r="D644" s="189" t="s">
        <v>873</v>
      </c>
      <c r="E644" s="189" t="s">
        <v>15096</v>
      </c>
      <c r="F644" s="209" t="s">
        <v>13217</v>
      </c>
      <c r="H644" s="189" t="s">
        <v>15118</v>
      </c>
      <c r="I644" s="189" t="s">
        <v>9937</v>
      </c>
      <c r="J644" s="231" t="str">
        <f t="shared" si="24"/>
        <v>TungstenOOO “Technolom” 1</v>
      </c>
      <c r="K644" s="231" t="str">
        <f t="shared" si="25"/>
        <v>TungstenOOO “Technolom” 1</v>
      </c>
    </row>
    <row r="645" spans="1:11">
      <c r="A645" s="189" t="s">
        <v>1122</v>
      </c>
      <c r="B645" s="189" t="s">
        <v>15097</v>
      </c>
      <c r="C645" s="189" t="s">
        <v>15097</v>
      </c>
      <c r="D645" s="189" t="s">
        <v>873</v>
      </c>
      <c r="E645" s="189" t="s">
        <v>15098</v>
      </c>
      <c r="F645" s="209" t="s">
        <v>13217</v>
      </c>
      <c r="H645" s="189" t="s">
        <v>15118</v>
      </c>
      <c r="I645" s="189" t="s">
        <v>9937</v>
      </c>
      <c r="J645" s="231" t="str">
        <f t="shared" si="24"/>
        <v>TungstenOOO “Technolom” 2</v>
      </c>
      <c r="K645" s="231" t="str">
        <f t="shared" si="25"/>
        <v>TungstenOOO “Technolom” 2</v>
      </c>
    </row>
    <row r="646" spans="1:11">
      <c r="A646" s="189" t="s">
        <v>1122</v>
      </c>
      <c r="B646" s="189" t="s">
        <v>15840</v>
      </c>
      <c r="C646" s="189" t="s">
        <v>15840</v>
      </c>
      <c r="D646" s="189" t="s">
        <v>871</v>
      </c>
      <c r="E646" s="189" t="s">
        <v>15841</v>
      </c>
      <c r="H646" s="189" t="s">
        <v>15850</v>
      </c>
      <c r="I646" s="189" t="s">
        <v>9206</v>
      </c>
      <c r="J646" s="231" t="str">
        <f t="shared" ref="J646:J664" si="26">A646&amp;B646</f>
        <v>TungstenPhilippine Bonway Manufacturing Industrial Corporation</v>
      </c>
      <c r="K646" s="231" t="str">
        <f t="shared" ref="K646:K664" si="27">A646&amp;B646</f>
        <v>TungstenPhilippine Bonway Manufacturing Industrial Corporation</v>
      </c>
    </row>
    <row r="647" spans="1:11">
      <c r="A647" s="189" t="s">
        <v>1122</v>
      </c>
      <c r="B647" s="189" t="s">
        <v>15842</v>
      </c>
      <c r="C647" s="189" t="s">
        <v>15842</v>
      </c>
      <c r="D647" s="189" t="s">
        <v>871</v>
      </c>
      <c r="E647" s="189" t="s">
        <v>15843</v>
      </c>
      <c r="H647" s="189" t="s">
        <v>15850</v>
      </c>
      <c r="I647" s="189" t="s">
        <v>9206</v>
      </c>
      <c r="J647" s="231" t="str">
        <f t="shared" si="26"/>
        <v>TungstenPhilippine Carreytech Metal Corp.</v>
      </c>
      <c r="K647" s="231" t="str">
        <f t="shared" si="27"/>
        <v>TungstenPhilippine Carreytech Metal Corp.</v>
      </c>
    </row>
    <row r="648" spans="1:11">
      <c r="A648" s="189" t="s">
        <v>1122</v>
      </c>
      <c r="B648" s="189" t="s">
        <v>2326</v>
      </c>
      <c r="C648" s="189" t="s">
        <v>2326</v>
      </c>
      <c r="D648" s="189" t="s">
        <v>871</v>
      </c>
      <c r="E648" s="189" t="s">
        <v>2256</v>
      </c>
      <c r="H648" s="189" t="s">
        <v>2257</v>
      </c>
      <c r="I648" s="189" t="s">
        <v>2258</v>
      </c>
      <c r="J648" s="231" t="str">
        <f t="shared" si="26"/>
        <v>TungstenPhilippine Chuangxin Industrial Co., Inc.</v>
      </c>
      <c r="K648" s="231" t="str">
        <f t="shared" si="27"/>
        <v>TungstenPhilippine Chuangxin Industrial Co., Inc.</v>
      </c>
    </row>
    <row r="649" spans="1:11">
      <c r="A649" s="189" t="s">
        <v>1122</v>
      </c>
      <c r="B649" s="189" t="s">
        <v>15844</v>
      </c>
      <c r="C649" s="189" t="s">
        <v>15844</v>
      </c>
      <c r="D649" s="189" t="s">
        <v>1090</v>
      </c>
      <c r="E649" s="189" t="s">
        <v>15845</v>
      </c>
      <c r="H649" s="189" t="s">
        <v>13809</v>
      </c>
      <c r="I649" s="189" t="s">
        <v>13595</v>
      </c>
      <c r="J649" s="231" t="str">
        <f t="shared" si="26"/>
        <v>TungstenShinwon Tungsten (Fujian Shanghang) Co., Ltd.</v>
      </c>
      <c r="K649" s="231" t="str">
        <f t="shared" si="27"/>
        <v>TungstenShinwon Tungsten (Fujian Shanghang) Co., Ltd.</v>
      </c>
    </row>
    <row r="650" spans="1:11">
      <c r="A650" s="189" t="s">
        <v>1122</v>
      </c>
      <c r="B650" s="189" t="s">
        <v>15050</v>
      </c>
      <c r="C650" s="189" t="s">
        <v>15050</v>
      </c>
      <c r="D650" s="189" t="s">
        <v>1091</v>
      </c>
      <c r="E650" s="189" t="s">
        <v>1415</v>
      </c>
      <c r="H650" s="189" t="s">
        <v>1737</v>
      </c>
      <c r="I650" s="189" t="s">
        <v>1536</v>
      </c>
      <c r="J650" s="231" t="str">
        <f t="shared" si="26"/>
        <v>TungstenTANIOBIS Smelting GmbH &amp; Co. KG</v>
      </c>
      <c r="K650" s="231" t="str">
        <f t="shared" si="27"/>
        <v>TungstenTANIOBIS Smelting GmbH &amp; Co. KG</v>
      </c>
    </row>
    <row r="651" spans="1:11">
      <c r="A651" s="189" t="s">
        <v>1122</v>
      </c>
      <c r="B651" s="189" t="s">
        <v>15523</v>
      </c>
      <c r="C651" s="189" t="s">
        <v>15523</v>
      </c>
      <c r="D651" s="189" t="s">
        <v>882</v>
      </c>
      <c r="E651" s="189" t="s">
        <v>15524</v>
      </c>
      <c r="H651" s="189" t="s">
        <v>15526</v>
      </c>
      <c r="I651" s="189" t="s">
        <v>12112</v>
      </c>
      <c r="J651" s="231" t="str">
        <f t="shared" si="26"/>
        <v>TungstenTungsten Vietnam Joint Stock Company</v>
      </c>
      <c r="K651" s="231" t="str">
        <f t="shared" si="27"/>
        <v>TungstenTungsten Vietnam Joint Stock Company</v>
      </c>
    </row>
    <row r="652" spans="1:11">
      <c r="A652" s="189" t="s">
        <v>1122</v>
      </c>
      <c r="B652" s="189" t="s">
        <v>2430</v>
      </c>
      <c r="C652" s="189" t="s">
        <v>2430</v>
      </c>
      <c r="D652" s="189" t="s">
        <v>873</v>
      </c>
      <c r="E652" s="189" t="s">
        <v>2431</v>
      </c>
      <c r="H652" s="189" t="s">
        <v>2520</v>
      </c>
      <c r="I652" s="189" t="s">
        <v>9924</v>
      </c>
      <c r="J652" s="231" t="str">
        <f t="shared" si="26"/>
        <v>TungstenUnecha Refractory metals plant</v>
      </c>
      <c r="K652" s="231" t="str">
        <f t="shared" si="27"/>
        <v>TungstenUnecha Refractory metals plant</v>
      </c>
    </row>
    <row r="653" spans="1:11">
      <c r="A653" s="189" t="s">
        <v>1122</v>
      </c>
      <c r="B653" s="189" t="s">
        <v>1816</v>
      </c>
      <c r="C653" s="189" t="s">
        <v>2521</v>
      </c>
      <c r="D653" s="189" t="s">
        <v>1084</v>
      </c>
      <c r="E653" s="189" t="s">
        <v>792</v>
      </c>
      <c r="H653" s="189" t="s">
        <v>1814</v>
      </c>
      <c r="I653" s="189" t="s">
        <v>2792</v>
      </c>
      <c r="J653" s="231" t="str">
        <f t="shared" si="26"/>
        <v>TungstenWBH</v>
      </c>
      <c r="K653" s="231" t="str">
        <f t="shared" si="27"/>
        <v>TungstenWBH</v>
      </c>
    </row>
    <row r="654" spans="1:11">
      <c r="A654" s="189" t="s">
        <v>1122</v>
      </c>
      <c r="B654" s="189" t="s">
        <v>1815</v>
      </c>
      <c r="C654" s="189" t="s">
        <v>2521</v>
      </c>
      <c r="D654" s="189" t="s">
        <v>1084</v>
      </c>
      <c r="E654" s="189" t="s">
        <v>792</v>
      </c>
      <c r="H654" s="189" t="s">
        <v>1814</v>
      </c>
      <c r="I654" s="189" t="s">
        <v>2792</v>
      </c>
      <c r="J654" s="231" t="str">
        <f t="shared" si="26"/>
        <v>TungstenWBH,Wolfram [Austria]</v>
      </c>
      <c r="K654" s="231" t="str">
        <f t="shared" si="27"/>
        <v>TungstenWBH,Wolfram [Austria]</v>
      </c>
    </row>
    <row r="655" spans="1:11">
      <c r="A655" s="189" t="s">
        <v>1122</v>
      </c>
      <c r="B655" s="189" t="s">
        <v>2521</v>
      </c>
      <c r="C655" s="189" t="s">
        <v>2521</v>
      </c>
      <c r="D655" s="189" t="s">
        <v>1084</v>
      </c>
      <c r="E655" s="189" t="s">
        <v>792</v>
      </c>
      <c r="H655" s="189" t="s">
        <v>1814</v>
      </c>
      <c r="I655" s="189" t="s">
        <v>2792</v>
      </c>
      <c r="J655" s="231" t="str">
        <f t="shared" si="26"/>
        <v>TungstenWolfram Bergbau und Hutten AG</v>
      </c>
      <c r="K655" s="231" t="str">
        <f t="shared" si="27"/>
        <v>TungstenWolfram Bergbau und Hutten AG</v>
      </c>
    </row>
    <row r="656" spans="1:11">
      <c r="A656" s="189" t="s">
        <v>1122</v>
      </c>
      <c r="B656" s="189" t="s">
        <v>893</v>
      </c>
      <c r="C656" s="189" t="s">
        <v>2521</v>
      </c>
      <c r="D656" s="189" t="s">
        <v>1084</v>
      </c>
      <c r="E656" s="189" t="s">
        <v>792</v>
      </c>
      <c r="H656" s="189" t="s">
        <v>1814</v>
      </c>
      <c r="I656" s="189" t="s">
        <v>2792</v>
      </c>
      <c r="J656" s="231" t="str">
        <f t="shared" si="26"/>
        <v>TungstenWolfram Bergbau und Hütten AG</v>
      </c>
      <c r="K656" s="231" t="str">
        <f t="shared" si="27"/>
        <v>TungstenWolfram Bergbau und Hütten AG</v>
      </c>
    </row>
    <row r="657" spans="1:11">
      <c r="A657" s="189" t="s">
        <v>1122</v>
      </c>
      <c r="B657" s="189" t="s">
        <v>1820</v>
      </c>
      <c r="C657" s="189" t="s">
        <v>152</v>
      </c>
      <c r="D657" s="189" t="s">
        <v>1090</v>
      </c>
      <c r="E657" s="189" t="s">
        <v>142</v>
      </c>
      <c r="H657" s="189" t="s">
        <v>1817</v>
      </c>
      <c r="I657" s="189" t="s">
        <v>13595</v>
      </c>
      <c r="J657" s="231" t="str">
        <f t="shared" si="26"/>
        <v>TungstenXiamen H.C.</v>
      </c>
      <c r="K657" s="231" t="str">
        <f t="shared" si="27"/>
        <v>TungstenXiamen H.C.</v>
      </c>
    </row>
    <row r="658" spans="1:11">
      <c r="A658" s="189" t="s">
        <v>1122</v>
      </c>
      <c r="B658" s="189" t="s">
        <v>152</v>
      </c>
      <c r="C658" s="189" t="s">
        <v>152</v>
      </c>
      <c r="D658" s="189" t="s">
        <v>1090</v>
      </c>
      <c r="E658" s="189" t="s">
        <v>142</v>
      </c>
      <c r="H658" s="189" t="s">
        <v>1817</v>
      </c>
      <c r="I658" s="189" t="s">
        <v>13595</v>
      </c>
      <c r="J658" s="231" t="str">
        <f t="shared" si="26"/>
        <v>TungstenXiamen Tungsten (H.C.) Co., Ltd.</v>
      </c>
      <c r="K658" s="231" t="str">
        <f t="shared" si="27"/>
        <v>TungstenXiamen Tungsten (H.C.) Co., Ltd.</v>
      </c>
    </row>
    <row r="659" spans="1:11">
      <c r="A659" s="189" t="s">
        <v>1122</v>
      </c>
      <c r="B659" s="189" t="s">
        <v>1371</v>
      </c>
      <c r="C659" s="189" t="s">
        <v>1371</v>
      </c>
      <c r="D659" s="189" t="s">
        <v>1090</v>
      </c>
      <c r="E659" s="189" t="s">
        <v>793</v>
      </c>
      <c r="H659" s="189" t="s">
        <v>1817</v>
      </c>
      <c r="I659" s="189" t="s">
        <v>13595</v>
      </c>
      <c r="J659" s="231" t="str">
        <f t="shared" si="26"/>
        <v>TungstenXiamen Tungsten Co., Ltd.</v>
      </c>
      <c r="K659" s="231" t="str">
        <f t="shared" si="27"/>
        <v>TungstenXiamen Tungsten Co., Ltd.</v>
      </c>
    </row>
    <row r="660" spans="1:11">
      <c r="A660" s="189" t="s">
        <v>1122</v>
      </c>
      <c r="B660" s="189" t="s">
        <v>15473</v>
      </c>
      <c r="C660" s="189" t="s">
        <v>15473</v>
      </c>
      <c r="D660" s="189" t="s">
        <v>1090</v>
      </c>
      <c r="E660" s="189" t="s">
        <v>15474</v>
      </c>
      <c r="H660" s="189" t="s">
        <v>15475</v>
      </c>
      <c r="I660" s="189" t="s">
        <v>13596</v>
      </c>
      <c r="J660" s="231" t="str">
        <f t="shared" si="26"/>
        <v>TungstenYUDU ANSHENG TUNGSTEN CO., LTD.</v>
      </c>
      <c r="K660" s="231" t="str">
        <f t="shared" si="27"/>
        <v>TungstenYUDU ANSHENG TUNGSTEN CO., LTD.</v>
      </c>
    </row>
    <row r="661" spans="1:11">
      <c r="A661" s="189" t="s">
        <v>1122</v>
      </c>
      <c r="B661" s="189" t="s">
        <v>1811</v>
      </c>
      <c r="C661" s="189" t="s">
        <v>1367</v>
      </c>
      <c r="D661" s="189" t="s">
        <v>1090</v>
      </c>
      <c r="E661" s="189" t="s">
        <v>786</v>
      </c>
      <c r="H661" s="189" t="s">
        <v>1759</v>
      </c>
      <c r="I661" s="189" t="s">
        <v>13596</v>
      </c>
      <c r="J661" s="231" t="str">
        <f t="shared" si="26"/>
        <v>TungstenZhangyuan Tungsten Co Ltd</v>
      </c>
      <c r="K661" s="231" t="str">
        <f t="shared" si="27"/>
        <v>TungstenZhangyuan Tungsten Co Ltd</v>
      </c>
    </row>
    <row r="662" spans="1:11">
      <c r="A662" s="189" t="s">
        <v>1122</v>
      </c>
      <c r="B662" s="189" t="s">
        <v>13797</v>
      </c>
      <c r="C662" s="189" t="s">
        <v>15091</v>
      </c>
      <c r="D662" s="189" t="s">
        <v>1090</v>
      </c>
      <c r="E662" s="189" t="s">
        <v>13789</v>
      </c>
      <c r="H662" s="189" t="s">
        <v>1607</v>
      </c>
      <c r="I662" s="189" t="s">
        <v>13598</v>
      </c>
      <c r="J662" s="231" t="str">
        <f t="shared" si="26"/>
        <v>Tungsten洛阳栾川钼业集团钨业有限公司</v>
      </c>
      <c r="K662" s="231" t="str">
        <f t="shared" si="27"/>
        <v>Tungsten洛阳栾川钼业集团钨业有限公司</v>
      </c>
    </row>
    <row r="663" spans="1:11">
      <c r="A663" s="189" t="s">
        <v>1122</v>
      </c>
      <c r="B663" s="189" t="s">
        <v>1834</v>
      </c>
      <c r="J663" s="231" t="str">
        <f t="shared" si="26"/>
        <v>TungstenSmelter not listed</v>
      </c>
      <c r="K663" s="231" t="str">
        <f t="shared" si="27"/>
        <v>TungstenSmelter not listed</v>
      </c>
    </row>
    <row r="664" spans="1:11">
      <c r="A664" s="189" t="s">
        <v>1122</v>
      </c>
      <c r="B664" s="189" t="s">
        <v>1312</v>
      </c>
      <c r="C664" s="189" t="s">
        <v>486</v>
      </c>
      <c r="D664" s="189" t="s">
        <v>486</v>
      </c>
      <c r="J664" s="231" t="str">
        <f t="shared" si="26"/>
        <v>TungstenSmelter not yet identified</v>
      </c>
      <c r="K664" s="231" t="str">
        <f t="shared" si="27"/>
        <v>TungstenSmelter not yet identified</v>
      </c>
    </row>
  </sheetData>
  <sheetProtection sheet="1" formatRows="0" autoFilter="0"/>
  <autoFilter ref="A4:I608"/>
  <customSheetViews>
    <customSheetView guid="{51531B83-BDD7-4890-A744-04812A317369}" scale="85" hiddenColumns="1">
      <pane ySplit="4" topLeftCell="A278" activePane="bottomLeft" state="frozen"/>
      <selection pane="bottomLeft" activeCell="B279" sqref="B279"/>
      <pageMargins left="0.7" right="0.7" top="0.75" bottom="0.75" header="0.3" footer="0.3"/>
      <pageSetup orientation="portrait" r:id="rId1"/>
    </customSheetView>
  </customSheetViews>
  <mergeCells count="2">
    <mergeCell ref="A1:G1"/>
    <mergeCell ref="A2:I3"/>
  </mergeCells>
  <conditionalFormatting sqref="J5:J664">
    <cfRule type="cellIs" dxfId="0" priority="1" stopIfTrue="1" operator="equal">
      <formula>"Yes"</formula>
    </cfRule>
  </conditionalFormatting>
  <pageMargins left="0.7" right="0.7" top="0.75" bottom="0.75" header="0.3" footer="0.3"/>
  <pageSetup orientation="portrait" r:id="rId2"/>
</worksheet>
</file>

<file path=xl/worksheets/sheet9.xml><?xml version="1.0" encoding="utf-8"?>
<worksheet xmlns="http://schemas.openxmlformats.org/spreadsheetml/2006/main" xmlns:r="http://schemas.openxmlformats.org/officeDocument/2006/relationships">
  <sheetPr codeName="Sheet6"/>
  <dimension ref="A1:O1012"/>
  <sheetViews>
    <sheetView topLeftCell="A308" zoomScale="70" zoomScaleNormal="70" zoomScalePageLayoutView="90" workbookViewId="0">
      <selection activeCell="D318" sqref="D318"/>
    </sheetView>
  </sheetViews>
  <sheetFormatPr defaultColWidth="8.875" defaultRowHeight="14.25"/>
  <cols>
    <col min="1" max="1" width="14.625" style="155" customWidth="1"/>
    <col min="2" max="2" width="14" style="155" customWidth="1"/>
    <col min="3" max="3" width="6.125" style="155" customWidth="1"/>
    <col min="4" max="4" width="56.25" style="155" customWidth="1"/>
    <col min="5" max="5" width="53.75" style="233" customWidth="1"/>
    <col min="6" max="6" width="54.125" style="155" customWidth="1"/>
    <col min="7" max="7" width="68.25" style="155" customWidth="1"/>
    <col min="8" max="8" width="49.25" style="155" customWidth="1"/>
    <col min="9" max="9" width="51.625" style="155" customWidth="1"/>
    <col min="10" max="10" width="50.25" style="155" customWidth="1"/>
    <col min="11" max="11" width="51.875" customWidth="1"/>
    <col min="12" max="12" width="66.875" style="256" customWidth="1"/>
    <col min="13" max="13" width="46.125" style="109" customWidth="1"/>
    <col min="14" max="15" width="8.875" style="109" customWidth="1"/>
    <col min="16" max="16384" width="8.875" style="109"/>
  </cols>
  <sheetData>
    <row r="1" spans="1:13">
      <c r="B1" s="155" t="s">
        <v>1422</v>
      </c>
      <c r="C1" s="155" t="s">
        <v>626</v>
      </c>
      <c r="D1" s="155" t="s">
        <v>851</v>
      </c>
      <c r="E1" s="213" t="s">
        <v>13270</v>
      </c>
      <c r="F1" s="155" t="s">
        <v>14163</v>
      </c>
      <c r="G1" s="155" t="s">
        <v>529</v>
      </c>
      <c r="H1" s="155" t="s">
        <v>530</v>
      </c>
      <c r="I1" s="155" t="s">
        <v>531</v>
      </c>
      <c r="J1" s="155" t="s">
        <v>532</v>
      </c>
      <c r="K1" s="155" t="s">
        <v>533</v>
      </c>
      <c r="L1" s="238" t="s">
        <v>15122</v>
      </c>
      <c r="M1" s="109" t="s">
        <v>14622</v>
      </c>
    </row>
    <row r="2" spans="1:13" ht="85.5">
      <c r="A2" s="155" t="str">
        <f>B2&amp;C2</f>
        <v>InstructionsA1</v>
      </c>
      <c r="B2" s="155" t="s">
        <v>528</v>
      </c>
      <c r="C2" s="155" t="s">
        <v>627</v>
      </c>
      <c r="D2" s="155" t="s">
        <v>13130</v>
      </c>
      <c r="E2" s="155" t="s">
        <v>14069</v>
      </c>
      <c r="F2" s="155" t="s">
        <v>14164</v>
      </c>
      <c r="G2" s="155" t="s">
        <v>15126</v>
      </c>
      <c r="H2" s="155" t="s">
        <v>14407</v>
      </c>
      <c r="I2" s="155" t="s">
        <v>14460</v>
      </c>
      <c r="J2" s="155" t="s">
        <v>13442</v>
      </c>
      <c r="K2" s="232" t="s">
        <v>13258</v>
      </c>
      <c r="L2" s="238" t="s">
        <v>14572</v>
      </c>
      <c r="M2" s="155" t="s">
        <v>14623</v>
      </c>
    </row>
    <row r="3" spans="1:13">
      <c r="A3" s="155" t="str">
        <f t="shared" ref="A3" si="0">B3&amp;C3</f>
        <v>InstructionsA2</v>
      </c>
      <c r="B3" s="155" t="s">
        <v>528</v>
      </c>
      <c r="C3" s="155" t="s">
        <v>628</v>
      </c>
      <c r="D3" s="155" t="s">
        <v>844</v>
      </c>
      <c r="E3" s="213" t="s">
        <v>13271</v>
      </c>
      <c r="F3" s="155" t="s">
        <v>14165</v>
      </c>
      <c r="G3" s="155" t="s">
        <v>1031</v>
      </c>
      <c r="H3" s="155" t="s">
        <v>844</v>
      </c>
      <c r="I3" s="155" t="s">
        <v>1032</v>
      </c>
      <c r="J3" s="155" t="s">
        <v>1033</v>
      </c>
      <c r="K3" s="232" t="s">
        <v>394</v>
      </c>
      <c r="L3" s="238" t="s">
        <v>1163</v>
      </c>
      <c r="M3" s="155" t="s">
        <v>14624</v>
      </c>
    </row>
    <row r="4" spans="1:13" ht="399">
      <c r="A4" s="155" t="str">
        <f t="shared" ref="A4:A27" si="1">B4&amp;C4</f>
        <v>InstructionsA3</v>
      </c>
      <c r="B4" s="155" t="s">
        <v>528</v>
      </c>
      <c r="C4" s="155" t="s">
        <v>629</v>
      </c>
      <c r="D4" s="155" t="s">
        <v>13256</v>
      </c>
      <c r="E4" s="258" t="s">
        <v>14070</v>
      </c>
      <c r="F4" s="155" t="s">
        <v>15730</v>
      </c>
      <c r="G4" s="155" t="s">
        <v>15734</v>
      </c>
      <c r="H4" s="155" t="s">
        <v>14408</v>
      </c>
      <c r="I4" s="155" t="s">
        <v>14461</v>
      </c>
      <c r="J4" s="155" t="s">
        <v>15217</v>
      </c>
      <c r="K4" s="232" t="s">
        <v>14516</v>
      </c>
      <c r="L4" s="238" t="s">
        <v>14573</v>
      </c>
      <c r="M4" s="155" t="s">
        <v>14625</v>
      </c>
    </row>
    <row r="5" spans="1:13" ht="365.25" customHeight="1">
      <c r="A5" s="155" t="str">
        <f t="shared" si="1"/>
        <v>InstructionsA4</v>
      </c>
      <c r="B5" s="155" t="s">
        <v>528</v>
      </c>
      <c r="C5" s="155" t="s">
        <v>630</v>
      </c>
      <c r="D5" s="155" t="s">
        <v>14814</v>
      </c>
      <c r="E5" s="155" t="s">
        <v>14071</v>
      </c>
      <c r="F5" s="155" t="s">
        <v>14987</v>
      </c>
      <c r="G5" s="155" t="s">
        <v>15127</v>
      </c>
      <c r="H5" s="155" t="s">
        <v>14409</v>
      </c>
      <c r="I5" s="155" t="s">
        <v>14462</v>
      </c>
      <c r="J5" s="155" t="s">
        <v>14813</v>
      </c>
      <c r="K5" s="155" t="s">
        <v>14517</v>
      </c>
      <c r="L5" s="155" t="s">
        <v>14574</v>
      </c>
      <c r="M5" s="155" t="s">
        <v>14626</v>
      </c>
    </row>
    <row r="6" spans="1:13" ht="42.75">
      <c r="A6" s="155" t="str">
        <f t="shared" si="1"/>
        <v>InstructionsA6</v>
      </c>
      <c r="B6" s="155" t="s">
        <v>528</v>
      </c>
      <c r="C6" s="155" t="s">
        <v>631</v>
      </c>
      <c r="D6" s="155" t="s">
        <v>406</v>
      </c>
      <c r="E6" s="213" t="s">
        <v>14072</v>
      </c>
      <c r="F6" s="155" t="s">
        <v>14166</v>
      </c>
      <c r="G6" s="155" t="s">
        <v>14355</v>
      </c>
      <c r="H6" s="155" t="s">
        <v>313</v>
      </c>
      <c r="I6" s="155" t="s">
        <v>277</v>
      </c>
      <c r="J6" s="155" t="s">
        <v>1317</v>
      </c>
      <c r="K6" s="232" t="s">
        <v>14518</v>
      </c>
      <c r="L6" s="238" t="s">
        <v>14575</v>
      </c>
      <c r="M6" s="155" t="s">
        <v>14627</v>
      </c>
    </row>
    <row r="7" spans="1:13" ht="28.5">
      <c r="A7" s="155" t="str">
        <f t="shared" si="1"/>
        <v>InstructionsA7</v>
      </c>
      <c r="B7" s="155" t="s">
        <v>528</v>
      </c>
      <c r="C7" s="155" t="s">
        <v>632</v>
      </c>
      <c r="D7" s="155" t="s">
        <v>2343</v>
      </c>
      <c r="E7" s="213" t="s">
        <v>13272</v>
      </c>
      <c r="F7" s="155" t="s">
        <v>14167</v>
      </c>
      <c r="G7" s="155" t="s">
        <v>1034</v>
      </c>
      <c r="H7" s="155" t="s">
        <v>534</v>
      </c>
      <c r="I7" s="155" t="s">
        <v>278</v>
      </c>
      <c r="J7" s="155" t="s">
        <v>1236</v>
      </c>
      <c r="K7" s="232" t="s">
        <v>395</v>
      </c>
      <c r="L7" s="238" t="s">
        <v>1164</v>
      </c>
      <c r="M7" s="155" t="s">
        <v>14628</v>
      </c>
    </row>
    <row r="8" spans="1:13" ht="86.25" customHeight="1">
      <c r="A8" s="155" t="str">
        <f t="shared" si="1"/>
        <v>InstructionsA8</v>
      </c>
      <c r="B8" s="155" t="s">
        <v>528</v>
      </c>
      <c r="C8" s="155" t="s">
        <v>633</v>
      </c>
      <c r="D8" s="155" t="s">
        <v>2412</v>
      </c>
      <c r="E8" s="258" t="s">
        <v>14073</v>
      </c>
      <c r="F8" s="155" t="s">
        <v>14168</v>
      </c>
      <c r="G8" s="155" t="s">
        <v>2442</v>
      </c>
      <c r="H8" s="155" t="s">
        <v>2445</v>
      </c>
      <c r="I8" s="155" t="s">
        <v>2446</v>
      </c>
      <c r="J8" s="155" t="s">
        <v>2451</v>
      </c>
      <c r="K8" s="232" t="s">
        <v>2452</v>
      </c>
      <c r="L8" s="238" t="s">
        <v>2457</v>
      </c>
      <c r="M8" s="155" t="s">
        <v>2458</v>
      </c>
    </row>
    <row r="9" spans="1:13" ht="409.5">
      <c r="A9" s="155" t="str">
        <f t="shared" si="1"/>
        <v>InstructionsA9</v>
      </c>
      <c r="B9" s="155" t="s">
        <v>528</v>
      </c>
      <c r="C9" s="155" t="s">
        <v>1166</v>
      </c>
      <c r="D9" s="155" t="s">
        <v>13473</v>
      </c>
      <c r="E9" s="257" t="s">
        <v>14074</v>
      </c>
      <c r="F9" s="112" t="s">
        <v>14169</v>
      </c>
      <c r="G9" s="112" t="s">
        <v>15128</v>
      </c>
      <c r="H9" s="112" t="s">
        <v>14410</v>
      </c>
      <c r="I9" s="112" t="s">
        <v>14463</v>
      </c>
      <c r="J9" s="112" t="s">
        <v>1426</v>
      </c>
      <c r="K9" s="112" t="s">
        <v>14519</v>
      </c>
      <c r="L9" s="239" t="s">
        <v>14576</v>
      </c>
      <c r="M9" s="155" t="s">
        <v>14629</v>
      </c>
    </row>
    <row r="10" spans="1:13" ht="57">
      <c r="A10" s="155" t="str">
        <f t="shared" si="1"/>
        <v>InstructionsA10</v>
      </c>
      <c r="B10" s="155" t="s">
        <v>528</v>
      </c>
      <c r="C10" s="155" t="s">
        <v>1167</v>
      </c>
      <c r="D10" s="155" t="s">
        <v>414</v>
      </c>
      <c r="E10" s="213" t="s">
        <v>13273</v>
      </c>
      <c r="F10" s="155" t="s">
        <v>14170</v>
      </c>
      <c r="G10" s="155" t="s">
        <v>814</v>
      </c>
      <c r="H10" s="155" t="s">
        <v>314</v>
      </c>
      <c r="I10" s="155" t="s">
        <v>279</v>
      </c>
      <c r="J10" s="155" t="s">
        <v>1318</v>
      </c>
      <c r="K10" s="210" t="s">
        <v>396</v>
      </c>
      <c r="L10" s="238" t="s">
        <v>1238</v>
      </c>
      <c r="M10" s="155" t="s">
        <v>14630</v>
      </c>
    </row>
    <row r="11" spans="1:13" ht="42.75">
      <c r="A11" s="155" t="str">
        <f t="shared" si="1"/>
        <v>InstructionsA11</v>
      </c>
      <c r="B11" s="155" t="s">
        <v>528</v>
      </c>
      <c r="C11" s="155" t="s">
        <v>1168</v>
      </c>
      <c r="D11" s="155" t="s">
        <v>415</v>
      </c>
      <c r="E11" s="213" t="s">
        <v>13274</v>
      </c>
      <c r="F11" s="155" t="s">
        <v>14171</v>
      </c>
      <c r="G11" s="155" t="s">
        <v>347</v>
      </c>
      <c r="H11" s="155" t="s">
        <v>421</v>
      </c>
      <c r="I11" s="155" t="s">
        <v>280</v>
      </c>
      <c r="J11" s="155" t="s">
        <v>1319</v>
      </c>
      <c r="K11" s="210" t="s">
        <v>397</v>
      </c>
      <c r="L11" s="238" t="s">
        <v>4</v>
      </c>
      <c r="M11" s="155" t="s">
        <v>14631</v>
      </c>
    </row>
    <row r="12" spans="1:13" ht="42.75">
      <c r="A12" s="155" t="str">
        <f t="shared" si="1"/>
        <v>InstructionsA12</v>
      </c>
      <c r="B12" s="155" t="s">
        <v>528</v>
      </c>
      <c r="C12" s="155" t="s">
        <v>1169</v>
      </c>
      <c r="D12" s="155" t="s">
        <v>416</v>
      </c>
      <c r="E12" s="213" t="s">
        <v>13275</v>
      </c>
      <c r="F12" s="155" t="s">
        <v>14172</v>
      </c>
      <c r="G12" s="155" t="s">
        <v>348</v>
      </c>
      <c r="H12" s="155" t="s">
        <v>422</v>
      </c>
      <c r="I12" s="155" t="s">
        <v>281</v>
      </c>
      <c r="J12" s="155" t="s">
        <v>1320</v>
      </c>
      <c r="K12" s="210" t="s">
        <v>120</v>
      </c>
      <c r="L12" s="238" t="s">
        <v>5</v>
      </c>
      <c r="M12" s="155" t="s">
        <v>14632</v>
      </c>
    </row>
    <row r="13" spans="1:13" ht="57">
      <c r="A13" s="155" t="str">
        <f t="shared" si="1"/>
        <v>InstructionsA13</v>
      </c>
      <c r="B13" s="155" t="s">
        <v>528</v>
      </c>
      <c r="C13" s="155" t="s">
        <v>1170</v>
      </c>
      <c r="D13" s="155" t="s">
        <v>407</v>
      </c>
      <c r="E13" s="213" t="s">
        <v>13276</v>
      </c>
      <c r="F13" s="155" t="s">
        <v>14173</v>
      </c>
      <c r="G13" s="155" t="s">
        <v>349</v>
      </c>
      <c r="H13" s="155" t="s">
        <v>423</v>
      </c>
      <c r="I13" s="155" t="s">
        <v>282</v>
      </c>
      <c r="J13" s="155" t="s">
        <v>1321</v>
      </c>
      <c r="K13" s="210" t="s">
        <v>119</v>
      </c>
      <c r="L13" s="238" t="s">
        <v>6</v>
      </c>
      <c r="M13" s="155" t="s">
        <v>14633</v>
      </c>
    </row>
    <row r="14" spans="1:13" ht="85.5">
      <c r="A14" s="155" t="str">
        <f t="shared" si="1"/>
        <v>InstructionsA14</v>
      </c>
      <c r="B14" s="155" t="s">
        <v>528</v>
      </c>
      <c r="C14" s="155" t="s">
        <v>1171</v>
      </c>
      <c r="D14" s="155" t="s">
        <v>408</v>
      </c>
      <c r="E14" s="213" t="s">
        <v>13277</v>
      </c>
      <c r="F14" s="155" t="s">
        <v>14174</v>
      </c>
      <c r="G14" s="155" t="s">
        <v>350</v>
      </c>
      <c r="H14" s="155" t="s">
        <v>424</v>
      </c>
      <c r="I14" s="155" t="s">
        <v>283</v>
      </c>
      <c r="J14" s="155" t="s">
        <v>1350</v>
      </c>
      <c r="K14" s="210" t="s">
        <v>118</v>
      </c>
      <c r="L14" s="238" t="s">
        <v>7</v>
      </c>
      <c r="M14" s="155" t="s">
        <v>14634</v>
      </c>
    </row>
    <row r="15" spans="1:13" ht="42.75">
      <c r="A15" s="155" t="str">
        <f t="shared" si="1"/>
        <v>InstructionsA15</v>
      </c>
      <c r="B15" s="155" t="s">
        <v>528</v>
      </c>
      <c r="C15" s="155" t="s">
        <v>410</v>
      </c>
      <c r="D15" s="155" t="s">
        <v>409</v>
      </c>
      <c r="E15" s="213" t="s">
        <v>13278</v>
      </c>
      <c r="F15" s="155" t="s">
        <v>14175</v>
      </c>
      <c r="G15" s="155" t="s">
        <v>351</v>
      </c>
      <c r="H15" s="155" t="s">
        <v>425</v>
      </c>
      <c r="I15" s="155" t="s">
        <v>284</v>
      </c>
      <c r="J15" s="155" t="s">
        <v>1322</v>
      </c>
      <c r="K15" s="210" t="s">
        <v>117</v>
      </c>
      <c r="L15" s="238" t="s">
        <v>8</v>
      </c>
      <c r="M15" s="155" t="s">
        <v>14635</v>
      </c>
    </row>
    <row r="16" spans="1:13" ht="99.75">
      <c r="A16" s="155" t="str">
        <f t="shared" si="1"/>
        <v>InstructionsA16</v>
      </c>
      <c r="B16" s="155" t="s">
        <v>528</v>
      </c>
      <c r="C16" s="155" t="s">
        <v>1172</v>
      </c>
      <c r="D16" s="155" t="s">
        <v>13125</v>
      </c>
      <c r="E16" s="213" t="s">
        <v>13950</v>
      </c>
      <c r="F16" s="155" t="s">
        <v>14176</v>
      </c>
      <c r="G16" s="155" t="s">
        <v>15129</v>
      </c>
      <c r="H16" s="155" t="s">
        <v>426</v>
      </c>
      <c r="I16" s="155" t="s">
        <v>285</v>
      </c>
      <c r="J16" s="155" t="s">
        <v>1323</v>
      </c>
      <c r="K16" s="232" t="s">
        <v>398</v>
      </c>
      <c r="L16" s="238" t="s">
        <v>9</v>
      </c>
      <c r="M16" s="155" t="s">
        <v>14636</v>
      </c>
    </row>
    <row r="17" spans="1:13" ht="42.75">
      <c r="A17" s="155" t="str">
        <f t="shared" si="1"/>
        <v>InstructionsA17</v>
      </c>
      <c r="B17" s="155" t="s">
        <v>528</v>
      </c>
      <c r="C17" s="155" t="s">
        <v>1173</v>
      </c>
      <c r="D17" s="155" t="s">
        <v>411</v>
      </c>
      <c r="E17" s="213" t="s">
        <v>13279</v>
      </c>
      <c r="F17" s="155" t="s">
        <v>14177</v>
      </c>
      <c r="G17" s="155" t="s">
        <v>15130</v>
      </c>
      <c r="H17" s="155" t="s">
        <v>427</v>
      </c>
      <c r="I17" s="155" t="s">
        <v>286</v>
      </c>
      <c r="J17" s="155" t="s">
        <v>1324</v>
      </c>
      <c r="K17" s="232" t="s">
        <v>399</v>
      </c>
      <c r="L17" s="238" t="s">
        <v>10</v>
      </c>
      <c r="M17" s="155" t="s">
        <v>14637</v>
      </c>
    </row>
    <row r="18" spans="1:13" ht="85.5">
      <c r="A18" s="155" t="str">
        <f t="shared" si="1"/>
        <v>InstructionsA18</v>
      </c>
      <c r="B18" s="155" t="s">
        <v>528</v>
      </c>
      <c r="C18" s="155" t="s">
        <v>1174</v>
      </c>
      <c r="D18" s="155" t="s">
        <v>2172</v>
      </c>
      <c r="E18" s="213" t="s">
        <v>13280</v>
      </c>
      <c r="F18" s="155" t="s">
        <v>14178</v>
      </c>
      <c r="G18" s="155" t="s">
        <v>15131</v>
      </c>
      <c r="H18" s="155" t="s">
        <v>2173</v>
      </c>
      <c r="I18" s="155" t="s">
        <v>2174</v>
      </c>
      <c r="J18" s="155" t="s">
        <v>2175</v>
      </c>
      <c r="K18" s="232" t="s">
        <v>2176</v>
      </c>
      <c r="L18" s="238" t="s">
        <v>2177</v>
      </c>
      <c r="M18" s="155" t="s">
        <v>14638</v>
      </c>
    </row>
    <row r="19" spans="1:13" ht="75.75" customHeight="1">
      <c r="A19" s="155" t="str">
        <f t="shared" si="1"/>
        <v>InstructionsA19</v>
      </c>
      <c r="B19" s="155" t="s">
        <v>528</v>
      </c>
      <c r="C19" s="155" t="s">
        <v>1175</v>
      </c>
      <c r="D19" s="155" t="s">
        <v>14816</v>
      </c>
      <c r="E19" s="155" t="s">
        <v>14075</v>
      </c>
      <c r="F19" s="155" t="s">
        <v>14179</v>
      </c>
      <c r="G19" s="155" t="s">
        <v>15127</v>
      </c>
      <c r="H19" s="155" t="s">
        <v>14411</v>
      </c>
      <c r="I19" s="155" t="s">
        <v>14462</v>
      </c>
      <c r="J19" s="155" t="s">
        <v>14815</v>
      </c>
      <c r="K19" s="155" t="s">
        <v>14520</v>
      </c>
      <c r="L19" s="155" t="s">
        <v>14577</v>
      </c>
      <c r="M19" s="155" t="s">
        <v>14639</v>
      </c>
    </row>
    <row r="20" spans="1:13" ht="42.75">
      <c r="A20" s="155" t="str">
        <f t="shared" si="1"/>
        <v>InstructionsA20</v>
      </c>
      <c r="B20" s="155" t="s">
        <v>528</v>
      </c>
      <c r="C20" s="155" t="s">
        <v>1176</v>
      </c>
      <c r="D20" s="155" t="s">
        <v>417</v>
      </c>
      <c r="E20" s="213" t="s">
        <v>13281</v>
      </c>
      <c r="F20" s="155" t="s">
        <v>14180</v>
      </c>
      <c r="G20" s="155" t="s">
        <v>352</v>
      </c>
      <c r="H20" s="155" t="s">
        <v>428</v>
      </c>
      <c r="I20" s="155" t="s">
        <v>287</v>
      </c>
      <c r="J20" s="155" t="s">
        <v>1325</v>
      </c>
      <c r="K20" s="232" t="s">
        <v>400</v>
      </c>
      <c r="L20" s="238" t="s">
        <v>11</v>
      </c>
      <c r="M20" s="155" t="s">
        <v>14640</v>
      </c>
    </row>
    <row r="21" spans="1:13" ht="42.75">
      <c r="A21" s="155" t="str">
        <f t="shared" si="1"/>
        <v>InstructionsA21</v>
      </c>
      <c r="B21" s="155" t="s">
        <v>528</v>
      </c>
      <c r="C21" s="155" t="s">
        <v>1177</v>
      </c>
      <c r="D21" s="155" t="s">
        <v>418</v>
      </c>
      <c r="E21" s="213" t="s">
        <v>13282</v>
      </c>
      <c r="F21" s="155" t="s">
        <v>14181</v>
      </c>
      <c r="G21" s="155" t="s">
        <v>353</v>
      </c>
      <c r="H21" s="155" t="s">
        <v>429</v>
      </c>
      <c r="I21" s="155" t="s">
        <v>288</v>
      </c>
      <c r="J21" s="155" t="s">
        <v>1326</v>
      </c>
      <c r="K21" s="232" t="s">
        <v>401</v>
      </c>
      <c r="L21" s="238" t="s">
        <v>12</v>
      </c>
      <c r="M21" s="155" t="s">
        <v>14641</v>
      </c>
    </row>
    <row r="22" spans="1:13" ht="54.75" customHeight="1">
      <c r="A22" s="155" t="str">
        <f t="shared" si="1"/>
        <v>InstructionsA23</v>
      </c>
      <c r="B22" s="155" t="s">
        <v>528</v>
      </c>
      <c r="C22" s="155" t="s">
        <v>1178</v>
      </c>
      <c r="D22" s="155" t="s">
        <v>14818</v>
      </c>
      <c r="E22" s="155" t="s">
        <v>14076</v>
      </c>
      <c r="F22" s="155" t="s">
        <v>14988</v>
      </c>
      <c r="G22" s="155" t="s">
        <v>14356</v>
      </c>
      <c r="H22" s="155" t="s">
        <v>14411</v>
      </c>
      <c r="I22" s="155" t="s">
        <v>14464</v>
      </c>
      <c r="J22" s="155" t="s">
        <v>14817</v>
      </c>
      <c r="K22" s="155" t="s">
        <v>14521</v>
      </c>
      <c r="L22" s="155" t="s">
        <v>14578</v>
      </c>
      <c r="M22" s="155" t="s">
        <v>14642</v>
      </c>
    </row>
    <row r="23" spans="1:13" ht="153">
      <c r="A23" s="155" t="str">
        <f t="shared" si="1"/>
        <v>InstructionsA24</v>
      </c>
      <c r="B23" s="155" t="s">
        <v>528</v>
      </c>
      <c r="C23" s="155" t="s">
        <v>1179</v>
      </c>
      <c r="D23" s="112" t="s">
        <v>14842</v>
      </c>
      <c r="E23" s="112" t="s">
        <v>14077</v>
      </c>
      <c r="F23" s="112" t="s">
        <v>14182</v>
      </c>
      <c r="G23" s="112" t="s">
        <v>15132</v>
      </c>
      <c r="H23" s="112" t="s">
        <v>14412</v>
      </c>
      <c r="I23" s="112" t="s">
        <v>14465</v>
      </c>
      <c r="J23" s="112" t="s">
        <v>14841</v>
      </c>
      <c r="K23" s="112" t="s">
        <v>14522</v>
      </c>
      <c r="L23" s="112" t="s">
        <v>14579</v>
      </c>
      <c r="M23" s="112" t="s">
        <v>14643</v>
      </c>
    </row>
    <row r="24" spans="1:13" ht="127.5">
      <c r="A24" s="155" t="str">
        <f t="shared" si="1"/>
        <v>InstructionsA25</v>
      </c>
      <c r="B24" s="155" t="s">
        <v>528</v>
      </c>
      <c r="C24" s="155" t="s">
        <v>1180</v>
      </c>
      <c r="D24" s="112" t="s">
        <v>14843</v>
      </c>
      <c r="E24" s="112" t="s">
        <v>14078</v>
      </c>
      <c r="F24" s="112" t="s">
        <v>14989</v>
      </c>
      <c r="G24" s="112" t="s">
        <v>14357</v>
      </c>
      <c r="H24" s="112" t="s">
        <v>14413</v>
      </c>
      <c r="I24" s="112" t="s">
        <v>14466</v>
      </c>
      <c r="J24" s="112" t="s">
        <v>15218</v>
      </c>
      <c r="K24" s="112" t="s">
        <v>14523</v>
      </c>
      <c r="L24" s="112" t="s">
        <v>14580</v>
      </c>
      <c r="M24" s="112" t="s">
        <v>14644</v>
      </c>
    </row>
    <row r="25" spans="1:13" ht="360">
      <c r="A25" s="155" t="str">
        <f t="shared" si="1"/>
        <v>InstructionsA26</v>
      </c>
      <c r="B25" s="155" t="s">
        <v>528</v>
      </c>
      <c r="C25" s="155" t="s">
        <v>1181</v>
      </c>
      <c r="D25" s="112" t="s">
        <v>12383</v>
      </c>
      <c r="E25" s="259" t="s">
        <v>14079</v>
      </c>
      <c r="F25" s="112" t="s">
        <v>15215</v>
      </c>
      <c r="G25" s="234" t="s">
        <v>14358</v>
      </c>
      <c r="H25" s="240" t="s">
        <v>14414</v>
      </c>
      <c r="I25" s="240" t="s">
        <v>14467</v>
      </c>
      <c r="J25" s="234" t="s">
        <v>15119</v>
      </c>
      <c r="K25" s="241" t="s">
        <v>14524</v>
      </c>
      <c r="L25" s="234" t="s">
        <v>15120</v>
      </c>
      <c r="M25" s="234" t="s">
        <v>14645</v>
      </c>
    </row>
    <row r="26" spans="1:13" ht="57">
      <c r="A26" s="155" t="str">
        <f t="shared" si="1"/>
        <v>InstructionsA27</v>
      </c>
      <c r="B26" s="155" t="s">
        <v>528</v>
      </c>
      <c r="C26" s="155" t="s">
        <v>412</v>
      </c>
      <c r="D26" s="155" t="s">
        <v>413</v>
      </c>
      <c r="E26" s="258" t="s">
        <v>13283</v>
      </c>
      <c r="F26" s="155" t="s">
        <v>14183</v>
      </c>
      <c r="G26" s="155" t="s">
        <v>13269</v>
      </c>
      <c r="H26" s="155" t="s">
        <v>430</v>
      </c>
      <c r="I26" s="155" t="s">
        <v>289</v>
      </c>
      <c r="J26" s="155" t="s">
        <v>1327</v>
      </c>
      <c r="K26" s="232" t="s">
        <v>402</v>
      </c>
      <c r="L26" s="238" t="s">
        <v>13</v>
      </c>
      <c r="M26" s="155" t="s">
        <v>14646</v>
      </c>
    </row>
    <row r="27" spans="1:13" ht="342">
      <c r="A27" s="155" t="str">
        <f t="shared" si="1"/>
        <v>InstructionsA28</v>
      </c>
      <c r="B27" s="155" t="s">
        <v>528</v>
      </c>
      <c r="C27" s="155" t="s">
        <v>983</v>
      </c>
      <c r="D27" s="112" t="s">
        <v>12396</v>
      </c>
      <c r="E27" s="259" t="s">
        <v>14080</v>
      </c>
      <c r="F27" s="264" t="s">
        <v>14184</v>
      </c>
      <c r="G27" s="240" t="s">
        <v>14359</v>
      </c>
      <c r="H27" s="240" t="s">
        <v>14415</v>
      </c>
      <c r="I27" s="240" t="s">
        <v>14468</v>
      </c>
      <c r="J27" s="240" t="s">
        <v>14819</v>
      </c>
      <c r="K27" s="241" t="s">
        <v>14525</v>
      </c>
      <c r="L27" s="234" t="s">
        <v>14581</v>
      </c>
      <c r="M27" s="234" t="s">
        <v>14647</v>
      </c>
    </row>
    <row r="28" spans="1:13" ht="348" customHeight="1">
      <c r="A28" s="155" t="str">
        <f t="shared" ref="A28" si="2">B28&amp;C28</f>
        <v>InstructionsA29</v>
      </c>
      <c r="B28" s="155" t="s">
        <v>528</v>
      </c>
      <c r="C28" s="155" t="s">
        <v>1182</v>
      </c>
      <c r="D28" s="112" t="s">
        <v>15532</v>
      </c>
      <c r="E28" s="112" t="s">
        <v>15728</v>
      </c>
      <c r="F28" s="112" t="s">
        <v>15732</v>
      </c>
      <c r="G28" s="112" t="s">
        <v>15735</v>
      </c>
      <c r="H28" s="112" t="s">
        <v>15738</v>
      </c>
      <c r="I28" s="112" t="s">
        <v>15741</v>
      </c>
      <c r="J28" s="112" t="s">
        <v>15743</v>
      </c>
      <c r="K28" s="112" t="s">
        <v>15746</v>
      </c>
      <c r="L28" s="112" t="s">
        <v>15748</v>
      </c>
      <c r="M28" s="112" t="s">
        <v>15751</v>
      </c>
    </row>
    <row r="29" spans="1:13" ht="234" customHeight="1">
      <c r="A29" s="155" t="str">
        <f t="shared" ref="A29:A47" si="3">B29&amp;C29</f>
        <v>InstructionsA30</v>
      </c>
      <c r="B29" s="155" t="s">
        <v>528</v>
      </c>
      <c r="C29" s="155" t="s">
        <v>1183</v>
      </c>
      <c r="D29" s="112" t="s">
        <v>15533</v>
      </c>
      <c r="E29" s="112" t="s">
        <v>15731</v>
      </c>
      <c r="F29" s="112" t="s">
        <v>15733</v>
      </c>
      <c r="G29" s="112" t="s">
        <v>15736</v>
      </c>
      <c r="H29" s="112" t="s">
        <v>15739</v>
      </c>
      <c r="I29" s="112" t="s">
        <v>15742</v>
      </c>
      <c r="J29" s="112" t="s">
        <v>15744</v>
      </c>
      <c r="K29" s="112" t="s">
        <v>15747</v>
      </c>
      <c r="L29" s="112" t="s">
        <v>15749</v>
      </c>
      <c r="M29" s="112" t="s">
        <v>15752</v>
      </c>
    </row>
    <row r="30" spans="1:13" ht="229.5">
      <c r="A30" s="155" t="str">
        <f t="shared" si="3"/>
        <v>InstructionsA31</v>
      </c>
      <c r="B30" s="155" t="s">
        <v>528</v>
      </c>
      <c r="C30" s="155" t="s">
        <v>1184</v>
      </c>
      <c r="D30" s="112" t="s">
        <v>13955</v>
      </c>
      <c r="E30" s="257" t="s">
        <v>14081</v>
      </c>
      <c r="F30" s="112" t="s">
        <v>15478</v>
      </c>
      <c r="G30" s="112" t="s">
        <v>15133</v>
      </c>
      <c r="H30" s="112" t="s">
        <v>14416</v>
      </c>
      <c r="I30" s="112" t="s">
        <v>14469</v>
      </c>
      <c r="J30" s="112" t="s">
        <v>13956</v>
      </c>
      <c r="K30" s="112" t="s">
        <v>14526</v>
      </c>
      <c r="L30" s="242" t="s">
        <v>14582</v>
      </c>
      <c r="M30" s="112" t="s">
        <v>14648</v>
      </c>
    </row>
    <row r="31" spans="1:13" ht="270">
      <c r="A31" s="155" t="str">
        <f t="shared" si="3"/>
        <v>InstructionsA32</v>
      </c>
      <c r="B31" s="155" t="s">
        <v>528</v>
      </c>
      <c r="C31" s="155" t="s">
        <v>1185</v>
      </c>
      <c r="D31" s="112" t="s">
        <v>13957</v>
      </c>
      <c r="E31" s="259" t="s">
        <v>14082</v>
      </c>
      <c r="F31" s="266" t="s">
        <v>14185</v>
      </c>
      <c r="G31" s="269" t="s">
        <v>15134</v>
      </c>
      <c r="H31" s="240" t="s">
        <v>14417</v>
      </c>
      <c r="I31" s="234" t="s">
        <v>14470</v>
      </c>
      <c r="J31" s="234" t="s">
        <v>13958</v>
      </c>
      <c r="K31" s="241" t="s">
        <v>14527</v>
      </c>
      <c r="L31" s="234" t="s">
        <v>14583</v>
      </c>
      <c r="M31" s="234" t="s">
        <v>14649</v>
      </c>
    </row>
    <row r="32" spans="1:13" ht="135">
      <c r="A32" s="155" t="str">
        <f t="shared" si="3"/>
        <v>InstructionsA33</v>
      </c>
      <c r="B32" s="155" t="s">
        <v>528</v>
      </c>
      <c r="C32" s="155" t="s">
        <v>1186</v>
      </c>
      <c r="D32" s="112" t="s">
        <v>13959</v>
      </c>
      <c r="E32" s="214" t="s">
        <v>14083</v>
      </c>
      <c r="F32" s="266" t="s">
        <v>14186</v>
      </c>
      <c r="G32" s="269" t="s">
        <v>15135</v>
      </c>
      <c r="H32" s="240" t="s">
        <v>13960</v>
      </c>
      <c r="I32" s="234" t="s">
        <v>13961</v>
      </c>
      <c r="J32" s="234" t="s">
        <v>13962</v>
      </c>
      <c r="K32" s="241" t="s">
        <v>13963</v>
      </c>
      <c r="L32" s="234" t="s">
        <v>14584</v>
      </c>
      <c r="M32" s="234" t="s">
        <v>13964</v>
      </c>
    </row>
    <row r="33" spans="1:13" ht="135">
      <c r="A33" s="155" t="str">
        <f t="shared" si="3"/>
        <v>InstructionsA34</v>
      </c>
      <c r="B33" s="155" t="s">
        <v>528</v>
      </c>
      <c r="C33" s="155" t="s">
        <v>1187</v>
      </c>
      <c r="D33" s="112" t="s">
        <v>13965</v>
      </c>
      <c r="E33" s="259" t="s">
        <v>13966</v>
      </c>
      <c r="F33" s="266" t="s">
        <v>14187</v>
      </c>
      <c r="G33" s="269" t="s">
        <v>15136</v>
      </c>
      <c r="H33" s="240" t="s">
        <v>13967</v>
      </c>
      <c r="I33" s="234" t="s">
        <v>15124</v>
      </c>
      <c r="J33" s="234" t="s">
        <v>13968</v>
      </c>
      <c r="K33" s="241" t="s">
        <v>15483</v>
      </c>
      <c r="L33" s="234" t="s">
        <v>13969</v>
      </c>
      <c r="M33" s="234" t="s">
        <v>13970</v>
      </c>
    </row>
    <row r="34" spans="1:13" ht="42.75">
      <c r="A34" s="155" t="str">
        <f t="shared" si="3"/>
        <v>InstructionsA35</v>
      </c>
      <c r="B34" s="155" t="s">
        <v>528</v>
      </c>
      <c r="C34" s="155" t="s">
        <v>13951</v>
      </c>
      <c r="D34" s="155" t="s">
        <v>1019</v>
      </c>
      <c r="E34" s="213" t="s">
        <v>13284</v>
      </c>
      <c r="F34" s="155" t="s">
        <v>14188</v>
      </c>
      <c r="G34" s="155" t="s">
        <v>933</v>
      </c>
      <c r="H34" s="155" t="s">
        <v>934</v>
      </c>
      <c r="I34" s="155" t="s">
        <v>290</v>
      </c>
      <c r="J34" s="155" t="s">
        <v>1035</v>
      </c>
      <c r="K34" s="208" t="s">
        <v>403</v>
      </c>
      <c r="L34" s="238" t="s">
        <v>1239</v>
      </c>
      <c r="M34" s="155" t="s">
        <v>14650</v>
      </c>
    </row>
    <row r="35" spans="1:13" ht="75">
      <c r="A35" s="155" t="str">
        <f t="shared" si="3"/>
        <v>InstructionsA37</v>
      </c>
      <c r="B35" s="155" t="s">
        <v>528</v>
      </c>
      <c r="C35" s="155" t="s">
        <v>1188</v>
      </c>
      <c r="D35" s="155" t="s">
        <v>13953</v>
      </c>
      <c r="E35" s="214" t="s">
        <v>14084</v>
      </c>
      <c r="F35" s="266" t="s">
        <v>14189</v>
      </c>
      <c r="G35" s="270" t="s">
        <v>14360</v>
      </c>
      <c r="H35" s="234" t="s">
        <v>14418</v>
      </c>
      <c r="I35" s="234" t="s">
        <v>14471</v>
      </c>
      <c r="J35" s="234" t="s">
        <v>13954</v>
      </c>
      <c r="K35" s="241" t="s">
        <v>14528</v>
      </c>
      <c r="L35" s="234" t="s">
        <v>14585</v>
      </c>
      <c r="M35" s="234" t="s">
        <v>14651</v>
      </c>
    </row>
    <row r="36" spans="1:13" ht="33.75" customHeight="1">
      <c r="A36" s="155" t="str">
        <f t="shared" si="3"/>
        <v>InstructionsA38</v>
      </c>
      <c r="B36" s="155" t="s">
        <v>528</v>
      </c>
      <c r="C36" s="155" t="s">
        <v>1189</v>
      </c>
      <c r="D36" s="155" t="s">
        <v>13971</v>
      </c>
      <c r="E36" s="213" t="s">
        <v>13972</v>
      </c>
      <c r="F36" s="155" t="s">
        <v>14990</v>
      </c>
      <c r="G36" s="155" t="s">
        <v>14361</v>
      </c>
      <c r="H36" s="155" t="s">
        <v>13973</v>
      </c>
      <c r="I36" s="155" t="s">
        <v>13974</v>
      </c>
      <c r="J36" s="155" t="s">
        <v>15219</v>
      </c>
      <c r="K36" s="232" t="s">
        <v>13975</v>
      </c>
      <c r="L36" s="238" t="s">
        <v>14586</v>
      </c>
      <c r="M36" s="155" t="s">
        <v>13976</v>
      </c>
    </row>
    <row r="37" spans="1:13" ht="114">
      <c r="A37" s="155" t="str">
        <f t="shared" si="3"/>
        <v>InstructionsA39</v>
      </c>
      <c r="B37" s="155" t="s">
        <v>528</v>
      </c>
      <c r="C37" s="155" t="s">
        <v>1190</v>
      </c>
      <c r="D37" s="155" t="s">
        <v>14821</v>
      </c>
      <c r="E37" s="155" t="s">
        <v>14085</v>
      </c>
      <c r="F37" s="155" t="s">
        <v>14190</v>
      </c>
      <c r="G37" s="155" t="s">
        <v>15137</v>
      </c>
      <c r="H37" s="155" t="s">
        <v>14419</v>
      </c>
      <c r="I37" s="155" t="s">
        <v>14472</v>
      </c>
      <c r="J37" s="155" t="s">
        <v>14820</v>
      </c>
      <c r="K37" s="155" t="s">
        <v>14529</v>
      </c>
      <c r="L37" s="155" t="s">
        <v>14587</v>
      </c>
      <c r="M37" s="155" t="s">
        <v>14652</v>
      </c>
    </row>
    <row r="38" spans="1:13" ht="128.25">
      <c r="A38" s="155" t="str">
        <f t="shared" si="3"/>
        <v>InstructionsA40</v>
      </c>
      <c r="B38" s="155" t="s">
        <v>528</v>
      </c>
      <c r="C38" s="155" t="s">
        <v>419</v>
      </c>
      <c r="D38" s="155" t="s">
        <v>14823</v>
      </c>
      <c r="E38" s="155" t="s">
        <v>14086</v>
      </c>
      <c r="F38" s="155" t="s">
        <v>14191</v>
      </c>
      <c r="G38" s="155" t="s">
        <v>15138</v>
      </c>
      <c r="H38" s="155" t="s">
        <v>14420</v>
      </c>
      <c r="I38" s="155" t="s">
        <v>14472</v>
      </c>
      <c r="J38" s="155" t="s">
        <v>14822</v>
      </c>
      <c r="K38" s="155" t="s">
        <v>14530</v>
      </c>
      <c r="L38" s="155" t="s">
        <v>14588</v>
      </c>
      <c r="M38" s="155" t="s">
        <v>14652</v>
      </c>
    </row>
    <row r="39" spans="1:13" ht="120">
      <c r="A39" s="155" t="str">
        <f t="shared" si="3"/>
        <v>InstructionsA41</v>
      </c>
      <c r="B39" s="155" t="s">
        <v>528</v>
      </c>
      <c r="C39" s="155" t="s">
        <v>984</v>
      </c>
      <c r="D39" s="112" t="s">
        <v>13997</v>
      </c>
      <c r="E39" s="214" t="s">
        <v>14087</v>
      </c>
      <c r="F39" s="264" t="s">
        <v>14192</v>
      </c>
      <c r="G39" s="234" t="s">
        <v>15139</v>
      </c>
      <c r="H39" s="234" t="s">
        <v>14421</v>
      </c>
      <c r="I39" s="234" t="s">
        <v>14473</v>
      </c>
      <c r="J39" s="234" t="s">
        <v>15220</v>
      </c>
      <c r="K39" s="241" t="s">
        <v>14531</v>
      </c>
      <c r="L39" s="234" t="s">
        <v>14589</v>
      </c>
      <c r="M39" s="234" t="s">
        <v>14653</v>
      </c>
    </row>
    <row r="40" spans="1:13" ht="399">
      <c r="A40" s="155" t="str">
        <f t="shared" si="3"/>
        <v>InstructionsA42</v>
      </c>
      <c r="B40" s="155" t="s">
        <v>528</v>
      </c>
      <c r="C40" s="155" t="s">
        <v>1191</v>
      </c>
      <c r="D40" s="155" t="s">
        <v>14964</v>
      </c>
      <c r="E40" s="155" t="s">
        <v>14088</v>
      </c>
      <c r="F40" s="155" t="s">
        <v>14963</v>
      </c>
      <c r="G40" s="155" t="s">
        <v>15140</v>
      </c>
      <c r="H40" s="155" t="s">
        <v>14965</v>
      </c>
      <c r="I40" s="155" t="s">
        <v>14969</v>
      </c>
      <c r="J40" s="155" t="s">
        <v>15221</v>
      </c>
      <c r="K40" s="155" t="s">
        <v>14966</v>
      </c>
      <c r="L40" s="155" t="s">
        <v>14968</v>
      </c>
      <c r="M40" s="155" t="s">
        <v>14967</v>
      </c>
    </row>
    <row r="41" spans="1:13" ht="240">
      <c r="A41" s="155" t="str">
        <f t="shared" si="3"/>
        <v>InstructionsA43</v>
      </c>
      <c r="B41" s="155" t="s">
        <v>528</v>
      </c>
      <c r="C41" s="155" t="s">
        <v>1192</v>
      </c>
      <c r="D41" s="112" t="s">
        <v>13981</v>
      </c>
      <c r="E41" s="259" t="s">
        <v>14089</v>
      </c>
      <c r="F41" s="264" t="s">
        <v>14193</v>
      </c>
      <c r="G41" s="234" t="s">
        <v>15141</v>
      </c>
      <c r="H41" s="240" t="s">
        <v>14422</v>
      </c>
      <c r="I41" s="234" t="s">
        <v>14474</v>
      </c>
      <c r="J41" s="234" t="s">
        <v>13982</v>
      </c>
      <c r="K41" s="241" t="s">
        <v>14532</v>
      </c>
      <c r="L41" s="234" t="s">
        <v>14590</v>
      </c>
      <c r="M41" s="234" t="s">
        <v>14654</v>
      </c>
    </row>
    <row r="42" spans="1:13" ht="225">
      <c r="A42" s="155" t="str">
        <f t="shared" si="3"/>
        <v>InstructionsA44</v>
      </c>
      <c r="B42" s="155" t="s">
        <v>528</v>
      </c>
      <c r="C42" s="155" t="s">
        <v>1193</v>
      </c>
      <c r="D42" s="155" t="s">
        <v>13983</v>
      </c>
      <c r="E42" s="259" t="s">
        <v>14090</v>
      </c>
      <c r="F42" s="264" t="s">
        <v>14194</v>
      </c>
      <c r="G42" s="234" t="s">
        <v>14362</v>
      </c>
      <c r="H42" s="240" t="s">
        <v>14423</v>
      </c>
      <c r="I42" s="234" t="s">
        <v>14475</v>
      </c>
      <c r="J42" s="234" t="s">
        <v>13984</v>
      </c>
      <c r="K42" s="241" t="s">
        <v>14533</v>
      </c>
      <c r="L42" s="234" t="s">
        <v>14591</v>
      </c>
      <c r="M42" s="234" t="s">
        <v>14655</v>
      </c>
    </row>
    <row r="43" spans="1:13" ht="120">
      <c r="A43" s="155" t="str">
        <f t="shared" si="3"/>
        <v>InstructionsA45</v>
      </c>
      <c r="B43" s="155" t="s">
        <v>528</v>
      </c>
      <c r="C43" s="155" t="s">
        <v>1194</v>
      </c>
      <c r="D43" s="155" t="s">
        <v>13985</v>
      </c>
      <c r="E43" s="259" t="s">
        <v>13986</v>
      </c>
      <c r="F43" s="264" t="s">
        <v>14195</v>
      </c>
      <c r="G43" s="234" t="s">
        <v>14363</v>
      </c>
      <c r="H43" s="234" t="s">
        <v>14424</v>
      </c>
      <c r="I43" s="234" t="s">
        <v>14476</v>
      </c>
      <c r="J43" s="234" t="s">
        <v>13987</v>
      </c>
      <c r="K43" s="241" t="s">
        <v>14534</v>
      </c>
      <c r="L43" s="234" t="s">
        <v>14592</v>
      </c>
      <c r="M43" s="234" t="s">
        <v>14656</v>
      </c>
    </row>
    <row r="44" spans="1:13" ht="139.5" customHeight="1">
      <c r="A44" s="155" t="str">
        <f t="shared" si="3"/>
        <v>InstructionsA46</v>
      </c>
      <c r="B44" s="155" t="s">
        <v>528</v>
      </c>
      <c r="C44" s="155" t="s">
        <v>1195</v>
      </c>
      <c r="D44" s="155" t="s">
        <v>14825</v>
      </c>
      <c r="E44" s="155" t="s">
        <v>14091</v>
      </c>
      <c r="F44" s="155" t="s">
        <v>14196</v>
      </c>
      <c r="G44" s="155" t="s">
        <v>14364</v>
      </c>
      <c r="H44" s="155" t="s">
        <v>14425</v>
      </c>
      <c r="I44" s="155" t="s">
        <v>14477</v>
      </c>
      <c r="J44" s="155" t="s">
        <v>14824</v>
      </c>
      <c r="K44" s="155" t="s">
        <v>14535</v>
      </c>
      <c r="L44" s="155" t="s">
        <v>14593</v>
      </c>
      <c r="M44" s="155" t="s">
        <v>14657</v>
      </c>
    </row>
    <row r="45" spans="1:13" ht="42.75">
      <c r="A45" s="155" t="str">
        <f t="shared" si="3"/>
        <v>InstructionsA48</v>
      </c>
      <c r="B45" s="155" t="s">
        <v>528</v>
      </c>
      <c r="C45" s="155" t="s">
        <v>2467</v>
      </c>
      <c r="D45" s="155" t="s">
        <v>1008</v>
      </c>
      <c r="E45" s="213" t="s">
        <v>13285</v>
      </c>
      <c r="F45" s="155" t="s">
        <v>14197</v>
      </c>
      <c r="G45" s="155" t="s">
        <v>14365</v>
      </c>
      <c r="H45" s="155" t="s">
        <v>14426</v>
      </c>
      <c r="I45" s="155" t="s">
        <v>14478</v>
      </c>
      <c r="J45" s="155" t="s">
        <v>1328</v>
      </c>
      <c r="K45" s="232" t="s">
        <v>14536</v>
      </c>
      <c r="L45" s="238" t="s">
        <v>14594</v>
      </c>
      <c r="M45" s="155" t="s">
        <v>14658</v>
      </c>
    </row>
    <row r="46" spans="1:13" ht="28.5">
      <c r="A46" s="155" t="str">
        <f t="shared" si="3"/>
        <v>InstructionsA49</v>
      </c>
      <c r="B46" s="155" t="s">
        <v>528</v>
      </c>
      <c r="C46" s="155" t="s">
        <v>1196</v>
      </c>
      <c r="D46" s="155" t="s">
        <v>845</v>
      </c>
      <c r="E46" s="213" t="s">
        <v>13286</v>
      </c>
      <c r="F46" s="155" t="s">
        <v>14198</v>
      </c>
      <c r="G46" s="155" t="s">
        <v>1160</v>
      </c>
      <c r="H46" s="155" t="s">
        <v>431</v>
      </c>
      <c r="I46" s="155" t="s">
        <v>291</v>
      </c>
      <c r="J46" s="155" t="s">
        <v>1165</v>
      </c>
      <c r="K46" s="232" t="s">
        <v>186</v>
      </c>
      <c r="L46" s="238" t="s">
        <v>588</v>
      </c>
      <c r="M46" s="155" t="s">
        <v>14659</v>
      </c>
    </row>
    <row r="47" spans="1:13" ht="105">
      <c r="A47" s="155" t="str">
        <f t="shared" si="3"/>
        <v>InstructionsA50</v>
      </c>
      <c r="B47" s="155" t="s">
        <v>528</v>
      </c>
      <c r="C47" s="155" t="s">
        <v>1197</v>
      </c>
      <c r="D47" s="155" t="s">
        <v>12403</v>
      </c>
      <c r="E47" s="259" t="s">
        <v>14092</v>
      </c>
      <c r="F47" s="264" t="s">
        <v>14199</v>
      </c>
      <c r="G47" s="234" t="s">
        <v>14366</v>
      </c>
      <c r="H47" s="240" t="s">
        <v>14427</v>
      </c>
      <c r="I47" s="240" t="s">
        <v>14479</v>
      </c>
      <c r="J47" s="234" t="s">
        <v>15222</v>
      </c>
      <c r="K47" s="241" t="s">
        <v>14537</v>
      </c>
      <c r="L47" s="234" t="s">
        <v>14595</v>
      </c>
      <c r="M47" s="240" t="s">
        <v>14660</v>
      </c>
    </row>
    <row r="48" spans="1:13" ht="85.5">
      <c r="A48" s="203" t="s">
        <v>13979</v>
      </c>
      <c r="B48" s="203" t="s">
        <v>528</v>
      </c>
      <c r="C48" s="155" t="s">
        <v>1198</v>
      </c>
      <c r="D48" s="203" t="s">
        <v>12699</v>
      </c>
      <c r="E48" s="258" t="s">
        <v>13287</v>
      </c>
      <c r="F48" s="155" t="s">
        <v>14200</v>
      </c>
      <c r="G48" s="143" t="s">
        <v>14367</v>
      </c>
      <c r="H48" s="155" t="s">
        <v>12700</v>
      </c>
      <c r="I48" s="155" t="s">
        <v>13456</v>
      </c>
      <c r="J48" s="155" t="s">
        <v>15223</v>
      </c>
      <c r="K48" s="155" t="s">
        <v>13259</v>
      </c>
      <c r="L48" s="243" t="s">
        <v>13421</v>
      </c>
      <c r="M48" s="155" t="s">
        <v>13406</v>
      </c>
    </row>
    <row r="49" spans="1:13" ht="57">
      <c r="A49" s="155" t="str">
        <f t="shared" ref="A49:A74" si="4">B49&amp;C49</f>
        <v>InstructionsA52</v>
      </c>
      <c r="B49" s="155" t="s">
        <v>528</v>
      </c>
      <c r="C49" s="155" t="s">
        <v>1199</v>
      </c>
      <c r="D49" s="155" t="s">
        <v>2346</v>
      </c>
      <c r="E49" s="258" t="s">
        <v>14905</v>
      </c>
      <c r="F49" s="155" t="s">
        <v>14201</v>
      </c>
      <c r="G49" s="155" t="s">
        <v>2353</v>
      </c>
      <c r="H49" s="155" t="s">
        <v>2354</v>
      </c>
      <c r="I49" s="155" t="s">
        <v>14480</v>
      </c>
      <c r="J49" s="155" t="s">
        <v>15224</v>
      </c>
      <c r="K49" s="232" t="s">
        <v>14538</v>
      </c>
      <c r="L49" s="238" t="s">
        <v>2355</v>
      </c>
      <c r="M49" s="155" t="s">
        <v>2356</v>
      </c>
    </row>
    <row r="50" spans="1:13" ht="156.75">
      <c r="A50" s="155" t="str">
        <f t="shared" si="4"/>
        <v>InstructionsA53</v>
      </c>
      <c r="B50" s="155" t="s">
        <v>528</v>
      </c>
      <c r="C50" s="155" t="s">
        <v>1200</v>
      </c>
      <c r="D50" s="155" t="s">
        <v>12402</v>
      </c>
      <c r="E50" s="259" t="s">
        <v>13288</v>
      </c>
      <c r="F50" s="264" t="s">
        <v>14202</v>
      </c>
      <c r="G50" s="240" t="s">
        <v>14368</v>
      </c>
      <c r="H50" s="240" t="s">
        <v>12414</v>
      </c>
      <c r="I50" s="240" t="s">
        <v>14481</v>
      </c>
      <c r="J50" s="234" t="s">
        <v>15225</v>
      </c>
      <c r="K50" s="241" t="s">
        <v>14539</v>
      </c>
      <c r="L50" s="234" t="s">
        <v>13422</v>
      </c>
      <c r="M50" s="240" t="s">
        <v>14661</v>
      </c>
    </row>
    <row r="51" spans="1:13" ht="85.5">
      <c r="A51" s="155" t="str">
        <f t="shared" si="4"/>
        <v>InstructionsA54</v>
      </c>
      <c r="B51" s="155" t="s">
        <v>528</v>
      </c>
      <c r="C51" s="155" t="s">
        <v>1201</v>
      </c>
      <c r="D51" s="155" t="s">
        <v>12886</v>
      </c>
      <c r="E51" s="258" t="s">
        <v>13289</v>
      </c>
      <c r="F51" s="155" t="s">
        <v>14203</v>
      </c>
      <c r="G51" s="155" t="s">
        <v>12887</v>
      </c>
      <c r="H51" s="155" t="s">
        <v>12888</v>
      </c>
      <c r="I51" s="155" t="s">
        <v>12889</v>
      </c>
      <c r="J51" s="155" t="s">
        <v>15226</v>
      </c>
      <c r="K51" s="232" t="s">
        <v>12890</v>
      </c>
      <c r="L51" s="238" t="s">
        <v>12891</v>
      </c>
      <c r="M51" s="155" t="s">
        <v>12892</v>
      </c>
    </row>
    <row r="52" spans="1:13" ht="99.75">
      <c r="A52" s="155" t="str">
        <f t="shared" si="4"/>
        <v>InstructionsA55</v>
      </c>
      <c r="B52" s="155" t="s">
        <v>528</v>
      </c>
      <c r="C52" s="155" t="s">
        <v>1202</v>
      </c>
      <c r="D52" s="155" t="s">
        <v>2347</v>
      </c>
      <c r="E52" s="155" t="s">
        <v>14093</v>
      </c>
      <c r="F52" s="155" t="s">
        <v>14204</v>
      </c>
      <c r="G52" s="155" t="s">
        <v>2357</v>
      </c>
      <c r="H52" s="155" t="s">
        <v>2358</v>
      </c>
      <c r="I52" s="155" t="s">
        <v>2359</v>
      </c>
      <c r="J52" s="155" t="s">
        <v>15227</v>
      </c>
      <c r="K52" s="232" t="s">
        <v>2360</v>
      </c>
      <c r="L52" s="238" t="s">
        <v>14596</v>
      </c>
      <c r="M52" s="155" t="s">
        <v>2361</v>
      </c>
    </row>
    <row r="53" spans="1:13" ht="128.25">
      <c r="A53" s="155" t="str">
        <f t="shared" si="4"/>
        <v>InstructionsA56</v>
      </c>
      <c r="B53" s="155" t="s">
        <v>528</v>
      </c>
      <c r="C53" s="155" t="s">
        <v>1203</v>
      </c>
      <c r="D53" s="155" t="s">
        <v>2348</v>
      </c>
      <c r="E53" s="155" t="s">
        <v>14094</v>
      </c>
      <c r="F53" s="155" t="s">
        <v>14205</v>
      </c>
      <c r="G53" s="155" t="s">
        <v>2362</v>
      </c>
      <c r="H53" s="155" t="s">
        <v>2363</v>
      </c>
      <c r="I53" s="155" t="s">
        <v>2364</v>
      </c>
      <c r="J53" s="155" t="s">
        <v>15228</v>
      </c>
      <c r="K53" s="232" t="s">
        <v>2365</v>
      </c>
      <c r="L53" s="238" t="s">
        <v>2366</v>
      </c>
      <c r="M53" s="155" t="s">
        <v>2367</v>
      </c>
    </row>
    <row r="54" spans="1:13" ht="85.5">
      <c r="A54" s="155" t="str">
        <f t="shared" si="4"/>
        <v>InstructionsA57</v>
      </c>
      <c r="B54" s="155" t="s">
        <v>528</v>
      </c>
      <c r="C54" s="155" t="s">
        <v>420</v>
      </c>
      <c r="D54" s="155" t="s">
        <v>2349</v>
      </c>
      <c r="E54" s="155" t="s">
        <v>14095</v>
      </c>
      <c r="F54" s="155" t="s">
        <v>14206</v>
      </c>
      <c r="G54" s="155" t="s">
        <v>2368</v>
      </c>
      <c r="H54" s="155" t="s">
        <v>2369</v>
      </c>
      <c r="I54" s="155" t="s">
        <v>2370</v>
      </c>
      <c r="J54" s="155" t="s">
        <v>15229</v>
      </c>
      <c r="K54" s="232" t="s">
        <v>2371</v>
      </c>
      <c r="L54" s="238" t="s">
        <v>2372</v>
      </c>
      <c r="M54" s="155" t="s">
        <v>2373</v>
      </c>
    </row>
    <row r="55" spans="1:13" ht="45">
      <c r="A55" s="155" t="str">
        <f t="shared" si="4"/>
        <v>InstructionsA58</v>
      </c>
      <c r="B55" s="155" t="s">
        <v>528</v>
      </c>
      <c r="C55" s="155" t="s">
        <v>1204</v>
      </c>
      <c r="D55" s="112" t="s">
        <v>2350</v>
      </c>
      <c r="E55" s="112" t="s">
        <v>14096</v>
      </c>
      <c r="F55" s="112" t="s">
        <v>14207</v>
      </c>
      <c r="G55" s="112" t="s">
        <v>2374</v>
      </c>
      <c r="H55" s="112" t="s">
        <v>2375</v>
      </c>
      <c r="I55" s="112" t="s">
        <v>2376</v>
      </c>
      <c r="J55" s="112" t="s">
        <v>15230</v>
      </c>
      <c r="K55" s="112" t="s">
        <v>2377</v>
      </c>
      <c r="L55" s="239" t="s">
        <v>2378</v>
      </c>
      <c r="M55" s="112" t="s">
        <v>2379</v>
      </c>
    </row>
    <row r="56" spans="1:13" ht="45">
      <c r="A56" s="155" t="str">
        <f t="shared" si="4"/>
        <v>InstructionsA59</v>
      </c>
      <c r="B56" s="155" t="s">
        <v>528</v>
      </c>
      <c r="C56" s="155" t="s">
        <v>1205</v>
      </c>
      <c r="D56" s="112" t="s">
        <v>2351</v>
      </c>
      <c r="E56" s="112" t="s">
        <v>14097</v>
      </c>
      <c r="F56" s="112" t="s">
        <v>14208</v>
      </c>
      <c r="G56" s="112" t="s">
        <v>2380</v>
      </c>
      <c r="H56" s="112" t="s">
        <v>2381</v>
      </c>
      <c r="I56" s="112" t="s">
        <v>2382</v>
      </c>
      <c r="J56" s="112" t="s">
        <v>15231</v>
      </c>
      <c r="K56" s="112" t="s">
        <v>2383</v>
      </c>
      <c r="L56" s="239" t="s">
        <v>2384</v>
      </c>
      <c r="M56" s="112" t="s">
        <v>2385</v>
      </c>
    </row>
    <row r="57" spans="1:13" ht="51">
      <c r="A57" s="155" t="str">
        <f t="shared" si="4"/>
        <v>InstructionsA60</v>
      </c>
      <c r="B57" s="155" t="s">
        <v>528</v>
      </c>
      <c r="C57" s="155" t="s">
        <v>1206</v>
      </c>
      <c r="D57" s="112" t="s">
        <v>13980</v>
      </c>
      <c r="E57" s="112" t="s">
        <v>14098</v>
      </c>
      <c r="F57" s="112" t="s">
        <v>14209</v>
      </c>
      <c r="G57" s="112" t="s">
        <v>2386</v>
      </c>
      <c r="H57" s="112" t="s">
        <v>2387</v>
      </c>
      <c r="I57" s="112" t="s">
        <v>2388</v>
      </c>
      <c r="J57" s="112" t="s">
        <v>15232</v>
      </c>
      <c r="K57" s="112" t="s">
        <v>2389</v>
      </c>
      <c r="L57" s="239" t="s">
        <v>2390</v>
      </c>
      <c r="M57" s="112" t="s">
        <v>2391</v>
      </c>
    </row>
    <row r="58" spans="1:13" ht="384.75">
      <c r="A58" s="155" t="str">
        <f t="shared" si="4"/>
        <v>InstructionsA61</v>
      </c>
      <c r="B58" s="155" t="s">
        <v>528</v>
      </c>
      <c r="C58" s="155" t="s">
        <v>1207</v>
      </c>
      <c r="D58" s="155" t="s">
        <v>13128</v>
      </c>
      <c r="E58" s="155" t="s">
        <v>15727</v>
      </c>
      <c r="F58" s="155" t="s">
        <v>15729</v>
      </c>
      <c r="G58" s="173" t="s">
        <v>15142</v>
      </c>
      <c r="H58" s="155" t="s">
        <v>15737</v>
      </c>
      <c r="I58" s="155" t="s">
        <v>15740</v>
      </c>
      <c r="J58" s="155" t="s">
        <v>15233</v>
      </c>
      <c r="K58" s="232" t="s">
        <v>15745</v>
      </c>
      <c r="L58" s="238" t="s">
        <v>14597</v>
      </c>
      <c r="M58" s="155" t="s">
        <v>15750</v>
      </c>
    </row>
    <row r="59" spans="1:13" ht="99.75">
      <c r="A59" s="155" t="str">
        <f t="shared" si="4"/>
        <v>InstructionsA62</v>
      </c>
      <c r="B59" s="155" t="s">
        <v>528</v>
      </c>
      <c r="C59" s="155" t="s">
        <v>1208</v>
      </c>
      <c r="D59" s="155" t="s">
        <v>2352</v>
      </c>
      <c r="E59" s="155" t="s">
        <v>14099</v>
      </c>
      <c r="F59" s="155" t="s">
        <v>14210</v>
      </c>
      <c r="G59" s="155" t="s">
        <v>2392</v>
      </c>
      <c r="H59" s="155" t="s">
        <v>2393</v>
      </c>
      <c r="I59" s="155" t="s">
        <v>2394</v>
      </c>
      <c r="J59" s="155" t="s">
        <v>15234</v>
      </c>
      <c r="K59" s="232" t="s">
        <v>2395</v>
      </c>
      <c r="L59" s="238" t="s">
        <v>2396</v>
      </c>
      <c r="M59" s="155" t="s">
        <v>2397</v>
      </c>
    </row>
    <row r="60" spans="1:13" ht="199.5">
      <c r="A60" s="155" t="str">
        <f t="shared" si="4"/>
        <v>InstructionsA63</v>
      </c>
      <c r="B60" s="155" t="s">
        <v>528</v>
      </c>
      <c r="C60" s="155" t="s">
        <v>1209</v>
      </c>
      <c r="D60" s="155" t="s">
        <v>13131</v>
      </c>
      <c r="E60" s="155" t="s">
        <v>14100</v>
      </c>
      <c r="F60" s="155" t="s">
        <v>14211</v>
      </c>
      <c r="G60" s="155" t="s">
        <v>14369</v>
      </c>
      <c r="H60" s="155" t="s">
        <v>14428</v>
      </c>
      <c r="I60" s="155" t="s">
        <v>14950</v>
      </c>
      <c r="J60" s="155" t="s">
        <v>15235</v>
      </c>
      <c r="K60" s="232" t="s">
        <v>14540</v>
      </c>
      <c r="L60" s="238" t="s">
        <v>14598</v>
      </c>
      <c r="M60" s="155" t="s">
        <v>14662</v>
      </c>
    </row>
    <row r="61" spans="1:13" ht="213.75">
      <c r="A61" s="155" t="str">
        <f t="shared" si="4"/>
        <v>InstructionsA64</v>
      </c>
      <c r="B61" s="155" t="s">
        <v>528</v>
      </c>
      <c r="C61" s="155" t="s">
        <v>1210</v>
      </c>
      <c r="D61" s="155" t="s">
        <v>13132</v>
      </c>
      <c r="E61" s="155" t="s">
        <v>14101</v>
      </c>
      <c r="F61" s="155" t="s">
        <v>14212</v>
      </c>
      <c r="G61" s="155" t="s">
        <v>14370</v>
      </c>
      <c r="H61" s="155" t="s">
        <v>14429</v>
      </c>
      <c r="I61" s="155" t="s">
        <v>14951</v>
      </c>
      <c r="J61" s="155" t="s">
        <v>15236</v>
      </c>
      <c r="K61" s="232" t="s">
        <v>14541</v>
      </c>
      <c r="L61" s="238" t="s">
        <v>14599</v>
      </c>
      <c r="M61" s="155" t="s">
        <v>14663</v>
      </c>
    </row>
    <row r="62" spans="1:13" ht="128.25">
      <c r="A62" s="155" t="str">
        <f t="shared" si="4"/>
        <v>InstructionsA65</v>
      </c>
      <c r="B62" s="155" t="s">
        <v>528</v>
      </c>
      <c r="C62" s="155" t="s">
        <v>634</v>
      </c>
      <c r="D62" s="155" t="s">
        <v>12384</v>
      </c>
      <c r="E62" s="155" t="s">
        <v>14102</v>
      </c>
      <c r="F62" s="264" t="s">
        <v>14213</v>
      </c>
      <c r="G62" s="240" t="s">
        <v>14371</v>
      </c>
      <c r="H62" s="240" t="s">
        <v>14430</v>
      </c>
      <c r="I62" s="240" t="s">
        <v>14482</v>
      </c>
      <c r="J62" s="234" t="s">
        <v>15237</v>
      </c>
      <c r="K62" s="241" t="s">
        <v>14542</v>
      </c>
      <c r="L62" s="234" t="s">
        <v>14600</v>
      </c>
      <c r="M62" s="240" t="s">
        <v>14664</v>
      </c>
    </row>
    <row r="63" spans="1:13" ht="57">
      <c r="A63" s="155" t="str">
        <f t="shared" si="4"/>
        <v>InstructionsA66</v>
      </c>
      <c r="B63" s="155" t="s">
        <v>528</v>
      </c>
      <c r="C63" s="155" t="s">
        <v>635</v>
      </c>
      <c r="D63" s="155" t="s">
        <v>636</v>
      </c>
      <c r="E63" s="155" t="s">
        <v>14904</v>
      </c>
      <c r="F63" s="155" t="s">
        <v>14214</v>
      </c>
      <c r="G63" s="155" t="s">
        <v>638</v>
      </c>
      <c r="H63" s="155" t="s">
        <v>335</v>
      </c>
      <c r="I63" s="155" t="s">
        <v>73</v>
      </c>
      <c r="J63" s="155" t="s">
        <v>639</v>
      </c>
      <c r="K63" s="232" t="s">
        <v>187</v>
      </c>
      <c r="L63" s="238" t="s">
        <v>640</v>
      </c>
      <c r="M63" s="155" t="s">
        <v>14665</v>
      </c>
    </row>
    <row r="64" spans="1:13" ht="213.75">
      <c r="A64" s="155" t="str">
        <f t="shared" si="4"/>
        <v>InstructionsA67</v>
      </c>
      <c r="B64" s="155" t="s">
        <v>528</v>
      </c>
      <c r="C64" s="155" t="s">
        <v>637</v>
      </c>
      <c r="D64" s="155" t="s">
        <v>644</v>
      </c>
      <c r="E64" s="155" t="s">
        <v>14103</v>
      </c>
      <c r="F64" s="155" t="s">
        <v>14215</v>
      </c>
      <c r="G64" s="155" t="s">
        <v>14372</v>
      </c>
      <c r="H64" s="143" t="s">
        <v>14431</v>
      </c>
      <c r="I64" s="155" t="s">
        <v>14483</v>
      </c>
      <c r="J64" s="155" t="s">
        <v>1351</v>
      </c>
      <c r="K64" s="232" t="s">
        <v>14543</v>
      </c>
      <c r="L64" s="238" t="s">
        <v>14601</v>
      </c>
      <c r="M64" s="155" t="s">
        <v>14666</v>
      </c>
    </row>
    <row r="65" spans="1:15" ht="42.75">
      <c r="A65" s="155" t="str">
        <f t="shared" si="4"/>
        <v>InstructionsA68</v>
      </c>
      <c r="B65" s="155" t="s">
        <v>528</v>
      </c>
      <c r="C65" s="155" t="s">
        <v>2468</v>
      </c>
      <c r="D65" s="155" t="s">
        <v>906</v>
      </c>
      <c r="E65" s="233" t="s">
        <v>13290</v>
      </c>
      <c r="F65" s="155" t="s">
        <v>14216</v>
      </c>
      <c r="G65" s="155" t="s">
        <v>1016</v>
      </c>
      <c r="H65" s="143" t="s">
        <v>336</v>
      </c>
      <c r="I65" s="155" t="s">
        <v>1161</v>
      </c>
      <c r="J65" s="155" t="s">
        <v>1162</v>
      </c>
      <c r="K65" s="232" t="s">
        <v>15014</v>
      </c>
      <c r="L65" s="238" t="s">
        <v>1244</v>
      </c>
      <c r="M65" s="155" t="s">
        <v>14667</v>
      </c>
    </row>
    <row r="66" spans="1:15" ht="342">
      <c r="A66" s="155" t="str">
        <f t="shared" si="4"/>
        <v>InstructionsA69</v>
      </c>
      <c r="B66" s="155" t="s">
        <v>528</v>
      </c>
      <c r="C66" s="155" t="s">
        <v>641</v>
      </c>
      <c r="D66" s="155" t="s">
        <v>13136</v>
      </c>
      <c r="E66" s="258" t="s">
        <v>13291</v>
      </c>
      <c r="F66" s="155" t="s">
        <v>14217</v>
      </c>
      <c r="G66" s="271" t="s">
        <v>13471</v>
      </c>
      <c r="H66" s="143" t="s">
        <v>13415</v>
      </c>
      <c r="I66" s="155" t="s">
        <v>14484</v>
      </c>
      <c r="J66" s="155" t="s">
        <v>13443</v>
      </c>
      <c r="K66" s="232" t="s">
        <v>13260</v>
      </c>
      <c r="L66" s="238" t="s">
        <v>13423</v>
      </c>
      <c r="M66" s="155" t="s">
        <v>13407</v>
      </c>
    </row>
    <row r="67" spans="1:15" ht="185.25">
      <c r="A67" s="155" t="str">
        <f t="shared" si="4"/>
        <v>InstructionsA70</v>
      </c>
      <c r="B67" s="155" t="s">
        <v>528</v>
      </c>
      <c r="C67" s="155" t="s">
        <v>2469</v>
      </c>
      <c r="D67" s="155" t="s">
        <v>13133</v>
      </c>
      <c r="E67" s="258" t="s">
        <v>14104</v>
      </c>
      <c r="F67" s="155" t="s">
        <v>14218</v>
      </c>
      <c r="G67" s="155" t="s">
        <v>14373</v>
      </c>
      <c r="H67" s="143" t="s">
        <v>13416</v>
      </c>
      <c r="I67" s="155" t="s">
        <v>13457</v>
      </c>
      <c r="J67" s="155" t="s">
        <v>13444</v>
      </c>
      <c r="K67" s="232" t="s">
        <v>13261</v>
      </c>
      <c r="L67" s="238" t="s">
        <v>13424</v>
      </c>
      <c r="M67" s="155" t="s">
        <v>13408</v>
      </c>
    </row>
    <row r="68" spans="1:15" ht="171">
      <c r="A68" s="155" t="str">
        <f t="shared" si="4"/>
        <v>InstructionsA71</v>
      </c>
      <c r="B68" s="155" t="s">
        <v>528</v>
      </c>
      <c r="C68" s="155" t="s">
        <v>642</v>
      </c>
      <c r="D68" s="155" t="s">
        <v>13134</v>
      </c>
      <c r="E68" s="258" t="s">
        <v>14105</v>
      </c>
      <c r="F68" s="155" t="s">
        <v>14219</v>
      </c>
      <c r="G68" s="271" t="s">
        <v>13472</v>
      </c>
      <c r="H68" s="143" t="s">
        <v>13417</v>
      </c>
      <c r="I68" s="155" t="s">
        <v>13458</v>
      </c>
      <c r="J68" s="155" t="s">
        <v>13445</v>
      </c>
      <c r="K68" s="232" t="s">
        <v>13262</v>
      </c>
      <c r="L68" s="238" t="s">
        <v>13425</v>
      </c>
      <c r="M68" s="155" t="s">
        <v>13409</v>
      </c>
    </row>
    <row r="69" spans="1:15" ht="327.75">
      <c r="A69" s="155" t="str">
        <f t="shared" si="4"/>
        <v>InstructionsA72</v>
      </c>
      <c r="B69" s="155" t="s">
        <v>528</v>
      </c>
      <c r="C69" s="155" t="s">
        <v>643</v>
      </c>
      <c r="D69" s="155" t="s">
        <v>13135</v>
      </c>
      <c r="E69" s="258" t="s">
        <v>14106</v>
      </c>
      <c r="F69" s="155" t="s">
        <v>14220</v>
      </c>
      <c r="G69" s="155" t="s">
        <v>14374</v>
      </c>
      <c r="H69" s="143" t="s">
        <v>13418</v>
      </c>
      <c r="I69" s="155" t="s">
        <v>13459</v>
      </c>
      <c r="J69" s="155" t="s">
        <v>13446</v>
      </c>
      <c r="K69" s="232" t="s">
        <v>13263</v>
      </c>
      <c r="L69" s="238" t="s">
        <v>13426</v>
      </c>
      <c r="M69" s="155" t="s">
        <v>13410</v>
      </c>
    </row>
    <row r="70" spans="1:15" ht="114">
      <c r="A70" s="155" t="str">
        <f t="shared" si="4"/>
        <v>InstructionsA73</v>
      </c>
      <c r="B70" s="155" t="s">
        <v>528</v>
      </c>
      <c r="C70" s="155" t="s">
        <v>2523</v>
      </c>
      <c r="D70" s="155" t="s">
        <v>926</v>
      </c>
      <c r="E70" s="258" t="s">
        <v>13292</v>
      </c>
      <c r="F70" s="155" t="s">
        <v>14221</v>
      </c>
      <c r="G70" s="155" t="s">
        <v>816</v>
      </c>
      <c r="H70" s="143" t="s">
        <v>133</v>
      </c>
      <c r="I70" s="155" t="s">
        <v>74</v>
      </c>
      <c r="J70" s="155" t="s">
        <v>1352</v>
      </c>
      <c r="K70" s="232" t="s">
        <v>1112</v>
      </c>
      <c r="L70" s="238" t="s">
        <v>1245</v>
      </c>
      <c r="M70" s="155" t="s">
        <v>14668</v>
      </c>
    </row>
    <row r="71" spans="1:15" ht="57">
      <c r="A71" s="155" t="str">
        <f t="shared" si="4"/>
        <v>InstructionsA74</v>
      </c>
      <c r="B71" s="155" t="s">
        <v>528</v>
      </c>
      <c r="C71" s="155" t="s">
        <v>13952</v>
      </c>
      <c r="D71" s="155" t="s">
        <v>927</v>
      </c>
      <c r="E71" s="213" t="s">
        <v>13293</v>
      </c>
      <c r="F71" s="155" t="s">
        <v>14222</v>
      </c>
      <c r="G71" s="155" t="s">
        <v>817</v>
      </c>
      <c r="H71" s="143" t="s">
        <v>134</v>
      </c>
      <c r="I71" s="155" t="s">
        <v>75</v>
      </c>
      <c r="J71" s="155" t="s">
        <v>1036</v>
      </c>
      <c r="K71" s="232" t="s">
        <v>1113</v>
      </c>
      <c r="L71" s="238" t="s">
        <v>1246</v>
      </c>
      <c r="M71" s="155" t="s">
        <v>14669</v>
      </c>
    </row>
    <row r="72" spans="1:15">
      <c r="A72" s="155" t="str">
        <f t="shared" si="4"/>
        <v>DefinitionsB2</v>
      </c>
      <c r="B72" s="155" t="s">
        <v>938</v>
      </c>
      <c r="C72" s="155" t="s">
        <v>985</v>
      </c>
      <c r="D72" s="155" t="s">
        <v>1037</v>
      </c>
      <c r="E72" s="233" t="s">
        <v>15012</v>
      </c>
      <c r="F72" s="155" t="s">
        <v>14223</v>
      </c>
      <c r="G72" s="155" t="s">
        <v>858</v>
      </c>
      <c r="H72" s="143" t="s">
        <v>1037</v>
      </c>
      <c r="I72" s="155" t="s">
        <v>76</v>
      </c>
      <c r="J72" s="155" t="s">
        <v>1038</v>
      </c>
      <c r="K72" s="232" t="s">
        <v>1114</v>
      </c>
      <c r="L72" s="238" t="s">
        <v>589</v>
      </c>
      <c r="M72" s="155" t="s">
        <v>14670</v>
      </c>
    </row>
    <row r="73" spans="1:15" ht="28.5">
      <c r="A73" s="155" t="str">
        <f t="shared" si="4"/>
        <v>DefinitionsB3</v>
      </c>
      <c r="B73" s="155" t="s">
        <v>938</v>
      </c>
      <c r="C73" s="155" t="s">
        <v>939</v>
      </c>
      <c r="D73" s="155" t="s">
        <v>990</v>
      </c>
      <c r="E73" s="213" t="s">
        <v>13294</v>
      </c>
      <c r="F73" s="155" t="s">
        <v>990</v>
      </c>
      <c r="G73" s="155" t="s">
        <v>990</v>
      </c>
      <c r="H73" s="143" t="s">
        <v>990</v>
      </c>
      <c r="I73" s="155" t="s">
        <v>990</v>
      </c>
      <c r="J73" s="155" t="s">
        <v>990</v>
      </c>
      <c r="K73" s="232" t="s">
        <v>990</v>
      </c>
      <c r="L73" s="238" t="s">
        <v>990</v>
      </c>
      <c r="M73" s="155" t="s">
        <v>990</v>
      </c>
    </row>
    <row r="74" spans="1:15">
      <c r="A74" s="155" t="str">
        <f t="shared" si="4"/>
        <v>DefinitionsB4</v>
      </c>
      <c r="B74" s="155" t="s">
        <v>938</v>
      </c>
      <c r="C74" s="155" t="s">
        <v>940</v>
      </c>
      <c r="D74" s="155" t="s">
        <v>992</v>
      </c>
      <c r="E74" s="233" t="s">
        <v>15013</v>
      </c>
      <c r="F74" s="155" t="s">
        <v>14224</v>
      </c>
      <c r="G74" s="155" t="s">
        <v>15143</v>
      </c>
      <c r="H74" s="143" t="s">
        <v>126</v>
      </c>
      <c r="I74" s="155" t="s">
        <v>77</v>
      </c>
      <c r="J74" s="155" t="s">
        <v>1329</v>
      </c>
      <c r="K74" s="232" t="s">
        <v>188</v>
      </c>
      <c r="L74" s="238" t="s">
        <v>154</v>
      </c>
      <c r="M74" s="155" t="s">
        <v>14671</v>
      </c>
    </row>
    <row r="75" spans="1:15" ht="114">
      <c r="A75" s="155" t="str">
        <f t="shared" ref="A75" si="5">B75&amp;C75</f>
        <v>DefinitionsB5</v>
      </c>
      <c r="B75" s="155" t="s">
        <v>938</v>
      </c>
      <c r="C75" s="155" t="s">
        <v>941</v>
      </c>
      <c r="D75" s="155" t="s">
        <v>13978</v>
      </c>
      <c r="E75" s="155" t="s">
        <v>14107</v>
      </c>
      <c r="F75" s="155" t="s">
        <v>14225</v>
      </c>
      <c r="G75" s="155" t="s">
        <v>15144</v>
      </c>
      <c r="H75" s="155" t="s">
        <v>14432</v>
      </c>
      <c r="I75" s="155" t="s">
        <v>14485</v>
      </c>
      <c r="J75" s="155" t="s">
        <v>14826</v>
      </c>
      <c r="K75" s="155" t="s">
        <v>14544</v>
      </c>
      <c r="L75" s="155" t="s">
        <v>14602</v>
      </c>
      <c r="M75" s="155" t="s">
        <v>14672</v>
      </c>
      <c r="N75" s="155" t="s">
        <v>13978</v>
      </c>
      <c r="O75" s="155" t="s">
        <v>13978</v>
      </c>
    </row>
    <row r="76" spans="1:15" ht="28.5">
      <c r="A76" s="155" t="str">
        <f>B76&amp;C76</f>
        <v>DefinitionsB6</v>
      </c>
      <c r="B76" s="155" t="s">
        <v>938</v>
      </c>
      <c r="C76" s="155" t="s">
        <v>942</v>
      </c>
      <c r="D76" s="155" t="s">
        <v>848</v>
      </c>
      <c r="E76" s="233" t="s">
        <v>561</v>
      </c>
      <c r="F76" s="155" t="s">
        <v>14226</v>
      </c>
      <c r="G76" s="155" t="s">
        <v>625</v>
      </c>
      <c r="H76" s="155" t="s">
        <v>1039</v>
      </c>
      <c r="I76" s="155" t="s">
        <v>78</v>
      </c>
      <c r="J76" s="155" t="s">
        <v>1235</v>
      </c>
      <c r="K76" s="232" t="s">
        <v>1115</v>
      </c>
      <c r="L76" s="238" t="s">
        <v>591</v>
      </c>
      <c r="M76" s="155" t="s">
        <v>13187</v>
      </c>
      <c r="N76" s="109" t="s">
        <v>13164</v>
      </c>
    </row>
    <row r="77" spans="1:15">
      <c r="A77" s="155" t="str">
        <f>B77&amp;C77</f>
        <v>DefinitionsB7</v>
      </c>
      <c r="B77" s="155" t="s">
        <v>938</v>
      </c>
      <c r="C77" s="155" t="s">
        <v>943</v>
      </c>
      <c r="D77" s="155" t="s">
        <v>994</v>
      </c>
      <c r="E77" s="213" t="s">
        <v>13295</v>
      </c>
      <c r="F77" s="155" t="s">
        <v>14227</v>
      </c>
      <c r="G77" s="155" t="s">
        <v>15121</v>
      </c>
      <c r="H77" s="143" t="s">
        <v>338</v>
      </c>
      <c r="I77" s="155" t="s">
        <v>79</v>
      </c>
      <c r="J77" s="155" t="s">
        <v>1330</v>
      </c>
      <c r="K77" s="232" t="s">
        <v>189</v>
      </c>
      <c r="L77" s="238" t="s">
        <v>155</v>
      </c>
      <c r="M77" s="155" t="s">
        <v>13188</v>
      </c>
      <c r="N77" s="109" t="s">
        <v>13165</v>
      </c>
    </row>
    <row r="78" spans="1:15">
      <c r="A78" s="155" t="str">
        <f>B78&amp;C78</f>
        <v>DefinitionsB8</v>
      </c>
      <c r="B78" s="155" t="s">
        <v>938</v>
      </c>
      <c r="C78" s="155" t="s">
        <v>944</v>
      </c>
      <c r="D78" s="155" t="s">
        <v>996</v>
      </c>
      <c r="E78" s="213" t="s">
        <v>13189</v>
      </c>
      <c r="F78" s="155" t="s">
        <v>14228</v>
      </c>
      <c r="G78" s="155" t="s">
        <v>1040</v>
      </c>
      <c r="H78" s="143" t="s">
        <v>1041</v>
      </c>
      <c r="I78" s="155" t="s">
        <v>80</v>
      </c>
      <c r="J78" s="155" t="s">
        <v>97</v>
      </c>
      <c r="K78" s="232" t="s">
        <v>190</v>
      </c>
      <c r="L78" s="238" t="s">
        <v>592</v>
      </c>
      <c r="M78" s="155" t="s">
        <v>13190</v>
      </c>
      <c r="N78" s="109" t="s">
        <v>13166</v>
      </c>
    </row>
    <row r="79" spans="1:15" ht="42.75">
      <c r="A79" s="155" t="str">
        <f>B79&amp;C79</f>
        <v>DefinitionsB9</v>
      </c>
      <c r="B79" s="155" t="s">
        <v>938</v>
      </c>
      <c r="C79" s="155" t="s">
        <v>945</v>
      </c>
      <c r="D79" s="155" t="s">
        <v>857</v>
      </c>
      <c r="E79" s="213" t="s">
        <v>13191</v>
      </c>
      <c r="F79" s="155" t="s">
        <v>14229</v>
      </c>
      <c r="G79" s="155" t="s">
        <v>857</v>
      </c>
      <c r="H79" s="155" t="s">
        <v>857</v>
      </c>
      <c r="I79" s="155" t="s">
        <v>857</v>
      </c>
      <c r="J79" s="155" t="s">
        <v>857</v>
      </c>
      <c r="K79" s="232" t="s">
        <v>857</v>
      </c>
      <c r="L79" s="238" t="s">
        <v>857</v>
      </c>
      <c r="M79" s="155" t="s">
        <v>857</v>
      </c>
      <c r="N79" s="109" t="s">
        <v>13167</v>
      </c>
    </row>
    <row r="80" spans="1:15">
      <c r="A80" s="155" t="str">
        <f>B80&amp;C80</f>
        <v>DefinitionsB10</v>
      </c>
      <c r="B80" s="155" t="s">
        <v>938</v>
      </c>
      <c r="C80" s="155" t="s">
        <v>946</v>
      </c>
      <c r="D80" s="155" t="s">
        <v>849</v>
      </c>
      <c r="E80" s="233" t="s">
        <v>855</v>
      </c>
      <c r="F80" s="155" t="s">
        <v>14230</v>
      </c>
      <c r="G80" s="155" t="s">
        <v>1042</v>
      </c>
      <c r="H80" s="155" t="s">
        <v>1043</v>
      </c>
      <c r="I80" s="155" t="s">
        <v>1043</v>
      </c>
      <c r="J80" s="155" t="s">
        <v>1331</v>
      </c>
      <c r="K80" s="232" t="s">
        <v>849</v>
      </c>
      <c r="L80" s="238" t="s">
        <v>1043</v>
      </c>
      <c r="M80" s="155" t="s">
        <v>13192</v>
      </c>
      <c r="N80" s="109" t="s">
        <v>13168</v>
      </c>
    </row>
    <row r="81" spans="1:14" ht="28.5">
      <c r="A81" s="155" t="str">
        <f t="shared" ref="A81" si="6">B81&amp;C81</f>
        <v>DefinitionsB11</v>
      </c>
      <c r="B81" s="155" t="s">
        <v>938</v>
      </c>
      <c r="C81" s="155" t="s">
        <v>947</v>
      </c>
      <c r="D81" s="155" t="s">
        <v>13185</v>
      </c>
      <c r="E81" s="213" t="s">
        <v>13193</v>
      </c>
      <c r="F81" s="155" t="s">
        <v>14231</v>
      </c>
      <c r="G81" s="155" t="s">
        <v>850</v>
      </c>
      <c r="H81" s="155" t="s">
        <v>1044</v>
      </c>
      <c r="I81" s="155" t="s">
        <v>1045</v>
      </c>
      <c r="J81" s="155" t="s">
        <v>1332</v>
      </c>
      <c r="K81" s="232" t="s">
        <v>191</v>
      </c>
      <c r="L81" s="238" t="s">
        <v>593</v>
      </c>
      <c r="M81" s="155" t="s">
        <v>13194</v>
      </c>
      <c r="N81" s="109" t="s">
        <v>13169</v>
      </c>
    </row>
    <row r="82" spans="1:14">
      <c r="A82" s="155" t="str">
        <f t="shared" ref="A82:A104" si="7">B82&amp;C82</f>
        <v>DefinitionsB12</v>
      </c>
      <c r="B82" s="155" t="s">
        <v>938</v>
      </c>
      <c r="C82" s="155" t="s">
        <v>948</v>
      </c>
      <c r="D82" s="155" t="s">
        <v>999</v>
      </c>
      <c r="E82" s="213" t="s">
        <v>13296</v>
      </c>
      <c r="F82" s="155" t="s">
        <v>14232</v>
      </c>
      <c r="G82" s="155" t="s">
        <v>354</v>
      </c>
      <c r="H82" s="155" t="s">
        <v>1046</v>
      </c>
      <c r="I82" s="155" t="s">
        <v>81</v>
      </c>
      <c r="J82" s="155" t="s">
        <v>98</v>
      </c>
      <c r="K82" s="232" t="s">
        <v>192</v>
      </c>
      <c r="L82" s="238" t="s">
        <v>594</v>
      </c>
      <c r="M82" s="155" t="s">
        <v>13195</v>
      </c>
      <c r="N82" s="109" t="s">
        <v>13229</v>
      </c>
    </row>
    <row r="83" spans="1:14" ht="28.5">
      <c r="A83" s="155" t="str">
        <f t="shared" si="7"/>
        <v>DefinitionsB13</v>
      </c>
      <c r="B83" s="155" t="s">
        <v>938</v>
      </c>
      <c r="C83" s="155" t="s">
        <v>949</v>
      </c>
      <c r="D83" s="155" t="s">
        <v>13186</v>
      </c>
      <c r="E83" s="213" t="s">
        <v>13196</v>
      </c>
      <c r="F83" s="155" t="s">
        <v>14233</v>
      </c>
      <c r="G83" s="155" t="s">
        <v>13197</v>
      </c>
      <c r="H83" s="155" t="s">
        <v>339</v>
      </c>
      <c r="I83" s="155" t="s">
        <v>82</v>
      </c>
      <c r="J83" s="155" t="s">
        <v>99</v>
      </c>
      <c r="K83" s="232" t="s">
        <v>193</v>
      </c>
      <c r="L83" s="238" t="s">
        <v>156</v>
      </c>
      <c r="M83" s="155" t="s">
        <v>13198</v>
      </c>
      <c r="N83" s="109" t="s">
        <v>13218</v>
      </c>
    </row>
    <row r="84" spans="1:14">
      <c r="A84" s="155" t="str">
        <f t="shared" si="7"/>
        <v>DefinitionsB14</v>
      </c>
      <c r="B84" s="155" t="s">
        <v>938</v>
      </c>
      <c r="C84" s="155" t="s">
        <v>950</v>
      </c>
      <c r="D84" s="155" t="s">
        <v>1001</v>
      </c>
      <c r="E84" s="213" t="s">
        <v>13297</v>
      </c>
      <c r="F84" s="155" t="s">
        <v>15216</v>
      </c>
      <c r="G84" s="155" t="s">
        <v>355</v>
      </c>
      <c r="H84" s="155" t="s">
        <v>340</v>
      </c>
      <c r="I84" s="155" t="s">
        <v>83</v>
      </c>
      <c r="J84" s="155" t="s">
        <v>100</v>
      </c>
      <c r="K84" s="232" t="s">
        <v>194</v>
      </c>
      <c r="L84" s="238" t="s">
        <v>157</v>
      </c>
      <c r="M84" s="155" t="s">
        <v>13199</v>
      </c>
      <c r="N84" s="109" t="s">
        <v>13170</v>
      </c>
    </row>
    <row r="85" spans="1:14">
      <c r="A85" s="155" t="str">
        <f t="shared" si="7"/>
        <v>DefinitionsB15</v>
      </c>
      <c r="B85" s="155" t="s">
        <v>938</v>
      </c>
      <c r="C85" s="155" t="s">
        <v>951</v>
      </c>
      <c r="D85" s="155" t="s">
        <v>1002</v>
      </c>
      <c r="E85" s="213" t="s">
        <v>1002</v>
      </c>
      <c r="F85" s="155" t="s">
        <v>1002</v>
      </c>
      <c r="G85" s="155" t="s">
        <v>1002</v>
      </c>
      <c r="H85" s="155" t="s">
        <v>1002</v>
      </c>
      <c r="I85" s="155" t="s">
        <v>1002</v>
      </c>
      <c r="J85" s="155" t="s">
        <v>1002</v>
      </c>
      <c r="K85" s="232" t="s">
        <v>1002</v>
      </c>
      <c r="L85" s="238" t="s">
        <v>1002</v>
      </c>
      <c r="M85" s="155" t="s">
        <v>1002</v>
      </c>
      <c r="N85" s="109" t="s">
        <v>13171</v>
      </c>
    </row>
    <row r="86" spans="1:14" ht="28.5">
      <c r="A86" s="155" t="str">
        <f t="shared" si="7"/>
        <v>DefinitionsB16</v>
      </c>
      <c r="B86" s="155" t="s">
        <v>938</v>
      </c>
      <c r="C86" s="155" t="s">
        <v>952</v>
      </c>
      <c r="D86" s="155" t="s">
        <v>13999</v>
      </c>
      <c r="E86" s="213" t="s">
        <v>13298</v>
      </c>
      <c r="F86" s="155" t="s">
        <v>14970</v>
      </c>
      <c r="G86" s="155" t="s">
        <v>356</v>
      </c>
      <c r="H86" s="155" t="s">
        <v>14972</v>
      </c>
      <c r="I86" s="155" t="s">
        <v>84</v>
      </c>
      <c r="J86" s="155" t="s">
        <v>14971</v>
      </c>
      <c r="K86" s="232" t="s">
        <v>195</v>
      </c>
      <c r="L86" s="238" t="s">
        <v>1004</v>
      </c>
      <c r="M86" s="155" t="s">
        <v>13200</v>
      </c>
      <c r="N86" s="109" t="s">
        <v>13172</v>
      </c>
    </row>
    <row r="87" spans="1:14">
      <c r="A87" s="155" t="str">
        <f t="shared" si="7"/>
        <v>DefinitionsB17</v>
      </c>
      <c r="B87" s="155" t="s">
        <v>938</v>
      </c>
      <c r="C87" s="155" t="s">
        <v>953</v>
      </c>
      <c r="D87" s="155" t="s">
        <v>1006</v>
      </c>
      <c r="E87" s="213" t="s">
        <v>13201</v>
      </c>
      <c r="F87" s="155" t="s">
        <v>14234</v>
      </c>
      <c r="G87" s="155" t="s">
        <v>13202</v>
      </c>
      <c r="H87" s="155" t="s">
        <v>341</v>
      </c>
      <c r="I87" s="155" t="s">
        <v>85</v>
      </c>
      <c r="J87" s="155" t="s">
        <v>101</v>
      </c>
      <c r="K87" s="232" t="s">
        <v>196</v>
      </c>
      <c r="L87" s="238" t="s">
        <v>158</v>
      </c>
      <c r="M87" s="155" t="s">
        <v>13203</v>
      </c>
      <c r="N87" s="109" t="s">
        <v>13173</v>
      </c>
    </row>
    <row r="88" spans="1:14">
      <c r="A88" s="155" t="str">
        <f t="shared" si="7"/>
        <v>DefinitionsB18</v>
      </c>
      <c r="B88" s="155" t="s">
        <v>938</v>
      </c>
      <c r="C88" s="155" t="s">
        <v>954</v>
      </c>
      <c r="D88" s="155" t="s">
        <v>563</v>
      </c>
      <c r="E88" s="213" t="s">
        <v>13204</v>
      </c>
      <c r="F88" s="155" t="s">
        <v>14235</v>
      </c>
      <c r="G88" s="155" t="s">
        <v>13205</v>
      </c>
      <c r="H88" s="155" t="s">
        <v>342</v>
      </c>
      <c r="I88" s="155" t="s">
        <v>86</v>
      </c>
      <c r="J88" s="155" t="s">
        <v>102</v>
      </c>
      <c r="K88" s="232" t="s">
        <v>197</v>
      </c>
      <c r="L88" s="238" t="s">
        <v>159</v>
      </c>
      <c r="M88" s="155" t="s">
        <v>13206</v>
      </c>
      <c r="N88" s="109" t="s">
        <v>13174</v>
      </c>
    </row>
    <row r="89" spans="1:14" ht="28.5">
      <c r="A89" s="155" t="str">
        <f t="shared" si="7"/>
        <v>DefinitionsB19</v>
      </c>
      <c r="B89" s="155" t="s">
        <v>938</v>
      </c>
      <c r="C89" s="155" t="s">
        <v>955</v>
      </c>
      <c r="D89" s="155" t="s">
        <v>847</v>
      </c>
      <c r="E89" s="213" t="s">
        <v>13299</v>
      </c>
      <c r="F89" s="155" t="s">
        <v>14236</v>
      </c>
      <c r="G89" s="155" t="s">
        <v>847</v>
      </c>
      <c r="H89" s="155" t="s">
        <v>1047</v>
      </c>
      <c r="I89" s="155" t="s">
        <v>1047</v>
      </c>
      <c r="J89" s="155" t="s">
        <v>847</v>
      </c>
      <c r="K89" s="232" t="s">
        <v>847</v>
      </c>
      <c r="L89" s="238" t="s">
        <v>847</v>
      </c>
      <c r="M89" s="155" t="s">
        <v>847</v>
      </c>
      <c r="N89" s="109" t="s">
        <v>13175</v>
      </c>
    </row>
    <row r="90" spans="1:14">
      <c r="A90" s="155" t="str">
        <f t="shared" si="7"/>
        <v>DefinitionsB20</v>
      </c>
      <c r="B90" s="155" t="s">
        <v>938</v>
      </c>
      <c r="C90" s="155" t="s">
        <v>956</v>
      </c>
      <c r="D90" s="155" t="s">
        <v>936</v>
      </c>
      <c r="E90" s="213" t="s">
        <v>1048</v>
      </c>
      <c r="F90" s="155" t="s">
        <v>14237</v>
      </c>
      <c r="G90" s="155" t="s">
        <v>1049</v>
      </c>
      <c r="H90" s="155" t="s">
        <v>1050</v>
      </c>
      <c r="I90" s="155" t="s">
        <v>1051</v>
      </c>
      <c r="J90" s="155" t="s">
        <v>1052</v>
      </c>
      <c r="K90" s="232" t="s">
        <v>1116</v>
      </c>
      <c r="L90" s="238" t="s">
        <v>595</v>
      </c>
      <c r="M90" s="155" t="s">
        <v>13207</v>
      </c>
      <c r="N90" s="109" t="s">
        <v>13177</v>
      </c>
    </row>
    <row r="91" spans="1:14">
      <c r="A91" s="155" t="str">
        <f t="shared" si="7"/>
        <v>DefinitionsB21</v>
      </c>
      <c r="B91" s="155" t="s">
        <v>938</v>
      </c>
      <c r="C91" s="155" t="s">
        <v>957</v>
      </c>
      <c r="D91" s="155" t="s">
        <v>13143</v>
      </c>
      <c r="E91" s="233" t="s">
        <v>13300</v>
      </c>
      <c r="F91" s="155" t="s">
        <v>13143</v>
      </c>
      <c r="G91" s="155" t="s">
        <v>13143</v>
      </c>
      <c r="H91" s="155" t="s">
        <v>13143</v>
      </c>
      <c r="I91" s="155" t="s">
        <v>13143</v>
      </c>
      <c r="J91" s="155" t="s">
        <v>13143</v>
      </c>
      <c r="K91" s="232" t="s">
        <v>13143</v>
      </c>
      <c r="L91" s="238" t="s">
        <v>13143</v>
      </c>
      <c r="M91" s="155" t="s">
        <v>13143</v>
      </c>
      <c r="N91" s="109" t="s">
        <v>13142</v>
      </c>
    </row>
    <row r="92" spans="1:14" ht="28.5">
      <c r="A92" s="155" t="str">
        <f t="shared" si="7"/>
        <v>DefinitionsB22</v>
      </c>
      <c r="B92" s="155" t="s">
        <v>938</v>
      </c>
      <c r="C92" s="155" t="s">
        <v>958</v>
      </c>
      <c r="D92" s="155" t="s">
        <v>567</v>
      </c>
      <c r="E92" s="213" t="s">
        <v>13208</v>
      </c>
      <c r="F92" s="155" t="s">
        <v>14238</v>
      </c>
      <c r="G92" s="155" t="s">
        <v>15145</v>
      </c>
      <c r="H92" s="155" t="s">
        <v>343</v>
      </c>
      <c r="I92" s="155" t="s">
        <v>87</v>
      </c>
      <c r="J92" s="155" t="s">
        <v>1333</v>
      </c>
      <c r="K92" s="232" t="s">
        <v>198</v>
      </c>
      <c r="L92" s="238" t="s">
        <v>596</v>
      </c>
      <c r="M92" s="155" t="s">
        <v>13209</v>
      </c>
      <c r="N92" s="109" t="s">
        <v>13181</v>
      </c>
    </row>
    <row r="93" spans="1:14" ht="28.5">
      <c r="A93" s="155" t="str">
        <f t="shared" si="7"/>
        <v>DefinitionsB23</v>
      </c>
      <c r="B93" s="155" t="s">
        <v>938</v>
      </c>
      <c r="C93" s="155" t="s">
        <v>959</v>
      </c>
      <c r="D93" s="155" t="s">
        <v>13138</v>
      </c>
      <c r="E93" s="213" t="s">
        <v>13301</v>
      </c>
      <c r="F93" s="155" t="s">
        <v>14239</v>
      </c>
      <c r="G93" s="155" t="s">
        <v>14375</v>
      </c>
      <c r="H93" s="155" t="s">
        <v>13219</v>
      </c>
      <c r="I93" s="155" t="s">
        <v>13220</v>
      </c>
      <c r="J93" s="155" t="s">
        <v>13138</v>
      </c>
      <c r="K93" s="232" t="s">
        <v>13264</v>
      </c>
      <c r="L93" s="243" t="s">
        <v>13138</v>
      </c>
      <c r="M93" s="155" t="s">
        <v>13411</v>
      </c>
      <c r="N93" s="109" t="s">
        <v>13250</v>
      </c>
    </row>
    <row r="94" spans="1:14" ht="28.5">
      <c r="A94" s="155" t="str">
        <f t="shared" si="7"/>
        <v>DefinitionsB24</v>
      </c>
      <c r="B94" s="155" t="s">
        <v>938</v>
      </c>
      <c r="C94" s="155" t="s">
        <v>986</v>
      </c>
      <c r="D94" s="155" t="s">
        <v>13139</v>
      </c>
      <c r="E94" s="213" t="s">
        <v>13302</v>
      </c>
      <c r="F94" s="155" t="s">
        <v>14240</v>
      </c>
      <c r="G94" s="155" t="s">
        <v>14376</v>
      </c>
      <c r="H94" s="155" t="s">
        <v>337</v>
      </c>
      <c r="I94" s="155" t="s">
        <v>13139</v>
      </c>
      <c r="J94" s="155" t="s">
        <v>13139</v>
      </c>
      <c r="K94" s="232" t="s">
        <v>13265</v>
      </c>
      <c r="L94" s="238" t="s">
        <v>13427</v>
      </c>
      <c r="M94" s="155" t="s">
        <v>13412</v>
      </c>
      <c r="N94" s="109" t="s">
        <v>15479</v>
      </c>
    </row>
    <row r="95" spans="1:14" ht="101.45" customHeight="1">
      <c r="A95" s="155" t="str">
        <f t="shared" si="7"/>
        <v>DefinitionsB25</v>
      </c>
      <c r="B95" s="155" t="s">
        <v>938</v>
      </c>
      <c r="C95" s="155" t="s">
        <v>472</v>
      </c>
      <c r="D95" s="155" t="s">
        <v>13137</v>
      </c>
      <c r="E95" s="213" t="s">
        <v>13303</v>
      </c>
      <c r="F95" s="155" t="s">
        <v>14241</v>
      </c>
      <c r="G95" s="155" t="s">
        <v>14377</v>
      </c>
      <c r="H95" s="143" t="s">
        <v>13221</v>
      </c>
      <c r="I95" s="155" t="s">
        <v>13222</v>
      </c>
      <c r="J95" s="155" t="s">
        <v>13447</v>
      </c>
      <c r="K95" s="232" t="s">
        <v>13266</v>
      </c>
      <c r="L95" s="238" t="s">
        <v>590</v>
      </c>
      <c r="M95" s="155" t="s">
        <v>13223</v>
      </c>
      <c r="N95" s="112" t="s">
        <v>15480</v>
      </c>
    </row>
    <row r="96" spans="1:14">
      <c r="A96" s="155" t="str">
        <f t="shared" si="7"/>
        <v>DefinitionsB26</v>
      </c>
      <c r="B96" s="155" t="s">
        <v>938</v>
      </c>
      <c r="C96" s="155" t="s">
        <v>568</v>
      </c>
      <c r="D96" s="155" t="s">
        <v>846</v>
      </c>
      <c r="E96" s="213" t="s">
        <v>13304</v>
      </c>
      <c r="F96" s="155" t="s">
        <v>14242</v>
      </c>
      <c r="G96" s="155" t="s">
        <v>1053</v>
      </c>
      <c r="H96" s="155" t="s">
        <v>846</v>
      </c>
      <c r="I96" s="155" t="s">
        <v>846</v>
      </c>
      <c r="J96" s="155" t="s">
        <v>846</v>
      </c>
      <c r="K96" s="232" t="s">
        <v>846</v>
      </c>
      <c r="L96" s="238" t="s">
        <v>846</v>
      </c>
      <c r="M96" s="155" t="s">
        <v>846</v>
      </c>
      <c r="N96" s="109" t="s">
        <v>13184</v>
      </c>
    </row>
    <row r="97" spans="1:14" ht="28.5">
      <c r="A97" s="155" t="str">
        <f t="shared" si="7"/>
        <v>DefinitionsB27</v>
      </c>
      <c r="B97" s="155" t="s">
        <v>938</v>
      </c>
      <c r="C97" s="155" t="s">
        <v>571</v>
      </c>
      <c r="D97" s="155" t="s">
        <v>1079</v>
      </c>
      <c r="E97" s="213" t="s">
        <v>1054</v>
      </c>
      <c r="F97" s="155" t="s">
        <v>14243</v>
      </c>
      <c r="G97" s="155" t="s">
        <v>1055</v>
      </c>
      <c r="H97" s="155" t="s">
        <v>1056</v>
      </c>
      <c r="I97" s="155" t="s">
        <v>1057</v>
      </c>
      <c r="J97" s="155" t="s">
        <v>1058</v>
      </c>
      <c r="K97" s="232" t="s">
        <v>1117</v>
      </c>
      <c r="L97" s="238" t="s">
        <v>597</v>
      </c>
      <c r="M97" s="155" t="s">
        <v>13210</v>
      </c>
      <c r="N97" s="109" t="s">
        <v>13224</v>
      </c>
    </row>
    <row r="98" spans="1:14">
      <c r="A98" s="155" t="str">
        <f t="shared" si="7"/>
        <v>DefinitionsB28</v>
      </c>
      <c r="B98" s="155" t="s">
        <v>938</v>
      </c>
      <c r="C98" s="155" t="s">
        <v>574</v>
      </c>
      <c r="D98" s="155" t="s">
        <v>579</v>
      </c>
      <c r="E98" s="213" t="s">
        <v>13211</v>
      </c>
      <c r="F98" s="155" t="s">
        <v>14244</v>
      </c>
      <c r="G98" s="155" t="s">
        <v>357</v>
      </c>
      <c r="H98" s="155" t="s">
        <v>344</v>
      </c>
      <c r="I98" s="155" t="s">
        <v>88</v>
      </c>
      <c r="J98" s="155" t="s">
        <v>103</v>
      </c>
      <c r="K98" s="232" t="s">
        <v>199</v>
      </c>
      <c r="L98" s="238" t="s">
        <v>160</v>
      </c>
      <c r="M98" s="155" t="s">
        <v>13212</v>
      </c>
      <c r="N98" s="109" t="s">
        <v>13235</v>
      </c>
    </row>
    <row r="99" spans="1:14" ht="28.5">
      <c r="A99" s="155" t="str">
        <f t="shared" si="7"/>
        <v>DefinitionsB29</v>
      </c>
      <c r="B99" s="155" t="s">
        <v>938</v>
      </c>
      <c r="C99" s="155" t="s">
        <v>577</v>
      </c>
      <c r="D99" s="155" t="s">
        <v>580</v>
      </c>
      <c r="E99" s="213" t="s">
        <v>13305</v>
      </c>
      <c r="F99" s="155" t="s">
        <v>14245</v>
      </c>
      <c r="G99" s="155" t="s">
        <v>358</v>
      </c>
      <c r="H99" s="155" t="s">
        <v>1059</v>
      </c>
      <c r="I99" s="155" t="s">
        <v>89</v>
      </c>
      <c r="J99" s="155" t="s">
        <v>104</v>
      </c>
      <c r="K99" s="232" t="s">
        <v>200</v>
      </c>
      <c r="L99" s="238" t="s">
        <v>598</v>
      </c>
      <c r="M99" s="155" t="s">
        <v>13213</v>
      </c>
      <c r="N99" s="109" t="s">
        <v>13236</v>
      </c>
    </row>
    <row r="100" spans="1:14" ht="28.5">
      <c r="A100" s="155" t="str">
        <f t="shared" si="7"/>
        <v>DefinitionsB30</v>
      </c>
      <c r="B100" s="155" t="s">
        <v>938</v>
      </c>
      <c r="C100" s="155" t="s">
        <v>581</v>
      </c>
      <c r="D100" s="155" t="s">
        <v>583</v>
      </c>
      <c r="E100" s="213" t="s">
        <v>13306</v>
      </c>
      <c r="F100" s="155" t="s">
        <v>14246</v>
      </c>
      <c r="G100" s="155" t="s">
        <v>359</v>
      </c>
      <c r="H100" s="155" t="s">
        <v>1060</v>
      </c>
      <c r="I100" s="155" t="s">
        <v>90</v>
      </c>
      <c r="J100" s="155" t="s">
        <v>105</v>
      </c>
      <c r="K100" s="232" t="s">
        <v>201</v>
      </c>
      <c r="L100" s="238" t="s">
        <v>599</v>
      </c>
      <c r="M100" s="155" t="s">
        <v>13214</v>
      </c>
      <c r="N100" s="109" t="s">
        <v>13237</v>
      </c>
    </row>
    <row r="101" spans="1:14" ht="28.5">
      <c r="A101" s="155" t="str">
        <f t="shared" si="7"/>
        <v>DefinitionsB31</v>
      </c>
      <c r="B101" s="155" t="s">
        <v>938</v>
      </c>
      <c r="C101" s="155" t="s">
        <v>473</v>
      </c>
      <c r="D101" s="155" t="s">
        <v>584</v>
      </c>
      <c r="E101" s="213" t="s">
        <v>13307</v>
      </c>
      <c r="F101" s="155" t="s">
        <v>14247</v>
      </c>
      <c r="G101" s="155" t="s">
        <v>360</v>
      </c>
      <c r="H101" s="155" t="s">
        <v>1061</v>
      </c>
      <c r="I101" s="155" t="s">
        <v>91</v>
      </c>
      <c r="J101" s="155" t="s">
        <v>106</v>
      </c>
      <c r="K101" s="232" t="s">
        <v>202</v>
      </c>
      <c r="L101" s="238" t="s">
        <v>600</v>
      </c>
      <c r="M101" s="155" t="s">
        <v>13215</v>
      </c>
    </row>
    <row r="102" spans="1:14">
      <c r="A102" s="155" t="str">
        <f t="shared" si="7"/>
        <v>DefinitionsC2</v>
      </c>
      <c r="B102" s="155" t="s">
        <v>938</v>
      </c>
      <c r="C102" s="155" t="s">
        <v>987</v>
      </c>
      <c r="D102" s="155" t="s">
        <v>1062</v>
      </c>
      <c r="E102" s="233" t="s">
        <v>15011</v>
      </c>
      <c r="F102" s="155" t="s">
        <v>14248</v>
      </c>
      <c r="G102" s="155" t="s">
        <v>859</v>
      </c>
      <c r="H102" s="155" t="s">
        <v>1062</v>
      </c>
      <c r="I102" s="155" t="s">
        <v>92</v>
      </c>
      <c r="J102" s="155" t="s">
        <v>1063</v>
      </c>
      <c r="K102" s="232" t="s">
        <v>1118</v>
      </c>
      <c r="L102" s="238" t="s">
        <v>601</v>
      </c>
      <c r="M102" s="155" t="s">
        <v>14673</v>
      </c>
    </row>
    <row r="103" spans="1:14">
      <c r="A103" s="155" t="str">
        <f t="shared" si="7"/>
        <v>DefinitionsC3</v>
      </c>
      <c r="B103" s="155" t="s">
        <v>938</v>
      </c>
      <c r="C103" s="155" t="s">
        <v>960</v>
      </c>
      <c r="D103" s="155" t="s">
        <v>991</v>
      </c>
      <c r="E103" s="213" t="s">
        <v>13308</v>
      </c>
      <c r="F103" s="155" t="s">
        <v>14249</v>
      </c>
      <c r="G103" s="155" t="s">
        <v>361</v>
      </c>
      <c r="H103" s="155" t="s">
        <v>345</v>
      </c>
      <c r="I103" s="155" t="s">
        <v>93</v>
      </c>
      <c r="J103" s="155" t="s">
        <v>15238</v>
      </c>
      <c r="K103" s="232" t="s">
        <v>203</v>
      </c>
      <c r="L103" s="238" t="s">
        <v>161</v>
      </c>
      <c r="M103" s="155" t="s">
        <v>14674</v>
      </c>
    </row>
    <row r="104" spans="1:14" ht="85.5">
      <c r="A104" s="155" t="str">
        <f t="shared" si="7"/>
        <v>DefinitionsC4</v>
      </c>
      <c r="B104" s="155" t="s">
        <v>938</v>
      </c>
      <c r="C104" s="155" t="s">
        <v>961</v>
      </c>
      <c r="D104" s="155" t="s">
        <v>993</v>
      </c>
      <c r="E104" s="213" t="s">
        <v>13856</v>
      </c>
      <c r="F104" s="155" t="s">
        <v>14250</v>
      </c>
      <c r="G104" s="155" t="s">
        <v>15146</v>
      </c>
      <c r="H104" s="155" t="s">
        <v>346</v>
      </c>
      <c r="I104" s="155" t="s">
        <v>94</v>
      </c>
      <c r="J104" s="155" t="s">
        <v>1334</v>
      </c>
      <c r="K104" s="232" t="s">
        <v>204</v>
      </c>
      <c r="L104" s="238" t="s">
        <v>162</v>
      </c>
      <c r="M104" s="155" t="s">
        <v>14675</v>
      </c>
    </row>
    <row r="105" spans="1:14" ht="82.5" customHeight="1">
      <c r="A105" s="155" t="str">
        <f t="shared" ref="A105" si="8">B105&amp;C105</f>
        <v>DefinitionsC5</v>
      </c>
      <c r="B105" s="155" t="s">
        <v>938</v>
      </c>
      <c r="C105" s="155" t="s">
        <v>962</v>
      </c>
      <c r="D105" s="210" t="s">
        <v>13998</v>
      </c>
      <c r="E105" s="213" t="s">
        <v>14844</v>
      </c>
      <c r="F105" s="155" t="s">
        <v>14991</v>
      </c>
      <c r="G105" s="155" t="s">
        <v>14845</v>
      </c>
      <c r="H105" s="155" t="s">
        <v>14847</v>
      </c>
      <c r="I105" s="155" t="s">
        <v>14849</v>
      </c>
      <c r="J105" s="155" t="s">
        <v>14846</v>
      </c>
      <c r="K105" s="232" t="s">
        <v>14848</v>
      </c>
      <c r="L105" s="238" t="s">
        <v>14850</v>
      </c>
      <c r="M105" s="155" t="s">
        <v>14851</v>
      </c>
    </row>
    <row r="106" spans="1:14" ht="191.25">
      <c r="A106" s="155" t="str">
        <f t="shared" ref="A106:A137" si="9">B106&amp;C106</f>
        <v>DefinitionsC6</v>
      </c>
      <c r="B106" s="155" t="s">
        <v>938</v>
      </c>
      <c r="C106" s="155" t="s">
        <v>963</v>
      </c>
      <c r="D106" s="112" t="s">
        <v>1111</v>
      </c>
      <c r="E106" s="257" t="s">
        <v>13309</v>
      </c>
      <c r="F106" s="112" t="s">
        <v>14251</v>
      </c>
      <c r="G106" s="112" t="s">
        <v>14378</v>
      </c>
      <c r="H106" s="112" t="s">
        <v>14433</v>
      </c>
      <c r="I106" s="112" t="s">
        <v>14486</v>
      </c>
      <c r="J106" s="112" t="s">
        <v>1353</v>
      </c>
      <c r="K106" s="112" t="s">
        <v>14545</v>
      </c>
      <c r="L106" s="239" t="s">
        <v>14603</v>
      </c>
      <c r="M106" s="112" t="s">
        <v>14676</v>
      </c>
    </row>
    <row r="107" spans="1:14" ht="156.75">
      <c r="A107" s="155" t="str">
        <f t="shared" si="9"/>
        <v>DefinitionsC7</v>
      </c>
      <c r="B107" s="155" t="s">
        <v>938</v>
      </c>
      <c r="C107" s="155" t="s">
        <v>964</v>
      </c>
      <c r="D107" s="155" t="s">
        <v>995</v>
      </c>
      <c r="E107" s="213" t="s">
        <v>13310</v>
      </c>
      <c r="F107" s="155" t="s">
        <v>14992</v>
      </c>
      <c r="G107" s="155" t="s">
        <v>362</v>
      </c>
      <c r="H107" s="155" t="s">
        <v>14434</v>
      </c>
      <c r="I107" s="155" t="s">
        <v>95</v>
      </c>
      <c r="J107" s="155" t="s">
        <v>1354</v>
      </c>
      <c r="K107" s="232" t="s">
        <v>315</v>
      </c>
      <c r="L107" s="238" t="s">
        <v>13428</v>
      </c>
      <c r="M107" s="155" t="s">
        <v>13165</v>
      </c>
    </row>
    <row r="108" spans="1:14" ht="185.25">
      <c r="A108" s="155" t="str">
        <f t="shared" si="9"/>
        <v>DefinitionsC8</v>
      </c>
      <c r="B108" s="155" t="s">
        <v>938</v>
      </c>
      <c r="C108" s="155" t="s">
        <v>965</v>
      </c>
      <c r="D108" s="155" t="s">
        <v>997</v>
      </c>
      <c r="E108" s="213" t="s">
        <v>13311</v>
      </c>
      <c r="F108" s="155" t="s">
        <v>14252</v>
      </c>
      <c r="G108" s="155" t="s">
        <v>15147</v>
      </c>
      <c r="H108" s="143" t="s">
        <v>273</v>
      </c>
      <c r="I108" s="155" t="s">
        <v>96</v>
      </c>
      <c r="J108" s="155" t="s">
        <v>1355</v>
      </c>
      <c r="K108" s="232" t="s">
        <v>316</v>
      </c>
      <c r="L108" s="238" t="s">
        <v>163</v>
      </c>
      <c r="M108" s="155" t="s">
        <v>13166</v>
      </c>
    </row>
    <row r="109" spans="1:14" ht="85.5">
      <c r="A109" s="155" t="str">
        <f t="shared" si="9"/>
        <v>DefinitionsC9</v>
      </c>
      <c r="B109" s="155" t="s">
        <v>938</v>
      </c>
      <c r="C109" s="155" t="s">
        <v>966</v>
      </c>
      <c r="D109" s="155" t="s">
        <v>935</v>
      </c>
      <c r="E109" s="213" t="s">
        <v>13312</v>
      </c>
      <c r="F109" s="155" t="s">
        <v>14253</v>
      </c>
      <c r="G109" s="155" t="s">
        <v>14379</v>
      </c>
      <c r="H109" s="155" t="s">
        <v>14435</v>
      </c>
      <c r="I109" s="155" t="s">
        <v>14487</v>
      </c>
      <c r="J109" s="155" t="s">
        <v>1064</v>
      </c>
      <c r="K109" s="232" t="s">
        <v>317</v>
      </c>
      <c r="L109" s="238" t="s">
        <v>602</v>
      </c>
      <c r="M109" s="155" t="s">
        <v>13167</v>
      </c>
    </row>
    <row r="110" spans="1:14">
      <c r="A110" s="155" t="str">
        <f t="shared" si="9"/>
        <v>DefinitionsC10</v>
      </c>
      <c r="B110" s="155" t="s">
        <v>938</v>
      </c>
      <c r="C110" s="155" t="s">
        <v>967</v>
      </c>
      <c r="D110" s="155" t="s">
        <v>1211</v>
      </c>
      <c r="E110" s="213" t="s">
        <v>855</v>
      </c>
      <c r="F110" s="155" t="s">
        <v>14254</v>
      </c>
      <c r="G110" s="155" t="s">
        <v>1065</v>
      </c>
      <c r="H110" s="155" t="s">
        <v>1066</v>
      </c>
      <c r="I110" s="155" t="s">
        <v>1067</v>
      </c>
      <c r="J110" s="155" t="s">
        <v>1068</v>
      </c>
      <c r="K110" s="232" t="s">
        <v>318</v>
      </c>
      <c r="L110" s="238" t="s">
        <v>603</v>
      </c>
      <c r="M110" s="155" t="s">
        <v>13168</v>
      </c>
    </row>
    <row r="111" spans="1:14" ht="156.75">
      <c r="A111" s="155" t="str">
        <f t="shared" si="9"/>
        <v>DefinitionsC11</v>
      </c>
      <c r="B111" s="155" t="s">
        <v>938</v>
      </c>
      <c r="C111" s="155" t="s">
        <v>968</v>
      </c>
      <c r="D111" s="155" t="s">
        <v>998</v>
      </c>
      <c r="E111" s="258" t="s">
        <v>13313</v>
      </c>
      <c r="F111" s="155" t="s">
        <v>14255</v>
      </c>
      <c r="G111" s="155" t="s">
        <v>14380</v>
      </c>
      <c r="H111" s="155" t="s">
        <v>14436</v>
      </c>
      <c r="I111" s="155" t="s">
        <v>14488</v>
      </c>
      <c r="J111" s="155" t="s">
        <v>1356</v>
      </c>
      <c r="K111" s="232" t="s">
        <v>319</v>
      </c>
      <c r="L111" s="238" t="s">
        <v>13429</v>
      </c>
      <c r="M111" s="155" t="s">
        <v>13169</v>
      </c>
    </row>
    <row r="112" spans="1:14" ht="128.25">
      <c r="A112" s="155" t="str">
        <f t="shared" si="9"/>
        <v>DefinitionsC12</v>
      </c>
      <c r="B112" s="155" t="s">
        <v>938</v>
      </c>
      <c r="C112" s="155" t="s">
        <v>969</v>
      </c>
      <c r="D112" s="155" t="s">
        <v>13144</v>
      </c>
      <c r="E112" s="258" t="s">
        <v>13314</v>
      </c>
      <c r="F112" s="155" t="s">
        <v>14256</v>
      </c>
      <c r="G112" s="155" t="s">
        <v>13225</v>
      </c>
      <c r="H112" s="155" t="s">
        <v>13226</v>
      </c>
      <c r="I112" s="155" t="s">
        <v>14489</v>
      </c>
      <c r="J112" s="155" t="s">
        <v>13448</v>
      </c>
      <c r="K112" s="232" t="s">
        <v>13227</v>
      </c>
      <c r="L112" s="238" t="s">
        <v>13228</v>
      </c>
      <c r="M112" s="155" t="s">
        <v>13229</v>
      </c>
    </row>
    <row r="113" spans="1:13" ht="156.75">
      <c r="A113" s="155" t="str">
        <f t="shared" si="9"/>
        <v>DefinitionsC13</v>
      </c>
      <c r="B113" s="155" t="s">
        <v>938</v>
      </c>
      <c r="C113" s="155" t="s">
        <v>970</v>
      </c>
      <c r="D113" s="155" t="s">
        <v>13145</v>
      </c>
      <c r="E113" s="258" t="s">
        <v>13315</v>
      </c>
      <c r="F113" s="155" t="s">
        <v>14257</v>
      </c>
      <c r="G113" s="155" t="s">
        <v>13230</v>
      </c>
      <c r="H113" s="143" t="s">
        <v>13231</v>
      </c>
      <c r="I113" s="155" t="s">
        <v>13232</v>
      </c>
      <c r="J113" s="155" t="s">
        <v>15239</v>
      </c>
      <c r="K113" s="232" t="s">
        <v>13233</v>
      </c>
      <c r="L113" s="238" t="s">
        <v>13430</v>
      </c>
      <c r="M113" s="155" t="s">
        <v>13218</v>
      </c>
    </row>
    <row r="114" spans="1:13" ht="409.5">
      <c r="A114" s="155" t="str">
        <f t="shared" si="9"/>
        <v>DefinitionsC14</v>
      </c>
      <c r="B114" s="155" t="s">
        <v>938</v>
      </c>
      <c r="C114" s="155" t="s">
        <v>971</v>
      </c>
      <c r="D114" s="155" t="s">
        <v>1000</v>
      </c>
      <c r="E114" s="258" t="s">
        <v>14108</v>
      </c>
      <c r="F114" s="155" t="s">
        <v>14993</v>
      </c>
      <c r="G114" s="155" t="s">
        <v>14381</v>
      </c>
      <c r="H114" s="155" t="s">
        <v>14437</v>
      </c>
      <c r="I114" s="155" t="s">
        <v>14490</v>
      </c>
      <c r="J114" s="155" t="s">
        <v>1335</v>
      </c>
      <c r="K114" s="232" t="s">
        <v>14546</v>
      </c>
      <c r="L114" s="238" t="s">
        <v>14604</v>
      </c>
      <c r="M114" s="155" t="s">
        <v>14677</v>
      </c>
    </row>
    <row r="115" spans="1:13" ht="270.75">
      <c r="A115" s="155" t="str">
        <f t="shared" si="9"/>
        <v>DefinitionsC15</v>
      </c>
      <c r="B115" s="155" t="s">
        <v>938</v>
      </c>
      <c r="C115" s="155" t="s">
        <v>972</v>
      </c>
      <c r="D115" s="155" t="s">
        <v>1003</v>
      </c>
      <c r="E115" s="258" t="s">
        <v>13316</v>
      </c>
      <c r="F115" s="155" t="s">
        <v>14258</v>
      </c>
      <c r="G115" s="155" t="s">
        <v>537</v>
      </c>
      <c r="H115" s="155" t="s">
        <v>274</v>
      </c>
      <c r="I115" s="155" t="s">
        <v>205</v>
      </c>
      <c r="J115" s="155" t="s">
        <v>13449</v>
      </c>
      <c r="K115" s="232" t="s">
        <v>320</v>
      </c>
      <c r="L115" s="238" t="s">
        <v>164</v>
      </c>
      <c r="M115" s="155" t="s">
        <v>13171</v>
      </c>
    </row>
    <row r="116" spans="1:13" ht="142.5">
      <c r="A116" s="155" t="str">
        <f t="shared" si="9"/>
        <v>DefinitionsC16</v>
      </c>
      <c r="B116" s="155" t="s">
        <v>938</v>
      </c>
      <c r="C116" s="155" t="s">
        <v>973</v>
      </c>
      <c r="D116" s="155" t="s">
        <v>1005</v>
      </c>
      <c r="E116" s="213" t="s">
        <v>13317</v>
      </c>
      <c r="F116" s="155" t="s">
        <v>14259</v>
      </c>
      <c r="G116" s="155" t="s">
        <v>15148</v>
      </c>
      <c r="H116" s="155" t="s">
        <v>275</v>
      </c>
      <c r="I116" s="155" t="s">
        <v>206</v>
      </c>
      <c r="J116" s="155" t="s">
        <v>1336</v>
      </c>
      <c r="K116" s="232" t="s">
        <v>321</v>
      </c>
      <c r="L116" s="238" t="s">
        <v>165</v>
      </c>
      <c r="M116" s="155" t="s">
        <v>13172</v>
      </c>
    </row>
    <row r="117" spans="1:13" ht="370.5">
      <c r="A117" s="155" t="str">
        <f t="shared" si="9"/>
        <v>DefinitionsC17</v>
      </c>
      <c r="B117" s="155" t="s">
        <v>938</v>
      </c>
      <c r="C117" s="155" t="s">
        <v>974</v>
      </c>
      <c r="D117" s="155" t="s">
        <v>1007</v>
      </c>
      <c r="E117" s="258" t="s">
        <v>14109</v>
      </c>
      <c r="F117" s="155" t="s">
        <v>14260</v>
      </c>
      <c r="G117" s="155" t="s">
        <v>14382</v>
      </c>
      <c r="H117" s="155" t="s">
        <v>14438</v>
      </c>
      <c r="I117" s="155" t="s">
        <v>15125</v>
      </c>
      <c r="J117" s="155" t="s">
        <v>1337</v>
      </c>
      <c r="K117" s="232" t="s">
        <v>14547</v>
      </c>
      <c r="L117" s="238" t="s">
        <v>14605</v>
      </c>
      <c r="M117" s="155" t="s">
        <v>14678</v>
      </c>
    </row>
    <row r="118" spans="1:13" ht="242.25">
      <c r="A118" s="155" t="str">
        <f t="shared" si="9"/>
        <v>DefinitionsC18</v>
      </c>
      <c r="B118" s="155" t="s">
        <v>938</v>
      </c>
      <c r="C118" s="155" t="s">
        <v>975</v>
      </c>
      <c r="D118" s="155" t="s">
        <v>562</v>
      </c>
      <c r="E118" s="258" t="s">
        <v>14110</v>
      </c>
      <c r="F118" s="155" t="s">
        <v>14261</v>
      </c>
      <c r="G118" s="155" t="s">
        <v>14383</v>
      </c>
      <c r="H118" s="143" t="s">
        <v>14439</v>
      </c>
      <c r="I118" s="155" t="s">
        <v>14491</v>
      </c>
      <c r="J118" s="155" t="s">
        <v>1338</v>
      </c>
      <c r="K118" s="232" t="s">
        <v>14548</v>
      </c>
      <c r="L118" s="238" t="s">
        <v>14606</v>
      </c>
      <c r="M118" s="155" t="s">
        <v>14679</v>
      </c>
    </row>
    <row r="119" spans="1:13" ht="28.5">
      <c r="A119" s="155" t="str">
        <f t="shared" si="9"/>
        <v>DefinitionsC19</v>
      </c>
      <c r="B119" s="155" t="s">
        <v>938</v>
      </c>
      <c r="C119" s="155" t="s">
        <v>976</v>
      </c>
      <c r="D119" s="155" t="s">
        <v>564</v>
      </c>
      <c r="E119" s="213" t="s">
        <v>856</v>
      </c>
      <c r="F119" s="155" t="s">
        <v>14262</v>
      </c>
      <c r="G119" s="155" t="s">
        <v>818</v>
      </c>
      <c r="H119" s="155" t="s">
        <v>819</v>
      </c>
      <c r="I119" s="155" t="s">
        <v>207</v>
      </c>
      <c r="J119" s="155" t="s">
        <v>820</v>
      </c>
      <c r="K119" s="232" t="s">
        <v>322</v>
      </c>
      <c r="L119" s="238" t="s">
        <v>604</v>
      </c>
      <c r="M119" s="155" t="s">
        <v>13175</v>
      </c>
    </row>
    <row r="120" spans="1:13" ht="71.25">
      <c r="A120" s="155" t="str">
        <f t="shared" si="9"/>
        <v>DefinitionsC20</v>
      </c>
      <c r="B120" s="155" t="s">
        <v>938</v>
      </c>
      <c r="C120" s="155" t="s">
        <v>977</v>
      </c>
      <c r="D120" s="155" t="s">
        <v>937</v>
      </c>
      <c r="E120" s="213" t="s">
        <v>13176</v>
      </c>
      <c r="F120" s="155" t="s">
        <v>14263</v>
      </c>
      <c r="G120" s="155" t="s">
        <v>821</v>
      </c>
      <c r="H120" s="155" t="s">
        <v>276</v>
      </c>
      <c r="I120" s="155" t="s">
        <v>208</v>
      </c>
      <c r="J120" s="155" t="s">
        <v>822</v>
      </c>
      <c r="K120" s="232" t="s">
        <v>323</v>
      </c>
      <c r="L120" s="238" t="s">
        <v>605</v>
      </c>
      <c r="M120" s="155" t="s">
        <v>13177</v>
      </c>
    </row>
    <row r="121" spans="1:13" ht="28.5">
      <c r="A121" s="155" t="str">
        <f t="shared" si="9"/>
        <v>DefinitionsC21</v>
      </c>
      <c r="B121" s="155" t="s">
        <v>938</v>
      </c>
      <c r="C121" s="155" t="s">
        <v>978</v>
      </c>
      <c r="D121" s="155" t="s">
        <v>13142</v>
      </c>
      <c r="E121" s="213" t="s">
        <v>13318</v>
      </c>
      <c r="F121" s="155" t="s">
        <v>14264</v>
      </c>
      <c r="G121" s="155" t="s">
        <v>14384</v>
      </c>
      <c r="H121" s="155" t="s">
        <v>13142</v>
      </c>
      <c r="I121" s="155" t="s">
        <v>13142</v>
      </c>
      <c r="J121" s="155" t="s">
        <v>13142</v>
      </c>
      <c r="K121" s="232" t="s">
        <v>13142</v>
      </c>
      <c r="L121" s="238" t="s">
        <v>13142</v>
      </c>
      <c r="M121" s="155" t="s">
        <v>13142</v>
      </c>
    </row>
    <row r="122" spans="1:13" ht="171">
      <c r="A122" s="155" t="str">
        <f t="shared" si="9"/>
        <v>DefinitionsC22</v>
      </c>
      <c r="B122" s="155" t="s">
        <v>938</v>
      </c>
      <c r="C122" s="155" t="s">
        <v>979</v>
      </c>
      <c r="D122" s="155" t="s">
        <v>570</v>
      </c>
      <c r="E122" s="258" t="s">
        <v>13319</v>
      </c>
      <c r="F122" s="155" t="s">
        <v>14265</v>
      </c>
      <c r="G122" s="155" t="s">
        <v>13178</v>
      </c>
      <c r="H122" s="155" t="s">
        <v>13179</v>
      </c>
      <c r="I122" s="155" t="s">
        <v>209</v>
      </c>
      <c r="J122" s="155" t="s">
        <v>1339</v>
      </c>
      <c r="K122" s="232" t="s">
        <v>324</v>
      </c>
      <c r="L122" s="238" t="s">
        <v>166</v>
      </c>
      <c r="M122" s="155" t="s">
        <v>13180</v>
      </c>
    </row>
    <row r="123" spans="1:13" ht="114">
      <c r="A123" s="155" t="str">
        <f t="shared" si="9"/>
        <v>DefinitionsC23</v>
      </c>
      <c r="B123" s="155" t="s">
        <v>938</v>
      </c>
      <c r="C123" s="155" t="s">
        <v>980</v>
      </c>
      <c r="D123" s="155" t="s">
        <v>13141</v>
      </c>
      <c r="E123" s="213" t="s">
        <v>13320</v>
      </c>
      <c r="F123" s="155" t="s">
        <v>14266</v>
      </c>
      <c r="G123" s="155" t="s">
        <v>14385</v>
      </c>
      <c r="H123" s="155" t="s">
        <v>13419</v>
      </c>
      <c r="I123" s="155" t="s">
        <v>13460</v>
      </c>
      <c r="J123" s="155" t="s">
        <v>13450</v>
      </c>
      <c r="K123" s="232" t="s">
        <v>13267</v>
      </c>
      <c r="L123" s="238" t="s">
        <v>14607</v>
      </c>
      <c r="M123" s="155" t="s">
        <v>13413</v>
      </c>
    </row>
    <row r="124" spans="1:13" ht="313.5">
      <c r="A124" s="155" t="str">
        <f t="shared" si="9"/>
        <v>DefinitionsC24</v>
      </c>
      <c r="B124" s="155" t="s">
        <v>938</v>
      </c>
      <c r="C124" s="155" t="s">
        <v>565</v>
      </c>
      <c r="D124" s="155" t="s">
        <v>14952</v>
      </c>
      <c r="E124" s="258" t="s">
        <v>13321</v>
      </c>
      <c r="F124" s="155" t="s">
        <v>14973</v>
      </c>
      <c r="G124" s="155" t="s">
        <v>14386</v>
      </c>
      <c r="H124" s="155" t="s">
        <v>15481</v>
      </c>
      <c r="I124" s="155" t="s">
        <v>13461</v>
      </c>
      <c r="J124" s="155" t="s">
        <v>14974</v>
      </c>
      <c r="K124" s="232" t="s">
        <v>14975</v>
      </c>
      <c r="L124" s="238" t="s">
        <v>14976</v>
      </c>
      <c r="M124" s="155" t="s">
        <v>14977</v>
      </c>
    </row>
    <row r="125" spans="1:13" ht="285">
      <c r="A125" s="155" t="str">
        <f t="shared" si="9"/>
        <v>DefinitionsC25</v>
      </c>
      <c r="B125" s="155" t="s">
        <v>938</v>
      </c>
      <c r="C125" s="155" t="s">
        <v>566</v>
      </c>
      <c r="D125" s="155" t="s">
        <v>13140</v>
      </c>
      <c r="E125" s="258" t="s">
        <v>14111</v>
      </c>
      <c r="F125" s="155" t="s">
        <v>14267</v>
      </c>
      <c r="G125" s="155" t="s">
        <v>14387</v>
      </c>
      <c r="H125" s="155" t="s">
        <v>15482</v>
      </c>
      <c r="I125" s="155" t="s">
        <v>14492</v>
      </c>
      <c r="J125" s="155" t="s">
        <v>13451</v>
      </c>
      <c r="K125" s="232" t="s">
        <v>14549</v>
      </c>
      <c r="L125" s="238" t="s">
        <v>14608</v>
      </c>
      <c r="M125" s="155" t="s">
        <v>14680</v>
      </c>
    </row>
    <row r="126" spans="1:13" ht="28.5">
      <c r="A126" s="155" t="str">
        <f t="shared" si="9"/>
        <v>DefinitionsC26</v>
      </c>
      <c r="B126" s="155" t="s">
        <v>938</v>
      </c>
      <c r="C126" s="155" t="s">
        <v>569</v>
      </c>
      <c r="D126" s="155" t="s">
        <v>573</v>
      </c>
      <c r="E126" s="213" t="s">
        <v>13322</v>
      </c>
      <c r="F126" s="155" t="s">
        <v>14268</v>
      </c>
      <c r="G126" s="155" t="s">
        <v>1069</v>
      </c>
      <c r="H126" s="155" t="s">
        <v>573</v>
      </c>
      <c r="I126" s="155" t="s">
        <v>210</v>
      </c>
      <c r="J126" s="155" t="s">
        <v>573</v>
      </c>
      <c r="K126" s="232" t="s">
        <v>573</v>
      </c>
      <c r="L126" s="238" t="s">
        <v>573</v>
      </c>
      <c r="M126" s="155" t="s">
        <v>13181</v>
      </c>
    </row>
    <row r="127" spans="1:13" ht="156.75">
      <c r="A127" s="155" t="str">
        <f t="shared" si="9"/>
        <v>DefinitionsC27</v>
      </c>
      <c r="B127" s="155" t="s">
        <v>938</v>
      </c>
      <c r="C127" s="155" t="s">
        <v>572</v>
      </c>
      <c r="D127" s="155" t="s">
        <v>576</v>
      </c>
      <c r="E127" s="258" t="s">
        <v>13323</v>
      </c>
      <c r="F127" s="155" t="s">
        <v>14269</v>
      </c>
      <c r="G127" s="155" t="s">
        <v>13182</v>
      </c>
      <c r="H127" s="155" t="s">
        <v>13183</v>
      </c>
      <c r="I127" s="155" t="s">
        <v>211</v>
      </c>
      <c r="J127" s="155" t="s">
        <v>1357</v>
      </c>
      <c r="K127" s="232" t="s">
        <v>325</v>
      </c>
      <c r="L127" s="238" t="s">
        <v>167</v>
      </c>
      <c r="M127" s="155" t="s">
        <v>13184</v>
      </c>
    </row>
    <row r="128" spans="1:13" ht="99.75">
      <c r="A128" s="155" t="str">
        <f t="shared" si="9"/>
        <v>DefinitionsC28</v>
      </c>
      <c r="B128" s="155" t="s">
        <v>938</v>
      </c>
      <c r="C128" s="155" t="s">
        <v>575</v>
      </c>
      <c r="D128" s="155" t="s">
        <v>13146</v>
      </c>
      <c r="E128" s="213" t="s">
        <v>13324</v>
      </c>
      <c r="F128" s="155" t="s">
        <v>14270</v>
      </c>
      <c r="G128" s="155" t="s">
        <v>14388</v>
      </c>
      <c r="H128" s="155" t="s">
        <v>13420</v>
      </c>
      <c r="I128" s="155" t="s">
        <v>14953</v>
      </c>
      <c r="J128" s="155" t="s">
        <v>13452</v>
      </c>
      <c r="K128" s="232" t="s">
        <v>13268</v>
      </c>
      <c r="L128" s="238" t="s">
        <v>13431</v>
      </c>
      <c r="M128" s="155" t="s">
        <v>13414</v>
      </c>
    </row>
    <row r="129" spans="1:13" ht="228">
      <c r="A129" s="155" t="str">
        <f t="shared" si="9"/>
        <v>DefinitionsC29</v>
      </c>
      <c r="B129" s="155" t="s">
        <v>938</v>
      </c>
      <c r="C129" s="155" t="s">
        <v>578</v>
      </c>
      <c r="D129" s="155" t="s">
        <v>13147</v>
      </c>
      <c r="E129" s="258" t="s">
        <v>13325</v>
      </c>
      <c r="F129" s="155" t="s">
        <v>14271</v>
      </c>
      <c r="G129" s="155" t="s">
        <v>13238</v>
      </c>
      <c r="H129" s="155" t="s">
        <v>13239</v>
      </c>
      <c r="I129" s="155" t="s">
        <v>13240</v>
      </c>
      <c r="J129" s="155" t="s">
        <v>15240</v>
      </c>
      <c r="K129" s="232" t="s">
        <v>13241</v>
      </c>
      <c r="L129" s="238" t="s">
        <v>13242</v>
      </c>
      <c r="M129" s="155" t="s">
        <v>13235</v>
      </c>
    </row>
    <row r="130" spans="1:13" ht="213.75">
      <c r="A130" s="155" t="str">
        <f t="shared" si="9"/>
        <v>DefinitionsC30</v>
      </c>
      <c r="B130" s="155" t="s">
        <v>938</v>
      </c>
      <c r="C130" s="155" t="s">
        <v>582</v>
      </c>
      <c r="D130" s="155" t="s">
        <v>13148</v>
      </c>
      <c r="E130" s="258" t="s">
        <v>14112</v>
      </c>
      <c r="F130" s="155" t="s">
        <v>14272</v>
      </c>
      <c r="G130" s="155" t="s">
        <v>14389</v>
      </c>
      <c r="H130" s="143" t="s">
        <v>13243</v>
      </c>
      <c r="I130" s="155" t="s">
        <v>14493</v>
      </c>
      <c r="J130" s="155" t="s">
        <v>15241</v>
      </c>
      <c r="K130" s="232" t="s">
        <v>13244</v>
      </c>
      <c r="L130" s="238" t="s">
        <v>13245</v>
      </c>
      <c r="M130" s="155" t="s">
        <v>13236</v>
      </c>
    </row>
    <row r="131" spans="1:13" ht="202.5">
      <c r="A131" s="155" t="str">
        <f t="shared" si="9"/>
        <v>DefinitionsC31</v>
      </c>
      <c r="B131" s="155" t="s">
        <v>938</v>
      </c>
      <c r="C131" s="155" t="s">
        <v>13977</v>
      </c>
      <c r="D131" s="155" t="s">
        <v>13149</v>
      </c>
      <c r="E131" s="258" t="s">
        <v>13326</v>
      </c>
      <c r="F131" s="155" t="s">
        <v>14273</v>
      </c>
      <c r="G131" s="155" t="s">
        <v>14390</v>
      </c>
      <c r="H131" s="143" t="s">
        <v>13246</v>
      </c>
      <c r="I131" s="155" t="s">
        <v>13247</v>
      </c>
      <c r="J131" s="155" t="s">
        <v>13453</v>
      </c>
      <c r="K131" s="232" t="s">
        <v>13248</v>
      </c>
      <c r="L131" s="238" t="s">
        <v>13249</v>
      </c>
      <c r="M131" s="155" t="s">
        <v>13237</v>
      </c>
    </row>
    <row r="132" spans="1:13">
      <c r="A132" s="155" t="str">
        <f t="shared" si="9"/>
        <v>DeclarationD2</v>
      </c>
      <c r="B132" s="155" t="s">
        <v>981</v>
      </c>
      <c r="C132" s="155" t="s">
        <v>988</v>
      </c>
      <c r="D132" s="155" t="s">
        <v>405</v>
      </c>
      <c r="E132" s="213" t="s">
        <v>405</v>
      </c>
      <c r="F132" s="155" t="s">
        <v>405</v>
      </c>
      <c r="G132" s="155" t="s">
        <v>405</v>
      </c>
      <c r="H132" s="155" t="s">
        <v>405</v>
      </c>
      <c r="I132" s="155" t="s">
        <v>405</v>
      </c>
      <c r="J132" s="155" t="s">
        <v>405</v>
      </c>
      <c r="K132" s="155" t="s">
        <v>405</v>
      </c>
      <c r="L132" s="238" t="s">
        <v>405</v>
      </c>
      <c r="M132" s="173" t="s">
        <v>405</v>
      </c>
    </row>
    <row r="133" spans="1:13" ht="28.5">
      <c r="A133" s="155" t="str">
        <f t="shared" si="9"/>
        <v>DeclarationF3</v>
      </c>
      <c r="B133" s="155" t="s">
        <v>981</v>
      </c>
      <c r="C133" s="155" t="s">
        <v>1830</v>
      </c>
      <c r="D133" s="155" t="s">
        <v>1831</v>
      </c>
      <c r="E133" s="213" t="s">
        <v>13327</v>
      </c>
      <c r="F133" s="155" t="s">
        <v>1841</v>
      </c>
      <c r="G133" s="155" t="s">
        <v>1842</v>
      </c>
      <c r="H133" s="155" t="s">
        <v>1843</v>
      </c>
      <c r="I133" s="155" t="s">
        <v>1844</v>
      </c>
      <c r="J133" s="155" t="s">
        <v>1845</v>
      </c>
      <c r="K133" s="155" t="s">
        <v>1846</v>
      </c>
      <c r="L133" s="243" t="s">
        <v>1847</v>
      </c>
      <c r="M133" s="155" t="s">
        <v>14681</v>
      </c>
    </row>
    <row r="134" spans="1:13" ht="28.5">
      <c r="A134" s="155" t="str">
        <f t="shared" si="9"/>
        <v>DeclarationI3</v>
      </c>
      <c r="B134" s="155" t="s">
        <v>981</v>
      </c>
      <c r="C134" s="155" t="s">
        <v>1832</v>
      </c>
      <c r="D134" s="155" t="s">
        <v>1833</v>
      </c>
      <c r="E134" s="213" t="s">
        <v>13328</v>
      </c>
      <c r="F134" s="155" t="s">
        <v>1848</v>
      </c>
      <c r="G134" s="155" t="s">
        <v>1849</v>
      </c>
      <c r="H134" s="155" t="s">
        <v>1850</v>
      </c>
      <c r="I134" s="155" t="s">
        <v>1851</v>
      </c>
      <c r="J134" s="155" t="s">
        <v>1852</v>
      </c>
      <c r="K134" s="155" t="s">
        <v>1853</v>
      </c>
      <c r="L134" s="243" t="s">
        <v>1854</v>
      </c>
      <c r="M134" s="155" t="s">
        <v>14682</v>
      </c>
    </row>
    <row r="135" spans="1:13">
      <c r="A135" s="155" t="str">
        <f t="shared" si="9"/>
        <v>DeclarationI4</v>
      </c>
      <c r="B135" s="155" t="s">
        <v>981</v>
      </c>
      <c r="C135" s="155" t="s">
        <v>1278</v>
      </c>
      <c r="D135" s="155" t="s">
        <v>928</v>
      </c>
      <c r="F135" s="155" t="s">
        <v>1855</v>
      </c>
      <c r="G135" s="155" t="s">
        <v>1856</v>
      </c>
      <c r="H135" s="155" t="s">
        <v>1857</v>
      </c>
      <c r="I135" s="155" t="s">
        <v>1858</v>
      </c>
      <c r="J135" s="155" t="s">
        <v>1859</v>
      </c>
      <c r="K135" s="155" t="s">
        <v>1860</v>
      </c>
      <c r="L135" s="243" t="s">
        <v>1861</v>
      </c>
      <c r="M135" s="155" t="s">
        <v>14683</v>
      </c>
    </row>
    <row r="136" spans="1:13" ht="57">
      <c r="A136" s="155" t="str">
        <f t="shared" si="9"/>
        <v>DeclarationB4</v>
      </c>
      <c r="B136" s="155" t="s">
        <v>981</v>
      </c>
      <c r="C136" s="155" t="s">
        <v>940</v>
      </c>
      <c r="D136" s="155" t="s">
        <v>830</v>
      </c>
      <c r="E136" s="258" t="s">
        <v>13329</v>
      </c>
      <c r="F136" s="155" t="s">
        <v>14274</v>
      </c>
      <c r="G136" s="155" t="s">
        <v>860</v>
      </c>
      <c r="H136" s="155" t="s">
        <v>363</v>
      </c>
      <c r="I136" s="155" t="s">
        <v>212</v>
      </c>
      <c r="J136" s="155" t="s">
        <v>1340</v>
      </c>
      <c r="K136" s="232" t="s">
        <v>326</v>
      </c>
      <c r="L136" s="238" t="s">
        <v>440</v>
      </c>
      <c r="M136" s="155" t="s">
        <v>14684</v>
      </c>
    </row>
    <row r="137" spans="1:13" ht="60">
      <c r="A137" s="155" t="str">
        <f t="shared" si="9"/>
        <v>DeclarationB6</v>
      </c>
      <c r="B137" s="155" t="s">
        <v>981</v>
      </c>
      <c r="C137" s="155" t="s">
        <v>942</v>
      </c>
      <c r="D137" s="155" t="s">
        <v>12370</v>
      </c>
      <c r="E137" s="155" t="s">
        <v>14113</v>
      </c>
      <c r="F137" s="264" t="s">
        <v>14275</v>
      </c>
      <c r="G137" s="240" t="s">
        <v>14391</v>
      </c>
      <c r="H137" s="234" t="s">
        <v>14440</v>
      </c>
      <c r="I137" s="240" t="s">
        <v>14494</v>
      </c>
      <c r="J137" s="240" t="s">
        <v>14827</v>
      </c>
      <c r="K137" s="241" t="s">
        <v>14550</v>
      </c>
      <c r="L137" s="234" t="s">
        <v>13432</v>
      </c>
      <c r="M137" s="240" t="s">
        <v>14685</v>
      </c>
    </row>
    <row r="138" spans="1:13" ht="57">
      <c r="A138" s="155" t="str">
        <f t="shared" ref="A138:A168" si="10">B138&amp;C138</f>
        <v>DeclarationB7</v>
      </c>
      <c r="B138" s="155" t="s">
        <v>981</v>
      </c>
      <c r="C138" s="155" t="s">
        <v>943</v>
      </c>
      <c r="D138" s="155" t="s">
        <v>1026</v>
      </c>
      <c r="E138" s="258" t="s">
        <v>907</v>
      </c>
      <c r="F138" s="155" t="s">
        <v>14276</v>
      </c>
      <c r="G138" s="155" t="s">
        <v>908</v>
      </c>
      <c r="H138" s="155" t="s">
        <v>364</v>
      </c>
      <c r="I138" s="155" t="s">
        <v>213</v>
      </c>
      <c r="J138" s="155" t="s">
        <v>1232</v>
      </c>
      <c r="K138" s="232" t="s">
        <v>327</v>
      </c>
      <c r="L138" s="238" t="s">
        <v>441</v>
      </c>
      <c r="M138" s="155" t="s">
        <v>14686</v>
      </c>
    </row>
    <row r="139" spans="1:13">
      <c r="A139" s="155" t="str">
        <f t="shared" si="10"/>
        <v>DeclarationB8</v>
      </c>
      <c r="B139" s="155" t="s">
        <v>981</v>
      </c>
      <c r="C139" s="155" t="s">
        <v>944</v>
      </c>
      <c r="D139" s="155" t="s">
        <v>827</v>
      </c>
      <c r="E139" s="213" t="s">
        <v>13330</v>
      </c>
      <c r="F139" s="155" t="s">
        <v>14277</v>
      </c>
      <c r="G139" s="155" t="s">
        <v>1070</v>
      </c>
      <c r="H139" s="155" t="s">
        <v>861</v>
      </c>
      <c r="I139" s="155" t="s">
        <v>214</v>
      </c>
      <c r="J139" s="155" t="s">
        <v>862</v>
      </c>
      <c r="K139" s="232" t="s">
        <v>328</v>
      </c>
      <c r="L139" s="238" t="s">
        <v>442</v>
      </c>
      <c r="M139" s="155" t="s">
        <v>14687</v>
      </c>
    </row>
    <row r="140" spans="1:13">
      <c r="A140" s="155" t="str">
        <f t="shared" si="10"/>
        <v>DeclarationB9</v>
      </c>
      <c r="B140" s="155" t="s">
        <v>981</v>
      </c>
      <c r="C140" s="155" t="s">
        <v>945</v>
      </c>
      <c r="D140" s="155" t="s">
        <v>489</v>
      </c>
      <c r="E140" s="213" t="s">
        <v>13331</v>
      </c>
      <c r="F140" s="155" t="s">
        <v>14278</v>
      </c>
      <c r="G140" s="155" t="s">
        <v>538</v>
      </c>
      <c r="H140" s="155" t="s">
        <v>863</v>
      </c>
      <c r="I140" s="155" t="s">
        <v>215</v>
      </c>
      <c r="J140" s="155" t="s">
        <v>2157</v>
      </c>
      <c r="K140" s="232" t="s">
        <v>329</v>
      </c>
      <c r="L140" s="238" t="s">
        <v>443</v>
      </c>
      <c r="M140" s="155" t="s">
        <v>14688</v>
      </c>
    </row>
    <row r="141" spans="1:13" ht="28.5">
      <c r="A141" s="155" t="str">
        <f t="shared" si="10"/>
        <v>DeclarationB10</v>
      </c>
      <c r="B141" s="155" t="s">
        <v>981</v>
      </c>
      <c r="C141" s="155" t="s">
        <v>504</v>
      </c>
      <c r="D141" s="155" t="s">
        <v>501</v>
      </c>
      <c r="E141" s="213" t="s">
        <v>404</v>
      </c>
      <c r="F141" s="155" t="s">
        <v>14279</v>
      </c>
      <c r="G141" s="155" t="s">
        <v>539</v>
      </c>
      <c r="H141" s="155" t="s">
        <v>505</v>
      </c>
      <c r="I141" s="155" t="s">
        <v>216</v>
      </c>
      <c r="J141" s="155" t="s">
        <v>2158</v>
      </c>
      <c r="K141" s="232" t="s">
        <v>330</v>
      </c>
      <c r="L141" s="238" t="s">
        <v>508</v>
      </c>
      <c r="M141" s="155" t="s">
        <v>14689</v>
      </c>
    </row>
    <row r="142" spans="1:13" ht="28.5">
      <c r="A142" s="155" t="str">
        <f t="shared" si="10"/>
        <v>DeclarationB10A</v>
      </c>
      <c r="B142" s="155" t="s">
        <v>981</v>
      </c>
      <c r="C142" s="155" t="s">
        <v>1423</v>
      </c>
      <c r="D142" s="155" t="s">
        <v>501</v>
      </c>
      <c r="E142" s="213" t="s">
        <v>404</v>
      </c>
      <c r="F142" s="155" t="s">
        <v>14279</v>
      </c>
      <c r="G142" s="155" t="s">
        <v>539</v>
      </c>
      <c r="H142" s="155" t="s">
        <v>505</v>
      </c>
      <c r="I142" s="155" t="s">
        <v>216</v>
      </c>
      <c r="J142" s="155" t="s">
        <v>2158</v>
      </c>
      <c r="K142" s="232" t="s">
        <v>330</v>
      </c>
      <c r="L142" s="238" t="s">
        <v>508</v>
      </c>
      <c r="M142" s="155" t="s">
        <v>14689</v>
      </c>
    </row>
    <row r="143" spans="1:13" ht="28.5">
      <c r="A143" s="155" t="str">
        <f t="shared" si="10"/>
        <v>DeclarationB10C</v>
      </c>
      <c r="B143" s="155" t="s">
        <v>981</v>
      </c>
      <c r="C143" s="155" t="s">
        <v>1424</v>
      </c>
      <c r="D143" s="155" t="s">
        <v>502</v>
      </c>
      <c r="E143" s="213" t="s">
        <v>13332</v>
      </c>
      <c r="F143" s="155" t="s">
        <v>14280</v>
      </c>
      <c r="G143" s="155" t="s">
        <v>540</v>
      </c>
      <c r="H143" s="155" t="s">
        <v>506</v>
      </c>
      <c r="I143" s="155" t="s">
        <v>217</v>
      </c>
      <c r="J143" s="155" t="s">
        <v>2159</v>
      </c>
      <c r="K143" s="232" t="s">
        <v>331</v>
      </c>
      <c r="L143" s="238" t="s">
        <v>509</v>
      </c>
      <c r="M143" s="155" t="s">
        <v>14690</v>
      </c>
    </row>
    <row r="144" spans="1:13" ht="28.5">
      <c r="A144" s="155" t="str">
        <f t="shared" si="10"/>
        <v>DeclarationB10B</v>
      </c>
      <c r="B144" s="155" t="s">
        <v>981</v>
      </c>
      <c r="C144" s="155" t="s">
        <v>1425</v>
      </c>
      <c r="D144" s="155" t="s">
        <v>503</v>
      </c>
      <c r="E144" s="258" t="s">
        <v>13333</v>
      </c>
      <c r="F144" s="155" t="s">
        <v>14281</v>
      </c>
      <c r="G144" s="155" t="s">
        <v>541</v>
      </c>
      <c r="H144" s="155" t="s">
        <v>365</v>
      </c>
      <c r="I144" s="155" t="s">
        <v>218</v>
      </c>
      <c r="J144" s="155" t="s">
        <v>507</v>
      </c>
      <c r="K144" s="232" t="s">
        <v>332</v>
      </c>
      <c r="L144" s="238" t="s">
        <v>510</v>
      </c>
      <c r="M144" s="155" t="s">
        <v>14691</v>
      </c>
    </row>
    <row r="145" spans="1:13" ht="28.5">
      <c r="A145" s="155" t="str">
        <f t="shared" si="10"/>
        <v>DeclarationD11</v>
      </c>
      <c r="B145" s="155" t="s">
        <v>981</v>
      </c>
      <c r="C145" s="155" t="s">
        <v>1527</v>
      </c>
      <c r="D145" s="155" t="s">
        <v>1526</v>
      </c>
      <c r="E145" s="258" t="s">
        <v>13334</v>
      </c>
      <c r="F145" s="155" t="s">
        <v>1862</v>
      </c>
      <c r="G145" s="155" t="s">
        <v>15149</v>
      </c>
      <c r="H145" s="155" t="s">
        <v>1863</v>
      </c>
      <c r="I145" s="155" t="s">
        <v>1864</v>
      </c>
      <c r="J145" s="155" t="s">
        <v>1865</v>
      </c>
      <c r="K145" s="155" t="s">
        <v>1866</v>
      </c>
      <c r="L145" s="243" t="s">
        <v>1867</v>
      </c>
      <c r="M145" s="155" t="s">
        <v>14692</v>
      </c>
    </row>
    <row r="146" spans="1:13" ht="28.5">
      <c r="A146" s="155" t="str">
        <f t="shared" si="10"/>
        <v>DeclarationB12</v>
      </c>
      <c r="B146" s="155" t="s">
        <v>981</v>
      </c>
      <c r="C146" s="155" t="s">
        <v>948</v>
      </c>
      <c r="D146" s="155" t="s">
        <v>458</v>
      </c>
      <c r="E146" s="258" t="s">
        <v>13335</v>
      </c>
      <c r="F146" s="155" t="s">
        <v>14282</v>
      </c>
      <c r="G146" s="155" t="s">
        <v>1071</v>
      </c>
      <c r="H146" s="155" t="s">
        <v>366</v>
      </c>
      <c r="I146" s="155" t="s">
        <v>219</v>
      </c>
      <c r="J146" s="155" t="s">
        <v>2160</v>
      </c>
      <c r="K146" s="232" t="s">
        <v>333</v>
      </c>
      <c r="L146" s="238" t="s">
        <v>13433</v>
      </c>
      <c r="M146" s="155" t="s">
        <v>14693</v>
      </c>
    </row>
    <row r="147" spans="1:13" ht="28.5">
      <c r="A147" s="155" t="str">
        <f t="shared" si="10"/>
        <v>DeclarationB13</v>
      </c>
      <c r="B147" s="155" t="s">
        <v>981</v>
      </c>
      <c r="C147" s="155" t="s">
        <v>949</v>
      </c>
      <c r="D147" s="155" t="s">
        <v>459</v>
      </c>
      <c r="E147" s="258" t="s">
        <v>13336</v>
      </c>
      <c r="F147" s="155" t="s">
        <v>14283</v>
      </c>
      <c r="G147" s="155" t="s">
        <v>542</v>
      </c>
      <c r="H147" s="155" t="s">
        <v>367</v>
      </c>
      <c r="I147" s="155" t="s">
        <v>220</v>
      </c>
      <c r="J147" s="155" t="s">
        <v>2161</v>
      </c>
      <c r="K147" s="232" t="s">
        <v>13464</v>
      </c>
      <c r="L147" s="238" t="s">
        <v>13434</v>
      </c>
      <c r="M147" s="155" t="s">
        <v>14694</v>
      </c>
    </row>
    <row r="148" spans="1:13" ht="28.5">
      <c r="A148" s="155" t="str">
        <f t="shared" si="10"/>
        <v>DeclarationB14</v>
      </c>
      <c r="B148" s="155" t="s">
        <v>981</v>
      </c>
      <c r="C148" s="155" t="s">
        <v>950</v>
      </c>
      <c r="D148" s="155" t="s">
        <v>824</v>
      </c>
      <c r="E148" s="213" t="s">
        <v>13337</v>
      </c>
      <c r="F148" s="155" t="s">
        <v>14284</v>
      </c>
      <c r="G148" s="155" t="s">
        <v>1072</v>
      </c>
      <c r="H148" s="155" t="s">
        <v>864</v>
      </c>
      <c r="I148" s="155" t="s">
        <v>221</v>
      </c>
      <c r="J148" s="155" t="s">
        <v>864</v>
      </c>
      <c r="K148" s="232" t="s">
        <v>334</v>
      </c>
      <c r="L148" s="238" t="s">
        <v>444</v>
      </c>
      <c r="M148" s="155" t="s">
        <v>14695</v>
      </c>
    </row>
    <row r="149" spans="1:13" ht="28.5">
      <c r="A149" s="155" t="str">
        <f t="shared" si="10"/>
        <v>DeclarationB15</v>
      </c>
      <c r="B149" s="155" t="s">
        <v>981</v>
      </c>
      <c r="C149" s="155" t="s">
        <v>951</v>
      </c>
      <c r="D149" s="155" t="s">
        <v>460</v>
      </c>
      <c r="E149" s="213" t="s">
        <v>13338</v>
      </c>
      <c r="F149" s="155" t="s">
        <v>14285</v>
      </c>
      <c r="G149" s="155" t="s">
        <v>865</v>
      </c>
      <c r="H149" s="155" t="s">
        <v>368</v>
      </c>
      <c r="I149" s="155" t="s">
        <v>222</v>
      </c>
      <c r="J149" s="155" t="s">
        <v>2162</v>
      </c>
      <c r="K149" s="232" t="s">
        <v>13465</v>
      </c>
      <c r="L149" s="238" t="s">
        <v>168</v>
      </c>
      <c r="M149" s="155" t="s">
        <v>14696</v>
      </c>
    </row>
    <row r="150" spans="1:13" ht="28.5">
      <c r="A150" s="155" t="str">
        <f t="shared" si="10"/>
        <v>DeclarationB16</v>
      </c>
      <c r="B150" s="155" t="s">
        <v>981</v>
      </c>
      <c r="C150" s="155" t="s">
        <v>952</v>
      </c>
      <c r="D150" s="155" t="s">
        <v>461</v>
      </c>
      <c r="E150" s="213" t="s">
        <v>13339</v>
      </c>
      <c r="F150" s="155" t="s">
        <v>14286</v>
      </c>
      <c r="G150" s="155" t="s">
        <v>1073</v>
      </c>
      <c r="H150" s="155" t="s">
        <v>369</v>
      </c>
      <c r="I150" s="155" t="s">
        <v>223</v>
      </c>
      <c r="J150" s="155" t="s">
        <v>2163</v>
      </c>
      <c r="K150" s="232" t="s">
        <v>13466</v>
      </c>
      <c r="L150" s="238" t="s">
        <v>169</v>
      </c>
      <c r="M150" s="155" t="s">
        <v>14697</v>
      </c>
    </row>
    <row r="151" spans="1:13" ht="28.5">
      <c r="A151" s="155" t="str">
        <f t="shared" si="10"/>
        <v>DeclarationB17</v>
      </c>
      <c r="B151" s="155" t="s">
        <v>981</v>
      </c>
      <c r="C151" s="155" t="s">
        <v>953</v>
      </c>
      <c r="D151" s="155" t="s">
        <v>462</v>
      </c>
      <c r="E151" s="213" t="s">
        <v>13340</v>
      </c>
      <c r="F151" s="155" t="s">
        <v>14287</v>
      </c>
      <c r="G151" s="155" t="s">
        <v>543</v>
      </c>
      <c r="H151" s="155" t="s">
        <v>370</v>
      </c>
      <c r="I151" s="155" t="s">
        <v>224</v>
      </c>
      <c r="J151" s="155" t="s">
        <v>2164</v>
      </c>
      <c r="K151" s="232" t="s">
        <v>13467</v>
      </c>
      <c r="L151" s="238" t="s">
        <v>170</v>
      </c>
      <c r="M151" s="155" t="s">
        <v>14698</v>
      </c>
    </row>
    <row r="152" spans="1:13" ht="28.5">
      <c r="A152" s="155" t="str">
        <f t="shared" si="10"/>
        <v>DeclarationB18</v>
      </c>
      <c r="B152" s="155" t="s">
        <v>981</v>
      </c>
      <c r="C152" s="155" t="s">
        <v>954</v>
      </c>
      <c r="D152" s="155" t="s">
        <v>493</v>
      </c>
      <c r="E152" s="213" t="s">
        <v>13341</v>
      </c>
      <c r="F152" s="155" t="s">
        <v>14288</v>
      </c>
      <c r="G152" s="155" t="s">
        <v>15150</v>
      </c>
      <c r="H152" s="155" t="s">
        <v>127</v>
      </c>
      <c r="I152" s="155" t="s">
        <v>225</v>
      </c>
      <c r="J152" s="155" t="s">
        <v>1362</v>
      </c>
      <c r="K152" s="232" t="s">
        <v>13468</v>
      </c>
      <c r="L152" s="238" t="s">
        <v>171</v>
      </c>
      <c r="M152" s="155" t="s">
        <v>14699</v>
      </c>
    </row>
    <row r="153" spans="1:13" ht="28.5">
      <c r="A153" s="155" t="str">
        <f t="shared" si="10"/>
        <v>DeclarationB19</v>
      </c>
      <c r="B153" s="155" t="s">
        <v>981</v>
      </c>
      <c r="C153" s="155" t="s">
        <v>955</v>
      </c>
      <c r="D153" s="155" t="s">
        <v>494</v>
      </c>
      <c r="E153" s="213" t="s">
        <v>13342</v>
      </c>
      <c r="F153" s="155" t="s">
        <v>14289</v>
      </c>
      <c r="G153" s="155" t="s">
        <v>15151</v>
      </c>
      <c r="H153" s="155" t="s">
        <v>624</v>
      </c>
      <c r="I153" s="155" t="s">
        <v>13462</v>
      </c>
      <c r="J153" s="155" t="s">
        <v>2165</v>
      </c>
      <c r="K153" s="232" t="s">
        <v>13463</v>
      </c>
      <c r="L153" s="238" t="s">
        <v>172</v>
      </c>
      <c r="M153" s="155" t="s">
        <v>14700</v>
      </c>
    </row>
    <row r="154" spans="1:13" ht="28.5">
      <c r="A154" s="155" t="str">
        <f t="shared" si="10"/>
        <v>DeclarationB20</v>
      </c>
      <c r="B154" s="155" t="s">
        <v>981</v>
      </c>
      <c r="C154" s="155" t="s">
        <v>956</v>
      </c>
      <c r="D154" s="155" t="s">
        <v>495</v>
      </c>
      <c r="E154" s="213" t="s">
        <v>13343</v>
      </c>
      <c r="F154" s="155" t="s">
        <v>14290</v>
      </c>
      <c r="G154" s="155" t="s">
        <v>15152</v>
      </c>
      <c r="H154" s="155" t="s">
        <v>371</v>
      </c>
      <c r="I154" s="155" t="s">
        <v>226</v>
      </c>
      <c r="J154" s="155" t="s">
        <v>2166</v>
      </c>
      <c r="K154" s="232" t="s">
        <v>13469</v>
      </c>
      <c r="L154" s="238" t="s">
        <v>173</v>
      </c>
      <c r="M154" s="155" t="s">
        <v>14701</v>
      </c>
    </row>
    <row r="155" spans="1:13" ht="28.5">
      <c r="A155" s="155" t="str">
        <f t="shared" si="10"/>
        <v>DeclarationB21</v>
      </c>
      <c r="B155" s="155" t="s">
        <v>981</v>
      </c>
      <c r="C155" s="155" t="s">
        <v>957</v>
      </c>
      <c r="D155" s="155" t="s">
        <v>13857</v>
      </c>
      <c r="E155" s="213" t="s">
        <v>13858</v>
      </c>
      <c r="F155" s="143" t="s">
        <v>13859</v>
      </c>
      <c r="G155" s="155" t="s">
        <v>15153</v>
      </c>
      <c r="H155" s="155" t="s">
        <v>372</v>
      </c>
      <c r="I155" s="155" t="s">
        <v>13860</v>
      </c>
      <c r="J155" s="155" t="s">
        <v>13861</v>
      </c>
      <c r="K155" s="232" t="s">
        <v>13862</v>
      </c>
      <c r="L155" s="238" t="s">
        <v>13863</v>
      </c>
      <c r="M155" s="155" t="s">
        <v>13864</v>
      </c>
    </row>
    <row r="156" spans="1:13" ht="28.5">
      <c r="A156" s="155" t="str">
        <f t="shared" si="10"/>
        <v>DeclarationB22</v>
      </c>
      <c r="B156" s="155" t="s">
        <v>981</v>
      </c>
      <c r="C156" s="155" t="s">
        <v>958</v>
      </c>
      <c r="D156" s="155" t="s">
        <v>463</v>
      </c>
      <c r="E156" s="233" t="s">
        <v>13344</v>
      </c>
      <c r="F156" s="155" t="s">
        <v>14291</v>
      </c>
      <c r="G156" s="155" t="s">
        <v>544</v>
      </c>
      <c r="H156" s="155" t="s">
        <v>373</v>
      </c>
      <c r="I156" s="155" t="s">
        <v>227</v>
      </c>
      <c r="J156" s="155" t="s">
        <v>1363</v>
      </c>
      <c r="K156" s="232" t="s">
        <v>13470</v>
      </c>
      <c r="L156" s="238" t="s">
        <v>174</v>
      </c>
      <c r="M156" s="155" t="s">
        <v>14702</v>
      </c>
    </row>
    <row r="157" spans="1:13" ht="42.75">
      <c r="A157" s="155" t="str">
        <f t="shared" si="10"/>
        <v>DeclarationB24</v>
      </c>
      <c r="B157" s="155" t="s">
        <v>981</v>
      </c>
      <c r="C157" s="155" t="s">
        <v>986</v>
      </c>
      <c r="D157" s="155" t="s">
        <v>13988</v>
      </c>
      <c r="E157" s="213" t="s">
        <v>13989</v>
      </c>
      <c r="F157" s="155" t="s">
        <v>14292</v>
      </c>
      <c r="G157" s="155" t="s">
        <v>13990</v>
      </c>
      <c r="H157" s="155" t="s">
        <v>13991</v>
      </c>
      <c r="I157" s="155" t="s">
        <v>13992</v>
      </c>
      <c r="J157" s="155" t="s">
        <v>13993</v>
      </c>
      <c r="K157" s="232" t="s">
        <v>13994</v>
      </c>
      <c r="L157" s="238" t="s">
        <v>13995</v>
      </c>
      <c r="M157" s="155" t="s">
        <v>13996</v>
      </c>
    </row>
    <row r="158" spans="1:13" ht="30">
      <c r="A158" s="155" t="str">
        <f t="shared" si="10"/>
        <v>DeclarationB25</v>
      </c>
      <c r="B158" s="155" t="s">
        <v>981</v>
      </c>
      <c r="C158" s="155" t="s">
        <v>472</v>
      </c>
      <c r="D158" s="112" t="s">
        <v>12395</v>
      </c>
      <c r="E158" s="214" t="s">
        <v>13345</v>
      </c>
      <c r="F158" s="264" t="s">
        <v>14293</v>
      </c>
      <c r="G158" s="240" t="s">
        <v>14392</v>
      </c>
      <c r="H158" s="240" t="s">
        <v>14441</v>
      </c>
      <c r="I158" s="240" t="s">
        <v>14495</v>
      </c>
      <c r="J158" s="240" t="s">
        <v>14828</v>
      </c>
      <c r="K158" s="241" t="s">
        <v>14551</v>
      </c>
      <c r="L158" s="234" t="s">
        <v>13435</v>
      </c>
      <c r="M158" s="240" t="s">
        <v>14703</v>
      </c>
    </row>
    <row r="159" spans="1:13" ht="28.5">
      <c r="A159" s="155" t="str">
        <f t="shared" si="10"/>
        <v>DeclarationB31</v>
      </c>
      <c r="B159" s="155" t="s">
        <v>981</v>
      </c>
      <c r="C159" s="155" t="s">
        <v>473</v>
      </c>
      <c r="D159" s="112" t="s">
        <v>12425</v>
      </c>
      <c r="E159" s="214" t="s">
        <v>12426</v>
      </c>
      <c r="F159" s="264" t="s">
        <v>14294</v>
      </c>
      <c r="G159" s="234" t="s">
        <v>12427</v>
      </c>
      <c r="H159" s="240" t="s">
        <v>14442</v>
      </c>
      <c r="I159" s="234" t="s">
        <v>12428</v>
      </c>
      <c r="J159" s="234" t="s">
        <v>12429</v>
      </c>
      <c r="K159" s="241" t="s">
        <v>12430</v>
      </c>
      <c r="L159" s="234" t="s">
        <v>12431</v>
      </c>
      <c r="M159" s="234" t="s">
        <v>12432</v>
      </c>
    </row>
    <row r="160" spans="1:13" ht="51">
      <c r="A160" s="155" t="str">
        <f t="shared" si="10"/>
        <v>DeclarationB37</v>
      </c>
      <c r="B160" s="155" t="s">
        <v>981</v>
      </c>
      <c r="C160" s="155" t="s">
        <v>474</v>
      </c>
      <c r="D160" s="112" t="s">
        <v>2262</v>
      </c>
      <c r="E160" s="233" t="s">
        <v>13346</v>
      </c>
      <c r="F160" s="112" t="s">
        <v>14295</v>
      </c>
      <c r="G160" s="112" t="s">
        <v>2336</v>
      </c>
      <c r="H160" s="112" t="s">
        <v>2337</v>
      </c>
      <c r="I160" s="112" t="s">
        <v>2338</v>
      </c>
      <c r="J160" s="112" t="s">
        <v>15242</v>
      </c>
      <c r="K160" s="112" t="s">
        <v>2339</v>
      </c>
      <c r="L160" s="239" t="s">
        <v>2340</v>
      </c>
      <c r="M160" s="112" t="s">
        <v>2341</v>
      </c>
    </row>
    <row r="161" spans="1:13" ht="38.25">
      <c r="A161" s="155" t="str">
        <f t="shared" si="10"/>
        <v>DeclarationB43</v>
      </c>
      <c r="B161" s="155" t="s">
        <v>981</v>
      </c>
      <c r="C161" s="155" t="s">
        <v>475</v>
      </c>
      <c r="D161" s="112" t="s">
        <v>13877</v>
      </c>
      <c r="E161" s="112" t="s">
        <v>14114</v>
      </c>
      <c r="F161" s="112" t="s">
        <v>14994</v>
      </c>
      <c r="G161" s="112" t="s">
        <v>15154</v>
      </c>
      <c r="H161" s="112" t="s">
        <v>14443</v>
      </c>
      <c r="I161" s="112" t="s">
        <v>14496</v>
      </c>
      <c r="J161" s="112" t="s">
        <v>15243</v>
      </c>
      <c r="K161" s="112" t="s">
        <v>14552</v>
      </c>
      <c r="L161" s="112" t="s">
        <v>14609</v>
      </c>
      <c r="M161" s="112" t="s">
        <v>14704</v>
      </c>
    </row>
    <row r="162" spans="1:13" ht="45">
      <c r="A162" s="155" t="str">
        <f t="shared" si="10"/>
        <v>DeclarationB49</v>
      </c>
      <c r="B162" s="155" t="s">
        <v>981</v>
      </c>
      <c r="C162" s="155" t="s">
        <v>476</v>
      </c>
      <c r="D162" s="112" t="s">
        <v>13868</v>
      </c>
      <c r="E162" s="233" t="s">
        <v>13869</v>
      </c>
      <c r="F162" s="112" t="s">
        <v>14296</v>
      </c>
      <c r="G162" s="112" t="s">
        <v>13870</v>
      </c>
      <c r="H162" s="112" t="s">
        <v>13871</v>
      </c>
      <c r="I162" s="112" t="s">
        <v>13872</v>
      </c>
      <c r="J162" s="112" t="s">
        <v>13873</v>
      </c>
      <c r="K162" s="112" t="s">
        <v>13874</v>
      </c>
      <c r="L162" s="239" t="s">
        <v>13875</v>
      </c>
      <c r="M162" s="112" t="s">
        <v>13876</v>
      </c>
    </row>
    <row r="163" spans="1:13" ht="42.75">
      <c r="A163" s="155" t="str">
        <f t="shared" si="10"/>
        <v>DeclarationB55</v>
      </c>
      <c r="B163" s="155" t="s">
        <v>981</v>
      </c>
      <c r="C163" s="155" t="s">
        <v>477</v>
      </c>
      <c r="D163" s="112" t="s">
        <v>13878</v>
      </c>
      <c r="E163" s="259" t="s">
        <v>14115</v>
      </c>
      <c r="F163" s="234" t="s">
        <v>13879</v>
      </c>
      <c r="G163" s="234" t="s">
        <v>13880</v>
      </c>
      <c r="H163" s="234" t="s">
        <v>13881</v>
      </c>
      <c r="I163" s="234" t="s">
        <v>13882</v>
      </c>
      <c r="J163" s="234" t="s">
        <v>13883</v>
      </c>
      <c r="K163" s="241" t="s">
        <v>13884</v>
      </c>
      <c r="L163" s="234" t="s">
        <v>13885</v>
      </c>
      <c r="M163" s="234" t="s">
        <v>13886</v>
      </c>
    </row>
    <row r="164" spans="1:13" ht="38.25">
      <c r="A164" s="155" t="str">
        <f t="shared" si="10"/>
        <v>DeclarationB61</v>
      </c>
      <c r="B164" s="155" t="s">
        <v>981</v>
      </c>
      <c r="C164" s="155" t="s">
        <v>989</v>
      </c>
      <c r="D164" s="112" t="s">
        <v>13887</v>
      </c>
      <c r="E164" s="257" t="s">
        <v>13888</v>
      </c>
      <c r="F164" s="112" t="s">
        <v>14297</v>
      </c>
      <c r="G164" s="112" t="s">
        <v>13889</v>
      </c>
      <c r="H164" s="112" t="s">
        <v>13890</v>
      </c>
      <c r="I164" s="112" t="s">
        <v>13891</v>
      </c>
      <c r="J164" s="112" t="s">
        <v>13892</v>
      </c>
      <c r="K164" s="112" t="s">
        <v>13893</v>
      </c>
      <c r="L164" s="239" t="s">
        <v>13894</v>
      </c>
      <c r="M164" s="112" t="s">
        <v>13895</v>
      </c>
    </row>
    <row r="165" spans="1:13" ht="38.25">
      <c r="A165" s="155" t="str">
        <f t="shared" si="10"/>
        <v>DeclarationB67</v>
      </c>
      <c r="B165" s="155" t="s">
        <v>981</v>
      </c>
      <c r="C165" s="155" t="s">
        <v>1237</v>
      </c>
      <c r="D165" s="112" t="s">
        <v>13896</v>
      </c>
      <c r="E165" s="257" t="s">
        <v>13897</v>
      </c>
      <c r="F165" s="112" t="s">
        <v>14298</v>
      </c>
      <c r="G165" s="112" t="s">
        <v>15155</v>
      </c>
      <c r="H165" s="112" t="s">
        <v>13898</v>
      </c>
      <c r="I165" s="112" t="s">
        <v>13899</v>
      </c>
      <c r="J165" s="112" t="s">
        <v>13900</v>
      </c>
      <c r="K165" s="112" t="s">
        <v>13901</v>
      </c>
      <c r="L165" s="239" t="s">
        <v>13902</v>
      </c>
      <c r="M165" s="112" t="s">
        <v>13903</v>
      </c>
    </row>
    <row r="166" spans="1:13" ht="28.5">
      <c r="A166" s="155" t="str">
        <f t="shared" si="10"/>
        <v>DeclarationB73</v>
      </c>
      <c r="B166" s="155" t="s">
        <v>981</v>
      </c>
      <c r="C166" s="155" t="s">
        <v>1247</v>
      </c>
      <c r="D166" s="155" t="s">
        <v>1027</v>
      </c>
      <c r="E166" s="258" t="s">
        <v>13347</v>
      </c>
      <c r="F166" s="155" t="s">
        <v>14299</v>
      </c>
      <c r="G166" s="155" t="s">
        <v>909</v>
      </c>
      <c r="H166" s="155" t="s">
        <v>1225</v>
      </c>
      <c r="I166" s="155" t="s">
        <v>228</v>
      </c>
      <c r="J166" s="155" t="s">
        <v>1233</v>
      </c>
      <c r="K166" s="232" t="s">
        <v>264</v>
      </c>
      <c r="L166" s="238" t="s">
        <v>616</v>
      </c>
      <c r="M166" s="155" t="s">
        <v>14705</v>
      </c>
    </row>
    <row r="167" spans="1:13" ht="28.5">
      <c r="A167" s="155" t="str">
        <f t="shared" si="10"/>
        <v>DeclarationB75</v>
      </c>
      <c r="B167" s="155" t="s">
        <v>981</v>
      </c>
      <c r="C167" s="155" t="s">
        <v>1248</v>
      </c>
      <c r="D167" s="155" t="s">
        <v>14829</v>
      </c>
      <c r="E167" s="155" t="s">
        <v>14116</v>
      </c>
      <c r="F167" s="155" t="s">
        <v>14300</v>
      </c>
      <c r="G167" s="155" t="s">
        <v>15156</v>
      </c>
      <c r="H167" s="155" t="s">
        <v>14444</v>
      </c>
      <c r="I167" s="155" t="s">
        <v>14497</v>
      </c>
      <c r="J167" s="155" t="s">
        <v>15244</v>
      </c>
      <c r="K167" s="155" t="s">
        <v>14553</v>
      </c>
      <c r="L167" s="155" t="s">
        <v>14610</v>
      </c>
      <c r="M167" s="155" t="s">
        <v>14706</v>
      </c>
    </row>
    <row r="168" spans="1:13" ht="71.25">
      <c r="A168" s="155" t="str">
        <f t="shared" si="10"/>
        <v>DeclarationB77</v>
      </c>
      <c r="B168" s="155" t="s">
        <v>981</v>
      </c>
      <c r="C168" s="155" t="s">
        <v>1249</v>
      </c>
      <c r="D168" s="155" t="s">
        <v>14830</v>
      </c>
      <c r="E168" s="155" t="s">
        <v>14117</v>
      </c>
      <c r="F168" s="155" t="s">
        <v>14301</v>
      </c>
      <c r="G168" s="155" t="s">
        <v>14393</v>
      </c>
      <c r="H168" s="155" t="s">
        <v>14445</v>
      </c>
      <c r="I168" s="155" t="s">
        <v>14498</v>
      </c>
      <c r="J168" s="155" t="s">
        <v>15245</v>
      </c>
      <c r="K168" s="155" t="s">
        <v>14554</v>
      </c>
      <c r="L168" s="155" t="s">
        <v>14611</v>
      </c>
      <c r="M168" s="155" t="s">
        <v>14707</v>
      </c>
    </row>
    <row r="169" spans="1:13" ht="51">
      <c r="A169" s="155" t="str">
        <f t="shared" ref="A169" si="11">B169&amp;C169</f>
        <v>DeclarationB79</v>
      </c>
      <c r="B169" s="155" t="s">
        <v>981</v>
      </c>
      <c r="C169" s="155" t="s">
        <v>478</v>
      </c>
      <c r="D169" s="112" t="s">
        <v>13905</v>
      </c>
      <c r="E169" s="257" t="s">
        <v>13906</v>
      </c>
      <c r="F169" s="112" t="s">
        <v>14995</v>
      </c>
      <c r="G169" s="112" t="s">
        <v>13907</v>
      </c>
      <c r="H169" s="112" t="s">
        <v>13908</v>
      </c>
      <c r="I169" s="112" t="s">
        <v>13909</v>
      </c>
      <c r="J169" s="112" t="s">
        <v>15246</v>
      </c>
      <c r="K169" s="112" t="s">
        <v>13910</v>
      </c>
      <c r="L169" s="239" t="s">
        <v>13911</v>
      </c>
      <c r="M169" s="112" t="s">
        <v>13912</v>
      </c>
    </row>
    <row r="170" spans="1:13" ht="38.25">
      <c r="A170" s="155" t="str">
        <f t="shared" ref="A170:A205" si="12">B170&amp;C170</f>
        <v>DeclarationB81</v>
      </c>
      <c r="B170" s="155" t="s">
        <v>981</v>
      </c>
      <c r="C170" s="155" t="s">
        <v>479</v>
      </c>
      <c r="D170" s="112" t="s">
        <v>14853</v>
      </c>
      <c r="E170" s="112" t="s">
        <v>14118</v>
      </c>
      <c r="F170" s="112" t="s">
        <v>14996</v>
      </c>
      <c r="G170" s="112" t="s">
        <v>14394</v>
      </c>
      <c r="H170" s="112" t="s">
        <v>14446</v>
      </c>
      <c r="I170" s="112" t="s">
        <v>14499</v>
      </c>
      <c r="J170" s="112" t="s">
        <v>14852</v>
      </c>
      <c r="K170" s="112" t="s">
        <v>14555</v>
      </c>
      <c r="L170" s="112" t="s">
        <v>14612</v>
      </c>
      <c r="M170" s="112" t="s">
        <v>14708</v>
      </c>
    </row>
    <row r="171" spans="1:13" ht="45">
      <c r="A171" s="155" t="str">
        <f t="shared" si="12"/>
        <v>DeclarationB83</v>
      </c>
      <c r="B171" s="155" t="s">
        <v>981</v>
      </c>
      <c r="C171" s="155" t="s">
        <v>480</v>
      </c>
      <c r="D171" s="112" t="s">
        <v>13913</v>
      </c>
      <c r="E171" s="259" t="s">
        <v>13914</v>
      </c>
      <c r="F171" s="264" t="s">
        <v>14302</v>
      </c>
      <c r="G171" s="234" t="s">
        <v>13915</v>
      </c>
      <c r="H171" s="234" t="s">
        <v>13916</v>
      </c>
      <c r="I171" s="234" t="s">
        <v>13917</v>
      </c>
      <c r="J171" s="234" t="s">
        <v>13918</v>
      </c>
      <c r="K171" s="241" t="s">
        <v>13919</v>
      </c>
      <c r="L171" s="234" t="s">
        <v>13920</v>
      </c>
      <c r="M171" s="234" t="s">
        <v>13921</v>
      </c>
    </row>
    <row r="172" spans="1:13" ht="57">
      <c r="A172" s="155" t="str">
        <f t="shared" si="12"/>
        <v>DeclarationB85</v>
      </c>
      <c r="B172" s="155" t="s">
        <v>981</v>
      </c>
      <c r="C172" s="155" t="s">
        <v>481</v>
      </c>
      <c r="D172" s="155" t="s">
        <v>13922</v>
      </c>
      <c r="E172" s="258" t="s">
        <v>13923</v>
      </c>
      <c r="F172" s="155" t="s">
        <v>14997</v>
      </c>
      <c r="G172" s="155" t="s">
        <v>13924</v>
      </c>
      <c r="H172" s="155" t="s">
        <v>13925</v>
      </c>
      <c r="I172" s="155" t="s">
        <v>13926</v>
      </c>
      <c r="J172" s="155" t="s">
        <v>15247</v>
      </c>
      <c r="K172" s="232" t="s">
        <v>13927</v>
      </c>
      <c r="L172" s="238" t="s">
        <v>13928</v>
      </c>
      <c r="M172" s="155" t="s">
        <v>13929</v>
      </c>
    </row>
    <row r="173" spans="1:13" ht="42.75">
      <c r="A173" s="155" t="str">
        <f t="shared" si="12"/>
        <v>DeclarationB87</v>
      </c>
      <c r="B173" s="155" t="s">
        <v>981</v>
      </c>
      <c r="C173" s="155" t="s">
        <v>13866</v>
      </c>
      <c r="D173" s="155" t="s">
        <v>13930</v>
      </c>
      <c r="E173" s="258" t="s">
        <v>13931</v>
      </c>
      <c r="F173" s="155" t="s">
        <v>14303</v>
      </c>
      <c r="G173" s="155" t="s">
        <v>13932</v>
      </c>
      <c r="H173" s="155" t="s">
        <v>13933</v>
      </c>
      <c r="I173" s="155" t="s">
        <v>13934</v>
      </c>
      <c r="J173" s="155" t="s">
        <v>13935</v>
      </c>
      <c r="K173" s="232" t="s">
        <v>13936</v>
      </c>
      <c r="L173" s="238" t="s">
        <v>13937</v>
      </c>
      <c r="M173" s="155" t="s">
        <v>13938</v>
      </c>
    </row>
    <row r="174" spans="1:13" ht="30">
      <c r="A174" s="155" t="str">
        <f t="shared" si="12"/>
        <v>DeclarationB89</v>
      </c>
      <c r="B174" s="155" t="s">
        <v>981</v>
      </c>
      <c r="C174" s="155" t="s">
        <v>13867</v>
      </c>
      <c r="D174" s="155" t="s">
        <v>14021</v>
      </c>
      <c r="E174" s="263" t="s">
        <v>14955</v>
      </c>
      <c r="F174" s="264" t="s">
        <v>14998</v>
      </c>
      <c r="G174" s="263" t="s">
        <v>14956</v>
      </c>
      <c r="H174" s="263" t="s">
        <v>14957</v>
      </c>
      <c r="I174" s="263" t="s">
        <v>14958</v>
      </c>
      <c r="J174" s="263" t="s">
        <v>14959</v>
      </c>
      <c r="K174" s="263" t="s">
        <v>14960</v>
      </c>
      <c r="L174" s="263" t="s">
        <v>14961</v>
      </c>
      <c r="M174" s="263" t="s">
        <v>14962</v>
      </c>
    </row>
    <row r="175" spans="1:13" ht="28.5">
      <c r="A175" s="155" t="str">
        <f t="shared" si="12"/>
        <v>DeclarationD25</v>
      </c>
      <c r="B175" s="155" t="s">
        <v>981</v>
      </c>
      <c r="C175" s="155" t="s">
        <v>519</v>
      </c>
      <c r="D175" s="155" t="s">
        <v>826</v>
      </c>
      <c r="E175" s="213" t="s">
        <v>852</v>
      </c>
      <c r="F175" s="155" t="s">
        <v>852</v>
      </c>
      <c r="G175" s="155" t="s">
        <v>1074</v>
      </c>
      <c r="H175" s="155" t="s">
        <v>1226</v>
      </c>
      <c r="I175" s="155" t="s">
        <v>910</v>
      </c>
      <c r="J175" s="155" t="s">
        <v>911</v>
      </c>
      <c r="K175" s="232" t="s">
        <v>912</v>
      </c>
      <c r="L175" s="238" t="s">
        <v>446</v>
      </c>
      <c r="M175" s="155" t="s">
        <v>14709</v>
      </c>
    </row>
    <row r="176" spans="1:13" ht="28.5">
      <c r="A176" s="155" t="str">
        <f t="shared" si="12"/>
        <v>DeclarationB74</v>
      </c>
      <c r="B176" s="155" t="s">
        <v>981</v>
      </c>
      <c r="C176" s="155" t="s">
        <v>13865</v>
      </c>
      <c r="D176" s="155" t="s">
        <v>1028</v>
      </c>
      <c r="E176" s="213" t="s">
        <v>922</v>
      </c>
      <c r="F176" s="155" t="s">
        <v>14304</v>
      </c>
      <c r="G176" s="155" t="s">
        <v>923</v>
      </c>
      <c r="H176" s="155" t="s">
        <v>1028</v>
      </c>
      <c r="I176" s="155" t="s">
        <v>924</v>
      </c>
      <c r="J176" s="155" t="s">
        <v>925</v>
      </c>
      <c r="K176" s="232" t="s">
        <v>921</v>
      </c>
      <c r="L176" s="238" t="s">
        <v>445</v>
      </c>
      <c r="M176" s="155" t="s">
        <v>14710</v>
      </c>
    </row>
    <row r="177" spans="1:13" ht="28.5">
      <c r="A177" s="155" t="str">
        <f t="shared" si="12"/>
        <v>DeclarationG25</v>
      </c>
      <c r="B177" s="155" t="s">
        <v>981</v>
      </c>
      <c r="C177" s="155" t="s">
        <v>520</v>
      </c>
      <c r="D177" s="155" t="s">
        <v>825</v>
      </c>
      <c r="E177" s="213" t="s">
        <v>853</v>
      </c>
      <c r="F177" s="155" t="s">
        <v>14305</v>
      </c>
      <c r="G177" s="155" t="s">
        <v>913</v>
      </c>
      <c r="H177" s="155" t="s">
        <v>914</v>
      </c>
      <c r="I177" s="155" t="s">
        <v>915</v>
      </c>
      <c r="J177" s="155" t="s">
        <v>1017</v>
      </c>
      <c r="K177" s="232" t="s">
        <v>916</v>
      </c>
      <c r="L177" s="238" t="s">
        <v>447</v>
      </c>
      <c r="M177" s="155" t="s">
        <v>14711</v>
      </c>
    </row>
    <row r="178" spans="1:13" ht="28.5">
      <c r="A178" s="155" t="str">
        <f t="shared" si="12"/>
        <v>DeclarationB26</v>
      </c>
      <c r="B178" s="155" t="s">
        <v>981</v>
      </c>
      <c r="C178" s="155" t="s">
        <v>511</v>
      </c>
      <c r="D178" s="155" t="s">
        <v>1250</v>
      </c>
      <c r="E178" s="213" t="s">
        <v>13348</v>
      </c>
      <c r="F178" s="155" t="s">
        <v>14306</v>
      </c>
      <c r="G178" s="155" t="s">
        <v>1251</v>
      </c>
      <c r="H178" s="155" t="s">
        <v>1252</v>
      </c>
      <c r="I178" s="155" t="s">
        <v>229</v>
      </c>
      <c r="J178" s="155" t="s">
        <v>1253</v>
      </c>
      <c r="K178" s="232" t="s">
        <v>1254</v>
      </c>
      <c r="L178" s="238" t="s">
        <v>1254</v>
      </c>
      <c r="M178" s="155" t="s">
        <v>14712</v>
      </c>
    </row>
    <row r="179" spans="1:13" ht="28.5">
      <c r="A179" s="155" t="str">
        <f t="shared" si="12"/>
        <v>DeclarationB27</v>
      </c>
      <c r="B179" s="155" t="s">
        <v>981</v>
      </c>
      <c r="C179" s="155" t="s">
        <v>512</v>
      </c>
      <c r="D179" s="155" t="s">
        <v>1255</v>
      </c>
      <c r="E179" s="213" t="s">
        <v>13349</v>
      </c>
      <c r="F179" s="155" t="s">
        <v>14307</v>
      </c>
      <c r="G179" s="155" t="s">
        <v>1256</v>
      </c>
      <c r="H179" s="155" t="s">
        <v>1257</v>
      </c>
      <c r="I179" s="155" t="s">
        <v>230</v>
      </c>
      <c r="J179" s="155" t="s">
        <v>1258</v>
      </c>
      <c r="K179" s="232" t="s">
        <v>1259</v>
      </c>
      <c r="L179" s="238" t="s">
        <v>1260</v>
      </c>
      <c r="M179" s="155" t="s">
        <v>14713</v>
      </c>
    </row>
    <row r="180" spans="1:13" ht="28.5">
      <c r="A180" s="155" t="str">
        <f t="shared" si="12"/>
        <v>DeclarationB28</v>
      </c>
      <c r="B180" s="155" t="s">
        <v>981</v>
      </c>
      <c r="C180" s="155" t="s">
        <v>513</v>
      </c>
      <c r="D180" s="155" t="s">
        <v>1261</v>
      </c>
      <c r="E180" s="213" t="s">
        <v>1262</v>
      </c>
      <c r="F180" s="155" t="s">
        <v>1262</v>
      </c>
      <c r="G180" s="155" t="s">
        <v>1263</v>
      </c>
      <c r="H180" s="155" t="s">
        <v>1264</v>
      </c>
      <c r="I180" s="155" t="s">
        <v>231</v>
      </c>
      <c r="J180" s="155" t="s">
        <v>1261</v>
      </c>
      <c r="K180" s="232" t="s">
        <v>1265</v>
      </c>
      <c r="L180" s="238" t="s">
        <v>1265</v>
      </c>
      <c r="M180" s="155" t="s">
        <v>14714</v>
      </c>
    </row>
    <row r="181" spans="1:13" ht="28.5">
      <c r="A181" s="155" t="str">
        <f t="shared" si="12"/>
        <v>DeclarationB29</v>
      </c>
      <c r="B181" s="155" t="s">
        <v>981</v>
      </c>
      <c r="C181" s="155" t="s">
        <v>514</v>
      </c>
      <c r="D181" s="155" t="s">
        <v>1266</v>
      </c>
      <c r="E181" s="233" t="s">
        <v>13350</v>
      </c>
      <c r="F181" s="155" t="s">
        <v>14308</v>
      </c>
      <c r="G181" s="155" t="s">
        <v>1267</v>
      </c>
      <c r="H181" s="155" t="s">
        <v>1268</v>
      </c>
      <c r="I181" s="155" t="s">
        <v>232</v>
      </c>
      <c r="J181" s="155" t="s">
        <v>1269</v>
      </c>
      <c r="K181" s="232" t="s">
        <v>1270</v>
      </c>
      <c r="L181" s="238" t="s">
        <v>1270</v>
      </c>
      <c r="M181" s="155" t="s">
        <v>14715</v>
      </c>
    </row>
    <row r="182" spans="1:13" ht="28.5">
      <c r="A182" s="155" t="str">
        <f t="shared" si="12"/>
        <v>DeclarationB38</v>
      </c>
      <c r="B182" s="155" t="s">
        <v>981</v>
      </c>
      <c r="C182" s="155" t="s">
        <v>515</v>
      </c>
      <c r="D182" s="155" t="s">
        <v>1250</v>
      </c>
      <c r="E182" s="233" t="s">
        <v>13348</v>
      </c>
      <c r="F182" s="155" t="s">
        <v>14306</v>
      </c>
      <c r="G182" s="155" t="s">
        <v>1251</v>
      </c>
      <c r="H182" s="155" t="s">
        <v>1252</v>
      </c>
      <c r="I182" s="155" t="s">
        <v>229</v>
      </c>
      <c r="J182" s="155" t="s">
        <v>1253</v>
      </c>
      <c r="K182" s="232" t="s">
        <v>1254</v>
      </c>
      <c r="L182" s="238" t="s">
        <v>1254</v>
      </c>
      <c r="M182" s="155" t="s">
        <v>14712</v>
      </c>
    </row>
    <row r="183" spans="1:13" ht="28.5">
      <c r="A183" s="155" t="str">
        <f t="shared" si="12"/>
        <v>DeclarationB39</v>
      </c>
      <c r="B183" s="155" t="s">
        <v>981</v>
      </c>
      <c r="C183" s="155" t="s">
        <v>516</v>
      </c>
      <c r="D183" s="155" t="s">
        <v>1255</v>
      </c>
      <c r="E183" s="233" t="s">
        <v>13349</v>
      </c>
      <c r="F183" s="155" t="s">
        <v>14307</v>
      </c>
      <c r="G183" s="155" t="s">
        <v>1256</v>
      </c>
      <c r="H183" s="155" t="s">
        <v>1257</v>
      </c>
      <c r="I183" s="155" t="s">
        <v>230</v>
      </c>
      <c r="J183" s="155" t="s">
        <v>1258</v>
      </c>
      <c r="K183" s="232" t="s">
        <v>1259</v>
      </c>
      <c r="L183" s="238" t="s">
        <v>1260</v>
      </c>
      <c r="M183" s="155" t="s">
        <v>14713</v>
      </c>
    </row>
    <row r="184" spans="1:13" ht="28.5">
      <c r="A184" s="155" t="str">
        <f t="shared" si="12"/>
        <v>DeclarationB40</v>
      </c>
      <c r="B184" s="155" t="s">
        <v>981</v>
      </c>
      <c r="C184" s="155" t="s">
        <v>517</v>
      </c>
      <c r="D184" s="155" t="s">
        <v>1261</v>
      </c>
      <c r="E184" s="233" t="s">
        <v>1262</v>
      </c>
      <c r="F184" s="155" t="s">
        <v>1262</v>
      </c>
      <c r="G184" s="155" t="s">
        <v>1263</v>
      </c>
      <c r="H184" s="155" t="s">
        <v>1264</v>
      </c>
      <c r="I184" s="155" t="s">
        <v>231</v>
      </c>
      <c r="J184" s="155" t="s">
        <v>1261</v>
      </c>
      <c r="K184" s="232" t="s">
        <v>1265</v>
      </c>
      <c r="L184" s="238" t="s">
        <v>1265</v>
      </c>
      <c r="M184" s="155" t="s">
        <v>14714</v>
      </c>
    </row>
    <row r="185" spans="1:13" ht="28.5">
      <c r="A185" s="155" t="str">
        <f t="shared" si="12"/>
        <v>DeclarationB41</v>
      </c>
      <c r="B185" s="155" t="s">
        <v>981</v>
      </c>
      <c r="C185" s="155" t="s">
        <v>518</v>
      </c>
      <c r="D185" s="155" t="s">
        <v>1266</v>
      </c>
      <c r="E185" s="233" t="s">
        <v>13350</v>
      </c>
      <c r="F185" s="155" t="s">
        <v>14308</v>
      </c>
      <c r="G185" s="155" t="s">
        <v>1267</v>
      </c>
      <c r="H185" s="155" t="s">
        <v>1268</v>
      </c>
      <c r="I185" s="155" t="s">
        <v>232</v>
      </c>
      <c r="J185" s="155" t="s">
        <v>1269</v>
      </c>
      <c r="K185" s="232" t="s">
        <v>1270</v>
      </c>
      <c r="L185" s="238" t="s">
        <v>1270</v>
      </c>
      <c r="M185" s="155" t="s">
        <v>14715</v>
      </c>
    </row>
    <row r="186" spans="1:13" ht="28.5">
      <c r="A186" s="155" t="str">
        <f t="shared" si="12"/>
        <v>DeclarationB44</v>
      </c>
      <c r="B186" s="155" t="s">
        <v>981</v>
      </c>
      <c r="C186" s="155" t="s">
        <v>14002</v>
      </c>
      <c r="D186" s="155" t="s">
        <v>1250</v>
      </c>
      <c r="E186" s="233" t="s">
        <v>13348</v>
      </c>
      <c r="F186" s="155" t="s">
        <v>14306</v>
      </c>
      <c r="G186" s="155" t="s">
        <v>1251</v>
      </c>
      <c r="H186" s="155" t="s">
        <v>1252</v>
      </c>
      <c r="I186" s="155" t="s">
        <v>229</v>
      </c>
      <c r="J186" s="155" t="s">
        <v>1253</v>
      </c>
      <c r="K186" s="232" t="s">
        <v>1254</v>
      </c>
      <c r="L186" s="238" t="s">
        <v>1254</v>
      </c>
      <c r="M186" s="155" t="s">
        <v>14712</v>
      </c>
    </row>
    <row r="187" spans="1:13" ht="28.5">
      <c r="A187" s="155" t="str">
        <f t="shared" si="12"/>
        <v>DeclarationB45</v>
      </c>
      <c r="B187" s="155" t="s">
        <v>981</v>
      </c>
      <c r="C187" s="155" t="s">
        <v>14003</v>
      </c>
      <c r="D187" s="155" t="s">
        <v>1255</v>
      </c>
      <c r="E187" s="233" t="s">
        <v>13349</v>
      </c>
      <c r="F187" s="155" t="s">
        <v>14307</v>
      </c>
      <c r="G187" s="155" t="s">
        <v>1256</v>
      </c>
      <c r="H187" s="155" t="s">
        <v>1257</v>
      </c>
      <c r="I187" s="155" t="s">
        <v>230</v>
      </c>
      <c r="J187" s="155" t="s">
        <v>1258</v>
      </c>
      <c r="K187" s="232" t="s">
        <v>1259</v>
      </c>
      <c r="L187" s="238" t="s">
        <v>1260</v>
      </c>
      <c r="M187" s="155" t="s">
        <v>14713</v>
      </c>
    </row>
    <row r="188" spans="1:13" ht="28.5">
      <c r="A188" s="155" t="str">
        <f t="shared" si="12"/>
        <v>DeclarationB46</v>
      </c>
      <c r="B188" s="155" t="s">
        <v>981</v>
      </c>
      <c r="C188" s="155" t="s">
        <v>14004</v>
      </c>
      <c r="D188" s="155" t="s">
        <v>1261</v>
      </c>
      <c r="E188" s="233" t="s">
        <v>1262</v>
      </c>
      <c r="F188" s="155" t="s">
        <v>1262</v>
      </c>
      <c r="G188" s="155" t="s">
        <v>1263</v>
      </c>
      <c r="H188" s="155" t="s">
        <v>1264</v>
      </c>
      <c r="I188" s="155" t="s">
        <v>231</v>
      </c>
      <c r="J188" s="155" t="s">
        <v>1261</v>
      </c>
      <c r="K188" s="232" t="s">
        <v>1265</v>
      </c>
      <c r="L188" s="238" t="s">
        <v>1265</v>
      </c>
      <c r="M188" s="155" t="s">
        <v>14714</v>
      </c>
    </row>
    <row r="189" spans="1:13" ht="28.5">
      <c r="A189" s="155" t="str">
        <f t="shared" si="12"/>
        <v>DeclarationB47</v>
      </c>
      <c r="B189" s="155" t="s">
        <v>981</v>
      </c>
      <c r="C189" s="155" t="s">
        <v>14005</v>
      </c>
      <c r="D189" s="155" t="s">
        <v>1266</v>
      </c>
      <c r="E189" s="233" t="s">
        <v>13350</v>
      </c>
      <c r="F189" s="155" t="s">
        <v>14308</v>
      </c>
      <c r="G189" s="155" t="s">
        <v>1267</v>
      </c>
      <c r="H189" s="155" t="s">
        <v>1268</v>
      </c>
      <c r="I189" s="155" t="s">
        <v>232</v>
      </c>
      <c r="J189" s="155" t="s">
        <v>1269</v>
      </c>
      <c r="K189" s="232" t="s">
        <v>1270</v>
      </c>
      <c r="L189" s="238" t="s">
        <v>1270</v>
      </c>
      <c r="M189" s="155" t="s">
        <v>14715</v>
      </c>
    </row>
    <row r="190" spans="1:13" ht="28.5">
      <c r="A190" s="155" t="str">
        <f t="shared" si="12"/>
        <v>DeclarationAth</v>
      </c>
      <c r="B190" s="155" t="s">
        <v>981</v>
      </c>
      <c r="C190" s="155" t="s">
        <v>1271</v>
      </c>
      <c r="D190" s="155" t="s">
        <v>823</v>
      </c>
      <c r="E190" s="213" t="s">
        <v>13351</v>
      </c>
      <c r="F190" s="155" t="s">
        <v>14309</v>
      </c>
      <c r="G190" s="155" t="s">
        <v>917</v>
      </c>
      <c r="H190" s="155" t="s">
        <v>918</v>
      </c>
      <c r="I190" s="155" t="s">
        <v>919</v>
      </c>
      <c r="J190" s="155" t="s">
        <v>1234</v>
      </c>
      <c r="K190" s="232" t="s">
        <v>920</v>
      </c>
      <c r="L190" s="238" t="s">
        <v>448</v>
      </c>
      <c r="M190" s="155" t="s">
        <v>14716</v>
      </c>
    </row>
    <row r="191" spans="1:13" ht="28.5">
      <c r="A191" s="155" t="str">
        <f t="shared" si="12"/>
        <v>DeclarationB96</v>
      </c>
      <c r="B191" s="155" t="s">
        <v>981</v>
      </c>
      <c r="C191" s="155" t="s">
        <v>12373</v>
      </c>
      <c r="D191" s="155" t="s">
        <v>484</v>
      </c>
      <c r="E191" s="213" t="s">
        <v>13352</v>
      </c>
      <c r="F191" s="155" t="s">
        <v>14310</v>
      </c>
      <c r="G191" s="155" t="s">
        <v>545</v>
      </c>
      <c r="H191" s="155" t="s">
        <v>374</v>
      </c>
      <c r="I191" s="155" t="s">
        <v>233</v>
      </c>
      <c r="J191" s="155" t="s">
        <v>14</v>
      </c>
      <c r="K191" s="232" t="s">
        <v>265</v>
      </c>
      <c r="L191" s="238" t="s">
        <v>175</v>
      </c>
      <c r="M191" s="155" t="s">
        <v>14717</v>
      </c>
    </row>
    <row r="192" spans="1:13" ht="28.5">
      <c r="A192" s="155" t="str">
        <f t="shared" si="12"/>
        <v>DeclarationB97</v>
      </c>
      <c r="B192" s="155" t="s">
        <v>981</v>
      </c>
      <c r="C192" s="155" t="s">
        <v>12374</v>
      </c>
      <c r="D192" s="155" t="s">
        <v>485</v>
      </c>
      <c r="E192" s="213" t="s">
        <v>13353</v>
      </c>
      <c r="F192" s="155" t="s">
        <v>14311</v>
      </c>
      <c r="G192" s="155" t="s">
        <v>546</v>
      </c>
      <c r="H192" s="155" t="s">
        <v>485</v>
      </c>
      <c r="I192" s="155" t="s">
        <v>234</v>
      </c>
      <c r="J192" s="155" t="s">
        <v>15</v>
      </c>
      <c r="K192" s="232" t="s">
        <v>485</v>
      </c>
      <c r="L192" s="238" t="s">
        <v>176</v>
      </c>
      <c r="M192" s="155" t="s">
        <v>14718</v>
      </c>
    </row>
    <row r="193" spans="1:13" ht="28.5">
      <c r="A193" s="155" t="str">
        <f t="shared" si="12"/>
        <v>DeclarationB98</v>
      </c>
      <c r="B193" s="155" t="s">
        <v>981</v>
      </c>
      <c r="C193" s="155" t="s">
        <v>12375</v>
      </c>
      <c r="D193" s="155" t="s">
        <v>486</v>
      </c>
      <c r="E193" s="233" t="s">
        <v>13354</v>
      </c>
      <c r="F193" s="155" t="s">
        <v>14312</v>
      </c>
      <c r="G193" s="155" t="s">
        <v>547</v>
      </c>
      <c r="H193" s="155" t="s">
        <v>375</v>
      </c>
      <c r="I193" s="155" t="s">
        <v>235</v>
      </c>
      <c r="J193" s="155" t="s">
        <v>16</v>
      </c>
      <c r="K193" s="232" t="s">
        <v>266</v>
      </c>
      <c r="L193" s="238" t="s">
        <v>177</v>
      </c>
      <c r="M193" s="155" t="s">
        <v>14719</v>
      </c>
    </row>
    <row r="194" spans="1:13" ht="28.5">
      <c r="A194" s="155" t="str">
        <f t="shared" si="12"/>
        <v>DeclarationB99</v>
      </c>
      <c r="B194" s="155" t="s">
        <v>981</v>
      </c>
      <c r="C194" s="155" t="s">
        <v>12376</v>
      </c>
      <c r="D194" s="212">
        <v>1</v>
      </c>
      <c r="E194" s="215">
        <v>1</v>
      </c>
      <c r="F194" s="212">
        <v>1</v>
      </c>
      <c r="G194" s="212">
        <v>1</v>
      </c>
      <c r="H194" s="212" t="s">
        <v>12422</v>
      </c>
      <c r="I194" s="204">
        <v>1</v>
      </c>
      <c r="J194" s="204">
        <v>1</v>
      </c>
      <c r="K194" s="211">
        <v>1</v>
      </c>
      <c r="L194" s="244">
        <v>1</v>
      </c>
      <c r="M194" s="204" t="s">
        <v>12423</v>
      </c>
    </row>
    <row r="195" spans="1:13" ht="28.5">
      <c r="A195" s="155" t="str">
        <f t="shared" si="12"/>
        <v>DeclarationB100</v>
      </c>
      <c r="B195" s="155" t="s">
        <v>981</v>
      </c>
      <c r="C195" s="155" t="s">
        <v>12377</v>
      </c>
      <c r="D195" s="205" t="s">
        <v>2463</v>
      </c>
      <c r="E195" s="233" t="s">
        <v>13355</v>
      </c>
      <c r="F195" s="265" t="s">
        <v>14313</v>
      </c>
      <c r="G195" s="245" t="s">
        <v>14395</v>
      </c>
      <c r="H195" s="246" t="s">
        <v>12415</v>
      </c>
      <c r="I195" s="245" t="s">
        <v>14500</v>
      </c>
      <c r="J195" s="245" t="s">
        <v>14831</v>
      </c>
      <c r="K195" s="247" t="s">
        <v>14556</v>
      </c>
      <c r="L195" s="246" t="s">
        <v>12421</v>
      </c>
      <c r="M195" s="246" t="s">
        <v>12420</v>
      </c>
    </row>
    <row r="196" spans="1:13" ht="28.5">
      <c r="A196" s="155" t="str">
        <f t="shared" si="12"/>
        <v>DeclarationB101</v>
      </c>
      <c r="B196" s="155" t="s">
        <v>981</v>
      </c>
      <c r="C196" s="155" t="s">
        <v>12378</v>
      </c>
      <c r="D196" s="205" t="s">
        <v>2464</v>
      </c>
      <c r="E196" s="233" t="s">
        <v>13356</v>
      </c>
      <c r="F196" s="265" t="s">
        <v>14314</v>
      </c>
      <c r="G196" s="245" t="s">
        <v>14396</v>
      </c>
      <c r="H196" s="246" t="s">
        <v>12416</v>
      </c>
      <c r="I196" s="245" t="s">
        <v>14501</v>
      </c>
      <c r="J196" s="245" t="s">
        <v>14832</v>
      </c>
      <c r="K196" s="247" t="s">
        <v>14557</v>
      </c>
      <c r="L196" s="248" t="s">
        <v>13436</v>
      </c>
      <c r="M196" s="245" t="s">
        <v>14720</v>
      </c>
    </row>
    <row r="197" spans="1:13" ht="28.5">
      <c r="A197" s="155" t="str">
        <f t="shared" si="12"/>
        <v>DeclarationB102</v>
      </c>
      <c r="B197" s="155" t="s">
        <v>981</v>
      </c>
      <c r="C197" s="155" t="s">
        <v>12379</v>
      </c>
      <c r="D197" s="205" t="s">
        <v>2465</v>
      </c>
      <c r="E197" s="233" t="s">
        <v>13357</v>
      </c>
      <c r="F197" s="265" t="s">
        <v>14315</v>
      </c>
      <c r="G197" s="245" t="s">
        <v>14397</v>
      </c>
      <c r="H197" s="246" t="s">
        <v>12417</v>
      </c>
      <c r="I197" s="245" t="s">
        <v>14502</v>
      </c>
      <c r="J197" s="245" t="s">
        <v>14833</v>
      </c>
      <c r="K197" s="247" t="s">
        <v>14558</v>
      </c>
      <c r="L197" s="248" t="s">
        <v>13437</v>
      </c>
      <c r="M197" s="245" t="s">
        <v>14721</v>
      </c>
    </row>
    <row r="198" spans="1:13" ht="28.5">
      <c r="A198" s="155" t="str">
        <f t="shared" si="12"/>
        <v>DeclarationB103</v>
      </c>
      <c r="B198" s="155" t="s">
        <v>981</v>
      </c>
      <c r="C198" s="155" t="s">
        <v>12380</v>
      </c>
      <c r="D198" s="205" t="s">
        <v>2466</v>
      </c>
      <c r="E198" s="233" t="s">
        <v>13358</v>
      </c>
      <c r="F198" s="265" t="s">
        <v>14316</v>
      </c>
      <c r="G198" s="245" t="s">
        <v>14398</v>
      </c>
      <c r="H198" s="245" t="s">
        <v>14447</v>
      </c>
      <c r="I198" s="245" t="s">
        <v>14503</v>
      </c>
      <c r="J198" s="245" t="s">
        <v>14834</v>
      </c>
      <c r="K198" s="247" t="s">
        <v>14559</v>
      </c>
      <c r="L198" s="248" t="s">
        <v>13438</v>
      </c>
      <c r="M198" s="245" t="s">
        <v>14722</v>
      </c>
    </row>
    <row r="199" spans="1:13" ht="28.5">
      <c r="A199" s="155" t="str">
        <f t="shared" si="12"/>
        <v>DeclarationB104</v>
      </c>
      <c r="B199" s="155" t="s">
        <v>981</v>
      </c>
      <c r="C199" s="155" t="s">
        <v>13939</v>
      </c>
      <c r="D199" s="155" t="s">
        <v>487</v>
      </c>
      <c r="E199" s="213" t="s">
        <v>13359</v>
      </c>
      <c r="F199" s="155" t="s">
        <v>14317</v>
      </c>
      <c r="G199" s="155" t="s">
        <v>548</v>
      </c>
      <c r="H199" s="155" t="s">
        <v>376</v>
      </c>
      <c r="I199" s="155" t="s">
        <v>236</v>
      </c>
      <c r="J199" s="155" t="s">
        <v>17</v>
      </c>
      <c r="K199" s="232" t="s">
        <v>267</v>
      </c>
      <c r="L199" s="238" t="s">
        <v>178</v>
      </c>
      <c r="M199" s="155" t="s">
        <v>14723</v>
      </c>
    </row>
    <row r="200" spans="1:13" ht="28.5">
      <c r="A200" s="155" t="str">
        <f t="shared" si="12"/>
        <v>DeclarationB105</v>
      </c>
      <c r="B200" s="155" t="s">
        <v>981</v>
      </c>
      <c r="C200" s="155" t="s">
        <v>13940</v>
      </c>
      <c r="D200" s="206" t="s">
        <v>12371</v>
      </c>
      <c r="E200" s="214" t="s">
        <v>14119</v>
      </c>
      <c r="F200" s="264" t="s">
        <v>14318</v>
      </c>
      <c r="G200" s="240" t="s">
        <v>14399</v>
      </c>
      <c r="H200" s="240" t="s">
        <v>14448</v>
      </c>
      <c r="I200" s="240" t="s">
        <v>14504</v>
      </c>
      <c r="J200" s="240" t="s">
        <v>14835</v>
      </c>
      <c r="K200" s="241" t="s">
        <v>14560</v>
      </c>
      <c r="L200" s="234" t="s">
        <v>12418</v>
      </c>
      <c r="M200" s="240" t="s">
        <v>14724</v>
      </c>
    </row>
    <row r="201" spans="1:13" ht="30">
      <c r="A201" s="155" t="str">
        <f t="shared" si="12"/>
        <v>DeclarationB106</v>
      </c>
      <c r="B201" s="155" t="s">
        <v>981</v>
      </c>
      <c r="C201" s="155" t="s">
        <v>13941</v>
      </c>
      <c r="D201" s="206" t="s">
        <v>12372</v>
      </c>
      <c r="E201" s="214" t="s">
        <v>14120</v>
      </c>
      <c r="F201" s="264" t="s">
        <v>14319</v>
      </c>
      <c r="G201" s="240" t="s">
        <v>14400</v>
      </c>
      <c r="H201" s="240" t="s">
        <v>14449</v>
      </c>
      <c r="I201" s="240" t="s">
        <v>14505</v>
      </c>
      <c r="J201" s="240" t="s">
        <v>14836</v>
      </c>
      <c r="K201" s="241" t="s">
        <v>14561</v>
      </c>
      <c r="L201" s="234" t="s">
        <v>12419</v>
      </c>
      <c r="M201" s="240" t="s">
        <v>14725</v>
      </c>
    </row>
    <row r="202" spans="1:13" ht="28.5">
      <c r="A202" s="155" t="str">
        <f t="shared" si="12"/>
        <v>DeclarationB107</v>
      </c>
      <c r="B202" s="155" t="s">
        <v>981</v>
      </c>
      <c r="C202" s="155" t="s">
        <v>13942</v>
      </c>
      <c r="D202" s="206" t="s">
        <v>485</v>
      </c>
      <c r="E202" s="214" t="s">
        <v>13353</v>
      </c>
      <c r="F202" s="264" t="s">
        <v>14320</v>
      </c>
      <c r="G202" s="240" t="s">
        <v>14401</v>
      </c>
      <c r="H202" s="240" t="s">
        <v>14450</v>
      </c>
      <c r="I202" s="240" t="s">
        <v>14506</v>
      </c>
      <c r="J202" s="240" t="s">
        <v>14837</v>
      </c>
      <c r="K202" s="241" t="s">
        <v>14401</v>
      </c>
      <c r="L202" s="249" t="s">
        <v>14613</v>
      </c>
      <c r="M202" s="240" t="s">
        <v>14726</v>
      </c>
    </row>
    <row r="203" spans="1:13" ht="28.5">
      <c r="A203" s="155" t="str">
        <f t="shared" si="12"/>
        <v>DeclarationB108</v>
      </c>
      <c r="B203" s="155" t="s">
        <v>981</v>
      </c>
      <c r="C203" s="155" t="s">
        <v>13943</v>
      </c>
      <c r="D203" s="206" t="s">
        <v>13946</v>
      </c>
      <c r="E203" s="206" t="s">
        <v>14121</v>
      </c>
      <c r="F203" s="206" t="s">
        <v>14321</v>
      </c>
      <c r="G203" s="206" t="s">
        <v>15157</v>
      </c>
      <c r="H203" s="206" t="s">
        <v>14451</v>
      </c>
      <c r="I203" s="206" t="s">
        <v>14507</v>
      </c>
      <c r="J203" s="206" t="s">
        <v>14854</v>
      </c>
      <c r="K203" s="206" t="s">
        <v>14562</v>
      </c>
      <c r="L203" s="206" t="s">
        <v>14614</v>
      </c>
      <c r="M203" s="206" t="s">
        <v>14727</v>
      </c>
    </row>
    <row r="204" spans="1:13" ht="28.5">
      <c r="A204" s="155" t="str">
        <f t="shared" si="12"/>
        <v>DeclarationB109</v>
      </c>
      <c r="B204" s="155" t="s">
        <v>981</v>
      </c>
      <c r="C204" s="155" t="s">
        <v>13944</v>
      </c>
      <c r="D204" s="206" t="s">
        <v>13948</v>
      </c>
      <c r="E204" s="206" t="s">
        <v>14122</v>
      </c>
      <c r="F204" s="206" t="s">
        <v>14322</v>
      </c>
      <c r="G204" s="206" t="s">
        <v>15158</v>
      </c>
      <c r="H204" s="206" t="s">
        <v>14452</v>
      </c>
      <c r="I204" s="206" t="s">
        <v>14508</v>
      </c>
      <c r="J204" s="206" t="s">
        <v>14855</v>
      </c>
      <c r="K204" s="206" t="s">
        <v>14563</v>
      </c>
      <c r="L204" s="206" t="s">
        <v>14615</v>
      </c>
      <c r="M204" s="206" t="s">
        <v>14728</v>
      </c>
    </row>
    <row r="205" spans="1:13" ht="28.5">
      <c r="A205" s="155" t="str">
        <f t="shared" si="12"/>
        <v>DeclarationB110</v>
      </c>
      <c r="B205" s="155" t="s">
        <v>981</v>
      </c>
      <c r="C205" s="155" t="s">
        <v>13945</v>
      </c>
      <c r="D205" s="206" t="s">
        <v>13949</v>
      </c>
      <c r="E205" s="206" t="s">
        <v>14123</v>
      </c>
      <c r="F205" s="206" t="s">
        <v>14323</v>
      </c>
      <c r="G205" s="206" t="s">
        <v>15159</v>
      </c>
      <c r="H205" s="206" t="s">
        <v>14453</v>
      </c>
      <c r="I205" s="206" t="s">
        <v>14509</v>
      </c>
      <c r="J205" s="206" t="s">
        <v>14856</v>
      </c>
      <c r="K205" s="206" t="s">
        <v>14564</v>
      </c>
      <c r="L205" s="206" t="s">
        <v>14616</v>
      </c>
      <c r="M205" s="206" t="s">
        <v>14729</v>
      </c>
    </row>
    <row r="206" spans="1:13" ht="28.5">
      <c r="A206" s="155" t="str">
        <f t="shared" ref="A206" si="13">B206&amp;C206</f>
        <v>DeclarationB111</v>
      </c>
      <c r="B206" s="155" t="s">
        <v>981</v>
      </c>
      <c r="C206" s="155" t="s">
        <v>13947</v>
      </c>
      <c r="D206" s="206" t="s">
        <v>485</v>
      </c>
      <c r="E206" s="214" t="s">
        <v>13353</v>
      </c>
      <c r="F206" s="264" t="s">
        <v>14320</v>
      </c>
      <c r="G206" s="240" t="s">
        <v>14401</v>
      </c>
      <c r="H206" s="240" t="s">
        <v>14450</v>
      </c>
      <c r="I206" s="240" t="s">
        <v>14506</v>
      </c>
      <c r="J206" s="240" t="s">
        <v>14837</v>
      </c>
      <c r="K206" s="241" t="s">
        <v>14401</v>
      </c>
      <c r="L206" s="249" t="s">
        <v>14613</v>
      </c>
      <c r="M206" s="240" t="s">
        <v>14726</v>
      </c>
    </row>
    <row r="207" spans="1:13" ht="409.5" customHeight="1">
      <c r="A207" s="155" t="str">
        <f t="shared" ref="A207" si="14">B207&amp;C207</f>
        <v>Smelter Look-upA1</v>
      </c>
      <c r="B207" s="155" t="s">
        <v>12401</v>
      </c>
      <c r="C207" s="155" t="s">
        <v>627</v>
      </c>
      <c r="D207" s="112" t="s">
        <v>13150</v>
      </c>
      <c r="E207" s="259" t="s">
        <v>14124</v>
      </c>
      <c r="F207" s="264" t="s">
        <v>14978</v>
      </c>
      <c r="G207" s="240" t="s">
        <v>14402</v>
      </c>
      <c r="H207" s="240" t="s">
        <v>14979</v>
      </c>
      <c r="I207" s="240" t="s">
        <v>14980</v>
      </c>
      <c r="J207" s="240" t="s">
        <v>13454</v>
      </c>
      <c r="K207" s="241" t="s">
        <v>14981</v>
      </c>
      <c r="L207" s="250" t="s">
        <v>14982</v>
      </c>
      <c r="M207" s="240" t="s">
        <v>14730</v>
      </c>
    </row>
    <row r="208" spans="1:13" ht="28.5">
      <c r="A208" s="155" t="str">
        <f t="shared" ref="A208:A217" si="15">B208&amp;C208</f>
        <v>Smelter Look-upA4</v>
      </c>
      <c r="B208" s="155" t="s">
        <v>12401</v>
      </c>
      <c r="C208" s="155" t="s">
        <v>630</v>
      </c>
      <c r="D208" s="155" t="s">
        <v>835</v>
      </c>
      <c r="E208" s="214" t="s">
        <v>1076</v>
      </c>
      <c r="F208" s="155" t="s">
        <v>1076</v>
      </c>
      <c r="G208" s="155" t="s">
        <v>1077</v>
      </c>
      <c r="H208" s="155" t="s">
        <v>1272</v>
      </c>
      <c r="I208" s="155" t="s">
        <v>835</v>
      </c>
      <c r="J208" s="173" t="s">
        <v>930</v>
      </c>
      <c r="K208" s="232" t="s">
        <v>835</v>
      </c>
      <c r="L208" s="238" t="s">
        <v>452</v>
      </c>
      <c r="M208" s="155" t="s">
        <v>835</v>
      </c>
    </row>
    <row r="209" spans="1:13" ht="28.5">
      <c r="A209" s="155" t="str">
        <f t="shared" si="15"/>
        <v>Smelter Look-upB4</v>
      </c>
      <c r="B209" s="155" t="s">
        <v>12401</v>
      </c>
      <c r="C209" s="155" t="s">
        <v>940</v>
      </c>
      <c r="D209" s="155" t="s">
        <v>12399</v>
      </c>
      <c r="E209" s="214" t="s">
        <v>13904</v>
      </c>
      <c r="F209" s="264" t="s">
        <v>14324</v>
      </c>
      <c r="G209" s="240" t="s">
        <v>14403</v>
      </c>
      <c r="H209" s="240" t="s">
        <v>14454</v>
      </c>
      <c r="I209" s="240" t="s">
        <v>14510</v>
      </c>
      <c r="J209" s="234" t="s">
        <v>15248</v>
      </c>
      <c r="K209" s="241" t="s">
        <v>14565</v>
      </c>
      <c r="L209" s="234" t="s">
        <v>13439</v>
      </c>
      <c r="M209" s="240" t="s">
        <v>14731</v>
      </c>
    </row>
    <row r="210" spans="1:13" ht="28.5">
      <c r="A210" s="155" t="str">
        <f t="shared" si="15"/>
        <v>Smelter Look-up</v>
      </c>
      <c r="B210" s="155" t="s">
        <v>12401</v>
      </c>
      <c r="D210" s="155" t="s">
        <v>13126</v>
      </c>
      <c r="E210" s="214" t="s">
        <v>13360</v>
      </c>
      <c r="F210" s="155" t="s">
        <v>14325</v>
      </c>
      <c r="G210" s="155" t="s">
        <v>587</v>
      </c>
      <c r="H210" s="155" t="s">
        <v>379</v>
      </c>
      <c r="I210" s="155" t="s">
        <v>238</v>
      </c>
      <c r="J210" s="173" t="s">
        <v>1159</v>
      </c>
      <c r="K210" s="232" t="s">
        <v>1080</v>
      </c>
      <c r="L210" s="238" t="s">
        <v>619</v>
      </c>
      <c r="M210" s="155" t="s">
        <v>14732</v>
      </c>
    </row>
    <row r="211" spans="1:13" ht="28.5">
      <c r="A211" s="155" t="str">
        <f t="shared" si="15"/>
        <v>Smelter Look-upC4</v>
      </c>
      <c r="B211" s="155" t="s">
        <v>12401</v>
      </c>
      <c r="C211" s="155" t="s">
        <v>961</v>
      </c>
      <c r="D211" s="155" t="s">
        <v>892</v>
      </c>
      <c r="E211" s="233" t="s">
        <v>13361</v>
      </c>
      <c r="F211" s="155" t="s">
        <v>14326</v>
      </c>
      <c r="G211" s="155" t="s">
        <v>586</v>
      </c>
      <c r="H211" s="155" t="s">
        <v>378</v>
      </c>
      <c r="I211" s="155" t="s">
        <v>237</v>
      </c>
      <c r="J211" s="173" t="s">
        <v>1158</v>
      </c>
      <c r="K211" s="232" t="s">
        <v>268</v>
      </c>
      <c r="L211" s="238" t="s">
        <v>453</v>
      </c>
      <c r="M211" s="155" t="s">
        <v>14733</v>
      </c>
    </row>
    <row r="212" spans="1:13" ht="28.5">
      <c r="A212" s="155" t="str">
        <f t="shared" si="15"/>
        <v>Smelter Look-upD4</v>
      </c>
      <c r="B212" s="155" t="s">
        <v>12401</v>
      </c>
      <c r="C212" s="155" t="s">
        <v>1274</v>
      </c>
      <c r="D212" s="155" t="s">
        <v>891</v>
      </c>
      <c r="E212" s="235" t="s">
        <v>13362</v>
      </c>
      <c r="F212" s="155" t="s">
        <v>14327</v>
      </c>
      <c r="G212" s="155" t="s">
        <v>931</v>
      </c>
      <c r="H212" s="155" t="s">
        <v>380</v>
      </c>
      <c r="I212" s="155" t="s">
        <v>239</v>
      </c>
      <c r="J212" s="173" t="s">
        <v>12697</v>
      </c>
      <c r="K212" s="232" t="s">
        <v>269</v>
      </c>
      <c r="L212" s="238" t="s">
        <v>618</v>
      </c>
      <c r="M212" s="155" t="s">
        <v>14734</v>
      </c>
    </row>
    <row r="213" spans="1:13" ht="28.5">
      <c r="A213" s="155" t="str">
        <f t="shared" si="15"/>
        <v>Smelter Look-upE4</v>
      </c>
      <c r="B213" s="155" t="s">
        <v>12401</v>
      </c>
      <c r="C213" s="155" t="s">
        <v>1275</v>
      </c>
      <c r="D213" s="155" t="s">
        <v>12397</v>
      </c>
      <c r="E213" s="214" t="s">
        <v>14125</v>
      </c>
      <c r="F213" s="264" t="s">
        <v>14328</v>
      </c>
      <c r="G213" s="240" t="s">
        <v>585</v>
      </c>
      <c r="H213" s="240" t="s">
        <v>14455</v>
      </c>
      <c r="I213" s="240" t="s">
        <v>14511</v>
      </c>
      <c r="J213" s="234" t="s">
        <v>15249</v>
      </c>
      <c r="K213" s="241" t="s">
        <v>14566</v>
      </c>
      <c r="L213" s="234" t="s">
        <v>13440</v>
      </c>
      <c r="M213" s="240" t="s">
        <v>14735</v>
      </c>
    </row>
    <row r="214" spans="1:13" ht="28.5">
      <c r="A214" s="155" t="str">
        <f t="shared" si="15"/>
        <v>Smelter Look-upF4</v>
      </c>
      <c r="B214" s="155" t="s">
        <v>12401</v>
      </c>
      <c r="C214" s="155" t="s">
        <v>1285</v>
      </c>
      <c r="D214" s="155" t="s">
        <v>465</v>
      </c>
      <c r="E214" s="213" t="s">
        <v>13363</v>
      </c>
      <c r="F214" s="155" t="s">
        <v>14329</v>
      </c>
      <c r="G214" s="155" t="s">
        <v>557</v>
      </c>
      <c r="H214" s="155" t="s">
        <v>383</v>
      </c>
      <c r="I214" s="155" t="s">
        <v>251</v>
      </c>
      <c r="J214" s="173" t="s">
        <v>1343</v>
      </c>
      <c r="K214" s="232" t="s">
        <v>113</v>
      </c>
      <c r="L214" s="238" t="s">
        <v>69</v>
      </c>
      <c r="M214" s="155" t="s">
        <v>14736</v>
      </c>
    </row>
    <row r="215" spans="1:13" ht="28.5" customHeight="1">
      <c r="A215" s="155" t="str">
        <f t="shared" si="15"/>
        <v>Smelter Look-upG4</v>
      </c>
      <c r="B215" s="155" t="s">
        <v>12401</v>
      </c>
      <c r="C215" s="155" t="s">
        <v>1276</v>
      </c>
      <c r="D215" s="155" t="s">
        <v>467</v>
      </c>
      <c r="E215" s="213" t="s">
        <v>13364</v>
      </c>
      <c r="F215" s="155" t="s">
        <v>14330</v>
      </c>
      <c r="G215" s="155" t="s">
        <v>550</v>
      </c>
      <c r="H215" s="155" t="s">
        <v>1124</v>
      </c>
      <c r="I215" s="155" t="s">
        <v>241</v>
      </c>
      <c r="J215" s="173" t="s">
        <v>12694</v>
      </c>
      <c r="K215" s="232" t="s">
        <v>271</v>
      </c>
      <c r="L215" s="238" t="s">
        <v>180</v>
      </c>
      <c r="M215" s="155" t="s">
        <v>14737</v>
      </c>
    </row>
    <row r="216" spans="1:13" ht="28.5" customHeight="1">
      <c r="A216" s="155" t="str">
        <f t="shared" si="15"/>
        <v>Smelter Look-upH4</v>
      </c>
      <c r="B216" s="155" t="s">
        <v>12401</v>
      </c>
      <c r="C216" s="155" t="s">
        <v>1277</v>
      </c>
      <c r="D216" s="155" t="s">
        <v>468</v>
      </c>
      <c r="E216" s="213" t="s">
        <v>13365</v>
      </c>
      <c r="F216" s="155" t="s">
        <v>14331</v>
      </c>
      <c r="G216" s="155" t="s">
        <v>551</v>
      </c>
      <c r="H216" s="155" t="s">
        <v>1125</v>
      </c>
      <c r="I216" s="155" t="s">
        <v>242</v>
      </c>
      <c r="J216" s="173" t="s">
        <v>12695</v>
      </c>
      <c r="K216" s="232" t="s">
        <v>272</v>
      </c>
      <c r="L216" s="238" t="s">
        <v>181</v>
      </c>
      <c r="M216" s="155" t="s">
        <v>14738</v>
      </c>
    </row>
    <row r="217" spans="1:13" ht="28.5" customHeight="1">
      <c r="A217" s="155" t="str">
        <f t="shared" si="15"/>
        <v>Smelter Look-upI4</v>
      </c>
      <c r="B217" s="155" t="s">
        <v>12401</v>
      </c>
      <c r="C217" s="155" t="s">
        <v>1278</v>
      </c>
      <c r="D217" s="155" t="s">
        <v>890</v>
      </c>
      <c r="E217" s="213" t="s">
        <v>13366</v>
      </c>
      <c r="F217" s="155" t="s">
        <v>14332</v>
      </c>
      <c r="G217" s="155" t="s">
        <v>1126</v>
      </c>
      <c r="H217" s="155" t="s">
        <v>1127</v>
      </c>
      <c r="I217" s="155" t="s">
        <v>243</v>
      </c>
      <c r="J217" s="173" t="s">
        <v>12696</v>
      </c>
      <c r="K217" s="232" t="s">
        <v>107</v>
      </c>
      <c r="L217" s="238" t="s">
        <v>617</v>
      </c>
      <c r="M217" s="155" t="s">
        <v>14739</v>
      </c>
    </row>
    <row r="218" spans="1:13" ht="28.5" customHeight="1">
      <c r="A218" s="155" t="s">
        <v>2342</v>
      </c>
      <c r="B218" s="155" t="s">
        <v>1227</v>
      </c>
      <c r="C218" s="155" t="s">
        <v>630</v>
      </c>
      <c r="D218" s="155" t="s">
        <v>2399</v>
      </c>
      <c r="E218" s="213" t="s">
        <v>2400</v>
      </c>
      <c r="F218" s="155" t="s">
        <v>14333</v>
      </c>
      <c r="G218" s="155" t="s">
        <v>2401</v>
      </c>
      <c r="H218" s="155" t="s">
        <v>2402</v>
      </c>
      <c r="I218" s="155" t="s">
        <v>2404</v>
      </c>
      <c r="J218" s="173" t="s">
        <v>15250</v>
      </c>
      <c r="K218" s="232" t="s">
        <v>2407</v>
      </c>
      <c r="L218" s="238" t="s">
        <v>2409</v>
      </c>
      <c r="M218" s="155" t="s">
        <v>2410</v>
      </c>
    </row>
    <row r="219" spans="1:13" ht="28.5" customHeight="1">
      <c r="A219" s="155" t="str">
        <f t="shared" ref="A219:A246" si="16">B219&amp;C219</f>
        <v>Smelter ListB4</v>
      </c>
      <c r="B219" s="155" t="s">
        <v>1227</v>
      </c>
      <c r="C219" s="155" t="s">
        <v>940</v>
      </c>
      <c r="D219" s="155" t="s">
        <v>828</v>
      </c>
      <c r="E219" s="213" t="s">
        <v>854</v>
      </c>
      <c r="F219" s="155" t="s">
        <v>854</v>
      </c>
      <c r="G219" s="155" t="s">
        <v>1075</v>
      </c>
      <c r="H219" s="155" t="s">
        <v>1273</v>
      </c>
      <c r="I219" s="155" t="s">
        <v>828</v>
      </c>
      <c r="J219" s="173" t="s">
        <v>12400</v>
      </c>
      <c r="K219" s="232" t="s">
        <v>828</v>
      </c>
      <c r="L219" s="238" t="s">
        <v>449</v>
      </c>
      <c r="M219" s="155" t="s">
        <v>14740</v>
      </c>
    </row>
    <row r="220" spans="1:13" ht="28.5" customHeight="1">
      <c r="A220" s="155" t="str">
        <f t="shared" si="16"/>
        <v>Smelter ListC4</v>
      </c>
      <c r="B220" s="155" t="s">
        <v>1227</v>
      </c>
      <c r="C220" s="155" t="s">
        <v>961</v>
      </c>
      <c r="D220" s="155" t="s">
        <v>12399</v>
      </c>
      <c r="E220" s="214" t="s">
        <v>13904</v>
      </c>
      <c r="F220" s="264" t="s">
        <v>14324</v>
      </c>
      <c r="G220" s="240" t="s">
        <v>14403</v>
      </c>
      <c r="H220" s="240" t="s">
        <v>14454</v>
      </c>
      <c r="I220" s="240" t="s">
        <v>14510</v>
      </c>
      <c r="J220" s="234" t="s">
        <v>15248</v>
      </c>
      <c r="K220" s="241" t="s">
        <v>14565</v>
      </c>
      <c r="L220" s="234" t="s">
        <v>13439</v>
      </c>
      <c r="M220" s="240" t="s">
        <v>14731</v>
      </c>
    </row>
    <row r="221" spans="1:13" ht="44.25" customHeight="1">
      <c r="A221" s="155" t="str">
        <f t="shared" si="16"/>
        <v>Smelter ListD4</v>
      </c>
      <c r="B221" s="155" t="s">
        <v>1227</v>
      </c>
      <c r="C221" s="155" t="s">
        <v>1274</v>
      </c>
      <c r="D221" s="240" t="s">
        <v>12685</v>
      </c>
      <c r="E221" s="214" t="s">
        <v>12686</v>
      </c>
      <c r="F221" s="264" t="s">
        <v>14334</v>
      </c>
      <c r="G221" s="234" t="s">
        <v>12687</v>
      </c>
      <c r="H221" s="234" t="s">
        <v>12688</v>
      </c>
      <c r="I221" s="234" t="s">
        <v>12689</v>
      </c>
      <c r="J221" s="234" t="s">
        <v>15251</v>
      </c>
      <c r="K221" s="241" t="s">
        <v>12690</v>
      </c>
      <c r="L221" s="234" t="s">
        <v>12691</v>
      </c>
      <c r="M221" s="234" t="s">
        <v>12692</v>
      </c>
    </row>
    <row r="222" spans="1:13" ht="14.25" customHeight="1">
      <c r="A222" s="155" t="str">
        <f t="shared" si="16"/>
        <v>Smelter ListE4</v>
      </c>
      <c r="B222" s="155" t="s">
        <v>1227</v>
      </c>
      <c r="C222" s="155" t="s">
        <v>1275</v>
      </c>
      <c r="D222" s="155" t="s">
        <v>466</v>
      </c>
      <c r="E222" s="213" t="s">
        <v>13367</v>
      </c>
      <c r="F222" s="155" t="s">
        <v>14335</v>
      </c>
      <c r="G222" s="155" t="s">
        <v>549</v>
      </c>
      <c r="H222" s="155" t="s">
        <v>1123</v>
      </c>
      <c r="I222" s="155" t="s">
        <v>240</v>
      </c>
      <c r="J222" s="173" t="s">
        <v>12693</v>
      </c>
      <c r="K222" s="232" t="s">
        <v>270</v>
      </c>
      <c r="L222" s="238" t="s">
        <v>179</v>
      </c>
      <c r="M222" s="155" t="s">
        <v>14741</v>
      </c>
    </row>
    <row r="223" spans="1:13" ht="28.5" customHeight="1">
      <c r="A223" s="155" t="str">
        <f t="shared" si="16"/>
        <v>Smelter ListH4</v>
      </c>
      <c r="B223" s="155" t="s">
        <v>1227</v>
      </c>
      <c r="C223" s="155" t="s">
        <v>1277</v>
      </c>
      <c r="D223" s="155" t="s">
        <v>467</v>
      </c>
      <c r="E223" s="213" t="s">
        <v>13364</v>
      </c>
      <c r="F223" s="155" t="s">
        <v>14330</v>
      </c>
      <c r="G223" s="155" t="s">
        <v>550</v>
      </c>
      <c r="H223" s="155" t="s">
        <v>1124</v>
      </c>
      <c r="I223" s="155" t="s">
        <v>241</v>
      </c>
      <c r="J223" s="173" t="s">
        <v>12694</v>
      </c>
      <c r="K223" s="232" t="s">
        <v>271</v>
      </c>
      <c r="L223" s="238" t="s">
        <v>180</v>
      </c>
      <c r="M223" s="155" t="s">
        <v>14737</v>
      </c>
    </row>
    <row r="224" spans="1:13" ht="14.25" customHeight="1">
      <c r="A224" s="155" t="str">
        <f t="shared" si="16"/>
        <v>Smelter ListI4</v>
      </c>
      <c r="B224" s="155" t="s">
        <v>1227</v>
      </c>
      <c r="C224" s="155" t="s">
        <v>1278</v>
      </c>
      <c r="D224" s="155" t="s">
        <v>468</v>
      </c>
      <c r="E224" s="233" t="s">
        <v>13365</v>
      </c>
      <c r="F224" s="155" t="s">
        <v>14331</v>
      </c>
      <c r="G224" s="155" t="s">
        <v>551</v>
      </c>
      <c r="H224" s="155" t="s">
        <v>1125</v>
      </c>
      <c r="I224" s="155" t="s">
        <v>242</v>
      </c>
      <c r="J224" s="173" t="s">
        <v>12695</v>
      </c>
      <c r="K224" s="232" t="s">
        <v>272</v>
      </c>
      <c r="L224" s="238" t="s">
        <v>181</v>
      </c>
      <c r="M224" s="155" t="s">
        <v>14738</v>
      </c>
    </row>
    <row r="225" spans="1:13" ht="28.5">
      <c r="A225" s="155" t="str">
        <f t="shared" si="16"/>
        <v>Smelter ListJ4</v>
      </c>
      <c r="B225" s="155" t="s">
        <v>1227</v>
      </c>
      <c r="C225" s="155" t="s">
        <v>1279</v>
      </c>
      <c r="D225" s="155" t="s">
        <v>890</v>
      </c>
      <c r="E225" s="233" t="s">
        <v>13366</v>
      </c>
      <c r="F225" s="155" t="s">
        <v>14332</v>
      </c>
      <c r="G225" s="155" t="s">
        <v>1126</v>
      </c>
      <c r="H225" s="155" t="s">
        <v>1127</v>
      </c>
      <c r="I225" s="155" t="s">
        <v>243</v>
      </c>
      <c r="J225" s="173" t="s">
        <v>12696</v>
      </c>
      <c r="K225" s="232" t="s">
        <v>107</v>
      </c>
      <c r="L225" s="238" t="s">
        <v>617</v>
      </c>
      <c r="M225" s="155" t="s">
        <v>14739</v>
      </c>
    </row>
    <row r="226" spans="1:13" ht="28.5">
      <c r="A226" s="155" t="str">
        <f t="shared" si="16"/>
        <v>Smelter ListK4</v>
      </c>
      <c r="B226" s="155" t="s">
        <v>1227</v>
      </c>
      <c r="C226" s="155" t="s">
        <v>1280</v>
      </c>
      <c r="D226" s="155" t="s">
        <v>469</v>
      </c>
      <c r="E226" s="213" t="s">
        <v>13368</v>
      </c>
      <c r="F226" s="155" t="s">
        <v>14336</v>
      </c>
      <c r="G226" s="155" t="s">
        <v>552</v>
      </c>
      <c r="H226" s="155" t="s">
        <v>1128</v>
      </c>
      <c r="I226" s="155" t="s">
        <v>244</v>
      </c>
      <c r="J226" s="173" t="s">
        <v>1018</v>
      </c>
      <c r="K226" s="232" t="s">
        <v>1129</v>
      </c>
      <c r="L226" s="238" t="s">
        <v>450</v>
      </c>
      <c r="M226" s="155" t="s">
        <v>14742</v>
      </c>
    </row>
    <row r="227" spans="1:13">
      <c r="A227" s="155" t="str">
        <f t="shared" si="16"/>
        <v>Smelter ListL4</v>
      </c>
      <c r="B227" s="155" t="s">
        <v>1227</v>
      </c>
      <c r="C227" s="155" t="s">
        <v>1281</v>
      </c>
      <c r="D227" s="155" t="s">
        <v>470</v>
      </c>
      <c r="E227" s="213" t="s">
        <v>13369</v>
      </c>
      <c r="F227" s="155" t="s">
        <v>14337</v>
      </c>
      <c r="G227" s="155" t="s">
        <v>553</v>
      </c>
      <c r="H227" s="155" t="s">
        <v>1130</v>
      </c>
      <c r="I227" s="155" t="s">
        <v>245</v>
      </c>
      <c r="J227" s="173" t="s">
        <v>18</v>
      </c>
      <c r="K227" s="232" t="s">
        <v>1131</v>
      </c>
      <c r="L227" s="238" t="s">
        <v>451</v>
      </c>
      <c r="M227" s="155" t="s">
        <v>14743</v>
      </c>
    </row>
    <row r="228" spans="1:13" ht="28.5">
      <c r="A228" s="155" t="str">
        <f t="shared" si="16"/>
        <v>Smelter ListM4</v>
      </c>
      <c r="B228" s="155" t="s">
        <v>1227</v>
      </c>
      <c r="C228" s="155" t="s">
        <v>1282</v>
      </c>
      <c r="D228" s="155" t="s">
        <v>471</v>
      </c>
      <c r="E228" s="213" t="s">
        <v>13370</v>
      </c>
      <c r="F228" s="155" t="s">
        <v>14338</v>
      </c>
      <c r="G228" s="155" t="s">
        <v>554</v>
      </c>
      <c r="H228" s="155" t="s">
        <v>1132</v>
      </c>
      <c r="I228" s="155" t="s">
        <v>246</v>
      </c>
      <c r="J228" s="173" t="s">
        <v>19</v>
      </c>
      <c r="K228" s="232" t="s">
        <v>108</v>
      </c>
      <c r="L228" s="238" t="s">
        <v>182</v>
      </c>
      <c r="M228" s="155" t="s">
        <v>14744</v>
      </c>
    </row>
    <row r="229" spans="1:13" ht="42.75">
      <c r="A229" s="155" t="str">
        <f t="shared" si="16"/>
        <v>Smelter ListN4</v>
      </c>
      <c r="B229" s="155" t="s">
        <v>1227</v>
      </c>
      <c r="C229" s="155" t="s">
        <v>1283</v>
      </c>
      <c r="D229" s="155" t="s">
        <v>498</v>
      </c>
      <c r="E229" s="213" t="s">
        <v>13371</v>
      </c>
      <c r="F229" s="155" t="s">
        <v>14339</v>
      </c>
      <c r="G229" s="155" t="s">
        <v>555</v>
      </c>
      <c r="H229" s="143" t="s">
        <v>381</v>
      </c>
      <c r="I229" s="155" t="s">
        <v>247</v>
      </c>
      <c r="J229" s="173" t="s">
        <v>1341</v>
      </c>
      <c r="K229" s="232" t="s">
        <v>109</v>
      </c>
      <c r="L229" s="238" t="s">
        <v>183</v>
      </c>
      <c r="M229" s="155" t="s">
        <v>14745</v>
      </c>
    </row>
    <row r="230" spans="1:13" ht="42.75">
      <c r="A230" s="155" t="str">
        <f t="shared" si="16"/>
        <v>Smelter ListO4</v>
      </c>
      <c r="B230" s="155" t="s">
        <v>1227</v>
      </c>
      <c r="C230" s="155" t="s">
        <v>1284</v>
      </c>
      <c r="D230" s="155" t="s">
        <v>982</v>
      </c>
      <c r="E230" s="213" t="s">
        <v>13372</v>
      </c>
      <c r="F230" s="155" t="s">
        <v>14340</v>
      </c>
      <c r="G230" s="155" t="s">
        <v>556</v>
      </c>
      <c r="H230" s="155" t="s">
        <v>382</v>
      </c>
      <c r="I230" s="155" t="s">
        <v>248</v>
      </c>
      <c r="J230" s="173" t="s">
        <v>1358</v>
      </c>
      <c r="K230" s="232" t="s">
        <v>110</v>
      </c>
      <c r="L230" s="238" t="s">
        <v>184</v>
      </c>
      <c r="M230" s="155" t="s">
        <v>14746</v>
      </c>
    </row>
    <row r="231" spans="1:13" ht="57">
      <c r="A231" s="155" t="str">
        <f t="shared" si="16"/>
        <v>Smelter ListP4</v>
      </c>
      <c r="B231" s="155" t="s">
        <v>1227</v>
      </c>
      <c r="C231" s="155" t="s">
        <v>488</v>
      </c>
      <c r="D231" s="155" t="s">
        <v>497</v>
      </c>
      <c r="E231" s="213" t="s">
        <v>13373</v>
      </c>
      <c r="F231" s="155" t="s">
        <v>14341</v>
      </c>
      <c r="G231" s="155" t="s">
        <v>15160</v>
      </c>
      <c r="H231" s="155" t="s">
        <v>14456</v>
      </c>
      <c r="I231" s="155" t="s">
        <v>249</v>
      </c>
      <c r="J231" s="173" t="s">
        <v>1342</v>
      </c>
      <c r="K231" s="232" t="s">
        <v>111</v>
      </c>
      <c r="L231" s="238" t="s">
        <v>185</v>
      </c>
      <c r="M231" s="155" t="s">
        <v>14747</v>
      </c>
    </row>
    <row r="232" spans="1:13" ht="28.5">
      <c r="A232" s="155" t="str">
        <f t="shared" si="16"/>
        <v>Smelter ListQ4</v>
      </c>
      <c r="B232" s="155" t="s">
        <v>1227</v>
      </c>
      <c r="C232" s="155" t="s">
        <v>496</v>
      </c>
      <c r="D232" s="155" t="s">
        <v>825</v>
      </c>
      <c r="E232" s="213" t="s">
        <v>853</v>
      </c>
      <c r="F232" s="155" t="s">
        <v>14305</v>
      </c>
      <c r="G232" s="155" t="s">
        <v>913</v>
      </c>
      <c r="H232" s="155" t="s">
        <v>914</v>
      </c>
      <c r="I232" s="155" t="s">
        <v>915</v>
      </c>
      <c r="J232" s="173" t="s">
        <v>1017</v>
      </c>
      <c r="K232" s="232" t="s">
        <v>916</v>
      </c>
      <c r="L232" s="238" t="s">
        <v>447</v>
      </c>
      <c r="M232" s="155" t="s">
        <v>14711</v>
      </c>
    </row>
    <row r="233" spans="1:13" ht="42.75">
      <c r="A233" s="155" t="str">
        <f t="shared" si="16"/>
        <v>Smelter ListJ2</v>
      </c>
      <c r="B233" s="155" t="s">
        <v>1227</v>
      </c>
      <c r="C233" s="155" t="s">
        <v>815</v>
      </c>
      <c r="D233" s="155" t="s">
        <v>13151</v>
      </c>
      <c r="E233" s="155" t="s">
        <v>14126</v>
      </c>
      <c r="F233" s="155" t="s">
        <v>14342</v>
      </c>
      <c r="G233" s="155" t="s">
        <v>14404</v>
      </c>
      <c r="H233" s="155" t="s">
        <v>14946</v>
      </c>
      <c r="I233" s="155" t="s">
        <v>14947</v>
      </c>
      <c r="J233" s="173" t="s">
        <v>14948</v>
      </c>
      <c r="K233" s="232" t="s">
        <v>13234</v>
      </c>
      <c r="L233" s="238" t="s">
        <v>14949</v>
      </c>
      <c r="M233" s="155" t="s">
        <v>14748</v>
      </c>
    </row>
    <row r="234" spans="1:13" ht="42.75">
      <c r="A234" s="155" t="str">
        <f t="shared" si="16"/>
        <v>Smelter ListB2</v>
      </c>
      <c r="B234" s="155" t="s">
        <v>1227</v>
      </c>
      <c r="C234" s="155" t="s">
        <v>985</v>
      </c>
      <c r="D234" s="251" t="s">
        <v>2398</v>
      </c>
      <c r="E234" s="155" t="s">
        <v>14127</v>
      </c>
      <c r="F234" s="155" t="s">
        <v>14343</v>
      </c>
      <c r="G234" s="155" t="s">
        <v>14405</v>
      </c>
      <c r="H234" s="155" t="s">
        <v>2403</v>
      </c>
      <c r="I234" s="155" t="s">
        <v>2405</v>
      </c>
      <c r="J234" s="155" t="s">
        <v>2406</v>
      </c>
      <c r="K234" s="155" t="s">
        <v>2408</v>
      </c>
      <c r="L234" s="243" t="s">
        <v>14617</v>
      </c>
      <c r="M234" s="155" t="s">
        <v>14749</v>
      </c>
    </row>
    <row r="235" spans="1:13" ht="409.5">
      <c r="A235" s="155" t="str">
        <f t="shared" si="16"/>
        <v>Smelter ListB3</v>
      </c>
      <c r="B235" s="155" t="s">
        <v>1227</v>
      </c>
      <c r="C235" s="155" t="s">
        <v>939</v>
      </c>
      <c r="D235" s="252" t="s">
        <v>13257</v>
      </c>
      <c r="E235" s="155" t="s">
        <v>14128</v>
      </c>
      <c r="F235" s="264" t="s">
        <v>14942</v>
      </c>
      <c r="G235" s="234" t="s">
        <v>14406</v>
      </c>
      <c r="H235" s="240" t="s">
        <v>14943</v>
      </c>
      <c r="I235" s="234" t="s">
        <v>14944</v>
      </c>
      <c r="J235" s="234" t="s">
        <v>13455</v>
      </c>
      <c r="K235" s="241" t="s">
        <v>14567</v>
      </c>
      <c r="L235" s="234" t="s">
        <v>14618</v>
      </c>
      <c r="M235" s="234" t="s">
        <v>14945</v>
      </c>
    </row>
    <row r="236" spans="1:13">
      <c r="A236" s="155" t="str">
        <f t="shared" si="16"/>
        <v>Smelter ListF4</v>
      </c>
      <c r="B236" s="155" t="s">
        <v>1227</v>
      </c>
      <c r="C236" s="155" t="s">
        <v>1285</v>
      </c>
      <c r="D236" s="155" t="s">
        <v>464</v>
      </c>
      <c r="E236" s="155" t="s">
        <v>14129</v>
      </c>
      <c r="F236" s="155" t="s">
        <v>14244</v>
      </c>
      <c r="G236" s="155" t="s">
        <v>585</v>
      </c>
      <c r="H236" s="155" t="s">
        <v>377</v>
      </c>
      <c r="I236" s="155" t="s">
        <v>250</v>
      </c>
      <c r="J236" s="173" t="s">
        <v>1157</v>
      </c>
      <c r="K236" s="232" t="s">
        <v>112</v>
      </c>
      <c r="L236" s="238" t="s">
        <v>68</v>
      </c>
      <c r="M236" s="155" t="s">
        <v>14750</v>
      </c>
    </row>
    <row r="237" spans="1:13" ht="28.5">
      <c r="A237" s="155" t="str">
        <f t="shared" si="16"/>
        <v>Smelter ListG4</v>
      </c>
      <c r="B237" s="155" t="s">
        <v>1227</v>
      </c>
      <c r="C237" s="155" t="s">
        <v>1276</v>
      </c>
      <c r="D237" s="155" t="s">
        <v>465</v>
      </c>
      <c r="E237" s="155" t="s">
        <v>13363</v>
      </c>
      <c r="F237" s="155" t="s">
        <v>14329</v>
      </c>
      <c r="G237" s="155" t="s">
        <v>557</v>
      </c>
      <c r="H237" s="155" t="s">
        <v>383</v>
      </c>
      <c r="I237" s="155" t="s">
        <v>251</v>
      </c>
      <c r="J237" s="173" t="s">
        <v>1343</v>
      </c>
      <c r="K237" s="232" t="s">
        <v>113</v>
      </c>
      <c r="L237" s="238" t="s">
        <v>69</v>
      </c>
      <c r="M237" s="155" t="s">
        <v>14736</v>
      </c>
    </row>
    <row r="238" spans="1:13" ht="28.5">
      <c r="A238" s="155" t="str">
        <f t="shared" si="16"/>
        <v>Smelter ListAH5</v>
      </c>
      <c r="B238" s="155" t="s">
        <v>1227</v>
      </c>
      <c r="C238" s="155" t="s">
        <v>12392</v>
      </c>
      <c r="D238" s="155" t="s">
        <v>484</v>
      </c>
      <c r="E238" s="155" t="s">
        <v>13352</v>
      </c>
      <c r="F238" s="155" t="s">
        <v>14310</v>
      </c>
      <c r="G238" s="155" t="s">
        <v>545</v>
      </c>
      <c r="H238" s="155" t="s">
        <v>374</v>
      </c>
      <c r="I238" s="155" t="s">
        <v>233</v>
      </c>
      <c r="J238" s="155" t="s">
        <v>14</v>
      </c>
      <c r="K238" s="232" t="s">
        <v>265</v>
      </c>
      <c r="L238" s="238" t="s">
        <v>175</v>
      </c>
      <c r="M238" s="155" t="s">
        <v>14717</v>
      </c>
    </row>
    <row r="239" spans="1:13" ht="28.5">
      <c r="A239" s="155" t="str">
        <f t="shared" si="16"/>
        <v>Smelter ListAH6</v>
      </c>
      <c r="B239" s="155" t="s">
        <v>1227</v>
      </c>
      <c r="C239" s="155" t="s">
        <v>12393</v>
      </c>
      <c r="D239" s="155" t="s">
        <v>485</v>
      </c>
      <c r="E239" s="155" t="s">
        <v>13353</v>
      </c>
      <c r="F239" s="155" t="s">
        <v>14311</v>
      </c>
      <c r="G239" s="155" t="s">
        <v>546</v>
      </c>
      <c r="H239" s="155" t="s">
        <v>485</v>
      </c>
      <c r="I239" s="155" t="s">
        <v>234</v>
      </c>
      <c r="J239" s="155" t="s">
        <v>15</v>
      </c>
      <c r="K239" s="232" t="s">
        <v>485</v>
      </c>
      <c r="L239" s="238" t="s">
        <v>176</v>
      </c>
      <c r="M239" s="155" t="s">
        <v>14718</v>
      </c>
    </row>
    <row r="240" spans="1:13" ht="28.5">
      <c r="A240" s="155" t="str">
        <f t="shared" si="16"/>
        <v>Smelter ListAH7</v>
      </c>
      <c r="B240" s="155" t="s">
        <v>1227</v>
      </c>
      <c r="C240" s="155" t="s">
        <v>12394</v>
      </c>
      <c r="D240" s="155" t="s">
        <v>486</v>
      </c>
      <c r="E240" s="155" t="s">
        <v>13354</v>
      </c>
      <c r="F240" s="155" t="s">
        <v>14312</v>
      </c>
      <c r="G240" s="155" t="s">
        <v>547</v>
      </c>
      <c r="H240" s="155" t="s">
        <v>375</v>
      </c>
      <c r="I240" s="155" t="s">
        <v>235</v>
      </c>
      <c r="J240" s="155" t="s">
        <v>16</v>
      </c>
      <c r="K240" s="232" t="s">
        <v>266</v>
      </c>
      <c r="L240" s="238" t="s">
        <v>177</v>
      </c>
      <c r="M240" s="155" t="s">
        <v>14719</v>
      </c>
    </row>
    <row r="241" spans="1:13" ht="57">
      <c r="A241" s="155" t="str">
        <f t="shared" si="16"/>
        <v>CheckerA1</v>
      </c>
      <c r="B241" s="155" t="s">
        <v>1228</v>
      </c>
      <c r="C241" s="155" t="s">
        <v>627</v>
      </c>
      <c r="D241" s="155" t="s">
        <v>13127</v>
      </c>
      <c r="E241" s="155" t="s">
        <v>14130</v>
      </c>
      <c r="F241" s="155" t="s">
        <v>14344</v>
      </c>
      <c r="G241" s="155" t="s">
        <v>1133</v>
      </c>
      <c r="H241" s="155" t="s">
        <v>384</v>
      </c>
      <c r="I241" s="155" t="s">
        <v>252</v>
      </c>
      <c r="J241" s="173" t="s">
        <v>1359</v>
      </c>
      <c r="K241" s="232" t="s">
        <v>1134</v>
      </c>
      <c r="L241" s="238" t="s">
        <v>1307</v>
      </c>
      <c r="M241" s="155" t="s">
        <v>14751</v>
      </c>
    </row>
    <row r="242" spans="1:13">
      <c r="A242" s="155" t="str">
        <f t="shared" si="16"/>
        <v>CheckerD1</v>
      </c>
      <c r="B242" s="155" t="s">
        <v>1228</v>
      </c>
      <c r="C242" s="155" t="s">
        <v>1286</v>
      </c>
      <c r="D242" s="155" t="s">
        <v>889</v>
      </c>
      <c r="E242" s="155" t="s">
        <v>14131</v>
      </c>
      <c r="F242" s="155" t="s">
        <v>14345</v>
      </c>
      <c r="G242" s="155" t="s">
        <v>1135</v>
      </c>
      <c r="H242" s="155" t="s">
        <v>1136</v>
      </c>
      <c r="I242" s="155" t="s">
        <v>253</v>
      </c>
      <c r="J242" s="155" t="s">
        <v>1360</v>
      </c>
      <c r="K242" s="232" t="s">
        <v>1137</v>
      </c>
      <c r="L242" s="238" t="s">
        <v>1308</v>
      </c>
      <c r="M242" s="155" t="s">
        <v>14752</v>
      </c>
    </row>
    <row r="243" spans="1:13">
      <c r="A243" s="155" t="str">
        <f t="shared" si="16"/>
        <v>CheckerA3</v>
      </c>
      <c r="B243" s="155" t="s">
        <v>1228</v>
      </c>
      <c r="C243" s="155" t="s">
        <v>629</v>
      </c>
      <c r="D243" s="155" t="s">
        <v>867</v>
      </c>
      <c r="E243" s="155" t="s">
        <v>14132</v>
      </c>
      <c r="F243" s="155" t="s">
        <v>14346</v>
      </c>
      <c r="G243" s="155" t="s">
        <v>1138</v>
      </c>
      <c r="H243" s="155" t="s">
        <v>1139</v>
      </c>
      <c r="I243" s="155" t="s">
        <v>1140</v>
      </c>
      <c r="J243" s="155" t="s">
        <v>1141</v>
      </c>
      <c r="K243" s="232" t="s">
        <v>1142</v>
      </c>
      <c r="L243" s="238" t="s">
        <v>1309</v>
      </c>
      <c r="M243" s="155" t="s">
        <v>14753</v>
      </c>
    </row>
    <row r="244" spans="1:13">
      <c r="A244" s="155" t="str">
        <f t="shared" si="16"/>
        <v>CheckerB3</v>
      </c>
      <c r="B244" s="155" t="s">
        <v>1228</v>
      </c>
      <c r="C244" s="155" t="s">
        <v>939</v>
      </c>
      <c r="D244" s="155" t="s">
        <v>868</v>
      </c>
      <c r="E244" s="155" t="s">
        <v>14133</v>
      </c>
      <c r="F244" s="155" t="s">
        <v>852</v>
      </c>
      <c r="G244" s="155" t="s">
        <v>1143</v>
      </c>
      <c r="H244" s="155" t="s">
        <v>1144</v>
      </c>
      <c r="I244" s="155" t="s">
        <v>1145</v>
      </c>
      <c r="J244" s="155" t="s">
        <v>1146</v>
      </c>
      <c r="K244" s="232" t="s">
        <v>1147</v>
      </c>
      <c r="L244" s="238" t="s">
        <v>1310</v>
      </c>
      <c r="M244" s="155" t="s">
        <v>14754</v>
      </c>
    </row>
    <row r="245" spans="1:13">
      <c r="A245" s="155" t="str">
        <f t="shared" si="16"/>
        <v>CheckerC3</v>
      </c>
      <c r="B245" s="155" t="s">
        <v>1228</v>
      </c>
      <c r="C245" s="155" t="s">
        <v>960</v>
      </c>
      <c r="D245" s="155" t="s">
        <v>886</v>
      </c>
      <c r="E245" s="155" t="s">
        <v>14134</v>
      </c>
      <c r="F245" s="155" t="s">
        <v>14347</v>
      </c>
      <c r="G245" s="155" t="s">
        <v>1148</v>
      </c>
      <c r="H245" s="155" t="s">
        <v>1149</v>
      </c>
      <c r="I245" s="155" t="s">
        <v>1150</v>
      </c>
      <c r="J245" s="155" t="s">
        <v>1151</v>
      </c>
      <c r="K245" s="232" t="s">
        <v>1150</v>
      </c>
      <c r="L245" s="238" t="s">
        <v>1311</v>
      </c>
      <c r="M245" s="155" t="s">
        <v>14755</v>
      </c>
    </row>
    <row r="246" spans="1:13">
      <c r="A246" s="155" t="str">
        <f t="shared" si="16"/>
        <v>CheckerD3</v>
      </c>
      <c r="B246" s="155" t="s">
        <v>1228</v>
      </c>
      <c r="C246" s="155" t="s">
        <v>1287</v>
      </c>
      <c r="D246" s="155" t="s">
        <v>887</v>
      </c>
      <c r="E246" s="155" t="s">
        <v>14135</v>
      </c>
      <c r="F246" s="155" t="s">
        <v>14348</v>
      </c>
      <c r="G246" s="155" t="s">
        <v>802</v>
      </c>
      <c r="H246" s="155" t="s">
        <v>803</v>
      </c>
      <c r="I246" s="155" t="s">
        <v>254</v>
      </c>
      <c r="J246" s="155" t="s">
        <v>809</v>
      </c>
      <c r="K246" s="232" t="s">
        <v>804</v>
      </c>
      <c r="L246" s="238" t="s">
        <v>13441</v>
      </c>
      <c r="M246" s="155" t="s">
        <v>14756</v>
      </c>
    </row>
    <row r="247" spans="1:13" ht="32.25" customHeight="1">
      <c r="A247" s="155" t="s">
        <v>1428</v>
      </c>
      <c r="B247" s="155" t="s">
        <v>1228</v>
      </c>
      <c r="C247" s="155" t="s">
        <v>1427</v>
      </c>
      <c r="D247" s="155" t="s">
        <v>1429</v>
      </c>
      <c r="E247" s="155" t="s">
        <v>14136</v>
      </c>
      <c r="F247" s="155" t="s">
        <v>2105</v>
      </c>
      <c r="G247" s="155" t="s">
        <v>2106</v>
      </c>
      <c r="H247" s="155" t="s">
        <v>2107</v>
      </c>
      <c r="I247" s="155" t="s">
        <v>2108</v>
      </c>
      <c r="J247" s="155" t="s">
        <v>15252</v>
      </c>
      <c r="K247" s="155" t="s">
        <v>2109</v>
      </c>
      <c r="L247" s="243" t="s">
        <v>2110</v>
      </c>
      <c r="M247" s="155" t="s">
        <v>14757</v>
      </c>
    </row>
    <row r="248" spans="1:13" ht="32.25" customHeight="1">
      <c r="A248" s="155" t="str">
        <f>B248&amp;C248</f>
        <v>CheckerB63</v>
      </c>
      <c r="B248" s="155" t="s">
        <v>1228</v>
      </c>
      <c r="C248" s="155" t="s">
        <v>1838</v>
      </c>
      <c r="D248" s="155" t="s">
        <v>1429</v>
      </c>
      <c r="E248" s="155" t="s">
        <v>14136</v>
      </c>
      <c r="F248" s="155" t="s">
        <v>2105</v>
      </c>
      <c r="G248" s="155" t="s">
        <v>2106</v>
      </c>
      <c r="H248" s="155" t="s">
        <v>2107</v>
      </c>
      <c r="I248" s="155" t="s">
        <v>2108</v>
      </c>
      <c r="J248" s="155" t="s">
        <v>15252</v>
      </c>
      <c r="K248" s="155" t="s">
        <v>2109</v>
      </c>
      <c r="L248" s="243" t="s">
        <v>2110</v>
      </c>
      <c r="M248" s="155" t="s">
        <v>14757</v>
      </c>
    </row>
    <row r="249" spans="1:13" ht="32.25" customHeight="1">
      <c r="A249" s="155" t="str">
        <f>B249&amp;C249</f>
        <v>CheckerB64</v>
      </c>
      <c r="B249" s="155" t="s">
        <v>1228</v>
      </c>
      <c r="C249" s="155" t="s">
        <v>1839</v>
      </c>
      <c r="D249" s="155" t="s">
        <v>1429</v>
      </c>
      <c r="E249" s="155" t="s">
        <v>14136</v>
      </c>
      <c r="F249" s="155" t="s">
        <v>2105</v>
      </c>
      <c r="G249" s="155" t="s">
        <v>2106</v>
      </c>
      <c r="H249" s="155" t="s">
        <v>2107</v>
      </c>
      <c r="I249" s="155" t="s">
        <v>2108</v>
      </c>
      <c r="J249" s="155" t="s">
        <v>15252</v>
      </c>
      <c r="K249" s="155" t="s">
        <v>2109</v>
      </c>
      <c r="L249" s="243" t="s">
        <v>2110</v>
      </c>
      <c r="M249" s="155" t="s">
        <v>14757</v>
      </c>
    </row>
    <row r="250" spans="1:13" ht="32.25" customHeight="1">
      <c r="A250" s="155" t="str">
        <f>B250&amp;C250</f>
        <v>CheckerB65</v>
      </c>
      <c r="B250" s="155" t="s">
        <v>1228</v>
      </c>
      <c r="C250" s="155" t="s">
        <v>1840</v>
      </c>
      <c r="D250" s="155" t="s">
        <v>1429</v>
      </c>
      <c r="E250" s="155" t="s">
        <v>14136</v>
      </c>
      <c r="F250" s="155" t="s">
        <v>2105</v>
      </c>
      <c r="G250" s="155" t="s">
        <v>2106</v>
      </c>
      <c r="H250" s="155" t="s">
        <v>2107</v>
      </c>
      <c r="I250" s="155" t="s">
        <v>2108</v>
      </c>
      <c r="J250" s="155" t="s">
        <v>15252</v>
      </c>
      <c r="K250" s="155" t="s">
        <v>2109</v>
      </c>
      <c r="L250" s="243" t="s">
        <v>2110</v>
      </c>
      <c r="M250" s="155" t="s">
        <v>14757</v>
      </c>
    </row>
    <row r="251" spans="1:13" ht="32.25" customHeight="1">
      <c r="A251" s="155" t="s">
        <v>1447</v>
      </c>
      <c r="B251" s="155" t="s">
        <v>1228</v>
      </c>
      <c r="C251" s="155" t="s">
        <v>1446</v>
      </c>
      <c r="D251" s="155" t="s">
        <v>1448</v>
      </c>
      <c r="E251" s="155" t="s">
        <v>14137</v>
      </c>
      <c r="F251" s="155" t="s">
        <v>1868</v>
      </c>
      <c r="G251" s="155" t="s">
        <v>1869</v>
      </c>
      <c r="H251" s="155" t="s">
        <v>1870</v>
      </c>
      <c r="I251" s="155" t="s">
        <v>1871</v>
      </c>
      <c r="J251" s="155" t="s">
        <v>1872</v>
      </c>
      <c r="K251" s="155" t="s">
        <v>1448</v>
      </c>
      <c r="L251" s="243" t="s">
        <v>1873</v>
      </c>
      <c r="M251" s="155" t="s">
        <v>2438</v>
      </c>
    </row>
    <row r="252" spans="1:13" ht="28.5">
      <c r="A252" s="155" t="s">
        <v>1430</v>
      </c>
      <c r="B252" s="155" t="s">
        <v>1228</v>
      </c>
      <c r="C252" s="155" t="s">
        <v>1279</v>
      </c>
      <c r="D252" s="155" t="s">
        <v>1520</v>
      </c>
      <c r="E252" s="155" t="s">
        <v>14138</v>
      </c>
      <c r="F252" s="155" t="s">
        <v>1874</v>
      </c>
      <c r="G252" s="155" t="s">
        <v>15161</v>
      </c>
      <c r="H252" s="155" t="s">
        <v>1875</v>
      </c>
      <c r="I252" s="155" t="s">
        <v>1876</v>
      </c>
      <c r="J252" s="155" t="s">
        <v>1877</v>
      </c>
      <c r="K252" s="155" t="s">
        <v>1878</v>
      </c>
      <c r="L252" s="243" t="s">
        <v>1879</v>
      </c>
      <c r="M252" s="155" t="s">
        <v>14758</v>
      </c>
    </row>
    <row r="253" spans="1:13" ht="42.75">
      <c r="A253" s="155" t="s">
        <v>1449</v>
      </c>
      <c r="B253" s="155" t="s">
        <v>1228</v>
      </c>
      <c r="C253" s="155" t="s">
        <v>1431</v>
      </c>
      <c r="D253" s="155" t="s">
        <v>1519</v>
      </c>
      <c r="E253" s="155" t="s">
        <v>14139</v>
      </c>
      <c r="F253" s="155" t="s">
        <v>1880</v>
      </c>
      <c r="G253" s="155" t="s">
        <v>15162</v>
      </c>
      <c r="H253" s="155" t="s">
        <v>1881</v>
      </c>
      <c r="I253" s="155" t="s">
        <v>1882</v>
      </c>
      <c r="J253" s="155" t="s">
        <v>1883</v>
      </c>
      <c r="K253" s="155" t="s">
        <v>1884</v>
      </c>
      <c r="L253" s="243" t="s">
        <v>1885</v>
      </c>
      <c r="M253" s="155" t="s">
        <v>14759</v>
      </c>
    </row>
    <row r="254" spans="1:13" ht="28.5">
      <c r="A254" s="155" t="s">
        <v>1493</v>
      </c>
      <c r="B254" s="155" t="s">
        <v>1228</v>
      </c>
      <c r="C254" s="155" t="s">
        <v>1432</v>
      </c>
      <c r="D254" s="155" t="s">
        <v>1525</v>
      </c>
      <c r="E254" s="155" t="s">
        <v>14140</v>
      </c>
      <c r="F254" s="155" t="s">
        <v>1886</v>
      </c>
      <c r="G254" s="155" t="s">
        <v>15163</v>
      </c>
      <c r="H254" s="155" t="s">
        <v>1887</v>
      </c>
      <c r="I254" s="155" t="s">
        <v>1888</v>
      </c>
      <c r="J254" s="155" t="s">
        <v>1889</v>
      </c>
      <c r="K254" s="155" t="s">
        <v>1890</v>
      </c>
      <c r="L254" s="243" t="s">
        <v>1891</v>
      </c>
      <c r="M254" s="155" t="s">
        <v>14760</v>
      </c>
    </row>
    <row r="255" spans="1:13" ht="28.5">
      <c r="A255" s="155" t="s">
        <v>1494</v>
      </c>
      <c r="B255" s="155" t="s">
        <v>1228</v>
      </c>
      <c r="C255" s="155" t="s">
        <v>1433</v>
      </c>
      <c r="D255" s="155" t="s">
        <v>1474</v>
      </c>
      <c r="E255" s="155" t="s">
        <v>14141</v>
      </c>
      <c r="F255" s="155" t="s">
        <v>1892</v>
      </c>
      <c r="G255" s="155" t="s">
        <v>15164</v>
      </c>
      <c r="H255" s="155" t="s">
        <v>1893</v>
      </c>
      <c r="I255" s="155" t="s">
        <v>1894</v>
      </c>
      <c r="J255" s="155" t="s">
        <v>1895</v>
      </c>
      <c r="K255" s="155" t="s">
        <v>1896</v>
      </c>
      <c r="L255" s="243" t="s">
        <v>1897</v>
      </c>
      <c r="M255" s="155" t="s">
        <v>14761</v>
      </c>
    </row>
    <row r="256" spans="1:13" ht="42.75">
      <c r="A256" s="155" t="s">
        <v>1503</v>
      </c>
      <c r="B256" s="155" t="s">
        <v>1228</v>
      </c>
      <c r="C256" s="155" t="s">
        <v>1434</v>
      </c>
      <c r="D256" s="155" t="s">
        <v>2432</v>
      </c>
      <c r="E256" s="155" t="s">
        <v>14142</v>
      </c>
      <c r="F256" s="155" t="s">
        <v>2441</v>
      </c>
      <c r="G256" s="155" t="s">
        <v>15165</v>
      </c>
      <c r="H256" s="155" t="s">
        <v>2444</v>
      </c>
      <c r="I256" s="155" t="s">
        <v>2447</v>
      </c>
      <c r="J256" s="155" t="s">
        <v>2450</v>
      </c>
      <c r="K256" s="155" t="s">
        <v>2453</v>
      </c>
      <c r="L256" s="243" t="s">
        <v>2456</v>
      </c>
      <c r="M256" s="155" t="s">
        <v>2459</v>
      </c>
    </row>
    <row r="257" spans="1:13" ht="28.5">
      <c r="A257" s="155" t="s">
        <v>1504</v>
      </c>
      <c r="B257" s="155" t="s">
        <v>1228</v>
      </c>
      <c r="C257" s="155" t="s">
        <v>1435</v>
      </c>
      <c r="D257" s="155" t="s">
        <v>1475</v>
      </c>
      <c r="E257" s="155" t="s">
        <v>14143</v>
      </c>
      <c r="F257" s="155" t="s">
        <v>1898</v>
      </c>
      <c r="G257" s="155" t="s">
        <v>15166</v>
      </c>
      <c r="H257" s="155" t="s">
        <v>1899</v>
      </c>
      <c r="I257" s="155" t="s">
        <v>1900</v>
      </c>
      <c r="J257" s="155" t="s">
        <v>1901</v>
      </c>
      <c r="K257" s="155" t="s">
        <v>1902</v>
      </c>
      <c r="L257" s="243" t="s">
        <v>1903</v>
      </c>
      <c r="M257" s="155" t="s">
        <v>14762</v>
      </c>
    </row>
    <row r="258" spans="1:13" ht="42.75">
      <c r="A258" s="155" t="s">
        <v>1505</v>
      </c>
      <c r="B258" s="155" t="s">
        <v>1228</v>
      </c>
      <c r="C258" s="155" t="s">
        <v>1436</v>
      </c>
      <c r="D258" s="155" t="s">
        <v>1476</v>
      </c>
      <c r="E258" s="155" t="s">
        <v>14144</v>
      </c>
      <c r="F258" s="155" t="s">
        <v>1904</v>
      </c>
      <c r="G258" s="155" t="s">
        <v>15167</v>
      </c>
      <c r="H258" s="155" t="s">
        <v>1905</v>
      </c>
      <c r="I258" s="155" t="s">
        <v>1906</v>
      </c>
      <c r="J258" s="155" t="s">
        <v>1907</v>
      </c>
      <c r="K258" s="155" t="s">
        <v>1908</v>
      </c>
      <c r="L258" s="243" t="s">
        <v>1909</v>
      </c>
      <c r="M258" s="155" t="s">
        <v>14763</v>
      </c>
    </row>
    <row r="259" spans="1:13" ht="57">
      <c r="A259" s="155" t="s">
        <v>1506</v>
      </c>
      <c r="B259" s="155" t="s">
        <v>1228</v>
      </c>
      <c r="C259" s="155" t="s">
        <v>1437</v>
      </c>
      <c r="D259" s="155" t="s">
        <v>1477</v>
      </c>
      <c r="E259" s="155" t="s">
        <v>14145</v>
      </c>
      <c r="F259" s="155" t="s">
        <v>2440</v>
      </c>
      <c r="G259" s="155" t="s">
        <v>15168</v>
      </c>
      <c r="H259" s="155" t="s">
        <v>2443</v>
      </c>
      <c r="I259" s="155" t="s">
        <v>14512</v>
      </c>
      <c r="J259" s="155" t="s">
        <v>2449</v>
      </c>
      <c r="K259" s="155" t="s">
        <v>2454</v>
      </c>
      <c r="L259" s="243" t="s">
        <v>2455</v>
      </c>
      <c r="M259" s="155" t="s">
        <v>2460</v>
      </c>
    </row>
    <row r="260" spans="1:13" ht="42.75">
      <c r="A260" s="155" t="s">
        <v>1507</v>
      </c>
      <c r="B260" s="155" t="s">
        <v>1228</v>
      </c>
      <c r="C260" s="155" t="s">
        <v>1438</v>
      </c>
      <c r="D260" s="155" t="s">
        <v>1450</v>
      </c>
      <c r="E260" s="155" t="s">
        <v>14146</v>
      </c>
      <c r="F260" s="155" t="s">
        <v>1910</v>
      </c>
      <c r="G260" s="155" t="s">
        <v>15169</v>
      </c>
      <c r="H260" s="155" t="s">
        <v>1911</v>
      </c>
      <c r="I260" s="155" t="s">
        <v>1912</v>
      </c>
      <c r="J260" s="155" t="s">
        <v>1913</v>
      </c>
      <c r="K260" s="155" t="s">
        <v>1914</v>
      </c>
      <c r="L260" s="243" t="s">
        <v>1915</v>
      </c>
      <c r="M260" s="155" t="s">
        <v>14764</v>
      </c>
    </row>
    <row r="261" spans="1:13" ht="42.75">
      <c r="A261" s="155" t="s">
        <v>14023</v>
      </c>
      <c r="B261" s="155" t="s">
        <v>1228</v>
      </c>
      <c r="C261" s="155" t="s">
        <v>14022</v>
      </c>
      <c r="D261" s="155" t="s">
        <v>1521</v>
      </c>
      <c r="E261" s="155" t="s">
        <v>14147</v>
      </c>
      <c r="F261" s="155" t="s">
        <v>1916</v>
      </c>
      <c r="G261" s="155" t="s">
        <v>15170</v>
      </c>
      <c r="H261" s="155" t="s">
        <v>1917</v>
      </c>
      <c r="I261" s="155" t="s">
        <v>1918</v>
      </c>
      <c r="J261" s="155" t="s">
        <v>1919</v>
      </c>
      <c r="K261" s="155" t="s">
        <v>1920</v>
      </c>
      <c r="L261" s="243" t="s">
        <v>1921</v>
      </c>
      <c r="M261" s="155" t="s">
        <v>14765</v>
      </c>
    </row>
    <row r="262" spans="1:13" ht="42.75">
      <c r="A262" s="155" t="s">
        <v>1508</v>
      </c>
      <c r="B262" s="155" t="s">
        <v>1228</v>
      </c>
      <c r="C262" s="155" t="s">
        <v>1439</v>
      </c>
      <c r="D262" s="155" t="s">
        <v>1522</v>
      </c>
      <c r="E262" s="155" t="s">
        <v>14148</v>
      </c>
      <c r="F262" s="155" t="s">
        <v>1922</v>
      </c>
      <c r="G262" s="155" t="s">
        <v>15171</v>
      </c>
      <c r="H262" s="155" t="s">
        <v>1923</v>
      </c>
      <c r="I262" s="155" t="s">
        <v>1924</v>
      </c>
      <c r="J262" s="155" t="s">
        <v>1925</v>
      </c>
      <c r="K262" s="155" t="s">
        <v>1926</v>
      </c>
      <c r="L262" s="243" t="s">
        <v>1927</v>
      </c>
      <c r="M262" s="155" t="s">
        <v>14766</v>
      </c>
    </row>
    <row r="263" spans="1:13" ht="42.75">
      <c r="A263" s="155" t="s">
        <v>1509</v>
      </c>
      <c r="B263" s="155" t="s">
        <v>1228</v>
      </c>
      <c r="C263" s="155" t="s">
        <v>1440</v>
      </c>
      <c r="D263" s="155" t="s">
        <v>1523</v>
      </c>
      <c r="E263" s="155" t="s">
        <v>14149</v>
      </c>
      <c r="F263" s="155" t="s">
        <v>1928</v>
      </c>
      <c r="G263" s="155" t="s">
        <v>15172</v>
      </c>
      <c r="H263" s="155" t="s">
        <v>1929</v>
      </c>
      <c r="I263" s="155" t="s">
        <v>1930</v>
      </c>
      <c r="J263" s="155" t="s">
        <v>1931</v>
      </c>
      <c r="K263" s="155" t="s">
        <v>1932</v>
      </c>
      <c r="L263" s="243" t="s">
        <v>1933</v>
      </c>
      <c r="M263" s="155" t="s">
        <v>14767</v>
      </c>
    </row>
    <row r="264" spans="1:13" ht="42.75">
      <c r="A264" s="155" t="s">
        <v>1510</v>
      </c>
      <c r="B264" s="155" t="s">
        <v>1228</v>
      </c>
      <c r="C264" s="155" t="s">
        <v>1441</v>
      </c>
      <c r="D264" s="155" t="s">
        <v>1524</v>
      </c>
      <c r="E264" s="155" t="s">
        <v>14150</v>
      </c>
      <c r="F264" s="155" t="s">
        <v>1934</v>
      </c>
      <c r="G264" s="155" t="s">
        <v>15173</v>
      </c>
      <c r="H264" s="155" t="s">
        <v>1935</v>
      </c>
      <c r="I264" s="155" t="s">
        <v>1936</v>
      </c>
      <c r="J264" s="155" t="s">
        <v>1937</v>
      </c>
      <c r="K264" s="155" t="s">
        <v>1938</v>
      </c>
      <c r="L264" s="243" t="s">
        <v>1939</v>
      </c>
      <c r="M264" s="155" t="s">
        <v>14768</v>
      </c>
    </row>
    <row r="265" spans="1:13" ht="57">
      <c r="A265" s="155" t="s">
        <v>14026</v>
      </c>
      <c r="B265" s="155" t="s">
        <v>1228</v>
      </c>
      <c r="C265" s="155" t="s">
        <v>14024</v>
      </c>
      <c r="D265" s="155" t="s">
        <v>1451</v>
      </c>
      <c r="E265" s="155" t="s">
        <v>14151</v>
      </c>
      <c r="F265" s="155" t="s">
        <v>1940</v>
      </c>
      <c r="G265" s="155" t="s">
        <v>15174</v>
      </c>
      <c r="H265" s="155" t="s">
        <v>1941</v>
      </c>
      <c r="I265" s="155" t="s">
        <v>1942</v>
      </c>
      <c r="J265" s="155" t="s">
        <v>1943</v>
      </c>
      <c r="K265" s="155" t="s">
        <v>1944</v>
      </c>
      <c r="L265" s="243" t="s">
        <v>1945</v>
      </c>
      <c r="M265" s="155" t="s">
        <v>14769</v>
      </c>
    </row>
    <row r="266" spans="1:13" ht="57">
      <c r="A266" s="155" t="s">
        <v>1511</v>
      </c>
      <c r="B266" s="155" t="s">
        <v>1228</v>
      </c>
      <c r="C266" s="155" t="s">
        <v>1442</v>
      </c>
      <c r="D266" s="155" t="s">
        <v>1452</v>
      </c>
      <c r="E266" s="155" t="s">
        <v>14152</v>
      </c>
      <c r="F266" s="155" t="s">
        <v>1946</v>
      </c>
      <c r="G266" s="155" t="s">
        <v>15175</v>
      </c>
      <c r="H266" s="155" t="s">
        <v>1947</v>
      </c>
      <c r="I266" s="155" t="s">
        <v>1948</v>
      </c>
      <c r="J266" s="155" t="s">
        <v>1949</v>
      </c>
      <c r="K266" s="155" t="s">
        <v>1950</v>
      </c>
      <c r="L266" s="243" t="s">
        <v>1951</v>
      </c>
      <c r="M266" s="155" t="s">
        <v>14770</v>
      </c>
    </row>
    <row r="267" spans="1:13" ht="57">
      <c r="A267" s="155" t="s">
        <v>1512</v>
      </c>
      <c r="B267" s="155" t="s">
        <v>1228</v>
      </c>
      <c r="C267" s="155" t="s">
        <v>1443</v>
      </c>
      <c r="D267" s="155" t="s">
        <v>1453</v>
      </c>
      <c r="E267" s="155" t="s">
        <v>14153</v>
      </c>
      <c r="F267" s="155" t="s">
        <v>1952</v>
      </c>
      <c r="G267" s="155" t="s">
        <v>15176</v>
      </c>
      <c r="H267" s="155" t="s">
        <v>1953</v>
      </c>
      <c r="I267" s="155" t="s">
        <v>1954</v>
      </c>
      <c r="J267" s="155" t="s">
        <v>1955</v>
      </c>
      <c r="K267" s="155" t="s">
        <v>1956</v>
      </c>
      <c r="L267" s="243" t="s">
        <v>1957</v>
      </c>
      <c r="M267" s="155" t="s">
        <v>14771</v>
      </c>
    </row>
    <row r="268" spans="1:13" ht="57">
      <c r="A268" s="155" t="s">
        <v>1513</v>
      </c>
      <c r="B268" s="155" t="s">
        <v>1228</v>
      </c>
      <c r="C268" s="155" t="s">
        <v>1444</v>
      </c>
      <c r="D268" s="155" t="s">
        <v>1454</v>
      </c>
      <c r="E268" s="155" t="s">
        <v>14154</v>
      </c>
      <c r="F268" s="155" t="s">
        <v>1958</v>
      </c>
      <c r="G268" s="155" t="s">
        <v>15177</v>
      </c>
      <c r="H268" s="155" t="s">
        <v>1959</v>
      </c>
      <c r="I268" s="155" t="s">
        <v>1960</v>
      </c>
      <c r="J268" s="155" t="s">
        <v>1961</v>
      </c>
      <c r="K268" s="155" t="s">
        <v>1962</v>
      </c>
      <c r="L268" s="243" t="s">
        <v>1963</v>
      </c>
      <c r="M268" s="155" t="s">
        <v>14772</v>
      </c>
    </row>
    <row r="269" spans="1:13" ht="71.25">
      <c r="A269" s="155" t="s">
        <v>14027</v>
      </c>
      <c r="B269" s="155" t="s">
        <v>1228</v>
      </c>
      <c r="C269" s="155" t="s">
        <v>14025</v>
      </c>
      <c r="D269" s="155" t="s">
        <v>1455</v>
      </c>
      <c r="E269" s="155" t="s">
        <v>14155</v>
      </c>
      <c r="F269" s="155" t="s">
        <v>1964</v>
      </c>
      <c r="G269" s="155" t="s">
        <v>15178</v>
      </c>
      <c r="H269" s="155" t="s">
        <v>1965</v>
      </c>
      <c r="I269" s="155" t="s">
        <v>1966</v>
      </c>
      <c r="J269" s="155" t="s">
        <v>1967</v>
      </c>
      <c r="K269" s="155" t="s">
        <v>1968</v>
      </c>
      <c r="L269" s="243" t="s">
        <v>1969</v>
      </c>
      <c r="M269" s="155" t="s">
        <v>14773</v>
      </c>
    </row>
    <row r="270" spans="1:13" ht="71.25">
      <c r="A270" s="155" t="s">
        <v>1514</v>
      </c>
      <c r="B270" s="155" t="s">
        <v>1228</v>
      </c>
      <c r="C270" s="155" t="s">
        <v>1478</v>
      </c>
      <c r="D270" s="155" t="s">
        <v>1456</v>
      </c>
      <c r="E270" s="155" t="s">
        <v>14156</v>
      </c>
      <c r="F270" s="155" t="s">
        <v>1970</v>
      </c>
      <c r="G270" s="155" t="s">
        <v>15179</v>
      </c>
      <c r="H270" s="155" t="s">
        <v>1971</v>
      </c>
      <c r="I270" s="155" t="s">
        <v>1972</v>
      </c>
      <c r="J270" s="155" t="s">
        <v>1973</v>
      </c>
      <c r="K270" s="155" t="s">
        <v>1974</v>
      </c>
      <c r="L270" s="243" t="s">
        <v>1975</v>
      </c>
      <c r="M270" s="155" t="s">
        <v>14774</v>
      </c>
    </row>
    <row r="271" spans="1:13" ht="71.25">
      <c r="A271" s="155" t="s">
        <v>1515</v>
      </c>
      <c r="B271" s="155" t="s">
        <v>1228</v>
      </c>
      <c r="C271" s="155" t="s">
        <v>1479</v>
      </c>
      <c r="D271" s="155" t="s">
        <v>1457</v>
      </c>
      <c r="E271" s="155" t="s">
        <v>14157</v>
      </c>
      <c r="F271" s="155" t="s">
        <v>1976</v>
      </c>
      <c r="G271" s="155" t="s">
        <v>15180</v>
      </c>
      <c r="H271" s="155" t="s">
        <v>1977</v>
      </c>
      <c r="I271" s="155" t="s">
        <v>1978</v>
      </c>
      <c r="J271" s="155" t="s">
        <v>1979</v>
      </c>
      <c r="K271" s="155" t="s">
        <v>1980</v>
      </c>
      <c r="L271" s="243" t="s">
        <v>1981</v>
      </c>
      <c r="M271" s="155" t="s">
        <v>14775</v>
      </c>
    </row>
    <row r="272" spans="1:13" ht="71.25">
      <c r="A272" s="155" t="s">
        <v>1516</v>
      </c>
      <c r="B272" s="155" t="s">
        <v>1228</v>
      </c>
      <c r="C272" s="155" t="s">
        <v>1480</v>
      </c>
      <c r="D272" s="155" t="s">
        <v>1458</v>
      </c>
      <c r="E272" s="155" t="s">
        <v>14158</v>
      </c>
      <c r="F272" s="155" t="s">
        <v>1982</v>
      </c>
      <c r="G272" s="155" t="s">
        <v>15181</v>
      </c>
      <c r="H272" s="155" t="s">
        <v>1983</v>
      </c>
      <c r="I272" s="155" t="s">
        <v>1984</v>
      </c>
      <c r="J272" s="155" t="s">
        <v>1985</v>
      </c>
      <c r="K272" s="155" t="s">
        <v>1986</v>
      </c>
      <c r="L272" s="243" t="s">
        <v>1987</v>
      </c>
      <c r="M272" s="155" t="s">
        <v>14776</v>
      </c>
    </row>
    <row r="273" spans="1:13" ht="71.25">
      <c r="A273" s="155" t="s">
        <v>14060</v>
      </c>
      <c r="B273" s="155" t="s">
        <v>1228</v>
      </c>
      <c r="C273" s="155" t="s">
        <v>14068</v>
      </c>
      <c r="D273" s="155" t="s">
        <v>14906</v>
      </c>
      <c r="E273" s="155" t="s">
        <v>14907</v>
      </c>
      <c r="F273" s="155" t="s">
        <v>14908</v>
      </c>
      <c r="G273" s="155" t="s">
        <v>15182</v>
      </c>
      <c r="H273" s="155" t="s">
        <v>14909</v>
      </c>
      <c r="I273" s="155" t="s">
        <v>14910</v>
      </c>
      <c r="J273" s="155" t="s">
        <v>14911</v>
      </c>
      <c r="K273" s="155" t="s">
        <v>14912</v>
      </c>
      <c r="L273" s="155" t="s">
        <v>14913</v>
      </c>
      <c r="M273" s="155" t="s">
        <v>14914</v>
      </c>
    </row>
    <row r="274" spans="1:13" ht="71.25">
      <c r="A274" s="155" t="s">
        <v>14061</v>
      </c>
      <c r="B274" s="155" t="s">
        <v>1228</v>
      </c>
      <c r="C274" s="155" t="s">
        <v>1481</v>
      </c>
      <c r="D274" s="155" t="s">
        <v>14915</v>
      </c>
      <c r="E274" s="155" t="s">
        <v>14916</v>
      </c>
      <c r="F274" s="155" t="s">
        <v>14917</v>
      </c>
      <c r="G274" s="155" t="s">
        <v>15183</v>
      </c>
      <c r="H274" s="155" t="s">
        <v>14918</v>
      </c>
      <c r="I274" s="155" t="s">
        <v>14919</v>
      </c>
      <c r="J274" s="155" t="s">
        <v>14920</v>
      </c>
      <c r="K274" s="155" t="s">
        <v>14921</v>
      </c>
      <c r="L274" s="155" t="s">
        <v>14922</v>
      </c>
      <c r="M274" s="155" t="s">
        <v>14923</v>
      </c>
    </row>
    <row r="275" spans="1:13" ht="71.25">
      <c r="A275" s="155" t="s">
        <v>14028</v>
      </c>
      <c r="B275" s="155" t="s">
        <v>1228</v>
      </c>
      <c r="C275" s="155" t="s">
        <v>1482</v>
      </c>
      <c r="D275" s="155" t="s">
        <v>14929</v>
      </c>
      <c r="E275" s="155" t="s">
        <v>14930</v>
      </c>
      <c r="F275" s="155" t="s">
        <v>14931</v>
      </c>
      <c r="G275" s="155" t="s">
        <v>15184</v>
      </c>
      <c r="H275" s="155" t="s">
        <v>14932</v>
      </c>
      <c r="I275" s="155" t="s">
        <v>14928</v>
      </c>
      <c r="J275" s="155" t="s">
        <v>14927</v>
      </c>
      <c r="K275" s="155" t="s">
        <v>14926</v>
      </c>
      <c r="L275" s="155" t="s">
        <v>14925</v>
      </c>
      <c r="M275" s="155" t="s">
        <v>14924</v>
      </c>
    </row>
    <row r="276" spans="1:13" ht="71.25">
      <c r="A276" s="155" t="s">
        <v>14029</v>
      </c>
      <c r="B276" s="155" t="s">
        <v>1228</v>
      </c>
      <c r="C276" s="155" t="s">
        <v>1483</v>
      </c>
      <c r="D276" s="155" t="s">
        <v>14933</v>
      </c>
      <c r="E276" s="155" t="s">
        <v>14934</v>
      </c>
      <c r="F276" s="155" t="s">
        <v>14935</v>
      </c>
      <c r="G276" s="155" t="s">
        <v>15185</v>
      </c>
      <c r="H276" s="155" t="s">
        <v>14936</v>
      </c>
      <c r="I276" s="155" t="s">
        <v>14937</v>
      </c>
      <c r="J276" s="155" t="s">
        <v>14938</v>
      </c>
      <c r="K276" s="155" t="s">
        <v>14939</v>
      </c>
      <c r="L276" s="155" t="s">
        <v>14940</v>
      </c>
      <c r="M276" s="155" t="s">
        <v>14941</v>
      </c>
    </row>
    <row r="277" spans="1:13" ht="71.25">
      <c r="A277" s="155" t="s">
        <v>14030</v>
      </c>
      <c r="B277" s="155" t="s">
        <v>1228</v>
      </c>
      <c r="C277" s="155" t="s">
        <v>14054</v>
      </c>
      <c r="D277" s="155" t="s">
        <v>1459</v>
      </c>
      <c r="E277" s="213" t="s">
        <v>13374</v>
      </c>
      <c r="F277" s="155" t="s">
        <v>14999</v>
      </c>
      <c r="G277" s="155" t="s">
        <v>15186</v>
      </c>
      <c r="H277" s="155" t="s">
        <v>1988</v>
      </c>
      <c r="I277" s="155" t="s">
        <v>1989</v>
      </c>
      <c r="J277" s="155" t="s">
        <v>1990</v>
      </c>
      <c r="K277" s="155" t="s">
        <v>1991</v>
      </c>
      <c r="L277" s="243" t="s">
        <v>1992</v>
      </c>
      <c r="M277" s="155" t="s">
        <v>14777</v>
      </c>
    </row>
    <row r="278" spans="1:13" ht="71.25">
      <c r="A278" s="155" t="s">
        <v>14062</v>
      </c>
      <c r="B278" s="155" t="s">
        <v>1228</v>
      </c>
      <c r="C278" s="155" t="s">
        <v>1484</v>
      </c>
      <c r="D278" s="155" t="s">
        <v>1460</v>
      </c>
      <c r="E278" s="213" t="s">
        <v>13375</v>
      </c>
      <c r="F278" s="155" t="s">
        <v>15000</v>
      </c>
      <c r="G278" s="155" t="s">
        <v>15187</v>
      </c>
      <c r="H278" s="155" t="s">
        <v>1993</v>
      </c>
      <c r="I278" s="155" t="s">
        <v>1994</v>
      </c>
      <c r="J278" s="155" t="s">
        <v>1995</v>
      </c>
      <c r="K278" s="155" t="s">
        <v>1996</v>
      </c>
      <c r="L278" s="243" t="s">
        <v>1997</v>
      </c>
      <c r="M278" s="155" t="s">
        <v>14778</v>
      </c>
    </row>
    <row r="279" spans="1:13" ht="71.25">
      <c r="A279" s="155" t="s">
        <v>14031</v>
      </c>
      <c r="B279" s="155" t="s">
        <v>1228</v>
      </c>
      <c r="C279" s="155" t="s">
        <v>1485</v>
      </c>
      <c r="D279" s="155" t="s">
        <v>1461</v>
      </c>
      <c r="E279" s="213" t="s">
        <v>13376</v>
      </c>
      <c r="F279" s="155" t="s">
        <v>15001</v>
      </c>
      <c r="G279" s="155" t="s">
        <v>15188</v>
      </c>
      <c r="H279" s="155" t="s">
        <v>1998</v>
      </c>
      <c r="I279" s="155" t="s">
        <v>1999</v>
      </c>
      <c r="J279" s="155" t="s">
        <v>2000</v>
      </c>
      <c r="K279" s="155" t="s">
        <v>2001</v>
      </c>
      <c r="L279" s="243" t="s">
        <v>2002</v>
      </c>
      <c r="M279" s="155" t="s">
        <v>14779</v>
      </c>
    </row>
    <row r="280" spans="1:13" ht="71.25">
      <c r="A280" s="155" t="s">
        <v>14032</v>
      </c>
      <c r="B280" s="155" t="s">
        <v>1228</v>
      </c>
      <c r="C280" s="155" t="s">
        <v>1486</v>
      </c>
      <c r="D280" s="155" t="s">
        <v>1462</v>
      </c>
      <c r="E280" s="213" t="s">
        <v>13377</v>
      </c>
      <c r="F280" s="155" t="s">
        <v>15002</v>
      </c>
      <c r="G280" s="155" t="s">
        <v>15189</v>
      </c>
      <c r="H280" s="155" t="s">
        <v>2003</v>
      </c>
      <c r="I280" s="155" t="s">
        <v>2004</v>
      </c>
      <c r="J280" s="155" t="s">
        <v>2005</v>
      </c>
      <c r="K280" s="155" t="s">
        <v>2006</v>
      </c>
      <c r="L280" s="243" t="s">
        <v>2007</v>
      </c>
      <c r="M280" s="155" t="s">
        <v>14780</v>
      </c>
    </row>
    <row r="281" spans="1:13" ht="57">
      <c r="A281" s="155" t="s">
        <v>14033</v>
      </c>
      <c r="B281" s="155" t="s">
        <v>1228</v>
      </c>
      <c r="C281" s="155" t="s">
        <v>14055</v>
      </c>
      <c r="D281" s="155" t="s">
        <v>1240</v>
      </c>
      <c r="E281" s="213" t="s">
        <v>13378</v>
      </c>
      <c r="F281" s="155" t="s">
        <v>2008</v>
      </c>
      <c r="G281" s="155" t="s">
        <v>15190</v>
      </c>
      <c r="H281" s="155" t="s">
        <v>2009</v>
      </c>
      <c r="I281" s="155" t="s">
        <v>2010</v>
      </c>
      <c r="J281" s="155" t="s">
        <v>15253</v>
      </c>
      <c r="K281" s="155" t="s">
        <v>2011</v>
      </c>
      <c r="L281" s="243" t="s">
        <v>2012</v>
      </c>
      <c r="M281" s="155" t="s">
        <v>14781</v>
      </c>
    </row>
    <row r="282" spans="1:13" ht="57" customHeight="1">
      <c r="A282" s="155" t="s">
        <v>14063</v>
      </c>
      <c r="B282" s="155" t="s">
        <v>1228</v>
      </c>
      <c r="C282" s="155" t="s">
        <v>1487</v>
      </c>
      <c r="D282" s="155" t="s">
        <v>1241</v>
      </c>
      <c r="E282" s="213" t="s">
        <v>13379</v>
      </c>
      <c r="F282" s="155" t="s">
        <v>2013</v>
      </c>
      <c r="G282" s="155" t="s">
        <v>15191</v>
      </c>
      <c r="H282" s="155" t="s">
        <v>2014</v>
      </c>
      <c r="I282" s="155" t="s">
        <v>2015</v>
      </c>
      <c r="J282" s="155" t="s">
        <v>15254</v>
      </c>
      <c r="K282" s="155" t="s">
        <v>2016</v>
      </c>
      <c r="L282" s="243" t="s">
        <v>2017</v>
      </c>
      <c r="M282" s="155" t="s">
        <v>14782</v>
      </c>
    </row>
    <row r="283" spans="1:13" ht="57" customHeight="1">
      <c r="A283" s="155" t="s">
        <v>14034</v>
      </c>
      <c r="B283" s="155" t="s">
        <v>1228</v>
      </c>
      <c r="C283" s="155" t="s">
        <v>1488</v>
      </c>
      <c r="D283" s="155" t="s">
        <v>1242</v>
      </c>
      <c r="E283" s="213" t="s">
        <v>13380</v>
      </c>
      <c r="F283" s="155" t="s">
        <v>2018</v>
      </c>
      <c r="G283" s="155" t="s">
        <v>15192</v>
      </c>
      <c r="H283" s="155" t="s">
        <v>2019</v>
      </c>
      <c r="I283" s="155" t="s">
        <v>2020</v>
      </c>
      <c r="J283" s="155" t="s">
        <v>15255</v>
      </c>
      <c r="K283" s="155" t="s">
        <v>2021</v>
      </c>
      <c r="L283" s="243" t="s">
        <v>2022</v>
      </c>
      <c r="M283" s="155" t="s">
        <v>14783</v>
      </c>
    </row>
    <row r="284" spans="1:13" ht="57" customHeight="1">
      <c r="A284" s="155" t="s">
        <v>14035</v>
      </c>
      <c r="B284" s="155" t="s">
        <v>1228</v>
      </c>
      <c r="C284" s="155" t="s">
        <v>1489</v>
      </c>
      <c r="D284" s="155" t="s">
        <v>1243</v>
      </c>
      <c r="E284" s="213" t="s">
        <v>13381</v>
      </c>
      <c r="F284" s="155" t="s">
        <v>2023</v>
      </c>
      <c r="G284" s="155" t="s">
        <v>15193</v>
      </c>
      <c r="H284" s="155" t="s">
        <v>2024</v>
      </c>
      <c r="I284" s="155" t="s">
        <v>2025</v>
      </c>
      <c r="J284" s="155" t="s">
        <v>15256</v>
      </c>
      <c r="K284" s="155" t="s">
        <v>2026</v>
      </c>
      <c r="L284" s="243" t="s">
        <v>2027</v>
      </c>
      <c r="M284" s="155" t="s">
        <v>14784</v>
      </c>
    </row>
    <row r="285" spans="1:13" ht="57" customHeight="1">
      <c r="A285" s="155" t="s">
        <v>14036</v>
      </c>
      <c r="B285" s="155" t="s">
        <v>1228</v>
      </c>
      <c r="C285" s="155" t="s">
        <v>14056</v>
      </c>
      <c r="D285" s="155" t="s">
        <v>1463</v>
      </c>
      <c r="E285" s="213" t="s">
        <v>13382</v>
      </c>
      <c r="F285" s="155" t="s">
        <v>2028</v>
      </c>
      <c r="G285" s="155" t="s">
        <v>15194</v>
      </c>
      <c r="H285" s="155" t="s">
        <v>2029</v>
      </c>
      <c r="I285" s="155" t="s">
        <v>2030</v>
      </c>
      <c r="J285" s="155" t="s">
        <v>15257</v>
      </c>
      <c r="K285" s="155" t="s">
        <v>2031</v>
      </c>
      <c r="L285" s="243" t="s">
        <v>2032</v>
      </c>
      <c r="M285" s="155" t="s">
        <v>14785</v>
      </c>
    </row>
    <row r="286" spans="1:13" ht="57">
      <c r="A286" s="155" t="s">
        <v>14064</v>
      </c>
      <c r="B286" s="155" t="s">
        <v>1228</v>
      </c>
      <c r="C286" s="155" t="s">
        <v>1490</v>
      </c>
      <c r="D286" s="155" t="s">
        <v>1464</v>
      </c>
      <c r="E286" s="213" t="s">
        <v>13383</v>
      </c>
      <c r="F286" s="155" t="s">
        <v>2033</v>
      </c>
      <c r="G286" s="155" t="s">
        <v>15195</v>
      </c>
      <c r="H286" s="155" t="s">
        <v>2034</v>
      </c>
      <c r="I286" s="155" t="s">
        <v>2035</v>
      </c>
      <c r="J286" s="155" t="s">
        <v>15258</v>
      </c>
      <c r="K286" s="155" t="s">
        <v>2036</v>
      </c>
      <c r="L286" s="243" t="s">
        <v>2037</v>
      </c>
      <c r="M286" s="155" t="s">
        <v>14786</v>
      </c>
    </row>
    <row r="287" spans="1:13" ht="57">
      <c r="A287" s="155" t="s">
        <v>14037</v>
      </c>
      <c r="B287" s="155" t="s">
        <v>1228</v>
      </c>
      <c r="C287" s="155" t="s">
        <v>1491</v>
      </c>
      <c r="D287" s="155" t="s">
        <v>1465</v>
      </c>
      <c r="E287" s="213" t="s">
        <v>13384</v>
      </c>
      <c r="F287" s="155" t="s">
        <v>2038</v>
      </c>
      <c r="G287" s="155" t="s">
        <v>15196</v>
      </c>
      <c r="H287" s="155" t="s">
        <v>2039</v>
      </c>
      <c r="I287" s="155" t="s">
        <v>2040</v>
      </c>
      <c r="J287" s="155" t="s">
        <v>15259</v>
      </c>
      <c r="K287" s="155" t="s">
        <v>2041</v>
      </c>
      <c r="L287" s="243" t="s">
        <v>2042</v>
      </c>
      <c r="M287" s="155" t="s">
        <v>14787</v>
      </c>
    </row>
    <row r="288" spans="1:13" ht="57">
      <c r="A288" s="155" t="s">
        <v>14038</v>
      </c>
      <c r="B288" s="155" t="s">
        <v>1228</v>
      </c>
      <c r="C288" s="155" t="s">
        <v>1492</v>
      </c>
      <c r="D288" s="155" t="s">
        <v>1466</v>
      </c>
      <c r="E288" s="213" t="s">
        <v>13385</v>
      </c>
      <c r="F288" s="155" t="s">
        <v>2043</v>
      </c>
      <c r="G288" s="155" t="s">
        <v>15197</v>
      </c>
      <c r="H288" s="155" t="s">
        <v>2044</v>
      </c>
      <c r="I288" s="155" t="s">
        <v>2045</v>
      </c>
      <c r="J288" s="155" t="s">
        <v>15260</v>
      </c>
      <c r="K288" s="155" t="s">
        <v>2046</v>
      </c>
      <c r="L288" s="243" t="s">
        <v>2047</v>
      </c>
      <c r="M288" s="155" t="s">
        <v>14788</v>
      </c>
    </row>
    <row r="289" spans="1:13" ht="42.75">
      <c r="A289" s="155" t="s">
        <v>14039</v>
      </c>
      <c r="B289" s="155" t="s">
        <v>1228</v>
      </c>
      <c r="C289" s="155" t="s">
        <v>14057</v>
      </c>
      <c r="D289" s="155" t="s">
        <v>1467</v>
      </c>
      <c r="E289" s="213" t="s">
        <v>13386</v>
      </c>
      <c r="F289" s="155" t="s">
        <v>2048</v>
      </c>
      <c r="G289" s="155" t="s">
        <v>15198</v>
      </c>
      <c r="H289" s="155" t="s">
        <v>2049</v>
      </c>
      <c r="I289" s="155" t="s">
        <v>2050</v>
      </c>
      <c r="J289" s="155" t="s">
        <v>15261</v>
      </c>
      <c r="K289" s="155" t="s">
        <v>2051</v>
      </c>
      <c r="L289" s="243" t="s">
        <v>2052</v>
      </c>
      <c r="M289" s="155" t="s">
        <v>14789</v>
      </c>
    </row>
    <row r="290" spans="1:13" ht="42.75">
      <c r="A290" s="155" t="s">
        <v>14065</v>
      </c>
      <c r="B290" s="155" t="s">
        <v>1228</v>
      </c>
      <c r="C290" s="155" t="s">
        <v>1495</v>
      </c>
      <c r="D290" s="155" t="s">
        <v>1468</v>
      </c>
      <c r="E290" s="213" t="s">
        <v>13387</v>
      </c>
      <c r="F290" s="155" t="s">
        <v>2053</v>
      </c>
      <c r="G290" s="155" t="s">
        <v>15199</v>
      </c>
      <c r="H290" s="155" t="s">
        <v>2054</v>
      </c>
      <c r="I290" s="155" t="s">
        <v>2055</v>
      </c>
      <c r="J290" s="155" t="s">
        <v>15262</v>
      </c>
      <c r="K290" s="155" t="s">
        <v>2056</v>
      </c>
      <c r="L290" s="243" t="s">
        <v>2057</v>
      </c>
      <c r="M290" s="155" t="s">
        <v>14790</v>
      </c>
    </row>
    <row r="291" spans="1:13" ht="42.75">
      <c r="A291" s="155" t="s">
        <v>14040</v>
      </c>
      <c r="B291" s="155" t="s">
        <v>1228</v>
      </c>
      <c r="C291" s="155" t="s">
        <v>1496</v>
      </c>
      <c r="D291" s="155" t="s">
        <v>1469</v>
      </c>
      <c r="E291" s="213" t="s">
        <v>13388</v>
      </c>
      <c r="F291" s="155" t="s">
        <v>2058</v>
      </c>
      <c r="G291" s="155" t="s">
        <v>15200</v>
      </c>
      <c r="H291" s="155" t="s">
        <v>2059</v>
      </c>
      <c r="I291" s="155" t="s">
        <v>2060</v>
      </c>
      <c r="J291" s="155" t="s">
        <v>15263</v>
      </c>
      <c r="K291" s="155" t="s">
        <v>2061</v>
      </c>
      <c r="L291" s="243" t="s">
        <v>2062</v>
      </c>
      <c r="M291" s="155" t="s">
        <v>14791</v>
      </c>
    </row>
    <row r="292" spans="1:13" ht="42.75">
      <c r="A292" s="155" t="s">
        <v>14041</v>
      </c>
      <c r="B292" s="155" t="s">
        <v>1228</v>
      </c>
      <c r="C292" s="155" t="s">
        <v>1497</v>
      </c>
      <c r="D292" s="155" t="s">
        <v>1470</v>
      </c>
      <c r="E292" s="213" t="s">
        <v>13389</v>
      </c>
      <c r="F292" s="155" t="s">
        <v>2063</v>
      </c>
      <c r="G292" s="155" t="s">
        <v>15201</v>
      </c>
      <c r="H292" s="155" t="s">
        <v>2064</v>
      </c>
      <c r="I292" s="155" t="s">
        <v>2065</v>
      </c>
      <c r="J292" s="155" t="s">
        <v>15264</v>
      </c>
      <c r="K292" s="155" t="s">
        <v>2066</v>
      </c>
      <c r="L292" s="243" t="s">
        <v>2067</v>
      </c>
      <c r="M292" s="155" t="s">
        <v>14792</v>
      </c>
    </row>
    <row r="293" spans="1:13" ht="57">
      <c r="A293" s="155" t="s">
        <v>14042</v>
      </c>
      <c r="B293" s="155" t="s">
        <v>1228</v>
      </c>
      <c r="C293" s="155" t="s">
        <v>14058</v>
      </c>
      <c r="D293" s="155" t="s">
        <v>14838</v>
      </c>
      <c r="E293" s="155" t="s">
        <v>14159</v>
      </c>
      <c r="F293" s="155" t="s">
        <v>15003</v>
      </c>
      <c r="G293" s="155" t="s">
        <v>15202</v>
      </c>
      <c r="H293" s="155" t="s">
        <v>14457</v>
      </c>
      <c r="I293" s="155" t="s">
        <v>14513</v>
      </c>
      <c r="J293" s="155" t="s">
        <v>15265</v>
      </c>
      <c r="K293" s="155" t="s">
        <v>14568</v>
      </c>
      <c r="L293" s="155" t="s">
        <v>14619</v>
      </c>
      <c r="M293" s="155" t="s">
        <v>14793</v>
      </c>
    </row>
    <row r="294" spans="1:13" ht="71.25">
      <c r="A294" s="155" t="s">
        <v>14066</v>
      </c>
      <c r="B294" s="155" t="s">
        <v>1228</v>
      </c>
      <c r="C294" s="155" t="s">
        <v>1498</v>
      </c>
      <c r="D294" s="155" t="s">
        <v>14840</v>
      </c>
      <c r="E294" s="155" t="s">
        <v>14160</v>
      </c>
      <c r="F294" s="155" t="s">
        <v>15004</v>
      </c>
      <c r="G294" s="155" t="s">
        <v>15203</v>
      </c>
      <c r="H294" s="155" t="s">
        <v>14458</v>
      </c>
      <c r="I294" s="155" t="s">
        <v>14514</v>
      </c>
      <c r="J294" s="155" t="s">
        <v>14839</v>
      </c>
      <c r="K294" s="155" t="s">
        <v>14569</v>
      </c>
      <c r="L294" s="155" t="s">
        <v>14620</v>
      </c>
      <c r="M294" s="155" t="s">
        <v>14794</v>
      </c>
    </row>
    <row r="295" spans="1:13" ht="57">
      <c r="A295" s="155" t="s">
        <v>14043</v>
      </c>
      <c r="B295" s="155" t="s">
        <v>1228</v>
      </c>
      <c r="C295" s="155" t="s">
        <v>1499</v>
      </c>
      <c r="D295" s="155" t="s">
        <v>14006</v>
      </c>
      <c r="E295" s="213" t="s">
        <v>14007</v>
      </c>
      <c r="F295" s="155" t="s">
        <v>14008</v>
      </c>
      <c r="G295" s="155" t="s">
        <v>15204</v>
      </c>
      <c r="H295" s="155" t="s">
        <v>14009</v>
      </c>
      <c r="I295" s="155" t="s">
        <v>14010</v>
      </c>
      <c r="J295" s="155" t="s">
        <v>14011</v>
      </c>
      <c r="K295" s="155" t="s">
        <v>14012</v>
      </c>
      <c r="L295" s="243" t="s">
        <v>14013</v>
      </c>
      <c r="M295" s="155" t="s">
        <v>14014</v>
      </c>
    </row>
    <row r="296" spans="1:13" ht="99.75">
      <c r="A296" s="155" t="s">
        <v>14044</v>
      </c>
      <c r="B296" s="155" t="s">
        <v>1228</v>
      </c>
      <c r="C296" s="155" t="s">
        <v>1500</v>
      </c>
      <c r="D296" s="155" t="s">
        <v>14857</v>
      </c>
      <c r="E296" s="155" t="s">
        <v>14858</v>
      </c>
      <c r="F296" s="155" t="s">
        <v>15005</v>
      </c>
      <c r="G296" s="155" t="s">
        <v>15205</v>
      </c>
      <c r="H296" s="155" t="s">
        <v>14859</v>
      </c>
      <c r="I296" s="155" t="s">
        <v>14860</v>
      </c>
      <c r="J296" s="155" t="s">
        <v>15266</v>
      </c>
      <c r="K296" s="155" t="s">
        <v>14861</v>
      </c>
      <c r="L296" s="155" t="s">
        <v>14862</v>
      </c>
      <c r="M296" s="155" t="s">
        <v>14863</v>
      </c>
    </row>
    <row r="297" spans="1:13" ht="57">
      <c r="A297" s="155" t="s">
        <v>14045</v>
      </c>
      <c r="B297" s="155" t="s">
        <v>1228</v>
      </c>
      <c r="C297" s="109" t="s">
        <v>1501</v>
      </c>
      <c r="D297" s="155" t="s">
        <v>14864</v>
      </c>
      <c r="E297" s="155" t="s">
        <v>14865</v>
      </c>
      <c r="F297" s="155" t="s">
        <v>15006</v>
      </c>
      <c r="G297" s="155" t="s">
        <v>15206</v>
      </c>
      <c r="H297" s="155" t="s">
        <v>14866</v>
      </c>
      <c r="I297" s="155" t="s">
        <v>14867</v>
      </c>
      <c r="J297" s="155" t="s">
        <v>15267</v>
      </c>
      <c r="K297" s="155" t="s">
        <v>14868</v>
      </c>
      <c r="L297" s="155" t="s">
        <v>14869</v>
      </c>
      <c r="M297" s="155" t="s">
        <v>14870</v>
      </c>
    </row>
    <row r="298" spans="1:13" ht="57">
      <c r="A298" s="155" t="s">
        <v>14046</v>
      </c>
      <c r="B298" s="155" t="s">
        <v>1228</v>
      </c>
      <c r="C298" s="155" t="s">
        <v>14015</v>
      </c>
      <c r="D298" s="155" t="s">
        <v>14871</v>
      </c>
      <c r="E298" s="213" t="s">
        <v>14872</v>
      </c>
      <c r="F298" s="155" t="s">
        <v>15007</v>
      </c>
      <c r="G298" s="155" t="s">
        <v>15207</v>
      </c>
      <c r="H298" s="155" t="s">
        <v>14873</v>
      </c>
      <c r="I298" s="155" t="s">
        <v>14874</v>
      </c>
      <c r="J298" s="155" t="s">
        <v>14875</v>
      </c>
      <c r="K298" s="155" t="s">
        <v>14876</v>
      </c>
      <c r="L298" s="243" t="s">
        <v>14877</v>
      </c>
      <c r="M298" s="155" t="s">
        <v>14878</v>
      </c>
    </row>
    <row r="299" spans="1:13" ht="42.75">
      <c r="A299" s="155" t="s">
        <v>1228</v>
      </c>
      <c r="D299" s="155" t="s">
        <v>1471</v>
      </c>
      <c r="E299" s="213" t="s">
        <v>13390</v>
      </c>
      <c r="F299" s="155" t="s">
        <v>15008</v>
      </c>
      <c r="G299" s="155" t="s">
        <v>15208</v>
      </c>
      <c r="H299" s="155" t="s">
        <v>2068</v>
      </c>
      <c r="I299" s="155" t="s">
        <v>2069</v>
      </c>
      <c r="J299" s="155" t="s">
        <v>2070</v>
      </c>
      <c r="K299" s="155" t="s">
        <v>2071</v>
      </c>
      <c r="L299" s="243" t="s">
        <v>2072</v>
      </c>
      <c r="M299" s="155" t="s">
        <v>14795</v>
      </c>
    </row>
    <row r="300" spans="1:13" ht="57">
      <c r="A300" s="155" t="s">
        <v>14047</v>
      </c>
      <c r="B300" s="155" t="s">
        <v>1228</v>
      </c>
      <c r="C300" s="155" t="s">
        <v>1502</v>
      </c>
      <c r="D300" s="155" t="s">
        <v>14879</v>
      </c>
      <c r="E300" s="213" t="s">
        <v>14880</v>
      </c>
      <c r="F300" s="155" t="s">
        <v>14881</v>
      </c>
      <c r="G300" s="155" t="s">
        <v>15209</v>
      </c>
      <c r="H300" s="155" t="s">
        <v>14882</v>
      </c>
      <c r="I300" s="155" t="s">
        <v>14883</v>
      </c>
      <c r="J300" s="155" t="s">
        <v>14884</v>
      </c>
      <c r="K300" s="155" t="s">
        <v>14885</v>
      </c>
      <c r="L300" s="243" t="s">
        <v>14886</v>
      </c>
      <c r="M300" s="155" t="s">
        <v>14887</v>
      </c>
    </row>
    <row r="301" spans="1:13" ht="57">
      <c r="A301" s="155" t="s">
        <v>14048</v>
      </c>
      <c r="B301" s="155" t="s">
        <v>1228</v>
      </c>
      <c r="C301" s="155" t="s">
        <v>14059</v>
      </c>
      <c r="D301" s="155" t="s">
        <v>14888</v>
      </c>
      <c r="E301" s="213" t="s">
        <v>14889</v>
      </c>
      <c r="F301" s="155" t="s">
        <v>15009</v>
      </c>
      <c r="G301" s="155" t="s">
        <v>15210</v>
      </c>
      <c r="H301" s="155" t="s">
        <v>14890</v>
      </c>
      <c r="I301" s="155" t="s">
        <v>14891</v>
      </c>
      <c r="J301" s="155" t="s">
        <v>14892</v>
      </c>
      <c r="K301" s="155" t="s">
        <v>14893</v>
      </c>
      <c r="L301" s="243" t="s">
        <v>14894</v>
      </c>
      <c r="M301" s="155" t="s">
        <v>14895</v>
      </c>
    </row>
    <row r="302" spans="1:13" ht="57">
      <c r="A302" s="155" t="s">
        <v>14067</v>
      </c>
      <c r="B302" s="155" t="s">
        <v>1228</v>
      </c>
      <c r="C302" s="155" t="s">
        <v>1528</v>
      </c>
      <c r="D302" s="155" t="s">
        <v>14896</v>
      </c>
      <c r="E302" s="155" t="s">
        <v>14897</v>
      </c>
      <c r="F302" s="155" t="s">
        <v>15010</v>
      </c>
      <c r="G302" s="155" t="s">
        <v>15211</v>
      </c>
      <c r="H302" s="155" t="s">
        <v>14898</v>
      </c>
      <c r="I302" s="155" t="s">
        <v>14899</v>
      </c>
      <c r="J302" s="155" t="s">
        <v>14900</v>
      </c>
      <c r="K302" s="155" t="s">
        <v>14901</v>
      </c>
      <c r="L302" s="155" t="s">
        <v>14902</v>
      </c>
      <c r="M302" s="155" t="s">
        <v>14903</v>
      </c>
    </row>
    <row r="303" spans="1:13" ht="60" customHeight="1">
      <c r="A303" s="155" t="s">
        <v>14049</v>
      </c>
      <c r="B303" s="155" t="s">
        <v>1228</v>
      </c>
      <c r="C303" s="155" t="s">
        <v>1529</v>
      </c>
      <c r="D303" s="155" t="s">
        <v>1473</v>
      </c>
      <c r="E303" s="213" t="s">
        <v>13391</v>
      </c>
      <c r="F303" s="155" t="s">
        <v>2073</v>
      </c>
      <c r="G303" s="155" t="s">
        <v>15212</v>
      </c>
      <c r="H303" s="155" t="s">
        <v>2074</v>
      </c>
      <c r="I303" s="155" t="s">
        <v>2075</v>
      </c>
      <c r="J303" s="155" t="s">
        <v>2076</v>
      </c>
      <c r="K303" s="155" t="s">
        <v>2077</v>
      </c>
      <c r="L303" s="243" t="s">
        <v>2078</v>
      </c>
      <c r="M303" s="155" t="s">
        <v>14796</v>
      </c>
    </row>
    <row r="304" spans="1:13" ht="60" customHeight="1">
      <c r="A304" s="155" t="s">
        <v>1228</v>
      </c>
      <c r="D304" s="155" t="s">
        <v>1472</v>
      </c>
      <c r="E304" s="213" t="s">
        <v>13392</v>
      </c>
      <c r="F304" s="155" t="s">
        <v>2079</v>
      </c>
      <c r="G304" s="155" t="s">
        <v>2080</v>
      </c>
      <c r="H304" s="155" t="s">
        <v>2081</v>
      </c>
      <c r="I304" s="155" t="s">
        <v>2082</v>
      </c>
      <c r="J304" s="155" t="s">
        <v>15268</v>
      </c>
      <c r="K304" s="155" t="s">
        <v>2083</v>
      </c>
      <c r="L304" s="243" t="s">
        <v>2084</v>
      </c>
      <c r="M304" s="155" t="s">
        <v>14797</v>
      </c>
    </row>
    <row r="305" spans="1:13" ht="57" customHeight="1">
      <c r="A305" s="155" t="s">
        <v>14050</v>
      </c>
      <c r="B305" s="155" t="s">
        <v>1228</v>
      </c>
      <c r="C305" s="155" t="s">
        <v>1530</v>
      </c>
      <c r="D305" s="253" t="s">
        <v>12921</v>
      </c>
      <c r="E305" s="213" t="s">
        <v>13393</v>
      </c>
      <c r="F305" s="155" t="s">
        <v>2085</v>
      </c>
      <c r="G305" s="112" t="s">
        <v>2168</v>
      </c>
      <c r="H305" s="155" t="s">
        <v>2086</v>
      </c>
      <c r="I305" s="155" t="s">
        <v>2087</v>
      </c>
      <c r="J305" s="155" t="s">
        <v>15269</v>
      </c>
      <c r="K305" s="155" t="s">
        <v>2088</v>
      </c>
      <c r="L305" s="243" t="s">
        <v>2089</v>
      </c>
      <c r="M305" s="155" t="s">
        <v>14798</v>
      </c>
    </row>
    <row r="306" spans="1:13" ht="57" customHeight="1">
      <c r="A306" s="155" t="s">
        <v>14051</v>
      </c>
      <c r="B306" s="155" t="s">
        <v>1228</v>
      </c>
      <c r="C306" s="155" t="s">
        <v>14016</v>
      </c>
      <c r="D306" s="253" t="s">
        <v>12924</v>
      </c>
      <c r="E306" s="213" t="s">
        <v>13394</v>
      </c>
      <c r="F306" s="155" t="s">
        <v>2090</v>
      </c>
      <c r="G306" s="112" t="s">
        <v>2169</v>
      </c>
      <c r="H306" s="155" t="s">
        <v>2091</v>
      </c>
      <c r="I306" s="155" t="s">
        <v>2092</v>
      </c>
      <c r="J306" s="155" t="s">
        <v>15270</v>
      </c>
      <c r="K306" s="155" t="s">
        <v>2093</v>
      </c>
      <c r="L306" s="243" t="s">
        <v>2094</v>
      </c>
      <c r="M306" s="155" t="s">
        <v>14799</v>
      </c>
    </row>
    <row r="307" spans="1:13" ht="57" customHeight="1">
      <c r="A307" s="155" t="s">
        <v>14052</v>
      </c>
      <c r="B307" s="155" t="s">
        <v>1228</v>
      </c>
      <c r="C307" s="155" t="s">
        <v>14017</v>
      </c>
      <c r="D307" s="253" t="s">
        <v>12923</v>
      </c>
      <c r="E307" s="213" t="s">
        <v>13395</v>
      </c>
      <c r="F307" s="155" t="s">
        <v>2095</v>
      </c>
      <c r="G307" s="112" t="s">
        <v>2171</v>
      </c>
      <c r="H307" s="155" t="s">
        <v>2096</v>
      </c>
      <c r="I307" s="155" t="s">
        <v>2097</v>
      </c>
      <c r="J307" s="155" t="s">
        <v>15271</v>
      </c>
      <c r="K307" s="155" t="s">
        <v>2098</v>
      </c>
      <c r="L307" s="243" t="s">
        <v>2099</v>
      </c>
      <c r="M307" s="155" t="s">
        <v>14800</v>
      </c>
    </row>
    <row r="308" spans="1:13" ht="57" customHeight="1">
      <c r="A308" s="155" t="s">
        <v>14053</v>
      </c>
      <c r="B308" s="155" t="s">
        <v>1228</v>
      </c>
      <c r="C308" s="155" t="s">
        <v>14018</v>
      </c>
      <c r="D308" s="253" t="s">
        <v>12922</v>
      </c>
      <c r="E308" s="213" t="s">
        <v>13396</v>
      </c>
      <c r="F308" s="155" t="s">
        <v>2100</v>
      </c>
      <c r="G308" s="112" t="s">
        <v>2170</v>
      </c>
      <c r="H308" s="155" t="s">
        <v>2101</v>
      </c>
      <c r="I308" s="155" t="s">
        <v>2102</v>
      </c>
      <c r="J308" s="155" t="s">
        <v>15272</v>
      </c>
      <c r="K308" s="155" t="s">
        <v>2103</v>
      </c>
      <c r="L308" s="243" t="s">
        <v>2104</v>
      </c>
      <c r="M308" s="155" t="s">
        <v>14801</v>
      </c>
    </row>
    <row r="309" spans="1:13" ht="28.5" customHeight="1">
      <c r="A309" s="155" t="s">
        <v>14050</v>
      </c>
      <c r="B309" s="155" t="s">
        <v>1228</v>
      </c>
      <c r="C309" s="155" t="s">
        <v>1530</v>
      </c>
      <c r="D309" s="155" t="s">
        <v>12424</v>
      </c>
      <c r="E309" s="233" t="s">
        <v>13397</v>
      </c>
      <c r="F309" s="109" t="s">
        <v>14349</v>
      </c>
      <c r="G309" s="112" t="s">
        <v>2167</v>
      </c>
      <c r="H309" s="155" t="s">
        <v>2111</v>
      </c>
      <c r="I309" s="155" t="s">
        <v>2112</v>
      </c>
      <c r="J309" s="155" t="s">
        <v>2113</v>
      </c>
      <c r="K309" s="112" t="s">
        <v>2114</v>
      </c>
      <c r="L309" s="239" t="s">
        <v>2115</v>
      </c>
      <c r="M309" s="155" t="s">
        <v>14802</v>
      </c>
    </row>
    <row r="310" spans="1:13" ht="28.5" customHeight="1">
      <c r="A310" s="155" t="s">
        <v>14051</v>
      </c>
      <c r="B310" s="155" t="s">
        <v>1228</v>
      </c>
      <c r="C310" s="155" t="s">
        <v>14016</v>
      </c>
      <c r="D310" s="155" t="s">
        <v>12424</v>
      </c>
      <c r="E310" s="233" t="s">
        <v>13397</v>
      </c>
      <c r="F310" s="109" t="s">
        <v>14349</v>
      </c>
      <c r="G310" s="112" t="s">
        <v>2167</v>
      </c>
      <c r="H310" s="155" t="s">
        <v>2111</v>
      </c>
      <c r="I310" s="155" t="s">
        <v>2112</v>
      </c>
      <c r="J310" s="155" t="s">
        <v>2113</v>
      </c>
      <c r="K310" s="112" t="s">
        <v>2114</v>
      </c>
      <c r="L310" s="239" t="s">
        <v>2115</v>
      </c>
      <c r="M310" s="155" t="s">
        <v>14802</v>
      </c>
    </row>
    <row r="311" spans="1:13" ht="28.5" customHeight="1">
      <c r="A311" s="155" t="s">
        <v>14052</v>
      </c>
      <c r="B311" s="155" t="s">
        <v>1228</v>
      </c>
      <c r="C311" s="155" t="s">
        <v>14017</v>
      </c>
      <c r="D311" s="155" t="s">
        <v>12424</v>
      </c>
      <c r="E311" s="233" t="s">
        <v>13397</v>
      </c>
      <c r="F311" s="109" t="s">
        <v>14349</v>
      </c>
      <c r="G311" s="112" t="s">
        <v>2167</v>
      </c>
      <c r="H311" s="155" t="s">
        <v>2111</v>
      </c>
      <c r="I311" s="155" t="s">
        <v>2112</v>
      </c>
      <c r="J311" s="155" t="s">
        <v>2113</v>
      </c>
      <c r="K311" s="112" t="s">
        <v>2114</v>
      </c>
      <c r="L311" s="239" t="s">
        <v>2115</v>
      </c>
      <c r="M311" s="155" t="s">
        <v>14802</v>
      </c>
    </row>
    <row r="312" spans="1:13" ht="28.5" customHeight="1">
      <c r="A312" s="155" t="s">
        <v>14053</v>
      </c>
      <c r="B312" s="155" t="s">
        <v>1228</v>
      </c>
      <c r="C312" s="155" t="s">
        <v>14018</v>
      </c>
      <c r="D312" s="155" t="s">
        <v>12424</v>
      </c>
      <c r="E312" s="233" t="s">
        <v>13397</v>
      </c>
      <c r="F312" s="109" t="s">
        <v>14349</v>
      </c>
      <c r="G312" s="112" t="s">
        <v>2167</v>
      </c>
      <c r="H312" s="155" t="s">
        <v>2111</v>
      </c>
      <c r="I312" s="155" t="s">
        <v>2112</v>
      </c>
      <c r="J312" s="155" t="s">
        <v>2113</v>
      </c>
      <c r="K312" s="112" t="s">
        <v>2114</v>
      </c>
      <c r="L312" s="239" t="s">
        <v>2115</v>
      </c>
      <c r="M312" s="155" t="s">
        <v>14802</v>
      </c>
    </row>
    <row r="313" spans="1:13" ht="42.75" customHeight="1">
      <c r="A313" s="155" t="str">
        <f t="shared" ref="A313" si="17">B313&amp;C313</f>
        <v>Product ListA1</v>
      </c>
      <c r="B313" s="155" t="s">
        <v>1288</v>
      </c>
      <c r="C313" s="155" t="s">
        <v>627</v>
      </c>
      <c r="D313" s="207" t="s">
        <v>645</v>
      </c>
      <c r="E313" s="213" t="s">
        <v>13398</v>
      </c>
      <c r="F313" s="155" t="s">
        <v>14350</v>
      </c>
      <c r="G313" s="155" t="s">
        <v>558</v>
      </c>
      <c r="H313" s="155" t="s">
        <v>385</v>
      </c>
      <c r="I313" s="155" t="s">
        <v>255</v>
      </c>
      <c r="J313" s="208" t="s">
        <v>1344</v>
      </c>
      <c r="K313" s="232" t="s">
        <v>114</v>
      </c>
      <c r="L313" s="238" t="s">
        <v>70</v>
      </c>
      <c r="M313" s="207" t="s">
        <v>14803</v>
      </c>
    </row>
    <row r="314" spans="1:13" ht="14.25" customHeight="1">
      <c r="A314" s="155" t="str">
        <f>B314&amp;C314</f>
        <v>Product ListB5</v>
      </c>
      <c r="B314" s="155" t="s">
        <v>1288</v>
      </c>
      <c r="C314" s="155" t="s">
        <v>941</v>
      </c>
      <c r="D314" s="207" t="s">
        <v>499</v>
      </c>
      <c r="E314" s="213" t="s">
        <v>13399</v>
      </c>
      <c r="F314" s="155" t="s">
        <v>14351</v>
      </c>
      <c r="G314" s="155" t="s">
        <v>559</v>
      </c>
      <c r="H314" s="155" t="s">
        <v>386</v>
      </c>
      <c r="I314" s="155" t="s">
        <v>256</v>
      </c>
      <c r="J314" s="207" t="s">
        <v>1152</v>
      </c>
      <c r="K314" s="232" t="s">
        <v>115</v>
      </c>
      <c r="L314" s="254" t="s">
        <v>71</v>
      </c>
      <c r="M314" s="207" t="s">
        <v>14804</v>
      </c>
    </row>
    <row r="315" spans="1:13" ht="28.5">
      <c r="A315" s="155" t="str">
        <f>B315&amp;C315</f>
        <v>Product ListC5</v>
      </c>
      <c r="B315" s="155" t="s">
        <v>1288</v>
      </c>
      <c r="C315" s="155" t="s">
        <v>962</v>
      </c>
      <c r="D315" s="207" t="s">
        <v>500</v>
      </c>
      <c r="E315" s="213" t="s">
        <v>13400</v>
      </c>
      <c r="F315" s="155" t="s">
        <v>14352</v>
      </c>
      <c r="G315" s="155" t="s">
        <v>560</v>
      </c>
      <c r="H315" s="155" t="s">
        <v>387</v>
      </c>
      <c r="I315" s="155" t="s">
        <v>257</v>
      </c>
      <c r="J315" s="207" t="s">
        <v>929</v>
      </c>
      <c r="K315" s="232" t="s">
        <v>116</v>
      </c>
      <c r="L315" s="254" t="s">
        <v>72</v>
      </c>
      <c r="M315" s="207" t="s">
        <v>14805</v>
      </c>
    </row>
    <row r="316" spans="1:13" ht="28.5">
      <c r="A316" s="155" t="str">
        <f>B316&amp;C316</f>
        <v>Product ListD5</v>
      </c>
      <c r="B316" s="155" t="s">
        <v>1288</v>
      </c>
      <c r="C316" s="155" t="s">
        <v>1289</v>
      </c>
      <c r="D316" s="207" t="s">
        <v>825</v>
      </c>
      <c r="E316" s="233" t="s">
        <v>853</v>
      </c>
      <c r="F316" s="155" t="s">
        <v>14305</v>
      </c>
      <c r="G316" s="155" t="s">
        <v>913</v>
      </c>
      <c r="H316" s="155" t="s">
        <v>914</v>
      </c>
      <c r="I316" s="155" t="s">
        <v>915</v>
      </c>
      <c r="J316" s="207" t="s">
        <v>1017</v>
      </c>
      <c r="K316" s="232" t="s">
        <v>916</v>
      </c>
      <c r="L316" s="254" t="s">
        <v>447</v>
      </c>
      <c r="M316" s="207" t="s">
        <v>14711</v>
      </c>
    </row>
    <row r="317" spans="1:13" ht="28.5">
      <c r="A317" s="155" t="str">
        <f>B317&amp;C317</f>
        <v>GeneralCpy</v>
      </c>
      <c r="B317" s="155" t="s">
        <v>482</v>
      </c>
      <c r="C317" s="155" t="s">
        <v>483</v>
      </c>
      <c r="D317" s="155" t="s">
        <v>15758</v>
      </c>
      <c r="E317" s="213" t="s">
        <v>15530</v>
      </c>
      <c r="F317" s="155" t="s">
        <v>15529</v>
      </c>
      <c r="G317" s="155" t="s">
        <v>15529</v>
      </c>
      <c r="H317" s="155" t="s">
        <v>15529</v>
      </c>
      <c r="I317" s="155" t="s">
        <v>15529</v>
      </c>
      <c r="J317" s="155" t="s">
        <v>15529</v>
      </c>
      <c r="K317" s="155" t="s">
        <v>15529</v>
      </c>
      <c r="L317" s="243" t="s">
        <v>15529</v>
      </c>
      <c r="M317" s="155" t="s">
        <v>15531</v>
      </c>
    </row>
    <row r="318" spans="1:13">
      <c r="A318" s="155" t="s">
        <v>1445</v>
      </c>
      <c r="B318" s="155" t="s">
        <v>482</v>
      </c>
      <c r="K318" s="155"/>
      <c r="L318" s="238"/>
      <c r="M318" s="155"/>
    </row>
    <row r="319" spans="1:13">
      <c r="K319" s="155"/>
      <c r="L319" s="238"/>
      <c r="M319" s="155"/>
    </row>
    <row r="320" spans="1:13" ht="85.5">
      <c r="A320" s="155" t="s">
        <v>825</v>
      </c>
      <c r="D320" s="155" t="s">
        <v>2439</v>
      </c>
      <c r="E320" s="213" t="s">
        <v>14161</v>
      </c>
      <c r="F320" s="155" t="s">
        <v>14353</v>
      </c>
      <c r="G320" s="155" t="s">
        <v>15213</v>
      </c>
      <c r="H320" s="155" t="s">
        <v>14459</v>
      </c>
      <c r="I320" s="155" t="s">
        <v>14515</v>
      </c>
      <c r="J320" s="155" t="s">
        <v>2448</v>
      </c>
      <c r="K320" s="155" t="s">
        <v>14570</v>
      </c>
      <c r="L320" s="238" t="s">
        <v>14621</v>
      </c>
      <c r="M320" s="155" t="s">
        <v>14806</v>
      </c>
    </row>
    <row r="321" spans="1:13" ht="28.5">
      <c r="A321" s="155" t="s">
        <v>825</v>
      </c>
      <c r="D321" s="155" t="s">
        <v>301</v>
      </c>
      <c r="E321" s="213" t="s">
        <v>13401</v>
      </c>
      <c r="F321" s="155" t="s">
        <v>309</v>
      </c>
      <c r="G321" s="272" t="s">
        <v>306</v>
      </c>
      <c r="H321" s="155" t="s">
        <v>128</v>
      </c>
      <c r="I321" s="155" t="s">
        <v>258</v>
      </c>
      <c r="J321" s="155" t="s">
        <v>1345</v>
      </c>
      <c r="K321" s="155" t="s">
        <v>121</v>
      </c>
      <c r="L321" s="255" t="s">
        <v>304</v>
      </c>
      <c r="M321" s="155" t="s">
        <v>14807</v>
      </c>
    </row>
    <row r="322" spans="1:13" ht="28.5">
      <c r="A322" s="155" t="s">
        <v>825</v>
      </c>
      <c r="D322" s="155" t="s">
        <v>302</v>
      </c>
      <c r="E322" s="213" t="s">
        <v>13402</v>
      </c>
      <c r="F322" s="155" t="s">
        <v>310</v>
      </c>
      <c r="G322" s="272" t="s">
        <v>15214</v>
      </c>
      <c r="H322" s="155" t="s">
        <v>129</v>
      </c>
      <c r="I322" s="155" t="s">
        <v>259</v>
      </c>
      <c r="J322" s="155" t="s">
        <v>1361</v>
      </c>
      <c r="K322" s="155" t="s">
        <v>122</v>
      </c>
      <c r="L322" s="255" t="s">
        <v>303</v>
      </c>
      <c r="M322" s="155" t="s">
        <v>14808</v>
      </c>
    </row>
    <row r="323" spans="1:13" ht="71.25">
      <c r="A323" s="155" t="s">
        <v>825</v>
      </c>
      <c r="D323" s="155" t="s">
        <v>298</v>
      </c>
      <c r="E323" s="213" t="s">
        <v>14162</v>
      </c>
      <c r="F323" s="155" t="s">
        <v>14354</v>
      </c>
      <c r="G323" s="272" t="s">
        <v>307</v>
      </c>
      <c r="H323" s="155" t="s">
        <v>130</v>
      </c>
      <c r="I323" s="155" t="s">
        <v>260</v>
      </c>
      <c r="J323" s="155" t="s">
        <v>299</v>
      </c>
      <c r="K323" s="155" t="s">
        <v>14571</v>
      </c>
      <c r="L323" s="255" t="s">
        <v>300</v>
      </c>
      <c r="M323" s="155" t="s">
        <v>14809</v>
      </c>
    </row>
    <row r="324" spans="1:13" ht="28.5">
      <c r="A324" s="155" t="s">
        <v>825</v>
      </c>
      <c r="D324" s="155" t="s">
        <v>292</v>
      </c>
      <c r="E324" s="213" t="s">
        <v>13403</v>
      </c>
      <c r="F324" s="155" t="s">
        <v>311</v>
      </c>
      <c r="G324" s="272" t="s">
        <v>293</v>
      </c>
      <c r="H324" s="155" t="s">
        <v>131</v>
      </c>
      <c r="I324" s="155" t="s">
        <v>261</v>
      </c>
      <c r="J324" s="155" t="s">
        <v>1346</v>
      </c>
      <c r="K324" s="155" t="s">
        <v>125</v>
      </c>
      <c r="L324" s="255" t="s">
        <v>305</v>
      </c>
      <c r="M324" s="155" t="s">
        <v>14810</v>
      </c>
    </row>
    <row r="325" spans="1:13" ht="42.75">
      <c r="A325" s="155" t="s">
        <v>825</v>
      </c>
      <c r="D325" s="155" t="s">
        <v>294</v>
      </c>
      <c r="E325" s="213" t="s">
        <v>13404</v>
      </c>
      <c r="F325" s="155" t="s">
        <v>312</v>
      </c>
      <c r="G325" s="272" t="s">
        <v>295</v>
      </c>
      <c r="H325" s="155" t="s">
        <v>132</v>
      </c>
      <c r="I325" s="155" t="s">
        <v>262</v>
      </c>
      <c r="J325" s="155" t="s">
        <v>1347</v>
      </c>
      <c r="K325" s="155" t="s">
        <v>123</v>
      </c>
      <c r="L325" s="255" t="s">
        <v>296</v>
      </c>
      <c r="M325" s="155" t="s">
        <v>14811</v>
      </c>
    </row>
    <row r="326" spans="1:13" ht="85.5">
      <c r="A326" s="155" t="s">
        <v>825</v>
      </c>
      <c r="D326" s="155" t="s">
        <v>297</v>
      </c>
      <c r="E326" s="213" t="s">
        <v>13405</v>
      </c>
      <c r="F326" s="155" t="s">
        <v>14983</v>
      </c>
      <c r="G326" s="272" t="s">
        <v>308</v>
      </c>
      <c r="H326" s="155" t="s">
        <v>14984</v>
      </c>
      <c r="I326" s="155" t="s">
        <v>263</v>
      </c>
      <c r="J326" s="155" t="s">
        <v>1348</v>
      </c>
      <c r="K326" s="155" t="s">
        <v>124</v>
      </c>
      <c r="L326" s="255" t="s">
        <v>14985</v>
      </c>
      <c r="M326" s="155" t="s">
        <v>14812</v>
      </c>
    </row>
    <row r="327" spans="1:13">
      <c r="K327" s="155"/>
    </row>
    <row r="328" spans="1:13">
      <c r="K328" s="155"/>
    </row>
    <row r="329" spans="1:13">
      <c r="K329" s="155"/>
    </row>
    <row r="330" spans="1:13">
      <c r="K330" s="155"/>
    </row>
    <row r="331" spans="1:13">
      <c r="K331" s="155"/>
    </row>
    <row r="332" spans="1:13">
      <c r="K332" s="155"/>
    </row>
    <row r="333" spans="1:13">
      <c r="K333" s="155"/>
    </row>
    <row r="334" spans="1:13">
      <c r="K334" s="155"/>
    </row>
    <row r="335" spans="1:13">
      <c r="K335" s="155"/>
    </row>
    <row r="336" spans="1:13">
      <c r="K336" s="155"/>
    </row>
    <row r="337" spans="11:11">
      <c r="K337" s="155"/>
    </row>
    <row r="338" spans="11:11">
      <c r="K338" s="155"/>
    </row>
    <row r="339" spans="11:11">
      <c r="K339" s="155"/>
    </row>
    <row r="340" spans="11:11">
      <c r="K340" s="155"/>
    </row>
    <row r="341" spans="11:11">
      <c r="K341" s="155"/>
    </row>
    <row r="342" spans="11:11">
      <c r="K342" s="155"/>
    </row>
    <row r="343" spans="11:11">
      <c r="K343" s="155"/>
    </row>
    <row r="344" spans="11:11">
      <c r="K344" s="155"/>
    </row>
    <row r="345" spans="11:11">
      <c r="K345" s="155"/>
    </row>
    <row r="346" spans="11:11">
      <c r="K346" s="155"/>
    </row>
    <row r="347" spans="11:11">
      <c r="K347" s="155"/>
    </row>
    <row r="348" spans="11:11">
      <c r="K348" s="155"/>
    </row>
    <row r="349" spans="11:11">
      <c r="K349" s="155"/>
    </row>
    <row r="350" spans="11:11">
      <c r="K350" s="155"/>
    </row>
    <row r="351" spans="11:11">
      <c r="K351" s="155"/>
    </row>
    <row r="352" spans="11:11">
      <c r="K352" s="155"/>
    </row>
    <row r="353" spans="11:11">
      <c r="K353" s="155"/>
    </row>
    <row r="354" spans="11:11">
      <c r="K354" s="155"/>
    </row>
    <row r="355" spans="11:11">
      <c r="K355" s="155"/>
    </row>
    <row r="356" spans="11:11">
      <c r="K356" s="155"/>
    </row>
    <row r="357" spans="11:11">
      <c r="K357" s="155"/>
    </row>
    <row r="358" spans="11:11">
      <c r="K358" s="155"/>
    </row>
    <row r="359" spans="11:11">
      <c r="K359" s="155"/>
    </row>
    <row r="360" spans="11:11">
      <c r="K360" s="155"/>
    </row>
    <row r="361" spans="11:11">
      <c r="K361" s="155"/>
    </row>
    <row r="362" spans="11:11">
      <c r="K362" s="155"/>
    </row>
    <row r="363" spans="11:11">
      <c r="K363" s="155"/>
    </row>
    <row r="364" spans="11:11">
      <c r="K364" s="155"/>
    </row>
    <row r="365" spans="11:11">
      <c r="K365" s="155"/>
    </row>
    <row r="366" spans="11:11">
      <c r="K366" s="155"/>
    </row>
    <row r="367" spans="11:11">
      <c r="K367" s="155"/>
    </row>
    <row r="368" spans="11:11">
      <c r="K368" s="155"/>
    </row>
    <row r="369" spans="11:11">
      <c r="K369" s="155"/>
    </row>
    <row r="370" spans="11:11">
      <c r="K370" s="155"/>
    </row>
    <row r="371" spans="11:11">
      <c r="K371" s="155"/>
    </row>
    <row r="372" spans="11:11">
      <c r="K372" s="155"/>
    </row>
    <row r="373" spans="11:11">
      <c r="K373" s="155"/>
    </row>
    <row r="374" spans="11:11">
      <c r="K374" s="155"/>
    </row>
    <row r="375" spans="11:11">
      <c r="K375" s="155"/>
    </row>
    <row r="376" spans="11:11">
      <c r="K376" s="155"/>
    </row>
    <row r="377" spans="11:11">
      <c r="K377" s="155"/>
    </row>
    <row r="378" spans="11:11">
      <c r="K378" s="155"/>
    </row>
    <row r="379" spans="11:11">
      <c r="K379" s="155"/>
    </row>
    <row r="380" spans="11:11">
      <c r="K380" s="155"/>
    </row>
    <row r="381" spans="11:11">
      <c r="K381" s="155"/>
    </row>
    <row r="382" spans="11:11">
      <c r="K382" s="155"/>
    </row>
    <row r="383" spans="11:11">
      <c r="K383" s="155"/>
    </row>
    <row r="384" spans="11:11">
      <c r="K384" s="155"/>
    </row>
    <row r="385" spans="11:11">
      <c r="K385" s="155"/>
    </row>
    <row r="386" spans="11:11">
      <c r="K386" s="155"/>
    </row>
    <row r="387" spans="11:11">
      <c r="K387" s="155"/>
    </row>
    <row r="388" spans="11:11">
      <c r="K388" s="155"/>
    </row>
    <row r="389" spans="11:11">
      <c r="K389" s="155"/>
    </row>
    <row r="390" spans="11:11">
      <c r="K390" s="155"/>
    </row>
    <row r="391" spans="11:11">
      <c r="K391" s="155"/>
    </row>
    <row r="392" spans="11:11">
      <c r="K392" s="155"/>
    </row>
    <row r="393" spans="11:11">
      <c r="K393" s="155"/>
    </row>
    <row r="394" spans="11:11">
      <c r="K394" s="155"/>
    </row>
    <row r="395" spans="11:11">
      <c r="K395" s="155"/>
    </row>
    <row r="396" spans="11:11">
      <c r="K396" s="155"/>
    </row>
    <row r="397" spans="11:11">
      <c r="K397" s="155"/>
    </row>
    <row r="398" spans="11:11">
      <c r="K398" s="155"/>
    </row>
    <row r="399" spans="11:11">
      <c r="K399" s="155"/>
    </row>
    <row r="400" spans="11:11">
      <c r="K400" s="155"/>
    </row>
    <row r="401" spans="11:11">
      <c r="K401" s="155"/>
    </row>
    <row r="402" spans="11:11">
      <c r="K402" s="155"/>
    </row>
    <row r="403" spans="11:11">
      <c r="K403" s="155"/>
    </row>
    <row r="404" spans="11:11">
      <c r="K404" s="155"/>
    </row>
    <row r="405" spans="11:11">
      <c r="K405" s="155"/>
    </row>
    <row r="406" spans="11:11">
      <c r="K406" s="155"/>
    </row>
    <row r="407" spans="11:11">
      <c r="K407" s="155"/>
    </row>
    <row r="408" spans="11:11">
      <c r="K408" s="155"/>
    </row>
    <row r="409" spans="11:11">
      <c r="K409" s="155"/>
    </row>
    <row r="410" spans="11:11">
      <c r="K410" s="155"/>
    </row>
    <row r="411" spans="11:11">
      <c r="K411" s="155"/>
    </row>
    <row r="412" spans="11:11">
      <c r="K412" s="155"/>
    </row>
    <row r="413" spans="11:11">
      <c r="K413" s="155"/>
    </row>
    <row r="414" spans="11:11">
      <c r="K414" s="155"/>
    </row>
    <row r="415" spans="11:11">
      <c r="K415" s="155"/>
    </row>
    <row r="416" spans="11:11">
      <c r="K416" s="155"/>
    </row>
    <row r="417" spans="11:11">
      <c r="K417" s="155"/>
    </row>
    <row r="418" spans="11:11">
      <c r="K418" s="155"/>
    </row>
    <row r="419" spans="11:11">
      <c r="K419" s="155"/>
    </row>
    <row r="420" spans="11:11">
      <c r="K420" s="155"/>
    </row>
    <row r="421" spans="11:11">
      <c r="K421" s="155"/>
    </row>
    <row r="422" spans="11:11">
      <c r="K422" s="155"/>
    </row>
    <row r="423" spans="11:11">
      <c r="K423" s="155"/>
    </row>
    <row r="424" spans="11:11">
      <c r="K424" s="155"/>
    </row>
    <row r="425" spans="11:11">
      <c r="K425" s="155"/>
    </row>
    <row r="426" spans="11:11">
      <c r="K426" s="155"/>
    </row>
    <row r="427" spans="11:11">
      <c r="K427" s="155"/>
    </row>
    <row r="428" spans="11:11">
      <c r="K428" s="155"/>
    </row>
    <row r="429" spans="11:11">
      <c r="K429" s="155"/>
    </row>
    <row r="430" spans="11:11">
      <c r="K430" s="155"/>
    </row>
    <row r="431" spans="11:11">
      <c r="K431" s="155"/>
    </row>
    <row r="432" spans="11:11">
      <c r="K432" s="155"/>
    </row>
    <row r="433" spans="11:11">
      <c r="K433" s="155"/>
    </row>
    <row r="434" spans="11:11">
      <c r="K434" s="155"/>
    </row>
    <row r="435" spans="11:11">
      <c r="K435" s="155"/>
    </row>
    <row r="436" spans="11:11">
      <c r="K436" s="155"/>
    </row>
    <row r="437" spans="11:11">
      <c r="K437" s="155"/>
    </row>
    <row r="438" spans="11:11">
      <c r="K438" s="155"/>
    </row>
    <row r="439" spans="11:11">
      <c r="K439" s="155"/>
    </row>
    <row r="440" spans="11:11">
      <c r="K440" s="155"/>
    </row>
    <row r="441" spans="11:11">
      <c r="K441" s="155"/>
    </row>
    <row r="442" spans="11:11">
      <c r="K442" s="155"/>
    </row>
    <row r="443" spans="11:11">
      <c r="K443" s="155"/>
    </row>
    <row r="444" spans="11:11">
      <c r="K444" s="155"/>
    </row>
    <row r="445" spans="11:11">
      <c r="K445" s="155"/>
    </row>
    <row r="446" spans="11:11">
      <c r="K446" s="155"/>
    </row>
    <row r="447" spans="11:11">
      <c r="K447" s="155"/>
    </row>
    <row r="448" spans="11:11">
      <c r="K448" s="155"/>
    </row>
    <row r="449" spans="11:11">
      <c r="K449" s="155"/>
    </row>
    <row r="450" spans="11:11">
      <c r="K450" s="155"/>
    </row>
    <row r="451" spans="11:11">
      <c r="K451" s="155"/>
    </row>
    <row r="452" spans="11:11">
      <c r="K452" s="155"/>
    </row>
    <row r="453" spans="11:11">
      <c r="K453" s="155"/>
    </row>
    <row r="454" spans="11:11">
      <c r="K454" s="155"/>
    </row>
    <row r="455" spans="11:11">
      <c r="K455" s="155"/>
    </row>
    <row r="456" spans="11:11">
      <c r="K456" s="155"/>
    </row>
    <row r="457" spans="11:11">
      <c r="K457" s="155"/>
    </row>
    <row r="458" spans="11:11">
      <c r="K458" s="155"/>
    </row>
    <row r="459" spans="11:11">
      <c r="K459" s="155"/>
    </row>
    <row r="460" spans="11:11">
      <c r="K460" s="155"/>
    </row>
    <row r="461" spans="11:11">
      <c r="K461" s="155"/>
    </row>
    <row r="462" spans="11:11">
      <c r="K462" s="155"/>
    </row>
    <row r="463" spans="11:11">
      <c r="K463" s="155"/>
    </row>
    <row r="464" spans="11:11">
      <c r="K464" s="155"/>
    </row>
    <row r="465" spans="11:11">
      <c r="K465" s="155"/>
    </row>
    <row r="466" spans="11:11">
      <c r="K466" s="155"/>
    </row>
    <row r="467" spans="11:11">
      <c r="K467" s="155"/>
    </row>
    <row r="468" spans="11:11">
      <c r="K468" s="155"/>
    </row>
    <row r="469" spans="11:11">
      <c r="K469" s="155"/>
    </row>
    <row r="470" spans="11:11">
      <c r="K470" s="155"/>
    </row>
    <row r="471" spans="11:11">
      <c r="K471" s="155"/>
    </row>
    <row r="472" spans="11:11">
      <c r="K472" s="155"/>
    </row>
    <row r="473" spans="11:11">
      <c r="K473" s="155"/>
    </row>
    <row r="474" spans="11:11">
      <c r="K474" s="155"/>
    </row>
    <row r="475" spans="11:11">
      <c r="K475" s="155"/>
    </row>
    <row r="476" spans="11:11">
      <c r="K476" s="155"/>
    </row>
    <row r="477" spans="11:11">
      <c r="K477" s="155"/>
    </row>
    <row r="478" spans="11:11">
      <c r="K478" s="155"/>
    </row>
    <row r="479" spans="11:11">
      <c r="K479" s="155"/>
    </row>
    <row r="480" spans="11:11">
      <c r="K480" s="155"/>
    </row>
    <row r="481" spans="11:11">
      <c r="K481" s="155"/>
    </row>
    <row r="482" spans="11:11">
      <c r="K482" s="155"/>
    </row>
    <row r="483" spans="11:11">
      <c r="K483" s="155"/>
    </row>
    <row r="484" spans="11:11">
      <c r="K484" s="155"/>
    </row>
    <row r="485" spans="11:11">
      <c r="K485" s="155"/>
    </row>
    <row r="486" spans="11:11">
      <c r="K486" s="155"/>
    </row>
    <row r="487" spans="11:11">
      <c r="K487" s="155"/>
    </row>
    <row r="488" spans="11:11">
      <c r="K488" s="155"/>
    </row>
    <row r="489" spans="11:11">
      <c r="K489" s="155"/>
    </row>
    <row r="490" spans="11:11">
      <c r="K490" s="155"/>
    </row>
    <row r="491" spans="11:11">
      <c r="K491" s="155"/>
    </row>
    <row r="492" spans="11:11">
      <c r="K492" s="155"/>
    </row>
    <row r="493" spans="11:11">
      <c r="K493" s="155"/>
    </row>
    <row r="494" spans="11:11">
      <c r="K494" s="155"/>
    </row>
    <row r="495" spans="11:11">
      <c r="K495" s="155"/>
    </row>
    <row r="496" spans="11:11">
      <c r="K496" s="155"/>
    </row>
    <row r="497" spans="11:11">
      <c r="K497" s="155"/>
    </row>
    <row r="498" spans="11:11">
      <c r="K498" s="155"/>
    </row>
    <row r="499" spans="11:11">
      <c r="K499" s="155"/>
    </row>
    <row r="500" spans="11:11">
      <c r="K500" s="155"/>
    </row>
    <row r="501" spans="11:11">
      <c r="K501" s="155"/>
    </row>
    <row r="502" spans="11:11">
      <c r="K502" s="155"/>
    </row>
    <row r="503" spans="11:11">
      <c r="K503" s="155"/>
    </row>
    <row r="504" spans="11:11">
      <c r="K504" s="155"/>
    </row>
    <row r="505" spans="11:11">
      <c r="K505" s="155"/>
    </row>
    <row r="506" spans="11:11">
      <c r="K506" s="155"/>
    </row>
    <row r="507" spans="11:11">
      <c r="K507" s="155"/>
    </row>
    <row r="508" spans="11:11">
      <c r="K508" s="155"/>
    </row>
    <row r="509" spans="11:11">
      <c r="K509" s="155"/>
    </row>
    <row r="510" spans="11:11">
      <c r="K510" s="155"/>
    </row>
    <row r="511" spans="11:11">
      <c r="K511" s="155"/>
    </row>
    <row r="512" spans="11:11">
      <c r="K512" s="155"/>
    </row>
    <row r="513" spans="11:11">
      <c r="K513" s="155"/>
    </row>
    <row r="514" spans="11:11">
      <c r="K514" s="155"/>
    </row>
    <row r="515" spans="11:11">
      <c r="K515" s="155"/>
    </row>
    <row r="516" spans="11:11">
      <c r="K516" s="155"/>
    </row>
    <row r="517" spans="11:11">
      <c r="K517" s="155"/>
    </row>
    <row r="518" spans="11:11">
      <c r="K518" s="155"/>
    </row>
    <row r="519" spans="11:11">
      <c r="K519" s="155"/>
    </row>
    <row r="520" spans="11:11">
      <c r="K520" s="155"/>
    </row>
    <row r="521" spans="11:11">
      <c r="K521" s="155"/>
    </row>
    <row r="522" spans="11:11">
      <c r="K522" s="155"/>
    </row>
    <row r="523" spans="11:11">
      <c r="K523" s="155"/>
    </row>
    <row r="524" spans="11:11">
      <c r="K524" s="155"/>
    </row>
    <row r="525" spans="11:11">
      <c r="K525" s="155"/>
    </row>
    <row r="526" spans="11:11">
      <c r="K526" s="155"/>
    </row>
    <row r="527" spans="11:11">
      <c r="K527" s="155"/>
    </row>
    <row r="528" spans="11:11">
      <c r="K528" s="155"/>
    </row>
    <row r="529" spans="11:11">
      <c r="K529" s="155"/>
    </row>
    <row r="530" spans="11:11">
      <c r="K530" s="155"/>
    </row>
    <row r="531" spans="11:11">
      <c r="K531" s="155"/>
    </row>
    <row r="532" spans="11:11">
      <c r="K532" s="155"/>
    </row>
    <row r="533" spans="11:11">
      <c r="K533" s="155"/>
    </row>
    <row r="534" spans="11:11">
      <c r="K534" s="155"/>
    </row>
    <row r="535" spans="11:11">
      <c r="K535" s="155"/>
    </row>
    <row r="536" spans="11:11">
      <c r="K536" s="155"/>
    </row>
    <row r="537" spans="11:11">
      <c r="K537" s="155"/>
    </row>
    <row r="538" spans="11:11">
      <c r="K538" s="155"/>
    </row>
    <row r="539" spans="11:11">
      <c r="K539" s="155"/>
    </row>
    <row r="540" spans="11:11">
      <c r="K540" s="155"/>
    </row>
    <row r="541" spans="11:11">
      <c r="K541" s="155"/>
    </row>
    <row r="542" spans="11:11">
      <c r="K542" s="155"/>
    </row>
    <row r="543" spans="11:11">
      <c r="K543" s="155"/>
    </row>
    <row r="544" spans="11:11">
      <c r="K544" s="155"/>
    </row>
    <row r="545" spans="11:11">
      <c r="K545" s="155"/>
    </row>
    <row r="546" spans="11:11">
      <c r="K546" s="155"/>
    </row>
    <row r="547" spans="11:11">
      <c r="K547" s="155"/>
    </row>
    <row r="548" spans="11:11">
      <c r="K548" s="155"/>
    </row>
    <row r="549" spans="11:11">
      <c r="K549" s="155"/>
    </row>
    <row r="550" spans="11:11">
      <c r="K550" s="155"/>
    </row>
    <row r="551" spans="11:11">
      <c r="K551" s="155"/>
    </row>
    <row r="552" spans="11:11">
      <c r="K552" s="155"/>
    </row>
    <row r="553" spans="11:11">
      <c r="K553" s="155"/>
    </row>
    <row r="554" spans="11:11">
      <c r="K554" s="155"/>
    </row>
    <row r="555" spans="11:11">
      <c r="K555" s="155"/>
    </row>
    <row r="556" spans="11:11">
      <c r="K556" s="155"/>
    </row>
    <row r="557" spans="11:11">
      <c r="K557" s="155"/>
    </row>
    <row r="558" spans="11:11">
      <c r="K558" s="155"/>
    </row>
    <row r="559" spans="11:11">
      <c r="K559" s="155"/>
    </row>
    <row r="560" spans="11:11">
      <c r="K560" s="155"/>
    </row>
    <row r="561" spans="11:11">
      <c r="K561" s="155"/>
    </row>
    <row r="562" spans="11:11">
      <c r="K562" s="155"/>
    </row>
    <row r="563" spans="11:11">
      <c r="K563" s="155"/>
    </row>
    <row r="564" spans="11:11">
      <c r="K564" s="155"/>
    </row>
    <row r="565" spans="11:11">
      <c r="K565" s="155"/>
    </row>
    <row r="566" spans="11:11">
      <c r="K566" s="155"/>
    </row>
    <row r="567" spans="11:11">
      <c r="K567" s="155"/>
    </row>
    <row r="568" spans="11:11">
      <c r="K568" s="155"/>
    </row>
    <row r="569" spans="11:11">
      <c r="K569" s="155"/>
    </row>
    <row r="570" spans="11:11">
      <c r="K570" s="155"/>
    </row>
    <row r="571" spans="11:11">
      <c r="K571" s="155"/>
    </row>
    <row r="572" spans="11:11">
      <c r="K572" s="155"/>
    </row>
    <row r="573" spans="11:11">
      <c r="K573" s="155"/>
    </row>
    <row r="574" spans="11:11">
      <c r="K574" s="155"/>
    </row>
    <row r="575" spans="11:11">
      <c r="K575" s="155"/>
    </row>
    <row r="576" spans="11:11">
      <c r="K576" s="155"/>
    </row>
    <row r="577" spans="11:11">
      <c r="K577" s="155"/>
    </row>
    <row r="578" spans="11:11">
      <c r="K578" s="155"/>
    </row>
    <row r="579" spans="11:11">
      <c r="K579" s="155"/>
    </row>
    <row r="580" spans="11:11">
      <c r="K580" s="155"/>
    </row>
    <row r="581" spans="11:11">
      <c r="K581" s="155"/>
    </row>
    <row r="582" spans="11:11">
      <c r="K582" s="155"/>
    </row>
    <row r="583" spans="11:11">
      <c r="K583" s="155"/>
    </row>
    <row r="584" spans="11:11">
      <c r="K584" s="155"/>
    </row>
    <row r="585" spans="11:11">
      <c r="K585" s="155"/>
    </row>
    <row r="586" spans="11:11">
      <c r="K586" s="155"/>
    </row>
    <row r="587" spans="11:11">
      <c r="K587" s="155"/>
    </row>
    <row r="588" spans="11:11">
      <c r="K588" s="155"/>
    </row>
    <row r="589" spans="11:11">
      <c r="K589" s="155"/>
    </row>
    <row r="590" spans="11:11">
      <c r="K590" s="155"/>
    </row>
    <row r="591" spans="11:11">
      <c r="K591" s="155"/>
    </row>
    <row r="592" spans="11:11">
      <c r="K592" s="155"/>
    </row>
    <row r="593" spans="11:11">
      <c r="K593" s="155"/>
    </row>
    <row r="594" spans="11:11">
      <c r="K594" s="155"/>
    </row>
    <row r="595" spans="11:11">
      <c r="K595" s="155"/>
    </row>
    <row r="596" spans="11:11">
      <c r="K596" s="155"/>
    </row>
    <row r="597" spans="11:11">
      <c r="K597" s="155"/>
    </row>
    <row r="598" spans="11:11">
      <c r="K598" s="155"/>
    </row>
    <row r="599" spans="11:11">
      <c r="K599" s="155"/>
    </row>
    <row r="600" spans="11:11">
      <c r="K600" s="155"/>
    </row>
    <row r="601" spans="11:11">
      <c r="K601" s="155"/>
    </row>
    <row r="602" spans="11:11">
      <c r="K602" s="155"/>
    </row>
    <row r="603" spans="11:11">
      <c r="K603" s="155"/>
    </row>
    <row r="604" spans="11:11">
      <c r="K604" s="155"/>
    </row>
    <row r="605" spans="11:11">
      <c r="K605" s="155"/>
    </row>
    <row r="606" spans="11:11">
      <c r="K606" s="155"/>
    </row>
    <row r="607" spans="11:11">
      <c r="K607" s="155"/>
    </row>
    <row r="608" spans="11:11">
      <c r="K608" s="155"/>
    </row>
    <row r="609" spans="11:11">
      <c r="K609" s="155"/>
    </row>
    <row r="610" spans="11:11">
      <c r="K610" s="155"/>
    </row>
    <row r="611" spans="11:11">
      <c r="K611" s="155"/>
    </row>
    <row r="612" spans="11:11">
      <c r="K612" s="155"/>
    </row>
    <row r="613" spans="11:11">
      <c r="K613" s="155"/>
    </row>
    <row r="614" spans="11:11">
      <c r="K614" s="155"/>
    </row>
    <row r="615" spans="11:11">
      <c r="K615" s="155"/>
    </row>
    <row r="616" spans="11:11">
      <c r="K616" s="155"/>
    </row>
    <row r="617" spans="11:11">
      <c r="K617" s="155"/>
    </row>
    <row r="618" spans="11:11">
      <c r="K618" s="155"/>
    </row>
    <row r="619" spans="11:11">
      <c r="K619" s="155"/>
    </row>
    <row r="620" spans="11:11">
      <c r="K620" s="155"/>
    </row>
    <row r="621" spans="11:11">
      <c r="K621" s="155"/>
    </row>
    <row r="622" spans="11:11">
      <c r="K622" s="155"/>
    </row>
    <row r="623" spans="11:11">
      <c r="K623" s="155"/>
    </row>
    <row r="624" spans="11:11">
      <c r="K624" s="155"/>
    </row>
    <row r="625" spans="11:11">
      <c r="K625" s="155"/>
    </row>
    <row r="626" spans="11:11">
      <c r="K626" s="155"/>
    </row>
    <row r="627" spans="11:11">
      <c r="K627" s="155"/>
    </row>
    <row r="628" spans="11:11">
      <c r="K628" s="155"/>
    </row>
    <row r="629" spans="11:11">
      <c r="K629" s="155"/>
    </row>
    <row r="630" spans="11:11">
      <c r="K630" s="155"/>
    </row>
    <row r="631" spans="11:11">
      <c r="K631" s="155"/>
    </row>
    <row r="632" spans="11:11">
      <c r="K632" s="155"/>
    </row>
    <row r="633" spans="11:11">
      <c r="K633" s="155"/>
    </row>
    <row r="634" spans="11:11">
      <c r="K634" s="155"/>
    </row>
    <row r="635" spans="11:11">
      <c r="K635" s="155"/>
    </row>
    <row r="636" spans="11:11">
      <c r="K636" s="155"/>
    </row>
    <row r="637" spans="11:11">
      <c r="K637" s="155"/>
    </row>
    <row r="638" spans="11:11">
      <c r="K638" s="155"/>
    </row>
    <row r="639" spans="11:11">
      <c r="K639" s="155"/>
    </row>
    <row r="640" spans="11:11">
      <c r="K640" s="155"/>
    </row>
    <row r="641" spans="11:11">
      <c r="K641" s="155"/>
    </row>
    <row r="642" spans="11:11">
      <c r="K642" s="155"/>
    </row>
    <row r="643" spans="11:11">
      <c r="K643" s="155"/>
    </row>
    <row r="644" spans="11:11">
      <c r="K644" s="155"/>
    </row>
    <row r="645" spans="11:11">
      <c r="K645" s="155"/>
    </row>
    <row r="646" spans="11:11">
      <c r="K646" s="155"/>
    </row>
    <row r="647" spans="11:11">
      <c r="K647" s="155"/>
    </row>
    <row r="648" spans="11:11">
      <c r="K648" s="155"/>
    </row>
    <row r="649" spans="11:11">
      <c r="K649" s="155"/>
    </row>
    <row r="650" spans="11:11">
      <c r="K650" s="155"/>
    </row>
    <row r="651" spans="11:11">
      <c r="K651" s="155"/>
    </row>
    <row r="652" spans="11:11">
      <c r="K652" s="155"/>
    </row>
    <row r="653" spans="11:11">
      <c r="K653" s="155"/>
    </row>
    <row r="654" spans="11:11">
      <c r="K654" s="155"/>
    </row>
    <row r="655" spans="11:11">
      <c r="K655" s="155"/>
    </row>
    <row r="656" spans="11:11">
      <c r="K656" s="155"/>
    </row>
    <row r="657" spans="11:11">
      <c r="K657" s="155"/>
    </row>
    <row r="658" spans="11:11">
      <c r="K658" s="155"/>
    </row>
    <row r="659" spans="11:11">
      <c r="K659" s="155"/>
    </row>
    <row r="660" spans="11:11">
      <c r="K660" s="155"/>
    </row>
    <row r="661" spans="11:11">
      <c r="K661" s="155"/>
    </row>
    <row r="662" spans="11:11">
      <c r="K662" s="155"/>
    </row>
    <row r="663" spans="11:11">
      <c r="K663" s="155"/>
    </row>
    <row r="664" spans="11:11">
      <c r="K664" s="155"/>
    </row>
    <row r="665" spans="11:11">
      <c r="K665" s="155"/>
    </row>
    <row r="666" spans="11:11">
      <c r="K666" s="155"/>
    </row>
    <row r="667" spans="11:11">
      <c r="K667" s="155"/>
    </row>
    <row r="668" spans="11:11">
      <c r="K668" s="155"/>
    </row>
    <row r="669" spans="11:11">
      <c r="K669" s="155"/>
    </row>
    <row r="670" spans="11:11">
      <c r="K670" s="155"/>
    </row>
    <row r="671" spans="11:11">
      <c r="K671" s="155"/>
    </row>
    <row r="672" spans="11:11">
      <c r="K672" s="155"/>
    </row>
    <row r="673" spans="11:11">
      <c r="K673" s="155"/>
    </row>
    <row r="674" spans="11:11">
      <c r="K674" s="155"/>
    </row>
    <row r="675" spans="11:11">
      <c r="K675" s="155"/>
    </row>
    <row r="676" spans="11:11">
      <c r="K676" s="155"/>
    </row>
    <row r="677" spans="11:11">
      <c r="K677" s="155"/>
    </row>
    <row r="678" spans="11:11">
      <c r="K678" s="155"/>
    </row>
    <row r="679" spans="11:11">
      <c r="K679" s="155"/>
    </row>
    <row r="680" spans="11:11">
      <c r="K680" s="155"/>
    </row>
    <row r="681" spans="11:11">
      <c r="K681" s="155"/>
    </row>
    <row r="682" spans="11:11">
      <c r="K682" s="155"/>
    </row>
    <row r="683" spans="11:11">
      <c r="K683" s="155"/>
    </row>
    <row r="684" spans="11:11">
      <c r="K684" s="155"/>
    </row>
    <row r="685" spans="11:11">
      <c r="K685" s="155"/>
    </row>
    <row r="686" spans="11:11">
      <c r="K686" s="155"/>
    </row>
    <row r="687" spans="11:11">
      <c r="K687" s="155"/>
    </row>
    <row r="688" spans="11:11">
      <c r="K688" s="155"/>
    </row>
    <row r="689" spans="11:11">
      <c r="K689" s="155"/>
    </row>
    <row r="690" spans="11:11">
      <c r="K690" s="155"/>
    </row>
    <row r="691" spans="11:11">
      <c r="K691" s="155"/>
    </row>
    <row r="692" spans="11:11">
      <c r="K692" s="155"/>
    </row>
    <row r="693" spans="11:11">
      <c r="K693" s="155"/>
    </row>
    <row r="694" spans="11:11">
      <c r="K694" s="155"/>
    </row>
    <row r="695" spans="11:11">
      <c r="K695" s="155"/>
    </row>
    <row r="696" spans="11:11">
      <c r="K696" s="155"/>
    </row>
    <row r="697" spans="11:11">
      <c r="K697" s="155"/>
    </row>
    <row r="698" spans="11:11">
      <c r="K698" s="155"/>
    </row>
    <row r="699" spans="11:11">
      <c r="K699" s="155"/>
    </row>
    <row r="700" spans="11:11">
      <c r="K700" s="155"/>
    </row>
    <row r="701" spans="11:11">
      <c r="K701" s="155"/>
    </row>
    <row r="702" spans="11:11">
      <c r="K702" s="155"/>
    </row>
    <row r="703" spans="11:11">
      <c r="K703" s="155"/>
    </row>
    <row r="704" spans="11:11">
      <c r="K704" s="155"/>
    </row>
    <row r="705" spans="11:11">
      <c r="K705" s="155"/>
    </row>
    <row r="706" spans="11:11">
      <c r="K706" s="155"/>
    </row>
    <row r="707" spans="11:11">
      <c r="K707" s="155"/>
    </row>
    <row r="708" spans="11:11">
      <c r="K708" s="155"/>
    </row>
    <row r="709" spans="11:11">
      <c r="K709" s="155"/>
    </row>
    <row r="710" spans="11:11">
      <c r="K710" s="155"/>
    </row>
    <row r="711" spans="11:11">
      <c r="K711" s="155"/>
    </row>
    <row r="712" spans="11:11">
      <c r="K712" s="155"/>
    </row>
    <row r="713" spans="11:11">
      <c r="K713" s="155"/>
    </row>
    <row r="714" spans="11:11">
      <c r="K714" s="155"/>
    </row>
    <row r="715" spans="11:11">
      <c r="K715" s="155"/>
    </row>
    <row r="716" spans="11:11">
      <c r="K716" s="155"/>
    </row>
    <row r="717" spans="11:11">
      <c r="K717" s="155"/>
    </row>
    <row r="718" spans="11:11">
      <c r="K718" s="155"/>
    </row>
    <row r="719" spans="11:11">
      <c r="K719" s="155"/>
    </row>
    <row r="720" spans="11:11">
      <c r="K720" s="155"/>
    </row>
    <row r="721" spans="11:11">
      <c r="K721" s="155"/>
    </row>
    <row r="722" spans="11:11">
      <c r="K722" s="155"/>
    </row>
    <row r="723" spans="11:11">
      <c r="K723" s="155"/>
    </row>
    <row r="724" spans="11:11">
      <c r="K724" s="155"/>
    </row>
    <row r="725" spans="11:11">
      <c r="K725" s="155"/>
    </row>
    <row r="726" spans="11:11">
      <c r="K726" s="155"/>
    </row>
    <row r="727" spans="11:11">
      <c r="K727" s="155"/>
    </row>
    <row r="728" spans="11:11">
      <c r="K728" s="155"/>
    </row>
    <row r="729" spans="11:11">
      <c r="K729" s="155"/>
    </row>
    <row r="730" spans="11:11">
      <c r="K730" s="155"/>
    </row>
    <row r="731" spans="11:11">
      <c r="K731" s="155"/>
    </row>
    <row r="732" spans="11:11">
      <c r="K732" s="155"/>
    </row>
    <row r="733" spans="11:11">
      <c r="K733" s="155"/>
    </row>
    <row r="734" spans="11:11">
      <c r="K734" s="155"/>
    </row>
    <row r="735" spans="11:11">
      <c r="K735" s="155"/>
    </row>
    <row r="736" spans="11:11">
      <c r="K736" s="155"/>
    </row>
    <row r="737" spans="11:11">
      <c r="K737" s="155"/>
    </row>
    <row r="738" spans="11:11">
      <c r="K738" s="155"/>
    </row>
    <row r="739" spans="11:11">
      <c r="K739" s="155"/>
    </row>
    <row r="740" spans="11:11">
      <c r="K740" s="155"/>
    </row>
    <row r="741" spans="11:11">
      <c r="K741" s="155"/>
    </row>
    <row r="742" spans="11:11">
      <c r="K742" s="155"/>
    </row>
    <row r="743" spans="11:11">
      <c r="K743" s="155"/>
    </row>
    <row r="744" spans="11:11">
      <c r="K744" s="155"/>
    </row>
    <row r="745" spans="11:11">
      <c r="K745" s="155"/>
    </row>
    <row r="746" spans="11:11">
      <c r="K746" s="155"/>
    </row>
    <row r="747" spans="11:11">
      <c r="K747" s="155"/>
    </row>
    <row r="748" spans="11:11">
      <c r="K748" s="155"/>
    </row>
    <row r="749" spans="11:11">
      <c r="K749" s="155"/>
    </row>
    <row r="750" spans="11:11">
      <c r="K750" s="155"/>
    </row>
    <row r="751" spans="11:11">
      <c r="K751" s="155"/>
    </row>
    <row r="752" spans="11:11">
      <c r="K752" s="155"/>
    </row>
    <row r="753" spans="11:11">
      <c r="K753" s="155"/>
    </row>
    <row r="754" spans="11:11">
      <c r="K754" s="155"/>
    </row>
    <row r="755" spans="11:11">
      <c r="K755" s="155"/>
    </row>
    <row r="756" spans="11:11">
      <c r="K756" s="155"/>
    </row>
    <row r="757" spans="11:11">
      <c r="K757" s="155"/>
    </row>
    <row r="758" spans="11:11">
      <c r="K758" s="155"/>
    </row>
    <row r="759" spans="11:11">
      <c r="K759" s="155"/>
    </row>
    <row r="760" spans="11:11">
      <c r="K760" s="155"/>
    </row>
    <row r="761" spans="11:11">
      <c r="K761" s="155"/>
    </row>
    <row r="762" spans="11:11">
      <c r="K762" s="155"/>
    </row>
    <row r="763" spans="11:11">
      <c r="K763" s="155"/>
    </row>
    <row r="764" spans="11:11">
      <c r="K764" s="155"/>
    </row>
    <row r="765" spans="11:11">
      <c r="K765" s="155"/>
    </row>
    <row r="766" spans="11:11">
      <c r="K766" s="155"/>
    </row>
    <row r="767" spans="11:11">
      <c r="K767" s="155"/>
    </row>
    <row r="768" spans="11:11">
      <c r="K768" s="155"/>
    </row>
    <row r="769" spans="11:11">
      <c r="K769" s="155"/>
    </row>
    <row r="770" spans="11:11">
      <c r="K770" s="155"/>
    </row>
    <row r="771" spans="11:11">
      <c r="K771" s="155"/>
    </row>
    <row r="772" spans="11:11">
      <c r="K772" s="155"/>
    </row>
    <row r="773" spans="11:11">
      <c r="K773" s="155"/>
    </row>
    <row r="774" spans="11:11">
      <c r="K774" s="155"/>
    </row>
    <row r="775" spans="11:11">
      <c r="K775" s="155"/>
    </row>
    <row r="776" spans="11:11">
      <c r="K776" s="155"/>
    </row>
    <row r="777" spans="11:11">
      <c r="K777" s="155"/>
    </row>
    <row r="778" spans="11:11">
      <c r="K778" s="155"/>
    </row>
    <row r="779" spans="11:11">
      <c r="K779" s="155"/>
    </row>
    <row r="780" spans="11:11">
      <c r="K780" s="155"/>
    </row>
    <row r="781" spans="11:11">
      <c r="K781" s="155"/>
    </row>
    <row r="782" spans="11:11">
      <c r="K782" s="155"/>
    </row>
    <row r="783" spans="11:11">
      <c r="K783" s="155"/>
    </row>
    <row r="784" spans="11:11">
      <c r="K784" s="155"/>
    </row>
    <row r="785" spans="11:11">
      <c r="K785" s="155"/>
    </row>
    <row r="786" spans="11:11">
      <c r="K786" s="155"/>
    </row>
    <row r="787" spans="11:11">
      <c r="K787" s="155"/>
    </row>
    <row r="788" spans="11:11">
      <c r="K788" s="155"/>
    </row>
    <row r="789" spans="11:11">
      <c r="K789" s="155"/>
    </row>
    <row r="790" spans="11:11">
      <c r="K790" s="155"/>
    </row>
    <row r="791" spans="11:11">
      <c r="K791" s="155"/>
    </row>
    <row r="792" spans="11:11">
      <c r="K792" s="155"/>
    </row>
    <row r="793" spans="11:11">
      <c r="K793" s="155"/>
    </row>
    <row r="794" spans="11:11">
      <c r="K794" s="155"/>
    </row>
    <row r="795" spans="11:11">
      <c r="K795" s="155"/>
    </row>
    <row r="796" spans="11:11">
      <c r="K796" s="155"/>
    </row>
    <row r="797" spans="11:11">
      <c r="K797" s="155"/>
    </row>
    <row r="798" spans="11:11">
      <c r="K798" s="155"/>
    </row>
    <row r="799" spans="11:11">
      <c r="K799" s="155"/>
    </row>
    <row r="800" spans="11:11">
      <c r="K800" s="155"/>
    </row>
    <row r="801" spans="11:11">
      <c r="K801" s="155"/>
    </row>
    <row r="802" spans="11:11">
      <c r="K802" s="155"/>
    </row>
    <row r="803" spans="11:11">
      <c r="K803" s="155"/>
    </row>
    <row r="804" spans="11:11">
      <c r="K804" s="155"/>
    </row>
    <row r="805" spans="11:11">
      <c r="K805" s="155"/>
    </row>
    <row r="806" spans="11:11">
      <c r="K806" s="155"/>
    </row>
    <row r="807" spans="11:11">
      <c r="K807" s="155"/>
    </row>
    <row r="808" spans="11:11">
      <c r="K808" s="155"/>
    </row>
    <row r="809" spans="11:11">
      <c r="K809" s="155"/>
    </row>
    <row r="810" spans="11:11">
      <c r="K810" s="155"/>
    </row>
    <row r="811" spans="11:11">
      <c r="K811" s="155"/>
    </row>
    <row r="812" spans="11:11">
      <c r="K812" s="155"/>
    </row>
    <row r="813" spans="11:11">
      <c r="K813" s="155"/>
    </row>
    <row r="814" spans="11:11">
      <c r="K814" s="155"/>
    </row>
    <row r="815" spans="11:11">
      <c r="K815" s="155"/>
    </row>
    <row r="816" spans="11:11">
      <c r="K816" s="155"/>
    </row>
    <row r="817" spans="11:11">
      <c r="K817" s="155"/>
    </row>
    <row r="818" spans="11:11">
      <c r="K818" s="155"/>
    </row>
    <row r="819" spans="11:11">
      <c r="K819" s="155"/>
    </row>
    <row r="820" spans="11:11">
      <c r="K820" s="155"/>
    </row>
    <row r="821" spans="11:11">
      <c r="K821" s="155"/>
    </row>
    <row r="822" spans="11:11">
      <c r="K822" s="155"/>
    </row>
    <row r="823" spans="11:11">
      <c r="K823" s="155"/>
    </row>
    <row r="824" spans="11:11">
      <c r="K824" s="155"/>
    </row>
    <row r="825" spans="11:11">
      <c r="K825" s="155"/>
    </row>
    <row r="826" spans="11:11">
      <c r="K826" s="155"/>
    </row>
    <row r="827" spans="11:11">
      <c r="K827" s="155"/>
    </row>
    <row r="828" spans="11:11">
      <c r="K828" s="155"/>
    </row>
    <row r="829" spans="11:11">
      <c r="K829" s="155"/>
    </row>
    <row r="830" spans="11:11">
      <c r="K830" s="155"/>
    </row>
    <row r="831" spans="11:11">
      <c r="K831" s="155"/>
    </row>
    <row r="832" spans="11:11">
      <c r="K832" s="155"/>
    </row>
    <row r="833" spans="11:11">
      <c r="K833" s="155"/>
    </row>
    <row r="834" spans="11:11">
      <c r="K834" s="155"/>
    </row>
    <row r="835" spans="11:11">
      <c r="K835" s="155"/>
    </row>
    <row r="836" spans="11:11">
      <c r="K836" s="155"/>
    </row>
    <row r="837" spans="11:11">
      <c r="K837" s="155"/>
    </row>
    <row r="838" spans="11:11">
      <c r="K838" s="155"/>
    </row>
    <row r="839" spans="11:11">
      <c r="K839" s="155"/>
    </row>
    <row r="840" spans="11:11">
      <c r="K840" s="155"/>
    </row>
    <row r="841" spans="11:11">
      <c r="K841" s="155"/>
    </row>
    <row r="842" spans="11:11">
      <c r="K842" s="155"/>
    </row>
    <row r="843" spans="11:11">
      <c r="K843" s="155"/>
    </row>
    <row r="844" spans="11:11">
      <c r="K844" s="155"/>
    </row>
    <row r="845" spans="11:11">
      <c r="K845" s="155"/>
    </row>
    <row r="846" spans="11:11">
      <c r="K846" s="155"/>
    </row>
    <row r="847" spans="11:11">
      <c r="K847" s="155"/>
    </row>
    <row r="848" spans="11:11">
      <c r="K848" s="155"/>
    </row>
    <row r="849" spans="11:11">
      <c r="K849" s="155"/>
    </row>
    <row r="850" spans="11:11">
      <c r="K850" s="155"/>
    </row>
    <row r="851" spans="11:11">
      <c r="K851" s="155"/>
    </row>
    <row r="852" spans="11:11">
      <c r="K852" s="155"/>
    </row>
    <row r="853" spans="11:11">
      <c r="K853" s="155"/>
    </row>
    <row r="854" spans="11:11">
      <c r="K854" s="155"/>
    </row>
    <row r="855" spans="11:11">
      <c r="K855" s="155"/>
    </row>
    <row r="856" spans="11:11">
      <c r="K856" s="155"/>
    </row>
    <row r="857" spans="11:11">
      <c r="K857" s="155"/>
    </row>
    <row r="858" spans="11:11">
      <c r="K858" s="155"/>
    </row>
    <row r="859" spans="11:11">
      <c r="K859" s="155"/>
    </row>
    <row r="860" spans="11:11">
      <c r="K860" s="155"/>
    </row>
    <row r="861" spans="11:11">
      <c r="K861" s="155"/>
    </row>
    <row r="862" spans="11:11">
      <c r="K862" s="155"/>
    </row>
    <row r="863" spans="11:11">
      <c r="K863" s="155"/>
    </row>
    <row r="864" spans="11:11">
      <c r="K864" s="155"/>
    </row>
    <row r="865" spans="11:11">
      <c r="K865" s="155"/>
    </row>
    <row r="866" spans="11:11">
      <c r="K866" s="155"/>
    </row>
    <row r="867" spans="11:11">
      <c r="K867" s="155"/>
    </row>
    <row r="868" spans="11:11">
      <c r="K868" s="155"/>
    </row>
    <row r="869" spans="11:11">
      <c r="K869" s="155"/>
    </row>
    <row r="870" spans="11:11">
      <c r="K870" s="155"/>
    </row>
    <row r="871" spans="11:11">
      <c r="K871" s="155"/>
    </row>
    <row r="872" spans="11:11">
      <c r="K872" s="155"/>
    </row>
    <row r="873" spans="11:11">
      <c r="K873" s="155"/>
    </row>
    <row r="874" spans="11:11">
      <c r="K874" s="155"/>
    </row>
    <row r="875" spans="11:11">
      <c r="K875" s="155"/>
    </row>
    <row r="876" spans="11:11">
      <c r="K876" s="155"/>
    </row>
    <row r="877" spans="11:11">
      <c r="K877" s="155"/>
    </row>
    <row r="878" spans="11:11">
      <c r="K878" s="155"/>
    </row>
    <row r="879" spans="11:11">
      <c r="K879" s="155"/>
    </row>
    <row r="880" spans="11:11">
      <c r="K880" s="155"/>
    </row>
    <row r="881" spans="11:11">
      <c r="K881" s="155"/>
    </row>
    <row r="882" spans="11:11">
      <c r="K882" s="155"/>
    </row>
    <row r="883" spans="11:11">
      <c r="K883" s="155"/>
    </row>
    <row r="884" spans="11:11">
      <c r="K884" s="155"/>
    </row>
    <row r="885" spans="11:11">
      <c r="K885" s="155"/>
    </row>
    <row r="886" spans="11:11">
      <c r="K886" s="155"/>
    </row>
    <row r="887" spans="11:11">
      <c r="K887" s="155"/>
    </row>
    <row r="888" spans="11:11">
      <c r="K888" s="155"/>
    </row>
    <row r="889" spans="11:11">
      <c r="K889" s="155"/>
    </row>
    <row r="890" spans="11:11">
      <c r="K890" s="155"/>
    </row>
    <row r="891" spans="11:11">
      <c r="K891" s="155"/>
    </row>
    <row r="892" spans="11:11">
      <c r="K892" s="155"/>
    </row>
    <row r="893" spans="11:11">
      <c r="K893" s="155"/>
    </row>
    <row r="894" spans="11:11">
      <c r="K894" s="155"/>
    </row>
    <row r="895" spans="11:11">
      <c r="K895" s="155"/>
    </row>
    <row r="896" spans="11:11">
      <c r="K896" s="155"/>
    </row>
    <row r="897" spans="11:11">
      <c r="K897" s="155"/>
    </row>
    <row r="898" spans="11:11">
      <c r="K898" s="155"/>
    </row>
    <row r="899" spans="11:11">
      <c r="K899" s="155"/>
    </row>
    <row r="900" spans="11:11">
      <c r="K900" s="155"/>
    </row>
    <row r="901" spans="11:11">
      <c r="K901" s="155"/>
    </row>
    <row r="902" spans="11:11">
      <c r="K902" s="155"/>
    </row>
    <row r="903" spans="11:11">
      <c r="K903" s="155"/>
    </row>
    <row r="904" spans="11:11">
      <c r="K904" s="155"/>
    </row>
    <row r="905" spans="11:11">
      <c r="K905" s="155"/>
    </row>
    <row r="906" spans="11:11">
      <c r="K906" s="155"/>
    </row>
    <row r="907" spans="11:11">
      <c r="K907" s="155"/>
    </row>
    <row r="908" spans="11:11">
      <c r="K908" s="155"/>
    </row>
    <row r="909" spans="11:11">
      <c r="K909" s="155"/>
    </row>
    <row r="910" spans="11:11">
      <c r="K910" s="155"/>
    </row>
    <row r="911" spans="11:11">
      <c r="K911" s="155"/>
    </row>
    <row r="912" spans="11:11">
      <c r="K912" s="155"/>
    </row>
    <row r="913" spans="11:11">
      <c r="K913" s="155"/>
    </row>
    <row r="914" spans="11:11">
      <c r="K914" s="155"/>
    </row>
    <row r="915" spans="11:11">
      <c r="K915" s="155"/>
    </row>
    <row r="916" spans="11:11">
      <c r="K916" s="155"/>
    </row>
    <row r="917" spans="11:11">
      <c r="K917" s="155"/>
    </row>
    <row r="918" spans="11:11">
      <c r="K918" s="155"/>
    </row>
    <row r="919" spans="11:11">
      <c r="K919" s="155"/>
    </row>
    <row r="920" spans="11:11">
      <c r="K920" s="155"/>
    </row>
    <row r="921" spans="11:11">
      <c r="K921" s="155"/>
    </row>
    <row r="922" spans="11:11">
      <c r="K922" s="155"/>
    </row>
    <row r="923" spans="11:11">
      <c r="K923" s="155"/>
    </row>
    <row r="924" spans="11:11">
      <c r="K924" s="155"/>
    </row>
    <row r="925" spans="11:11">
      <c r="K925" s="155"/>
    </row>
    <row r="926" spans="11:11">
      <c r="K926" s="155"/>
    </row>
    <row r="927" spans="11:11">
      <c r="K927" s="155"/>
    </row>
    <row r="928" spans="11:11">
      <c r="K928" s="155"/>
    </row>
    <row r="929" spans="11:11">
      <c r="K929" s="155"/>
    </row>
    <row r="930" spans="11:11">
      <c r="K930" s="155"/>
    </row>
    <row r="931" spans="11:11">
      <c r="K931" s="155"/>
    </row>
    <row r="932" spans="11:11">
      <c r="K932" s="155"/>
    </row>
    <row r="933" spans="11:11">
      <c r="K933" s="155"/>
    </row>
    <row r="934" spans="11:11">
      <c r="K934" s="155"/>
    </row>
    <row r="935" spans="11:11">
      <c r="K935" s="155"/>
    </row>
    <row r="936" spans="11:11">
      <c r="K936" s="155"/>
    </row>
    <row r="937" spans="11:11">
      <c r="K937" s="155"/>
    </row>
    <row r="938" spans="11:11">
      <c r="K938" s="155"/>
    </row>
    <row r="939" spans="11:11">
      <c r="K939" s="155"/>
    </row>
    <row r="940" spans="11:11">
      <c r="K940" s="155"/>
    </row>
    <row r="941" spans="11:11">
      <c r="K941" s="155"/>
    </row>
    <row r="942" spans="11:11">
      <c r="K942" s="155"/>
    </row>
    <row r="943" spans="11:11">
      <c r="K943" s="155"/>
    </row>
    <row r="944" spans="11:11">
      <c r="K944" s="155"/>
    </row>
    <row r="945" spans="11:11">
      <c r="K945" s="155"/>
    </row>
    <row r="946" spans="11:11">
      <c r="K946" s="155"/>
    </row>
    <row r="947" spans="11:11">
      <c r="K947" s="155"/>
    </row>
    <row r="948" spans="11:11">
      <c r="K948" s="155"/>
    </row>
    <row r="949" spans="11:11">
      <c r="K949" s="155"/>
    </row>
    <row r="950" spans="11:11">
      <c r="K950" s="155"/>
    </row>
    <row r="951" spans="11:11">
      <c r="K951" s="155"/>
    </row>
    <row r="952" spans="11:11">
      <c r="K952" s="155"/>
    </row>
    <row r="953" spans="11:11">
      <c r="K953" s="155"/>
    </row>
    <row r="954" spans="11:11">
      <c r="K954" s="155"/>
    </row>
    <row r="955" spans="11:11">
      <c r="K955" s="155"/>
    </row>
    <row r="956" spans="11:11">
      <c r="K956" s="155"/>
    </row>
    <row r="957" spans="11:11">
      <c r="K957" s="155"/>
    </row>
    <row r="958" spans="11:11">
      <c r="K958" s="155"/>
    </row>
    <row r="959" spans="11:11">
      <c r="K959" s="155"/>
    </row>
    <row r="960" spans="11:11">
      <c r="K960" s="155"/>
    </row>
    <row r="961" spans="11:11">
      <c r="K961" s="155"/>
    </row>
    <row r="962" spans="11:11">
      <c r="K962" s="155"/>
    </row>
    <row r="963" spans="11:11">
      <c r="K963" s="155"/>
    </row>
    <row r="964" spans="11:11">
      <c r="K964" s="155"/>
    </row>
    <row r="965" spans="11:11">
      <c r="K965" s="155"/>
    </row>
    <row r="966" spans="11:11">
      <c r="K966" s="155"/>
    </row>
    <row r="967" spans="11:11">
      <c r="K967" s="155"/>
    </row>
    <row r="968" spans="11:11">
      <c r="K968" s="155"/>
    </row>
    <row r="969" spans="11:11">
      <c r="K969" s="155"/>
    </row>
    <row r="970" spans="11:11">
      <c r="K970" s="155"/>
    </row>
    <row r="971" spans="11:11">
      <c r="K971" s="155"/>
    </row>
    <row r="972" spans="11:11">
      <c r="K972" s="155"/>
    </row>
    <row r="973" spans="11:11">
      <c r="K973" s="155"/>
    </row>
    <row r="974" spans="11:11">
      <c r="K974" s="155"/>
    </row>
    <row r="975" spans="11:11">
      <c r="K975" s="155"/>
    </row>
    <row r="976" spans="11:11">
      <c r="K976" s="155"/>
    </row>
    <row r="977" spans="11:11">
      <c r="K977" s="155"/>
    </row>
    <row r="978" spans="11:11">
      <c r="K978" s="155"/>
    </row>
    <row r="979" spans="11:11">
      <c r="K979" s="155"/>
    </row>
    <row r="980" spans="11:11">
      <c r="K980" s="155"/>
    </row>
    <row r="981" spans="11:11">
      <c r="K981" s="155"/>
    </row>
    <row r="982" spans="11:11">
      <c r="K982" s="155"/>
    </row>
    <row r="983" spans="11:11">
      <c r="K983" s="155"/>
    </row>
    <row r="984" spans="11:11">
      <c r="K984" s="155"/>
    </row>
    <row r="985" spans="11:11">
      <c r="K985" s="155"/>
    </row>
    <row r="986" spans="11:11">
      <c r="K986" s="155"/>
    </row>
    <row r="987" spans="11:11">
      <c r="K987" s="155"/>
    </row>
    <row r="988" spans="11:11">
      <c r="K988" s="155"/>
    </row>
    <row r="989" spans="11:11">
      <c r="K989" s="155"/>
    </row>
    <row r="990" spans="11:11">
      <c r="K990" s="155"/>
    </row>
    <row r="991" spans="11:11">
      <c r="K991" s="155"/>
    </row>
    <row r="992" spans="11:11">
      <c r="K992" s="155"/>
    </row>
    <row r="993" spans="11:11">
      <c r="K993" s="155"/>
    </row>
    <row r="994" spans="11:11">
      <c r="K994" s="155"/>
    </row>
    <row r="995" spans="11:11">
      <c r="K995" s="155"/>
    </row>
    <row r="996" spans="11:11">
      <c r="K996" s="155"/>
    </row>
    <row r="997" spans="11:11">
      <c r="K997" s="155"/>
    </row>
    <row r="998" spans="11:11">
      <c r="K998" s="155"/>
    </row>
    <row r="999" spans="11:11">
      <c r="K999" s="155"/>
    </row>
    <row r="1000" spans="11:11">
      <c r="K1000" s="155"/>
    </row>
    <row r="1001" spans="11:11">
      <c r="K1001" s="155"/>
    </row>
    <row r="1002" spans="11:11">
      <c r="K1002" s="155"/>
    </row>
    <row r="1003" spans="11:11">
      <c r="K1003" s="155"/>
    </row>
    <row r="1004" spans="11:11">
      <c r="K1004" s="155"/>
    </row>
    <row r="1005" spans="11:11">
      <c r="K1005" s="155"/>
    </row>
    <row r="1006" spans="11:11">
      <c r="K1006" s="155"/>
    </row>
    <row r="1007" spans="11:11">
      <c r="K1007" s="155"/>
    </row>
    <row r="1008" spans="11:11">
      <c r="K1008" s="155"/>
    </row>
    <row r="1009" spans="11:11">
      <c r="K1009" s="155"/>
    </row>
    <row r="1010" spans="11:11">
      <c r="K1010" s="155"/>
    </row>
    <row r="1011" spans="11:11">
      <c r="K1011" s="155"/>
    </row>
    <row r="1012" spans="11:11">
      <c r="K1012" s="155"/>
    </row>
  </sheetData>
  <customSheetViews>
    <customSheetView guid="{51531B83-BDD7-4890-A744-04812A317369}" scale="90">
      <selection activeCell="D2" sqref="D2"/>
      <pageMargins left="0.7" right="0.7" top="0.75" bottom="0.75" header="0.3" footer="0.3"/>
      <pageSetup paperSize="9" orientation="portrait" r:id="rId1"/>
    </customSheetView>
  </customSheetViews>
  <pageMargins left="0.7" right="0.7" top="0.75" bottom="0.75" header="0.3" footer="0.3"/>
  <pageSetup paperSize="9" orientation="portrait" r:id="rId2"/>
</worksheet>
</file>

<file path=xl/worksheets/sheet10.xml><?xml version="1.0" encoding="utf-8"?>
<worksheet xmlns="http://schemas.openxmlformats.org/spreadsheetml/2006/main" xmlns:r="http://schemas.openxmlformats.org/officeDocument/2006/relationships">
  <sheetPr codeName="Sheet9"/>
  <dimension ref="A1:B250"/>
  <sheetViews>
    <sheetView workbookViewId="0">
      <selection activeCell="B134" sqref="B134"/>
    </sheetView>
  </sheetViews>
  <sheetFormatPr defaultColWidth="8.875" defaultRowHeight="12.75"/>
  <cols>
    <col min="1" max="1" width="20.625" style="65" customWidth="1"/>
    <col min="2" max="2" width="57.125" style="65" customWidth="1"/>
    <col min="3" max="16384" width="8.875" style="65"/>
  </cols>
  <sheetData>
    <row r="1" spans="1:2">
      <c r="A1" s="64" t="s">
        <v>869</v>
      </c>
      <c r="B1" s="64" t="s">
        <v>12698</v>
      </c>
    </row>
    <row r="2" spans="1:2">
      <c r="A2" t="s">
        <v>12435</v>
      </c>
      <c r="B2" t="s">
        <v>12926</v>
      </c>
    </row>
    <row r="3" spans="1:2">
      <c r="A3" t="s">
        <v>12448</v>
      </c>
      <c r="B3" t="s">
        <v>12936</v>
      </c>
    </row>
    <row r="4" spans="1:2">
      <c r="A4" t="s">
        <v>12439</v>
      </c>
      <c r="B4" t="s">
        <v>12929</v>
      </c>
    </row>
    <row r="5" spans="1:2">
      <c r="A5" t="s">
        <v>12495</v>
      </c>
      <c r="B5" t="s">
        <v>12974</v>
      </c>
    </row>
    <row r="6" spans="1:2">
      <c r="A6" t="s">
        <v>12444</v>
      </c>
      <c r="B6" t="s">
        <v>12934</v>
      </c>
    </row>
    <row r="7" spans="1:2">
      <c r="A7" t="s">
        <v>12433</v>
      </c>
      <c r="B7" t="s">
        <v>1081</v>
      </c>
    </row>
    <row r="8" spans="1:2">
      <c r="A8" t="s">
        <v>12441</v>
      </c>
      <c r="B8" t="s">
        <v>12931</v>
      </c>
    </row>
    <row r="9" spans="1:2">
      <c r="A9" t="s">
        <v>12437</v>
      </c>
      <c r="B9" t="s">
        <v>12928</v>
      </c>
    </row>
    <row r="10" spans="1:2">
      <c r="A10" t="s">
        <v>12442</v>
      </c>
      <c r="B10" t="s">
        <v>12932</v>
      </c>
    </row>
    <row r="11" spans="1:2">
      <c r="A11" t="s">
        <v>12436</v>
      </c>
      <c r="B11" t="s">
        <v>12927</v>
      </c>
    </row>
    <row r="12" spans="1:2">
      <c r="A12" t="s">
        <v>12443</v>
      </c>
      <c r="B12" t="s">
        <v>12933</v>
      </c>
    </row>
    <row r="13" spans="1:2">
      <c r="A13" t="s">
        <v>12440</v>
      </c>
      <c r="B13" t="s">
        <v>12930</v>
      </c>
    </row>
    <row r="14" spans="1:2">
      <c r="A14" t="s">
        <v>12447</v>
      </c>
      <c r="B14" t="s">
        <v>12935</v>
      </c>
    </row>
    <row r="15" spans="1:2">
      <c r="A15" t="s">
        <v>12446</v>
      </c>
      <c r="B15" t="s">
        <v>1083</v>
      </c>
    </row>
    <row r="16" spans="1:2">
      <c r="A16" t="s">
        <v>12445</v>
      </c>
      <c r="B16" t="s">
        <v>1084</v>
      </c>
    </row>
    <row r="17" spans="1:2">
      <c r="A17" t="s">
        <v>12449</v>
      </c>
      <c r="B17" t="s">
        <v>12937</v>
      </c>
    </row>
    <row r="18" spans="1:2">
      <c r="A18" t="s">
        <v>12465</v>
      </c>
      <c r="B18" t="s">
        <v>12950</v>
      </c>
    </row>
    <row r="19" spans="1:2">
      <c r="A19" t="s">
        <v>12456</v>
      </c>
      <c r="B19" t="s">
        <v>12943</v>
      </c>
    </row>
    <row r="20" spans="1:2">
      <c r="A20" t="s">
        <v>12452</v>
      </c>
      <c r="B20" t="s">
        <v>12940</v>
      </c>
    </row>
    <row r="21" spans="1:2">
      <c r="A21" t="s">
        <v>12451</v>
      </c>
      <c r="B21" t="s">
        <v>12939</v>
      </c>
    </row>
    <row r="22" spans="1:2">
      <c r="A22" t="s">
        <v>12469</v>
      </c>
      <c r="B22" t="s">
        <v>12954</v>
      </c>
    </row>
    <row r="23" spans="1:2">
      <c r="A23" t="s">
        <v>12453</v>
      </c>
      <c r="B23" t="s">
        <v>1085</v>
      </c>
    </row>
    <row r="24" spans="1:2">
      <c r="A24" t="s">
        <v>12470</v>
      </c>
      <c r="B24" t="s">
        <v>12955</v>
      </c>
    </row>
    <row r="25" spans="1:2">
      <c r="A25" t="s">
        <v>12458</v>
      </c>
      <c r="B25" t="s">
        <v>12945</v>
      </c>
    </row>
    <row r="26" spans="1:2">
      <c r="A26" t="s">
        <v>12460</v>
      </c>
      <c r="B26" t="s">
        <v>12947</v>
      </c>
    </row>
    <row r="27" spans="1:2">
      <c r="A27" t="s">
        <v>12466</v>
      </c>
      <c r="B27" t="s">
        <v>12951</v>
      </c>
    </row>
    <row r="28" spans="1:2">
      <c r="A28" t="s">
        <v>12462</v>
      </c>
      <c r="B28" t="s">
        <v>2413</v>
      </c>
    </row>
    <row r="29" spans="1:2">
      <c r="A29" t="s">
        <v>12463</v>
      </c>
      <c r="B29" t="s">
        <v>12949</v>
      </c>
    </row>
    <row r="30" spans="1:2">
      <c r="A30" t="s">
        <v>12450</v>
      </c>
      <c r="B30" t="s">
        <v>12938</v>
      </c>
    </row>
    <row r="31" spans="1:2">
      <c r="A31" t="s">
        <v>12468</v>
      </c>
      <c r="B31" t="s">
        <v>12953</v>
      </c>
    </row>
    <row r="32" spans="1:2">
      <c r="A32" t="s">
        <v>12467</v>
      </c>
      <c r="B32" t="s">
        <v>12952</v>
      </c>
    </row>
    <row r="33" spans="1:2">
      <c r="A33" t="s">
        <v>12464</v>
      </c>
      <c r="B33" t="s">
        <v>1086</v>
      </c>
    </row>
    <row r="34" spans="1:2">
      <c r="A34" t="s">
        <v>12539</v>
      </c>
      <c r="B34" t="s">
        <v>13012</v>
      </c>
    </row>
    <row r="35" spans="1:2">
      <c r="A35" t="s">
        <v>12461</v>
      </c>
      <c r="B35" t="s">
        <v>12948</v>
      </c>
    </row>
    <row r="36" spans="1:2">
      <c r="A36" t="s">
        <v>12455</v>
      </c>
      <c r="B36" t="s">
        <v>12942</v>
      </c>
    </row>
    <row r="37" spans="1:2">
      <c r="A37" t="s">
        <v>12454</v>
      </c>
      <c r="B37" t="s">
        <v>12941</v>
      </c>
    </row>
    <row r="38" spans="1:2">
      <c r="A38" t="s">
        <v>12457</v>
      </c>
      <c r="B38" t="s">
        <v>12944</v>
      </c>
    </row>
    <row r="39" spans="1:2">
      <c r="A39" t="s">
        <v>12485</v>
      </c>
      <c r="B39" t="s">
        <v>12966</v>
      </c>
    </row>
    <row r="40" spans="1:2">
      <c r="A40" t="s">
        <v>12550</v>
      </c>
      <c r="B40" t="s">
        <v>13020</v>
      </c>
    </row>
    <row r="41" spans="1:2">
      <c r="A41" t="s">
        <v>12480</v>
      </c>
      <c r="B41" t="s">
        <v>12962</v>
      </c>
    </row>
    <row r="42" spans="1:2">
      <c r="A42" t="s">
        <v>12471</v>
      </c>
      <c r="B42" t="s">
        <v>1087</v>
      </c>
    </row>
    <row r="43" spans="1:2">
      <c r="A43" t="s">
        <v>12557</v>
      </c>
      <c r="B43" t="s">
        <v>13026</v>
      </c>
    </row>
    <row r="44" spans="1:2">
      <c r="A44" t="s">
        <v>12474</v>
      </c>
      <c r="B44" t="s">
        <v>12958</v>
      </c>
    </row>
    <row r="45" spans="1:2">
      <c r="A45" t="s">
        <v>12647</v>
      </c>
      <c r="B45" t="s">
        <v>13100</v>
      </c>
    </row>
    <row r="46" spans="1:2">
      <c r="A46" t="s">
        <v>12479</v>
      </c>
      <c r="B46" t="s">
        <v>1089</v>
      </c>
    </row>
    <row r="47" spans="1:2">
      <c r="A47" t="s">
        <v>12481</v>
      </c>
      <c r="B47" t="s">
        <v>1090</v>
      </c>
    </row>
    <row r="48" spans="1:2">
      <c r="A48" t="s">
        <v>12487</v>
      </c>
      <c r="B48" t="s">
        <v>12968</v>
      </c>
    </row>
    <row r="49" spans="1:2">
      <c r="A49" t="s">
        <v>12472</v>
      </c>
      <c r="B49" t="s">
        <v>12956</v>
      </c>
    </row>
    <row r="50" spans="1:2">
      <c r="A50" t="s">
        <v>12482</v>
      </c>
      <c r="B50" t="s">
        <v>12963</v>
      </c>
    </row>
    <row r="51" spans="1:2">
      <c r="A51" t="s">
        <v>12552</v>
      </c>
      <c r="B51" t="s">
        <v>13022</v>
      </c>
    </row>
    <row r="52" spans="1:2">
      <c r="A52" t="s">
        <v>12475</v>
      </c>
      <c r="B52" t="s">
        <v>12959</v>
      </c>
    </row>
    <row r="53" spans="1:2">
      <c r="A53" t="s">
        <v>12473</v>
      </c>
      <c r="B53" t="s">
        <v>12957</v>
      </c>
    </row>
    <row r="54" spans="1:2">
      <c r="A54" t="s">
        <v>12478</v>
      </c>
      <c r="B54" t="s">
        <v>12961</v>
      </c>
    </row>
    <row r="55" spans="1:2">
      <c r="A55" t="s">
        <v>12483</v>
      </c>
      <c r="B55" t="s">
        <v>12964</v>
      </c>
    </row>
    <row r="56" spans="1:2">
      <c r="A56" t="s">
        <v>12477</v>
      </c>
      <c r="B56" t="s">
        <v>12960</v>
      </c>
    </row>
    <row r="57" spans="1:2">
      <c r="A57" t="s">
        <v>12531</v>
      </c>
      <c r="B57" t="s">
        <v>13006</v>
      </c>
    </row>
    <row r="58" spans="1:2">
      <c r="A58" t="s">
        <v>12484</v>
      </c>
      <c r="B58" t="s">
        <v>12965</v>
      </c>
    </row>
    <row r="59" spans="1:2">
      <c r="A59" t="s">
        <v>12486</v>
      </c>
      <c r="B59" t="s">
        <v>12967</v>
      </c>
    </row>
    <row r="60" spans="1:2">
      <c r="A60" t="s">
        <v>12488</v>
      </c>
      <c r="B60" t="s">
        <v>12969</v>
      </c>
    </row>
    <row r="61" spans="1:2">
      <c r="A61" t="s">
        <v>12489</v>
      </c>
      <c r="B61" t="s">
        <v>13474</v>
      </c>
    </row>
    <row r="62" spans="1:2">
      <c r="A62" t="s">
        <v>12492</v>
      </c>
      <c r="B62" t="s">
        <v>12971</v>
      </c>
    </row>
    <row r="63" spans="1:2">
      <c r="A63" t="s">
        <v>12491</v>
      </c>
      <c r="B63" t="s">
        <v>12970</v>
      </c>
    </row>
    <row r="64" spans="1:2">
      <c r="A64" t="s">
        <v>12493</v>
      </c>
      <c r="B64" t="s">
        <v>12972</v>
      </c>
    </row>
    <row r="65" spans="1:2">
      <c r="A65" t="s">
        <v>12494</v>
      </c>
      <c r="B65" t="s">
        <v>12973</v>
      </c>
    </row>
    <row r="66" spans="1:2">
      <c r="A66" t="s">
        <v>12496</v>
      </c>
      <c r="B66" t="s">
        <v>12975</v>
      </c>
    </row>
    <row r="67" spans="1:2">
      <c r="A67" t="s">
        <v>12498</v>
      </c>
      <c r="B67" t="s">
        <v>12976</v>
      </c>
    </row>
    <row r="68" spans="1:2">
      <c r="A68" t="s">
        <v>12642</v>
      </c>
      <c r="B68" t="s">
        <v>13096</v>
      </c>
    </row>
    <row r="69" spans="1:2">
      <c r="A69" t="s">
        <v>12521</v>
      </c>
      <c r="B69" t="s">
        <v>12996</v>
      </c>
    </row>
    <row r="70" spans="1:2">
      <c r="A70" t="s">
        <v>12500</v>
      </c>
      <c r="B70" t="s">
        <v>12978</v>
      </c>
    </row>
    <row r="71" spans="1:2">
      <c r="A71" t="s">
        <v>12497</v>
      </c>
      <c r="B71" t="s">
        <v>1093</v>
      </c>
    </row>
    <row r="72" spans="1:2">
      <c r="A72" t="s">
        <v>12645</v>
      </c>
      <c r="B72" t="s">
        <v>13475</v>
      </c>
    </row>
    <row r="73" spans="1:2">
      <c r="A73" t="s">
        <v>12502</v>
      </c>
      <c r="B73" t="s">
        <v>12979</v>
      </c>
    </row>
    <row r="74" spans="1:2">
      <c r="A74" t="s">
        <v>12505</v>
      </c>
      <c r="B74" t="s">
        <v>12982</v>
      </c>
    </row>
    <row r="75" spans="1:2">
      <c r="A75" t="s">
        <v>12507</v>
      </c>
      <c r="B75" t="s">
        <v>12984</v>
      </c>
    </row>
    <row r="76" spans="1:2">
      <c r="A76" t="s">
        <v>12504</v>
      </c>
      <c r="B76" t="s">
        <v>12981</v>
      </c>
    </row>
    <row r="77" spans="1:2">
      <c r="A77" t="s">
        <v>12503</v>
      </c>
      <c r="B77" t="s">
        <v>12980</v>
      </c>
    </row>
    <row r="78" spans="1:2">
      <c r="A78" t="s">
        <v>12508</v>
      </c>
      <c r="B78" t="s">
        <v>1094</v>
      </c>
    </row>
    <row r="79" spans="1:2">
      <c r="A79" t="s">
        <v>12513</v>
      </c>
      <c r="B79" t="s">
        <v>12988</v>
      </c>
    </row>
    <row r="80" spans="1:2">
      <c r="A80" t="s">
        <v>12607</v>
      </c>
      <c r="B80" t="s">
        <v>13068</v>
      </c>
    </row>
    <row r="81" spans="1:2">
      <c r="A81" t="s">
        <v>12648</v>
      </c>
      <c r="B81" t="s">
        <v>13101</v>
      </c>
    </row>
    <row r="82" spans="1:2">
      <c r="A82" t="s">
        <v>12509</v>
      </c>
      <c r="B82" t="s">
        <v>12985</v>
      </c>
    </row>
    <row r="83" spans="1:2">
      <c r="A83" t="s">
        <v>12518</v>
      </c>
      <c r="B83" t="s">
        <v>12993</v>
      </c>
    </row>
    <row r="84" spans="1:2">
      <c r="A84" t="s">
        <v>12512</v>
      </c>
      <c r="B84" t="s">
        <v>12987</v>
      </c>
    </row>
    <row r="85" spans="1:2">
      <c r="A85" t="s">
        <v>12490</v>
      </c>
      <c r="B85" t="s">
        <v>1091</v>
      </c>
    </row>
    <row r="86" spans="1:2">
      <c r="A86" t="s">
        <v>12515</v>
      </c>
      <c r="B86" t="s">
        <v>12990</v>
      </c>
    </row>
    <row r="87" spans="1:2">
      <c r="A87" t="s">
        <v>12516</v>
      </c>
      <c r="B87" t="s">
        <v>12991</v>
      </c>
    </row>
    <row r="88" spans="1:2">
      <c r="A88" t="s">
        <v>12522</v>
      </c>
      <c r="B88" t="s">
        <v>12997</v>
      </c>
    </row>
    <row r="89" spans="1:2">
      <c r="A89" t="s">
        <v>12517</v>
      </c>
      <c r="B89" t="s">
        <v>12992</v>
      </c>
    </row>
    <row r="90" spans="1:2">
      <c r="A90" t="s">
        <v>12511</v>
      </c>
      <c r="B90" t="s">
        <v>12986</v>
      </c>
    </row>
    <row r="91" spans="1:2">
      <c r="A91" t="s">
        <v>12520</v>
      </c>
      <c r="B91" t="s">
        <v>12995</v>
      </c>
    </row>
    <row r="92" spans="1:2">
      <c r="A92" t="s">
        <v>12525</v>
      </c>
      <c r="B92" t="s">
        <v>13000</v>
      </c>
    </row>
    <row r="93" spans="1:2">
      <c r="A93" t="s">
        <v>12524</v>
      </c>
      <c r="B93" t="s">
        <v>12999</v>
      </c>
    </row>
    <row r="94" spans="1:2">
      <c r="A94" t="s">
        <v>12514</v>
      </c>
      <c r="B94" t="s">
        <v>12989</v>
      </c>
    </row>
    <row r="95" spans="1:2">
      <c r="A95" t="s">
        <v>12519</v>
      </c>
      <c r="B95" t="s">
        <v>12994</v>
      </c>
    </row>
    <row r="96" spans="1:2">
      <c r="A96" t="s">
        <v>12526</v>
      </c>
      <c r="B96" t="s">
        <v>13001</v>
      </c>
    </row>
    <row r="97" spans="1:2">
      <c r="A97" t="s">
        <v>12527</v>
      </c>
      <c r="B97" t="s">
        <v>13002</v>
      </c>
    </row>
    <row r="98" spans="1:2">
      <c r="A98" t="s">
        <v>12532</v>
      </c>
      <c r="B98" t="s">
        <v>13007</v>
      </c>
    </row>
    <row r="99" spans="1:2">
      <c r="A99" t="s">
        <v>12529</v>
      </c>
      <c r="B99" t="s">
        <v>13004</v>
      </c>
    </row>
    <row r="100" spans="1:2">
      <c r="A100" t="s">
        <v>12668</v>
      </c>
      <c r="B100" t="s">
        <v>13115</v>
      </c>
    </row>
    <row r="101" spans="1:2">
      <c r="A101" t="s">
        <v>12530</v>
      </c>
      <c r="B101" t="s">
        <v>13005</v>
      </c>
    </row>
    <row r="102" spans="1:2">
      <c r="A102" t="s">
        <v>12528</v>
      </c>
      <c r="B102" t="s">
        <v>13003</v>
      </c>
    </row>
    <row r="103" spans="1:2">
      <c r="A103" t="s">
        <v>12533</v>
      </c>
      <c r="B103" t="s">
        <v>13008</v>
      </c>
    </row>
    <row r="104" spans="1:2">
      <c r="A104" t="s">
        <v>12542</v>
      </c>
      <c r="B104" t="s">
        <v>13015</v>
      </c>
    </row>
    <row r="105" spans="1:2">
      <c r="A105" t="s">
        <v>12538</v>
      </c>
      <c r="B105" t="s">
        <v>1096</v>
      </c>
    </row>
    <row r="106" spans="1:2">
      <c r="A106" t="s">
        <v>12534</v>
      </c>
      <c r="B106" t="s">
        <v>1095</v>
      </c>
    </row>
    <row r="107" spans="1:2">
      <c r="A107" t="s">
        <v>12541</v>
      </c>
      <c r="B107" t="s">
        <v>13014</v>
      </c>
    </row>
    <row r="108" spans="1:2">
      <c r="A108" t="s">
        <v>12540</v>
      </c>
      <c r="B108" t="s">
        <v>13013</v>
      </c>
    </row>
    <row r="109" spans="1:2">
      <c r="A109" t="s">
        <v>12535</v>
      </c>
      <c r="B109" t="s">
        <v>13009</v>
      </c>
    </row>
    <row r="110" spans="1:2">
      <c r="A110" t="s">
        <v>12537</v>
      </c>
      <c r="B110" t="s">
        <v>13011</v>
      </c>
    </row>
    <row r="111" spans="1:2">
      <c r="A111" t="s">
        <v>12536</v>
      </c>
      <c r="B111" t="s">
        <v>13010</v>
      </c>
    </row>
    <row r="112" spans="1:2">
      <c r="A112" t="s">
        <v>12543</v>
      </c>
      <c r="B112" t="s">
        <v>1097</v>
      </c>
    </row>
    <row r="113" spans="1:2">
      <c r="A113" t="s">
        <v>12545</v>
      </c>
      <c r="B113" t="s">
        <v>13017</v>
      </c>
    </row>
    <row r="114" spans="1:2">
      <c r="A114" t="s">
        <v>12547</v>
      </c>
      <c r="B114" t="s">
        <v>1098</v>
      </c>
    </row>
    <row r="115" spans="1:2">
      <c r="A115" t="s">
        <v>12544</v>
      </c>
      <c r="B115" t="s">
        <v>13016</v>
      </c>
    </row>
    <row r="116" spans="1:2">
      <c r="A116" t="s">
        <v>12546</v>
      </c>
      <c r="B116" t="s">
        <v>13018</v>
      </c>
    </row>
    <row r="117" spans="1:2">
      <c r="A117" t="s">
        <v>12558</v>
      </c>
      <c r="B117" t="s">
        <v>1099</v>
      </c>
    </row>
    <row r="118" spans="1:2">
      <c r="A118" t="s">
        <v>12548</v>
      </c>
      <c r="B118" t="s">
        <v>13019</v>
      </c>
    </row>
    <row r="119" spans="1:2">
      <c r="A119" t="s">
        <v>12551</v>
      </c>
      <c r="B119" t="s">
        <v>13021</v>
      </c>
    </row>
    <row r="120" spans="1:2">
      <c r="A120" t="s">
        <v>12554</v>
      </c>
      <c r="B120" t="s">
        <v>13024</v>
      </c>
    </row>
    <row r="121" spans="1:2">
      <c r="A121" t="s">
        <v>12555</v>
      </c>
      <c r="B121" t="s">
        <v>1101</v>
      </c>
    </row>
    <row r="122" spans="1:2">
      <c r="A122" t="s">
        <v>12556</v>
      </c>
      <c r="B122" t="s">
        <v>13025</v>
      </c>
    </row>
    <row r="123" spans="1:2">
      <c r="A123" t="s">
        <v>12549</v>
      </c>
      <c r="B123" t="s">
        <v>1100</v>
      </c>
    </row>
    <row r="124" spans="1:2">
      <c r="A124" t="s">
        <v>12559</v>
      </c>
      <c r="B124" t="s">
        <v>13027</v>
      </c>
    </row>
    <row r="125" spans="1:2">
      <c r="A125" t="s">
        <v>12568</v>
      </c>
      <c r="B125" t="s">
        <v>13035</v>
      </c>
    </row>
    <row r="126" spans="1:2">
      <c r="A126" t="s">
        <v>12560</v>
      </c>
      <c r="B126" t="s">
        <v>13028</v>
      </c>
    </row>
    <row r="127" spans="1:2">
      <c r="A127" t="s">
        <v>12565</v>
      </c>
      <c r="B127" t="s">
        <v>13033</v>
      </c>
    </row>
    <row r="128" spans="1:2">
      <c r="A128" t="s">
        <v>12564</v>
      </c>
      <c r="B128" t="s">
        <v>13032</v>
      </c>
    </row>
    <row r="129" spans="1:2">
      <c r="A129" t="s">
        <v>12569</v>
      </c>
      <c r="B129" t="s">
        <v>13036</v>
      </c>
    </row>
    <row r="130" spans="1:2">
      <c r="A130" t="s">
        <v>12562</v>
      </c>
      <c r="B130" t="s">
        <v>13030</v>
      </c>
    </row>
    <row r="131" spans="1:2">
      <c r="A131" t="s">
        <v>12566</v>
      </c>
      <c r="B131" t="s">
        <v>1102</v>
      </c>
    </row>
    <row r="132" spans="1:2">
      <c r="A132" t="s">
        <v>12567</v>
      </c>
      <c r="B132" t="s">
        <v>13034</v>
      </c>
    </row>
    <row r="133" spans="1:2">
      <c r="A133" t="s">
        <v>12581</v>
      </c>
      <c r="B133" t="s">
        <v>13046</v>
      </c>
    </row>
    <row r="134" spans="1:2">
      <c r="A134" t="s">
        <v>12577</v>
      </c>
      <c r="B134" t="s">
        <v>14019</v>
      </c>
    </row>
    <row r="135" spans="1:2">
      <c r="A135" t="s">
        <v>12575</v>
      </c>
      <c r="B135" t="s">
        <v>13042</v>
      </c>
    </row>
    <row r="136" spans="1:2">
      <c r="A136" t="s">
        <v>12589</v>
      </c>
      <c r="B136" t="s">
        <v>13054</v>
      </c>
    </row>
    <row r="137" spans="1:2">
      <c r="A137" t="s">
        <v>12591</v>
      </c>
      <c r="B137" t="s">
        <v>1105</v>
      </c>
    </row>
    <row r="138" spans="1:2">
      <c r="A138" t="s">
        <v>12588</v>
      </c>
      <c r="B138" t="s">
        <v>13053</v>
      </c>
    </row>
    <row r="139" spans="1:2">
      <c r="A139" t="s">
        <v>12578</v>
      </c>
      <c r="B139" t="s">
        <v>13044</v>
      </c>
    </row>
    <row r="140" spans="1:2">
      <c r="A140" t="s">
        <v>12586</v>
      </c>
      <c r="B140" t="s">
        <v>13051</v>
      </c>
    </row>
    <row r="141" spans="1:2">
      <c r="A141" t="s">
        <v>12576</v>
      </c>
      <c r="B141" t="s">
        <v>13043</v>
      </c>
    </row>
    <row r="142" spans="1:2">
      <c r="A142" t="s">
        <v>12583</v>
      </c>
      <c r="B142" t="s">
        <v>13048</v>
      </c>
    </row>
    <row r="143" spans="1:2">
      <c r="A143" t="s">
        <v>12584</v>
      </c>
      <c r="B143" t="s">
        <v>13049</v>
      </c>
    </row>
    <row r="144" spans="1:2">
      <c r="A144" t="s">
        <v>12587</v>
      </c>
      <c r="B144" t="s">
        <v>13052</v>
      </c>
    </row>
    <row r="145" spans="1:2">
      <c r="A145" t="s">
        <v>12678</v>
      </c>
      <c r="B145" t="s">
        <v>13124</v>
      </c>
    </row>
    <row r="146" spans="1:2">
      <c r="A146" t="s">
        <v>12590</v>
      </c>
      <c r="B146" t="s">
        <v>1103</v>
      </c>
    </row>
    <row r="147" spans="1:2">
      <c r="A147" t="s">
        <v>12506</v>
      </c>
      <c r="B147" t="s">
        <v>12983</v>
      </c>
    </row>
    <row r="148" spans="1:2">
      <c r="A148" t="s">
        <v>12572</v>
      </c>
      <c r="B148" t="s">
        <v>13039</v>
      </c>
    </row>
    <row r="149" spans="1:2">
      <c r="A149" t="s">
        <v>12571</v>
      </c>
      <c r="B149" t="s">
        <v>13038</v>
      </c>
    </row>
    <row r="150" spans="1:2">
      <c r="A150" t="s">
        <v>12580</v>
      </c>
      <c r="B150" t="s">
        <v>13045</v>
      </c>
    </row>
    <row r="151" spans="1:2">
      <c r="A151" t="s">
        <v>12573</v>
      </c>
      <c r="B151" t="s">
        <v>13040</v>
      </c>
    </row>
    <row r="152" spans="1:2">
      <c r="A152" t="s">
        <v>12585</v>
      </c>
      <c r="B152" t="s">
        <v>13050</v>
      </c>
    </row>
    <row r="153" spans="1:2">
      <c r="A153" t="s">
        <v>12570</v>
      </c>
      <c r="B153" t="s">
        <v>13037</v>
      </c>
    </row>
    <row r="154" spans="1:2">
      <c r="A154" t="s">
        <v>12592</v>
      </c>
      <c r="B154" t="s">
        <v>13055</v>
      </c>
    </row>
    <row r="155" spans="1:2">
      <c r="A155" t="s">
        <v>12579</v>
      </c>
      <c r="B155" t="s">
        <v>1104</v>
      </c>
    </row>
    <row r="156" spans="1:2">
      <c r="A156" t="s">
        <v>12593</v>
      </c>
      <c r="B156" t="s">
        <v>13056</v>
      </c>
    </row>
    <row r="157" spans="1:2">
      <c r="A157" t="s">
        <v>12601</v>
      </c>
      <c r="B157" t="s">
        <v>13064</v>
      </c>
    </row>
    <row r="158" spans="1:2">
      <c r="A158" t="s">
        <v>12600</v>
      </c>
      <c r="B158" t="s">
        <v>13063</v>
      </c>
    </row>
    <row r="159" spans="1:2">
      <c r="A159" t="s">
        <v>12599</v>
      </c>
      <c r="B159" t="s">
        <v>1106</v>
      </c>
    </row>
    <row r="160" spans="1:2">
      <c r="A160" t="s">
        <v>12594</v>
      </c>
      <c r="B160" t="s">
        <v>13057</v>
      </c>
    </row>
    <row r="161" spans="1:2">
      <c r="A161" t="s">
        <v>12603</v>
      </c>
      <c r="B161" t="s">
        <v>1107</v>
      </c>
    </row>
    <row r="162" spans="1:2">
      <c r="A162" t="s">
        <v>12598</v>
      </c>
      <c r="B162" t="s">
        <v>13061</v>
      </c>
    </row>
    <row r="163" spans="1:2">
      <c r="A163" t="s">
        <v>12595</v>
      </c>
      <c r="B163" t="s">
        <v>13058</v>
      </c>
    </row>
    <row r="164" spans="1:2">
      <c r="A164" t="s">
        <v>12597</v>
      </c>
      <c r="B164" t="s">
        <v>13060</v>
      </c>
    </row>
    <row r="165" spans="1:2">
      <c r="A165" t="s">
        <v>12602</v>
      </c>
      <c r="B165" t="s">
        <v>13065</v>
      </c>
    </row>
    <row r="166" spans="1:2">
      <c r="A166" t="s">
        <v>12596</v>
      </c>
      <c r="B166" t="s">
        <v>13059</v>
      </c>
    </row>
    <row r="167" spans="1:2">
      <c r="A167" t="s">
        <v>12582</v>
      </c>
      <c r="B167" t="s">
        <v>13047</v>
      </c>
    </row>
    <row r="168" spans="1:2">
      <c r="A168" t="s">
        <v>12438</v>
      </c>
      <c r="B168" t="s">
        <v>13062</v>
      </c>
    </row>
    <row r="169" spans="1:2">
      <c r="A169" t="s">
        <v>12604</v>
      </c>
      <c r="B169" t="s">
        <v>13066</v>
      </c>
    </row>
    <row r="170" spans="1:2">
      <c r="A170" t="s">
        <v>12610</v>
      </c>
      <c r="B170" t="s">
        <v>13070</v>
      </c>
    </row>
    <row r="171" spans="1:2">
      <c r="A171" t="s">
        <v>12617</v>
      </c>
      <c r="B171" t="s">
        <v>13076</v>
      </c>
    </row>
    <row r="172" spans="1:2">
      <c r="A172" t="s">
        <v>12615</v>
      </c>
      <c r="B172" t="s">
        <v>13074</v>
      </c>
    </row>
    <row r="173" spans="1:2">
      <c r="A173" t="s">
        <v>12605</v>
      </c>
      <c r="B173" t="s">
        <v>13067</v>
      </c>
    </row>
    <row r="174" spans="1:2">
      <c r="A174" t="s">
        <v>12608</v>
      </c>
      <c r="B174" t="s">
        <v>13069</v>
      </c>
    </row>
    <row r="175" spans="1:2">
      <c r="A175" t="s">
        <v>12618</v>
      </c>
      <c r="B175" t="s">
        <v>13077</v>
      </c>
    </row>
    <row r="176" spans="1:2">
      <c r="A176" t="s">
        <v>12606</v>
      </c>
      <c r="B176" t="s">
        <v>870</v>
      </c>
    </row>
    <row r="177" spans="1:2">
      <c r="A177" t="s">
        <v>12609</v>
      </c>
      <c r="B177" t="s">
        <v>871</v>
      </c>
    </row>
    <row r="178" spans="1:2">
      <c r="A178" t="s">
        <v>12613</v>
      </c>
      <c r="B178" t="s">
        <v>13072</v>
      </c>
    </row>
    <row r="179" spans="1:2">
      <c r="A179" t="s">
        <v>12611</v>
      </c>
      <c r="B179" t="s">
        <v>872</v>
      </c>
    </row>
    <row r="180" spans="1:2">
      <c r="A180" t="s">
        <v>12616</v>
      </c>
      <c r="B180" t="s">
        <v>13075</v>
      </c>
    </row>
    <row r="181" spans="1:2">
      <c r="A181" t="s">
        <v>12614</v>
      </c>
      <c r="B181" t="s">
        <v>13073</v>
      </c>
    </row>
    <row r="182" spans="1:2">
      <c r="A182" t="s">
        <v>12619</v>
      </c>
      <c r="B182" t="s">
        <v>13078</v>
      </c>
    </row>
    <row r="183" spans="1:2">
      <c r="A183" t="s">
        <v>12620</v>
      </c>
      <c r="B183" t="s">
        <v>13079</v>
      </c>
    </row>
    <row r="184" spans="1:2">
      <c r="A184" t="s">
        <v>12621</v>
      </c>
      <c r="B184" t="s">
        <v>13080</v>
      </c>
    </row>
    <row r="185" spans="1:2">
      <c r="A185" t="s">
        <v>12623</v>
      </c>
      <c r="B185" t="s">
        <v>873</v>
      </c>
    </row>
    <row r="186" spans="1:2">
      <c r="A186" t="s">
        <v>12624</v>
      </c>
      <c r="B186" t="s">
        <v>13082</v>
      </c>
    </row>
    <row r="187" spans="1:2">
      <c r="A187" t="s">
        <v>12459</v>
      </c>
      <c r="B187" t="s">
        <v>12946</v>
      </c>
    </row>
    <row r="188" spans="1:2">
      <c r="A188" t="s">
        <v>12631</v>
      </c>
      <c r="B188" t="s">
        <v>13085</v>
      </c>
    </row>
    <row r="189" spans="1:2">
      <c r="A189" t="s">
        <v>12553</v>
      </c>
      <c r="B189" t="s">
        <v>13023</v>
      </c>
    </row>
    <row r="190" spans="1:2">
      <c r="A190" t="s">
        <v>12561</v>
      </c>
      <c r="B190" t="s">
        <v>13029</v>
      </c>
    </row>
    <row r="191" spans="1:2">
      <c r="A191" t="s">
        <v>12574</v>
      </c>
      <c r="B191" t="s">
        <v>13041</v>
      </c>
    </row>
    <row r="192" spans="1:2">
      <c r="A192" t="s">
        <v>12612</v>
      </c>
      <c r="B192" t="s">
        <v>13071</v>
      </c>
    </row>
    <row r="193" spans="1:2">
      <c r="A193" t="s">
        <v>12669</v>
      </c>
      <c r="B193" t="s">
        <v>13116</v>
      </c>
    </row>
    <row r="194" spans="1:2">
      <c r="A194" t="s">
        <v>12676</v>
      </c>
      <c r="B194" t="s">
        <v>13122</v>
      </c>
    </row>
    <row r="195" spans="1:2">
      <c r="A195" t="s">
        <v>12636</v>
      </c>
      <c r="B195" t="s">
        <v>13090</v>
      </c>
    </row>
    <row r="196" spans="1:2">
      <c r="A196" t="s">
        <v>12641</v>
      </c>
      <c r="B196" t="s">
        <v>13095</v>
      </c>
    </row>
    <row r="197" spans="1:2">
      <c r="A197" t="s">
        <v>12625</v>
      </c>
      <c r="B197" t="s">
        <v>874</v>
      </c>
    </row>
    <row r="198" spans="1:2">
      <c r="A198" t="s">
        <v>12637</v>
      </c>
      <c r="B198" t="s">
        <v>13091</v>
      </c>
    </row>
    <row r="199" spans="1:2">
      <c r="A199" t="s">
        <v>12622</v>
      </c>
      <c r="B199" t="s">
        <v>13081</v>
      </c>
    </row>
    <row r="200" spans="1:2">
      <c r="A200" t="s">
        <v>12627</v>
      </c>
      <c r="B200" t="s">
        <v>13084</v>
      </c>
    </row>
    <row r="201" spans="1:2">
      <c r="A201" t="s">
        <v>12635</v>
      </c>
      <c r="B201" t="s">
        <v>13089</v>
      </c>
    </row>
    <row r="202" spans="1:2">
      <c r="A202" t="s">
        <v>12630</v>
      </c>
      <c r="B202" t="s">
        <v>876</v>
      </c>
    </row>
    <row r="203" spans="1:2">
      <c r="A203" t="s">
        <v>12643</v>
      </c>
      <c r="B203" t="s">
        <v>13097</v>
      </c>
    </row>
    <row r="204" spans="1:2">
      <c r="A204" t="s">
        <v>12634</v>
      </c>
      <c r="B204" t="s">
        <v>13088</v>
      </c>
    </row>
    <row r="205" spans="1:2">
      <c r="A205" t="s">
        <v>12632</v>
      </c>
      <c r="B205" t="s">
        <v>13086</v>
      </c>
    </row>
    <row r="206" spans="1:2">
      <c r="A206" t="s">
        <v>12626</v>
      </c>
      <c r="B206" t="s">
        <v>13083</v>
      </c>
    </row>
    <row r="207" spans="1:2">
      <c r="A207" t="s">
        <v>12638</v>
      </c>
      <c r="B207" t="s">
        <v>13092</v>
      </c>
    </row>
    <row r="208" spans="1:2">
      <c r="A208" t="s">
        <v>12679</v>
      </c>
      <c r="B208" t="s">
        <v>883</v>
      </c>
    </row>
    <row r="209" spans="1:2">
      <c r="A209" t="s">
        <v>12523</v>
      </c>
      <c r="B209" t="s">
        <v>12998</v>
      </c>
    </row>
    <row r="210" spans="1:2">
      <c r="A210" t="s">
        <v>12640</v>
      </c>
      <c r="B210" t="s">
        <v>13094</v>
      </c>
    </row>
    <row r="211" spans="1:2">
      <c r="A211" t="s">
        <v>12501</v>
      </c>
      <c r="B211" t="s">
        <v>1092</v>
      </c>
    </row>
    <row r="212" spans="1:2">
      <c r="A212" t="s">
        <v>12563</v>
      </c>
      <c r="B212" t="s">
        <v>13031</v>
      </c>
    </row>
    <row r="213" spans="1:2">
      <c r="A213" t="s">
        <v>12628</v>
      </c>
      <c r="B213" t="s">
        <v>875</v>
      </c>
    </row>
    <row r="214" spans="1:2">
      <c r="A214" t="s">
        <v>12639</v>
      </c>
      <c r="B214" t="s">
        <v>13093</v>
      </c>
    </row>
    <row r="215" spans="1:2">
      <c r="A215" t="s">
        <v>12633</v>
      </c>
      <c r="B215" t="s">
        <v>13087</v>
      </c>
    </row>
    <row r="216" spans="1:2">
      <c r="A216" t="s">
        <v>12629</v>
      </c>
      <c r="B216" t="s">
        <v>877</v>
      </c>
    </row>
    <row r="217" spans="1:2">
      <c r="A217" t="s">
        <v>12476</v>
      </c>
      <c r="B217" t="s">
        <v>1088</v>
      </c>
    </row>
    <row r="218" spans="1:2">
      <c r="A218" t="s">
        <v>12644</v>
      </c>
      <c r="B218" t="s">
        <v>13098</v>
      </c>
    </row>
    <row r="219" spans="1:2">
      <c r="A219" t="s">
        <v>12660</v>
      </c>
      <c r="B219" t="s">
        <v>2414</v>
      </c>
    </row>
    <row r="220" spans="1:2">
      <c r="A220" t="s">
        <v>12651</v>
      </c>
      <c r="B220" t="s">
        <v>13103</v>
      </c>
    </row>
    <row r="221" spans="1:2">
      <c r="A221" t="s">
        <v>12661</v>
      </c>
      <c r="B221" t="s">
        <v>13111</v>
      </c>
    </row>
    <row r="222" spans="1:2">
      <c r="A222" t="s">
        <v>12650</v>
      </c>
      <c r="B222" t="s">
        <v>878</v>
      </c>
    </row>
    <row r="223" spans="1:2">
      <c r="A223" t="s">
        <v>12653</v>
      </c>
      <c r="B223" t="s">
        <v>13105</v>
      </c>
    </row>
    <row r="224" spans="1:2">
      <c r="A224" t="s">
        <v>12649</v>
      </c>
      <c r="B224" t="s">
        <v>13102</v>
      </c>
    </row>
    <row r="225" spans="1:2">
      <c r="A225" t="s">
        <v>12652</v>
      </c>
      <c r="B225" t="s">
        <v>13104</v>
      </c>
    </row>
    <row r="226" spans="1:2">
      <c r="A226" t="s">
        <v>12656</v>
      </c>
      <c r="B226" t="s">
        <v>13108</v>
      </c>
    </row>
    <row r="227" spans="1:2">
      <c r="A227" t="s">
        <v>12658</v>
      </c>
      <c r="B227" t="s">
        <v>13109</v>
      </c>
    </row>
    <row r="228" spans="1:2">
      <c r="A228" t="s">
        <v>12655</v>
      </c>
      <c r="B228" t="s">
        <v>13107</v>
      </c>
    </row>
    <row r="229" spans="1:2">
      <c r="A229" t="s">
        <v>12657</v>
      </c>
      <c r="B229" t="s">
        <v>879</v>
      </c>
    </row>
    <row r="230" spans="1:2">
      <c r="A230" t="s">
        <v>12654</v>
      </c>
      <c r="B230" t="s">
        <v>13106</v>
      </c>
    </row>
    <row r="231" spans="1:2">
      <c r="A231" t="s">
        <v>12646</v>
      </c>
      <c r="B231" t="s">
        <v>13099</v>
      </c>
    </row>
    <row r="232" spans="1:2">
      <c r="A232" t="s">
        <v>12659</v>
      </c>
      <c r="B232" t="s">
        <v>13110</v>
      </c>
    </row>
    <row r="233" spans="1:2">
      <c r="A233" t="s">
        <v>12663</v>
      </c>
      <c r="B233" t="s">
        <v>880</v>
      </c>
    </row>
    <row r="234" spans="1:2">
      <c r="A234" t="s">
        <v>12662</v>
      </c>
      <c r="B234" t="s">
        <v>13112</v>
      </c>
    </row>
    <row r="235" spans="1:2">
      <c r="A235" t="s">
        <v>12434</v>
      </c>
      <c r="B235" t="s">
        <v>1082</v>
      </c>
    </row>
    <row r="236" spans="1:2">
      <c r="A236" t="s">
        <v>12510</v>
      </c>
      <c r="B236" t="s">
        <v>14986</v>
      </c>
    </row>
    <row r="237" spans="1:2">
      <c r="A237" t="s">
        <v>12664</v>
      </c>
      <c r="B237" t="s">
        <v>13113</v>
      </c>
    </row>
    <row r="238" spans="1:2">
      <c r="A238" t="s">
        <v>12665</v>
      </c>
      <c r="B238" t="s">
        <v>2415</v>
      </c>
    </row>
    <row r="239" spans="1:2">
      <c r="A239" t="s">
        <v>12666</v>
      </c>
      <c r="B239" t="s">
        <v>13114</v>
      </c>
    </row>
    <row r="240" spans="1:2">
      <c r="A240" t="s">
        <v>12667</v>
      </c>
      <c r="B240" t="s">
        <v>881</v>
      </c>
    </row>
    <row r="241" spans="1:2">
      <c r="A241" t="s">
        <v>12674</v>
      </c>
      <c r="B241" t="s">
        <v>13120</v>
      </c>
    </row>
    <row r="242" spans="1:2">
      <c r="A242" t="s">
        <v>12670</v>
      </c>
      <c r="B242" t="s">
        <v>13117</v>
      </c>
    </row>
    <row r="243" spans="1:2">
      <c r="A243" t="s">
        <v>12673</v>
      </c>
      <c r="B243" t="s">
        <v>882</v>
      </c>
    </row>
    <row r="244" spans="1:2">
      <c r="A244" t="s">
        <v>12671</v>
      </c>
      <c r="B244" t="s">
        <v>13118</v>
      </c>
    </row>
    <row r="245" spans="1:2">
      <c r="A245" t="s">
        <v>12672</v>
      </c>
      <c r="B245" t="s">
        <v>13119</v>
      </c>
    </row>
    <row r="246" spans="1:2">
      <c r="A246" t="s">
        <v>12675</v>
      </c>
      <c r="B246" t="s">
        <v>13121</v>
      </c>
    </row>
    <row r="247" spans="1:2">
      <c r="A247" t="s">
        <v>12499</v>
      </c>
      <c r="B247" t="s">
        <v>12977</v>
      </c>
    </row>
    <row r="248" spans="1:2">
      <c r="A248" t="s">
        <v>12677</v>
      </c>
      <c r="B248" t="s">
        <v>13123</v>
      </c>
    </row>
    <row r="249" spans="1:2">
      <c r="A249" t="s">
        <v>12680</v>
      </c>
      <c r="B249" t="s">
        <v>884</v>
      </c>
    </row>
    <row r="250" spans="1:2">
      <c r="A250" t="s">
        <v>12681</v>
      </c>
      <c r="B250" t="s">
        <v>885</v>
      </c>
    </row>
  </sheetData>
  <autoFilter ref="A1:B1"/>
  <sortState ref="A2:B250">
    <sortCondition ref="B2:B250"/>
  </sortState>
  <customSheetViews>
    <customSheetView guid="{51531B83-BDD7-4890-A744-04812A317369}" showAutoFilter="1" state="hidden" topLeftCell="A46">
      <selection activeCell="B14" sqref="B14"/>
      <pageMargins left="0.7" right="0.7" top="0.75" bottom="0.75" header="0.3" footer="0.3"/>
      <pageSetup paperSize="9" orientation="portrait" r:id="rId1"/>
      <autoFilter ref="A1:B1"/>
    </customSheetView>
  </customSheetViews>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sheetPr codeName="Sheet1"/>
  <dimension ref="A1:C6226"/>
  <sheetViews>
    <sheetView zoomScaleNormal="100" workbookViewId="0">
      <selection activeCell="A2" sqref="A2"/>
    </sheetView>
  </sheetViews>
  <sheetFormatPr defaultColWidth="8.875" defaultRowHeight="12.75"/>
  <cols>
    <col min="1" max="1" width="11.125" customWidth="1"/>
    <col min="2" max="2" width="25.75" customWidth="1"/>
    <col min="3" max="3" width="11.875" customWidth="1"/>
  </cols>
  <sheetData>
    <row r="1" spans="1:3">
      <c r="A1" t="s">
        <v>13476</v>
      </c>
      <c r="B1" t="s">
        <v>13575</v>
      </c>
      <c r="C1" t="s">
        <v>15754</v>
      </c>
    </row>
    <row r="2" spans="1:3">
      <c r="A2" t="s">
        <v>2536</v>
      </c>
      <c r="B2" t="s">
        <v>2537</v>
      </c>
      <c r="C2" t="str">
        <f>LEFT(A2,2)&amp;B2</f>
        <v>ADCanillo</v>
      </c>
    </row>
    <row r="3" spans="1:3">
      <c r="A3" t="s">
        <v>2542</v>
      </c>
      <c r="B3" t="s">
        <v>2543</v>
      </c>
      <c r="C3" t="str">
        <f t="shared" ref="C3:C66" si="0">LEFT(A3,2)&amp;B3</f>
        <v>ADEncamp</v>
      </c>
    </row>
    <row r="4" spans="1:3">
      <c r="A4" t="s">
        <v>2544</v>
      </c>
      <c r="B4" t="s">
        <v>2545</v>
      </c>
      <c r="C4" t="str">
        <f t="shared" si="0"/>
        <v>ADLa Massana</v>
      </c>
    </row>
    <row r="5" spans="1:3">
      <c r="A5" t="s">
        <v>2546</v>
      </c>
      <c r="B5" t="s">
        <v>2547</v>
      </c>
      <c r="C5" t="str">
        <f t="shared" si="0"/>
        <v>ADOrdino</v>
      </c>
    </row>
    <row r="6" spans="1:3">
      <c r="A6" t="s">
        <v>2538</v>
      </c>
      <c r="B6" t="s">
        <v>2539</v>
      </c>
      <c r="C6" t="str">
        <f t="shared" si="0"/>
        <v>ADSant Julià de Lòria</v>
      </c>
    </row>
    <row r="7" spans="1:3">
      <c r="A7" t="s">
        <v>2535</v>
      </c>
      <c r="B7" t="s">
        <v>2433</v>
      </c>
      <c r="C7" t="str">
        <f t="shared" si="0"/>
        <v>ADAndorra la Vella</v>
      </c>
    </row>
    <row r="8" spans="1:3">
      <c r="A8" t="s">
        <v>2540</v>
      </c>
      <c r="B8" t="s">
        <v>2541</v>
      </c>
      <c r="C8" t="str">
        <f t="shared" si="0"/>
        <v>ADEscaldes-Engordany</v>
      </c>
    </row>
    <row r="9" spans="1:3">
      <c r="A9" t="s">
        <v>2560</v>
      </c>
      <c r="B9" t="s">
        <v>2561</v>
      </c>
      <c r="C9" t="str">
        <f t="shared" si="0"/>
        <v>AE‘Ajmān</v>
      </c>
    </row>
    <row r="10" spans="1:3">
      <c r="A10" t="s">
        <v>2556</v>
      </c>
      <c r="B10" t="s">
        <v>2557</v>
      </c>
      <c r="C10" t="str">
        <f t="shared" si="0"/>
        <v>AEAbū Z̧aby</v>
      </c>
    </row>
    <row r="11" spans="1:3">
      <c r="A11" t="s">
        <v>2554</v>
      </c>
      <c r="B11" t="s">
        <v>2555</v>
      </c>
      <c r="C11" t="str">
        <f t="shared" si="0"/>
        <v>AEDubayy</v>
      </c>
    </row>
    <row r="12" spans="1:3">
      <c r="A12" t="s">
        <v>2552</v>
      </c>
      <c r="B12" t="s">
        <v>2553</v>
      </c>
      <c r="C12" t="str">
        <f t="shared" si="0"/>
        <v>AEAl Fujayrah</v>
      </c>
    </row>
    <row r="13" spans="1:3">
      <c r="A13" t="s">
        <v>2548</v>
      </c>
      <c r="B13" t="s">
        <v>2549</v>
      </c>
      <c r="C13" t="str">
        <f t="shared" si="0"/>
        <v>AERa’s al Khaymah</v>
      </c>
    </row>
    <row r="14" spans="1:3">
      <c r="A14" t="s">
        <v>2550</v>
      </c>
      <c r="B14" t="s">
        <v>2551</v>
      </c>
      <c r="C14" t="str">
        <f t="shared" si="0"/>
        <v>AEAsh Shāriqah</v>
      </c>
    </row>
    <row r="15" spans="1:3">
      <c r="A15" t="s">
        <v>2558</v>
      </c>
      <c r="B15" t="s">
        <v>2559</v>
      </c>
      <c r="C15" t="str">
        <f t="shared" si="0"/>
        <v>AEUmm al Qaywayn</v>
      </c>
    </row>
    <row r="16" spans="1:3">
      <c r="A16" t="s">
        <v>2614</v>
      </c>
      <c r="B16" t="s">
        <v>2615</v>
      </c>
      <c r="C16" t="str">
        <f t="shared" si="0"/>
        <v>AFBalkh</v>
      </c>
    </row>
    <row r="17" spans="1:3">
      <c r="A17" t="s">
        <v>2614</v>
      </c>
      <c r="B17" t="s">
        <v>2615</v>
      </c>
      <c r="C17" t="str">
        <f t="shared" si="0"/>
        <v>AFBalkh</v>
      </c>
    </row>
    <row r="18" spans="1:3">
      <c r="A18" t="s">
        <v>2604</v>
      </c>
      <c r="B18" t="s">
        <v>2605</v>
      </c>
      <c r="C18" t="str">
        <f t="shared" si="0"/>
        <v>AFBāmyān</v>
      </c>
    </row>
    <row r="19" spans="1:3">
      <c r="A19" t="s">
        <v>2604</v>
      </c>
      <c r="B19" t="s">
        <v>2605</v>
      </c>
      <c r="C19" t="str">
        <f t="shared" si="0"/>
        <v>AFBāmyān</v>
      </c>
    </row>
    <row r="20" spans="1:3">
      <c r="A20" t="s">
        <v>2594</v>
      </c>
      <c r="B20" t="s">
        <v>2595</v>
      </c>
      <c r="C20" t="str">
        <f t="shared" si="0"/>
        <v>AFBādghīs</v>
      </c>
    </row>
    <row r="21" spans="1:3">
      <c r="A21" t="s">
        <v>2594</v>
      </c>
      <c r="B21" t="s">
        <v>2595</v>
      </c>
      <c r="C21" t="str">
        <f t="shared" si="0"/>
        <v>AFBādghīs</v>
      </c>
    </row>
    <row r="22" spans="1:3">
      <c r="A22" t="s">
        <v>2572</v>
      </c>
      <c r="B22" t="s">
        <v>2573</v>
      </c>
      <c r="C22" t="str">
        <f t="shared" si="0"/>
        <v>AFBadakhshān</v>
      </c>
    </row>
    <row r="23" spans="1:3">
      <c r="A23" t="s">
        <v>2572</v>
      </c>
      <c r="B23" t="s">
        <v>2573</v>
      </c>
      <c r="C23" t="str">
        <f t="shared" si="0"/>
        <v>AFBadakhshān</v>
      </c>
    </row>
    <row r="24" spans="1:3">
      <c r="A24" t="s">
        <v>2584</v>
      </c>
      <c r="B24" t="s">
        <v>2585</v>
      </c>
      <c r="C24" t="str">
        <f t="shared" si="0"/>
        <v>AFBaghlān</v>
      </c>
    </row>
    <row r="25" spans="1:3">
      <c r="A25" t="s">
        <v>2584</v>
      </c>
      <c r="B25" t="s">
        <v>2585</v>
      </c>
      <c r="C25" t="str">
        <f t="shared" si="0"/>
        <v>AFBaghlān</v>
      </c>
    </row>
    <row r="26" spans="1:3">
      <c r="A26" t="s">
        <v>2618</v>
      </c>
      <c r="B26" t="s">
        <v>2619</v>
      </c>
      <c r="C26" t="str">
        <f t="shared" si="0"/>
        <v>AFDāykundī</v>
      </c>
    </row>
    <row r="27" spans="1:3">
      <c r="A27" t="s">
        <v>2618</v>
      </c>
      <c r="B27" t="s">
        <v>2619</v>
      </c>
      <c r="C27" t="str">
        <f t="shared" si="0"/>
        <v>AFDāykundī</v>
      </c>
    </row>
    <row r="28" spans="1:3">
      <c r="A28" t="s">
        <v>2586</v>
      </c>
      <c r="B28" t="s">
        <v>2587</v>
      </c>
      <c r="C28" t="str">
        <f t="shared" si="0"/>
        <v>AFFarāh</v>
      </c>
    </row>
    <row r="29" spans="1:3">
      <c r="A29" t="s">
        <v>2586</v>
      </c>
      <c r="B29" t="s">
        <v>2587</v>
      </c>
      <c r="C29" t="str">
        <f t="shared" si="0"/>
        <v>AFFarāh</v>
      </c>
    </row>
    <row r="30" spans="1:3">
      <c r="A30" t="s">
        <v>2574</v>
      </c>
      <c r="B30" t="s">
        <v>2575</v>
      </c>
      <c r="C30" t="str">
        <f t="shared" si="0"/>
        <v>AFFāryāb</v>
      </c>
    </row>
    <row r="31" spans="1:3">
      <c r="A31" t="s">
        <v>2574</v>
      </c>
      <c r="B31" t="s">
        <v>2575</v>
      </c>
      <c r="C31" t="str">
        <f t="shared" si="0"/>
        <v>AFFāryāb</v>
      </c>
    </row>
    <row r="32" spans="1:3">
      <c r="A32" t="s">
        <v>2596</v>
      </c>
      <c r="B32" t="s">
        <v>2597</v>
      </c>
      <c r="C32" t="str">
        <f t="shared" si="0"/>
        <v>AFGhaznī</v>
      </c>
    </row>
    <row r="33" spans="1:3">
      <c r="A33" t="s">
        <v>2596</v>
      </c>
      <c r="B33" t="s">
        <v>2597</v>
      </c>
      <c r="C33" t="str">
        <f t="shared" si="0"/>
        <v>AFGhaznī</v>
      </c>
    </row>
    <row r="34" spans="1:3">
      <c r="A34" t="s">
        <v>2616</v>
      </c>
      <c r="B34" t="s">
        <v>2617</v>
      </c>
      <c r="C34" t="str">
        <f t="shared" si="0"/>
        <v>AFGhōr</v>
      </c>
    </row>
    <row r="35" spans="1:3">
      <c r="A35" t="s">
        <v>2616</v>
      </c>
      <c r="B35" t="s">
        <v>2617</v>
      </c>
      <c r="C35" t="str">
        <f t="shared" si="0"/>
        <v>AFGhōr</v>
      </c>
    </row>
    <row r="36" spans="1:3">
      <c r="A36" t="s">
        <v>2588</v>
      </c>
      <c r="B36" t="s">
        <v>2589</v>
      </c>
      <c r="C36" t="str">
        <f t="shared" si="0"/>
        <v>AFHelmand</v>
      </c>
    </row>
    <row r="37" spans="1:3">
      <c r="A37" t="s">
        <v>2588</v>
      </c>
      <c r="B37" t="s">
        <v>2589</v>
      </c>
      <c r="C37" t="str">
        <f t="shared" si="0"/>
        <v>AFHelmand</v>
      </c>
    </row>
    <row r="38" spans="1:3">
      <c r="A38" t="s">
        <v>2620</v>
      </c>
      <c r="B38" t="s">
        <v>2621</v>
      </c>
      <c r="C38" t="str">
        <f t="shared" si="0"/>
        <v>AFHerāt</v>
      </c>
    </row>
    <row r="39" spans="1:3">
      <c r="A39" t="s">
        <v>2620</v>
      </c>
      <c r="B39" t="s">
        <v>2621</v>
      </c>
      <c r="C39" t="str">
        <f t="shared" si="0"/>
        <v>AFHerāt</v>
      </c>
    </row>
    <row r="40" spans="1:3">
      <c r="A40" t="s">
        <v>2576</v>
      </c>
      <c r="B40" t="s">
        <v>2577</v>
      </c>
      <c r="C40" t="str">
        <f t="shared" si="0"/>
        <v>AFJowzjān</v>
      </c>
    </row>
    <row r="41" spans="1:3">
      <c r="A41" t="s">
        <v>2576</v>
      </c>
      <c r="B41" t="s">
        <v>2577</v>
      </c>
      <c r="C41" t="str">
        <f t="shared" si="0"/>
        <v>AFJowzjān</v>
      </c>
    </row>
    <row r="42" spans="1:3">
      <c r="A42" t="s">
        <v>2606</v>
      </c>
      <c r="B42" t="s">
        <v>2607</v>
      </c>
      <c r="C42" t="str">
        <f t="shared" si="0"/>
        <v>AFKābul</v>
      </c>
    </row>
    <row r="43" spans="1:3">
      <c r="A43" t="s">
        <v>2606</v>
      </c>
      <c r="B43" t="s">
        <v>2607</v>
      </c>
      <c r="C43" t="str">
        <f t="shared" si="0"/>
        <v>AFKābul</v>
      </c>
    </row>
    <row r="44" spans="1:3">
      <c r="A44" t="s">
        <v>2562</v>
      </c>
      <c r="B44" t="s">
        <v>2563</v>
      </c>
      <c r="C44" t="str">
        <f t="shared" si="0"/>
        <v>AFKandahār</v>
      </c>
    </row>
    <row r="45" spans="1:3">
      <c r="A45" t="s">
        <v>2562</v>
      </c>
      <c r="B45" t="s">
        <v>2563</v>
      </c>
      <c r="C45" t="str">
        <f t="shared" si="0"/>
        <v>AFKandahār</v>
      </c>
    </row>
    <row r="46" spans="1:3">
      <c r="A46" t="s">
        <v>2608</v>
      </c>
      <c r="B46" t="s">
        <v>2609</v>
      </c>
      <c r="C46" t="str">
        <f t="shared" si="0"/>
        <v>AFKāpīsā</v>
      </c>
    </row>
    <row r="47" spans="1:3">
      <c r="A47" t="s">
        <v>2608</v>
      </c>
      <c r="B47" t="s">
        <v>2609</v>
      </c>
      <c r="C47" t="str">
        <f t="shared" si="0"/>
        <v>AFKāpīsā</v>
      </c>
    </row>
    <row r="48" spans="1:3">
      <c r="A48" t="s">
        <v>2578</v>
      </c>
      <c r="B48" t="s">
        <v>2579</v>
      </c>
      <c r="C48" t="str">
        <f t="shared" si="0"/>
        <v>AFKunduz</v>
      </c>
    </row>
    <row r="49" spans="1:3">
      <c r="A49" t="s">
        <v>2578</v>
      </c>
      <c r="B49" t="s">
        <v>2579</v>
      </c>
      <c r="C49" t="str">
        <f t="shared" si="0"/>
        <v>AFKunduz</v>
      </c>
    </row>
    <row r="50" spans="1:3">
      <c r="A50" t="s">
        <v>2610</v>
      </c>
      <c r="B50" t="s">
        <v>2611</v>
      </c>
      <c r="C50" t="str">
        <f t="shared" si="0"/>
        <v>AFKhōst</v>
      </c>
    </row>
    <row r="51" spans="1:3">
      <c r="A51" t="s">
        <v>2610</v>
      </c>
      <c r="B51" t="s">
        <v>2611</v>
      </c>
      <c r="C51" t="str">
        <f t="shared" si="0"/>
        <v>AFKhōst</v>
      </c>
    </row>
    <row r="52" spans="1:3">
      <c r="A52" t="s">
        <v>2612</v>
      </c>
      <c r="B52" t="s">
        <v>2613</v>
      </c>
      <c r="C52" t="str">
        <f t="shared" si="0"/>
        <v>AFKunaṟ</v>
      </c>
    </row>
    <row r="53" spans="1:3">
      <c r="A53" t="s">
        <v>2612</v>
      </c>
      <c r="B53" t="s">
        <v>2613</v>
      </c>
      <c r="C53" t="str">
        <f t="shared" si="0"/>
        <v>AFKunaṟ</v>
      </c>
    </row>
    <row r="54" spans="1:3">
      <c r="A54" t="s">
        <v>2580</v>
      </c>
      <c r="B54" t="s">
        <v>2581</v>
      </c>
      <c r="C54" t="str">
        <f t="shared" si="0"/>
        <v>AFLaghmān</v>
      </c>
    </row>
    <row r="55" spans="1:3">
      <c r="A55" t="s">
        <v>2580</v>
      </c>
      <c r="B55" t="s">
        <v>2581</v>
      </c>
      <c r="C55" t="str">
        <f t="shared" si="0"/>
        <v>AFLaghmān</v>
      </c>
    </row>
    <row r="56" spans="1:3">
      <c r="A56" t="s">
        <v>2564</v>
      </c>
      <c r="B56" t="s">
        <v>2565</v>
      </c>
      <c r="C56" t="str">
        <f t="shared" si="0"/>
        <v>AFLōgar</v>
      </c>
    </row>
    <row r="57" spans="1:3">
      <c r="A57" t="s">
        <v>2564</v>
      </c>
      <c r="B57" t="s">
        <v>2565</v>
      </c>
      <c r="C57" t="str">
        <f t="shared" si="0"/>
        <v>AFLōgar</v>
      </c>
    </row>
    <row r="58" spans="1:3">
      <c r="A58" t="s">
        <v>2622</v>
      </c>
      <c r="B58" t="s">
        <v>2623</v>
      </c>
      <c r="C58" t="str">
        <f t="shared" si="0"/>
        <v>AFNangarhār</v>
      </c>
    </row>
    <row r="59" spans="1:3">
      <c r="A59" t="s">
        <v>2622</v>
      </c>
      <c r="B59" t="s">
        <v>2623</v>
      </c>
      <c r="C59" t="str">
        <f t="shared" si="0"/>
        <v>AFNangarhār</v>
      </c>
    </row>
    <row r="60" spans="1:3">
      <c r="A60" t="s">
        <v>2582</v>
      </c>
      <c r="B60" t="s">
        <v>2583</v>
      </c>
      <c r="C60" t="str">
        <f t="shared" si="0"/>
        <v>AFNīmrōz</v>
      </c>
    </row>
    <row r="61" spans="1:3">
      <c r="A61" t="s">
        <v>2582</v>
      </c>
      <c r="B61" t="s">
        <v>2583</v>
      </c>
      <c r="C61" t="str">
        <f t="shared" si="0"/>
        <v>AFNīmrōz</v>
      </c>
    </row>
    <row r="62" spans="1:3">
      <c r="A62" t="s">
        <v>2624</v>
      </c>
      <c r="B62" t="s">
        <v>2625</v>
      </c>
      <c r="C62" t="str">
        <f t="shared" si="0"/>
        <v>AFNūristān</v>
      </c>
    </row>
    <row r="63" spans="1:3">
      <c r="A63" t="s">
        <v>2624</v>
      </c>
      <c r="B63" t="s">
        <v>2625</v>
      </c>
      <c r="C63" t="str">
        <f t="shared" si="0"/>
        <v>AFNūristān</v>
      </c>
    </row>
    <row r="64" spans="1:3">
      <c r="A64" t="s">
        <v>2598</v>
      </c>
      <c r="B64" t="s">
        <v>2599</v>
      </c>
      <c r="C64" t="str">
        <f t="shared" si="0"/>
        <v>AFPanjshayr</v>
      </c>
    </row>
    <row r="65" spans="1:3">
      <c r="A65" t="s">
        <v>2598</v>
      </c>
      <c r="B65" t="s">
        <v>2599</v>
      </c>
      <c r="C65" t="str">
        <f t="shared" si="0"/>
        <v>AFPanjshayr</v>
      </c>
    </row>
    <row r="66" spans="1:3">
      <c r="A66" t="s">
        <v>2626</v>
      </c>
      <c r="B66" t="s">
        <v>2627</v>
      </c>
      <c r="C66" t="str">
        <f t="shared" si="0"/>
        <v>AFParwān</v>
      </c>
    </row>
    <row r="67" spans="1:3">
      <c r="A67" t="s">
        <v>2626</v>
      </c>
      <c r="B67" t="s">
        <v>2627</v>
      </c>
      <c r="C67" t="str">
        <f t="shared" ref="C67:C130" si="1">LEFT(A67,2)&amp;B67</f>
        <v>AFParwān</v>
      </c>
    </row>
    <row r="68" spans="1:3">
      <c r="A68" t="s">
        <v>2566</v>
      </c>
      <c r="B68" t="s">
        <v>2567</v>
      </c>
      <c r="C68" t="str">
        <f t="shared" si="1"/>
        <v>AFPaktiyā</v>
      </c>
    </row>
    <row r="69" spans="1:3">
      <c r="A69" t="s">
        <v>2566</v>
      </c>
      <c r="B69" t="s">
        <v>2567</v>
      </c>
      <c r="C69" t="str">
        <f t="shared" si="1"/>
        <v>AFPaktiyā</v>
      </c>
    </row>
    <row r="70" spans="1:3">
      <c r="A70" t="s">
        <v>2590</v>
      </c>
      <c r="B70" t="s">
        <v>2591</v>
      </c>
      <c r="C70" t="str">
        <f t="shared" si="1"/>
        <v>AFPaktīkā</v>
      </c>
    </row>
    <row r="71" spans="1:3">
      <c r="A71" t="s">
        <v>2590</v>
      </c>
      <c r="B71" t="s">
        <v>2591</v>
      </c>
      <c r="C71" t="str">
        <f t="shared" si="1"/>
        <v>AFPaktīkā</v>
      </c>
    </row>
    <row r="72" spans="1:3">
      <c r="A72" t="s">
        <v>2568</v>
      </c>
      <c r="B72" t="s">
        <v>2569</v>
      </c>
      <c r="C72" t="str">
        <f t="shared" si="1"/>
        <v>AFSamangān</v>
      </c>
    </row>
    <row r="73" spans="1:3">
      <c r="A73" t="s">
        <v>2568</v>
      </c>
      <c r="B73" t="s">
        <v>2569</v>
      </c>
      <c r="C73" t="str">
        <f t="shared" si="1"/>
        <v>AFSamangān</v>
      </c>
    </row>
    <row r="74" spans="1:3">
      <c r="A74" t="s">
        <v>2592</v>
      </c>
      <c r="B74" t="s">
        <v>2593</v>
      </c>
      <c r="C74" t="str">
        <f t="shared" si="1"/>
        <v>AFSar-e Pul</v>
      </c>
    </row>
    <row r="75" spans="1:3">
      <c r="A75" t="s">
        <v>2592</v>
      </c>
      <c r="B75" t="s">
        <v>2593</v>
      </c>
      <c r="C75" t="str">
        <f t="shared" si="1"/>
        <v>AFSar-e Pul</v>
      </c>
    </row>
    <row r="76" spans="1:3">
      <c r="A76" t="s">
        <v>2600</v>
      </c>
      <c r="B76" t="s">
        <v>2601</v>
      </c>
      <c r="C76" t="str">
        <f t="shared" si="1"/>
        <v>AFTakhār</v>
      </c>
    </row>
    <row r="77" spans="1:3">
      <c r="A77" t="s">
        <v>2600</v>
      </c>
      <c r="B77" t="s">
        <v>2601</v>
      </c>
      <c r="C77" t="str">
        <f t="shared" si="1"/>
        <v>AFTakhār</v>
      </c>
    </row>
    <row r="78" spans="1:3">
      <c r="A78" t="s">
        <v>2570</v>
      </c>
      <c r="B78" t="s">
        <v>2571</v>
      </c>
      <c r="C78" t="str">
        <f t="shared" si="1"/>
        <v>AFUruzgān</v>
      </c>
    </row>
    <row r="79" spans="1:3">
      <c r="A79" t="s">
        <v>2570</v>
      </c>
      <c r="B79" t="s">
        <v>2571</v>
      </c>
      <c r="C79" t="str">
        <f t="shared" si="1"/>
        <v>AFUruzgān</v>
      </c>
    </row>
    <row r="80" spans="1:3">
      <c r="A80" t="s">
        <v>2602</v>
      </c>
      <c r="B80" t="s">
        <v>2603</v>
      </c>
      <c r="C80" t="str">
        <f t="shared" si="1"/>
        <v>AFWardak</v>
      </c>
    </row>
    <row r="81" spans="1:3">
      <c r="A81" t="s">
        <v>2602</v>
      </c>
      <c r="B81" t="s">
        <v>2603</v>
      </c>
      <c r="C81" t="str">
        <f t="shared" si="1"/>
        <v>AFWardak</v>
      </c>
    </row>
    <row r="82" spans="1:3">
      <c r="A82" t="s">
        <v>2628</v>
      </c>
      <c r="B82" t="s">
        <v>2629</v>
      </c>
      <c r="C82" t="str">
        <f t="shared" si="1"/>
        <v>AFZābul</v>
      </c>
    </row>
    <row r="83" spans="1:3">
      <c r="A83" t="s">
        <v>2628</v>
      </c>
      <c r="B83" t="s">
        <v>2629</v>
      </c>
      <c r="C83" t="str">
        <f t="shared" si="1"/>
        <v>AFZābul</v>
      </c>
    </row>
    <row r="84" spans="1:3">
      <c r="A84" t="s">
        <v>2634</v>
      </c>
      <c r="B84" t="s">
        <v>2635</v>
      </c>
      <c r="C84" t="str">
        <f t="shared" si="1"/>
        <v>AGBarbuda</v>
      </c>
    </row>
    <row r="85" spans="1:3">
      <c r="A85" t="s">
        <v>2642</v>
      </c>
      <c r="B85" t="s">
        <v>2643</v>
      </c>
      <c r="C85" t="str">
        <f t="shared" si="1"/>
        <v>AGRedonda</v>
      </c>
    </row>
    <row r="86" spans="1:3">
      <c r="A86" t="s">
        <v>2630</v>
      </c>
      <c r="B86" t="s">
        <v>2631</v>
      </c>
      <c r="C86" t="str">
        <f t="shared" si="1"/>
        <v>AGSaint George</v>
      </c>
    </row>
    <row r="87" spans="1:3">
      <c r="A87" t="s">
        <v>2640</v>
      </c>
      <c r="B87" t="s">
        <v>2641</v>
      </c>
      <c r="C87" t="str">
        <f t="shared" si="1"/>
        <v>AGSaint John</v>
      </c>
    </row>
    <row r="88" spans="1:3">
      <c r="A88" t="s">
        <v>2644</v>
      </c>
      <c r="B88" t="s">
        <v>2645</v>
      </c>
      <c r="C88" t="str">
        <f t="shared" si="1"/>
        <v>AGSaint Mary</v>
      </c>
    </row>
    <row r="89" spans="1:3">
      <c r="A89" t="s">
        <v>2632</v>
      </c>
      <c r="B89" t="s">
        <v>2633</v>
      </c>
      <c r="C89" t="str">
        <f t="shared" si="1"/>
        <v>AGSaint Paul</v>
      </c>
    </row>
    <row r="90" spans="1:3">
      <c r="A90" t="s">
        <v>2636</v>
      </c>
      <c r="B90" t="s">
        <v>2637</v>
      </c>
      <c r="C90" t="str">
        <f t="shared" si="1"/>
        <v>AGSaint Peter</v>
      </c>
    </row>
    <row r="91" spans="1:3">
      <c r="A91" t="s">
        <v>2638</v>
      </c>
      <c r="B91" t="s">
        <v>2639</v>
      </c>
      <c r="C91" t="str">
        <f t="shared" si="1"/>
        <v>AGSaint Philip</v>
      </c>
    </row>
    <row r="92" spans="1:3">
      <c r="A92" t="s">
        <v>2650</v>
      </c>
      <c r="B92" t="s">
        <v>2651</v>
      </c>
      <c r="C92" t="str">
        <f t="shared" si="1"/>
        <v>ALBerat</v>
      </c>
    </row>
    <row r="93" spans="1:3">
      <c r="A93" t="s">
        <v>2652</v>
      </c>
      <c r="B93" t="s">
        <v>2653</v>
      </c>
      <c r="C93" t="str">
        <f t="shared" si="1"/>
        <v>ALDurrës</v>
      </c>
    </row>
    <row r="94" spans="1:3">
      <c r="A94" t="s">
        <v>2646</v>
      </c>
      <c r="B94" t="s">
        <v>2647</v>
      </c>
      <c r="C94" t="str">
        <f t="shared" si="1"/>
        <v>ALElbasan</v>
      </c>
    </row>
    <row r="95" spans="1:3">
      <c r="A95" t="s">
        <v>2658</v>
      </c>
      <c r="B95" t="s">
        <v>2659</v>
      </c>
      <c r="C95" t="str">
        <f t="shared" si="1"/>
        <v>ALFier</v>
      </c>
    </row>
    <row r="96" spans="1:3">
      <c r="A96" t="s">
        <v>2664</v>
      </c>
      <c r="B96" t="s">
        <v>2665</v>
      </c>
      <c r="C96" t="str">
        <f t="shared" si="1"/>
        <v>ALGjirokastër</v>
      </c>
    </row>
    <row r="97" spans="1:3">
      <c r="A97" t="s">
        <v>2666</v>
      </c>
      <c r="B97" t="s">
        <v>2667</v>
      </c>
      <c r="C97" t="str">
        <f t="shared" si="1"/>
        <v>ALKorçë</v>
      </c>
    </row>
    <row r="98" spans="1:3">
      <c r="A98" t="s">
        <v>2668</v>
      </c>
      <c r="B98" t="s">
        <v>2669</v>
      </c>
      <c r="C98" t="str">
        <f t="shared" si="1"/>
        <v>ALKukës</v>
      </c>
    </row>
    <row r="99" spans="1:3">
      <c r="A99" t="s">
        <v>2654</v>
      </c>
      <c r="B99" t="s">
        <v>2655</v>
      </c>
      <c r="C99" t="str">
        <f t="shared" si="1"/>
        <v>ALLezhë</v>
      </c>
    </row>
    <row r="100" spans="1:3">
      <c r="A100" t="s">
        <v>2648</v>
      </c>
      <c r="B100" t="s">
        <v>2649</v>
      </c>
      <c r="C100" t="str">
        <f t="shared" si="1"/>
        <v>ALDibër</v>
      </c>
    </row>
    <row r="101" spans="1:3">
      <c r="A101" t="s">
        <v>2656</v>
      </c>
      <c r="B101" t="s">
        <v>2657</v>
      </c>
      <c r="C101" t="str">
        <f t="shared" si="1"/>
        <v>ALShkodër</v>
      </c>
    </row>
    <row r="102" spans="1:3">
      <c r="A102" t="s">
        <v>2660</v>
      </c>
      <c r="B102" t="s">
        <v>2661</v>
      </c>
      <c r="C102" t="str">
        <f t="shared" si="1"/>
        <v>ALTiranë</v>
      </c>
    </row>
    <row r="103" spans="1:3">
      <c r="A103" t="s">
        <v>2662</v>
      </c>
      <c r="B103" t="s">
        <v>2663</v>
      </c>
      <c r="C103" t="str">
        <f t="shared" si="1"/>
        <v>ALVlorë</v>
      </c>
    </row>
    <row r="104" spans="1:3">
      <c r="A104" t="s">
        <v>2670</v>
      </c>
      <c r="B104" t="s">
        <v>2671</v>
      </c>
      <c r="C104" t="str">
        <f t="shared" si="1"/>
        <v>AMAragac̣otn</v>
      </c>
    </row>
    <row r="105" spans="1:3">
      <c r="A105" t="s">
        <v>2684</v>
      </c>
      <c r="B105" t="s">
        <v>2685</v>
      </c>
      <c r="C105" t="str">
        <f t="shared" si="1"/>
        <v>AMArarat</v>
      </c>
    </row>
    <row r="106" spans="1:3">
      <c r="A106" t="s">
        <v>2672</v>
      </c>
      <c r="B106" t="s">
        <v>2673</v>
      </c>
      <c r="C106" t="str">
        <f t="shared" si="1"/>
        <v>AMArmavir</v>
      </c>
    </row>
    <row r="107" spans="1:3">
      <c r="A107" t="s">
        <v>2676</v>
      </c>
      <c r="B107" t="s">
        <v>2677</v>
      </c>
      <c r="C107" t="str">
        <f t="shared" si="1"/>
        <v>AMGeġark'unik'</v>
      </c>
    </row>
    <row r="108" spans="1:3">
      <c r="A108" t="s">
        <v>2674</v>
      </c>
      <c r="B108" t="s">
        <v>2675</v>
      </c>
      <c r="C108" t="str">
        <f t="shared" si="1"/>
        <v>AMKotayk'</v>
      </c>
    </row>
    <row r="109" spans="1:3">
      <c r="A109" t="s">
        <v>2686</v>
      </c>
      <c r="B109" t="s">
        <v>2687</v>
      </c>
      <c r="C109" t="str">
        <f t="shared" si="1"/>
        <v>AMLoṙi</v>
      </c>
    </row>
    <row r="110" spans="1:3">
      <c r="A110" t="s">
        <v>2678</v>
      </c>
      <c r="B110" t="s">
        <v>2679</v>
      </c>
      <c r="C110" t="str">
        <f t="shared" si="1"/>
        <v>AMŠirak</v>
      </c>
    </row>
    <row r="111" spans="1:3">
      <c r="A111" t="s">
        <v>2680</v>
      </c>
      <c r="B111" t="s">
        <v>2681</v>
      </c>
      <c r="C111" t="str">
        <f t="shared" si="1"/>
        <v>AMSyunik'</v>
      </c>
    </row>
    <row r="112" spans="1:3">
      <c r="A112" t="s">
        <v>2682</v>
      </c>
      <c r="B112" t="s">
        <v>2683</v>
      </c>
      <c r="C112" t="str">
        <f t="shared" si="1"/>
        <v>AMTavuš</v>
      </c>
    </row>
    <row r="113" spans="1:3">
      <c r="A113" t="s">
        <v>2690</v>
      </c>
      <c r="B113" t="s">
        <v>2691</v>
      </c>
      <c r="C113" t="str">
        <f t="shared" si="1"/>
        <v>AMVayoć Jor</v>
      </c>
    </row>
    <row r="114" spans="1:3">
      <c r="A114" t="s">
        <v>2688</v>
      </c>
      <c r="B114" t="s">
        <v>2689</v>
      </c>
      <c r="C114" t="str">
        <f t="shared" si="1"/>
        <v>AMErevan</v>
      </c>
    </row>
    <row r="115" spans="1:3">
      <c r="A115" t="s">
        <v>2709</v>
      </c>
      <c r="B115" t="s">
        <v>2710</v>
      </c>
      <c r="C115" t="str">
        <f t="shared" si="1"/>
        <v>AOBengo</v>
      </c>
    </row>
    <row r="116" spans="1:3">
      <c r="A116" t="s">
        <v>2711</v>
      </c>
      <c r="B116" t="s">
        <v>2712</v>
      </c>
      <c r="C116" t="str">
        <f t="shared" si="1"/>
        <v>AOBenguela</v>
      </c>
    </row>
    <row r="117" spans="1:3">
      <c r="A117" t="s">
        <v>2707</v>
      </c>
      <c r="B117" t="s">
        <v>2708</v>
      </c>
      <c r="C117" t="str">
        <f t="shared" si="1"/>
        <v>AOBié</v>
      </c>
    </row>
    <row r="118" spans="1:3">
      <c r="A118" t="s">
        <v>2692</v>
      </c>
      <c r="B118" t="s">
        <v>2693</v>
      </c>
      <c r="C118" t="str">
        <f t="shared" si="1"/>
        <v>AOCabinda</v>
      </c>
    </row>
    <row r="119" spans="1:3">
      <c r="A119" t="s">
        <v>2694</v>
      </c>
      <c r="B119" t="s">
        <v>2695</v>
      </c>
      <c r="C119" t="str">
        <f t="shared" si="1"/>
        <v>AOKuando Kubango</v>
      </c>
    </row>
    <row r="120" spans="1:3">
      <c r="A120" t="s">
        <v>2713</v>
      </c>
      <c r="B120" t="s">
        <v>2714</v>
      </c>
      <c r="C120" t="str">
        <f t="shared" si="1"/>
        <v>AOCunene</v>
      </c>
    </row>
    <row r="121" spans="1:3">
      <c r="A121" t="s">
        <v>2719</v>
      </c>
      <c r="B121" t="s">
        <v>2720</v>
      </c>
      <c r="C121" t="str">
        <f t="shared" si="1"/>
        <v>AOKwanza Norte</v>
      </c>
    </row>
    <row r="122" spans="1:3">
      <c r="A122" t="s">
        <v>2715</v>
      </c>
      <c r="B122" t="s">
        <v>2716</v>
      </c>
      <c r="C122" t="str">
        <f t="shared" si="1"/>
        <v>AOKwanza Sul</v>
      </c>
    </row>
    <row r="123" spans="1:3">
      <c r="A123" t="s">
        <v>2717</v>
      </c>
      <c r="B123" t="s">
        <v>2718</v>
      </c>
      <c r="C123" t="str">
        <f t="shared" si="1"/>
        <v>AOHuambo</v>
      </c>
    </row>
    <row r="124" spans="1:3">
      <c r="A124" t="s">
        <v>2721</v>
      </c>
      <c r="B124" t="s">
        <v>2722</v>
      </c>
      <c r="C124" t="str">
        <f t="shared" si="1"/>
        <v>AOHuíla</v>
      </c>
    </row>
    <row r="125" spans="1:3">
      <c r="A125" t="s">
        <v>2697</v>
      </c>
      <c r="B125" t="s">
        <v>2698</v>
      </c>
      <c r="C125" t="str">
        <f t="shared" si="1"/>
        <v>AOLunda Norte</v>
      </c>
    </row>
    <row r="126" spans="1:3">
      <c r="A126" t="s">
        <v>2699</v>
      </c>
      <c r="B126" t="s">
        <v>2700</v>
      </c>
      <c r="C126" t="str">
        <f t="shared" si="1"/>
        <v>AOLunda Sul</v>
      </c>
    </row>
    <row r="127" spans="1:3">
      <c r="A127" t="s">
        <v>2723</v>
      </c>
      <c r="B127" t="s">
        <v>2724</v>
      </c>
      <c r="C127" t="str">
        <f t="shared" si="1"/>
        <v>AOLuanda</v>
      </c>
    </row>
    <row r="128" spans="1:3">
      <c r="A128" t="s">
        <v>2725</v>
      </c>
      <c r="B128" t="s">
        <v>2726</v>
      </c>
      <c r="C128" t="str">
        <f t="shared" si="1"/>
        <v>AOMalange</v>
      </c>
    </row>
    <row r="129" spans="1:3">
      <c r="A129" t="s">
        <v>2701</v>
      </c>
      <c r="B129" t="s">
        <v>2702</v>
      </c>
      <c r="C129" t="str">
        <f t="shared" si="1"/>
        <v>AOMoxico</v>
      </c>
    </row>
    <row r="130" spans="1:3">
      <c r="A130" t="s">
        <v>2703</v>
      </c>
      <c r="B130" t="s">
        <v>2704</v>
      </c>
      <c r="C130" t="str">
        <f t="shared" si="1"/>
        <v>AONamibe</v>
      </c>
    </row>
    <row r="131" spans="1:3">
      <c r="A131" t="s">
        <v>2705</v>
      </c>
      <c r="B131" t="s">
        <v>2706</v>
      </c>
      <c r="C131" t="str">
        <f t="shared" ref="C131:C194" si="2">LEFT(A131,2)&amp;B131</f>
        <v>AOUíge</v>
      </c>
    </row>
    <row r="132" spans="1:3">
      <c r="A132" t="s">
        <v>2696</v>
      </c>
      <c r="B132" t="s">
        <v>2534</v>
      </c>
      <c r="C132" t="str">
        <f t="shared" si="2"/>
        <v>AOZaire</v>
      </c>
    </row>
    <row r="133" spans="1:3">
      <c r="A133" t="s">
        <v>2727</v>
      </c>
      <c r="B133" t="s">
        <v>2728</v>
      </c>
      <c r="C133" t="str">
        <f t="shared" si="2"/>
        <v>ARSalta</v>
      </c>
    </row>
    <row r="134" spans="1:3">
      <c r="A134" t="s">
        <v>2733</v>
      </c>
      <c r="B134" t="s">
        <v>2734</v>
      </c>
      <c r="C134" t="str">
        <f t="shared" si="2"/>
        <v>ARBuenos Aires</v>
      </c>
    </row>
    <row r="135" spans="1:3">
      <c r="A135" t="s">
        <v>2743</v>
      </c>
      <c r="B135" t="s">
        <v>2744</v>
      </c>
      <c r="C135" t="str">
        <f t="shared" si="2"/>
        <v>ARSan Luis</v>
      </c>
    </row>
    <row r="136" spans="1:3">
      <c r="A136" t="s">
        <v>2761</v>
      </c>
      <c r="B136" t="s">
        <v>2762</v>
      </c>
      <c r="C136" t="str">
        <f t="shared" si="2"/>
        <v>AREntre Ríos</v>
      </c>
    </row>
    <row r="137" spans="1:3">
      <c r="A137" t="s">
        <v>2731</v>
      </c>
      <c r="B137" t="s">
        <v>2732</v>
      </c>
      <c r="C137" t="str">
        <f t="shared" si="2"/>
        <v>ARLa Rioja</v>
      </c>
    </row>
    <row r="138" spans="1:3">
      <c r="A138" t="s">
        <v>2735</v>
      </c>
      <c r="B138" t="s">
        <v>2736</v>
      </c>
      <c r="C138" t="str">
        <f t="shared" si="2"/>
        <v>ARSantiago del Estero</v>
      </c>
    </row>
    <row r="139" spans="1:3">
      <c r="A139" t="s">
        <v>2737</v>
      </c>
      <c r="B139" t="s">
        <v>2738</v>
      </c>
      <c r="C139" t="str">
        <f t="shared" si="2"/>
        <v>ARChaco</v>
      </c>
    </row>
    <row r="140" spans="1:3">
      <c r="A140" t="s">
        <v>2771</v>
      </c>
      <c r="B140" t="s">
        <v>2772</v>
      </c>
      <c r="C140" t="str">
        <f t="shared" si="2"/>
        <v>ARSan Juan</v>
      </c>
    </row>
    <row r="141" spans="1:3">
      <c r="A141" t="s">
        <v>2763</v>
      </c>
      <c r="B141" t="s">
        <v>2764</v>
      </c>
      <c r="C141" t="str">
        <f t="shared" si="2"/>
        <v>ARCatamarca</v>
      </c>
    </row>
    <row r="142" spans="1:3">
      <c r="A142" t="s">
        <v>2745</v>
      </c>
      <c r="B142" t="s">
        <v>2746</v>
      </c>
      <c r="C142" t="str">
        <f t="shared" si="2"/>
        <v>ARLa Pampa</v>
      </c>
    </row>
    <row r="143" spans="1:3">
      <c r="A143" t="s">
        <v>2747</v>
      </c>
      <c r="B143" t="s">
        <v>2748</v>
      </c>
      <c r="C143" t="str">
        <f t="shared" si="2"/>
        <v>ARMendoza</v>
      </c>
    </row>
    <row r="144" spans="1:3">
      <c r="A144" t="s">
        <v>2755</v>
      </c>
      <c r="B144" t="s">
        <v>2756</v>
      </c>
      <c r="C144" t="str">
        <f t="shared" si="2"/>
        <v>ARMisiones</v>
      </c>
    </row>
    <row r="145" spans="1:3">
      <c r="A145" t="s">
        <v>2739</v>
      </c>
      <c r="B145" t="s">
        <v>2740</v>
      </c>
      <c r="C145" t="str">
        <f t="shared" si="2"/>
        <v>ARFormosa</v>
      </c>
    </row>
    <row r="146" spans="1:3">
      <c r="A146" t="s">
        <v>2749</v>
      </c>
      <c r="B146" t="s">
        <v>2750</v>
      </c>
      <c r="C146" t="str">
        <f t="shared" si="2"/>
        <v>ARNeuquén</v>
      </c>
    </row>
    <row r="147" spans="1:3">
      <c r="A147" t="s">
        <v>2751</v>
      </c>
      <c r="B147" t="s">
        <v>2752</v>
      </c>
      <c r="C147" t="str">
        <f t="shared" si="2"/>
        <v>ARRío Negro</v>
      </c>
    </row>
    <row r="148" spans="1:3">
      <c r="A148" t="s">
        <v>2757</v>
      </c>
      <c r="B148" t="s">
        <v>2758</v>
      </c>
      <c r="C148" t="str">
        <f t="shared" si="2"/>
        <v>ARSanta Fe</v>
      </c>
    </row>
    <row r="149" spans="1:3">
      <c r="A149" t="s">
        <v>2773</v>
      </c>
      <c r="B149" t="s">
        <v>2774</v>
      </c>
      <c r="C149" t="str">
        <f t="shared" si="2"/>
        <v>ARTucumán</v>
      </c>
    </row>
    <row r="150" spans="1:3">
      <c r="A150" t="s">
        <v>2769</v>
      </c>
      <c r="B150" t="s">
        <v>2770</v>
      </c>
      <c r="C150" t="str">
        <f t="shared" si="2"/>
        <v>ARChubut</v>
      </c>
    </row>
    <row r="151" spans="1:3">
      <c r="A151" t="s">
        <v>2765</v>
      </c>
      <c r="B151" t="s">
        <v>2766</v>
      </c>
      <c r="C151" t="str">
        <f t="shared" si="2"/>
        <v>ARTierra del Fuego</v>
      </c>
    </row>
    <row r="152" spans="1:3">
      <c r="A152" t="s">
        <v>2767</v>
      </c>
      <c r="B152" t="s">
        <v>2768</v>
      </c>
      <c r="C152" t="str">
        <f t="shared" si="2"/>
        <v>ARCorrientes</v>
      </c>
    </row>
    <row r="153" spans="1:3">
      <c r="A153" t="s">
        <v>2741</v>
      </c>
      <c r="B153" t="s">
        <v>2742</v>
      </c>
      <c r="C153" t="str">
        <f t="shared" si="2"/>
        <v>ARCórdoba</v>
      </c>
    </row>
    <row r="154" spans="1:3">
      <c r="A154" t="s">
        <v>2753</v>
      </c>
      <c r="B154" t="s">
        <v>2754</v>
      </c>
      <c r="C154" t="str">
        <f t="shared" si="2"/>
        <v>ARJujuy</v>
      </c>
    </row>
    <row r="155" spans="1:3">
      <c r="A155" t="s">
        <v>2759</v>
      </c>
      <c r="B155" t="s">
        <v>2760</v>
      </c>
      <c r="C155" t="str">
        <f t="shared" si="2"/>
        <v>ARSanta Cruz</v>
      </c>
    </row>
    <row r="156" spans="1:3">
      <c r="A156" t="s">
        <v>2729</v>
      </c>
      <c r="B156" t="s">
        <v>2730</v>
      </c>
      <c r="C156" t="str">
        <f t="shared" si="2"/>
        <v>ARCiudad Autónoma de Buenos Aires</v>
      </c>
    </row>
    <row r="157" spans="1:3">
      <c r="A157" t="s">
        <v>2781</v>
      </c>
      <c r="B157" t="s">
        <v>2782</v>
      </c>
      <c r="C157" t="str">
        <f t="shared" si="2"/>
        <v>ATBurgenland</v>
      </c>
    </row>
    <row r="158" spans="1:3">
      <c r="A158" t="s">
        <v>2789</v>
      </c>
      <c r="B158" t="s">
        <v>2790</v>
      </c>
      <c r="C158" t="str">
        <f t="shared" si="2"/>
        <v>ATKärnten</v>
      </c>
    </row>
    <row r="159" spans="1:3">
      <c r="A159" t="s">
        <v>2787</v>
      </c>
      <c r="B159" t="s">
        <v>2788</v>
      </c>
      <c r="C159" t="str">
        <f t="shared" si="2"/>
        <v>ATNiederösterreich</v>
      </c>
    </row>
    <row r="160" spans="1:3">
      <c r="A160" t="s">
        <v>2775</v>
      </c>
      <c r="B160" t="s">
        <v>2776</v>
      </c>
      <c r="C160" t="str">
        <f t="shared" si="2"/>
        <v>ATOberösterreich</v>
      </c>
    </row>
    <row r="161" spans="1:3">
      <c r="A161" t="s">
        <v>2777</v>
      </c>
      <c r="B161" t="s">
        <v>2778</v>
      </c>
      <c r="C161" t="str">
        <f t="shared" si="2"/>
        <v>ATSalzburg</v>
      </c>
    </row>
    <row r="162" spans="1:3">
      <c r="A162" t="s">
        <v>2791</v>
      </c>
      <c r="B162" t="s">
        <v>2792</v>
      </c>
      <c r="C162" t="str">
        <f t="shared" si="2"/>
        <v>ATSteiermark</v>
      </c>
    </row>
    <row r="163" spans="1:3">
      <c r="A163" t="s">
        <v>2783</v>
      </c>
      <c r="B163" t="s">
        <v>2784</v>
      </c>
      <c r="C163" t="str">
        <f t="shared" si="2"/>
        <v>ATTirol</v>
      </c>
    </row>
    <row r="164" spans="1:3">
      <c r="A164" t="s">
        <v>2779</v>
      </c>
      <c r="B164" t="s">
        <v>2780</v>
      </c>
      <c r="C164" t="str">
        <f t="shared" si="2"/>
        <v>ATVorarlberg</v>
      </c>
    </row>
    <row r="165" spans="1:3">
      <c r="A165" t="s">
        <v>2785</v>
      </c>
      <c r="B165" t="s">
        <v>2786</v>
      </c>
      <c r="C165" t="str">
        <f t="shared" si="2"/>
        <v>ATWien</v>
      </c>
    </row>
    <row r="166" spans="1:3">
      <c r="A166" t="s">
        <v>2805</v>
      </c>
      <c r="B166" t="s">
        <v>2806</v>
      </c>
      <c r="C166" t="str">
        <f t="shared" si="2"/>
        <v>AUAustralian Capital Territory</v>
      </c>
    </row>
    <row r="167" spans="1:3">
      <c r="A167" t="s">
        <v>2798</v>
      </c>
      <c r="B167" t="s">
        <v>2799</v>
      </c>
      <c r="C167" t="str">
        <f t="shared" si="2"/>
        <v>AUNorthern Territory</v>
      </c>
    </row>
    <row r="168" spans="1:3">
      <c r="A168" t="s">
        <v>2800</v>
      </c>
      <c r="B168" t="s">
        <v>2801</v>
      </c>
      <c r="C168" t="str">
        <f t="shared" si="2"/>
        <v>AUNew South Wales</v>
      </c>
    </row>
    <row r="169" spans="1:3">
      <c r="A169" t="s">
        <v>2793</v>
      </c>
      <c r="B169" t="s">
        <v>2434</v>
      </c>
      <c r="C169" t="str">
        <f t="shared" si="2"/>
        <v>AUQueensland</v>
      </c>
    </row>
    <row r="170" spans="1:3">
      <c r="A170" t="s">
        <v>2802</v>
      </c>
      <c r="B170" t="s">
        <v>2803</v>
      </c>
      <c r="C170" t="str">
        <f t="shared" si="2"/>
        <v>AUSouth Australia</v>
      </c>
    </row>
    <row r="171" spans="1:3">
      <c r="A171" t="s">
        <v>2794</v>
      </c>
      <c r="B171" t="s">
        <v>2795</v>
      </c>
      <c r="C171" t="str">
        <f t="shared" si="2"/>
        <v>AUTasmania</v>
      </c>
    </row>
    <row r="172" spans="1:3">
      <c r="A172" t="s">
        <v>2796</v>
      </c>
      <c r="B172" t="s">
        <v>2797</v>
      </c>
      <c r="C172" t="str">
        <f t="shared" si="2"/>
        <v>AUVictoria</v>
      </c>
    </row>
    <row r="173" spans="1:3">
      <c r="A173" t="s">
        <v>2804</v>
      </c>
      <c r="B173" t="s">
        <v>1672</v>
      </c>
      <c r="C173" t="str">
        <f t="shared" si="2"/>
        <v>AUWestern Australia</v>
      </c>
    </row>
    <row r="174" spans="1:3">
      <c r="A174" t="s">
        <v>2868</v>
      </c>
      <c r="B174" t="s">
        <v>2869</v>
      </c>
      <c r="C174" t="str">
        <f t="shared" si="2"/>
        <v>AZBakı</v>
      </c>
    </row>
    <row r="175" spans="1:3">
      <c r="A175" t="s">
        <v>2813</v>
      </c>
      <c r="B175" t="s">
        <v>2814</v>
      </c>
      <c r="C175" t="str">
        <f t="shared" si="2"/>
        <v>AZGəncə</v>
      </c>
    </row>
    <row r="176" spans="1:3">
      <c r="A176" t="s">
        <v>2841</v>
      </c>
      <c r="B176" t="s">
        <v>2842</v>
      </c>
      <c r="C176" t="str">
        <f t="shared" si="2"/>
        <v>AZLənkəran</v>
      </c>
    </row>
    <row r="177" spans="1:3">
      <c r="A177" t="s">
        <v>2900</v>
      </c>
      <c r="B177" t="s">
        <v>2901</v>
      </c>
      <c r="C177" t="str">
        <f t="shared" si="2"/>
        <v>AZMingəçevir</v>
      </c>
    </row>
    <row r="178" spans="1:3">
      <c r="A178" t="s">
        <v>2854</v>
      </c>
      <c r="B178" t="s">
        <v>2855</v>
      </c>
      <c r="C178" t="str">
        <f t="shared" si="2"/>
        <v>AZNaftalan</v>
      </c>
    </row>
    <row r="179" spans="1:3">
      <c r="A179" t="s">
        <v>2858</v>
      </c>
      <c r="B179" t="s">
        <v>2859</v>
      </c>
      <c r="C179" t="str">
        <f t="shared" si="2"/>
        <v>AZŞəki</v>
      </c>
    </row>
    <row r="180" spans="1:3">
      <c r="A180" t="s">
        <v>2952</v>
      </c>
      <c r="B180" t="s">
        <v>2953</v>
      </c>
      <c r="C180" t="str">
        <f t="shared" si="2"/>
        <v>AZSumqayıt</v>
      </c>
    </row>
    <row r="181" spans="1:3">
      <c r="A181" t="s">
        <v>2880</v>
      </c>
      <c r="B181" t="s">
        <v>2881</v>
      </c>
      <c r="C181" t="str">
        <f t="shared" si="2"/>
        <v>AZŞirvan</v>
      </c>
    </row>
    <row r="182" spans="1:3">
      <c r="A182" t="s">
        <v>2882</v>
      </c>
      <c r="B182" t="s">
        <v>2883</v>
      </c>
      <c r="C182" t="str">
        <f t="shared" si="2"/>
        <v>AZXankəndi</v>
      </c>
    </row>
    <row r="183" spans="1:3">
      <c r="A183" t="s">
        <v>2864</v>
      </c>
      <c r="B183" t="s">
        <v>2865</v>
      </c>
      <c r="C183" t="str">
        <f t="shared" si="2"/>
        <v>AZYevlax</v>
      </c>
    </row>
    <row r="184" spans="1:3">
      <c r="A184" t="s">
        <v>2866</v>
      </c>
      <c r="B184" t="s">
        <v>2867</v>
      </c>
      <c r="C184" t="str">
        <f t="shared" si="2"/>
        <v>AZAbşeron</v>
      </c>
    </row>
    <row r="185" spans="1:3">
      <c r="A185" t="s">
        <v>2825</v>
      </c>
      <c r="B185" t="s">
        <v>2826</v>
      </c>
      <c r="C185" t="str">
        <f t="shared" si="2"/>
        <v>AZAğstafa</v>
      </c>
    </row>
    <row r="186" spans="1:3">
      <c r="A186" t="s">
        <v>2807</v>
      </c>
      <c r="B186" t="s">
        <v>2808</v>
      </c>
      <c r="C186" t="str">
        <f t="shared" si="2"/>
        <v>AZAğcabədi</v>
      </c>
    </row>
    <row r="187" spans="1:3">
      <c r="A187" t="s">
        <v>2835</v>
      </c>
      <c r="B187" t="s">
        <v>2836</v>
      </c>
      <c r="C187" t="str">
        <f t="shared" si="2"/>
        <v>AZAğdam</v>
      </c>
    </row>
    <row r="188" spans="1:3">
      <c r="A188" t="s">
        <v>2886</v>
      </c>
      <c r="B188" t="s">
        <v>2887</v>
      </c>
      <c r="C188" t="str">
        <f t="shared" si="2"/>
        <v>AZAğdaş</v>
      </c>
    </row>
    <row r="189" spans="1:3">
      <c r="A189" t="s">
        <v>2809</v>
      </c>
      <c r="B189" t="s">
        <v>2810</v>
      </c>
      <c r="C189" t="str">
        <f t="shared" si="2"/>
        <v>AZAğsu</v>
      </c>
    </row>
    <row r="190" spans="1:3">
      <c r="A190" t="s">
        <v>2888</v>
      </c>
      <c r="B190" t="s">
        <v>2889</v>
      </c>
      <c r="C190" t="str">
        <f t="shared" si="2"/>
        <v>AZAstara</v>
      </c>
    </row>
    <row r="191" spans="1:3">
      <c r="A191" t="s">
        <v>2870</v>
      </c>
      <c r="B191" t="s">
        <v>2871</v>
      </c>
      <c r="C191" t="str">
        <f t="shared" si="2"/>
        <v>AZBalakən</v>
      </c>
    </row>
    <row r="192" spans="1:3">
      <c r="A192" t="s">
        <v>2872</v>
      </c>
      <c r="B192" t="s">
        <v>2873</v>
      </c>
      <c r="C192" t="str">
        <f t="shared" si="2"/>
        <v>AZBərdə</v>
      </c>
    </row>
    <row r="193" spans="1:3">
      <c r="A193" t="s">
        <v>2890</v>
      </c>
      <c r="B193" t="s">
        <v>2891</v>
      </c>
      <c r="C193" t="str">
        <f t="shared" si="2"/>
        <v>AZBeyləqan</v>
      </c>
    </row>
    <row r="194" spans="1:3">
      <c r="A194" t="s">
        <v>2811</v>
      </c>
      <c r="B194" t="s">
        <v>2812</v>
      </c>
      <c r="C194" t="str">
        <f t="shared" si="2"/>
        <v>AZBiləsuvar</v>
      </c>
    </row>
    <row r="195" spans="1:3">
      <c r="A195" t="s">
        <v>2944</v>
      </c>
      <c r="B195" t="s">
        <v>2945</v>
      </c>
      <c r="C195" t="str">
        <f t="shared" ref="C195:C258" si="3">LEFT(A195,2)&amp;B195</f>
        <v>AZCəbrayıl</v>
      </c>
    </row>
    <row r="196" spans="1:3">
      <c r="A196" t="s">
        <v>2930</v>
      </c>
      <c r="B196" t="s">
        <v>2931</v>
      </c>
      <c r="C196" t="str">
        <f t="shared" si="3"/>
        <v>AZCəlilabad</v>
      </c>
    </row>
    <row r="197" spans="1:3">
      <c r="A197" t="s">
        <v>2837</v>
      </c>
      <c r="B197" t="s">
        <v>2838</v>
      </c>
      <c r="C197" t="str">
        <f t="shared" si="3"/>
        <v>AZDaşkəsən</v>
      </c>
    </row>
    <row r="198" spans="1:3">
      <c r="A198" t="s">
        <v>2827</v>
      </c>
      <c r="B198" t="s">
        <v>2828</v>
      </c>
      <c r="C198" t="str">
        <f t="shared" si="3"/>
        <v>AZFüzuli</v>
      </c>
    </row>
    <row r="199" spans="1:3">
      <c r="A199" t="s">
        <v>2829</v>
      </c>
      <c r="B199" t="s">
        <v>2830</v>
      </c>
      <c r="C199" t="str">
        <f t="shared" si="3"/>
        <v>AZGədəbəy</v>
      </c>
    </row>
    <row r="200" spans="1:3">
      <c r="A200" t="s">
        <v>2852</v>
      </c>
      <c r="B200" t="s">
        <v>2853</v>
      </c>
      <c r="C200" t="str">
        <f t="shared" si="3"/>
        <v>AZGoranboy</v>
      </c>
    </row>
    <row r="201" spans="1:3">
      <c r="A201" t="s">
        <v>2874</v>
      </c>
      <c r="B201" t="s">
        <v>2875</v>
      </c>
      <c r="C201" t="str">
        <f t="shared" si="3"/>
        <v>AZGöyçay</v>
      </c>
    </row>
    <row r="202" spans="1:3">
      <c r="A202" t="s">
        <v>2839</v>
      </c>
      <c r="B202" t="s">
        <v>2840</v>
      </c>
      <c r="C202" t="str">
        <f t="shared" si="3"/>
        <v>AZGöygöl</v>
      </c>
    </row>
    <row r="203" spans="1:3">
      <c r="A203" t="s">
        <v>2892</v>
      </c>
      <c r="B203" t="s">
        <v>2893</v>
      </c>
      <c r="C203" t="str">
        <f t="shared" si="3"/>
        <v>AZHacıqabul</v>
      </c>
    </row>
    <row r="204" spans="1:3">
      <c r="A204" t="s">
        <v>2894</v>
      </c>
      <c r="B204" t="s">
        <v>2895</v>
      </c>
      <c r="C204" t="str">
        <f t="shared" si="3"/>
        <v>AZİmişli</v>
      </c>
    </row>
    <row r="205" spans="1:3">
      <c r="A205" t="s">
        <v>2896</v>
      </c>
      <c r="B205" t="s">
        <v>2897</v>
      </c>
      <c r="C205" t="str">
        <f t="shared" si="3"/>
        <v>AZİsmayıllı</v>
      </c>
    </row>
    <row r="206" spans="1:3">
      <c r="A206" t="s">
        <v>2932</v>
      </c>
      <c r="B206" t="s">
        <v>2933</v>
      </c>
      <c r="C206" t="str">
        <f t="shared" si="3"/>
        <v>AZKəlbəcər</v>
      </c>
    </row>
    <row r="207" spans="1:3">
      <c r="A207" t="s">
        <v>2946</v>
      </c>
      <c r="B207" t="s">
        <v>2947</v>
      </c>
      <c r="C207" t="str">
        <f t="shared" si="3"/>
        <v>AZKürdəmir</v>
      </c>
    </row>
    <row r="208" spans="1:3">
      <c r="A208" t="s">
        <v>2831</v>
      </c>
      <c r="B208" t="s">
        <v>2832</v>
      </c>
      <c r="C208" t="str">
        <f t="shared" si="3"/>
        <v>AZLaçın</v>
      </c>
    </row>
    <row r="209" spans="1:3">
      <c r="A209" t="s">
        <v>2843</v>
      </c>
      <c r="B209" t="s">
        <v>2842</v>
      </c>
      <c r="C209" t="str">
        <f t="shared" si="3"/>
        <v>AZLənkəran</v>
      </c>
    </row>
    <row r="210" spans="1:3">
      <c r="A210" t="s">
        <v>2898</v>
      </c>
      <c r="B210" t="s">
        <v>2899</v>
      </c>
      <c r="C210" t="str">
        <f t="shared" si="3"/>
        <v>AZLerik</v>
      </c>
    </row>
    <row r="211" spans="1:3">
      <c r="A211" t="s">
        <v>2876</v>
      </c>
      <c r="B211" t="s">
        <v>2877</v>
      </c>
      <c r="C211" t="str">
        <f t="shared" si="3"/>
        <v>AZMasallı</v>
      </c>
    </row>
    <row r="212" spans="1:3">
      <c r="A212" t="s">
        <v>2902</v>
      </c>
      <c r="B212" t="s">
        <v>2903</v>
      </c>
      <c r="C212" t="str">
        <f t="shared" si="3"/>
        <v>AZNeftçala</v>
      </c>
    </row>
    <row r="213" spans="1:3">
      <c r="A213" t="s">
        <v>2844</v>
      </c>
      <c r="B213" t="s">
        <v>2845</v>
      </c>
      <c r="C213" t="str">
        <f t="shared" si="3"/>
        <v>AZOğuz</v>
      </c>
    </row>
    <row r="214" spans="1:3">
      <c r="A214" t="s">
        <v>2815</v>
      </c>
      <c r="B214" t="s">
        <v>2816</v>
      </c>
      <c r="C214" t="str">
        <f t="shared" si="3"/>
        <v>AZQəbələ</v>
      </c>
    </row>
    <row r="215" spans="1:3">
      <c r="A215" t="s">
        <v>2833</v>
      </c>
      <c r="B215" t="s">
        <v>2834</v>
      </c>
      <c r="C215" t="str">
        <f t="shared" si="3"/>
        <v>AZQax</v>
      </c>
    </row>
    <row r="216" spans="1:3">
      <c r="A216" t="s">
        <v>2921</v>
      </c>
      <c r="B216" t="s">
        <v>2922</v>
      </c>
      <c r="C216" t="str">
        <f t="shared" si="3"/>
        <v>AZQazax</v>
      </c>
    </row>
    <row r="217" spans="1:3">
      <c r="A217" t="s">
        <v>2846</v>
      </c>
      <c r="B217" t="s">
        <v>2847</v>
      </c>
      <c r="C217" t="str">
        <f t="shared" si="3"/>
        <v>AZQuba</v>
      </c>
    </row>
    <row r="218" spans="1:3">
      <c r="A218" t="s">
        <v>2856</v>
      </c>
      <c r="B218" t="s">
        <v>2857</v>
      </c>
      <c r="C218" t="str">
        <f t="shared" si="3"/>
        <v>AZQubadlı</v>
      </c>
    </row>
    <row r="219" spans="1:3">
      <c r="A219" t="s">
        <v>2934</v>
      </c>
      <c r="B219" t="s">
        <v>2935</v>
      </c>
      <c r="C219" t="str">
        <f t="shared" si="3"/>
        <v>AZQobustan</v>
      </c>
    </row>
    <row r="220" spans="1:3">
      <c r="A220" t="s">
        <v>2848</v>
      </c>
      <c r="B220" t="s">
        <v>2849</v>
      </c>
      <c r="C220" t="str">
        <f t="shared" si="3"/>
        <v>AZQusar</v>
      </c>
    </row>
    <row r="221" spans="1:3">
      <c r="A221" t="s">
        <v>2850</v>
      </c>
      <c r="B221" t="s">
        <v>2851</v>
      </c>
      <c r="C221" t="str">
        <f t="shared" si="3"/>
        <v>AZSabirabad</v>
      </c>
    </row>
    <row r="222" spans="1:3">
      <c r="A222" t="s">
        <v>2923</v>
      </c>
      <c r="B222" t="s">
        <v>2859</v>
      </c>
      <c r="C222" t="str">
        <f t="shared" si="3"/>
        <v>AZŞəki</v>
      </c>
    </row>
    <row r="223" spans="1:3">
      <c r="A223" t="s">
        <v>2948</v>
      </c>
      <c r="B223" t="s">
        <v>2949</v>
      </c>
      <c r="C223" t="str">
        <f t="shared" si="3"/>
        <v>AZSalyan</v>
      </c>
    </row>
    <row r="224" spans="1:3">
      <c r="A224" t="s">
        <v>2924</v>
      </c>
      <c r="B224" t="s">
        <v>2925</v>
      </c>
      <c r="C224" t="str">
        <f t="shared" si="3"/>
        <v>AZSaatlı</v>
      </c>
    </row>
    <row r="225" spans="1:3">
      <c r="A225" t="s">
        <v>2950</v>
      </c>
      <c r="B225" t="s">
        <v>2951</v>
      </c>
      <c r="C225" t="str">
        <f t="shared" si="3"/>
        <v>AZŞabran</v>
      </c>
    </row>
    <row r="226" spans="1:3">
      <c r="A226" t="s">
        <v>2936</v>
      </c>
      <c r="B226" t="s">
        <v>2937</v>
      </c>
      <c r="C226" t="str">
        <f t="shared" si="3"/>
        <v>AZSiyəzən</v>
      </c>
    </row>
    <row r="227" spans="1:3">
      <c r="A227" t="s">
        <v>2878</v>
      </c>
      <c r="B227" t="s">
        <v>2879</v>
      </c>
      <c r="C227" t="str">
        <f t="shared" si="3"/>
        <v>AZŞəmkir</v>
      </c>
    </row>
    <row r="228" spans="1:3">
      <c r="A228" t="s">
        <v>2860</v>
      </c>
      <c r="B228" t="s">
        <v>2861</v>
      </c>
      <c r="C228" t="str">
        <f t="shared" si="3"/>
        <v>AZŞamaxı</v>
      </c>
    </row>
    <row r="229" spans="1:3">
      <c r="A229" t="s">
        <v>2817</v>
      </c>
      <c r="B229" t="s">
        <v>2818</v>
      </c>
      <c r="C229" t="str">
        <f t="shared" si="3"/>
        <v>AZSamux</v>
      </c>
    </row>
    <row r="230" spans="1:3">
      <c r="A230" t="s">
        <v>2938</v>
      </c>
      <c r="B230" t="s">
        <v>2939</v>
      </c>
      <c r="C230" t="str">
        <f t="shared" si="3"/>
        <v>AZŞuşa</v>
      </c>
    </row>
    <row r="231" spans="1:3">
      <c r="A231" t="s">
        <v>2926</v>
      </c>
      <c r="B231" t="s">
        <v>2927</v>
      </c>
      <c r="C231" t="str">
        <f t="shared" si="3"/>
        <v>AZTərtər</v>
      </c>
    </row>
    <row r="232" spans="1:3">
      <c r="A232" t="s">
        <v>2862</v>
      </c>
      <c r="B232" t="s">
        <v>2863</v>
      </c>
      <c r="C232" t="str">
        <f t="shared" si="3"/>
        <v>AZTovuz</v>
      </c>
    </row>
    <row r="233" spans="1:3">
      <c r="A233" t="s">
        <v>2954</v>
      </c>
      <c r="B233" t="s">
        <v>2955</v>
      </c>
      <c r="C233" t="str">
        <f t="shared" si="3"/>
        <v>AZUcar</v>
      </c>
    </row>
    <row r="234" spans="1:3">
      <c r="A234" t="s">
        <v>2819</v>
      </c>
      <c r="B234" t="s">
        <v>2820</v>
      </c>
      <c r="C234" t="str">
        <f t="shared" si="3"/>
        <v>AZXaçmaz</v>
      </c>
    </row>
    <row r="235" spans="1:3">
      <c r="A235" t="s">
        <v>2956</v>
      </c>
      <c r="B235" t="s">
        <v>2957</v>
      </c>
      <c r="C235" t="str">
        <f t="shared" si="3"/>
        <v>AZXocalı</v>
      </c>
    </row>
    <row r="236" spans="1:3">
      <c r="A236" t="s">
        <v>2884</v>
      </c>
      <c r="B236" t="s">
        <v>2885</v>
      </c>
      <c r="C236" t="str">
        <f t="shared" si="3"/>
        <v>AZXızı</v>
      </c>
    </row>
    <row r="237" spans="1:3">
      <c r="A237" t="s">
        <v>2928</v>
      </c>
      <c r="B237" t="s">
        <v>2929</v>
      </c>
      <c r="C237" t="str">
        <f t="shared" si="3"/>
        <v>AZXocavənd</v>
      </c>
    </row>
    <row r="238" spans="1:3">
      <c r="A238" t="s">
        <v>2821</v>
      </c>
      <c r="B238" t="s">
        <v>2822</v>
      </c>
      <c r="C238" t="str">
        <f t="shared" si="3"/>
        <v>AZYardımlı</v>
      </c>
    </row>
    <row r="239" spans="1:3">
      <c r="A239" t="s">
        <v>2958</v>
      </c>
      <c r="B239" t="s">
        <v>2865</v>
      </c>
      <c r="C239" t="str">
        <f t="shared" si="3"/>
        <v>AZYevlax</v>
      </c>
    </row>
    <row r="240" spans="1:3">
      <c r="A240" t="s">
        <v>2823</v>
      </c>
      <c r="B240" t="s">
        <v>2824</v>
      </c>
      <c r="C240" t="str">
        <f t="shared" si="3"/>
        <v>AZZəngilan</v>
      </c>
    </row>
    <row r="241" spans="1:3">
      <c r="A241" t="s">
        <v>2940</v>
      </c>
      <c r="B241" t="s">
        <v>2941</v>
      </c>
      <c r="C241" t="str">
        <f t="shared" si="3"/>
        <v>AZZaqatala</v>
      </c>
    </row>
    <row r="242" spans="1:3">
      <c r="A242" t="s">
        <v>2942</v>
      </c>
      <c r="B242" t="s">
        <v>2943</v>
      </c>
      <c r="C242" t="str">
        <f t="shared" si="3"/>
        <v>AZZərdab</v>
      </c>
    </row>
    <row r="243" spans="1:3">
      <c r="A243" t="s">
        <v>2904</v>
      </c>
      <c r="B243" t="s">
        <v>2905</v>
      </c>
      <c r="C243" t="str">
        <f t="shared" si="3"/>
        <v>AZNaxçıvan</v>
      </c>
    </row>
    <row r="244" spans="1:3">
      <c r="A244" t="s">
        <v>2920</v>
      </c>
      <c r="B244" t="s">
        <v>2905</v>
      </c>
      <c r="C244" t="str">
        <f t="shared" si="3"/>
        <v>AZNaxçıvan</v>
      </c>
    </row>
    <row r="245" spans="1:3">
      <c r="A245" t="s">
        <v>2916</v>
      </c>
      <c r="B245" t="s">
        <v>2917</v>
      </c>
      <c r="C245" t="str">
        <f t="shared" si="3"/>
        <v>AZBabək</v>
      </c>
    </row>
    <row r="246" spans="1:3">
      <c r="A246" t="s">
        <v>2908</v>
      </c>
      <c r="B246" t="s">
        <v>2909</v>
      </c>
      <c r="C246" t="str">
        <f t="shared" si="3"/>
        <v>AZCulfa</v>
      </c>
    </row>
    <row r="247" spans="1:3">
      <c r="A247" t="s">
        <v>2906</v>
      </c>
      <c r="B247" t="s">
        <v>2907</v>
      </c>
      <c r="C247" t="str">
        <f t="shared" si="3"/>
        <v>AZKǝngǝrli</v>
      </c>
    </row>
    <row r="248" spans="1:3">
      <c r="A248" t="s">
        <v>2910</v>
      </c>
      <c r="B248" t="s">
        <v>2911</v>
      </c>
      <c r="C248" t="str">
        <f t="shared" si="3"/>
        <v>AZOrdubad</v>
      </c>
    </row>
    <row r="249" spans="1:3">
      <c r="A249" t="s">
        <v>2912</v>
      </c>
      <c r="B249" t="s">
        <v>2913</v>
      </c>
      <c r="C249" t="str">
        <f t="shared" si="3"/>
        <v>AZSədərək</v>
      </c>
    </row>
    <row r="250" spans="1:3">
      <c r="A250" t="s">
        <v>2914</v>
      </c>
      <c r="B250" t="s">
        <v>2915</v>
      </c>
      <c r="C250" t="str">
        <f t="shared" si="3"/>
        <v>AZŞahbuz</v>
      </c>
    </row>
    <row r="251" spans="1:3">
      <c r="A251" t="s">
        <v>2918</v>
      </c>
      <c r="B251" t="s">
        <v>2919</v>
      </c>
      <c r="C251" t="str">
        <f t="shared" si="3"/>
        <v>AZŞərur</v>
      </c>
    </row>
    <row r="252" spans="1:3">
      <c r="A252" t="s">
        <v>2961</v>
      </c>
      <c r="B252" t="s">
        <v>2962</v>
      </c>
      <c r="C252" t="str">
        <f t="shared" si="3"/>
        <v>BAFederacija Bosne i Hercegovine</v>
      </c>
    </row>
    <row r="253" spans="1:3">
      <c r="A253" t="s">
        <v>2961</v>
      </c>
      <c r="B253" t="s">
        <v>2962</v>
      </c>
      <c r="C253" t="str">
        <f t="shared" si="3"/>
        <v>BAFederacija Bosne i Hercegovine</v>
      </c>
    </row>
    <row r="254" spans="1:3">
      <c r="A254" t="s">
        <v>2961</v>
      </c>
      <c r="B254" t="s">
        <v>2962</v>
      </c>
      <c r="C254" t="str">
        <f t="shared" si="3"/>
        <v>BAFederacija Bosne i Hercegovine</v>
      </c>
    </row>
    <row r="255" spans="1:3">
      <c r="A255" t="s">
        <v>2963</v>
      </c>
      <c r="B255" t="s">
        <v>2964</v>
      </c>
      <c r="C255" t="str">
        <f t="shared" si="3"/>
        <v>BARepublika Srpska</v>
      </c>
    </row>
    <row r="256" spans="1:3">
      <c r="A256" t="s">
        <v>2963</v>
      </c>
      <c r="B256" t="s">
        <v>2964</v>
      </c>
      <c r="C256" t="str">
        <f t="shared" si="3"/>
        <v>BARepublika Srpska</v>
      </c>
    </row>
    <row r="257" spans="1:3">
      <c r="A257" t="s">
        <v>2963</v>
      </c>
      <c r="B257" t="s">
        <v>2964</v>
      </c>
      <c r="C257" t="str">
        <f t="shared" si="3"/>
        <v>BARepublika Srpska</v>
      </c>
    </row>
    <row r="258" spans="1:3">
      <c r="A258" t="s">
        <v>2959</v>
      </c>
      <c r="B258" t="s">
        <v>2960</v>
      </c>
      <c r="C258" t="str">
        <f t="shared" si="3"/>
        <v>BABrčko distrikt</v>
      </c>
    </row>
    <row r="259" spans="1:3">
      <c r="A259" t="s">
        <v>2959</v>
      </c>
      <c r="B259" t="s">
        <v>2960</v>
      </c>
      <c r="C259" t="str">
        <f t="shared" ref="C259:C322" si="4">LEFT(A259,2)&amp;B259</f>
        <v>BABrčko distrikt</v>
      </c>
    </row>
    <row r="260" spans="1:3">
      <c r="A260" t="s">
        <v>2959</v>
      </c>
      <c r="B260" t="s">
        <v>2960</v>
      </c>
      <c r="C260" t="str">
        <f t="shared" si="4"/>
        <v>BABrčko distrikt</v>
      </c>
    </row>
    <row r="261" spans="1:3">
      <c r="A261" t="s">
        <v>2979</v>
      </c>
      <c r="B261" t="s">
        <v>2980</v>
      </c>
      <c r="C261" t="str">
        <f t="shared" si="4"/>
        <v>BBChrist Church</v>
      </c>
    </row>
    <row r="262" spans="1:3">
      <c r="A262" t="s">
        <v>2965</v>
      </c>
      <c r="B262" t="s">
        <v>2966</v>
      </c>
      <c r="C262" t="str">
        <f t="shared" si="4"/>
        <v>BBSaint Andrew</v>
      </c>
    </row>
    <row r="263" spans="1:3">
      <c r="A263" t="s">
        <v>2976</v>
      </c>
      <c r="B263" t="s">
        <v>2631</v>
      </c>
      <c r="C263" t="str">
        <f t="shared" si="4"/>
        <v>BBSaint George</v>
      </c>
    </row>
    <row r="264" spans="1:3">
      <c r="A264" t="s">
        <v>2972</v>
      </c>
      <c r="B264" t="s">
        <v>2973</v>
      </c>
      <c r="C264" t="str">
        <f t="shared" si="4"/>
        <v>BBSaint James</v>
      </c>
    </row>
    <row r="265" spans="1:3">
      <c r="A265" t="s">
        <v>2977</v>
      </c>
      <c r="B265" t="s">
        <v>2641</v>
      </c>
      <c r="C265" t="str">
        <f t="shared" si="4"/>
        <v>BBSaint John</v>
      </c>
    </row>
    <row r="266" spans="1:3">
      <c r="A266" t="s">
        <v>2981</v>
      </c>
      <c r="B266" t="s">
        <v>2982</v>
      </c>
      <c r="C266" t="str">
        <f t="shared" si="4"/>
        <v>BBSaint Joseph</v>
      </c>
    </row>
    <row r="267" spans="1:3">
      <c r="A267" t="s">
        <v>2974</v>
      </c>
      <c r="B267" t="s">
        <v>2975</v>
      </c>
      <c r="C267" t="str">
        <f t="shared" si="4"/>
        <v>BBSaint Lucy</v>
      </c>
    </row>
    <row r="268" spans="1:3">
      <c r="A268" t="s">
        <v>2970</v>
      </c>
      <c r="B268" t="s">
        <v>2971</v>
      </c>
      <c r="C268" t="str">
        <f t="shared" si="4"/>
        <v>BBSaint Michael</v>
      </c>
    </row>
    <row r="269" spans="1:3">
      <c r="A269" t="s">
        <v>2978</v>
      </c>
      <c r="B269" t="s">
        <v>2637</v>
      </c>
      <c r="C269" t="str">
        <f t="shared" si="4"/>
        <v>BBSaint Peter</v>
      </c>
    </row>
    <row r="270" spans="1:3">
      <c r="A270" t="s">
        <v>2967</v>
      </c>
      <c r="B270" t="s">
        <v>2639</v>
      </c>
      <c r="C270" t="str">
        <f t="shared" si="4"/>
        <v>BBSaint Philip</v>
      </c>
    </row>
    <row r="271" spans="1:3">
      <c r="A271" t="s">
        <v>2968</v>
      </c>
      <c r="B271" t="s">
        <v>2969</v>
      </c>
      <c r="C271" t="str">
        <f t="shared" si="4"/>
        <v>BBSaint Thomas</v>
      </c>
    </row>
    <row r="272" spans="1:3">
      <c r="A272" t="s">
        <v>3040</v>
      </c>
      <c r="B272" t="s">
        <v>3041</v>
      </c>
      <c r="C272" t="str">
        <f t="shared" si="4"/>
        <v>BDBarisal</v>
      </c>
    </row>
    <row r="273" spans="1:3">
      <c r="A273" t="s">
        <v>3047</v>
      </c>
      <c r="B273" t="s">
        <v>3048</v>
      </c>
      <c r="C273" t="str">
        <f t="shared" si="4"/>
        <v>BDBarguna</v>
      </c>
    </row>
    <row r="274" spans="1:3">
      <c r="A274" t="s">
        <v>3042</v>
      </c>
      <c r="B274" t="s">
        <v>3041</v>
      </c>
      <c r="C274" t="str">
        <f t="shared" si="4"/>
        <v>BDBarisal</v>
      </c>
    </row>
    <row r="275" spans="1:3">
      <c r="A275" t="s">
        <v>3043</v>
      </c>
      <c r="B275" t="s">
        <v>3044</v>
      </c>
      <c r="C275" t="str">
        <f t="shared" si="4"/>
        <v>BDBhola</v>
      </c>
    </row>
    <row r="276" spans="1:3">
      <c r="A276" t="s">
        <v>3049</v>
      </c>
      <c r="B276" t="s">
        <v>12770</v>
      </c>
      <c r="C276" t="str">
        <f t="shared" si="4"/>
        <v>BDJhalakathi</v>
      </c>
    </row>
    <row r="277" spans="1:3">
      <c r="A277" t="s">
        <v>3050</v>
      </c>
      <c r="B277" t="s">
        <v>3051</v>
      </c>
      <c r="C277" t="str">
        <f t="shared" si="4"/>
        <v>BDPirojpur</v>
      </c>
    </row>
    <row r="278" spans="1:3">
      <c r="A278" t="s">
        <v>3045</v>
      </c>
      <c r="B278" t="s">
        <v>3046</v>
      </c>
      <c r="C278" t="str">
        <f t="shared" si="4"/>
        <v>BDPatuakhali</v>
      </c>
    </row>
    <row r="279" spans="1:3">
      <c r="A279" t="s">
        <v>2983</v>
      </c>
      <c r="B279" t="s">
        <v>2984</v>
      </c>
      <c r="C279" t="str">
        <f t="shared" si="4"/>
        <v>BDChittagong</v>
      </c>
    </row>
    <row r="280" spans="1:3">
      <c r="A280" t="s">
        <v>2999</v>
      </c>
      <c r="B280" t="s">
        <v>3000</v>
      </c>
      <c r="C280" t="str">
        <f t="shared" si="4"/>
        <v>BDBandarban</v>
      </c>
    </row>
    <row r="281" spans="1:3">
      <c r="A281" t="s">
        <v>3001</v>
      </c>
      <c r="B281" t="s">
        <v>3002</v>
      </c>
      <c r="C281" t="str">
        <f t="shared" si="4"/>
        <v>BDBrahmanbaria</v>
      </c>
    </row>
    <row r="282" spans="1:3">
      <c r="A282" t="s">
        <v>2996</v>
      </c>
      <c r="B282" t="s">
        <v>2997</v>
      </c>
      <c r="C282" t="str">
        <f t="shared" si="4"/>
        <v>BDComilla</v>
      </c>
    </row>
    <row r="283" spans="1:3">
      <c r="A283" t="s">
        <v>2994</v>
      </c>
      <c r="B283" t="s">
        <v>2995</v>
      </c>
      <c r="C283" t="str">
        <f t="shared" si="4"/>
        <v>BDChandpur</v>
      </c>
    </row>
    <row r="284" spans="1:3">
      <c r="A284" t="s">
        <v>2985</v>
      </c>
      <c r="B284" t="s">
        <v>2984</v>
      </c>
      <c r="C284" t="str">
        <f t="shared" si="4"/>
        <v>BDChittagong</v>
      </c>
    </row>
    <row r="285" spans="1:3">
      <c r="A285" t="s">
        <v>2986</v>
      </c>
      <c r="B285" t="s">
        <v>2987</v>
      </c>
      <c r="C285" t="str">
        <f t="shared" si="4"/>
        <v>BDCox's Bazar</v>
      </c>
    </row>
    <row r="286" spans="1:3">
      <c r="A286" t="s">
        <v>2990</v>
      </c>
      <c r="B286" t="s">
        <v>2991</v>
      </c>
      <c r="C286" t="str">
        <f t="shared" si="4"/>
        <v>BDFeni</v>
      </c>
    </row>
    <row r="287" spans="1:3">
      <c r="A287" t="s">
        <v>2998</v>
      </c>
      <c r="B287" t="s">
        <v>12769</v>
      </c>
      <c r="C287" t="str">
        <f t="shared" si="4"/>
        <v>BDKhagrachhari</v>
      </c>
    </row>
    <row r="288" spans="1:3">
      <c r="A288" t="s">
        <v>2992</v>
      </c>
      <c r="B288" t="s">
        <v>2993</v>
      </c>
      <c r="C288" t="str">
        <f t="shared" si="4"/>
        <v>BDLakshmipur</v>
      </c>
    </row>
    <row r="289" spans="1:3">
      <c r="A289" t="s">
        <v>3003</v>
      </c>
      <c r="B289" t="s">
        <v>3004</v>
      </c>
      <c r="C289" t="str">
        <f t="shared" si="4"/>
        <v>BDNoakhali</v>
      </c>
    </row>
    <row r="290" spans="1:3">
      <c r="A290" t="s">
        <v>2988</v>
      </c>
      <c r="B290" t="s">
        <v>2989</v>
      </c>
      <c r="C290" t="str">
        <f t="shared" si="4"/>
        <v>BDRangamati</v>
      </c>
    </row>
    <row r="291" spans="1:3">
      <c r="A291" t="s">
        <v>3005</v>
      </c>
      <c r="B291" t="s">
        <v>3006</v>
      </c>
      <c r="C291" t="str">
        <f t="shared" si="4"/>
        <v>BDDhaka</v>
      </c>
    </row>
    <row r="292" spans="1:3">
      <c r="A292" t="s">
        <v>3019</v>
      </c>
      <c r="B292" t="s">
        <v>3006</v>
      </c>
      <c r="C292" t="str">
        <f t="shared" si="4"/>
        <v>BDDhaka</v>
      </c>
    </row>
    <row r="293" spans="1:3">
      <c r="A293" t="s">
        <v>3020</v>
      </c>
      <c r="B293" t="s">
        <v>3021</v>
      </c>
      <c r="C293" t="str">
        <f t="shared" si="4"/>
        <v>BDFaridpur</v>
      </c>
    </row>
    <row r="294" spans="1:3">
      <c r="A294" t="s">
        <v>3022</v>
      </c>
      <c r="B294" t="s">
        <v>3023</v>
      </c>
      <c r="C294" t="str">
        <f t="shared" si="4"/>
        <v>BDGopalganj</v>
      </c>
    </row>
    <row r="295" spans="1:3">
      <c r="A295" t="s">
        <v>3026</v>
      </c>
      <c r="B295" t="s">
        <v>3027</v>
      </c>
      <c r="C295" t="str">
        <f t="shared" si="4"/>
        <v>BDGazipur</v>
      </c>
    </row>
    <row r="296" spans="1:3">
      <c r="A296" t="s">
        <v>3011</v>
      </c>
      <c r="B296" t="s">
        <v>3012</v>
      </c>
      <c r="C296" t="str">
        <f t="shared" si="4"/>
        <v>BDKishoreganj</v>
      </c>
    </row>
    <row r="297" spans="1:3">
      <c r="A297" t="s">
        <v>3028</v>
      </c>
      <c r="B297" t="s">
        <v>3029</v>
      </c>
      <c r="C297" t="str">
        <f t="shared" si="4"/>
        <v>BDManikganj</v>
      </c>
    </row>
    <row r="298" spans="1:3">
      <c r="A298" t="s">
        <v>3030</v>
      </c>
      <c r="B298" t="s">
        <v>3031</v>
      </c>
      <c r="C298" t="str">
        <f t="shared" si="4"/>
        <v>BDMunshiganj</v>
      </c>
    </row>
    <row r="299" spans="1:3">
      <c r="A299" t="s">
        <v>3034</v>
      </c>
      <c r="B299" t="s">
        <v>3035</v>
      </c>
      <c r="C299" t="str">
        <f t="shared" si="4"/>
        <v>BDMadaripur</v>
      </c>
    </row>
    <row r="300" spans="1:3">
      <c r="A300" t="s">
        <v>3032</v>
      </c>
      <c r="B300" t="s">
        <v>3033</v>
      </c>
      <c r="C300" t="str">
        <f t="shared" si="4"/>
        <v>BDNarayanganj</v>
      </c>
    </row>
    <row r="301" spans="1:3">
      <c r="A301" t="s">
        <v>3017</v>
      </c>
      <c r="B301" t="s">
        <v>3018</v>
      </c>
      <c r="C301" t="str">
        <f t="shared" si="4"/>
        <v>BDNarsingdi</v>
      </c>
    </row>
    <row r="302" spans="1:3">
      <c r="A302" t="s">
        <v>3024</v>
      </c>
      <c r="B302" t="s">
        <v>3025</v>
      </c>
      <c r="C302" t="str">
        <f t="shared" si="4"/>
        <v>BDRajbari</v>
      </c>
    </row>
    <row r="303" spans="1:3">
      <c r="A303" t="s">
        <v>3036</v>
      </c>
      <c r="B303" t="s">
        <v>3037</v>
      </c>
      <c r="C303" t="str">
        <f t="shared" si="4"/>
        <v>BDShariatpur</v>
      </c>
    </row>
    <row r="304" spans="1:3">
      <c r="A304" t="s">
        <v>3038</v>
      </c>
      <c r="B304" t="s">
        <v>3039</v>
      </c>
      <c r="C304" t="str">
        <f t="shared" si="4"/>
        <v>BDTangail</v>
      </c>
    </row>
    <row r="305" spans="1:3">
      <c r="A305" t="s">
        <v>3052</v>
      </c>
      <c r="B305" t="s">
        <v>3053</v>
      </c>
      <c r="C305" t="str">
        <f t="shared" si="4"/>
        <v>BDKhulna</v>
      </c>
    </row>
    <row r="306" spans="1:3">
      <c r="A306" t="s">
        <v>3066</v>
      </c>
      <c r="B306" t="s">
        <v>3067</v>
      </c>
      <c r="C306" t="str">
        <f t="shared" si="4"/>
        <v>BDBagerhat</v>
      </c>
    </row>
    <row r="307" spans="1:3">
      <c r="A307" t="s">
        <v>3058</v>
      </c>
      <c r="B307" t="s">
        <v>3059</v>
      </c>
      <c r="C307" t="str">
        <f t="shared" si="4"/>
        <v>BDChuadanga</v>
      </c>
    </row>
    <row r="308" spans="1:3">
      <c r="A308" t="s">
        <v>3060</v>
      </c>
      <c r="B308" t="s">
        <v>3061</v>
      </c>
      <c r="C308" t="str">
        <f t="shared" si="4"/>
        <v>BDJessore</v>
      </c>
    </row>
    <row r="309" spans="1:3">
      <c r="A309" t="s">
        <v>3068</v>
      </c>
      <c r="B309" t="s">
        <v>3069</v>
      </c>
      <c r="C309" t="str">
        <f t="shared" si="4"/>
        <v>BDJhenaidah</v>
      </c>
    </row>
    <row r="310" spans="1:3">
      <c r="A310" t="s">
        <v>3070</v>
      </c>
      <c r="B310" t="s">
        <v>3053</v>
      </c>
      <c r="C310" t="str">
        <f t="shared" si="4"/>
        <v>BDKhulna</v>
      </c>
    </row>
    <row r="311" spans="1:3">
      <c r="A311" t="s">
        <v>3054</v>
      </c>
      <c r="B311" t="s">
        <v>3055</v>
      </c>
      <c r="C311" t="str">
        <f t="shared" si="4"/>
        <v>BDKushtia</v>
      </c>
    </row>
    <row r="312" spans="1:3">
      <c r="A312" t="s">
        <v>3064</v>
      </c>
      <c r="B312" t="s">
        <v>3065</v>
      </c>
      <c r="C312" t="str">
        <f t="shared" si="4"/>
        <v>BDMagura</v>
      </c>
    </row>
    <row r="313" spans="1:3">
      <c r="A313" t="s">
        <v>3056</v>
      </c>
      <c r="B313" t="s">
        <v>3057</v>
      </c>
      <c r="C313" t="str">
        <f t="shared" si="4"/>
        <v>BDMeherpur</v>
      </c>
    </row>
    <row r="314" spans="1:3">
      <c r="A314" t="s">
        <v>3071</v>
      </c>
      <c r="B314" t="s">
        <v>3072</v>
      </c>
      <c r="C314" t="str">
        <f t="shared" si="4"/>
        <v>BDNarail</v>
      </c>
    </row>
    <row r="315" spans="1:3">
      <c r="A315" t="s">
        <v>3062</v>
      </c>
      <c r="B315" t="s">
        <v>3063</v>
      </c>
      <c r="C315" t="str">
        <f t="shared" si="4"/>
        <v>BDSatkhira</v>
      </c>
    </row>
    <row r="316" spans="1:3">
      <c r="A316" t="s">
        <v>3073</v>
      </c>
      <c r="B316" t="s">
        <v>3074</v>
      </c>
      <c r="C316" t="str">
        <f t="shared" si="4"/>
        <v>BDRajshahi</v>
      </c>
    </row>
    <row r="317" spans="1:3">
      <c r="A317" t="s">
        <v>3081</v>
      </c>
      <c r="B317" t="s">
        <v>3082</v>
      </c>
      <c r="C317" t="str">
        <f t="shared" si="4"/>
        <v>BDBogra</v>
      </c>
    </row>
    <row r="318" spans="1:3">
      <c r="A318" t="s">
        <v>3078</v>
      </c>
      <c r="B318" t="s">
        <v>12771</v>
      </c>
      <c r="C318" t="str">
        <f t="shared" si="4"/>
        <v>BDJoypurhat</v>
      </c>
    </row>
    <row r="319" spans="1:3">
      <c r="A319" t="s">
        <v>3083</v>
      </c>
      <c r="B319" t="s">
        <v>3084</v>
      </c>
      <c r="C319" t="str">
        <f t="shared" si="4"/>
        <v>BDNatore</v>
      </c>
    </row>
    <row r="320" spans="1:3">
      <c r="A320" t="s">
        <v>3085</v>
      </c>
      <c r="B320" t="s">
        <v>12772</v>
      </c>
      <c r="C320" t="str">
        <f t="shared" si="4"/>
        <v>BDChapai Nawabganj</v>
      </c>
    </row>
    <row r="321" spans="1:3">
      <c r="A321" t="s">
        <v>3086</v>
      </c>
      <c r="B321" t="s">
        <v>3087</v>
      </c>
      <c r="C321" t="str">
        <f t="shared" si="4"/>
        <v>BDNaogaon</v>
      </c>
    </row>
    <row r="322" spans="1:3">
      <c r="A322" t="s">
        <v>3075</v>
      </c>
      <c r="B322" t="s">
        <v>3076</v>
      </c>
      <c r="C322" t="str">
        <f t="shared" si="4"/>
        <v>BDPabna</v>
      </c>
    </row>
    <row r="323" spans="1:3">
      <c r="A323" t="s">
        <v>3077</v>
      </c>
      <c r="B323" t="s">
        <v>3074</v>
      </c>
      <c r="C323" t="str">
        <f t="shared" ref="C323:C386" si="5">LEFT(A323,2)&amp;B323</f>
        <v>BDRajshahi</v>
      </c>
    </row>
    <row r="324" spans="1:3">
      <c r="A324" t="s">
        <v>3079</v>
      </c>
      <c r="B324" t="s">
        <v>3080</v>
      </c>
      <c r="C324" t="str">
        <f t="shared" si="5"/>
        <v>BDSirajganj</v>
      </c>
    </row>
    <row r="325" spans="1:3">
      <c r="A325" t="s">
        <v>3099</v>
      </c>
      <c r="B325" t="s">
        <v>3089</v>
      </c>
      <c r="C325" t="str">
        <f t="shared" si="5"/>
        <v>BDRangpur</v>
      </c>
    </row>
    <row r="326" spans="1:3">
      <c r="A326" t="s">
        <v>3108</v>
      </c>
      <c r="B326" t="s">
        <v>3109</v>
      </c>
      <c r="C326" t="str">
        <f t="shared" si="5"/>
        <v>BDDinajpur</v>
      </c>
    </row>
    <row r="327" spans="1:3">
      <c r="A327" t="s">
        <v>3100</v>
      </c>
      <c r="B327" t="s">
        <v>3101</v>
      </c>
      <c r="C327" t="str">
        <f t="shared" si="5"/>
        <v>BDGaibandha</v>
      </c>
    </row>
    <row r="328" spans="1:3">
      <c r="A328" t="s">
        <v>3104</v>
      </c>
      <c r="B328" t="s">
        <v>3105</v>
      </c>
      <c r="C328" t="str">
        <f t="shared" si="5"/>
        <v>BDKurigram</v>
      </c>
    </row>
    <row r="329" spans="1:3">
      <c r="A329" t="s">
        <v>3110</v>
      </c>
      <c r="B329" t="s">
        <v>3111</v>
      </c>
      <c r="C329" t="str">
        <f t="shared" si="5"/>
        <v>BDLalmonirhat</v>
      </c>
    </row>
    <row r="330" spans="1:3">
      <c r="A330" t="s">
        <v>3112</v>
      </c>
      <c r="B330" t="s">
        <v>3113</v>
      </c>
      <c r="C330" t="str">
        <f t="shared" si="5"/>
        <v>BDNilphamari</v>
      </c>
    </row>
    <row r="331" spans="1:3">
      <c r="A331" t="s">
        <v>3106</v>
      </c>
      <c r="B331" t="s">
        <v>3107</v>
      </c>
      <c r="C331" t="str">
        <f t="shared" si="5"/>
        <v>BDPanchagarh</v>
      </c>
    </row>
    <row r="332" spans="1:3">
      <c r="A332" t="s">
        <v>3088</v>
      </c>
      <c r="B332" t="s">
        <v>3089</v>
      </c>
      <c r="C332" t="str">
        <f t="shared" si="5"/>
        <v>BDRangpur</v>
      </c>
    </row>
    <row r="333" spans="1:3">
      <c r="A333" t="s">
        <v>3102</v>
      </c>
      <c r="B333" t="s">
        <v>3103</v>
      </c>
      <c r="C333" t="str">
        <f t="shared" si="5"/>
        <v>BDThakurgaon</v>
      </c>
    </row>
    <row r="334" spans="1:3">
      <c r="A334" t="s">
        <v>3090</v>
      </c>
      <c r="B334" t="s">
        <v>3091</v>
      </c>
      <c r="C334" t="str">
        <f t="shared" si="5"/>
        <v>BDSylhet</v>
      </c>
    </row>
    <row r="335" spans="1:3">
      <c r="A335" t="s">
        <v>3097</v>
      </c>
      <c r="B335" t="s">
        <v>3098</v>
      </c>
      <c r="C335" t="str">
        <f t="shared" si="5"/>
        <v>BDHabiganj</v>
      </c>
    </row>
    <row r="336" spans="1:3">
      <c r="A336" t="s">
        <v>3092</v>
      </c>
      <c r="B336" t="s">
        <v>3093</v>
      </c>
      <c r="C336" t="str">
        <f t="shared" si="5"/>
        <v>BDMoulvibazar</v>
      </c>
    </row>
    <row r="337" spans="1:3">
      <c r="A337" t="s">
        <v>3094</v>
      </c>
      <c r="B337" t="s">
        <v>3091</v>
      </c>
      <c r="C337" t="str">
        <f t="shared" si="5"/>
        <v>BDSylhet</v>
      </c>
    </row>
    <row r="338" spans="1:3">
      <c r="A338" t="s">
        <v>3095</v>
      </c>
      <c r="B338" t="s">
        <v>3096</v>
      </c>
      <c r="C338" t="str">
        <f t="shared" si="5"/>
        <v>BDSunamganj</v>
      </c>
    </row>
    <row r="339" spans="1:3">
      <c r="A339" t="s">
        <v>12702</v>
      </c>
      <c r="B339" t="s">
        <v>3008</v>
      </c>
      <c r="C339" t="str">
        <f t="shared" si="5"/>
        <v>BDMymensingh</v>
      </c>
    </row>
    <row r="340" spans="1:3">
      <c r="A340" t="s">
        <v>3013</v>
      </c>
      <c r="B340" t="s">
        <v>3014</v>
      </c>
      <c r="C340" t="str">
        <f t="shared" si="5"/>
        <v>BDJamalpur</v>
      </c>
    </row>
    <row r="341" spans="1:3">
      <c r="A341" t="s">
        <v>3007</v>
      </c>
      <c r="B341" t="s">
        <v>3008</v>
      </c>
      <c r="C341" t="str">
        <f t="shared" si="5"/>
        <v>BDMymensingh</v>
      </c>
    </row>
    <row r="342" spans="1:3">
      <c r="A342" t="s">
        <v>3015</v>
      </c>
      <c r="B342" t="s">
        <v>3016</v>
      </c>
      <c r="C342" t="str">
        <f t="shared" si="5"/>
        <v>BDNetrakona</v>
      </c>
    </row>
    <row r="343" spans="1:3">
      <c r="A343" t="s">
        <v>3009</v>
      </c>
      <c r="B343" t="s">
        <v>3010</v>
      </c>
      <c r="C343" t="str">
        <f t="shared" si="5"/>
        <v>BDSherpur</v>
      </c>
    </row>
    <row r="344" spans="1:3">
      <c r="A344" t="s">
        <v>3125</v>
      </c>
      <c r="B344" t="s">
        <v>3127</v>
      </c>
      <c r="C344" t="str">
        <f t="shared" si="5"/>
        <v>BEBruxelles-Capitale, Région de</v>
      </c>
    </row>
    <row r="345" spans="1:3">
      <c r="A345" t="s">
        <v>3125</v>
      </c>
      <c r="B345" t="s">
        <v>3126</v>
      </c>
      <c r="C345" t="str">
        <f t="shared" si="5"/>
        <v>BEBrussels Hoofdstedelijk Gewest</v>
      </c>
    </row>
    <row r="346" spans="1:3">
      <c r="A346" t="s">
        <v>3128</v>
      </c>
      <c r="B346" t="s">
        <v>3129</v>
      </c>
      <c r="C346" t="str">
        <f t="shared" si="5"/>
        <v>BEVlaams Gewest</v>
      </c>
    </row>
    <row r="347" spans="1:3">
      <c r="A347" t="s">
        <v>3134</v>
      </c>
      <c r="B347" t="s">
        <v>3135</v>
      </c>
      <c r="C347" t="str">
        <f t="shared" si="5"/>
        <v>BEAntwerpen</v>
      </c>
    </row>
    <row r="348" spans="1:3">
      <c r="A348" t="s">
        <v>3130</v>
      </c>
      <c r="B348" t="s">
        <v>3131</v>
      </c>
      <c r="C348" t="str">
        <f t="shared" si="5"/>
        <v>BEVlaams-Brabant</v>
      </c>
    </row>
    <row r="349" spans="1:3">
      <c r="A349" t="s">
        <v>3136</v>
      </c>
      <c r="B349" t="s">
        <v>3137</v>
      </c>
      <c r="C349" t="str">
        <f t="shared" si="5"/>
        <v>BELimburg</v>
      </c>
    </row>
    <row r="350" spans="1:3">
      <c r="A350" t="s">
        <v>3138</v>
      </c>
      <c r="B350" t="s">
        <v>3139</v>
      </c>
      <c r="C350" t="str">
        <f t="shared" si="5"/>
        <v>BEOost-Vlaanderen</v>
      </c>
    </row>
    <row r="351" spans="1:3">
      <c r="A351" t="s">
        <v>3132</v>
      </c>
      <c r="B351" t="s">
        <v>3133</v>
      </c>
      <c r="C351" t="str">
        <f t="shared" si="5"/>
        <v>BEWest-Vlaanderen</v>
      </c>
    </row>
    <row r="352" spans="1:3">
      <c r="A352" t="s">
        <v>3114</v>
      </c>
      <c r="B352" t="s">
        <v>3115</v>
      </c>
      <c r="C352" t="str">
        <f t="shared" si="5"/>
        <v>BEwallonne, Région</v>
      </c>
    </row>
    <row r="353" spans="1:3">
      <c r="A353" t="s">
        <v>3121</v>
      </c>
      <c r="B353" t="s">
        <v>3122</v>
      </c>
      <c r="C353" t="str">
        <f t="shared" si="5"/>
        <v>BEBrabant wallon</v>
      </c>
    </row>
    <row r="354" spans="1:3">
      <c r="A354" t="s">
        <v>3119</v>
      </c>
      <c r="B354" t="s">
        <v>3120</v>
      </c>
      <c r="C354" t="str">
        <f t="shared" si="5"/>
        <v>BEHainaut</v>
      </c>
    </row>
    <row r="355" spans="1:3">
      <c r="A355" t="s">
        <v>3123</v>
      </c>
      <c r="B355" t="s">
        <v>3124</v>
      </c>
      <c r="C355" t="str">
        <f t="shared" si="5"/>
        <v>BELiège</v>
      </c>
    </row>
    <row r="356" spans="1:3">
      <c r="A356" t="s">
        <v>3116</v>
      </c>
      <c r="B356" t="s">
        <v>2528</v>
      </c>
      <c r="C356" t="str">
        <f t="shared" si="5"/>
        <v>BELuxembourg</v>
      </c>
    </row>
    <row r="357" spans="1:3">
      <c r="A357" t="s">
        <v>3117</v>
      </c>
      <c r="B357" t="s">
        <v>3118</v>
      </c>
      <c r="C357" t="str">
        <f t="shared" si="5"/>
        <v>BENamur</v>
      </c>
    </row>
    <row r="358" spans="1:3">
      <c r="A358" t="s">
        <v>3148</v>
      </c>
      <c r="B358" t="s">
        <v>3149</v>
      </c>
      <c r="C358" t="str">
        <f t="shared" si="5"/>
        <v>BFBoucle du Mouhoun</v>
      </c>
    </row>
    <row r="359" spans="1:3">
      <c r="A359" t="s">
        <v>3158</v>
      </c>
      <c r="B359" t="s">
        <v>3159</v>
      </c>
      <c r="C359" t="str">
        <f t="shared" si="5"/>
        <v>BFBalé</v>
      </c>
    </row>
    <row r="360" spans="1:3">
      <c r="A360" t="s">
        <v>3150</v>
      </c>
      <c r="B360" t="s">
        <v>3151</v>
      </c>
      <c r="C360" t="str">
        <f t="shared" si="5"/>
        <v>BFBanwa</v>
      </c>
    </row>
    <row r="361" spans="1:3">
      <c r="A361" t="s">
        <v>3160</v>
      </c>
      <c r="B361" t="s">
        <v>3161</v>
      </c>
      <c r="C361" t="str">
        <f t="shared" si="5"/>
        <v>BFKossi</v>
      </c>
    </row>
    <row r="362" spans="1:3">
      <c r="A362" t="s">
        <v>3152</v>
      </c>
      <c r="B362" t="s">
        <v>3153</v>
      </c>
      <c r="C362" t="str">
        <f t="shared" si="5"/>
        <v>BFMouhoun</v>
      </c>
    </row>
    <row r="363" spans="1:3">
      <c r="A363" t="s">
        <v>3154</v>
      </c>
      <c r="B363" t="s">
        <v>3155</v>
      </c>
      <c r="C363" t="str">
        <f t="shared" si="5"/>
        <v>BFNayala</v>
      </c>
    </row>
    <row r="364" spans="1:3">
      <c r="A364" t="s">
        <v>3156</v>
      </c>
      <c r="B364" t="s">
        <v>3157</v>
      </c>
      <c r="C364" t="str">
        <f t="shared" si="5"/>
        <v>BFSourou</v>
      </c>
    </row>
    <row r="365" spans="1:3">
      <c r="A365" t="s">
        <v>3172</v>
      </c>
      <c r="B365" t="s">
        <v>3173</v>
      </c>
      <c r="C365" t="str">
        <f t="shared" si="5"/>
        <v>BFCascades</v>
      </c>
    </row>
    <row r="366" spans="1:3">
      <c r="A366" t="s">
        <v>3176</v>
      </c>
      <c r="B366" t="s">
        <v>3177</v>
      </c>
      <c r="C366" t="str">
        <f t="shared" si="5"/>
        <v>BFComoé</v>
      </c>
    </row>
    <row r="367" spans="1:3">
      <c r="A367" t="s">
        <v>3174</v>
      </c>
      <c r="B367" t="s">
        <v>3175</v>
      </c>
      <c r="C367" t="str">
        <f t="shared" si="5"/>
        <v>BFLéraba</v>
      </c>
    </row>
    <row r="368" spans="1:3">
      <c r="A368" t="s">
        <v>3178</v>
      </c>
      <c r="B368" t="s">
        <v>3179</v>
      </c>
      <c r="C368" t="str">
        <f t="shared" si="5"/>
        <v>BFCentre</v>
      </c>
    </row>
    <row r="369" spans="1:3">
      <c r="A369" t="s">
        <v>3180</v>
      </c>
      <c r="B369" t="s">
        <v>3181</v>
      </c>
      <c r="C369" t="str">
        <f t="shared" si="5"/>
        <v>BFKadiogo</v>
      </c>
    </row>
    <row r="370" spans="1:3">
      <c r="A370" t="s">
        <v>3182</v>
      </c>
      <c r="B370" t="s">
        <v>3183</v>
      </c>
      <c r="C370" t="str">
        <f t="shared" si="5"/>
        <v>BFCentre-Est</v>
      </c>
    </row>
    <row r="371" spans="1:3">
      <c r="A371" t="s">
        <v>3184</v>
      </c>
      <c r="B371" t="s">
        <v>3185</v>
      </c>
      <c r="C371" t="str">
        <f t="shared" si="5"/>
        <v>BFBoulgou</v>
      </c>
    </row>
    <row r="372" spans="1:3">
      <c r="A372" t="s">
        <v>3188</v>
      </c>
      <c r="B372" t="s">
        <v>3189</v>
      </c>
      <c r="C372" t="str">
        <f t="shared" si="5"/>
        <v>BFKoulpélogo</v>
      </c>
    </row>
    <row r="373" spans="1:3">
      <c r="A373" t="s">
        <v>3186</v>
      </c>
      <c r="B373" t="s">
        <v>3187</v>
      </c>
      <c r="C373" t="str">
        <f t="shared" si="5"/>
        <v>BFKouritenga</v>
      </c>
    </row>
    <row r="374" spans="1:3">
      <c r="A374" t="s">
        <v>3140</v>
      </c>
      <c r="B374" t="s">
        <v>3141</v>
      </c>
      <c r="C374" t="str">
        <f t="shared" si="5"/>
        <v>BFCentre-Nord</v>
      </c>
    </row>
    <row r="375" spans="1:3">
      <c r="A375" t="s">
        <v>3144</v>
      </c>
      <c r="B375" t="s">
        <v>3145</v>
      </c>
      <c r="C375" t="str">
        <f t="shared" si="5"/>
        <v>BFBam</v>
      </c>
    </row>
    <row r="376" spans="1:3">
      <c r="A376" t="s">
        <v>3142</v>
      </c>
      <c r="B376" t="s">
        <v>3143</v>
      </c>
      <c r="C376" t="str">
        <f t="shared" si="5"/>
        <v>BFNamentenga</v>
      </c>
    </row>
    <row r="377" spans="1:3">
      <c r="A377" t="s">
        <v>3146</v>
      </c>
      <c r="B377" t="s">
        <v>3147</v>
      </c>
      <c r="C377" t="str">
        <f t="shared" si="5"/>
        <v>BFSanmatenga</v>
      </c>
    </row>
    <row r="378" spans="1:3">
      <c r="A378" t="s">
        <v>3190</v>
      </c>
      <c r="B378" t="s">
        <v>3191</v>
      </c>
      <c r="C378" t="str">
        <f t="shared" si="5"/>
        <v>BFCentre-Ouest</v>
      </c>
    </row>
    <row r="379" spans="1:3">
      <c r="A379" t="s">
        <v>3196</v>
      </c>
      <c r="B379" t="s">
        <v>3197</v>
      </c>
      <c r="C379" t="str">
        <f t="shared" si="5"/>
        <v>BFBoulkiemdé</v>
      </c>
    </row>
    <row r="380" spans="1:3">
      <c r="A380" t="s">
        <v>3192</v>
      </c>
      <c r="B380" t="s">
        <v>3193</v>
      </c>
      <c r="C380" t="str">
        <f t="shared" si="5"/>
        <v>BFSissili</v>
      </c>
    </row>
    <row r="381" spans="1:3">
      <c r="A381" t="s">
        <v>3198</v>
      </c>
      <c r="B381" t="s">
        <v>3199</v>
      </c>
      <c r="C381" t="str">
        <f t="shared" si="5"/>
        <v>BFSanguié</v>
      </c>
    </row>
    <row r="382" spans="1:3">
      <c r="A382" t="s">
        <v>3194</v>
      </c>
      <c r="B382" t="s">
        <v>3195</v>
      </c>
      <c r="C382" t="str">
        <f t="shared" si="5"/>
        <v>BFZiro</v>
      </c>
    </row>
    <row r="383" spans="1:3">
      <c r="A383" t="s">
        <v>3200</v>
      </c>
      <c r="B383" t="s">
        <v>3201</v>
      </c>
      <c r="C383" t="str">
        <f t="shared" si="5"/>
        <v>BFCentre-Sud</v>
      </c>
    </row>
    <row r="384" spans="1:3">
      <c r="A384" t="s">
        <v>3206</v>
      </c>
      <c r="B384" t="s">
        <v>3207</v>
      </c>
      <c r="C384" t="str">
        <f t="shared" si="5"/>
        <v>BFBazèga</v>
      </c>
    </row>
    <row r="385" spans="1:3">
      <c r="A385" t="s">
        <v>3204</v>
      </c>
      <c r="B385" t="s">
        <v>3205</v>
      </c>
      <c r="C385" t="str">
        <f t="shared" si="5"/>
        <v>BFNahouri</v>
      </c>
    </row>
    <row r="386" spans="1:3">
      <c r="A386" t="s">
        <v>3202</v>
      </c>
      <c r="B386" t="s">
        <v>3203</v>
      </c>
      <c r="C386" t="str">
        <f t="shared" si="5"/>
        <v>BFZoundwéogo</v>
      </c>
    </row>
    <row r="387" spans="1:3">
      <c r="A387" t="s">
        <v>3208</v>
      </c>
      <c r="B387" t="s">
        <v>3209</v>
      </c>
      <c r="C387" t="str">
        <f t="shared" ref="C387:C450" si="6">LEFT(A387,2)&amp;B387</f>
        <v>BFEst</v>
      </c>
    </row>
    <row r="388" spans="1:3">
      <c r="A388" t="s">
        <v>3212</v>
      </c>
      <c r="B388" t="s">
        <v>3213</v>
      </c>
      <c r="C388" t="str">
        <f t="shared" si="6"/>
        <v>BFGnagna</v>
      </c>
    </row>
    <row r="389" spans="1:3">
      <c r="A389" t="s">
        <v>3210</v>
      </c>
      <c r="B389" t="s">
        <v>3211</v>
      </c>
      <c r="C389" t="str">
        <f t="shared" si="6"/>
        <v>BFGourma</v>
      </c>
    </row>
    <row r="390" spans="1:3">
      <c r="A390" t="s">
        <v>3214</v>
      </c>
      <c r="B390" t="s">
        <v>3215</v>
      </c>
      <c r="C390" t="str">
        <f t="shared" si="6"/>
        <v>BFKomondjari</v>
      </c>
    </row>
    <row r="391" spans="1:3">
      <c r="A391" t="s">
        <v>3216</v>
      </c>
      <c r="B391" t="s">
        <v>3217</v>
      </c>
      <c r="C391" t="str">
        <f t="shared" si="6"/>
        <v>BFKompienga</v>
      </c>
    </row>
    <row r="392" spans="1:3">
      <c r="A392" t="s">
        <v>3218</v>
      </c>
      <c r="B392" t="s">
        <v>3219</v>
      </c>
      <c r="C392" t="str">
        <f t="shared" si="6"/>
        <v>BFTapoa</v>
      </c>
    </row>
    <row r="393" spans="1:3">
      <c r="A393" t="s">
        <v>3220</v>
      </c>
      <c r="B393" t="s">
        <v>3221</v>
      </c>
      <c r="C393" t="str">
        <f t="shared" si="6"/>
        <v>BFHauts-Bassins</v>
      </c>
    </row>
    <row r="394" spans="1:3">
      <c r="A394" t="s">
        <v>3222</v>
      </c>
      <c r="B394" t="s">
        <v>3223</v>
      </c>
      <c r="C394" t="str">
        <f t="shared" si="6"/>
        <v>BFHouet</v>
      </c>
    </row>
    <row r="395" spans="1:3">
      <c r="A395" t="s">
        <v>3225</v>
      </c>
      <c r="B395" t="s">
        <v>3226</v>
      </c>
      <c r="C395" t="str">
        <f t="shared" si="6"/>
        <v>BFKénédougou</v>
      </c>
    </row>
    <row r="396" spans="1:3">
      <c r="A396" t="s">
        <v>3224</v>
      </c>
      <c r="B396" t="s">
        <v>12773</v>
      </c>
      <c r="C396" t="str">
        <f t="shared" si="6"/>
        <v>BFTuy</v>
      </c>
    </row>
    <row r="397" spans="1:3">
      <c r="A397" t="s">
        <v>3162</v>
      </c>
      <c r="B397" t="s">
        <v>3163</v>
      </c>
      <c r="C397" t="str">
        <f t="shared" si="6"/>
        <v>BFNord</v>
      </c>
    </row>
    <row r="398" spans="1:3">
      <c r="A398" t="s">
        <v>3166</v>
      </c>
      <c r="B398" t="s">
        <v>3167</v>
      </c>
      <c r="C398" t="str">
        <f t="shared" si="6"/>
        <v>BFLoroum</v>
      </c>
    </row>
    <row r="399" spans="1:3">
      <c r="A399" t="s">
        <v>3168</v>
      </c>
      <c r="B399" t="s">
        <v>3169</v>
      </c>
      <c r="C399" t="str">
        <f t="shared" si="6"/>
        <v>BFPassoré</v>
      </c>
    </row>
    <row r="400" spans="1:3">
      <c r="A400" t="s">
        <v>3164</v>
      </c>
      <c r="B400" t="s">
        <v>3165</v>
      </c>
      <c r="C400" t="str">
        <f t="shared" si="6"/>
        <v>BFYatenga</v>
      </c>
    </row>
    <row r="401" spans="1:3">
      <c r="A401" t="s">
        <v>3170</v>
      </c>
      <c r="B401" t="s">
        <v>3171</v>
      </c>
      <c r="C401" t="str">
        <f t="shared" si="6"/>
        <v>BFZondoma</v>
      </c>
    </row>
    <row r="402" spans="1:3">
      <c r="A402" t="s">
        <v>3227</v>
      </c>
      <c r="B402" t="s">
        <v>3228</v>
      </c>
      <c r="C402" t="str">
        <f t="shared" si="6"/>
        <v>BFPlateau-Central</v>
      </c>
    </row>
    <row r="403" spans="1:3">
      <c r="A403" t="s">
        <v>3229</v>
      </c>
      <c r="B403" t="s">
        <v>3230</v>
      </c>
      <c r="C403" t="str">
        <f t="shared" si="6"/>
        <v>BFGanzourgou</v>
      </c>
    </row>
    <row r="404" spans="1:3">
      <c r="A404" t="s">
        <v>3231</v>
      </c>
      <c r="B404" t="s">
        <v>3232</v>
      </c>
      <c r="C404" t="str">
        <f t="shared" si="6"/>
        <v>BFKourwéogo</v>
      </c>
    </row>
    <row r="405" spans="1:3">
      <c r="A405" t="s">
        <v>3233</v>
      </c>
      <c r="B405" t="s">
        <v>3234</v>
      </c>
      <c r="C405" t="str">
        <f t="shared" si="6"/>
        <v>BFOubritenga</v>
      </c>
    </row>
    <row r="406" spans="1:3">
      <c r="A406" t="s">
        <v>3235</v>
      </c>
      <c r="B406" t="s">
        <v>3236</v>
      </c>
      <c r="C406" t="str">
        <f t="shared" si="6"/>
        <v>BFSahel</v>
      </c>
    </row>
    <row r="407" spans="1:3">
      <c r="A407" t="s">
        <v>3237</v>
      </c>
      <c r="B407" t="s">
        <v>3238</v>
      </c>
      <c r="C407" t="str">
        <f t="shared" si="6"/>
        <v>BFOudalan</v>
      </c>
    </row>
    <row r="408" spans="1:3">
      <c r="A408" t="s">
        <v>3243</v>
      </c>
      <c r="B408" t="s">
        <v>3244</v>
      </c>
      <c r="C408" t="str">
        <f t="shared" si="6"/>
        <v>BFSéno</v>
      </c>
    </row>
    <row r="409" spans="1:3">
      <c r="A409" t="s">
        <v>3239</v>
      </c>
      <c r="B409" t="s">
        <v>3240</v>
      </c>
      <c r="C409" t="str">
        <f t="shared" si="6"/>
        <v>BFSoum</v>
      </c>
    </row>
    <row r="410" spans="1:3">
      <c r="A410" t="s">
        <v>3241</v>
      </c>
      <c r="B410" t="s">
        <v>3242</v>
      </c>
      <c r="C410" t="str">
        <f t="shared" si="6"/>
        <v>BFYagha</v>
      </c>
    </row>
    <row r="411" spans="1:3">
      <c r="A411" t="s">
        <v>3245</v>
      </c>
      <c r="B411" t="s">
        <v>3246</v>
      </c>
      <c r="C411" t="str">
        <f t="shared" si="6"/>
        <v>BFSud-Ouest</v>
      </c>
    </row>
    <row r="412" spans="1:3">
      <c r="A412" t="s">
        <v>3249</v>
      </c>
      <c r="B412" t="s">
        <v>3250</v>
      </c>
      <c r="C412" t="str">
        <f t="shared" si="6"/>
        <v>BFBougouriba</v>
      </c>
    </row>
    <row r="413" spans="1:3">
      <c r="A413" t="s">
        <v>3253</v>
      </c>
      <c r="B413" t="s">
        <v>3254</v>
      </c>
      <c r="C413" t="str">
        <f t="shared" si="6"/>
        <v>BFIoba</v>
      </c>
    </row>
    <row r="414" spans="1:3">
      <c r="A414" t="s">
        <v>3251</v>
      </c>
      <c r="B414" t="s">
        <v>3252</v>
      </c>
      <c r="C414" t="str">
        <f t="shared" si="6"/>
        <v>BFNoumbiel</v>
      </c>
    </row>
    <row r="415" spans="1:3">
      <c r="A415" t="s">
        <v>3247</v>
      </c>
      <c r="B415" t="s">
        <v>3248</v>
      </c>
      <c r="C415" t="str">
        <f t="shared" si="6"/>
        <v>BFPoni</v>
      </c>
    </row>
    <row r="416" spans="1:3">
      <c r="A416" t="s">
        <v>3297</v>
      </c>
      <c r="B416" t="s">
        <v>3298</v>
      </c>
      <c r="C416" t="str">
        <f t="shared" si="6"/>
        <v>BGBlagoevgrad</v>
      </c>
    </row>
    <row r="417" spans="1:3">
      <c r="A417" t="s">
        <v>3265</v>
      </c>
      <c r="B417" t="s">
        <v>3266</v>
      </c>
      <c r="C417" t="str">
        <f t="shared" si="6"/>
        <v>BGBurgas</v>
      </c>
    </row>
    <row r="418" spans="1:3">
      <c r="A418" t="s">
        <v>3273</v>
      </c>
      <c r="B418" t="s">
        <v>3274</v>
      </c>
      <c r="C418" t="str">
        <f t="shared" si="6"/>
        <v>BGVarna</v>
      </c>
    </row>
    <row r="419" spans="1:3">
      <c r="A419" t="s">
        <v>3287</v>
      </c>
      <c r="B419" t="s">
        <v>3288</v>
      </c>
      <c r="C419" t="str">
        <f t="shared" si="6"/>
        <v>BGVeliko Tarnovo</v>
      </c>
    </row>
    <row r="420" spans="1:3">
      <c r="A420" t="s">
        <v>3277</v>
      </c>
      <c r="B420" t="s">
        <v>3278</v>
      </c>
      <c r="C420" t="str">
        <f t="shared" si="6"/>
        <v>BGVidin</v>
      </c>
    </row>
    <row r="421" spans="1:3">
      <c r="A421" t="s">
        <v>3279</v>
      </c>
      <c r="B421" t="s">
        <v>3280</v>
      </c>
      <c r="C421" t="str">
        <f t="shared" si="6"/>
        <v>BGVratsa</v>
      </c>
    </row>
    <row r="422" spans="1:3">
      <c r="A422" t="s">
        <v>3281</v>
      </c>
      <c r="B422" t="s">
        <v>3282</v>
      </c>
      <c r="C422" t="str">
        <f t="shared" si="6"/>
        <v>BGGabrovo</v>
      </c>
    </row>
    <row r="423" spans="1:3">
      <c r="A423" t="s">
        <v>3283</v>
      </c>
      <c r="B423" t="s">
        <v>3284</v>
      </c>
      <c r="C423" t="str">
        <f t="shared" si="6"/>
        <v>BGDobrich</v>
      </c>
    </row>
    <row r="424" spans="1:3">
      <c r="A424" t="s">
        <v>3289</v>
      </c>
      <c r="B424" t="s">
        <v>3290</v>
      </c>
      <c r="C424" t="str">
        <f t="shared" si="6"/>
        <v>BGKardzhali</v>
      </c>
    </row>
    <row r="425" spans="1:3">
      <c r="A425" t="s">
        <v>3299</v>
      </c>
      <c r="B425" t="s">
        <v>3300</v>
      </c>
      <c r="C425" t="str">
        <f t="shared" si="6"/>
        <v>BGKyustendil</v>
      </c>
    </row>
    <row r="426" spans="1:3">
      <c r="A426" t="s">
        <v>3307</v>
      </c>
      <c r="B426" t="s">
        <v>3308</v>
      </c>
      <c r="C426" t="str">
        <f t="shared" si="6"/>
        <v>BGLovech</v>
      </c>
    </row>
    <row r="427" spans="1:3">
      <c r="A427" t="s">
        <v>3301</v>
      </c>
      <c r="B427" t="s">
        <v>3302</v>
      </c>
      <c r="C427" t="str">
        <f t="shared" si="6"/>
        <v>BGMontana</v>
      </c>
    </row>
    <row r="428" spans="1:3">
      <c r="A428" t="s">
        <v>3255</v>
      </c>
      <c r="B428" t="s">
        <v>3256</v>
      </c>
      <c r="C428" t="str">
        <f t="shared" si="6"/>
        <v>BGPazardzhik</v>
      </c>
    </row>
    <row r="429" spans="1:3">
      <c r="A429" t="s">
        <v>3267</v>
      </c>
      <c r="B429" t="s">
        <v>3268</v>
      </c>
      <c r="C429" t="str">
        <f t="shared" si="6"/>
        <v>BGPernik</v>
      </c>
    </row>
    <row r="430" spans="1:3">
      <c r="A430" t="s">
        <v>3291</v>
      </c>
      <c r="B430" t="s">
        <v>3292</v>
      </c>
      <c r="C430" t="str">
        <f t="shared" si="6"/>
        <v>BGPleven</v>
      </c>
    </row>
    <row r="431" spans="1:3">
      <c r="A431" t="s">
        <v>3293</v>
      </c>
      <c r="B431" t="s">
        <v>3294</v>
      </c>
      <c r="C431" t="str">
        <f t="shared" si="6"/>
        <v>BGPlovdiv</v>
      </c>
    </row>
    <row r="432" spans="1:3">
      <c r="A432" t="s">
        <v>3309</v>
      </c>
      <c r="B432" t="s">
        <v>3310</v>
      </c>
      <c r="C432" t="str">
        <f t="shared" si="6"/>
        <v>BGRazgrad</v>
      </c>
    </row>
    <row r="433" spans="1:3">
      <c r="A433" t="s">
        <v>3257</v>
      </c>
      <c r="B433" t="s">
        <v>3258</v>
      </c>
      <c r="C433" t="str">
        <f t="shared" si="6"/>
        <v>BGRuse</v>
      </c>
    </row>
    <row r="434" spans="1:3">
      <c r="A434" t="s">
        <v>3269</v>
      </c>
      <c r="B434" t="s">
        <v>3270</v>
      </c>
      <c r="C434" t="str">
        <f t="shared" si="6"/>
        <v>BGSilistra</v>
      </c>
    </row>
    <row r="435" spans="1:3">
      <c r="A435" t="s">
        <v>3303</v>
      </c>
      <c r="B435" t="s">
        <v>3304</v>
      </c>
      <c r="C435" t="str">
        <f t="shared" si="6"/>
        <v>BGSliven</v>
      </c>
    </row>
    <row r="436" spans="1:3">
      <c r="A436" t="s">
        <v>3259</v>
      </c>
      <c r="B436" t="s">
        <v>3260</v>
      </c>
      <c r="C436" t="str">
        <f t="shared" si="6"/>
        <v>BGSmolyan</v>
      </c>
    </row>
    <row r="437" spans="1:3">
      <c r="A437" t="s">
        <v>3261</v>
      </c>
      <c r="B437" t="s">
        <v>3262</v>
      </c>
      <c r="C437" t="str">
        <f t="shared" si="6"/>
        <v>BGSofia (stolitsa)</v>
      </c>
    </row>
    <row r="438" spans="1:3">
      <c r="A438" t="s">
        <v>3305</v>
      </c>
      <c r="B438" t="s">
        <v>3306</v>
      </c>
      <c r="C438" t="str">
        <f t="shared" si="6"/>
        <v>BGSofia</v>
      </c>
    </row>
    <row r="439" spans="1:3">
      <c r="A439" t="s">
        <v>3275</v>
      </c>
      <c r="B439" t="s">
        <v>3276</v>
      </c>
      <c r="C439" t="str">
        <f t="shared" si="6"/>
        <v>BGStara Zagora</v>
      </c>
    </row>
    <row r="440" spans="1:3">
      <c r="A440" t="s">
        <v>3271</v>
      </c>
      <c r="B440" t="s">
        <v>3272</v>
      </c>
      <c r="C440" t="str">
        <f t="shared" si="6"/>
        <v>BGTargovishte</v>
      </c>
    </row>
    <row r="441" spans="1:3">
      <c r="A441" t="s">
        <v>3285</v>
      </c>
      <c r="B441" t="s">
        <v>3286</v>
      </c>
      <c r="C441" t="str">
        <f t="shared" si="6"/>
        <v>BGHaskovo</v>
      </c>
    </row>
    <row r="442" spans="1:3">
      <c r="A442" t="s">
        <v>3263</v>
      </c>
      <c r="B442" t="s">
        <v>3264</v>
      </c>
      <c r="C442" t="str">
        <f t="shared" si="6"/>
        <v>BGShumen</v>
      </c>
    </row>
    <row r="443" spans="1:3">
      <c r="A443" t="s">
        <v>3295</v>
      </c>
      <c r="B443" t="s">
        <v>3296</v>
      </c>
      <c r="C443" t="str">
        <f t="shared" si="6"/>
        <v>BGYambol</v>
      </c>
    </row>
    <row r="444" spans="1:3">
      <c r="A444" t="s">
        <v>3317</v>
      </c>
      <c r="B444" t="s">
        <v>3318</v>
      </c>
      <c r="C444" t="str">
        <f t="shared" si="6"/>
        <v>BHAl ‘Āşimah</v>
      </c>
    </row>
    <row r="445" spans="1:3">
      <c r="A445" t="s">
        <v>3315</v>
      </c>
      <c r="B445" t="s">
        <v>3316</v>
      </c>
      <c r="C445" t="str">
        <f t="shared" si="6"/>
        <v>BHAl Janūbīyah</v>
      </c>
    </row>
    <row r="446" spans="1:3">
      <c r="A446" t="s">
        <v>3311</v>
      </c>
      <c r="B446" t="s">
        <v>3312</v>
      </c>
      <c r="C446" t="str">
        <f t="shared" si="6"/>
        <v>BHAl Muḩarraq</v>
      </c>
    </row>
    <row r="447" spans="1:3">
      <c r="A447" t="s">
        <v>3313</v>
      </c>
      <c r="B447" t="s">
        <v>3314</v>
      </c>
      <c r="C447" t="str">
        <f t="shared" si="6"/>
        <v>BHAsh Shamālīyah</v>
      </c>
    </row>
    <row r="448" spans="1:3">
      <c r="A448" t="s">
        <v>3339</v>
      </c>
      <c r="B448" t="s">
        <v>3340</v>
      </c>
      <c r="C448" t="str">
        <f t="shared" si="6"/>
        <v>BIBubanza</v>
      </c>
    </row>
    <row r="449" spans="1:3">
      <c r="A449" t="s">
        <v>3339</v>
      </c>
      <c r="B449" t="s">
        <v>3340</v>
      </c>
      <c r="C449" t="str">
        <f t="shared" si="6"/>
        <v>BIBubanza</v>
      </c>
    </row>
    <row r="450" spans="1:3">
      <c r="A450" t="s">
        <v>3349</v>
      </c>
      <c r="B450" t="s">
        <v>3350</v>
      </c>
      <c r="C450" t="str">
        <f t="shared" si="6"/>
        <v>BIBujumbura Rural</v>
      </c>
    </row>
    <row r="451" spans="1:3">
      <c r="A451" t="s">
        <v>3349</v>
      </c>
      <c r="B451" t="s">
        <v>3350</v>
      </c>
      <c r="C451" t="str">
        <f t="shared" ref="C451:C514" si="7">LEFT(A451,2)&amp;B451</f>
        <v>BIBujumbura Rural</v>
      </c>
    </row>
    <row r="452" spans="1:3">
      <c r="A452" t="s">
        <v>3341</v>
      </c>
      <c r="B452" t="s">
        <v>3342</v>
      </c>
      <c r="C452" t="str">
        <f t="shared" si="7"/>
        <v>BIBujumbura Mairie</v>
      </c>
    </row>
    <row r="453" spans="1:3">
      <c r="A453" t="s">
        <v>3341</v>
      </c>
      <c r="B453" t="s">
        <v>3342</v>
      </c>
      <c r="C453" t="str">
        <f t="shared" si="7"/>
        <v>BIBujumbura Mairie</v>
      </c>
    </row>
    <row r="454" spans="1:3">
      <c r="A454" t="s">
        <v>3321</v>
      </c>
      <c r="B454" t="s">
        <v>3322</v>
      </c>
      <c r="C454" t="str">
        <f t="shared" si="7"/>
        <v>BIBururi</v>
      </c>
    </row>
    <row r="455" spans="1:3">
      <c r="A455" t="s">
        <v>3321</v>
      </c>
      <c r="B455" t="s">
        <v>3322</v>
      </c>
      <c r="C455" t="str">
        <f t="shared" si="7"/>
        <v>BIBururi</v>
      </c>
    </row>
    <row r="456" spans="1:3">
      <c r="A456" t="s">
        <v>3347</v>
      </c>
      <c r="B456" t="s">
        <v>3348</v>
      </c>
      <c r="C456" t="str">
        <f t="shared" si="7"/>
        <v>BICankuzo</v>
      </c>
    </row>
    <row r="457" spans="1:3">
      <c r="A457" t="s">
        <v>3347</v>
      </c>
      <c r="B457" t="s">
        <v>3348</v>
      </c>
      <c r="C457" t="str">
        <f t="shared" si="7"/>
        <v>BICankuzo</v>
      </c>
    </row>
    <row r="458" spans="1:3">
      <c r="A458" t="s">
        <v>3323</v>
      </c>
      <c r="B458" t="s">
        <v>3324</v>
      </c>
      <c r="C458" t="str">
        <f t="shared" si="7"/>
        <v>BICibitoke</v>
      </c>
    </row>
    <row r="459" spans="1:3">
      <c r="A459" t="s">
        <v>3323</v>
      </c>
      <c r="B459" t="s">
        <v>3324</v>
      </c>
      <c r="C459" t="str">
        <f t="shared" si="7"/>
        <v>BICibitoke</v>
      </c>
    </row>
    <row r="460" spans="1:3">
      <c r="A460" t="s">
        <v>3325</v>
      </c>
      <c r="B460" t="s">
        <v>3326</v>
      </c>
      <c r="C460" t="str">
        <f t="shared" si="7"/>
        <v>BIGitega</v>
      </c>
    </row>
    <row r="461" spans="1:3">
      <c r="A461" t="s">
        <v>3325</v>
      </c>
      <c r="B461" t="s">
        <v>3326</v>
      </c>
      <c r="C461" t="str">
        <f t="shared" si="7"/>
        <v>BIGitega</v>
      </c>
    </row>
    <row r="462" spans="1:3">
      <c r="A462" t="s">
        <v>3319</v>
      </c>
      <c r="B462" t="s">
        <v>3320</v>
      </c>
      <c r="C462" t="str">
        <f t="shared" si="7"/>
        <v>BIKirundo</v>
      </c>
    </row>
    <row r="463" spans="1:3">
      <c r="A463" t="s">
        <v>3319</v>
      </c>
      <c r="B463" t="s">
        <v>3320</v>
      </c>
      <c r="C463" t="str">
        <f t="shared" si="7"/>
        <v>BIKirundo</v>
      </c>
    </row>
    <row r="464" spans="1:3">
      <c r="A464" t="s">
        <v>3343</v>
      </c>
      <c r="B464" t="s">
        <v>3344</v>
      </c>
      <c r="C464" t="str">
        <f t="shared" si="7"/>
        <v>BIKaruzi</v>
      </c>
    </row>
    <row r="465" spans="1:3">
      <c r="A465" t="s">
        <v>3343</v>
      </c>
      <c r="B465" t="s">
        <v>3344</v>
      </c>
      <c r="C465" t="str">
        <f t="shared" si="7"/>
        <v>BIKaruzi</v>
      </c>
    </row>
    <row r="466" spans="1:3">
      <c r="A466" t="s">
        <v>3335</v>
      </c>
      <c r="B466" t="s">
        <v>3336</v>
      </c>
      <c r="C466" t="str">
        <f t="shared" si="7"/>
        <v>BIKayanza</v>
      </c>
    </row>
    <row r="467" spans="1:3">
      <c r="A467" t="s">
        <v>3335</v>
      </c>
      <c r="B467" t="s">
        <v>3336</v>
      </c>
      <c r="C467" t="str">
        <f t="shared" si="7"/>
        <v>BIKayanza</v>
      </c>
    </row>
    <row r="468" spans="1:3">
      <c r="A468" t="s">
        <v>3327</v>
      </c>
      <c r="B468" t="s">
        <v>3328</v>
      </c>
      <c r="C468" t="str">
        <f t="shared" si="7"/>
        <v>BIMakamba</v>
      </c>
    </row>
    <row r="469" spans="1:3">
      <c r="A469" t="s">
        <v>3327</v>
      </c>
      <c r="B469" t="s">
        <v>3328</v>
      </c>
      <c r="C469" t="str">
        <f t="shared" si="7"/>
        <v>BIMakamba</v>
      </c>
    </row>
    <row r="470" spans="1:3">
      <c r="A470" t="s">
        <v>3329</v>
      </c>
      <c r="B470" t="s">
        <v>3330</v>
      </c>
      <c r="C470" t="str">
        <f t="shared" si="7"/>
        <v>BIMuramvya</v>
      </c>
    </row>
    <row r="471" spans="1:3">
      <c r="A471" t="s">
        <v>3329</v>
      </c>
      <c r="B471" t="s">
        <v>3330</v>
      </c>
      <c r="C471" t="str">
        <f t="shared" si="7"/>
        <v>BIMuramvya</v>
      </c>
    </row>
    <row r="472" spans="1:3">
      <c r="A472" t="s">
        <v>3337</v>
      </c>
      <c r="B472" t="s">
        <v>3338</v>
      </c>
      <c r="C472" t="str">
        <f t="shared" si="7"/>
        <v>BIMwaro</v>
      </c>
    </row>
    <row r="473" spans="1:3">
      <c r="A473" t="s">
        <v>3337</v>
      </c>
      <c r="B473" t="s">
        <v>3338</v>
      </c>
      <c r="C473" t="str">
        <f t="shared" si="7"/>
        <v>BIMwaro</v>
      </c>
    </row>
    <row r="474" spans="1:3">
      <c r="A474" t="s">
        <v>3345</v>
      </c>
      <c r="B474" t="s">
        <v>3346</v>
      </c>
      <c r="C474" t="str">
        <f t="shared" si="7"/>
        <v>BIMuyinga</v>
      </c>
    </row>
    <row r="475" spans="1:3">
      <c r="A475" t="s">
        <v>3345</v>
      </c>
      <c r="B475" t="s">
        <v>3346</v>
      </c>
      <c r="C475" t="str">
        <f t="shared" si="7"/>
        <v>BIMuyinga</v>
      </c>
    </row>
    <row r="476" spans="1:3">
      <c r="A476" t="s">
        <v>3331</v>
      </c>
      <c r="B476" t="s">
        <v>3332</v>
      </c>
      <c r="C476" t="str">
        <f t="shared" si="7"/>
        <v>BINgozi</v>
      </c>
    </row>
    <row r="477" spans="1:3">
      <c r="A477" t="s">
        <v>3331</v>
      </c>
      <c r="B477" t="s">
        <v>3332</v>
      </c>
      <c r="C477" t="str">
        <f t="shared" si="7"/>
        <v>BINgozi</v>
      </c>
    </row>
    <row r="478" spans="1:3">
      <c r="A478" t="s">
        <v>3353</v>
      </c>
      <c r="B478" t="s">
        <v>3354</v>
      </c>
      <c r="C478" t="str">
        <f t="shared" si="7"/>
        <v>BIRumonge</v>
      </c>
    </row>
    <row r="479" spans="1:3">
      <c r="A479" t="s">
        <v>3353</v>
      </c>
      <c r="B479" t="s">
        <v>3354</v>
      </c>
      <c r="C479" t="str">
        <f t="shared" si="7"/>
        <v>BIRumonge</v>
      </c>
    </row>
    <row r="480" spans="1:3">
      <c r="A480" t="s">
        <v>3351</v>
      </c>
      <c r="B480" t="s">
        <v>3352</v>
      </c>
      <c r="C480" t="str">
        <f t="shared" si="7"/>
        <v>BIRutana</v>
      </c>
    </row>
    <row r="481" spans="1:3">
      <c r="A481" t="s">
        <v>3351</v>
      </c>
      <c r="B481" t="s">
        <v>3352</v>
      </c>
      <c r="C481" t="str">
        <f t="shared" si="7"/>
        <v>BIRutana</v>
      </c>
    </row>
    <row r="482" spans="1:3">
      <c r="A482" t="s">
        <v>3333</v>
      </c>
      <c r="B482" t="s">
        <v>3334</v>
      </c>
      <c r="C482" t="str">
        <f t="shared" si="7"/>
        <v>BIRuyigi</v>
      </c>
    </row>
    <row r="483" spans="1:3">
      <c r="A483" t="s">
        <v>3333</v>
      </c>
      <c r="B483" t="s">
        <v>3334</v>
      </c>
      <c r="C483" t="str">
        <f t="shared" si="7"/>
        <v>BIRuyigi</v>
      </c>
    </row>
    <row r="484" spans="1:3">
      <c r="A484" t="s">
        <v>3373</v>
      </c>
      <c r="B484" t="s">
        <v>3374</v>
      </c>
      <c r="C484" t="str">
        <f t="shared" si="7"/>
        <v>BJAtacora</v>
      </c>
    </row>
    <row r="485" spans="1:3">
      <c r="A485" t="s">
        <v>3363</v>
      </c>
      <c r="B485" t="s">
        <v>3364</v>
      </c>
      <c r="C485" t="str">
        <f t="shared" si="7"/>
        <v>BJAlibori</v>
      </c>
    </row>
    <row r="486" spans="1:3">
      <c r="A486" t="s">
        <v>3361</v>
      </c>
      <c r="B486" t="s">
        <v>3362</v>
      </c>
      <c r="C486" t="str">
        <f t="shared" si="7"/>
        <v>BJAtlantique</v>
      </c>
    </row>
    <row r="487" spans="1:3">
      <c r="A487" t="s">
        <v>3355</v>
      </c>
      <c r="B487" t="s">
        <v>3356</v>
      </c>
      <c r="C487" t="str">
        <f t="shared" si="7"/>
        <v>BJBorgou</v>
      </c>
    </row>
    <row r="488" spans="1:3">
      <c r="A488" t="s">
        <v>3375</v>
      </c>
      <c r="B488" t="s">
        <v>3376</v>
      </c>
      <c r="C488" t="str">
        <f t="shared" si="7"/>
        <v>BJCollines</v>
      </c>
    </row>
    <row r="489" spans="1:3">
      <c r="A489" t="s">
        <v>3365</v>
      </c>
      <c r="B489" t="s">
        <v>3366</v>
      </c>
      <c r="C489" t="str">
        <f t="shared" si="7"/>
        <v>BJDonga</v>
      </c>
    </row>
    <row r="490" spans="1:3">
      <c r="A490" t="s">
        <v>3367</v>
      </c>
      <c r="B490" t="s">
        <v>3368</v>
      </c>
      <c r="C490" t="str">
        <f t="shared" si="7"/>
        <v>BJCouffo</v>
      </c>
    </row>
    <row r="491" spans="1:3">
      <c r="A491" t="s">
        <v>3359</v>
      </c>
      <c r="B491" t="s">
        <v>3360</v>
      </c>
      <c r="C491" t="str">
        <f t="shared" si="7"/>
        <v>BJLittoral</v>
      </c>
    </row>
    <row r="492" spans="1:3">
      <c r="A492" t="s">
        <v>3377</v>
      </c>
      <c r="B492" t="s">
        <v>3378</v>
      </c>
      <c r="C492" t="str">
        <f t="shared" si="7"/>
        <v>BJMono</v>
      </c>
    </row>
    <row r="493" spans="1:3">
      <c r="A493" t="s">
        <v>3357</v>
      </c>
      <c r="B493" t="s">
        <v>3358</v>
      </c>
      <c r="C493" t="str">
        <f t="shared" si="7"/>
        <v>BJOuémé</v>
      </c>
    </row>
    <row r="494" spans="1:3">
      <c r="A494" t="s">
        <v>3369</v>
      </c>
      <c r="B494" t="s">
        <v>3370</v>
      </c>
      <c r="C494" t="str">
        <f t="shared" si="7"/>
        <v>BJPlateau</v>
      </c>
    </row>
    <row r="495" spans="1:3">
      <c r="A495" t="s">
        <v>3371</v>
      </c>
      <c r="B495" t="s">
        <v>3372</v>
      </c>
      <c r="C495" t="str">
        <f t="shared" si="7"/>
        <v>BJZou</v>
      </c>
    </row>
    <row r="496" spans="1:3">
      <c r="A496" t="s">
        <v>3381</v>
      </c>
      <c r="B496" t="s">
        <v>3382</v>
      </c>
      <c r="C496" t="str">
        <f t="shared" si="7"/>
        <v>BNBelait</v>
      </c>
    </row>
    <row r="497" spans="1:3">
      <c r="A497" t="s">
        <v>3381</v>
      </c>
      <c r="B497" t="s">
        <v>3382</v>
      </c>
      <c r="C497" t="str">
        <f t="shared" si="7"/>
        <v>BNBelait</v>
      </c>
    </row>
    <row r="498" spans="1:3">
      <c r="A498" t="s">
        <v>3379</v>
      </c>
      <c r="B498" t="s">
        <v>3380</v>
      </c>
      <c r="C498" t="str">
        <f t="shared" si="7"/>
        <v>BNBrunei-Muara</v>
      </c>
    </row>
    <row r="499" spans="1:3">
      <c r="A499" t="s">
        <v>3379</v>
      </c>
      <c r="B499" t="s">
        <v>15273</v>
      </c>
      <c r="C499" t="str">
        <f t="shared" si="7"/>
        <v>BNBrunei dan Muara</v>
      </c>
    </row>
    <row r="500" spans="1:3">
      <c r="A500" t="s">
        <v>3385</v>
      </c>
      <c r="B500" t="s">
        <v>3386</v>
      </c>
      <c r="C500" t="str">
        <f t="shared" si="7"/>
        <v>BNTemburong</v>
      </c>
    </row>
    <row r="501" spans="1:3">
      <c r="A501" t="s">
        <v>3385</v>
      </c>
      <c r="B501" t="s">
        <v>3386</v>
      </c>
      <c r="C501" t="str">
        <f t="shared" si="7"/>
        <v>BNTemburong</v>
      </c>
    </row>
    <row r="502" spans="1:3">
      <c r="A502" t="s">
        <v>3383</v>
      </c>
      <c r="B502" t="s">
        <v>3384</v>
      </c>
      <c r="C502" t="str">
        <f t="shared" si="7"/>
        <v>BNTutong</v>
      </c>
    </row>
    <row r="503" spans="1:3">
      <c r="A503" t="s">
        <v>3383</v>
      </c>
      <c r="B503" t="s">
        <v>3384</v>
      </c>
      <c r="C503" t="str">
        <f t="shared" si="7"/>
        <v>BNTutong</v>
      </c>
    </row>
    <row r="504" spans="1:3">
      <c r="A504" t="s">
        <v>3391</v>
      </c>
      <c r="B504" t="s">
        <v>3392</v>
      </c>
      <c r="C504" t="str">
        <f t="shared" si="7"/>
        <v>BOEl Beni</v>
      </c>
    </row>
    <row r="505" spans="1:3">
      <c r="A505" t="s">
        <v>3387</v>
      </c>
      <c r="B505" t="s">
        <v>3388</v>
      </c>
      <c r="C505" t="str">
        <f t="shared" si="7"/>
        <v>BOCochabamba</v>
      </c>
    </row>
    <row r="506" spans="1:3">
      <c r="A506" t="s">
        <v>3399</v>
      </c>
      <c r="B506" t="s">
        <v>3400</v>
      </c>
      <c r="C506" t="str">
        <f t="shared" si="7"/>
        <v>BOChuquisaca</v>
      </c>
    </row>
    <row r="507" spans="1:3">
      <c r="A507" t="s">
        <v>3389</v>
      </c>
      <c r="B507" t="s">
        <v>3390</v>
      </c>
      <c r="C507" t="str">
        <f t="shared" si="7"/>
        <v>BOLa Paz</v>
      </c>
    </row>
    <row r="508" spans="1:3">
      <c r="A508" t="s">
        <v>3401</v>
      </c>
      <c r="B508" t="s">
        <v>3402</v>
      </c>
      <c r="C508" t="str">
        <f t="shared" si="7"/>
        <v>BOPando</v>
      </c>
    </row>
    <row r="509" spans="1:3">
      <c r="A509" t="s">
        <v>3393</v>
      </c>
      <c r="B509" t="s">
        <v>1755</v>
      </c>
      <c r="C509" t="str">
        <f t="shared" si="7"/>
        <v>BOOruro</v>
      </c>
    </row>
    <row r="510" spans="1:3">
      <c r="A510" t="s">
        <v>3395</v>
      </c>
      <c r="B510" t="s">
        <v>3396</v>
      </c>
      <c r="C510" t="str">
        <f t="shared" si="7"/>
        <v>BOPotosí</v>
      </c>
    </row>
    <row r="511" spans="1:3">
      <c r="A511" t="s">
        <v>3394</v>
      </c>
      <c r="B511" t="s">
        <v>2760</v>
      </c>
      <c r="C511" t="str">
        <f t="shared" si="7"/>
        <v>BOSanta Cruz</v>
      </c>
    </row>
    <row r="512" spans="1:3">
      <c r="A512" t="s">
        <v>3397</v>
      </c>
      <c r="B512" t="s">
        <v>3398</v>
      </c>
      <c r="C512" t="str">
        <f t="shared" si="7"/>
        <v>BOTarija</v>
      </c>
    </row>
    <row r="513" spans="1:3">
      <c r="A513" t="s">
        <v>3403</v>
      </c>
      <c r="B513" t="s">
        <v>3404</v>
      </c>
      <c r="C513" t="str">
        <f t="shared" si="7"/>
        <v>BQBonaire</v>
      </c>
    </row>
    <row r="514" spans="1:3">
      <c r="A514" t="s">
        <v>3403</v>
      </c>
      <c r="B514" t="s">
        <v>3404</v>
      </c>
      <c r="C514" t="str">
        <f t="shared" si="7"/>
        <v>BQBonaire</v>
      </c>
    </row>
    <row r="515" spans="1:3">
      <c r="A515" t="s">
        <v>3403</v>
      </c>
      <c r="B515" t="s">
        <v>15274</v>
      </c>
      <c r="C515" t="str">
        <f t="shared" ref="C515:C578" si="8">LEFT(A515,2)&amp;B515</f>
        <v>BQBoneiru</v>
      </c>
    </row>
    <row r="516" spans="1:3">
      <c r="A516" t="s">
        <v>3405</v>
      </c>
      <c r="B516" t="s">
        <v>3406</v>
      </c>
      <c r="C516" t="str">
        <f t="shared" si="8"/>
        <v>BQSaba</v>
      </c>
    </row>
    <row r="517" spans="1:3">
      <c r="A517" t="s">
        <v>3405</v>
      </c>
      <c r="B517" t="s">
        <v>3406</v>
      </c>
      <c r="C517" t="str">
        <f t="shared" si="8"/>
        <v>BQSaba</v>
      </c>
    </row>
    <row r="518" spans="1:3">
      <c r="A518" t="s">
        <v>3405</v>
      </c>
      <c r="B518" t="s">
        <v>3406</v>
      </c>
      <c r="C518" t="str">
        <f t="shared" si="8"/>
        <v>BQSaba</v>
      </c>
    </row>
    <row r="519" spans="1:3">
      <c r="A519" t="s">
        <v>3407</v>
      </c>
      <c r="B519" t="s">
        <v>3408</v>
      </c>
      <c r="C519" t="str">
        <f t="shared" si="8"/>
        <v>BQSint Eustatius</v>
      </c>
    </row>
    <row r="520" spans="1:3">
      <c r="A520" t="s">
        <v>3407</v>
      </c>
      <c r="B520" t="s">
        <v>3408</v>
      </c>
      <c r="C520" t="str">
        <f t="shared" si="8"/>
        <v>BQSint Eustatius</v>
      </c>
    </row>
    <row r="521" spans="1:3">
      <c r="A521" t="s">
        <v>3407</v>
      </c>
      <c r="B521" t="s">
        <v>3408</v>
      </c>
      <c r="C521" t="str">
        <f t="shared" si="8"/>
        <v>BQSint Eustatius</v>
      </c>
    </row>
    <row r="522" spans="1:3">
      <c r="A522" t="s">
        <v>3431</v>
      </c>
      <c r="B522" t="s">
        <v>3432</v>
      </c>
      <c r="C522" t="str">
        <f t="shared" si="8"/>
        <v>BRAcre</v>
      </c>
    </row>
    <row r="523" spans="1:3">
      <c r="A523" t="s">
        <v>3445</v>
      </c>
      <c r="B523" t="s">
        <v>3446</v>
      </c>
      <c r="C523" t="str">
        <f t="shared" si="8"/>
        <v>BRAlagoas</v>
      </c>
    </row>
    <row r="524" spans="1:3">
      <c r="A524" t="s">
        <v>3409</v>
      </c>
      <c r="B524" t="s">
        <v>1713</v>
      </c>
      <c r="C524" t="str">
        <f t="shared" si="8"/>
        <v>BRAmazonas</v>
      </c>
    </row>
    <row r="525" spans="1:3">
      <c r="A525" t="s">
        <v>3421</v>
      </c>
      <c r="B525" t="s">
        <v>3422</v>
      </c>
      <c r="C525" t="str">
        <f t="shared" si="8"/>
        <v>BRAmapá</v>
      </c>
    </row>
    <row r="526" spans="1:3">
      <c r="A526" t="s">
        <v>3423</v>
      </c>
      <c r="B526" t="s">
        <v>3424</v>
      </c>
      <c r="C526" t="str">
        <f t="shared" si="8"/>
        <v>BRBahia</v>
      </c>
    </row>
    <row r="527" spans="1:3">
      <c r="A527" t="s">
        <v>3410</v>
      </c>
      <c r="B527" t="s">
        <v>3411</v>
      </c>
      <c r="C527" t="str">
        <f t="shared" si="8"/>
        <v>BRCeará</v>
      </c>
    </row>
    <row r="528" spans="1:3">
      <c r="A528" t="s">
        <v>3419</v>
      </c>
      <c r="B528" t="s">
        <v>3420</v>
      </c>
      <c r="C528" t="str">
        <f t="shared" si="8"/>
        <v>BREspírito Santo</v>
      </c>
    </row>
    <row r="529" spans="1:3">
      <c r="A529" t="s">
        <v>3414</v>
      </c>
      <c r="B529" t="s">
        <v>3415</v>
      </c>
      <c r="C529" t="str">
        <f t="shared" si="8"/>
        <v>BRGoiás</v>
      </c>
    </row>
    <row r="530" spans="1:3">
      <c r="A530" t="s">
        <v>3449</v>
      </c>
      <c r="B530" t="s">
        <v>3450</v>
      </c>
      <c r="C530" t="str">
        <f t="shared" si="8"/>
        <v>BRMaranhão</v>
      </c>
    </row>
    <row r="531" spans="1:3">
      <c r="A531" t="s">
        <v>3416</v>
      </c>
      <c r="B531" t="s">
        <v>1540</v>
      </c>
      <c r="C531" t="str">
        <f t="shared" si="8"/>
        <v>BRMinas Gerais</v>
      </c>
    </row>
    <row r="532" spans="1:3">
      <c r="A532" t="s">
        <v>3425</v>
      </c>
      <c r="B532" t="s">
        <v>3426</v>
      </c>
      <c r="C532" t="str">
        <f t="shared" si="8"/>
        <v>BRMato Grosso do Sul</v>
      </c>
    </row>
    <row r="533" spans="1:3">
      <c r="A533" t="s">
        <v>3433</v>
      </c>
      <c r="B533" t="s">
        <v>3434</v>
      </c>
      <c r="C533" t="str">
        <f t="shared" si="8"/>
        <v>BRMato Grosso</v>
      </c>
    </row>
    <row r="534" spans="1:3">
      <c r="A534" t="s">
        <v>3451</v>
      </c>
      <c r="B534" t="s">
        <v>3452</v>
      </c>
      <c r="C534" t="str">
        <f t="shared" si="8"/>
        <v>BRPará</v>
      </c>
    </row>
    <row r="535" spans="1:3">
      <c r="A535" t="s">
        <v>3435</v>
      </c>
      <c r="B535" t="s">
        <v>3436</v>
      </c>
      <c r="C535" t="str">
        <f t="shared" si="8"/>
        <v>BRParaíba</v>
      </c>
    </row>
    <row r="536" spans="1:3">
      <c r="A536" t="s">
        <v>3437</v>
      </c>
      <c r="B536" t="s">
        <v>3438</v>
      </c>
      <c r="C536" t="str">
        <f t="shared" si="8"/>
        <v>BRPernambuco</v>
      </c>
    </row>
    <row r="537" spans="1:3">
      <c r="A537" t="s">
        <v>3453</v>
      </c>
      <c r="B537" t="s">
        <v>3454</v>
      </c>
      <c r="C537" t="str">
        <f t="shared" si="8"/>
        <v>BRPiauí</v>
      </c>
    </row>
    <row r="538" spans="1:3">
      <c r="A538" t="s">
        <v>3427</v>
      </c>
      <c r="B538" t="s">
        <v>3428</v>
      </c>
      <c r="C538" t="str">
        <f t="shared" si="8"/>
        <v>BRParaná</v>
      </c>
    </row>
    <row r="539" spans="1:3">
      <c r="A539" t="s">
        <v>3439</v>
      </c>
      <c r="B539" t="s">
        <v>3440</v>
      </c>
      <c r="C539" t="str">
        <f t="shared" si="8"/>
        <v>BRRio de Janeiro</v>
      </c>
    </row>
    <row r="540" spans="1:3">
      <c r="A540" t="s">
        <v>3429</v>
      </c>
      <c r="B540" t="s">
        <v>3430</v>
      </c>
      <c r="C540" t="str">
        <f t="shared" si="8"/>
        <v>BRRio Grande do Norte</v>
      </c>
    </row>
    <row r="541" spans="1:3">
      <c r="A541" t="s">
        <v>3441</v>
      </c>
      <c r="B541" t="s">
        <v>1756</v>
      </c>
      <c r="C541" t="str">
        <f t="shared" si="8"/>
        <v>BRRondônia</v>
      </c>
    </row>
    <row r="542" spans="1:3">
      <c r="A542" t="s">
        <v>3412</v>
      </c>
      <c r="B542" t="s">
        <v>3413</v>
      </c>
      <c r="C542" t="str">
        <f t="shared" si="8"/>
        <v>BRRoraima</v>
      </c>
    </row>
    <row r="543" spans="1:3">
      <c r="A543" t="s">
        <v>3455</v>
      </c>
      <c r="B543" t="s">
        <v>3456</v>
      </c>
      <c r="C543" t="str">
        <f t="shared" si="8"/>
        <v>BRRio Grande do Sul</v>
      </c>
    </row>
    <row r="544" spans="1:3">
      <c r="A544" t="s">
        <v>3442</v>
      </c>
      <c r="B544" t="s">
        <v>3443</v>
      </c>
      <c r="C544" t="str">
        <f t="shared" si="8"/>
        <v>BRSanta Catarina</v>
      </c>
    </row>
    <row r="545" spans="1:3">
      <c r="A545" t="s">
        <v>3457</v>
      </c>
      <c r="B545" t="s">
        <v>3458</v>
      </c>
      <c r="C545" t="str">
        <f t="shared" si="8"/>
        <v>BRSergipe</v>
      </c>
    </row>
    <row r="546" spans="1:3">
      <c r="A546" t="s">
        <v>3444</v>
      </c>
      <c r="B546" t="s">
        <v>1666</v>
      </c>
      <c r="C546" t="str">
        <f t="shared" si="8"/>
        <v>BRSão Paulo</v>
      </c>
    </row>
    <row r="547" spans="1:3">
      <c r="A547" t="s">
        <v>3417</v>
      </c>
      <c r="B547" t="s">
        <v>3418</v>
      </c>
      <c r="C547" t="str">
        <f t="shared" si="8"/>
        <v>BRTocantins</v>
      </c>
    </row>
    <row r="548" spans="1:3">
      <c r="A548" t="s">
        <v>3447</v>
      </c>
      <c r="B548" t="s">
        <v>3448</v>
      </c>
      <c r="C548" t="str">
        <f t="shared" si="8"/>
        <v>BRDistrito Federal</v>
      </c>
    </row>
    <row r="549" spans="1:3">
      <c r="A549" t="s">
        <v>3465</v>
      </c>
      <c r="B549" t="s">
        <v>3466</v>
      </c>
      <c r="C549" t="str">
        <f t="shared" si="8"/>
        <v>BSAcklins</v>
      </c>
    </row>
    <row r="550" spans="1:3">
      <c r="A550" t="s">
        <v>3511</v>
      </c>
      <c r="B550" t="s">
        <v>3512</v>
      </c>
      <c r="C550" t="str">
        <f t="shared" si="8"/>
        <v>BSBimini</v>
      </c>
    </row>
    <row r="551" spans="1:3">
      <c r="A551" t="s">
        <v>3513</v>
      </c>
      <c r="B551" t="s">
        <v>3514</v>
      </c>
      <c r="C551" t="str">
        <f t="shared" si="8"/>
        <v>BSBlack Point</v>
      </c>
    </row>
    <row r="552" spans="1:3">
      <c r="A552" t="s">
        <v>3469</v>
      </c>
      <c r="B552" t="s">
        <v>3470</v>
      </c>
      <c r="C552" t="str">
        <f t="shared" si="8"/>
        <v>BSBerry Islands</v>
      </c>
    </row>
    <row r="553" spans="1:3">
      <c r="A553" t="s">
        <v>3479</v>
      </c>
      <c r="B553" t="s">
        <v>3480</v>
      </c>
      <c r="C553" t="str">
        <f t="shared" si="8"/>
        <v>BSCentral Eleuthera</v>
      </c>
    </row>
    <row r="554" spans="1:3">
      <c r="A554" t="s">
        <v>3481</v>
      </c>
      <c r="B554" t="s">
        <v>3482</v>
      </c>
      <c r="C554" t="str">
        <f t="shared" si="8"/>
        <v>BSCat Island</v>
      </c>
    </row>
    <row r="555" spans="1:3">
      <c r="A555" t="s">
        <v>3493</v>
      </c>
      <c r="B555" t="s">
        <v>3494</v>
      </c>
      <c r="C555" t="str">
        <f t="shared" si="8"/>
        <v>BSCrooked Island and Long Cay</v>
      </c>
    </row>
    <row r="556" spans="1:3">
      <c r="A556" t="s">
        <v>3499</v>
      </c>
      <c r="B556" t="s">
        <v>3500</v>
      </c>
      <c r="C556" t="str">
        <f t="shared" si="8"/>
        <v>BSCentral Abaco</v>
      </c>
    </row>
    <row r="557" spans="1:3">
      <c r="A557" t="s">
        <v>3483</v>
      </c>
      <c r="B557" t="s">
        <v>3484</v>
      </c>
      <c r="C557" t="str">
        <f t="shared" si="8"/>
        <v>BSCentral Andros</v>
      </c>
    </row>
    <row r="558" spans="1:3">
      <c r="A558" t="s">
        <v>3501</v>
      </c>
      <c r="B558" t="s">
        <v>3502</v>
      </c>
      <c r="C558" t="str">
        <f t="shared" si="8"/>
        <v>BSEast Grand Bahama</v>
      </c>
    </row>
    <row r="559" spans="1:3">
      <c r="A559" t="s">
        <v>3485</v>
      </c>
      <c r="B559" t="s">
        <v>3486</v>
      </c>
      <c r="C559" t="str">
        <f t="shared" si="8"/>
        <v>BSExuma</v>
      </c>
    </row>
    <row r="560" spans="1:3">
      <c r="A560" t="s">
        <v>3471</v>
      </c>
      <c r="B560" t="s">
        <v>3472</v>
      </c>
      <c r="C560" t="str">
        <f t="shared" si="8"/>
        <v>BSCity of Freeport</v>
      </c>
    </row>
    <row r="561" spans="1:3">
      <c r="A561" t="s">
        <v>3505</v>
      </c>
      <c r="B561" t="s">
        <v>3506</v>
      </c>
      <c r="C561" t="str">
        <f t="shared" si="8"/>
        <v>BSGrand Cay</v>
      </c>
    </row>
    <row r="562" spans="1:3">
      <c r="A562" t="s">
        <v>3503</v>
      </c>
      <c r="B562" t="s">
        <v>3504</v>
      </c>
      <c r="C562" t="str">
        <f t="shared" si="8"/>
        <v>BSHarbour Island</v>
      </c>
    </row>
    <row r="563" spans="1:3">
      <c r="A563" t="s">
        <v>3495</v>
      </c>
      <c r="B563" t="s">
        <v>3496</v>
      </c>
      <c r="C563" t="str">
        <f t="shared" si="8"/>
        <v>BSHope Town</v>
      </c>
    </row>
    <row r="564" spans="1:3">
      <c r="A564" t="s">
        <v>3487</v>
      </c>
      <c r="B564" t="s">
        <v>3488</v>
      </c>
      <c r="C564" t="str">
        <f t="shared" si="8"/>
        <v>BSInagua</v>
      </c>
    </row>
    <row r="565" spans="1:3">
      <c r="A565" t="s">
        <v>3467</v>
      </c>
      <c r="B565" t="s">
        <v>3468</v>
      </c>
      <c r="C565" t="str">
        <f t="shared" si="8"/>
        <v>BSLong Island</v>
      </c>
    </row>
    <row r="566" spans="1:3">
      <c r="A566" t="s">
        <v>3489</v>
      </c>
      <c r="B566" t="s">
        <v>3490</v>
      </c>
      <c r="C566" t="str">
        <f t="shared" si="8"/>
        <v>BSMangrove Cay</v>
      </c>
    </row>
    <row r="567" spans="1:3">
      <c r="A567" t="s">
        <v>3507</v>
      </c>
      <c r="B567" t="s">
        <v>3508</v>
      </c>
      <c r="C567" t="str">
        <f t="shared" si="8"/>
        <v>BSMayaguana</v>
      </c>
    </row>
    <row r="568" spans="1:3">
      <c r="A568" t="s">
        <v>3459</v>
      </c>
      <c r="B568" t="s">
        <v>3460</v>
      </c>
      <c r="C568" t="str">
        <f t="shared" si="8"/>
        <v>BSMoore's Island</v>
      </c>
    </row>
    <row r="569" spans="1:3">
      <c r="A569" t="s">
        <v>3515</v>
      </c>
      <c r="B569" t="s">
        <v>3516</v>
      </c>
      <c r="C569" t="str">
        <f t="shared" si="8"/>
        <v>BSNorth Eleuthera</v>
      </c>
    </row>
    <row r="570" spans="1:3">
      <c r="A570" t="s">
        <v>3517</v>
      </c>
      <c r="B570" t="s">
        <v>3518</v>
      </c>
      <c r="C570" t="str">
        <f t="shared" si="8"/>
        <v>BSNorth Abaco</v>
      </c>
    </row>
    <row r="571" spans="1:3">
      <c r="A571" t="s">
        <v>3473</v>
      </c>
      <c r="B571" t="s">
        <v>3474</v>
      </c>
      <c r="C571" t="str">
        <f t="shared" si="8"/>
        <v>BSNorth Andros</v>
      </c>
    </row>
    <row r="572" spans="1:3">
      <c r="A572" t="s">
        <v>3475</v>
      </c>
      <c r="B572" t="s">
        <v>3476</v>
      </c>
      <c r="C572" t="str">
        <f t="shared" si="8"/>
        <v>BSRum Cay</v>
      </c>
    </row>
    <row r="573" spans="1:3">
      <c r="A573" t="s">
        <v>3497</v>
      </c>
      <c r="B573" t="s">
        <v>3498</v>
      </c>
      <c r="C573" t="str">
        <f t="shared" si="8"/>
        <v>BSRagged Island</v>
      </c>
    </row>
    <row r="574" spans="1:3">
      <c r="A574" t="s">
        <v>3491</v>
      </c>
      <c r="B574" t="s">
        <v>3492</v>
      </c>
      <c r="C574" t="str">
        <f t="shared" si="8"/>
        <v>BSSouth Andros</v>
      </c>
    </row>
    <row r="575" spans="1:3">
      <c r="A575" t="s">
        <v>3519</v>
      </c>
      <c r="B575" t="s">
        <v>3520</v>
      </c>
      <c r="C575" t="str">
        <f t="shared" si="8"/>
        <v>BSSouth Eleuthera</v>
      </c>
    </row>
    <row r="576" spans="1:3">
      <c r="A576" t="s">
        <v>3477</v>
      </c>
      <c r="B576" t="s">
        <v>3478</v>
      </c>
      <c r="C576" t="str">
        <f t="shared" si="8"/>
        <v>BSSouth Abaco</v>
      </c>
    </row>
    <row r="577" spans="1:3">
      <c r="A577" t="s">
        <v>3461</v>
      </c>
      <c r="B577" t="s">
        <v>3462</v>
      </c>
      <c r="C577" t="str">
        <f t="shared" si="8"/>
        <v>BSSan Salvador</v>
      </c>
    </row>
    <row r="578" spans="1:3">
      <c r="A578" t="s">
        <v>3463</v>
      </c>
      <c r="B578" t="s">
        <v>3464</v>
      </c>
      <c r="C578" t="str">
        <f t="shared" si="8"/>
        <v>BSSpanish Wells</v>
      </c>
    </row>
    <row r="579" spans="1:3">
      <c r="A579" t="s">
        <v>3509</v>
      </c>
      <c r="B579" t="s">
        <v>3510</v>
      </c>
      <c r="C579" t="str">
        <f t="shared" ref="C579:C642" si="9">LEFT(A579,2)&amp;B579</f>
        <v>BSWest Grand Bahama</v>
      </c>
    </row>
    <row r="580" spans="1:3">
      <c r="A580" t="s">
        <v>13477</v>
      </c>
      <c r="B580" t="s">
        <v>13576</v>
      </c>
      <c r="C580" t="str">
        <f t="shared" si="9"/>
        <v>BSNew Providence</v>
      </c>
    </row>
    <row r="581" spans="1:3">
      <c r="A581" t="s">
        <v>3543</v>
      </c>
      <c r="B581" t="s">
        <v>3544</v>
      </c>
      <c r="C581" t="str">
        <f t="shared" si="9"/>
        <v>BTParo</v>
      </c>
    </row>
    <row r="582" spans="1:3">
      <c r="A582" t="s">
        <v>3521</v>
      </c>
      <c r="B582" t="s">
        <v>3522</v>
      </c>
      <c r="C582" t="str">
        <f t="shared" si="9"/>
        <v>BTChhukha</v>
      </c>
    </row>
    <row r="583" spans="1:3">
      <c r="A583" t="s">
        <v>3548</v>
      </c>
      <c r="B583" t="s">
        <v>12775</v>
      </c>
      <c r="C583" t="str">
        <f t="shared" si="9"/>
        <v>BTHaa</v>
      </c>
    </row>
    <row r="584" spans="1:3">
      <c r="A584" t="s">
        <v>3535</v>
      </c>
      <c r="B584" t="s">
        <v>3536</v>
      </c>
      <c r="C584" t="str">
        <f t="shared" si="9"/>
        <v>BTSamtse</v>
      </c>
    </row>
    <row r="585" spans="1:3">
      <c r="A585" t="s">
        <v>3537</v>
      </c>
      <c r="B585" t="s">
        <v>3538</v>
      </c>
      <c r="C585" t="str">
        <f t="shared" si="9"/>
        <v>BTThimphu</v>
      </c>
    </row>
    <row r="586" spans="1:3">
      <c r="A586" t="s">
        <v>3527</v>
      </c>
      <c r="B586" t="s">
        <v>3528</v>
      </c>
      <c r="C586" t="str">
        <f t="shared" si="9"/>
        <v>BTTsirang</v>
      </c>
    </row>
    <row r="587" spans="1:3">
      <c r="A587" t="s">
        <v>3553</v>
      </c>
      <c r="B587" t="s">
        <v>3554</v>
      </c>
      <c r="C587" t="str">
        <f t="shared" si="9"/>
        <v>BTDagana</v>
      </c>
    </row>
    <row r="588" spans="1:3">
      <c r="A588" t="s">
        <v>3523</v>
      </c>
      <c r="B588" t="s">
        <v>3524</v>
      </c>
      <c r="C588" t="str">
        <f t="shared" si="9"/>
        <v>BTPunakha</v>
      </c>
    </row>
    <row r="589" spans="1:3">
      <c r="A589" t="s">
        <v>3525</v>
      </c>
      <c r="B589" t="s">
        <v>3526</v>
      </c>
      <c r="C589" t="str">
        <f t="shared" si="9"/>
        <v>BTWangdue Phodrang</v>
      </c>
    </row>
    <row r="590" spans="1:3">
      <c r="A590" t="s">
        <v>3533</v>
      </c>
      <c r="B590" t="s">
        <v>3534</v>
      </c>
      <c r="C590" t="str">
        <f t="shared" si="9"/>
        <v>BTSarpang</v>
      </c>
    </row>
    <row r="591" spans="1:3">
      <c r="A591" t="s">
        <v>3555</v>
      </c>
      <c r="B591" t="s">
        <v>3556</v>
      </c>
      <c r="C591" t="str">
        <f t="shared" si="9"/>
        <v>BTTrongsa</v>
      </c>
    </row>
    <row r="592" spans="1:3">
      <c r="A592" t="s">
        <v>3529</v>
      </c>
      <c r="B592" t="s">
        <v>3530</v>
      </c>
      <c r="C592" t="str">
        <f t="shared" si="9"/>
        <v>BTBumthang</v>
      </c>
    </row>
    <row r="593" spans="1:3">
      <c r="A593" t="s">
        <v>3531</v>
      </c>
      <c r="B593" t="s">
        <v>3532</v>
      </c>
      <c r="C593" t="str">
        <f t="shared" si="9"/>
        <v>BTZhemgang</v>
      </c>
    </row>
    <row r="594" spans="1:3">
      <c r="A594" t="s">
        <v>3549</v>
      </c>
      <c r="B594" t="s">
        <v>3550</v>
      </c>
      <c r="C594" t="str">
        <f t="shared" si="9"/>
        <v>BTTrashigang</v>
      </c>
    </row>
    <row r="595" spans="1:3">
      <c r="A595" t="s">
        <v>3545</v>
      </c>
      <c r="B595" t="s">
        <v>3546</v>
      </c>
      <c r="C595" t="str">
        <f t="shared" si="9"/>
        <v>BTMonggar</v>
      </c>
    </row>
    <row r="596" spans="1:3">
      <c r="A596" t="s">
        <v>3557</v>
      </c>
      <c r="B596" t="s">
        <v>3558</v>
      </c>
      <c r="C596" t="str">
        <f t="shared" si="9"/>
        <v>BTPemagatshel</v>
      </c>
    </row>
    <row r="597" spans="1:3">
      <c r="A597" t="s">
        <v>3539</v>
      </c>
      <c r="B597" t="s">
        <v>3540</v>
      </c>
      <c r="C597" t="str">
        <f t="shared" si="9"/>
        <v>BTLhuentse</v>
      </c>
    </row>
    <row r="598" spans="1:3">
      <c r="A598" t="s">
        <v>3547</v>
      </c>
      <c r="B598" t="s">
        <v>12774</v>
      </c>
      <c r="C598" t="str">
        <f t="shared" si="9"/>
        <v>BTSamdrup Jongkhar</v>
      </c>
    </row>
    <row r="599" spans="1:3">
      <c r="A599" t="s">
        <v>3551</v>
      </c>
      <c r="B599" t="s">
        <v>3552</v>
      </c>
      <c r="C599" t="str">
        <f t="shared" si="9"/>
        <v>BTGasa</v>
      </c>
    </row>
    <row r="600" spans="1:3">
      <c r="A600" t="s">
        <v>3541</v>
      </c>
      <c r="B600" t="s">
        <v>3542</v>
      </c>
      <c r="C600" t="str">
        <f t="shared" si="9"/>
        <v>BTTrashi Yangtse</v>
      </c>
    </row>
    <row r="601" spans="1:3">
      <c r="A601" t="s">
        <v>3587</v>
      </c>
      <c r="B601" t="s">
        <v>3588</v>
      </c>
      <c r="C601" t="str">
        <f t="shared" si="9"/>
        <v>BWCentral</v>
      </c>
    </row>
    <row r="602" spans="1:3">
      <c r="A602" t="s">
        <v>3571</v>
      </c>
      <c r="B602" t="s">
        <v>3572</v>
      </c>
      <c r="C602" t="str">
        <f t="shared" si="9"/>
        <v>BWChobe</v>
      </c>
    </row>
    <row r="603" spans="1:3">
      <c r="A603" t="s">
        <v>3559</v>
      </c>
      <c r="B603" t="s">
        <v>3560</v>
      </c>
      <c r="C603" t="str">
        <f t="shared" si="9"/>
        <v>BWGhanzi</v>
      </c>
    </row>
    <row r="604" spans="1:3">
      <c r="A604" t="s">
        <v>3585</v>
      </c>
      <c r="B604" t="s">
        <v>3586</v>
      </c>
      <c r="C604" t="str">
        <f t="shared" si="9"/>
        <v>BWKgalagadi</v>
      </c>
    </row>
    <row r="605" spans="1:3">
      <c r="A605" t="s">
        <v>3569</v>
      </c>
      <c r="B605" t="s">
        <v>3570</v>
      </c>
      <c r="C605" t="str">
        <f t="shared" si="9"/>
        <v>BWKgatleng</v>
      </c>
    </row>
    <row r="606" spans="1:3">
      <c r="A606" t="s">
        <v>3565</v>
      </c>
      <c r="B606" t="s">
        <v>3566</v>
      </c>
      <c r="C606" t="str">
        <f t="shared" si="9"/>
        <v>BWKweneng</v>
      </c>
    </row>
    <row r="607" spans="1:3">
      <c r="A607" t="s">
        <v>3567</v>
      </c>
      <c r="B607" t="s">
        <v>3568</v>
      </c>
      <c r="C607" t="str">
        <f t="shared" si="9"/>
        <v>BWNorth East</v>
      </c>
    </row>
    <row r="608" spans="1:3">
      <c r="A608" t="s">
        <v>3561</v>
      </c>
      <c r="B608" t="s">
        <v>3562</v>
      </c>
      <c r="C608" t="str">
        <f t="shared" si="9"/>
        <v>BWNorth West</v>
      </c>
    </row>
    <row r="609" spans="1:3">
      <c r="A609" t="s">
        <v>3589</v>
      </c>
      <c r="B609" t="s">
        <v>3590</v>
      </c>
      <c r="C609" t="str">
        <f t="shared" si="9"/>
        <v>BWSouth East</v>
      </c>
    </row>
    <row r="610" spans="1:3">
      <c r="A610" t="s">
        <v>3563</v>
      </c>
      <c r="B610" t="s">
        <v>3564</v>
      </c>
      <c r="C610" t="str">
        <f t="shared" si="9"/>
        <v>BWSouthern</v>
      </c>
    </row>
    <row r="611" spans="1:3">
      <c r="A611" t="s">
        <v>3577</v>
      </c>
      <c r="B611" t="s">
        <v>3578</v>
      </c>
      <c r="C611" t="str">
        <f t="shared" si="9"/>
        <v>BWJwaneng</v>
      </c>
    </row>
    <row r="612" spans="1:3">
      <c r="A612" t="s">
        <v>3573</v>
      </c>
      <c r="B612" t="s">
        <v>3574</v>
      </c>
      <c r="C612" t="str">
        <f t="shared" si="9"/>
        <v>BWLobatse</v>
      </c>
    </row>
    <row r="613" spans="1:3">
      <c r="A613" t="s">
        <v>3575</v>
      </c>
      <c r="B613" t="s">
        <v>3576</v>
      </c>
      <c r="C613" t="str">
        <f t="shared" si="9"/>
        <v>BWSelibe Phikwe</v>
      </c>
    </row>
    <row r="614" spans="1:3">
      <c r="A614" t="s">
        <v>3579</v>
      </c>
      <c r="B614" t="s">
        <v>3580</v>
      </c>
      <c r="C614" t="str">
        <f t="shared" si="9"/>
        <v>BWSowa Town</v>
      </c>
    </row>
    <row r="615" spans="1:3">
      <c r="A615" t="s">
        <v>3581</v>
      </c>
      <c r="B615" t="s">
        <v>3582</v>
      </c>
      <c r="C615" t="str">
        <f t="shared" si="9"/>
        <v>BWFrancistown</v>
      </c>
    </row>
    <row r="616" spans="1:3">
      <c r="A616" t="s">
        <v>3583</v>
      </c>
      <c r="B616" t="s">
        <v>3584</v>
      </c>
      <c r="C616" t="str">
        <f t="shared" si="9"/>
        <v>BWGaborone</v>
      </c>
    </row>
    <row r="617" spans="1:3">
      <c r="A617" t="s">
        <v>3601</v>
      </c>
      <c r="B617" t="s">
        <v>3602</v>
      </c>
      <c r="C617" t="str">
        <f t="shared" si="9"/>
        <v>BYHorad Minsk</v>
      </c>
    </row>
    <row r="618" spans="1:3">
      <c r="A618" t="s">
        <v>3601</v>
      </c>
      <c r="B618" t="s">
        <v>3602</v>
      </c>
      <c r="C618" t="str">
        <f t="shared" si="9"/>
        <v>BYHorad Minsk</v>
      </c>
    </row>
    <row r="619" spans="1:3">
      <c r="A619" t="s">
        <v>3601</v>
      </c>
      <c r="B619" t="s">
        <v>3603</v>
      </c>
      <c r="C619" t="str">
        <f t="shared" si="9"/>
        <v>BYGorod Minsk</v>
      </c>
    </row>
    <row r="620" spans="1:3">
      <c r="A620" t="s">
        <v>3601</v>
      </c>
      <c r="B620" t="s">
        <v>3603</v>
      </c>
      <c r="C620" t="str">
        <f t="shared" si="9"/>
        <v>BYGorod Minsk</v>
      </c>
    </row>
    <row r="621" spans="1:3">
      <c r="A621" t="s">
        <v>3596</v>
      </c>
      <c r="B621" t="s">
        <v>3598</v>
      </c>
      <c r="C621" t="str">
        <f t="shared" si="9"/>
        <v>BYBresckaja voblasć</v>
      </c>
    </row>
    <row r="622" spans="1:3">
      <c r="A622" t="s">
        <v>3596</v>
      </c>
      <c r="B622" t="s">
        <v>3600</v>
      </c>
      <c r="C622" t="str">
        <f t="shared" si="9"/>
        <v>BYBrestskaya voblasts'</v>
      </c>
    </row>
    <row r="623" spans="1:3">
      <c r="A623" t="s">
        <v>3596</v>
      </c>
      <c r="B623" t="s">
        <v>3597</v>
      </c>
      <c r="C623" t="str">
        <f t="shared" si="9"/>
        <v>BYBrestskaya oblast'</v>
      </c>
    </row>
    <row r="624" spans="1:3">
      <c r="A624" t="s">
        <v>3596</v>
      </c>
      <c r="B624" t="s">
        <v>3599</v>
      </c>
      <c r="C624" t="str">
        <f t="shared" si="9"/>
        <v>BYBrestskaja oblast'</v>
      </c>
    </row>
    <row r="625" spans="1:3">
      <c r="A625" t="s">
        <v>3604</v>
      </c>
      <c r="B625" t="s">
        <v>3606</v>
      </c>
      <c r="C625" t="str">
        <f t="shared" si="9"/>
        <v>BYHomieĺskaja voblasć</v>
      </c>
    </row>
    <row r="626" spans="1:3">
      <c r="A626" t="s">
        <v>3604</v>
      </c>
      <c r="B626" t="s">
        <v>3608</v>
      </c>
      <c r="C626" t="str">
        <f t="shared" si="9"/>
        <v>BYHomyel'skaya voblasts'</v>
      </c>
    </row>
    <row r="627" spans="1:3">
      <c r="A627" t="s">
        <v>3604</v>
      </c>
      <c r="B627" t="s">
        <v>3605</v>
      </c>
      <c r="C627" t="str">
        <f t="shared" si="9"/>
        <v>BYGomel'skaja oblast'</v>
      </c>
    </row>
    <row r="628" spans="1:3">
      <c r="A628" t="s">
        <v>3604</v>
      </c>
      <c r="B628" t="s">
        <v>3607</v>
      </c>
      <c r="C628" t="str">
        <f t="shared" si="9"/>
        <v>BYGomel'skaya oblast'</v>
      </c>
    </row>
    <row r="629" spans="1:3">
      <c r="A629" t="s">
        <v>3614</v>
      </c>
      <c r="B629" t="s">
        <v>3616</v>
      </c>
      <c r="C629" t="str">
        <f t="shared" si="9"/>
        <v>BYHrodzenskaya voblasts'</v>
      </c>
    </row>
    <row r="630" spans="1:3">
      <c r="A630" t="s">
        <v>3614</v>
      </c>
      <c r="B630" t="s">
        <v>3618</v>
      </c>
      <c r="C630" t="str">
        <f t="shared" si="9"/>
        <v>BYHrodzienskaja voblasć</v>
      </c>
    </row>
    <row r="631" spans="1:3">
      <c r="A631" t="s">
        <v>3614</v>
      </c>
      <c r="B631" t="s">
        <v>3615</v>
      </c>
      <c r="C631" t="str">
        <f t="shared" si="9"/>
        <v>BYGrodnenskaja oblast'</v>
      </c>
    </row>
    <row r="632" spans="1:3">
      <c r="A632" t="s">
        <v>3614</v>
      </c>
      <c r="B632" t="s">
        <v>3617</v>
      </c>
      <c r="C632" t="str">
        <f t="shared" si="9"/>
        <v>BYGrodnenskaya oblast'</v>
      </c>
    </row>
    <row r="633" spans="1:3">
      <c r="A633" t="s">
        <v>3609</v>
      </c>
      <c r="B633" t="s">
        <v>3611</v>
      </c>
      <c r="C633" t="str">
        <f t="shared" si="9"/>
        <v>BYMahilioŭskaja voblasć</v>
      </c>
    </row>
    <row r="634" spans="1:3">
      <c r="A634" t="s">
        <v>3609</v>
      </c>
      <c r="B634" t="s">
        <v>3613</v>
      </c>
      <c r="C634" t="str">
        <f t="shared" si="9"/>
        <v>BYMahilyowskaya voblasts'</v>
      </c>
    </row>
    <row r="635" spans="1:3">
      <c r="A635" t="s">
        <v>3609</v>
      </c>
      <c r="B635" t="s">
        <v>3610</v>
      </c>
      <c r="C635" t="str">
        <f t="shared" si="9"/>
        <v>BYMogilevskaja oblast'</v>
      </c>
    </row>
    <row r="636" spans="1:3">
      <c r="A636" t="s">
        <v>3609</v>
      </c>
      <c r="B636" t="s">
        <v>3612</v>
      </c>
      <c r="C636" t="str">
        <f t="shared" si="9"/>
        <v>BYMogilevskaya oblast'</v>
      </c>
    </row>
    <row r="637" spans="1:3">
      <c r="A637" t="s">
        <v>3619</v>
      </c>
      <c r="B637" t="s">
        <v>13577</v>
      </c>
      <c r="C637" t="str">
        <f t="shared" si="9"/>
        <v>BYMinskaja voblasć</v>
      </c>
    </row>
    <row r="638" spans="1:3">
      <c r="A638" t="s">
        <v>3619</v>
      </c>
      <c r="B638" t="s">
        <v>3621</v>
      </c>
      <c r="C638" t="str">
        <f t="shared" si="9"/>
        <v>BYMinskaya voblasts'</v>
      </c>
    </row>
    <row r="639" spans="1:3">
      <c r="A639" t="s">
        <v>3619</v>
      </c>
      <c r="B639" t="s">
        <v>3620</v>
      </c>
      <c r="C639" t="str">
        <f t="shared" si="9"/>
        <v>BYMinskaya oblast'</v>
      </c>
    </row>
    <row r="640" spans="1:3">
      <c r="A640" t="s">
        <v>3619</v>
      </c>
      <c r="B640" t="s">
        <v>3622</v>
      </c>
      <c r="C640" t="str">
        <f t="shared" si="9"/>
        <v>BYMinskaja oblast'</v>
      </c>
    </row>
    <row r="641" spans="1:3">
      <c r="A641" t="s">
        <v>3591</v>
      </c>
      <c r="B641" t="s">
        <v>3592</v>
      </c>
      <c r="C641" t="str">
        <f t="shared" si="9"/>
        <v>BYViciebskaja voblasć</v>
      </c>
    </row>
    <row r="642" spans="1:3">
      <c r="A642" t="s">
        <v>3591</v>
      </c>
      <c r="B642" t="s">
        <v>3594</v>
      </c>
      <c r="C642" t="str">
        <f t="shared" si="9"/>
        <v>BYVitsyebskaya voblasts'</v>
      </c>
    </row>
    <row r="643" spans="1:3">
      <c r="A643" t="s">
        <v>3591</v>
      </c>
      <c r="B643" t="s">
        <v>3593</v>
      </c>
      <c r="C643" t="str">
        <f t="shared" ref="C643:C706" si="10">LEFT(A643,2)&amp;B643</f>
        <v>BYVitebskaja oblast'</v>
      </c>
    </row>
    <row r="644" spans="1:3">
      <c r="A644" t="s">
        <v>3591</v>
      </c>
      <c r="B644" t="s">
        <v>3595</v>
      </c>
      <c r="C644" t="str">
        <f t="shared" si="10"/>
        <v>BYVitebskaya oblast'</v>
      </c>
    </row>
    <row r="645" spans="1:3">
      <c r="A645" t="s">
        <v>3627</v>
      </c>
      <c r="B645" t="s">
        <v>2524</v>
      </c>
      <c r="C645" t="str">
        <f t="shared" si="10"/>
        <v>BZBelize</v>
      </c>
    </row>
    <row r="646" spans="1:3">
      <c r="A646" t="s">
        <v>3628</v>
      </c>
      <c r="B646" t="s">
        <v>3629</v>
      </c>
      <c r="C646" t="str">
        <f t="shared" si="10"/>
        <v>BZCayo</v>
      </c>
    </row>
    <row r="647" spans="1:3">
      <c r="A647" t="s">
        <v>3625</v>
      </c>
      <c r="B647" t="s">
        <v>3626</v>
      </c>
      <c r="C647" t="str">
        <f t="shared" si="10"/>
        <v>BZCorozal</v>
      </c>
    </row>
    <row r="648" spans="1:3">
      <c r="A648" t="s">
        <v>3623</v>
      </c>
      <c r="B648" t="s">
        <v>3624</v>
      </c>
      <c r="C648" t="str">
        <f t="shared" si="10"/>
        <v>BZOrange Walk</v>
      </c>
    </row>
    <row r="649" spans="1:3">
      <c r="A649" t="s">
        <v>3630</v>
      </c>
      <c r="B649" t="s">
        <v>3631</v>
      </c>
      <c r="C649" t="str">
        <f t="shared" si="10"/>
        <v>BZStann Creek</v>
      </c>
    </row>
    <row r="650" spans="1:3">
      <c r="A650" t="s">
        <v>3632</v>
      </c>
      <c r="B650" t="s">
        <v>3633</v>
      </c>
      <c r="C650" t="str">
        <f t="shared" si="10"/>
        <v>BZToledo</v>
      </c>
    </row>
    <row r="651" spans="1:3">
      <c r="A651" t="s">
        <v>3646</v>
      </c>
      <c r="B651" t="s">
        <v>3648</v>
      </c>
      <c r="C651" t="str">
        <f t="shared" si="10"/>
        <v>CANorthwest Territories</v>
      </c>
    </row>
    <row r="652" spans="1:3">
      <c r="A652" t="s">
        <v>3646</v>
      </c>
      <c r="B652" t="s">
        <v>3647</v>
      </c>
      <c r="C652" t="str">
        <f t="shared" si="10"/>
        <v>CATerritoires du Nord-Ouest</v>
      </c>
    </row>
    <row r="653" spans="1:3">
      <c r="A653" t="s">
        <v>3649</v>
      </c>
      <c r="B653" t="s">
        <v>3650</v>
      </c>
      <c r="C653" t="str">
        <f t="shared" si="10"/>
        <v>CANunavut</v>
      </c>
    </row>
    <row r="654" spans="1:3">
      <c r="A654" t="s">
        <v>3649</v>
      </c>
      <c r="B654" t="s">
        <v>3650</v>
      </c>
      <c r="C654" t="str">
        <f t="shared" si="10"/>
        <v>CANunavut</v>
      </c>
    </row>
    <row r="655" spans="1:3">
      <c r="A655" t="s">
        <v>3644</v>
      </c>
      <c r="B655" t="s">
        <v>3645</v>
      </c>
      <c r="C655" t="str">
        <f t="shared" si="10"/>
        <v>CAYukon</v>
      </c>
    </row>
    <row r="656" spans="1:3">
      <c r="A656" t="s">
        <v>3644</v>
      </c>
      <c r="B656" t="s">
        <v>3645</v>
      </c>
      <c r="C656" t="str">
        <f t="shared" si="10"/>
        <v>CAYukon</v>
      </c>
    </row>
    <row r="657" spans="1:3">
      <c r="A657" t="s">
        <v>3641</v>
      </c>
      <c r="B657" t="s">
        <v>3642</v>
      </c>
      <c r="C657" t="str">
        <f t="shared" si="10"/>
        <v>CAAlberta</v>
      </c>
    </row>
    <row r="658" spans="1:3">
      <c r="A658" t="s">
        <v>3641</v>
      </c>
      <c r="B658" t="s">
        <v>3642</v>
      </c>
      <c r="C658" t="str">
        <f t="shared" si="10"/>
        <v>CAAlberta</v>
      </c>
    </row>
    <row r="659" spans="1:3">
      <c r="A659" t="s">
        <v>3657</v>
      </c>
      <c r="B659" t="s">
        <v>3659</v>
      </c>
      <c r="C659" t="str">
        <f t="shared" si="10"/>
        <v>CABritish Columbia</v>
      </c>
    </row>
    <row r="660" spans="1:3">
      <c r="A660" t="s">
        <v>3657</v>
      </c>
      <c r="B660" t="s">
        <v>3658</v>
      </c>
      <c r="C660" t="str">
        <f t="shared" si="10"/>
        <v>CAColombie-Britannique</v>
      </c>
    </row>
    <row r="661" spans="1:3">
      <c r="A661" t="s">
        <v>3634</v>
      </c>
      <c r="B661" t="s">
        <v>3635</v>
      </c>
      <c r="C661" t="str">
        <f t="shared" si="10"/>
        <v>CAManitoba</v>
      </c>
    </row>
    <row r="662" spans="1:3">
      <c r="A662" t="s">
        <v>3634</v>
      </c>
      <c r="B662" t="s">
        <v>3635</v>
      </c>
      <c r="C662" t="str">
        <f t="shared" si="10"/>
        <v>CAManitoba</v>
      </c>
    </row>
    <row r="663" spans="1:3">
      <c r="A663" t="s">
        <v>3636</v>
      </c>
      <c r="B663" t="s">
        <v>3638</v>
      </c>
      <c r="C663" t="str">
        <f t="shared" si="10"/>
        <v>CANew Brunswick</v>
      </c>
    </row>
    <row r="664" spans="1:3">
      <c r="A664" t="s">
        <v>3636</v>
      </c>
      <c r="B664" t="s">
        <v>3637</v>
      </c>
      <c r="C664" t="str">
        <f t="shared" si="10"/>
        <v>CANouveau-Brunswick</v>
      </c>
    </row>
    <row r="665" spans="1:3">
      <c r="A665" t="s">
        <v>3651</v>
      </c>
      <c r="B665" t="s">
        <v>3652</v>
      </c>
      <c r="C665" t="str">
        <f t="shared" si="10"/>
        <v>CANewfoundland and Labrador</v>
      </c>
    </row>
    <row r="666" spans="1:3">
      <c r="A666" t="s">
        <v>3651</v>
      </c>
      <c r="B666" t="s">
        <v>3653</v>
      </c>
      <c r="C666" t="str">
        <f t="shared" si="10"/>
        <v>CATerre-Neuve-et-Labrador</v>
      </c>
    </row>
    <row r="667" spans="1:3">
      <c r="A667" t="s">
        <v>3660</v>
      </c>
      <c r="B667" t="s">
        <v>3661</v>
      </c>
      <c r="C667" t="str">
        <f t="shared" si="10"/>
        <v>CANova Scotia</v>
      </c>
    </row>
    <row r="668" spans="1:3">
      <c r="A668" t="s">
        <v>3660</v>
      </c>
      <c r="B668" t="s">
        <v>3662</v>
      </c>
      <c r="C668" t="str">
        <f t="shared" si="10"/>
        <v>CANouvelle-Écosse</v>
      </c>
    </row>
    <row r="669" spans="1:3">
      <c r="A669" t="s">
        <v>3643</v>
      </c>
      <c r="B669" t="s">
        <v>1595</v>
      </c>
      <c r="C669" t="str">
        <f t="shared" si="10"/>
        <v>CAOntario</v>
      </c>
    </row>
    <row r="670" spans="1:3">
      <c r="A670" t="s">
        <v>3643</v>
      </c>
      <c r="B670" t="s">
        <v>1595</v>
      </c>
      <c r="C670" t="str">
        <f t="shared" si="10"/>
        <v>CAOntario</v>
      </c>
    </row>
    <row r="671" spans="1:3">
      <c r="A671" t="s">
        <v>3654</v>
      </c>
      <c r="B671" t="s">
        <v>3656</v>
      </c>
      <c r="C671" t="str">
        <f t="shared" si="10"/>
        <v>CAPrince Edward Island</v>
      </c>
    </row>
    <row r="672" spans="1:3">
      <c r="A672" t="s">
        <v>3654</v>
      </c>
      <c r="B672" t="s">
        <v>3655</v>
      </c>
      <c r="C672" t="str">
        <f t="shared" si="10"/>
        <v>CAÎle-du-Prince-Édouard</v>
      </c>
    </row>
    <row r="673" spans="1:3">
      <c r="A673" t="s">
        <v>3663</v>
      </c>
      <c r="B673" t="s">
        <v>1555</v>
      </c>
      <c r="C673" t="str">
        <f t="shared" si="10"/>
        <v>CAQuebec</v>
      </c>
    </row>
    <row r="674" spans="1:3">
      <c r="A674" t="s">
        <v>3663</v>
      </c>
      <c r="B674" t="s">
        <v>3664</v>
      </c>
      <c r="C674" t="str">
        <f t="shared" si="10"/>
        <v>CAQuébec</v>
      </c>
    </row>
    <row r="675" spans="1:3">
      <c r="A675" t="s">
        <v>3639</v>
      </c>
      <c r="B675" t="s">
        <v>3640</v>
      </c>
      <c r="C675" t="str">
        <f t="shared" si="10"/>
        <v>CASaskatchewan</v>
      </c>
    </row>
    <row r="676" spans="1:3">
      <c r="A676" t="s">
        <v>3639</v>
      </c>
      <c r="B676" t="s">
        <v>3640</v>
      </c>
      <c r="C676" t="str">
        <f t="shared" si="10"/>
        <v>CASaskatchewan</v>
      </c>
    </row>
    <row r="677" spans="1:3">
      <c r="A677" t="s">
        <v>3665</v>
      </c>
      <c r="B677" t="s">
        <v>12795</v>
      </c>
      <c r="C677" t="str">
        <f t="shared" si="10"/>
        <v>CDKongo Central</v>
      </c>
    </row>
    <row r="678" spans="1:3">
      <c r="A678" t="s">
        <v>12703</v>
      </c>
      <c r="B678" t="s">
        <v>12776</v>
      </c>
      <c r="C678" t="str">
        <f t="shared" si="10"/>
        <v>CDBas-Uélé</v>
      </c>
    </row>
    <row r="679" spans="1:3">
      <c r="A679" t="s">
        <v>3670</v>
      </c>
      <c r="B679" t="s">
        <v>3671</v>
      </c>
      <c r="C679" t="str">
        <f t="shared" si="10"/>
        <v>CDÉquateur</v>
      </c>
    </row>
    <row r="680" spans="1:3">
      <c r="A680" t="s">
        <v>12704</v>
      </c>
      <c r="B680" t="s">
        <v>12777</v>
      </c>
      <c r="C680" t="str">
        <f t="shared" si="10"/>
        <v>CDHaut-Katanga</v>
      </c>
    </row>
    <row r="681" spans="1:3">
      <c r="A681" t="s">
        <v>12705</v>
      </c>
      <c r="B681" t="s">
        <v>12778</v>
      </c>
      <c r="C681" t="str">
        <f t="shared" si="10"/>
        <v>CDHaut-Lomami</v>
      </c>
    </row>
    <row r="682" spans="1:3">
      <c r="A682" t="s">
        <v>12706</v>
      </c>
      <c r="B682" t="s">
        <v>12779</v>
      </c>
      <c r="C682" t="str">
        <f t="shared" si="10"/>
        <v>CDHaut-Uélé</v>
      </c>
    </row>
    <row r="683" spans="1:3">
      <c r="A683" t="s">
        <v>12707</v>
      </c>
      <c r="B683" t="s">
        <v>12780</v>
      </c>
      <c r="C683" t="str">
        <f t="shared" si="10"/>
        <v>CDIturi</v>
      </c>
    </row>
    <row r="684" spans="1:3">
      <c r="A684" t="s">
        <v>12709</v>
      </c>
      <c r="B684" t="s">
        <v>12782</v>
      </c>
      <c r="C684" t="str">
        <f t="shared" si="10"/>
        <v>CDKasaï Central</v>
      </c>
    </row>
    <row r="685" spans="1:3">
      <c r="A685" t="s">
        <v>3674</v>
      </c>
      <c r="B685" t="s">
        <v>12796</v>
      </c>
      <c r="C685" t="str">
        <f t="shared" si="10"/>
        <v>CDKasaï Oriental</v>
      </c>
    </row>
    <row r="686" spans="1:3">
      <c r="A686" t="s">
        <v>12710</v>
      </c>
      <c r="B686" t="s">
        <v>12783</v>
      </c>
      <c r="C686" t="str">
        <f t="shared" si="10"/>
        <v>CDKwango</v>
      </c>
    </row>
    <row r="687" spans="1:3">
      <c r="A687" t="s">
        <v>12711</v>
      </c>
      <c r="B687" t="s">
        <v>12784</v>
      </c>
      <c r="C687" t="str">
        <f t="shared" si="10"/>
        <v>CDKwilu</v>
      </c>
    </row>
    <row r="688" spans="1:3">
      <c r="A688" t="s">
        <v>12708</v>
      </c>
      <c r="B688" t="s">
        <v>12781</v>
      </c>
      <c r="C688" t="str">
        <f t="shared" si="10"/>
        <v>CDKasaï</v>
      </c>
    </row>
    <row r="689" spans="1:3">
      <c r="A689" t="s">
        <v>12712</v>
      </c>
      <c r="B689" t="s">
        <v>12785</v>
      </c>
      <c r="C689" t="str">
        <f t="shared" si="10"/>
        <v>CDLomami</v>
      </c>
    </row>
    <row r="690" spans="1:3">
      <c r="A690" t="s">
        <v>12713</v>
      </c>
      <c r="B690" t="s">
        <v>12786</v>
      </c>
      <c r="C690" t="str">
        <f t="shared" si="10"/>
        <v>CDLualaba</v>
      </c>
    </row>
    <row r="691" spans="1:3">
      <c r="A691" t="s">
        <v>3668</v>
      </c>
      <c r="B691" t="s">
        <v>3669</v>
      </c>
      <c r="C691" t="str">
        <f t="shared" si="10"/>
        <v>CDManiema</v>
      </c>
    </row>
    <row r="692" spans="1:3">
      <c r="A692" t="s">
        <v>12714</v>
      </c>
      <c r="B692" t="s">
        <v>12787</v>
      </c>
      <c r="C692" t="str">
        <f t="shared" si="10"/>
        <v>CDMai-Ndombe</v>
      </c>
    </row>
    <row r="693" spans="1:3">
      <c r="A693" t="s">
        <v>12715</v>
      </c>
      <c r="B693" t="s">
        <v>12788</v>
      </c>
      <c r="C693" t="str">
        <f t="shared" si="10"/>
        <v>CDMongala</v>
      </c>
    </row>
    <row r="694" spans="1:3">
      <c r="A694" t="s">
        <v>3672</v>
      </c>
      <c r="B694" t="s">
        <v>3673</v>
      </c>
      <c r="C694" t="str">
        <f t="shared" si="10"/>
        <v>CDNord-Kivu</v>
      </c>
    </row>
    <row r="695" spans="1:3">
      <c r="A695" t="s">
        <v>12716</v>
      </c>
      <c r="B695" t="s">
        <v>12789</v>
      </c>
      <c r="C695" t="str">
        <f t="shared" si="10"/>
        <v>CDNord-Ubangi</v>
      </c>
    </row>
    <row r="696" spans="1:3">
      <c r="A696" t="s">
        <v>12717</v>
      </c>
      <c r="B696" t="s">
        <v>12790</v>
      </c>
      <c r="C696" t="str">
        <f t="shared" si="10"/>
        <v>CDSankuru</v>
      </c>
    </row>
    <row r="697" spans="1:3">
      <c r="A697" t="s">
        <v>3666</v>
      </c>
      <c r="B697" t="s">
        <v>3667</v>
      </c>
      <c r="C697" t="str">
        <f t="shared" si="10"/>
        <v>CDSud-Kivu</v>
      </c>
    </row>
    <row r="698" spans="1:3">
      <c r="A698" t="s">
        <v>12718</v>
      </c>
      <c r="B698" t="s">
        <v>12791</v>
      </c>
      <c r="C698" t="str">
        <f t="shared" si="10"/>
        <v>CDSud-Ubangi</v>
      </c>
    </row>
    <row r="699" spans="1:3">
      <c r="A699" t="s">
        <v>12719</v>
      </c>
      <c r="B699" t="s">
        <v>12792</v>
      </c>
      <c r="C699" t="str">
        <f t="shared" si="10"/>
        <v>CDTanganyika</v>
      </c>
    </row>
    <row r="700" spans="1:3">
      <c r="A700" t="s">
        <v>12720</v>
      </c>
      <c r="B700" t="s">
        <v>12793</v>
      </c>
      <c r="C700" t="str">
        <f t="shared" si="10"/>
        <v>CDTshopo</v>
      </c>
    </row>
    <row r="701" spans="1:3">
      <c r="A701" t="s">
        <v>12721</v>
      </c>
      <c r="B701" t="s">
        <v>12794</v>
      </c>
      <c r="C701" t="str">
        <f t="shared" si="10"/>
        <v>CDTshuapa</v>
      </c>
    </row>
    <row r="702" spans="1:3">
      <c r="A702" t="s">
        <v>3675</v>
      </c>
      <c r="B702" t="s">
        <v>3676</v>
      </c>
      <c r="C702" t="str">
        <f t="shared" si="10"/>
        <v>CDKinshasa</v>
      </c>
    </row>
    <row r="703" spans="1:3">
      <c r="A703" t="s">
        <v>3680</v>
      </c>
      <c r="B703" t="s">
        <v>3681</v>
      </c>
      <c r="C703" t="str">
        <f t="shared" si="10"/>
        <v>CFGribingui</v>
      </c>
    </row>
    <row r="704" spans="1:3">
      <c r="A704" t="s">
        <v>3680</v>
      </c>
      <c r="B704" t="s">
        <v>3682</v>
      </c>
      <c r="C704" t="str">
        <f t="shared" si="10"/>
        <v>CFGïrïbïngï</v>
      </c>
    </row>
    <row r="705" spans="1:3">
      <c r="A705" t="s">
        <v>3701</v>
      </c>
      <c r="B705" t="s">
        <v>3702</v>
      </c>
      <c r="C705" t="str">
        <f t="shared" si="10"/>
        <v>CFSangha</v>
      </c>
    </row>
    <row r="706" spans="1:3">
      <c r="A706" t="s">
        <v>3701</v>
      </c>
      <c r="B706" t="s">
        <v>3703</v>
      </c>
      <c r="C706" t="str">
        <f t="shared" si="10"/>
        <v>CFSangä</v>
      </c>
    </row>
    <row r="707" spans="1:3">
      <c r="A707" t="s">
        <v>3677</v>
      </c>
      <c r="B707" t="s">
        <v>3678</v>
      </c>
      <c r="C707" t="str">
        <f t="shared" ref="C707:C770" si="11">LEFT(A707,2)&amp;B707</f>
        <v>CFOuham</v>
      </c>
    </row>
    <row r="708" spans="1:3">
      <c r="A708" t="s">
        <v>3677</v>
      </c>
      <c r="B708" t="s">
        <v>3679</v>
      </c>
      <c r="C708" t="str">
        <f t="shared" si="11"/>
        <v>CFWâmo</v>
      </c>
    </row>
    <row r="709" spans="1:3">
      <c r="A709" t="s">
        <v>3683</v>
      </c>
      <c r="B709" t="s">
        <v>3685</v>
      </c>
      <c r="C709" t="str">
        <f t="shared" si="11"/>
        <v>CFBamingui-Bangoran</v>
      </c>
    </row>
    <row r="710" spans="1:3">
      <c r="A710" t="s">
        <v>3683</v>
      </c>
      <c r="B710" t="s">
        <v>3684</v>
      </c>
      <c r="C710" t="str">
        <f t="shared" si="11"/>
        <v>CFBamïngï-Bangoran</v>
      </c>
    </row>
    <row r="711" spans="1:3">
      <c r="A711" t="s">
        <v>3704</v>
      </c>
      <c r="B711" t="s">
        <v>3705</v>
      </c>
      <c r="C711" t="str">
        <f t="shared" si="11"/>
        <v>CFBasse-Kotto</v>
      </c>
    </row>
    <row r="712" spans="1:3">
      <c r="A712" t="s">
        <v>3704</v>
      </c>
      <c r="B712" t="s">
        <v>3706</v>
      </c>
      <c r="C712" t="str">
        <f t="shared" si="11"/>
        <v>CFDo-Kötö</v>
      </c>
    </row>
    <row r="713" spans="1:3">
      <c r="A713" t="s">
        <v>3689</v>
      </c>
      <c r="B713" t="s">
        <v>3691</v>
      </c>
      <c r="C713" t="str">
        <f t="shared" si="11"/>
        <v>CFHaute-Kotto</v>
      </c>
    </row>
    <row r="714" spans="1:3">
      <c r="A714" t="s">
        <v>3689</v>
      </c>
      <c r="B714" t="s">
        <v>3690</v>
      </c>
      <c r="C714" t="str">
        <f t="shared" si="11"/>
        <v>CFTö-Kötö</v>
      </c>
    </row>
    <row r="715" spans="1:3">
      <c r="A715" t="s">
        <v>3707</v>
      </c>
      <c r="B715" t="s">
        <v>3709</v>
      </c>
      <c r="C715" t="str">
        <f t="shared" si="11"/>
        <v>CFHaut-Mbomou</v>
      </c>
    </row>
    <row r="716" spans="1:3">
      <c r="A716" t="s">
        <v>3707</v>
      </c>
      <c r="B716" t="s">
        <v>3708</v>
      </c>
      <c r="C716" t="str">
        <f t="shared" si="11"/>
        <v>CFTö-Mbömü</v>
      </c>
    </row>
    <row r="717" spans="1:3">
      <c r="A717" t="s">
        <v>3710</v>
      </c>
      <c r="B717" t="s">
        <v>3712</v>
      </c>
      <c r="C717" t="str">
        <f t="shared" si="11"/>
        <v>CFHaute-Sangha / Mambéré-Kadéï</v>
      </c>
    </row>
    <row r="718" spans="1:3">
      <c r="A718" t="s">
        <v>3710</v>
      </c>
      <c r="B718" t="s">
        <v>3711</v>
      </c>
      <c r="C718" t="str">
        <f t="shared" si="11"/>
        <v>CFTö-Sangä / Mbaere-Kadeï</v>
      </c>
    </row>
    <row r="719" spans="1:3">
      <c r="A719" t="s">
        <v>3692</v>
      </c>
      <c r="B719" t="s">
        <v>3694</v>
      </c>
      <c r="C719" t="str">
        <f t="shared" si="11"/>
        <v>CFKémo-Gribingui</v>
      </c>
    </row>
    <row r="720" spans="1:3">
      <c r="A720" t="s">
        <v>3692</v>
      </c>
      <c r="B720" t="s">
        <v>3693</v>
      </c>
      <c r="C720" t="str">
        <f t="shared" si="11"/>
        <v>CFKemö-Gïrïbïngï</v>
      </c>
    </row>
    <row r="721" spans="1:3">
      <c r="A721" t="s">
        <v>3713</v>
      </c>
      <c r="B721" t="s">
        <v>3714</v>
      </c>
      <c r="C721" t="str">
        <f t="shared" si="11"/>
        <v>CFLobaye</v>
      </c>
    </row>
    <row r="722" spans="1:3">
      <c r="A722" t="s">
        <v>3713</v>
      </c>
      <c r="B722" t="s">
        <v>3715</v>
      </c>
      <c r="C722" t="str">
        <f t="shared" si="11"/>
        <v>CFLobâye</v>
      </c>
    </row>
    <row r="723" spans="1:3">
      <c r="A723" t="s">
        <v>3695</v>
      </c>
      <c r="B723" t="s">
        <v>3697</v>
      </c>
      <c r="C723" t="str">
        <f t="shared" si="11"/>
        <v>CFMbomou</v>
      </c>
    </row>
    <row r="724" spans="1:3">
      <c r="A724" t="s">
        <v>3695</v>
      </c>
      <c r="B724" t="s">
        <v>3696</v>
      </c>
      <c r="C724" t="str">
        <f t="shared" si="11"/>
        <v>CFMbömü</v>
      </c>
    </row>
    <row r="725" spans="1:3">
      <c r="A725" t="s">
        <v>3686</v>
      </c>
      <c r="B725" t="s">
        <v>3688</v>
      </c>
      <c r="C725" t="str">
        <f t="shared" si="11"/>
        <v>CFOmbella-Mpoko</v>
      </c>
    </row>
    <row r="726" spans="1:3">
      <c r="A726" t="s">
        <v>3686</v>
      </c>
      <c r="B726" t="s">
        <v>3687</v>
      </c>
      <c r="C726" t="str">
        <f t="shared" si="11"/>
        <v>CFÖmbëlä-Pökö</v>
      </c>
    </row>
    <row r="727" spans="1:3">
      <c r="A727" t="s">
        <v>3698</v>
      </c>
      <c r="B727" t="s">
        <v>3699</v>
      </c>
      <c r="C727" t="str">
        <f t="shared" si="11"/>
        <v>CFNana-Mambéré</v>
      </c>
    </row>
    <row r="728" spans="1:3">
      <c r="A728" t="s">
        <v>3698</v>
      </c>
      <c r="B728" t="s">
        <v>3700</v>
      </c>
      <c r="C728" t="str">
        <f t="shared" si="11"/>
        <v>CFNanä-Mbaere</v>
      </c>
    </row>
    <row r="729" spans="1:3">
      <c r="A729" t="s">
        <v>3721</v>
      </c>
      <c r="B729" t="s">
        <v>3723</v>
      </c>
      <c r="C729" t="str">
        <f t="shared" si="11"/>
        <v>CFOuham-Pendé</v>
      </c>
    </row>
    <row r="730" spans="1:3">
      <c r="A730" t="s">
        <v>3721</v>
      </c>
      <c r="B730" t="s">
        <v>3722</v>
      </c>
      <c r="C730" t="str">
        <f t="shared" si="11"/>
        <v>CFWâmo-Pendë</v>
      </c>
    </row>
    <row r="731" spans="1:3">
      <c r="A731" t="s">
        <v>3724</v>
      </c>
      <c r="B731" t="s">
        <v>3726</v>
      </c>
      <c r="C731" t="str">
        <f t="shared" si="11"/>
        <v>CFOuaka</v>
      </c>
    </row>
    <row r="732" spans="1:3">
      <c r="A732" t="s">
        <v>3724</v>
      </c>
      <c r="B732" t="s">
        <v>3725</v>
      </c>
      <c r="C732" t="str">
        <f t="shared" si="11"/>
        <v>CFWäkä</v>
      </c>
    </row>
    <row r="733" spans="1:3">
      <c r="A733" t="s">
        <v>3716</v>
      </c>
      <c r="B733" t="s">
        <v>3717</v>
      </c>
      <c r="C733" t="str">
        <f t="shared" si="11"/>
        <v>CFVakaga</v>
      </c>
    </row>
    <row r="734" spans="1:3">
      <c r="A734" t="s">
        <v>3716</v>
      </c>
      <c r="B734" t="s">
        <v>3717</v>
      </c>
      <c r="C734" t="str">
        <f t="shared" si="11"/>
        <v>CFVakaga</v>
      </c>
    </row>
    <row r="735" spans="1:3">
      <c r="A735" t="s">
        <v>3718</v>
      </c>
      <c r="B735" t="s">
        <v>3720</v>
      </c>
      <c r="C735" t="str">
        <f t="shared" si="11"/>
        <v>CFBangui</v>
      </c>
    </row>
    <row r="736" spans="1:3">
      <c r="A736" t="s">
        <v>3718</v>
      </c>
      <c r="B736" t="s">
        <v>3719</v>
      </c>
      <c r="C736" t="str">
        <f t="shared" si="11"/>
        <v>CFBangî</v>
      </c>
    </row>
    <row r="737" spans="1:3">
      <c r="A737" t="s">
        <v>3731</v>
      </c>
      <c r="B737" t="s">
        <v>3732</v>
      </c>
      <c r="C737" t="str">
        <f t="shared" si="11"/>
        <v>CGBouenza</v>
      </c>
    </row>
    <row r="738" spans="1:3">
      <c r="A738" t="s">
        <v>3745</v>
      </c>
      <c r="B738" t="s">
        <v>3746</v>
      </c>
      <c r="C738" t="str">
        <f t="shared" si="11"/>
        <v>CGPool</v>
      </c>
    </row>
    <row r="739" spans="1:3">
      <c r="A739" t="s">
        <v>3747</v>
      </c>
      <c r="B739" t="s">
        <v>3702</v>
      </c>
      <c r="C739" t="str">
        <f t="shared" si="11"/>
        <v>CGSangha</v>
      </c>
    </row>
    <row r="740" spans="1:3">
      <c r="A740" t="s">
        <v>3733</v>
      </c>
      <c r="B740" t="s">
        <v>3734</v>
      </c>
      <c r="C740" t="str">
        <f t="shared" si="11"/>
        <v>CGPlateaux</v>
      </c>
    </row>
    <row r="741" spans="1:3">
      <c r="A741" t="s">
        <v>3727</v>
      </c>
      <c r="B741" t="s">
        <v>3728</v>
      </c>
      <c r="C741" t="str">
        <f t="shared" si="11"/>
        <v>CGCuvette-Ouest</v>
      </c>
    </row>
    <row r="742" spans="1:3">
      <c r="A742" t="s">
        <v>3743</v>
      </c>
      <c r="B742" t="s">
        <v>3744</v>
      </c>
      <c r="C742" t="str">
        <f t="shared" si="11"/>
        <v>CGPointe-Noire</v>
      </c>
    </row>
    <row r="743" spans="1:3">
      <c r="A743" t="s">
        <v>3735</v>
      </c>
      <c r="B743" t="s">
        <v>3736</v>
      </c>
      <c r="C743" t="str">
        <f t="shared" si="11"/>
        <v>CGLékoumou</v>
      </c>
    </row>
    <row r="744" spans="1:3">
      <c r="A744" t="s">
        <v>3729</v>
      </c>
      <c r="B744" t="s">
        <v>3730</v>
      </c>
      <c r="C744" t="str">
        <f t="shared" si="11"/>
        <v>CGKouilou</v>
      </c>
    </row>
    <row r="745" spans="1:3">
      <c r="A745" t="s">
        <v>3748</v>
      </c>
      <c r="B745" t="s">
        <v>3749</v>
      </c>
      <c r="C745" t="str">
        <f t="shared" si="11"/>
        <v>CGLikouala</v>
      </c>
    </row>
    <row r="746" spans="1:3">
      <c r="A746" t="s">
        <v>3737</v>
      </c>
      <c r="B746" t="s">
        <v>3738</v>
      </c>
      <c r="C746" t="str">
        <f t="shared" si="11"/>
        <v>CGCuvette</v>
      </c>
    </row>
    <row r="747" spans="1:3">
      <c r="A747" t="s">
        <v>3739</v>
      </c>
      <c r="B747" t="s">
        <v>3740</v>
      </c>
      <c r="C747" t="str">
        <f t="shared" si="11"/>
        <v>CGNiari</v>
      </c>
    </row>
    <row r="748" spans="1:3">
      <c r="A748" t="s">
        <v>3741</v>
      </c>
      <c r="B748" t="s">
        <v>3742</v>
      </c>
      <c r="C748" t="str">
        <f t="shared" si="11"/>
        <v>CGBrazzaville</v>
      </c>
    </row>
    <row r="749" spans="1:3">
      <c r="A749" t="s">
        <v>3756</v>
      </c>
      <c r="B749" t="s">
        <v>3757</v>
      </c>
      <c r="C749" t="str">
        <f t="shared" si="11"/>
        <v>CHAargau</v>
      </c>
    </row>
    <row r="750" spans="1:3">
      <c r="A750" t="s">
        <v>3800</v>
      </c>
      <c r="B750" t="s">
        <v>3801</v>
      </c>
      <c r="C750" t="str">
        <f t="shared" si="11"/>
        <v>CHAppenzell Innerrhoden</v>
      </c>
    </row>
    <row r="751" spans="1:3">
      <c r="A751" t="s">
        <v>3769</v>
      </c>
      <c r="B751" t="s">
        <v>3770</v>
      </c>
      <c r="C751" t="str">
        <f t="shared" si="11"/>
        <v>CHAppenzell Ausserrhoden</v>
      </c>
    </row>
    <row r="752" spans="1:3">
      <c r="A752" t="s">
        <v>3758</v>
      </c>
      <c r="B752" t="s">
        <v>1559</v>
      </c>
      <c r="C752" t="str">
        <f t="shared" si="11"/>
        <v>CHBern</v>
      </c>
    </row>
    <row r="753" spans="1:3">
      <c r="A753" t="s">
        <v>3758</v>
      </c>
      <c r="B753" t="s">
        <v>3759</v>
      </c>
      <c r="C753" t="str">
        <f t="shared" si="11"/>
        <v>CHBerne</v>
      </c>
    </row>
    <row r="754" spans="1:3">
      <c r="A754" t="s">
        <v>3777</v>
      </c>
      <c r="B754" t="s">
        <v>3778</v>
      </c>
      <c r="C754" t="str">
        <f t="shared" si="11"/>
        <v>CHBasel-Landschaft</v>
      </c>
    </row>
    <row r="755" spans="1:3">
      <c r="A755" t="s">
        <v>3750</v>
      </c>
      <c r="B755" t="s">
        <v>3751</v>
      </c>
      <c r="C755" t="str">
        <f t="shared" si="11"/>
        <v>CHBasel-Stadt</v>
      </c>
    </row>
    <row r="756" spans="1:3">
      <c r="A756" t="s">
        <v>3760</v>
      </c>
      <c r="B756" t="s">
        <v>3761</v>
      </c>
      <c r="C756" t="str">
        <f t="shared" si="11"/>
        <v>CHFreiburg</v>
      </c>
    </row>
    <row r="757" spans="1:3">
      <c r="A757" t="s">
        <v>3760</v>
      </c>
      <c r="B757" t="s">
        <v>3762</v>
      </c>
      <c r="C757" t="str">
        <f t="shared" si="11"/>
        <v>CHFribourg</v>
      </c>
    </row>
    <row r="758" spans="1:3">
      <c r="A758" t="s">
        <v>3771</v>
      </c>
      <c r="B758" t="s">
        <v>3772</v>
      </c>
      <c r="C758" t="str">
        <f t="shared" si="11"/>
        <v>CHGenève</v>
      </c>
    </row>
    <row r="759" spans="1:3">
      <c r="A759" t="s">
        <v>3773</v>
      </c>
      <c r="B759" t="s">
        <v>3774</v>
      </c>
      <c r="C759" t="str">
        <f t="shared" si="11"/>
        <v>CHGlarus</v>
      </c>
    </row>
    <row r="760" spans="1:3">
      <c r="A760" t="s">
        <v>3789</v>
      </c>
      <c r="B760" t="s">
        <v>3793</v>
      </c>
      <c r="C760" t="str">
        <f t="shared" si="11"/>
        <v>CHGraubünden</v>
      </c>
    </row>
    <row r="761" spans="1:3">
      <c r="A761" t="s">
        <v>3789</v>
      </c>
      <c r="B761" t="s">
        <v>3792</v>
      </c>
      <c r="C761" t="str">
        <f t="shared" si="11"/>
        <v>CHGrisons</v>
      </c>
    </row>
    <row r="762" spans="1:3">
      <c r="A762" t="s">
        <v>3789</v>
      </c>
      <c r="B762" t="s">
        <v>3790</v>
      </c>
      <c r="C762" t="str">
        <f t="shared" si="11"/>
        <v>CHGrigioni</v>
      </c>
    </row>
    <row r="763" spans="1:3">
      <c r="A763" t="s">
        <v>3789</v>
      </c>
      <c r="B763" t="s">
        <v>3791</v>
      </c>
      <c r="C763" t="str">
        <f t="shared" si="11"/>
        <v>CHGrischun</v>
      </c>
    </row>
    <row r="764" spans="1:3">
      <c r="A764" t="s">
        <v>3781</v>
      </c>
      <c r="B764" t="s">
        <v>3782</v>
      </c>
      <c r="C764" t="str">
        <f t="shared" si="11"/>
        <v>CHJura</v>
      </c>
    </row>
    <row r="765" spans="1:3">
      <c r="A765" t="s">
        <v>3783</v>
      </c>
      <c r="B765" t="s">
        <v>3784</v>
      </c>
      <c r="C765" t="str">
        <f t="shared" si="11"/>
        <v>CHLuzern</v>
      </c>
    </row>
    <row r="766" spans="1:3">
      <c r="A766" t="s">
        <v>3763</v>
      </c>
      <c r="B766" t="s">
        <v>1615</v>
      </c>
      <c r="C766" t="str">
        <f t="shared" si="11"/>
        <v>CHNeuchâtel</v>
      </c>
    </row>
    <row r="767" spans="1:3">
      <c r="A767" t="s">
        <v>3794</v>
      </c>
      <c r="B767" t="s">
        <v>3795</v>
      </c>
      <c r="C767" t="str">
        <f t="shared" si="11"/>
        <v>CHNidwalden</v>
      </c>
    </row>
    <row r="768" spans="1:3">
      <c r="A768" t="s">
        <v>3764</v>
      </c>
      <c r="B768" t="s">
        <v>3765</v>
      </c>
      <c r="C768" t="str">
        <f t="shared" si="11"/>
        <v>CHObwalden</v>
      </c>
    </row>
    <row r="769" spans="1:3">
      <c r="A769" t="s">
        <v>3775</v>
      </c>
      <c r="B769" t="s">
        <v>3776</v>
      </c>
      <c r="C769" t="str">
        <f t="shared" si="11"/>
        <v>CHSankt Gallen</v>
      </c>
    </row>
    <row r="770" spans="1:3">
      <c r="A770" t="s">
        <v>3796</v>
      </c>
      <c r="B770" t="s">
        <v>3797</v>
      </c>
      <c r="C770" t="str">
        <f t="shared" si="11"/>
        <v>CHSchaffhausen</v>
      </c>
    </row>
    <row r="771" spans="1:3">
      <c r="A771" t="s">
        <v>3785</v>
      </c>
      <c r="B771" t="s">
        <v>3786</v>
      </c>
      <c r="C771" t="str">
        <f t="shared" ref="C771:C834" si="12">LEFT(A771,2)&amp;B771</f>
        <v>CHSolothurn</v>
      </c>
    </row>
    <row r="772" spans="1:3">
      <c r="A772" t="s">
        <v>3752</v>
      </c>
      <c r="B772" t="s">
        <v>3753</v>
      </c>
      <c r="C772" t="str">
        <f t="shared" si="12"/>
        <v>CHSchwyz</v>
      </c>
    </row>
    <row r="773" spans="1:3">
      <c r="A773" t="s">
        <v>3787</v>
      </c>
      <c r="B773" t="s">
        <v>3788</v>
      </c>
      <c r="C773" t="str">
        <f t="shared" si="12"/>
        <v>CHThurgau</v>
      </c>
    </row>
    <row r="774" spans="1:3">
      <c r="A774" t="s">
        <v>3766</v>
      </c>
      <c r="B774" t="s">
        <v>1542</v>
      </c>
      <c r="C774" t="str">
        <f t="shared" si="12"/>
        <v>CHTicino</v>
      </c>
    </row>
    <row r="775" spans="1:3">
      <c r="A775" t="s">
        <v>3779</v>
      </c>
      <c r="B775" t="s">
        <v>3780</v>
      </c>
      <c r="C775" t="str">
        <f t="shared" si="12"/>
        <v>CHUri</v>
      </c>
    </row>
    <row r="776" spans="1:3">
      <c r="A776" t="s">
        <v>3767</v>
      </c>
      <c r="B776" t="s">
        <v>3768</v>
      </c>
      <c r="C776" t="str">
        <f t="shared" si="12"/>
        <v>CHVaud</v>
      </c>
    </row>
    <row r="777" spans="1:3">
      <c r="A777" t="s">
        <v>3802</v>
      </c>
      <c r="B777" t="s">
        <v>3804</v>
      </c>
      <c r="C777" t="str">
        <f t="shared" si="12"/>
        <v>CHWallis</v>
      </c>
    </row>
    <row r="778" spans="1:3">
      <c r="A778" t="s">
        <v>3802</v>
      </c>
      <c r="B778" t="s">
        <v>3803</v>
      </c>
      <c r="C778" t="str">
        <f t="shared" si="12"/>
        <v>CHValais</v>
      </c>
    </row>
    <row r="779" spans="1:3">
      <c r="A779" t="s">
        <v>3754</v>
      </c>
      <c r="B779" t="s">
        <v>3755</v>
      </c>
      <c r="C779" t="str">
        <f t="shared" si="12"/>
        <v>CHZug</v>
      </c>
    </row>
    <row r="780" spans="1:3">
      <c r="A780" t="s">
        <v>3798</v>
      </c>
      <c r="B780" t="s">
        <v>3799</v>
      </c>
      <c r="C780" t="str">
        <f t="shared" si="12"/>
        <v>CHZürich</v>
      </c>
    </row>
    <row r="781" spans="1:3">
      <c r="A781" t="s">
        <v>3805</v>
      </c>
      <c r="B781" t="s">
        <v>3806</v>
      </c>
      <c r="C781" t="str">
        <f t="shared" si="12"/>
        <v>CIAbidjan</v>
      </c>
    </row>
    <row r="782" spans="1:3">
      <c r="A782" t="s">
        <v>3807</v>
      </c>
      <c r="B782" t="s">
        <v>3808</v>
      </c>
      <c r="C782" t="str">
        <f t="shared" si="12"/>
        <v>CIYamoussoukro</v>
      </c>
    </row>
    <row r="783" spans="1:3">
      <c r="A783" t="s">
        <v>3809</v>
      </c>
      <c r="B783" t="s">
        <v>3810</v>
      </c>
      <c r="C783" t="str">
        <f t="shared" si="12"/>
        <v>CIBas-Sassandra</v>
      </c>
    </row>
    <row r="784" spans="1:3">
      <c r="A784" t="s">
        <v>3811</v>
      </c>
      <c r="B784" t="s">
        <v>3177</v>
      </c>
      <c r="C784" t="str">
        <f t="shared" si="12"/>
        <v>CIComoé</v>
      </c>
    </row>
    <row r="785" spans="1:3">
      <c r="A785" t="s">
        <v>3812</v>
      </c>
      <c r="B785" t="s">
        <v>3813</v>
      </c>
      <c r="C785" t="str">
        <f t="shared" si="12"/>
        <v>CIDenguélé</v>
      </c>
    </row>
    <row r="786" spans="1:3">
      <c r="A786" t="s">
        <v>3814</v>
      </c>
      <c r="B786" t="s">
        <v>3815</v>
      </c>
      <c r="C786" t="str">
        <f t="shared" si="12"/>
        <v>CIGôh-Djiboua</v>
      </c>
    </row>
    <row r="787" spans="1:3">
      <c r="A787" t="s">
        <v>3816</v>
      </c>
      <c r="B787" t="s">
        <v>3817</v>
      </c>
      <c r="C787" t="str">
        <f t="shared" si="12"/>
        <v>CILacs</v>
      </c>
    </row>
    <row r="788" spans="1:3">
      <c r="A788" t="s">
        <v>3818</v>
      </c>
      <c r="B788" t="s">
        <v>3819</v>
      </c>
      <c r="C788" t="str">
        <f t="shared" si="12"/>
        <v>CILagunes</v>
      </c>
    </row>
    <row r="789" spans="1:3">
      <c r="A789" t="s">
        <v>3820</v>
      </c>
      <c r="B789" t="s">
        <v>3821</v>
      </c>
      <c r="C789" t="str">
        <f t="shared" si="12"/>
        <v>CIMontagnes</v>
      </c>
    </row>
    <row r="790" spans="1:3">
      <c r="A790" t="s">
        <v>3822</v>
      </c>
      <c r="B790" t="s">
        <v>3823</v>
      </c>
      <c r="C790" t="str">
        <f t="shared" si="12"/>
        <v>CISassandra-Marahoué</v>
      </c>
    </row>
    <row r="791" spans="1:3">
      <c r="A791" t="s">
        <v>3824</v>
      </c>
      <c r="B791" t="s">
        <v>3825</v>
      </c>
      <c r="C791" t="str">
        <f t="shared" si="12"/>
        <v>CISavanes</v>
      </c>
    </row>
    <row r="792" spans="1:3">
      <c r="A792" t="s">
        <v>3826</v>
      </c>
      <c r="B792" t="s">
        <v>3827</v>
      </c>
      <c r="C792" t="str">
        <f t="shared" si="12"/>
        <v>CIVallée du Bandama</v>
      </c>
    </row>
    <row r="793" spans="1:3">
      <c r="A793" t="s">
        <v>3828</v>
      </c>
      <c r="B793" t="s">
        <v>3829</v>
      </c>
      <c r="C793" t="str">
        <f t="shared" si="12"/>
        <v>CIWoroba</v>
      </c>
    </row>
    <row r="794" spans="1:3">
      <c r="A794" t="s">
        <v>3830</v>
      </c>
      <c r="B794" t="s">
        <v>3831</v>
      </c>
      <c r="C794" t="str">
        <f t="shared" si="12"/>
        <v>CIZanzan</v>
      </c>
    </row>
    <row r="795" spans="1:3">
      <c r="A795" t="s">
        <v>3854</v>
      </c>
      <c r="B795" t="s">
        <v>12798</v>
      </c>
      <c r="C795" t="str">
        <f t="shared" si="12"/>
        <v>CLAisén del General Carlos Ibañez del Campo</v>
      </c>
    </row>
    <row r="796" spans="1:3">
      <c r="A796" t="s">
        <v>3849</v>
      </c>
      <c r="B796" t="s">
        <v>2499</v>
      </c>
      <c r="C796" t="str">
        <f t="shared" si="12"/>
        <v>CLAntofagasta</v>
      </c>
    </row>
    <row r="797" spans="1:3">
      <c r="A797" t="s">
        <v>3834</v>
      </c>
      <c r="B797" t="s">
        <v>3835</v>
      </c>
      <c r="C797" t="str">
        <f t="shared" si="12"/>
        <v>CLArica y Parinacota</v>
      </c>
    </row>
    <row r="798" spans="1:3">
      <c r="A798" t="s">
        <v>3844</v>
      </c>
      <c r="B798" t="s">
        <v>12797</v>
      </c>
      <c r="C798" t="str">
        <f t="shared" si="12"/>
        <v>CLLa Araucanía</v>
      </c>
    </row>
    <row r="799" spans="1:3">
      <c r="A799" t="s">
        <v>3836</v>
      </c>
      <c r="B799" t="s">
        <v>3837</v>
      </c>
      <c r="C799" t="str">
        <f t="shared" si="12"/>
        <v>CLAtacama</v>
      </c>
    </row>
    <row r="800" spans="1:3">
      <c r="A800" t="s">
        <v>3832</v>
      </c>
      <c r="B800" t="s">
        <v>3833</v>
      </c>
      <c r="C800" t="str">
        <f t="shared" si="12"/>
        <v>CLBiobío</v>
      </c>
    </row>
    <row r="801" spans="1:3">
      <c r="A801" t="s">
        <v>3857</v>
      </c>
      <c r="B801" t="s">
        <v>3858</v>
      </c>
      <c r="C801" t="str">
        <f t="shared" si="12"/>
        <v>CLCoquimbo</v>
      </c>
    </row>
    <row r="802" spans="1:3">
      <c r="A802" t="s">
        <v>3845</v>
      </c>
      <c r="B802" t="s">
        <v>3846</v>
      </c>
      <c r="C802" t="str">
        <f t="shared" si="12"/>
        <v>CLLibertador General Bernardo O'Higgins</v>
      </c>
    </row>
    <row r="803" spans="1:3">
      <c r="A803" t="s">
        <v>3838</v>
      </c>
      <c r="B803" t="s">
        <v>3839</v>
      </c>
      <c r="C803" t="str">
        <f t="shared" si="12"/>
        <v>CLLos Lagos</v>
      </c>
    </row>
    <row r="804" spans="1:3">
      <c r="A804" t="s">
        <v>3840</v>
      </c>
      <c r="B804" t="s">
        <v>3841</v>
      </c>
      <c r="C804" t="str">
        <f t="shared" si="12"/>
        <v>CLLos Ríos</v>
      </c>
    </row>
    <row r="805" spans="1:3">
      <c r="A805" t="s">
        <v>3847</v>
      </c>
      <c r="B805" t="s">
        <v>3848</v>
      </c>
      <c r="C805" t="str">
        <f t="shared" si="12"/>
        <v>CLMagallanes</v>
      </c>
    </row>
    <row r="806" spans="1:3">
      <c r="A806" t="s">
        <v>3842</v>
      </c>
      <c r="B806" t="s">
        <v>3843</v>
      </c>
      <c r="C806" t="str">
        <f t="shared" si="12"/>
        <v>CLMaule</v>
      </c>
    </row>
    <row r="807" spans="1:3">
      <c r="A807" t="s">
        <v>13478</v>
      </c>
      <c r="B807" t="s">
        <v>13578</v>
      </c>
      <c r="C807" t="str">
        <f t="shared" si="12"/>
        <v>CLÑuble</v>
      </c>
    </row>
    <row r="808" spans="1:3">
      <c r="A808" t="s">
        <v>3850</v>
      </c>
      <c r="B808" t="s">
        <v>3851</v>
      </c>
      <c r="C808" t="str">
        <f t="shared" si="12"/>
        <v>CLRegión Metropolitana de Santiago</v>
      </c>
    </row>
    <row r="809" spans="1:3">
      <c r="A809" t="s">
        <v>3852</v>
      </c>
      <c r="B809" t="s">
        <v>3853</v>
      </c>
      <c r="C809" t="str">
        <f t="shared" si="12"/>
        <v>CLTarapacá</v>
      </c>
    </row>
    <row r="810" spans="1:3">
      <c r="A810" t="s">
        <v>3855</v>
      </c>
      <c r="B810" t="s">
        <v>3856</v>
      </c>
      <c r="C810" t="str">
        <f t="shared" si="12"/>
        <v>CLValparaíso</v>
      </c>
    </row>
    <row r="811" spans="1:3">
      <c r="A811" t="s">
        <v>3865</v>
      </c>
      <c r="B811" t="s">
        <v>3866</v>
      </c>
      <c r="C811" t="str">
        <f t="shared" si="12"/>
        <v>CMAdamaoua</v>
      </c>
    </row>
    <row r="812" spans="1:3">
      <c r="A812" t="s">
        <v>3865</v>
      </c>
      <c r="B812" t="s">
        <v>3866</v>
      </c>
      <c r="C812" t="str">
        <f t="shared" si="12"/>
        <v>CMAdamaoua</v>
      </c>
    </row>
    <row r="813" spans="1:3">
      <c r="A813" t="s">
        <v>3875</v>
      </c>
      <c r="B813" t="s">
        <v>3179</v>
      </c>
      <c r="C813" t="str">
        <f t="shared" si="12"/>
        <v>CMCentre</v>
      </c>
    </row>
    <row r="814" spans="1:3">
      <c r="A814" t="s">
        <v>3875</v>
      </c>
      <c r="B814" t="s">
        <v>3179</v>
      </c>
      <c r="C814" t="str">
        <f t="shared" si="12"/>
        <v>CMCentre</v>
      </c>
    </row>
    <row r="815" spans="1:3">
      <c r="A815" t="s">
        <v>3876</v>
      </c>
      <c r="B815" t="s">
        <v>3878</v>
      </c>
      <c r="C815" t="str">
        <f t="shared" si="12"/>
        <v>CMFar North</v>
      </c>
    </row>
    <row r="816" spans="1:3">
      <c r="A816" t="s">
        <v>3876</v>
      </c>
      <c r="B816" t="s">
        <v>3877</v>
      </c>
      <c r="C816" t="str">
        <f t="shared" si="12"/>
        <v>CMExtrême-Nord</v>
      </c>
    </row>
    <row r="817" spans="1:3">
      <c r="A817" t="s">
        <v>3879</v>
      </c>
      <c r="B817" t="s">
        <v>3880</v>
      </c>
      <c r="C817" t="str">
        <f t="shared" si="12"/>
        <v>CMEast</v>
      </c>
    </row>
    <row r="818" spans="1:3">
      <c r="A818" t="s">
        <v>3879</v>
      </c>
      <c r="B818" t="s">
        <v>3209</v>
      </c>
      <c r="C818" t="str">
        <f t="shared" si="12"/>
        <v>CMEst</v>
      </c>
    </row>
    <row r="819" spans="1:3">
      <c r="A819" t="s">
        <v>3867</v>
      </c>
      <c r="B819" t="s">
        <v>3360</v>
      </c>
      <c r="C819" t="str">
        <f t="shared" si="12"/>
        <v>CMLittoral</v>
      </c>
    </row>
    <row r="820" spans="1:3">
      <c r="A820" t="s">
        <v>3867</v>
      </c>
      <c r="B820" t="s">
        <v>3360</v>
      </c>
      <c r="C820" t="str">
        <f t="shared" si="12"/>
        <v>CMLittoral</v>
      </c>
    </row>
    <row r="821" spans="1:3">
      <c r="A821" t="s">
        <v>3868</v>
      </c>
      <c r="B821" t="s">
        <v>3869</v>
      </c>
      <c r="C821" t="str">
        <f t="shared" si="12"/>
        <v>CMNorth</v>
      </c>
    </row>
    <row r="822" spans="1:3">
      <c r="A822" t="s">
        <v>3868</v>
      </c>
      <c r="B822" t="s">
        <v>3163</v>
      </c>
      <c r="C822" t="str">
        <f t="shared" si="12"/>
        <v>CMNord</v>
      </c>
    </row>
    <row r="823" spans="1:3">
      <c r="A823" t="s">
        <v>3859</v>
      </c>
      <c r="B823" t="s">
        <v>3861</v>
      </c>
      <c r="C823" t="str">
        <f t="shared" si="12"/>
        <v>CMNorth-West</v>
      </c>
    </row>
    <row r="824" spans="1:3">
      <c r="A824" t="s">
        <v>3859</v>
      </c>
      <c r="B824" t="s">
        <v>3860</v>
      </c>
      <c r="C824" t="str">
        <f t="shared" si="12"/>
        <v>CMNord-Ouest</v>
      </c>
    </row>
    <row r="825" spans="1:3">
      <c r="A825" t="s">
        <v>3862</v>
      </c>
      <c r="B825" t="s">
        <v>3863</v>
      </c>
      <c r="C825" t="str">
        <f t="shared" si="12"/>
        <v>CMWest</v>
      </c>
    </row>
    <row r="826" spans="1:3">
      <c r="A826" t="s">
        <v>3862</v>
      </c>
      <c r="B826" t="s">
        <v>3864</v>
      </c>
      <c r="C826" t="str">
        <f t="shared" si="12"/>
        <v>CMOuest</v>
      </c>
    </row>
    <row r="827" spans="1:3">
      <c r="A827" t="s">
        <v>3870</v>
      </c>
      <c r="B827" t="s">
        <v>3871</v>
      </c>
      <c r="C827" t="str">
        <f t="shared" si="12"/>
        <v>CMSouth</v>
      </c>
    </row>
    <row r="828" spans="1:3">
      <c r="A828" t="s">
        <v>3870</v>
      </c>
      <c r="B828" t="s">
        <v>3872</v>
      </c>
      <c r="C828" t="str">
        <f t="shared" si="12"/>
        <v>CMSud</v>
      </c>
    </row>
    <row r="829" spans="1:3">
      <c r="A829" t="s">
        <v>3873</v>
      </c>
      <c r="B829" t="s">
        <v>3874</v>
      </c>
      <c r="C829" t="str">
        <f t="shared" si="12"/>
        <v>CMSouth-West</v>
      </c>
    </row>
    <row r="830" spans="1:3">
      <c r="A830" t="s">
        <v>3873</v>
      </c>
      <c r="B830" t="s">
        <v>3246</v>
      </c>
      <c r="C830" t="str">
        <f t="shared" si="12"/>
        <v>CMSud-Ouest</v>
      </c>
    </row>
    <row r="831" spans="1:3">
      <c r="A831" t="s">
        <v>13494</v>
      </c>
      <c r="B831" t="s">
        <v>13594</v>
      </c>
      <c r="C831" t="str">
        <f t="shared" si="12"/>
        <v>CNAnhui Sheng</v>
      </c>
    </row>
    <row r="832" spans="1:3">
      <c r="A832" t="s">
        <v>13495</v>
      </c>
      <c r="B832" t="s">
        <v>13595</v>
      </c>
      <c r="C832" t="str">
        <f t="shared" si="12"/>
        <v>CNFujian Sheng</v>
      </c>
    </row>
    <row r="833" spans="1:3">
      <c r="A833" t="s">
        <v>13501</v>
      </c>
      <c r="B833" t="s">
        <v>13601</v>
      </c>
      <c r="C833" t="str">
        <f t="shared" si="12"/>
        <v>CNGuangdong Sheng</v>
      </c>
    </row>
    <row r="834" spans="1:3">
      <c r="A834" t="s">
        <v>13507</v>
      </c>
      <c r="B834" t="s">
        <v>13607</v>
      </c>
      <c r="C834" t="str">
        <f t="shared" si="12"/>
        <v>CNGansu Sheng</v>
      </c>
    </row>
    <row r="835" spans="1:3">
      <c r="A835" t="s">
        <v>13504</v>
      </c>
      <c r="B835" t="s">
        <v>13604</v>
      </c>
      <c r="C835" t="str">
        <f t="shared" ref="C835:C898" si="13">LEFT(A835,2)&amp;B835</f>
        <v>CNGuizhou Sheng</v>
      </c>
    </row>
    <row r="836" spans="1:3">
      <c r="A836" t="s">
        <v>13498</v>
      </c>
      <c r="B836" t="s">
        <v>13598</v>
      </c>
      <c r="C836" t="str">
        <f t="shared" si="13"/>
        <v>CNHenan Sheng</v>
      </c>
    </row>
    <row r="837" spans="1:3">
      <c r="A837" t="s">
        <v>13499</v>
      </c>
      <c r="B837" t="s">
        <v>13599</v>
      </c>
      <c r="C837" t="str">
        <f t="shared" si="13"/>
        <v>CNHubei Sheng</v>
      </c>
    </row>
    <row r="838" spans="1:3">
      <c r="A838" t="s">
        <v>13488</v>
      </c>
      <c r="B838" t="s">
        <v>13588</v>
      </c>
      <c r="C838" t="str">
        <f t="shared" si="13"/>
        <v>CNHebei Sheng</v>
      </c>
    </row>
    <row r="839" spans="1:3">
      <c r="A839" t="s">
        <v>13502</v>
      </c>
      <c r="B839" t="s">
        <v>13602</v>
      </c>
      <c r="C839" t="str">
        <f t="shared" si="13"/>
        <v>CNHainan Sheng</v>
      </c>
    </row>
    <row r="840" spans="1:3">
      <c r="A840" t="s">
        <v>13492</v>
      </c>
      <c r="B840" t="s">
        <v>13592</v>
      </c>
      <c r="C840" t="str">
        <f t="shared" si="13"/>
        <v>CNHeilongjiang Sheng</v>
      </c>
    </row>
    <row r="841" spans="1:3">
      <c r="A841" t="s">
        <v>13500</v>
      </c>
      <c r="B841" t="s">
        <v>13600</v>
      </c>
      <c r="C841" t="str">
        <f t="shared" si="13"/>
        <v>CNHunan Sheng</v>
      </c>
    </row>
    <row r="842" spans="1:3">
      <c r="A842" t="s">
        <v>13491</v>
      </c>
      <c r="B842" t="s">
        <v>13591</v>
      </c>
      <c r="C842" t="str">
        <f t="shared" si="13"/>
        <v>CNJilin Sheng</v>
      </c>
    </row>
    <row r="843" spans="1:3">
      <c r="A843" t="s">
        <v>13512</v>
      </c>
      <c r="B843" t="s">
        <v>13609</v>
      </c>
      <c r="C843" t="str">
        <f t="shared" si="13"/>
        <v>CNJiangsu Sheng</v>
      </c>
    </row>
    <row r="844" spans="1:3">
      <c r="A844" t="s">
        <v>13496</v>
      </c>
      <c r="B844" t="s">
        <v>13596</v>
      </c>
      <c r="C844" t="str">
        <f t="shared" si="13"/>
        <v>CNJiangxi Sheng</v>
      </c>
    </row>
    <row r="845" spans="1:3">
      <c r="A845" t="s">
        <v>13490</v>
      </c>
      <c r="B845" t="s">
        <v>13590</v>
      </c>
      <c r="C845" t="str">
        <f t="shared" si="13"/>
        <v>CNLiaoning Sheng</v>
      </c>
    </row>
    <row r="846" spans="1:3">
      <c r="A846" t="s">
        <v>13508</v>
      </c>
      <c r="B846" t="s">
        <v>13608</v>
      </c>
      <c r="C846" t="str">
        <f t="shared" si="13"/>
        <v>CNQinghai Sheng</v>
      </c>
    </row>
    <row r="847" spans="1:3">
      <c r="A847" t="s">
        <v>13503</v>
      </c>
      <c r="B847" t="s">
        <v>13603</v>
      </c>
      <c r="C847" t="str">
        <f t="shared" si="13"/>
        <v>CNSichuan Sheng</v>
      </c>
    </row>
    <row r="848" spans="1:3">
      <c r="A848" t="s">
        <v>13497</v>
      </c>
      <c r="B848" t="s">
        <v>13597</v>
      </c>
      <c r="C848" t="str">
        <f t="shared" si="13"/>
        <v>CNShandong Sheng</v>
      </c>
    </row>
    <row r="849" spans="1:3">
      <c r="A849" t="s">
        <v>13506</v>
      </c>
      <c r="B849" t="s">
        <v>13606</v>
      </c>
      <c r="C849" t="str">
        <f t="shared" si="13"/>
        <v>CNShaanxi Sheng</v>
      </c>
    </row>
    <row r="850" spans="1:3">
      <c r="A850" t="s">
        <v>13489</v>
      </c>
      <c r="B850" t="s">
        <v>13589</v>
      </c>
      <c r="C850" t="str">
        <f t="shared" si="13"/>
        <v>CNShanxi Sheng</v>
      </c>
    </row>
    <row r="851" spans="1:3">
      <c r="A851" t="s">
        <v>13509</v>
      </c>
      <c r="B851" t="s">
        <v>15275</v>
      </c>
      <c r="C851" t="str">
        <f t="shared" si="13"/>
        <v>CNTaiwan Sheng (see also separate country code entry under TW)</v>
      </c>
    </row>
    <row r="852" spans="1:3">
      <c r="A852" t="s">
        <v>13505</v>
      </c>
      <c r="B852" t="s">
        <v>13605</v>
      </c>
      <c r="C852" t="str">
        <f t="shared" si="13"/>
        <v>CNYunnan Sheng</v>
      </c>
    </row>
    <row r="853" spans="1:3">
      <c r="A853" t="s">
        <v>13493</v>
      </c>
      <c r="B853" t="s">
        <v>13593</v>
      </c>
      <c r="C853" t="str">
        <f t="shared" si="13"/>
        <v>CNZhejiang Sheng</v>
      </c>
    </row>
    <row r="854" spans="1:3">
      <c r="A854" t="s">
        <v>13480</v>
      </c>
      <c r="B854" t="s">
        <v>13580</v>
      </c>
      <c r="C854" t="str">
        <f t="shared" si="13"/>
        <v>CNGuangxi Zhuangzu Zizhiqu</v>
      </c>
    </row>
    <row r="855" spans="1:3">
      <c r="A855" t="s">
        <v>13479</v>
      </c>
      <c r="B855" t="s">
        <v>13579</v>
      </c>
      <c r="C855" t="str">
        <f t="shared" si="13"/>
        <v>CNNei Mongol Zizhiqu</v>
      </c>
    </row>
    <row r="856" spans="1:3">
      <c r="A856" t="s">
        <v>13482</v>
      </c>
      <c r="B856" t="s">
        <v>13582</v>
      </c>
      <c r="C856" t="str">
        <f t="shared" si="13"/>
        <v>CNNingxia Huizi Zizhiqu</v>
      </c>
    </row>
    <row r="857" spans="1:3">
      <c r="A857" t="s">
        <v>13483</v>
      </c>
      <c r="B857" t="s">
        <v>13583</v>
      </c>
      <c r="C857" t="str">
        <f t="shared" si="13"/>
        <v>CNXinjiang Uygur Zizhiqu</v>
      </c>
    </row>
    <row r="858" spans="1:3">
      <c r="A858" t="s">
        <v>13481</v>
      </c>
      <c r="B858" t="s">
        <v>13581</v>
      </c>
      <c r="C858" t="str">
        <f t="shared" si="13"/>
        <v>CNXizang Zizhiqu</v>
      </c>
    </row>
    <row r="859" spans="1:3">
      <c r="A859" t="s">
        <v>13510</v>
      </c>
      <c r="B859" t="s">
        <v>15779</v>
      </c>
      <c r="C859" t="str">
        <f t="shared" si="13"/>
        <v>CNHong Kong SAR</v>
      </c>
    </row>
    <row r="860" spans="1:3">
      <c r="A860" t="s">
        <v>13510</v>
      </c>
      <c r="B860" t="s">
        <v>15276</v>
      </c>
      <c r="C860" t="str">
        <f t="shared" si="13"/>
        <v>CNXianggang Tebiexingzhengqu (see also separate country code entry under HK)</v>
      </c>
    </row>
    <row r="861" spans="1:3">
      <c r="A861" t="s">
        <v>13511</v>
      </c>
      <c r="B861" t="s">
        <v>15277</v>
      </c>
      <c r="C861" t="str">
        <f t="shared" si="13"/>
        <v>CNMacao SAR (see also separate country code entry under MO)</v>
      </c>
    </row>
    <row r="862" spans="1:3">
      <c r="A862" t="s">
        <v>13511</v>
      </c>
      <c r="B862" t="s">
        <v>15278</v>
      </c>
      <c r="C862" t="str">
        <f t="shared" si="13"/>
        <v>CNMacau SAR (see also separate country code entry under MO)</v>
      </c>
    </row>
    <row r="863" spans="1:3">
      <c r="A863" t="s">
        <v>13511</v>
      </c>
      <c r="B863" t="s">
        <v>15279</v>
      </c>
      <c r="C863" t="str">
        <f t="shared" si="13"/>
        <v>CNAomen Tebiexingzhengqu (see also separate country code entry under MO)</v>
      </c>
    </row>
    <row r="864" spans="1:3">
      <c r="A864" t="s">
        <v>13484</v>
      </c>
      <c r="B864" t="s">
        <v>13584</v>
      </c>
      <c r="C864" t="str">
        <f t="shared" si="13"/>
        <v>CNBeijing Shi</v>
      </c>
    </row>
    <row r="865" spans="1:3">
      <c r="A865" t="s">
        <v>13487</v>
      </c>
      <c r="B865" t="s">
        <v>13587</v>
      </c>
      <c r="C865" t="str">
        <f t="shared" si="13"/>
        <v>CNChongqing Shi</v>
      </c>
    </row>
    <row r="866" spans="1:3">
      <c r="A866" t="s">
        <v>13486</v>
      </c>
      <c r="B866" t="s">
        <v>13586</v>
      </c>
      <c r="C866" t="str">
        <f t="shared" si="13"/>
        <v>CNShanghai Shi</v>
      </c>
    </row>
    <row r="867" spans="1:3">
      <c r="A867" t="s">
        <v>13485</v>
      </c>
      <c r="B867" t="s">
        <v>13585</v>
      </c>
      <c r="C867" t="str">
        <f t="shared" si="13"/>
        <v>CNTianjin Shi</v>
      </c>
    </row>
    <row r="868" spans="1:3">
      <c r="A868" t="s">
        <v>3881</v>
      </c>
      <c r="B868" t="s">
        <v>1713</v>
      </c>
      <c r="C868" t="str">
        <f t="shared" si="13"/>
        <v>COAmazonas</v>
      </c>
    </row>
    <row r="869" spans="1:3">
      <c r="A869" t="s">
        <v>3938</v>
      </c>
      <c r="B869" t="s">
        <v>3939</v>
      </c>
      <c r="C869" t="str">
        <f t="shared" si="13"/>
        <v>COAntioquia</v>
      </c>
    </row>
    <row r="870" spans="1:3">
      <c r="A870" t="s">
        <v>3892</v>
      </c>
      <c r="B870" t="s">
        <v>3893</v>
      </c>
      <c r="C870" t="str">
        <f t="shared" si="13"/>
        <v>COArauca</v>
      </c>
    </row>
    <row r="871" spans="1:3">
      <c r="A871" t="s">
        <v>3940</v>
      </c>
      <c r="B871" t="s">
        <v>3941</v>
      </c>
      <c r="C871" t="str">
        <f t="shared" si="13"/>
        <v>COAtlántico</v>
      </c>
    </row>
    <row r="872" spans="1:3">
      <c r="A872" t="s">
        <v>3914</v>
      </c>
      <c r="B872" t="s">
        <v>3915</v>
      </c>
      <c r="C872" t="str">
        <f t="shared" si="13"/>
        <v>COBolívar</v>
      </c>
    </row>
    <row r="873" spans="1:3">
      <c r="A873" t="s">
        <v>3906</v>
      </c>
      <c r="B873" t="s">
        <v>3907</v>
      </c>
      <c r="C873" t="str">
        <f t="shared" si="13"/>
        <v>COBoyacá</v>
      </c>
    </row>
    <row r="874" spans="1:3">
      <c r="A874" t="s">
        <v>3882</v>
      </c>
      <c r="B874" t="s">
        <v>3883</v>
      </c>
      <c r="C874" t="str">
        <f t="shared" si="13"/>
        <v>COCaldas</v>
      </c>
    </row>
    <row r="875" spans="1:3">
      <c r="A875" t="s">
        <v>3908</v>
      </c>
      <c r="B875" t="s">
        <v>3909</v>
      </c>
      <c r="C875" t="str">
        <f t="shared" si="13"/>
        <v>COCaquetá</v>
      </c>
    </row>
    <row r="876" spans="1:3">
      <c r="A876" t="s">
        <v>3924</v>
      </c>
      <c r="B876" t="s">
        <v>3925</v>
      </c>
      <c r="C876" t="str">
        <f t="shared" si="13"/>
        <v>COCasanare</v>
      </c>
    </row>
    <row r="877" spans="1:3">
      <c r="A877" t="s">
        <v>3884</v>
      </c>
      <c r="B877" t="s">
        <v>3885</v>
      </c>
      <c r="C877" t="str">
        <f t="shared" si="13"/>
        <v>COCauca</v>
      </c>
    </row>
    <row r="878" spans="1:3">
      <c r="A878" t="s">
        <v>3886</v>
      </c>
      <c r="B878" t="s">
        <v>3887</v>
      </c>
      <c r="C878" t="str">
        <f t="shared" si="13"/>
        <v>COCesar</v>
      </c>
    </row>
    <row r="879" spans="1:3">
      <c r="A879" t="s">
        <v>3926</v>
      </c>
      <c r="B879" t="s">
        <v>3927</v>
      </c>
      <c r="C879" t="str">
        <f t="shared" si="13"/>
        <v>COChocó</v>
      </c>
    </row>
    <row r="880" spans="1:3">
      <c r="A880" t="s">
        <v>3942</v>
      </c>
      <c r="B880" t="s">
        <v>2742</v>
      </c>
      <c r="C880" t="str">
        <f t="shared" si="13"/>
        <v>COCórdoba</v>
      </c>
    </row>
    <row r="881" spans="1:3">
      <c r="A881" t="s">
        <v>3910</v>
      </c>
      <c r="B881" t="s">
        <v>3911</v>
      </c>
      <c r="C881" t="str">
        <f t="shared" si="13"/>
        <v>COCundinamarca</v>
      </c>
    </row>
    <row r="882" spans="1:3">
      <c r="A882" t="s">
        <v>3928</v>
      </c>
      <c r="B882" t="s">
        <v>3929</v>
      </c>
      <c r="C882" t="str">
        <f t="shared" si="13"/>
        <v>COGuainía</v>
      </c>
    </row>
    <row r="883" spans="1:3">
      <c r="A883" t="s">
        <v>3900</v>
      </c>
      <c r="B883" t="s">
        <v>3901</v>
      </c>
      <c r="C883" t="str">
        <f t="shared" si="13"/>
        <v>COGuaviare</v>
      </c>
    </row>
    <row r="884" spans="1:3">
      <c r="A884" t="s">
        <v>3902</v>
      </c>
      <c r="B884" t="s">
        <v>3903</v>
      </c>
      <c r="C884" t="str">
        <f t="shared" si="13"/>
        <v>COHuila</v>
      </c>
    </row>
    <row r="885" spans="1:3">
      <c r="A885" t="s">
        <v>3890</v>
      </c>
      <c r="B885" t="s">
        <v>3891</v>
      </c>
      <c r="C885" t="str">
        <f t="shared" si="13"/>
        <v>COLa Guajira</v>
      </c>
    </row>
    <row r="886" spans="1:3">
      <c r="A886" t="s">
        <v>3916</v>
      </c>
      <c r="B886" t="s">
        <v>3917</v>
      </c>
      <c r="C886" t="str">
        <f t="shared" si="13"/>
        <v>COMagdalena</v>
      </c>
    </row>
    <row r="887" spans="1:3">
      <c r="A887" t="s">
        <v>3918</v>
      </c>
      <c r="B887" t="s">
        <v>3919</v>
      </c>
      <c r="C887" t="str">
        <f t="shared" si="13"/>
        <v>COMeta</v>
      </c>
    </row>
    <row r="888" spans="1:3">
      <c r="A888" t="s">
        <v>3912</v>
      </c>
      <c r="B888" t="s">
        <v>3913</v>
      </c>
      <c r="C888" t="str">
        <f t="shared" si="13"/>
        <v>CONariño</v>
      </c>
    </row>
    <row r="889" spans="1:3">
      <c r="A889" t="s">
        <v>3894</v>
      </c>
      <c r="B889" t="s">
        <v>3895</v>
      </c>
      <c r="C889" t="str">
        <f t="shared" si="13"/>
        <v>CONorte de Santander</v>
      </c>
    </row>
    <row r="890" spans="1:3">
      <c r="A890" t="s">
        <v>3920</v>
      </c>
      <c r="B890" t="s">
        <v>3921</v>
      </c>
      <c r="C890" t="str">
        <f t="shared" si="13"/>
        <v>COPutumayo</v>
      </c>
    </row>
    <row r="891" spans="1:3">
      <c r="A891" t="s">
        <v>3930</v>
      </c>
      <c r="B891" t="s">
        <v>3931</v>
      </c>
      <c r="C891" t="str">
        <f t="shared" si="13"/>
        <v>COQuindío</v>
      </c>
    </row>
    <row r="892" spans="1:3">
      <c r="A892" t="s">
        <v>3932</v>
      </c>
      <c r="B892" t="s">
        <v>3933</v>
      </c>
      <c r="C892" t="str">
        <f t="shared" si="13"/>
        <v>CORisaralda</v>
      </c>
    </row>
    <row r="893" spans="1:3">
      <c r="A893" t="s">
        <v>3934</v>
      </c>
      <c r="B893" t="s">
        <v>3935</v>
      </c>
      <c r="C893" t="str">
        <f t="shared" si="13"/>
        <v>COSantander</v>
      </c>
    </row>
    <row r="894" spans="1:3">
      <c r="A894" t="s">
        <v>3943</v>
      </c>
      <c r="B894" t="s">
        <v>3944</v>
      </c>
      <c r="C894" t="str">
        <f t="shared" si="13"/>
        <v>COSan Andrés, Providencia y Santa Catalina</v>
      </c>
    </row>
    <row r="895" spans="1:3">
      <c r="A895" t="s">
        <v>3904</v>
      </c>
      <c r="B895" t="s">
        <v>3905</v>
      </c>
      <c r="C895" t="str">
        <f t="shared" si="13"/>
        <v>COSucre</v>
      </c>
    </row>
    <row r="896" spans="1:3">
      <c r="A896" t="s">
        <v>3896</v>
      </c>
      <c r="B896" t="s">
        <v>3897</v>
      </c>
      <c r="C896" t="str">
        <f t="shared" si="13"/>
        <v>COTolima</v>
      </c>
    </row>
    <row r="897" spans="1:3">
      <c r="A897" t="s">
        <v>3898</v>
      </c>
      <c r="B897" t="s">
        <v>3899</v>
      </c>
      <c r="C897" t="str">
        <f t="shared" si="13"/>
        <v>COValle del Cauca</v>
      </c>
    </row>
    <row r="898" spans="1:3">
      <c r="A898" t="s">
        <v>3936</v>
      </c>
      <c r="B898" t="s">
        <v>3937</v>
      </c>
      <c r="C898" t="str">
        <f t="shared" si="13"/>
        <v>COVaupés</v>
      </c>
    </row>
    <row r="899" spans="1:3">
      <c r="A899" t="s">
        <v>3922</v>
      </c>
      <c r="B899" t="s">
        <v>3923</v>
      </c>
      <c r="C899" t="str">
        <f t="shared" ref="C899:C962" si="14">LEFT(A899,2)&amp;B899</f>
        <v>COVichada</v>
      </c>
    </row>
    <row r="900" spans="1:3">
      <c r="A900" t="s">
        <v>3888</v>
      </c>
      <c r="B900" t="s">
        <v>3889</v>
      </c>
      <c r="C900" t="str">
        <f t="shared" si="14"/>
        <v>CODistrito Capital de Bogotá</v>
      </c>
    </row>
    <row r="901" spans="1:3">
      <c r="A901" t="s">
        <v>3953</v>
      </c>
      <c r="B901" t="s">
        <v>3954</v>
      </c>
      <c r="C901" t="str">
        <f t="shared" si="14"/>
        <v>CRAlajuela</v>
      </c>
    </row>
    <row r="902" spans="1:3">
      <c r="A902" t="s">
        <v>3955</v>
      </c>
      <c r="B902" t="s">
        <v>3956</v>
      </c>
      <c r="C902" t="str">
        <f t="shared" si="14"/>
        <v>CRCartago</v>
      </c>
    </row>
    <row r="903" spans="1:3">
      <c r="A903" t="s">
        <v>3949</v>
      </c>
      <c r="B903" t="s">
        <v>3950</v>
      </c>
      <c r="C903" t="str">
        <f t="shared" si="14"/>
        <v>CRGuanacaste</v>
      </c>
    </row>
    <row r="904" spans="1:3">
      <c r="A904" t="s">
        <v>3945</v>
      </c>
      <c r="B904" t="s">
        <v>3946</v>
      </c>
      <c r="C904" t="str">
        <f t="shared" si="14"/>
        <v>CRHeredia</v>
      </c>
    </row>
    <row r="905" spans="1:3">
      <c r="A905" t="s">
        <v>3947</v>
      </c>
      <c r="B905" t="s">
        <v>3948</v>
      </c>
      <c r="C905" t="str">
        <f t="shared" si="14"/>
        <v>CRLimón</v>
      </c>
    </row>
    <row r="906" spans="1:3">
      <c r="A906" t="s">
        <v>3951</v>
      </c>
      <c r="B906" t="s">
        <v>3952</v>
      </c>
      <c r="C906" t="str">
        <f t="shared" si="14"/>
        <v>CRPuntarenas</v>
      </c>
    </row>
    <row r="907" spans="1:3">
      <c r="A907" t="s">
        <v>3957</v>
      </c>
      <c r="B907" t="s">
        <v>3958</v>
      </c>
      <c r="C907" t="str">
        <f t="shared" si="14"/>
        <v>CRSan José</v>
      </c>
    </row>
    <row r="908" spans="1:3">
      <c r="A908" t="s">
        <v>3985</v>
      </c>
      <c r="B908" t="s">
        <v>3986</v>
      </c>
      <c r="C908" t="str">
        <f t="shared" si="14"/>
        <v>CUPinar del Río</v>
      </c>
    </row>
    <row r="909" spans="1:3">
      <c r="A909" t="s">
        <v>3975</v>
      </c>
      <c r="B909" t="s">
        <v>3976</v>
      </c>
      <c r="C909" t="str">
        <f t="shared" si="14"/>
        <v>CULa Habana</v>
      </c>
    </row>
    <row r="910" spans="1:3">
      <c r="A910" t="s">
        <v>3971</v>
      </c>
      <c r="B910" t="s">
        <v>3972</v>
      </c>
      <c r="C910" t="str">
        <f t="shared" si="14"/>
        <v>CUMatanzas</v>
      </c>
    </row>
    <row r="911" spans="1:3">
      <c r="A911" t="s">
        <v>3959</v>
      </c>
      <c r="B911" t="s">
        <v>3960</v>
      </c>
      <c r="C911" t="str">
        <f t="shared" si="14"/>
        <v>CUVilla Clara</v>
      </c>
    </row>
    <row r="912" spans="1:3">
      <c r="A912" t="s">
        <v>3973</v>
      </c>
      <c r="B912" t="s">
        <v>3974</v>
      </c>
      <c r="C912" t="str">
        <f t="shared" si="14"/>
        <v>CUCienfuegos</v>
      </c>
    </row>
    <row r="913" spans="1:3">
      <c r="A913" t="s">
        <v>3977</v>
      </c>
      <c r="B913" t="s">
        <v>3978</v>
      </c>
      <c r="C913" t="str">
        <f t="shared" si="14"/>
        <v>CUSancti Spíritus</v>
      </c>
    </row>
    <row r="914" spans="1:3">
      <c r="A914" t="s">
        <v>3963</v>
      </c>
      <c r="B914" t="s">
        <v>3964</v>
      </c>
      <c r="C914" t="str">
        <f t="shared" si="14"/>
        <v>CUCiego de Ávila</v>
      </c>
    </row>
    <row r="915" spans="1:3">
      <c r="A915" t="s">
        <v>3965</v>
      </c>
      <c r="B915" t="s">
        <v>3966</v>
      </c>
      <c r="C915" t="str">
        <f t="shared" si="14"/>
        <v>CUCamagüey</v>
      </c>
    </row>
    <row r="916" spans="1:3">
      <c r="A916" t="s">
        <v>3967</v>
      </c>
      <c r="B916" t="s">
        <v>3968</v>
      </c>
      <c r="C916" t="str">
        <f t="shared" si="14"/>
        <v>CULas Tunas</v>
      </c>
    </row>
    <row r="917" spans="1:3">
      <c r="A917" t="s">
        <v>3961</v>
      </c>
      <c r="B917" t="s">
        <v>3962</v>
      </c>
      <c r="C917" t="str">
        <f t="shared" si="14"/>
        <v>CUHolguín</v>
      </c>
    </row>
    <row r="918" spans="1:3">
      <c r="A918" t="s">
        <v>3979</v>
      </c>
      <c r="B918" t="s">
        <v>3980</v>
      </c>
      <c r="C918" t="str">
        <f t="shared" si="14"/>
        <v>CUGranma</v>
      </c>
    </row>
    <row r="919" spans="1:3">
      <c r="A919" t="s">
        <v>3969</v>
      </c>
      <c r="B919" t="s">
        <v>3970</v>
      </c>
      <c r="C919" t="str">
        <f t="shared" si="14"/>
        <v>CUSantiago de Cuba</v>
      </c>
    </row>
    <row r="920" spans="1:3">
      <c r="A920" t="s">
        <v>3987</v>
      </c>
      <c r="B920" t="s">
        <v>3988</v>
      </c>
      <c r="C920" t="str">
        <f t="shared" si="14"/>
        <v>CUGuantánamo</v>
      </c>
    </row>
    <row r="921" spans="1:3">
      <c r="A921" t="s">
        <v>3981</v>
      </c>
      <c r="B921" t="s">
        <v>3982</v>
      </c>
      <c r="C921" t="str">
        <f t="shared" si="14"/>
        <v>CUArtemisa</v>
      </c>
    </row>
    <row r="922" spans="1:3">
      <c r="A922" t="s">
        <v>3983</v>
      </c>
      <c r="B922" t="s">
        <v>3984</v>
      </c>
      <c r="C922" t="str">
        <f t="shared" si="14"/>
        <v>CUMayabeque</v>
      </c>
    </row>
    <row r="923" spans="1:3">
      <c r="A923" t="s">
        <v>3989</v>
      </c>
      <c r="B923" t="s">
        <v>3990</v>
      </c>
      <c r="C923" t="str">
        <f t="shared" si="14"/>
        <v>CUIsla de la Juventud</v>
      </c>
    </row>
    <row r="924" spans="1:3">
      <c r="A924" t="s">
        <v>3991</v>
      </c>
      <c r="B924" t="s">
        <v>3992</v>
      </c>
      <c r="C924" t="str">
        <f t="shared" si="14"/>
        <v>CVIlhas de Barlavento</v>
      </c>
    </row>
    <row r="925" spans="1:3">
      <c r="A925" t="s">
        <v>3995</v>
      </c>
      <c r="B925" t="s">
        <v>3996</v>
      </c>
      <c r="C925" t="str">
        <f t="shared" si="14"/>
        <v>CVBoa Vista</v>
      </c>
    </row>
    <row r="926" spans="1:3">
      <c r="A926" t="s">
        <v>4001</v>
      </c>
      <c r="B926" t="s">
        <v>4002</v>
      </c>
      <c r="C926" t="str">
        <f t="shared" si="14"/>
        <v>CVPaul</v>
      </c>
    </row>
    <row r="927" spans="1:3">
      <c r="A927" t="s">
        <v>4005</v>
      </c>
      <c r="B927" t="s">
        <v>4006</v>
      </c>
      <c r="C927" t="str">
        <f t="shared" si="14"/>
        <v>CVPorto Novo</v>
      </c>
    </row>
    <row r="928" spans="1:3">
      <c r="A928" t="s">
        <v>4003</v>
      </c>
      <c r="B928" t="s">
        <v>4004</v>
      </c>
      <c r="C928" t="str">
        <f t="shared" si="14"/>
        <v>CVRibeira Brava</v>
      </c>
    </row>
    <row r="929" spans="1:3">
      <c r="A929" t="s">
        <v>4007</v>
      </c>
      <c r="B929" t="s">
        <v>4008</v>
      </c>
      <c r="C929" t="str">
        <f t="shared" si="14"/>
        <v>CVRibeira Grande</v>
      </c>
    </row>
    <row r="930" spans="1:3">
      <c r="A930" t="s">
        <v>3997</v>
      </c>
      <c r="B930" t="s">
        <v>3998</v>
      </c>
      <c r="C930" t="str">
        <f t="shared" si="14"/>
        <v>CVSal</v>
      </c>
    </row>
    <row r="931" spans="1:3">
      <c r="A931" t="s">
        <v>3993</v>
      </c>
      <c r="B931" t="s">
        <v>3994</v>
      </c>
      <c r="C931" t="str">
        <f t="shared" si="14"/>
        <v>CVSão Vicente</v>
      </c>
    </row>
    <row r="932" spans="1:3">
      <c r="A932" t="s">
        <v>3999</v>
      </c>
      <c r="B932" t="s">
        <v>4000</v>
      </c>
      <c r="C932" t="str">
        <f t="shared" si="14"/>
        <v>CVTarrafal de São Nicolau</v>
      </c>
    </row>
    <row r="933" spans="1:3">
      <c r="A933" t="s">
        <v>4009</v>
      </c>
      <c r="B933" t="s">
        <v>4010</v>
      </c>
      <c r="C933" t="str">
        <f t="shared" si="14"/>
        <v>CVIlhas de Sotavento</v>
      </c>
    </row>
    <row r="934" spans="1:3">
      <c r="A934" t="s">
        <v>4035</v>
      </c>
      <c r="B934" t="s">
        <v>4036</v>
      </c>
      <c r="C934" t="str">
        <f t="shared" si="14"/>
        <v>CVBrava</v>
      </c>
    </row>
    <row r="935" spans="1:3">
      <c r="A935" t="s">
        <v>4026</v>
      </c>
      <c r="B935" t="s">
        <v>3443</v>
      </c>
      <c r="C935" t="str">
        <f t="shared" si="14"/>
        <v>CVSanta Catarina</v>
      </c>
    </row>
    <row r="936" spans="1:3">
      <c r="A936" t="s">
        <v>4033</v>
      </c>
      <c r="B936" t="s">
        <v>4034</v>
      </c>
      <c r="C936" t="str">
        <f t="shared" si="14"/>
        <v>CVSanta Catarina do Fogo</v>
      </c>
    </row>
    <row r="937" spans="1:3">
      <c r="A937" t="s">
        <v>4021</v>
      </c>
      <c r="B937" t="s">
        <v>2760</v>
      </c>
      <c r="C937" t="str">
        <f t="shared" si="14"/>
        <v>CVSanta Cruz</v>
      </c>
    </row>
    <row r="938" spans="1:3">
      <c r="A938" t="s">
        <v>4011</v>
      </c>
      <c r="B938" t="s">
        <v>4012</v>
      </c>
      <c r="C938" t="str">
        <f t="shared" si="14"/>
        <v>CVMaio</v>
      </c>
    </row>
    <row r="939" spans="1:3">
      <c r="A939" t="s">
        <v>4027</v>
      </c>
      <c r="B939" t="s">
        <v>4028</v>
      </c>
      <c r="C939" t="str">
        <f t="shared" si="14"/>
        <v>CVMosteiros</v>
      </c>
    </row>
    <row r="940" spans="1:3">
      <c r="A940" t="s">
        <v>4013</v>
      </c>
      <c r="B940" t="s">
        <v>4014</v>
      </c>
      <c r="C940" t="str">
        <f t="shared" si="14"/>
        <v>CVPraia</v>
      </c>
    </row>
    <row r="941" spans="1:3">
      <c r="A941" t="s">
        <v>4015</v>
      </c>
      <c r="B941" t="s">
        <v>4016</v>
      </c>
      <c r="C941" t="str">
        <f t="shared" si="14"/>
        <v>CVRibeira Grande de Santiago</v>
      </c>
    </row>
    <row r="942" spans="1:3">
      <c r="A942" t="s">
        <v>4022</v>
      </c>
      <c r="B942" t="s">
        <v>4023</v>
      </c>
      <c r="C942" t="str">
        <f t="shared" si="14"/>
        <v>CVSão Domingos</v>
      </c>
    </row>
    <row r="943" spans="1:3">
      <c r="A943" t="s">
        <v>4024</v>
      </c>
      <c r="B943" t="s">
        <v>4025</v>
      </c>
      <c r="C943" t="str">
        <f t="shared" si="14"/>
        <v>CVSão Filipe</v>
      </c>
    </row>
    <row r="944" spans="1:3">
      <c r="A944" t="s">
        <v>4029</v>
      </c>
      <c r="B944" t="s">
        <v>4030</v>
      </c>
      <c r="C944" t="str">
        <f t="shared" si="14"/>
        <v>CVSão Miguel</v>
      </c>
    </row>
    <row r="945" spans="1:3">
      <c r="A945" t="s">
        <v>4031</v>
      </c>
      <c r="B945" t="s">
        <v>4032</v>
      </c>
      <c r="C945" t="str">
        <f t="shared" si="14"/>
        <v>CVSão Lourenço dos Órgãos</v>
      </c>
    </row>
    <row r="946" spans="1:3">
      <c r="A946" t="s">
        <v>4017</v>
      </c>
      <c r="B946" t="s">
        <v>4018</v>
      </c>
      <c r="C946" t="str">
        <f t="shared" si="14"/>
        <v>CVSão Salvador do Mundo</v>
      </c>
    </row>
    <row r="947" spans="1:3">
      <c r="A947" t="s">
        <v>4019</v>
      </c>
      <c r="B947" t="s">
        <v>4020</v>
      </c>
      <c r="C947" t="str">
        <f t="shared" si="14"/>
        <v>CVTarrafal</v>
      </c>
    </row>
    <row r="948" spans="1:3">
      <c r="A948" t="s">
        <v>4040</v>
      </c>
      <c r="B948" t="s">
        <v>4041</v>
      </c>
      <c r="C948" t="str">
        <f t="shared" si="14"/>
        <v>CYLefkosia</v>
      </c>
    </row>
    <row r="949" spans="1:3">
      <c r="A949" t="s">
        <v>4040</v>
      </c>
      <c r="B949" t="s">
        <v>4042</v>
      </c>
      <c r="C949" t="str">
        <f t="shared" si="14"/>
        <v>CYLefkoşa</v>
      </c>
    </row>
    <row r="950" spans="1:3">
      <c r="A950" t="s">
        <v>4050</v>
      </c>
      <c r="B950" t="s">
        <v>4051</v>
      </c>
      <c r="C950" t="str">
        <f t="shared" si="14"/>
        <v>CYLemesos</v>
      </c>
    </row>
    <row r="951" spans="1:3">
      <c r="A951" t="s">
        <v>4050</v>
      </c>
      <c r="B951" t="s">
        <v>13611</v>
      </c>
      <c r="C951" t="str">
        <f t="shared" si="14"/>
        <v>CYLeymasun</v>
      </c>
    </row>
    <row r="952" spans="1:3">
      <c r="A952" t="s">
        <v>4048</v>
      </c>
      <c r="B952" t="s">
        <v>4049</v>
      </c>
      <c r="C952" t="str">
        <f t="shared" si="14"/>
        <v>CYLarnaka</v>
      </c>
    </row>
    <row r="953" spans="1:3">
      <c r="A953" t="s">
        <v>4048</v>
      </c>
      <c r="B953" t="s">
        <v>4049</v>
      </c>
      <c r="C953" t="str">
        <f t="shared" si="14"/>
        <v>CYLarnaka</v>
      </c>
    </row>
    <row r="954" spans="1:3">
      <c r="A954" t="s">
        <v>4043</v>
      </c>
      <c r="B954" t="s">
        <v>4044</v>
      </c>
      <c r="C954" t="str">
        <f t="shared" si="14"/>
        <v>CYAmmochostos</v>
      </c>
    </row>
    <row r="955" spans="1:3">
      <c r="A955" t="s">
        <v>4043</v>
      </c>
      <c r="B955" t="s">
        <v>13610</v>
      </c>
      <c r="C955" t="str">
        <f t="shared" si="14"/>
        <v>CYMağusa</v>
      </c>
    </row>
    <row r="956" spans="1:3">
      <c r="A956" t="s">
        <v>4045</v>
      </c>
      <c r="B956" t="s">
        <v>4046</v>
      </c>
      <c r="C956" t="str">
        <f t="shared" si="14"/>
        <v>CYPafos</v>
      </c>
    </row>
    <row r="957" spans="1:3">
      <c r="A957" t="s">
        <v>4045</v>
      </c>
      <c r="B957" t="s">
        <v>4047</v>
      </c>
      <c r="C957" t="str">
        <f t="shared" si="14"/>
        <v>CYBaf</v>
      </c>
    </row>
    <row r="958" spans="1:3">
      <c r="A958" t="s">
        <v>4037</v>
      </c>
      <c r="B958" t="s">
        <v>4038</v>
      </c>
      <c r="C958" t="str">
        <f t="shared" si="14"/>
        <v>CYKeryneia</v>
      </c>
    </row>
    <row r="959" spans="1:3">
      <c r="A959" t="s">
        <v>4037</v>
      </c>
      <c r="B959" t="s">
        <v>4039</v>
      </c>
      <c r="C959" t="str">
        <f t="shared" si="14"/>
        <v>CYGirne</v>
      </c>
    </row>
    <row r="960" spans="1:3">
      <c r="A960" t="s">
        <v>12746</v>
      </c>
      <c r="B960" t="s">
        <v>4121</v>
      </c>
      <c r="C960" t="str">
        <f t="shared" si="14"/>
        <v>CZStředočeský kraj</v>
      </c>
    </row>
    <row r="961" spans="1:3">
      <c r="A961" t="s">
        <v>4136</v>
      </c>
      <c r="B961" t="s">
        <v>4137</v>
      </c>
      <c r="C961" t="str">
        <f t="shared" si="14"/>
        <v>CZBenešov</v>
      </c>
    </row>
    <row r="962" spans="1:3">
      <c r="A962" t="s">
        <v>4138</v>
      </c>
      <c r="B962" t="s">
        <v>4139</v>
      </c>
      <c r="C962" t="str">
        <f t="shared" si="14"/>
        <v>CZBeroun</v>
      </c>
    </row>
    <row r="963" spans="1:3">
      <c r="A963" t="s">
        <v>4126</v>
      </c>
      <c r="B963" t="s">
        <v>4127</v>
      </c>
      <c r="C963" t="str">
        <f t="shared" ref="C963:C1026" si="15">LEFT(A963,2)&amp;B963</f>
        <v>CZKladno</v>
      </c>
    </row>
    <row r="964" spans="1:3">
      <c r="A964" t="s">
        <v>4140</v>
      </c>
      <c r="B964" t="s">
        <v>4141</v>
      </c>
      <c r="C964" t="str">
        <f t="shared" si="15"/>
        <v>CZKolín</v>
      </c>
    </row>
    <row r="965" spans="1:3">
      <c r="A965" t="s">
        <v>4122</v>
      </c>
      <c r="B965" t="s">
        <v>4123</v>
      </c>
      <c r="C965" t="str">
        <f t="shared" si="15"/>
        <v>CZKutná Hora</v>
      </c>
    </row>
    <row r="966" spans="1:3">
      <c r="A966" t="s">
        <v>4130</v>
      </c>
      <c r="B966" t="s">
        <v>4131</v>
      </c>
      <c r="C966" t="str">
        <f t="shared" si="15"/>
        <v>CZMělník</v>
      </c>
    </row>
    <row r="967" spans="1:3">
      <c r="A967" t="s">
        <v>4128</v>
      </c>
      <c r="B967" t="s">
        <v>4129</v>
      </c>
      <c r="C967" t="str">
        <f t="shared" si="15"/>
        <v>CZMladá Boleslav</v>
      </c>
    </row>
    <row r="968" spans="1:3">
      <c r="A968" t="s">
        <v>4144</v>
      </c>
      <c r="B968" t="s">
        <v>4145</v>
      </c>
      <c r="C968" t="str">
        <f t="shared" si="15"/>
        <v>CZNymburk</v>
      </c>
    </row>
    <row r="969" spans="1:3">
      <c r="A969" t="s">
        <v>4142</v>
      </c>
      <c r="B969" t="s">
        <v>4143</v>
      </c>
      <c r="C969" t="str">
        <f t="shared" si="15"/>
        <v>CZPraha-východ</v>
      </c>
    </row>
    <row r="970" spans="1:3">
      <c r="A970" t="s">
        <v>4132</v>
      </c>
      <c r="B970" t="s">
        <v>4133</v>
      </c>
      <c r="C970" t="str">
        <f t="shared" si="15"/>
        <v>CZPraha-západ</v>
      </c>
    </row>
    <row r="971" spans="1:3">
      <c r="A971" t="s">
        <v>4134</v>
      </c>
      <c r="B971" t="s">
        <v>4135</v>
      </c>
      <c r="C971" t="str">
        <f t="shared" si="15"/>
        <v>CZPříbram</v>
      </c>
    </row>
    <row r="972" spans="1:3">
      <c r="A972" t="s">
        <v>4124</v>
      </c>
      <c r="B972" t="s">
        <v>4125</v>
      </c>
      <c r="C972" t="str">
        <f t="shared" si="15"/>
        <v>CZRakovník</v>
      </c>
    </row>
    <row r="973" spans="1:3">
      <c r="A973" t="s">
        <v>12730</v>
      </c>
      <c r="B973" t="s">
        <v>4063</v>
      </c>
      <c r="C973" t="str">
        <f t="shared" si="15"/>
        <v>CZJihočeský kraj</v>
      </c>
    </row>
    <row r="974" spans="1:3">
      <c r="A974" t="s">
        <v>4072</v>
      </c>
      <c r="B974" t="s">
        <v>4073</v>
      </c>
      <c r="C974" t="str">
        <f t="shared" si="15"/>
        <v>CZČeské Budějovice</v>
      </c>
    </row>
    <row r="975" spans="1:3">
      <c r="A975" t="s">
        <v>4064</v>
      </c>
      <c r="B975" t="s">
        <v>4065</v>
      </c>
      <c r="C975" t="str">
        <f t="shared" si="15"/>
        <v>CZČeský Krumlov</v>
      </c>
    </row>
    <row r="976" spans="1:3">
      <c r="A976" t="s">
        <v>4070</v>
      </c>
      <c r="B976" t="s">
        <v>4071</v>
      </c>
      <c r="C976" t="str">
        <f t="shared" si="15"/>
        <v>CZJindřichův Hradec</v>
      </c>
    </row>
    <row r="977" spans="1:3">
      <c r="A977" t="s">
        <v>4074</v>
      </c>
      <c r="B977" t="s">
        <v>4075</v>
      </c>
      <c r="C977" t="str">
        <f t="shared" si="15"/>
        <v>CZPísek</v>
      </c>
    </row>
    <row r="978" spans="1:3">
      <c r="A978" t="s">
        <v>4076</v>
      </c>
      <c r="B978" t="s">
        <v>4077</v>
      </c>
      <c r="C978" t="str">
        <f t="shared" si="15"/>
        <v>CZPrachatice</v>
      </c>
    </row>
    <row r="979" spans="1:3">
      <c r="A979" t="s">
        <v>4066</v>
      </c>
      <c r="B979" t="s">
        <v>4067</v>
      </c>
      <c r="C979" t="str">
        <f t="shared" si="15"/>
        <v>CZStrakonice</v>
      </c>
    </row>
    <row r="980" spans="1:3">
      <c r="A980" t="s">
        <v>4068</v>
      </c>
      <c r="B980" t="s">
        <v>4069</v>
      </c>
      <c r="C980" t="str">
        <f t="shared" si="15"/>
        <v>CZTábor</v>
      </c>
    </row>
    <row r="981" spans="1:3">
      <c r="A981" t="s">
        <v>12745</v>
      </c>
      <c r="B981" t="s">
        <v>4186</v>
      </c>
      <c r="C981" t="str">
        <f t="shared" si="15"/>
        <v>CZPlzeňský kraj</v>
      </c>
    </row>
    <row r="982" spans="1:3">
      <c r="A982" t="s">
        <v>4187</v>
      </c>
      <c r="B982" t="s">
        <v>4188</v>
      </c>
      <c r="C982" t="str">
        <f t="shared" si="15"/>
        <v>CZDomažlice</v>
      </c>
    </row>
    <row r="983" spans="1:3">
      <c r="A983" t="s">
        <v>4199</v>
      </c>
      <c r="B983" t="s">
        <v>4200</v>
      </c>
      <c r="C983" t="str">
        <f t="shared" si="15"/>
        <v>CZKlatovy</v>
      </c>
    </row>
    <row r="984" spans="1:3">
      <c r="A984" t="s">
        <v>4195</v>
      </c>
      <c r="B984" t="s">
        <v>4196</v>
      </c>
      <c r="C984" t="str">
        <f t="shared" si="15"/>
        <v>CZPlzeň-město</v>
      </c>
    </row>
    <row r="985" spans="1:3">
      <c r="A985" t="s">
        <v>4193</v>
      </c>
      <c r="B985" t="s">
        <v>4194</v>
      </c>
      <c r="C985" t="str">
        <f t="shared" si="15"/>
        <v>CZPlzeň-jih</v>
      </c>
    </row>
    <row r="986" spans="1:3">
      <c r="A986" t="s">
        <v>4191</v>
      </c>
      <c r="B986" t="s">
        <v>4192</v>
      </c>
      <c r="C986" t="str">
        <f t="shared" si="15"/>
        <v>CZPlzeň-sever</v>
      </c>
    </row>
    <row r="987" spans="1:3">
      <c r="A987" t="s">
        <v>4197</v>
      </c>
      <c r="B987" t="s">
        <v>4198</v>
      </c>
      <c r="C987" t="str">
        <f t="shared" si="15"/>
        <v>CZRokycany</v>
      </c>
    </row>
    <row r="988" spans="1:3">
      <c r="A988" t="s">
        <v>4189</v>
      </c>
      <c r="B988" t="s">
        <v>4190</v>
      </c>
      <c r="C988" t="str">
        <f t="shared" si="15"/>
        <v>CZTachov</v>
      </c>
    </row>
    <row r="989" spans="1:3">
      <c r="A989" t="s">
        <v>12739</v>
      </c>
      <c r="B989" t="s">
        <v>4159</v>
      </c>
      <c r="C989" t="str">
        <f t="shared" si="15"/>
        <v>CZKarlovarský kraj</v>
      </c>
    </row>
    <row r="990" spans="1:3">
      <c r="A990" t="s">
        <v>4160</v>
      </c>
      <c r="B990" t="s">
        <v>4161</v>
      </c>
      <c r="C990" t="str">
        <f t="shared" si="15"/>
        <v>CZCheb</v>
      </c>
    </row>
    <row r="991" spans="1:3">
      <c r="A991" t="s">
        <v>4162</v>
      </c>
      <c r="B991" t="s">
        <v>4163</v>
      </c>
      <c r="C991" t="str">
        <f t="shared" si="15"/>
        <v>CZKarlovy Vary</v>
      </c>
    </row>
    <row r="992" spans="1:3">
      <c r="A992" t="s">
        <v>4164</v>
      </c>
      <c r="B992" t="s">
        <v>4165</v>
      </c>
      <c r="C992" t="str">
        <f t="shared" si="15"/>
        <v>CZSokolov</v>
      </c>
    </row>
    <row r="993" spans="1:3">
      <c r="A993" t="s">
        <v>12722</v>
      </c>
      <c r="B993" t="s">
        <v>4106</v>
      </c>
      <c r="C993" t="str">
        <f t="shared" si="15"/>
        <v>CZÚstecký kraj</v>
      </c>
    </row>
    <row r="994" spans="1:3">
      <c r="A994" t="s">
        <v>4109</v>
      </c>
      <c r="B994" t="s">
        <v>4110</v>
      </c>
      <c r="C994" t="str">
        <f t="shared" si="15"/>
        <v>CZDěčín</v>
      </c>
    </row>
    <row r="995" spans="1:3">
      <c r="A995" t="s">
        <v>4111</v>
      </c>
      <c r="B995" t="s">
        <v>4112</v>
      </c>
      <c r="C995" t="str">
        <f t="shared" si="15"/>
        <v>CZChomutov</v>
      </c>
    </row>
    <row r="996" spans="1:3">
      <c r="A996" t="s">
        <v>4107</v>
      </c>
      <c r="B996" t="s">
        <v>4108</v>
      </c>
      <c r="C996" t="str">
        <f t="shared" si="15"/>
        <v>CZLitoměřice</v>
      </c>
    </row>
    <row r="997" spans="1:3">
      <c r="A997" t="s">
        <v>4113</v>
      </c>
      <c r="B997" t="s">
        <v>4114</v>
      </c>
      <c r="C997" t="str">
        <f t="shared" si="15"/>
        <v>CZLouny</v>
      </c>
    </row>
    <row r="998" spans="1:3">
      <c r="A998" t="s">
        <v>4119</v>
      </c>
      <c r="B998" t="s">
        <v>4120</v>
      </c>
      <c r="C998" t="str">
        <f t="shared" si="15"/>
        <v>CZMost</v>
      </c>
    </row>
    <row r="999" spans="1:3">
      <c r="A999" t="s">
        <v>4115</v>
      </c>
      <c r="B999" t="s">
        <v>4116</v>
      </c>
      <c r="C999" t="str">
        <f t="shared" si="15"/>
        <v>CZTeplice</v>
      </c>
    </row>
    <row r="1000" spans="1:3">
      <c r="A1000" t="s">
        <v>4117</v>
      </c>
      <c r="B1000" t="s">
        <v>4118</v>
      </c>
      <c r="C1000" t="str">
        <f t="shared" si="15"/>
        <v>CZÚstí nad Labem</v>
      </c>
    </row>
    <row r="1001" spans="1:3">
      <c r="A1001" t="s">
        <v>12741</v>
      </c>
      <c r="B1001" t="s">
        <v>4177</v>
      </c>
      <c r="C1001" t="str">
        <f t="shared" si="15"/>
        <v>CZLiberecký kraj</v>
      </c>
    </row>
    <row r="1002" spans="1:3">
      <c r="A1002" t="s">
        <v>4182</v>
      </c>
      <c r="B1002" t="s">
        <v>4183</v>
      </c>
      <c r="C1002" t="str">
        <f t="shared" si="15"/>
        <v>CZČeská Lípa</v>
      </c>
    </row>
    <row r="1003" spans="1:3">
      <c r="A1003" t="s">
        <v>4178</v>
      </c>
      <c r="B1003" t="s">
        <v>4179</v>
      </c>
      <c r="C1003" t="str">
        <f t="shared" si="15"/>
        <v>CZJablonec nad Nisou</v>
      </c>
    </row>
    <row r="1004" spans="1:3">
      <c r="A1004" t="s">
        <v>4180</v>
      </c>
      <c r="B1004" t="s">
        <v>4181</v>
      </c>
      <c r="C1004" t="str">
        <f t="shared" si="15"/>
        <v>CZLiberec</v>
      </c>
    </row>
    <row r="1005" spans="1:3">
      <c r="A1005" t="s">
        <v>4184</v>
      </c>
      <c r="B1005" t="s">
        <v>4185</v>
      </c>
      <c r="C1005" t="str">
        <f t="shared" si="15"/>
        <v>CZSemily</v>
      </c>
    </row>
    <row r="1006" spans="1:3">
      <c r="A1006" t="s">
        <v>12740</v>
      </c>
      <c r="B1006" t="s">
        <v>4166</v>
      </c>
      <c r="C1006" t="str">
        <f t="shared" si="15"/>
        <v>CZKrálovéhradecký kraj</v>
      </c>
    </row>
    <row r="1007" spans="1:3">
      <c r="A1007" t="s">
        <v>4167</v>
      </c>
      <c r="B1007" t="s">
        <v>4168</v>
      </c>
      <c r="C1007" t="str">
        <f t="shared" si="15"/>
        <v>CZHradec Králové</v>
      </c>
    </row>
    <row r="1008" spans="1:3">
      <c r="A1008" t="s">
        <v>4171</v>
      </c>
      <c r="B1008" t="s">
        <v>4172</v>
      </c>
      <c r="C1008" t="str">
        <f t="shared" si="15"/>
        <v>CZJičín</v>
      </c>
    </row>
    <row r="1009" spans="1:3">
      <c r="A1009" t="s">
        <v>4175</v>
      </c>
      <c r="B1009" t="s">
        <v>4176</v>
      </c>
      <c r="C1009" t="str">
        <f t="shared" si="15"/>
        <v>CZNáchod</v>
      </c>
    </row>
    <row r="1010" spans="1:3">
      <c r="A1010" t="s">
        <v>4169</v>
      </c>
      <c r="B1010" t="s">
        <v>4170</v>
      </c>
      <c r="C1010" t="str">
        <f t="shared" si="15"/>
        <v>CZRychnov nad Kněžnou</v>
      </c>
    </row>
    <row r="1011" spans="1:3">
      <c r="A1011" t="s">
        <v>4173</v>
      </c>
      <c r="B1011" t="s">
        <v>4174</v>
      </c>
      <c r="C1011" t="str">
        <f t="shared" si="15"/>
        <v>CZTrutnov</v>
      </c>
    </row>
    <row r="1012" spans="1:3">
      <c r="A1012" t="s">
        <v>12744</v>
      </c>
      <c r="B1012" t="s">
        <v>4150</v>
      </c>
      <c r="C1012" t="str">
        <f t="shared" si="15"/>
        <v>CZPardubický kraj</v>
      </c>
    </row>
    <row r="1013" spans="1:3">
      <c r="A1013" t="s">
        <v>4155</v>
      </c>
      <c r="B1013" t="s">
        <v>4156</v>
      </c>
      <c r="C1013" t="str">
        <f t="shared" si="15"/>
        <v>CZChrudim</v>
      </c>
    </row>
    <row r="1014" spans="1:3">
      <c r="A1014" t="s">
        <v>4157</v>
      </c>
      <c r="B1014" t="s">
        <v>4158</v>
      </c>
      <c r="C1014" t="str">
        <f t="shared" si="15"/>
        <v>CZPardubice</v>
      </c>
    </row>
    <row r="1015" spans="1:3">
      <c r="A1015" t="s">
        <v>4153</v>
      </c>
      <c r="B1015" t="s">
        <v>4154</v>
      </c>
      <c r="C1015" t="str">
        <f t="shared" si="15"/>
        <v>CZSvitavy</v>
      </c>
    </row>
    <row r="1016" spans="1:3">
      <c r="A1016" t="s">
        <v>4151</v>
      </c>
      <c r="B1016" t="s">
        <v>4152</v>
      </c>
      <c r="C1016" t="str">
        <f t="shared" si="15"/>
        <v>CZÚstí nad Orlicí</v>
      </c>
    </row>
    <row r="1017" spans="1:3">
      <c r="A1017" t="s">
        <v>12723</v>
      </c>
      <c r="B1017" t="s">
        <v>12799</v>
      </c>
      <c r="C1017" t="str">
        <f t="shared" si="15"/>
        <v>CZKraj Vysočina</v>
      </c>
    </row>
    <row r="1018" spans="1:3">
      <c r="A1018" t="s">
        <v>12724</v>
      </c>
      <c r="B1018" t="s">
        <v>4149</v>
      </c>
      <c r="C1018" t="str">
        <f t="shared" si="15"/>
        <v>CZHavlíčkův Brod</v>
      </c>
    </row>
    <row r="1019" spans="1:3">
      <c r="A1019" t="s">
        <v>12725</v>
      </c>
      <c r="B1019" t="s">
        <v>4146</v>
      </c>
      <c r="C1019" t="str">
        <f t="shared" si="15"/>
        <v>CZJihlava</v>
      </c>
    </row>
    <row r="1020" spans="1:3">
      <c r="A1020" t="s">
        <v>12726</v>
      </c>
      <c r="B1020" t="s">
        <v>4148</v>
      </c>
      <c r="C1020" t="str">
        <f t="shared" si="15"/>
        <v>CZPelhřimov</v>
      </c>
    </row>
    <row r="1021" spans="1:3">
      <c r="A1021" t="s">
        <v>12727</v>
      </c>
      <c r="B1021" t="s">
        <v>4147</v>
      </c>
      <c r="C1021" t="str">
        <f t="shared" si="15"/>
        <v>CZTřebíč</v>
      </c>
    </row>
    <row r="1022" spans="1:3">
      <c r="A1022" t="s">
        <v>12728</v>
      </c>
      <c r="B1022" t="s">
        <v>12800</v>
      </c>
      <c r="C1022" t="str">
        <f t="shared" si="15"/>
        <v>CZŽďár nad Sázavou</v>
      </c>
    </row>
    <row r="1023" spans="1:3">
      <c r="A1023" t="s">
        <v>12731</v>
      </c>
      <c r="B1023" t="s">
        <v>4089</v>
      </c>
      <c r="C1023" t="str">
        <f t="shared" si="15"/>
        <v>CZJihomoravský kraj</v>
      </c>
    </row>
    <row r="1024" spans="1:3">
      <c r="A1024" t="s">
        <v>12732</v>
      </c>
      <c r="B1024" t="s">
        <v>4093</v>
      </c>
      <c r="C1024" t="str">
        <f t="shared" si="15"/>
        <v>CZBlansko</v>
      </c>
    </row>
    <row r="1025" spans="1:3">
      <c r="A1025" t="s">
        <v>12734</v>
      </c>
      <c r="B1025" t="s">
        <v>4094</v>
      </c>
      <c r="C1025" t="str">
        <f t="shared" si="15"/>
        <v>CZBrno-město</v>
      </c>
    </row>
    <row r="1026" spans="1:3">
      <c r="A1026" t="s">
        <v>12735</v>
      </c>
      <c r="B1026" t="s">
        <v>4090</v>
      </c>
      <c r="C1026" t="str">
        <f t="shared" si="15"/>
        <v>CZBrno-venkov</v>
      </c>
    </row>
    <row r="1027" spans="1:3">
      <c r="A1027" t="s">
        <v>12733</v>
      </c>
      <c r="B1027" t="s">
        <v>4091</v>
      </c>
      <c r="C1027" t="str">
        <f t="shared" ref="C1027:C1090" si="16">LEFT(A1027,2)&amp;B1027</f>
        <v>CZBřeclav</v>
      </c>
    </row>
    <row r="1028" spans="1:3">
      <c r="A1028" t="s">
        <v>12736</v>
      </c>
      <c r="B1028" t="s">
        <v>4095</v>
      </c>
      <c r="C1028" t="str">
        <f t="shared" si="16"/>
        <v>CZHodonín</v>
      </c>
    </row>
    <row r="1029" spans="1:3">
      <c r="A1029" t="s">
        <v>12737</v>
      </c>
      <c r="B1029" t="s">
        <v>4092</v>
      </c>
      <c r="C1029" t="str">
        <f t="shared" si="16"/>
        <v>CZVyškov</v>
      </c>
    </row>
    <row r="1030" spans="1:3">
      <c r="A1030" t="s">
        <v>12738</v>
      </c>
      <c r="B1030" t="s">
        <v>4096</v>
      </c>
      <c r="C1030" t="str">
        <f t="shared" si="16"/>
        <v>CZZnojmo</v>
      </c>
    </row>
    <row r="1031" spans="1:3">
      <c r="A1031" t="s">
        <v>12743</v>
      </c>
      <c r="B1031" t="s">
        <v>4078</v>
      </c>
      <c r="C1031" t="str">
        <f t="shared" si="16"/>
        <v>CZOlomoucký kraj</v>
      </c>
    </row>
    <row r="1032" spans="1:3">
      <c r="A1032" t="s">
        <v>4081</v>
      </c>
      <c r="B1032" t="s">
        <v>4082</v>
      </c>
      <c r="C1032" t="str">
        <f t="shared" si="16"/>
        <v>CZJeseník</v>
      </c>
    </row>
    <row r="1033" spans="1:3">
      <c r="A1033" t="s">
        <v>4079</v>
      </c>
      <c r="B1033" t="s">
        <v>4080</v>
      </c>
      <c r="C1033" t="str">
        <f t="shared" si="16"/>
        <v>CZOlomouc</v>
      </c>
    </row>
    <row r="1034" spans="1:3">
      <c r="A1034" t="s">
        <v>4085</v>
      </c>
      <c r="B1034" t="s">
        <v>4086</v>
      </c>
      <c r="C1034" t="str">
        <f t="shared" si="16"/>
        <v>CZProstějov</v>
      </c>
    </row>
    <row r="1035" spans="1:3">
      <c r="A1035" t="s">
        <v>4087</v>
      </c>
      <c r="B1035" t="s">
        <v>4088</v>
      </c>
      <c r="C1035" t="str">
        <f t="shared" si="16"/>
        <v>CZPřerov</v>
      </c>
    </row>
    <row r="1036" spans="1:3">
      <c r="A1036" t="s">
        <v>4083</v>
      </c>
      <c r="B1036" t="s">
        <v>4084</v>
      </c>
      <c r="C1036" t="str">
        <f t="shared" si="16"/>
        <v>CZŠumperk</v>
      </c>
    </row>
    <row r="1037" spans="1:3">
      <c r="A1037" t="s">
        <v>12729</v>
      </c>
      <c r="B1037" t="s">
        <v>4097</v>
      </c>
      <c r="C1037" t="str">
        <f t="shared" si="16"/>
        <v>CZZlínský kraj</v>
      </c>
    </row>
    <row r="1038" spans="1:3">
      <c r="A1038" t="s">
        <v>4098</v>
      </c>
      <c r="B1038" t="s">
        <v>4099</v>
      </c>
      <c r="C1038" t="str">
        <f t="shared" si="16"/>
        <v>CZKroměříž</v>
      </c>
    </row>
    <row r="1039" spans="1:3">
      <c r="A1039" t="s">
        <v>4100</v>
      </c>
      <c r="B1039" t="s">
        <v>4101</v>
      </c>
      <c r="C1039" t="str">
        <f t="shared" si="16"/>
        <v>CZUherské Hradiště</v>
      </c>
    </row>
    <row r="1040" spans="1:3">
      <c r="A1040" t="s">
        <v>4102</v>
      </c>
      <c r="B1040" t="s">
        <v>4103</v>
      </c>
      <c r="C1040" t="str">
        <f t="shared" si="16"/>
        <v>CZVsetín</v>
      </c>
    </row>
    <row r="1041" spans="1:3">
      <c r="A1041" t="s">
        <v>4104</v>
      </c>
      <c r="B1041" t="s">
        <v>4105</v>
      </c>
      <c r="C1041" t="str">
        <f t="shared" si="16"/>
        <v>CZZlín</v>
      </c>
    </row>
    <row r="1042" spans="1:3">
      <c r="A1042" t="s">
        <v>12742</v>
      </c>
      <c r="B1042" t="s">
        <v>4052</v>
      </c>
      <c r="C1042" t="str">
        <f t="shared" si="16"/>
        <v>CZMoravskoslezský kraj</v>
      </c>
    </row>
    <row r="1043" spans="1:3">
      <c r="A1043" t="s">
        <v>4061</v>
      </c>
      <c r="B1043" t="s">
        <v>4062</v>
      </c>
      <c r="C1043" t="str">
        <f t="shared" si="16"/>
        <v>CZBruntál</v>
      </c>
    </row>
    <row r="1044" spans="1:3">
      <c r="A1044" t="s">
        <v>4053</v>
      </c>
      <c r="B1044" t="s">
        <v>15280</v>
      </c>
      <c r="C1044" t="str">
        <f t="shared" si="16"/>
        <v>CZFrýdek-Místek</v>
      </c>
    </row>
    <row r="1045" spans="1:3">
      <c r="A1045" t="s">
        <v>4054</v>
      </c>
      <c r="B1045" t="s">
        <v>4055</v>
      </c>
      <c r="C1045" t="str">
        <f t="shared" si="16"/>
        <v>CZKarviná</v>
      </c>
    </row>
    <row r="1046" spans="1:3">
      <c r="A1046" t="s">
        <v>4057</v>
      </c>
      <c r="B1046" t="s">
        <v>4058</v>
      </c>
      <c r="C1046" t="str">
        <f t="shared" si="16"/>
        <v>CZNový Jičín</v>
      </c>
    </row>
    <row r="1047" spans="1:3">
      <c r="A1047" t="s">
        <v>4059</v>
      </c>
      <c r="B1047" t="s">
        <v>4060</v>
      </c>
      <c r="C1047" t="str">
        <f t="shared" si="16"/>
        <v>CZOpava</v>
      </c>
    </row>
    <row r="1048" spans="1:3">
      <c r="A1048" t="s">
        <v>4056</v>
      </c>
      <c r="B1048" t="s">
        <v>12801</v>
      </c>
      <c r="C1048" t="str">
        <f t="shared" si="16"/>
        <v>CZOstrava-město</v>
      </c>
    </row>
    <row r="1049" spans="1:3">
      <c r="A1049" t="s">
        <v>12747</v>
      </c>
      <c r="B1049" t="s">
        <v>15281</v>
      </c>
      <c r="C1049" t="str">
        <f t="shared" si="16"/>
        <v>CZPraha, Hlavní město</v>
      </c>
    </row>
    <row r="1050" spans="1:3">
      <c r="A1050" t="s">
        <v>4210</v>
      </c>
      <c r="B1050" t="s">
        <v>4211</v>
      </c>
      <c r="C1050" t="str">
        <f t="shared" si="16"/>
        <v>DEBrandenburg</v>
      </c>
    </row>
    <row r="1051" spans="1:3">
      <c r="A1051" t="s">
        <v>4219</v>
      </c>
      <c r="B1051" t="s">
        <v>4220</v>
      </c>
      <c r="C1051" t="str">
        <f t="shared" si="16"/>
        <v>DEBerlin</v>
      </c>
    </row>
    <row r="1052" spans="1:3">
      <c r="A1052" t="s">
        <v>4216</v>
      </c>
      <c r="B1052" t="s">
        <v>1536</v>
      </c>
      <c r="C1052" t="str">
        <f t="shared" si="16"/>
        <v>DEBaden-Württemberg</v>
      </c>
    </row>
    <row r="1053" spans="1:3">
      <c r="A1053" t="s">
        <v>4221</v>
      </c>
      <c r="B1053" t="s">
        <v>4222</v>
      </c>
      <c r="C1053" t="str">
        <f t="shared" si="16"/>
        <v>DEBayern</v>
      </c>
    </row>
    <row r="1054" spans="1:3">
      <c r="A1054" t="s">
        <v>4223</v>
      </c>
      <c r="B1054" t="s">
        <v>4224</v>
      </c>
      <c r="C1054" t="str">
        <f t="shared" si="16"/>
        <v>DEBremen</v>
      </c>
    </row>
    <row r="1055" spans="1:3">
      <c r="A1055" t="s">
        <v>4225</v>
      </c>
      <c r="B1055" t="s">
        <v>4226</v>
      </c>
      <c r="C1055" t="str">
        <f t="shared" si="16"/>
        <v>DEHessen</v>
      </c>
    </row>
    <row r="1056" spans="1:3">
      <c r="A1056" t="s">
        <v>4209</v>
      </c>
      <c r="B1056" t="s">
        <v>1549</v>
      </c>
      <c r="C1056" t="str">
        <f t="shared" si="16"/>
        <v>DEHamburg</v>
      </c>
    </row>
    <row r="1057" spans="1:3">
      <c r="A1057" t="s">
        <v>4217</v>
      </c>
      <c r="B1057" t="s">
        <v>4218</v>
      </c>
      <c r="C1057" t="str">
        <f t="shared" si="16"/>
        <v>DEMecklenburg-Vorpommern</v>
      </c>
    </row>
    <row r="1058" spans="1:3">
      <c r="A1058" t="s">
        <v>4227</v>
      </c>
      <c r="B1058" t="s">
        <v>4228</v>
      </c>
      <c r="C1058" t="str">
        <f t="shared" si="16"/>
        <v>DENiedersachsen</v>
      </c>
    </row>
    <row r="1059" spans="1:3">
      <c r="A1059" t="s">
        <v>4201</v>
      </c>
      <c r="B1059" t="s">
        <v>4202</v>
      </c>
      <c r="C1059" t="str">
        <f t="shared" si="16"/>
        <v>DENordrhein-Westfalen</v>
      </c>
    </row>
    <row r="1060" spans="1:3">
      <c r="A1060" t="s">
        <v>4212</v>
      </c>
      <c r="B1060" t="s">
        <v>4213</v>
      </c>
      <c r="C1060" t="str">
        <f t="shared" si="16"/>
        <v>DERheinland-Pfalz</v>
      </c>
    </row>
    <row r="1061" spans="1:3">
      <c r="A1061" t="s">
        <v>4229</v>
      </c>
      <c r="B1061" t="s">
        <v>4230</v>
      </c>
      <c r="C1061" t="str">
        <f t="shared" si="16"/>
        <v>DESchleswig-Holstein</v>
      </c>
    </row>
    <row r="1062" spans="1:3">
      <c r="A1062" t="s">
        <v>4203</v>
      </c>
      <c r="B1062" t="s">
        <v>4204</v>
      </c>
      <c r="C1062" t="str">
        <f t="shared" si="16"/>
        <v>DESaarland</v>
      </c>
    </row>
    <row r="1063" spans="1:3">
      <c r="A1063" t="s">
        <v>4214</v>
      </c>
      <c r="B1063" t="s">
        <v>4215</v>
      </c>
      <c r="C1063" t="str">
        <f t="shared" si="16"/>
        <v>DESachsen</v>
      </c>
    </row>
    <row r="1064" spans="1:3">
      <c r="A1064" t="s">
        <v>4207</v>
      </c>
      <c r="B1064" t="s">
        <v>4208</v>
      </c>
      <c r="C1064" t="str">
        <f t="shared" si="16"/>
        <v>DESachsen-Anhalt</v>
      </c>
    </row>
    <row r="1065" spans="1:3">
      <c r="A1065" t="s">
        <v>4205</v>
      </c>
      <c r="B1065" t="s">
        <v>4206</v>
      </c>
      <c r="C1065" t="str">
        <f t="shared" si="16"/>
        <v>DEThüringen</v>
      </c>
    </row>
    <row r="1066" spans="1:3">
      <c r="A1066" t="s">
        <v>4233</v>
      </c>
      <c r="B1066" t="s">
        <v>4235</v>
      </c>
      <c r="C1066" t="str">
        <f t="shared" si="16"/>
        <v>DJ‘Artā</v>
      </c>
    </row>
    <row r="1067" spans="1:3">
      <c r="A1067" t="s">
        <v>4233</v>
      </c>
      <c r="B1067" t="s">
        <v>4234</v>
      </c>
      <c r="C1067" t="str">
        <f t="shared" si="16"/>
        <v>DJArta</v>
      </c>
    </row>
    <row r="1068" spans="1:3">
      <c r="A1068" t="s">
        <v>4244</v>
      </c>
      <c r="B1068" t="s">
        <v>4245</v>
      </c>
      <c r="C1068" t="str">
        <f t="shared" si="16"/>
        <v>DJ‘Alī Şabīḩ</v>
      </c>
    </row>
    <row r="1069" spans="1:3">
      <c r="A1069" t="s">
        <v>4244</v>
      </c>
      <c r="B1069" t="s">
        <v>4246</v>
      </c>
      <c r="C1069" t="str">
        <f t="shared" si="16"/>
        <v>DJAli Sabieh</v>
      </c>
    </row>
    <row r="1070" spans="1:3">
      <c r="A1070" t="s">
        <v>4236</v>
      </c>
      <c r="B1070" t="s">
        <v>4237</v>
      </c>
      <c r="C1070" t="str">
        <f t="shared" si="16"/>
        <v>DJDikhīl</v>
      </c>
    </row>
    <row r="1071" spans="1:3">
      <c r="A1071" t="s">
        <v>4236</v>
      </c>
      <c r="B1071" t="s">
        <v>4238</v>
      </c>
      <c r="C1071" t="str">
        <f t="shared" si="16"/>
        <v>DJDikhil</v>
      </c>
    </row>
    <row r="1072" spans="1:3">
      <c r="A1072" t="s">
        <v>4231</v>
      </c>
      <c r="B1072" t="s">
        <v>12802</v>
      </c>
      <c r="C1072" t="str">
        <f t="shared" si="16"/>
        <v>DJAwbūk</v>
      </c>
    </row>
    <row r="1073" spans="1:3">
      <c r="A1073" t="s">
        <v>4231</v>
      </c>
      <c r="B1073" t="s">
        <v>4232</v>
      </c>
      <c r="C1073" t="str">
        <f t="shared" si="16"/>
        <v>DJObock</v>
      </c>
    </row>
    <row r="1074" spans="1:3">
      <c r="A1074" t="s">
        <v>4239</v>
      </c>
      <c r="B1074" t="s">
        <v>4241</v>
      </c>
      <c r="C1074" t="str">
        <f t="shared" si="16"/>
        <v>DJTājūrah</v>
      </c>
    </row>
    <row r="1075" spans="1:3">
      <c r="A1075" t="s">
        <v>4239</v>
      </c>
      <c r="B1075" t="s">
        <v>4240</v>
      </c>
      <c r="C1075" t="str">
        <f t="shared" si="16"/>
        <v>DJTadjourah</v>
      </c>
    </row>
    <row r="1076" spans="1:3">
      <c r="A1076" t="s">
        <v>4242</v>
      </c>
      <c r="B1076" t="s">
        <v>4243</v>
      </c>
      <c r="C1076" t="str">
        <f t="shared" si="16"/>
        <v>DJJībūtī</v>
      </c>
    </row>
    <row r="1077" spans="1:3">
      <c r="A1077" t="s">
        <v>4242</v>
      </c>
      <c r="B1077" t="s">
        <v>2525</v>
      </c>
      <c r="C1077" t="str">
        <f t="shared" si="16"/>
        <v>DJDjibouti</v>
      </c>
    </row>
    <row r="1078" spans="1:3">
      <c r="A1078" t="s">
        <v>4251</v>
      </c>
      <c r="B1078" t="s">
        <v>4252</v>
      </c>
      <c r="C1078" t="str">
        <f t="shared" si="16"/>
        <v>DKNordjylland</v>
      </c>
    </row>
    <row r="1079" spans="1:3">
      <c r="A1079" t="s">
        <v>4247</v>
      </c>
      <c r="B1079" t="s">
        <v>4248</v>
      </c>
      <c r="C1079" t="str">
        <f t="shared" si="16"/>
        <v>DKMidtjylland</v>
      </c>
    </row>
    <row r="1080" spans="1:3">
      <c r="A1080" t="s">
        <v>4253</v>
      </c>
      <c r="B1080" t="s">
        <v>4254</v>
      </c>
      <c r="C1080" t="str">
        <f t="shared" si="16"/>
        <v>DKSyddanmark</v>
      </c>
    </row>
    <row r="1081" spans="1:3">
      <c r="A1081" t="s">
        <v>4255</v>
      </c>
      <c r="B1081" t="s">
        <v>4256</v>
      </c>
      <c r="C1081" t="str">
        <f t="shared" si="16"/>
        <v>DKHovedstaden</v>
      </c>
    </row>
    <row r="1082" spans="1:3">
      <c r="A1082" t="s">
        <v>4249</v>
      </c>
      <c r="B1082" t="s">
        <v>4250</v>
      </c>
      <c r="C1082" t="str">
        <f t="shared" si="16"/>
        <v>DKSjælland</v>
      </c>
    </row>
    <row r="1083" spans="1:3">
      <c r="A1083" t="s">
        <v>4263</v>
      </c>
      <c r="B1083" t="s">
        <v>2966</v>
      </c>
      <c r="C1083" t="str">
        <f t="shared" si="16"/>
        <v>DMSaint Andrew</v>
      </c>
    </row>
    <row r="1084" spans="1:3">
      <c r="A1084" t="s">
        <v>4261</v>
      </c>
      <c r="B1084" t="s">
        <v>4262</v>
      </c>
      <c r="C1084" t="str">
        <f t="shared" si="16"/>
        <v>DMSaint David</v>
      </c>
    </row>
    <row r="1085" spans="1:3">
      <c r="A1085" t="s">
        <v>4269</v>
      </c>
      <c r="B1085" t="s">
        <v>2631</v>
      </c>
      <c r="C1085" t="str">
        <f t="shared" si="16"/>
        <v>DMSaint George</v>
      </c>
    </row>
    <row r="1086" spans="1:3">
      <c r="A1086" t="s">
        <v>4264</v>
      </c>
      <c r="B1086" t="s">
        <v>2641</v>
      </c>
      <c r="C1086" t="str">
        <f t="shared" si="16"/>
        <v>DMSaint John</v>
      </c>
    </row>
    <row r="1087" spans="1:3">
      <c r="A1087" t="s">
        <v>4267</v>
      </c>
      <c r="B1087" t="s">
        <v>2982</v>
      </c>
      <c r="C1087" t="str">
        <f t="shared" si="16"/>
        <v>DMSaint Joseph</v>
      </c>
    </row>
    <row r="1088" spans="1:3">
      <c r="A1088" t="s">
        <v>4265</v>
      </c>
      <c r="B1088" t="s">
        <v>4266</v>
      </c>
      <c r="C1088" t="str">
        <f t="shared" si="16"/>
        <v>DMSaint Luke</v>
      </c>
    </row>
    <row r="1089" spans="1:3">
      <c r="A1089" t="s">
        <v>4257</v>
      </c>
      <c r="B1089" t="s">
        <v>4258</v>
      </c>
      <c r="C1089" t="str">
        <f t="shared" si="16"/>
        <v>DMSaint Mark</v>
      </c>
    </row>
    <row r="1090" spans="1:3">
      <c r="A1090" t="s">
        <v>4259</v>
      </c>
      <c r="B1090" t="s">
        <v>4260</v>
      </c>
      <c r="C1090" t="str">
        <f t="shared" si="16"/>
        <v>DMSaint Patrick</v>
      </c>
    </row>
    <row r="1091" spans="1:3">
      <c r="A1091" t="s">
        <v>4270</v>
      </c>
      <c r="B1091" t="s">
        <v>2633</v>
      </c>
      <c r="C1091" t="str">
        <f t="shared" ref="C1091:C1154" si="17">LEFT(A1091,2)&amp;B1091</f>
        <v>DMSaint Paul</v>
      </c>
    </row>
    <row r="1092" spans="1:3">
      <c r="A1092" t="s">
        <v>4268</v>
      </c>
      <c r="B1092" t="s">
        <v>2637</v>
      </c>
      <c r="C1092" t="str">
        <f t="shared" si="17"/>
        <v>DMSaint Peter</v>
      </c>
    </row>
    <row r="1093" spans="1:3">
      <c r="A1093" t="s">
        <v>4271</v>
      </c>
      <c r="B1093" t="s">
        <v>4272</v>
      </c>
      <c r="C1093" t="str">
        <f t="shared" si="17"/>
        <v>DOCibao Nordeste</v>
      </c>
    </row>
    <row r="1094" spans="1:3">
      <c r="A1094" t="s">
        <v>4279</v>
      </c>
      <c r="B1094" t="s">
        <v>4280</v>
      </c>
      <c r="C1094" t="str">
        <f t="shared" si="17"/>
        <v>DODuarte</v>
      </c>
    </row>
    <row r="1095" spans="1:3">
      <c r="A1095" t="s">
        <v>4277</v>
      </c>
      <c r="B1095" t="s">
        <v>4278</v>
      </c>
      <c r="C1095" t="str">
        <f t="shared" si="17"/>
        <v>DOMaría Trinidad Sánchez</v>
      </c>
    </row>
    <row r="1096" spans="1:3">
      <c r="A1096" t="s">
        <v>4273</v>
      </c>
      <c r="B1096" t="s">
        <v>4274</v>
      </c>
      <c r="C1096" t="str">
        <f t="shared" si="17"/>
        <v>DOHermanas Mirabal</v>
      </c>
    </row>
    <row r="1097" spans="1:3">
      <c r="A1097" t="s">
        <v>4275</v>
      </c>
      <c r="B1097" t="s">
        <v>4276</v>
      </c>
      <c r="C1097" t="str">
        <f t="shared" si="17"/>
        <v>DOSamaná</v>
      </c>
    </row>
    <row r="1098" spans="1:3">
      <c r="A1098" t="s">
        <v>4281</v>
      </c>
      <c r="B1098" t="s">
        <v>4282</v>
      </c>
      <c r="C1098" t="str">
        <f t="shared" si="17"/>
        <v>DOCibao Noroeste</v>
      </c>
    </row>
    <row r="1099" spans="1:3">
      <c r="A1099" t="s">
        <v>4287</v>
      </c>
      <c r="B1099" t="s">
        <v>4288</v>
      </c>
      <c r="C1099" t="str">
        <f t="shared" si="17"/>
        <v>DODajabón</v>
      </c>
    </row>
    <row r="1100" spans="1:3">
      <c r="A1100" t="s">
        <v>4289</v>
      </c>
      <c r="B1100" t="s">
        <v>4290</v>
      </c>
      <c r="C1100" t="str">
        <f t="shared" si="17"/>
        <v>DOMonte Cristi</v>
      </c>
    </row>
    <row r="1101" spans="1:3">
      <c r="A1101" t="s">
        <v>4283</v>
      </c>
      <c r="B1101" t="s">
        <v>4284</v>
      </c>
      <c r="C1101" t="str">
        <f t="shared" si="17"/>
        <v>DOSantiago Rodríguez</v>
      </c>
    </row>
    <row r="1102" spans="1:3">
      <c r="A1102" t="s">
        <v>4285</v>
      </c>
      <c r="B1102" t="s">
        <v>4286</v>
      </c>
      <c r="C1102" t="str">
        <f t="shared" si="17"/>
        <v>DOValverde</v>
      </c>
    </row>
    <row r="1103" spans="1:3">
      <c r="A1103" t="s">
        <v>4291</v>
      </c>
      <c r="B1103" t="s">
        <v>4292</v>
      </c>
      <c r="C1103" t="str">
        <f t="shared" si="17"/>
        <v>DOCibao Norte</v>
      </c>
    </row>
    <row r="1104" spans="1:3">
      <c r="A1104" t="s">
        <v>4293</v>
      </c>
      <c r="B1104" t="s">
        <v>4294</v>
      </c>
      <c r="C1104" t="str">
        <f t="shared" si="17"/>
        <v>DOEspaillat</v>
      </c>
    </row>
    <row r="1105" spans="1:3">
      <c r="A1105" t="s">
        <v>4295</v>
      </c>
      <c r="B1105" t="s">
        <v>4296</v>
      </c>
      <c r="C1105" t="str">
        <f t="shared" si="17"/>
        <v>DOPuerto Plata</v>
      </c>
    </row>
    <row r="1106" spans="1:3">
      <c r="A1106" t="s">
        <v>4297</v>
      </c>
      <c r="B1106" t="s">
        <v>4298</v>
      </c>
      <c r="C1106" t="str">
        <f t="shared" si="17"/>
        <v>DOSantiago</v>
      </c>
    </row>
    <row r="1107" spans="1:3">
      <c r="A1107" t="s">
        <v>4299</v>
      </c>
      <c r="B1107" t="s">
        <v>4300</v>
      </c>
      <c r="C1107" t="str">
        <f t="shared" si="17"/>
        <v>DOCibao Sur</v>
      </c>
    </row>
    <row r="1108" spans="1:3">
      <c r="A1108" t="s">
        <v>4303</v>
      </c>
      <c r="B1108" t="s">
        <v>4304</v>
      </c>
      <c r="C1108" t="str">
        <f t="shared" si="17"/>
        <v>DOLa Vega</v>
      </c>
    </row>
    <row r="1109" spans="1:3">
      <c r="A1109" t="s">
        <v>4301</v>
      </c>
      <c r="B1109" t="s">
        <v>4302</v>
      </c>
      <c r="C1109" t="str">
        <f t="shared" si="17"/>
        <v>DOSánchez Ramírez</v>
      </c>
    </row>
    <row r="1110" spans="1:3">
      <c r="A1110" t="s">
        <v>4305</v>
      </c>
      <c r="B1110" t="s">
        <v>4306</v>
      </c>
      <c r="C1110" t="str">
        <f t="shared" si="17"/>
        <v>DOMonseñor Nouel</v>
      </c>
    </row>
    <row r="1111" spans="1:3">
      <c r="A1111" t="s">
        <v>4307</v>
      </c>
      <c r="B1111" t="s">
        <v>4308</v>
      </c>
      <c r="C1111" t="str">
        <f t="shared" si="17"/>
        <v>DOEl Valle</v>
      </c>
    </row>
    <row r="1112" spans="1:3">
      <c r="A1112" t="s">
        <v>4309</v>
      </c>
      <c r="B1112" t="s">
        <v>12803</v>
      </c>
      <c r="C1112" t="str">
        <f t="shared" si="17"/>
        <v>DOElías Piña</v>
      </c>
    </row>
    <row r="1113" spans="1:3">
      <c r="A1113" t="s">
        <v>4310</v>
      </c>
      <c r="B1113" t="s">
        <v>2772</v>
      </c>
      <c r="C1113" t="str">
        <f t="shared" si="17"/>
        <v>DOSan Juan</v>
      </c>
    </row>
    <row r="1114" spans="1:3">
      <c r="A1114" t="s">
        <v>4311</v>
      </c>
      <c r="B1114" t="s">
        <v>4312</v>
      </c>
      <c r="C1114" t="str">
        <f t="shared" si="17"/>
        <v>DOEnriquillo</v>
      </c>
    </row>
    <row r="1115" spans="1:3">
      <c r="A1115" t="s">
        <v>4313</v>
      </c>
      <c r="B1115" t="s">
        <v>4314</v>
      </c>
      <c r="C1115" t="str">
        <f t="shared" si="17"/>
        <v>DOBaoruco</v>
      </c>
    </row>
    <row r="1116" spans="1:3">
      <c r="A1116" t="s">
        <v>4317</v>
      </c>
      <c r="B1116" t="s">
        <v>4318</v>
      </c>
      <c r="C1116" t="str">
        <f t="shared" si="17"/>
        <v>DOBarahona</v>
      </c>
    </row>
    <row r="1117" spans="1:3">
      <c r="A1117" t="s">
        <v>4319</v>
      </c>
      <c r="B1117" t="s">
        <v>4320</v>
      </c>
      <c r="C1117" t="str">
        <f t="shared" si="17"/>
        <v>DOIndependencia</v>
      </c>
    </row>
    <row r="1118" spans="1:3">
      <c r="A1118" t="s">
        <v>4315</v>
      </c>
      <c r="B1118" t="s">
        <v>4316</v>
      </c>
      <c r="C1118" t="str">
        <f t="shared" si="17"/>
        <v>DOPedernales</v>
      </c>
    </row>
    <row r="1119" spans="1:3">
      <c r="A1119" t="s">
        <v>4321</v>
      </c>
      <c r="B1119" t="s">
        <v>4322</v>
      </c>
      <c r="C1119" t="str">
        <f t="shared" si="17"/>
        <v>DOHiguamo</v>
      </c>
    </row>
    <row r="1120" spans="1:3">
      <c r="A1120" t="s">
        <v>4323</v>
      </c>
      <c r="B1120" t="s">
        <v>4324</v>
      </c>
      <c r="C1120" t="str">
        <f t="shared" si="17"/>
        <v>DOSan Pedro de Macorís</v>
      </c>
    </row>
    <row r="1121" spans="1:3">
      <c r="A1121" t="s">
        <v>4327</v>
      </c>
      <c r="B1121" t="s">
        <v>4328</v>
      </c>
      <c r="C1121" t="str">
        <f t="shared" si="17"/>
        <v>DOMonte Plata</v>
      </c>
    </row>
    <row r="1122" spans="1:3">
      <c r="A1122" t="s">
        <v>4325</v>
      </c>
      <c r="B1122" t="s">
        <v>4326</v>
      </c>
      <c r="C1122" t="str">
        <f t="shared" si="17"/>
        <v>DOHato Mayor</v>
      </c>
    </row>
    <row r="1123" spans="1:3">
      <c r="A1123" t="s">
        <v>4329</v>
      </c>
      <c r="B1123" t="s">
        <v>4330</v>
      </c>
      <c r="C1123" t="str">
        <f t="shared" si="17"/>
        <v>DOOzama</v>
      </c>
    </row>
    <row r="1124" spans="1:3">
      <c r="A1124" t="s">
        <v>4333</v>
      </c>
      <c r="B1124" t="s">
        <v>4334</v>
      </c>
      <c r="C1124" t="str">
        <f t="shared" si="17"/>
        <v>DOSanto Domingo</v>
      </c>
    </row>
    <row r="1125" spans="1:3">
      <c r="A1125" t="s">
        <v>4331</v>
      </c>
      <c r="B1125" t="s">
        <v>4332</v>
      </c>
      <c r="C1125" t="str">
        <f t="shared" si="17"/>
        <v>DODistrito Nacional (Santo Domingo)</v>
      </c>
    </row>
    <row r="1126" spans="1:3">
      <c r="A1126" t="s">
        <v>4335</v>
      </c>
      <c r="B1126" t="s">
        <v>4336</v>
      </c>
      <c r="C1126" t="str">
        <f t="shared" si="17"/>
        <v>DOValdesia</v>
      </c>
    </row>
    <row r="1127" spans="1:3">
      <c r="A1127" t="s">
        <v>4343</v>
      </c>
      <c r="B1127" t="s">
        <v>4344</v>
      </c>
      <c r="C1127" t="str">
        <f t="shared" si="17"/>
        <v>DOAzua</v>
      </c>
    </row>
    <row r="1128" spans="1:3">
      <c r="A1128" t="s">
        <v>4339</v>
      </c>
      <c r="B1128" t="s">
        <v>4340</v>
      </c>
      <c r="C1128" t="str">
        <f t="shared" si="17"/>
        <v>DOPeravia</v>
      </c>
    </row>
    <row r="1129" spans="1:3">
      <c r="A1129" t="s">
        <v>4341</v>
      </c>
      <c r="B1129" t="s">
        <v>4342</v>
      </c>
      <c r="C1129" t="str">
        <f t="shared" si="17"/>
        <v>DOSan Cristóbal</v>
      </c>
    </row>
    <row r="1130" spans="1:3">
      <c r="A1130" t="s">
        <v>4337</v>
      </c>
      <c r="B1130" t="s">
        <v>4338</v>
      </c>
      <c r="C1130" t="str">
        <f t="shared" si="17"/>
        <v>DOSan José de Ocoa</v>
      </c>
    </row>
    <row r="1131" spans="1:3">
      <c r="A1131" t="s">
        <v>4345</v>
      </c>
      <c r="B1131" t="s">
        <v>4346</v>
      </c>
      <c r="C1131" t="str">
        <f t="shared" si="17"/>
        <v>DOYuma</v>
      </c>
    </row>
    <row r="1132" spans="1:3">
      <c r="A1132" t="s">
        <v>4347</v>
      </c>
      <c r="B1132" t="s">
        <v>4348</v>
      </c>
      <c r="C1132" t="str">
        <f t="shared" si="17"/>
        <v>DOEl Seibo</v>
      </c>
    </row>
    <row r="1133" spans="1:3">
      <c r="A1133" t="s">
        <v>4349</v>
      </c>
      <c r="B1133" t="s">
        <v>4350</v>
      </c>
      <c r="C1133" t="str">
        <f t="shared" si="17"/>
        <v>DOLa Altagracia</v>
      </c>
    </row>
    <row r="1134" spans="1:3">
      <c r="A1134" t="s">
        <v>4351</v>
      </c>
      <c r="B1134" t="s">
        <v>4352</v>
      </c>
      <c r="C1134" t="str">
        <f t="shared" si="17"/>
        <v>DOLa Romana</v>
      </c>
    </row>
    <row r="1135" spans="1:3">
      <c r="A1135" t="s">
        <v>4383</v>
      </c>
      <c r="B1135" t="s">
        <v>4384</v>
      </c>
      <c r="C1135" t="str">
        <f t="shared" si="17"/>
        <v>DZAdrar</v>
      </c>
    </row>
    <row r="1136" spans="1:3">
      <c r="A1136" t="s">
        <v>4373</v>
      </c>
      <c r="B1136" t="s">
        <v>4374</v>
      </c>
      <c r="C1136" t="str">
        <f t="shared" si="17"/>
        <v>DZChlef</v>
      </c>
    </row>
    <row r="1137" spans="1:3">
      <c r="A1137" t="s">
        <v>4353</v>
      </c>
      <c r="B1137" t="s">
        <v>4354</v>
      </c>
      <c r="C1137" t="str">
        <f t="shared" si="17"/>
        <v>DZLaghouat</v>
      </c>
    </row>
    <row r="1138" spans="1:3">
      <c r="A1138" t="s">
        <v>4375</v>
      </c>
      <c r="B1138" t="s">
        <v>4376</v>
      </c>
      <c r="C1138" t="str">
        <f t="shared" si="17"/>
        <v>DZOum el Bouaghi</v>
      </c>
    </row>
    <row r="1139" spans="1:3">
      <c r="A1139" t="s">
        <v>4377</v>
      </c>
      <c r="B1139" t="s">
        <v>4378</v>
      </c>
      <c r="C1139" t="str">
        <f t="shared" si="17"/>
        <v>DZBatna</v>
      </c>
    </row>
    <row r="1140" spans="1:3">
      <c r="A1140" t="s">
        <v>4414</v>
      </c>
      <c r="B1140" t="s">
        <v>4415</v>
      </c>
      <c r="C1140" t="str">
        <f t="shared" si="17"/>
        <v>DZBéjaïa</v>
      </c>
    </row>
    <row r="1141" spans="1:3">
      <c r="A1141" t="s">
        <v>4392</v>
      </c>
      <c r="B1141" t="s">
        <v>4393</v>
      </c>
      <c r="C1141" t="str">
        <f t="shared" si="17"/>
        <v>DZBiskra</v>
      </c>
    </row>
    <row r="1142" spans="1:3">
      <c r="A1142" t="s">
        <v>4385</v>
      </c>
      <c r="B1142" t="s">
        <v>4386</v>
      </c>
      <c r="C1142" t="str">
        <f t="shared" si="17"/>
        <v>DZBéchar</v>
      </c>
    </row>
    <row r="1143" spans="1:3">
      <c r="A1143" t="s">
        <v>4355</v>
      </c>
      <c r="B1143" t="s">
        <v>4356</v>
      </c>
      <c r="C1143" t="str">
        <f t="shared" si="17"/>
        <v>DZBlida</v>
      </c>
    </row>
    <row r="1144" spans="1:3">
      <c r="A1144" t="s">
        <v>4424</v>
      </c>
      <c r="B1144" t="s">
        <v>4425</v>
      </c>
      <c r="C1144" t="str">
        <f t="shared" si="17"/>
        <v>DZBouira</v>
      </c>
    </row>
    <row r="1145" spans="1:3">
      <c r="A1145" t="s">
        <v>4416</v>
      </c>
      <c r="B1145" t="s">
        <v>4417</v>
      </c>
      <c r="C1145" t="str">
        <f t="shared" si="17"/>
        <v>DZTamanrasset</v>
      </c>
    </row>
    <row r="1146" spans="1:3">
      <c r="A1146" t="s">
        <v>4404</v>
      </c>
      <c r="B1146" t="s">
        <v>4405</v>
      </c>
      <c r="C1146" t="str">
        <f t="shared" si="17"/>
        <v>DZTébessa</v>
      </c>
    </row>
    <row r="1147" spans="1:3">
      <c r="A1147" t="s">
        <v>4418</v>
      </c>
      <c r="B1147" t="s">
        <v>4419</v>
      </c>
      <c r="C1147" t="str">
        <f t="shared" si="17"/>
        <v>DZTlemcen</v>
      </c>
    </row>
    <row r="1148" spans="1:3">
      <c r="A1148" t="s">
        <v>4357</v>
      </c>
      <c r="B1148" t="s">
        <v>4358</v>
      </c>
      <c r="C1148" t="str">
        <f t="shared" si="17"/>
        <v>DZTiaret</v>
      </c>
    </row>
    <row r="1149" spans="1:3">
      <c r="A1149" t="s">
        <v>4359</v>
      </c>
      <c r="B1149" t="s">
        <v>4360</v>
      </c>
      <c r="C1149" t="str">
        <f t="shared" si="17"/>
        <v>DZTizi Ouzou</v>
      </c>
    </row>
    <row r="1150" spans="1:3">
      <c r="A1150" t="s">
        <v>4387</v>
      </c>
      <c r="B1150" t="s">
        <v>4388</v>
      </c>
      <c r="C1150" t="str">
        <f t="shared" si="17"/>
        <v>DZAlger</v>
      </c>
    </row>
    <row r="1151" spans="1:3">
      <c r="A1151" t="s">
        <v>4438</v>
      </c>
      <c r="B1151" t="s">
        <v>4439</v>
      </c>
      <c r="C1151" t="str">
        <f t="shared" si="17"/>
        <v>DZDjelfa</v>
      </c>
    </row>
    <row r="1152" spans="1:3">
      <c r="A1152" t="s">
        <v>4440</v>
      </c>
      <c r="B1152" t="s">
        <v>4441</v>
      </c>
      <c r="C1152" t="str">
        <f t="shared" si="17"/>
        <v>DZJijel</v>
      </c>
    </row>
    <row r="1153" spans="1:3">
      <c r="A1153" t="s">
        <v>4361</v>
      </c>
      <c r="B1153" t="s">
        <v>4362</v>
      </c>
      <c r="C1153" t="str">
        <f t="shared" si="17"/>
        <v>DZSétif</v>
      </c>
    </row>
    <row r="1154" spans="1:3">
      <c r="A1154" t="s">
        <v>4363</v>
      </c>
      <c r="B1154" t="s">
        <v>4364</v>
      </c>
      <c r="C1154" t="str">
        <f t="shared" si="17"/>
        <v>DZSaïda</v>
      </c>
    </row>
    <row r="1155" spans="1:3">
      <c r="A1155" t="s">
        <v>4426</v>
      </c>
      <c r="B1155" t="s">
        <v>4427</v>
      </c>
      <c r="C1155" t="str">
        <f t="shared" ref="C1155:C1218" si="18">LEFT(A1155,2)&amp;B1155</f>
        <v>DZSkikda</v>
      </c>
    </row>
    <row r="1156" spans="1:3">
      <c r="A1156" t="s">
        <v>4442</v>
      </c>
      <c r="B1156" t="s">
        <v>4443</v>
      </c>
      <c r="C1156" t="str">
        <f t="shared" si="18"/>
        <v>DZSidi Bel Abbès</v>
      </c>
    </row>
    <row r="1157" spans="1:3">
      <c r="A1157" t="s">
        <v>4379</v>
      </c>
      <c r="B1157" t="s">
        <v>4380</v>
      </c>
      <c r="C1157" t="str">
        <f t="shared" si="18"/>
        <v>DZAnnaba</v>
      </c>
    </row>
    <row r="1158" spans="1:3">
      <c r="A1158" t="s">
        <v>4394</v>
      </c>
      <c r="B1158" t="s">
        <v>4395</v>
      </c>
      <c r="C1158" t="str">
        <f t="shared" si="18"/>
        <v>DZGuelma</v>
      </c>
    </row>
    <row r="1159" spans="1:3">
      <c r="A1159" t="s">
        <v>4428</v>
      </c>
      <c r="B1159" t="s">
        <v>4429</v>
      </c>
      <c r="C1159" t="str">
        <f t="shared" si="18"/>
        <v>DZConstantine</v>
      </c>
    </row>
    <row r="1160" spans="1:3">
      <c r="A1160" t="s">
        <v>4406</v>
      </c>
      <c r="B1160" t="s">
        <v>4407</v>
      </c>
      <c r="C1160" t="str">
        <f t="shared" si="18"/>
        <v>DZMédéa</v>
      </c>
    </row>
    <row r="1161" spans="1:3">
      <c r="A1161" t="s">
        <v>4420</v>
      </c>
      <c r="B1161" t="s">
        <v>4421</v>
      </c>
      <c r="C1161" t="str">
        <f t="shared" si="18"/>
        <v>DZMostaganem</v>
      </c>
    </row>
    <row r="1162" spans="1:3">
      <c r="A1162" t="s">
        <v>4389</v>
      </c>
      <c r="B1162" t="s">
        <v>12804</v>
      </c>
      <c r="C1162" t="str">
        <f t="shared" si="18"/>
        <v>DZM'sila</v>
      </c>
    </row>
    <row r="1163" spans="1:3">
      <c r="A1163" t="s">
        <v>4408</v>
      </c>
      <c r="B1163" t="s">
        <v>4409</v>
      </c>
      <c r="C1163" t="str">
        <f t="shared" si="18"/>
        <v>DZMascara</v>
      </c>
    </row>
    <row r="1164" spans="1:3">
      <c r="A1164" t="s">
        <v>4444</v>
      </c>
      <c r="B1164" t="s">
        <v>4445</v>
      </c>
      <c r="C1164" t="str">
        <f t="shared" si="18"/>
        <v>DZOuargla</v>
      </c>
    </row>
    <row r="1165" spans="1:3">
      <c r="A1165" t="s">
        <v>4390</v>
      </c>
      <c r="B1165" t="s">
        <v>4391</v>
      </c>
      <c r="C1165" t="str">
        <f t="shared" si="18"/>
        <v>DZOran</v>
      </c>
    </row>
    <row r="1166" spans="1:3">
      <c r="A1166" t="s">
        <v>4430</v>
      </c>
      <c r="B1166" t="s">
        <v>4431</v>
      </c>
      <c r="C1166" t="str">
        <f t="shared" si="18"/>
        <v>DZEl Bayadh</v>
      </c>
    </row>
    <row r="1167" spans="1:3">
      <c r="A1167" t="s">
        <v>4396</v>
      </c>
      <c r="B1167" t="s">
        <v>4397</v>
      </c>
      <c r="C1167" t="str">
        <f t="shared" si="18"/>
        <v>DZIllizi</v>
      </c>
    </row>
    <row r="1168" spans="1:3">
      <c r="A1168" t="s">
        <v>4410</v>
      </c>
      <c r="B1168" t="s">
        <v>4411</v>
      </c>
      <c r="C1168" t="str">
        <f t="shared" si="18"/>
        <v>DZBordj Bou Arréridj</v>
      </c>
    </row>
    <row r="1169" spans="1:3">
      <c r="A1169" t="s">
        <v>4365</v>
      </c>
      <c r="B1169" t="s">
        <v>4366</v>
      </c>
      <c r="C1169" t="str">
        <f t="shared" si="18"/>
        <v>DZBoumerdès</v>
      </c>
    </row>
    <row r="1170" spans="1:3">
      <c r="A1170" t="s">
        <v>4398</v>
      </c>
      <c r="B1170" t="s">
        <v>4399</v>
      </c>
      <c r="C1170" t="str">
        <f t="shared" si="18"/>
        <v>DZEl Tarf</v>
      </c>
    </row>
    <row r="1171" spans="1:3">
      <c r="A1171" t="s">
        <v>4412</v>
      </c>
      <c r="B1171" t="s">
        <v>4413</v>
      </c>
      <c r="C1171" t="str">
        <f t="shared" si="18"/>
        <v>DZTindouf</v>
      </c>
    </row>
    <row r="1172" spans="1:3">
      <c r="A1172" t="s">
        <v>4400</v>
      </c>
      <c r="B1172" t="s">
        <v>4401</v>
      </c>
      <c r="C1172" t="str">
        <f t="shared" si="18"/>
        <v>DZTissemsilt</v>
      </c>
    </row>
    <row r="1173" spans="1:3">
      <c r="A1173" t="s">
        <v>4381</v>
      </c>
      <c r="B1173" t="s">
        <v>4382</v>
      </c>
      <c r="C1173" t="str">
        <f t="shared" si="18"/>
        <v>DZEl Oued</v>
      </c>
    </row>
    <row r="1174" spans="1:3">
      <c r="A1174" t="s">
        <v>4422</v>
      </c>
      <c r="B1174" t="s">
        <v>4423</v>
      </c>
      <c r="C1174" t="str">
        <f t="shared" si="18"/>
        <v>DZKhenchela</v>
      </c>
    </row>
    <row r="1175" spans="1:3">
      <c r="A1175" t="s">
        <v>4367</v>
      </c>
      <c r="B1175" t="s">
        <v>4368</v>
      </c>
      <c r="C1175" t="str">
        <f t="shared" si="18"/>
        <v>DZSouk Ahras</v>
      </c>
    </row>
    <row r="1176" spans="1:3">
      <c r="A1176" t="s">
        <v>4369</v>
      </c>
      <c r="B1176" t="s">
        <v>4370</v>
      </c>
      <c r="C1176" t="str">
        <f t="shared" si="18"/>
        <v>DZTipaza</v>
      </c>
    </row>
    <row r="1177" spans="1:3">
      <c r="A1177" t="s">
        <v>4432</v>
      </c>
      <c r="B1177" t="s">
        <v>4433</v>
      </c>
      <c r="C1177" t="str">
        <f t="shared" si="18"/>
        <v>DZMila</v>
      </c>
    </row>
    <row r="1178" spans="1:3">
      <c r="A1178" t="s">
        <v>4371</v>
      </c>
      <c r="B1178" t="s">
        <v>4372</v>
      </c>
      <c r="C1178" t="str">
        <f t="shared" si="18"/>
        <v>DZAïn Defla</v>
      </c>
    </row>
    <row r="1179" spans="1:3">
      <c r="A1179" t="s">
        <v>4402</v>
      </c>
      <c r="B1179" t="s">
        <v>4403</v>
      </c>
      <c r="C1179" t="str">
        <f t="shared" si="18"/>
        <v>DZNaama</v>
      </c>
    </row>
    <row r="1180" spans="1:3">
      <c r="A1180" t="s">
        <v>4434</v>
      </c>
      <c r="B1180" t="s">
        <v>4435</v>
      </c>
      <c r="C1180" t="str">
        <f t="shared" si="18"/>
        <v>DZAïn Témouchent</v>
      </c>
    </row>
    <row r="1181" spans="1:3">
      <c r="A1181" t="s">
        <v>4446</v>
      </c>
      <c r="B1181" t="s">
        <v>4447</v>
      </c>
      <c r="C1181" t="str">
        <f t="shared" si="18"/>
        <v>DZGhardaïa</v>
      </c>
    </row>
    <row r="1182" spans="1:3">
      <c r="A1182" t="s">
        <v>4436</v>
      </c>
      <c r="B1182" t="s">
        <v>4437</v>
      </c>
      <c r="C1182" t="str">
        <f t="shared" si="18"/>
        <v>DZRelizane</v>
      </c>
    </row>
    <row r="1183" spans="1:3">
      <c r="A1183" t="s">
        <v>4448</v>
      </c>
      <c r="B1183" t="s">
        <v>4449</v>
      </c>
      <c r="C1183" t="str">
        <f t="shared" si="18"/>
        <v>ECAzuay</v>
      </c>
    </row>
    <row r="1184" spans="1:3">
      <c r="A1184" t="s">
        <v>4471</v>
      </c>
      <c r="B1184" t="s">
        <v>3915</v>
      </c>
      <c r="C1184" t="str">
        <f t="shared" si="18"/>
        <v>ECBolívar</v>
      </c>
    </row>
    <row r="1185" spans="1:3">
      <c r="A1185" t="s">
        <v>4481</v>
      </c>
      <c r="B1185" t="s">
        <v>4482</v>
      </c>
      <c r="C1185" t="str">
        <f t="shared" si="18"/>
        <v>ECCarchi</v>
      </c>
    </row>
    <row r="1186" spans="1:3">
      <c r="A1186" t="s">
        <v>4450</v>
      </c>
      <c r="B1186" t="s">
        <v>4451</v>
      </c>
      <c r="C1186" t="str">
        <f t="shared" si="18"/>
        <v>ECOrellana</v>
      </c>
    </row>
    <row r="1187" spans="1:3">
      <c r="A1187" t="s">
        <v>4473</v>
      </c>
      <c r="B1187" t="s">
        <v>4474</v>
      </c>
      <c r="C1187" t="str">
        <f t="shared" si="18"/>
        <v>ECEsmeraldas</v>
      </c>
    </row>
    <row r="1188" spans="1:3">
      <c r="A1188" t="s">
        <v>4483</v>
      </c>
      <c r="B1188" t="s">
        <v>4484</v>
      </c>
      <c r="C1188" t="str">
        <f t="shared" si="18"/>
        <v>ECCañar</v>
      </c>
    </row>
    <row r="1189" spans="1:3">
      <c r="A1189" t="s">
        <v>4475</v>
      </c>
      <c r="B1189" t="s">
        <v>4476</v>
      </c>
      <c r="C1189" t="str">
        <f t="shared" si="18"/>
        <v>ECGuayas</v>
      </c>
    </row>
    <row r="1190" spans="1:3">
      <c r="A1190" t="s">
        <v>4459</v>
      </c>
      <c r="B1190" t="s">
        <v>4460</v>
      </c>
      <c r="C1190" t="str">
        <f t="shared" si="18"/>
        <v>ECChimborazo</v>
      </c>
    </row>
    <row r="1191" spans="1:3">
      <c r="A1191" t="s">
        <v>4463</v>
      </c>
      <c r="B1191" t="s">
        <v>4464</v>
      </c>
      <c r="C1191" t="str">
        <f t="shared" si="18"/>
        <v>ECImbabura</v>
      </c>
    </row>
    <row r="1192" spans="1:3">
      <c r="A1192" t="s">
        <v>4452</v>
      </c>
      <c r="B1192" t="s">
        <v>4453</v>
      </c>
      <c r="C1192" t="str">
        <f t="shared" si="18"/>
        <v>ECLoja</v>
      </c>
    </row>
    <row r="1193" spans="1:3">
      <c r="A1193" t="s">
        <v>4465</v>
      </c>
      <c r="B1193" t="s">
        <v>4466</v>
      </c>
      <c r="C1193" t="str">
        <f t="shared" si="18"/>
        <v>ECManabí</v>
      </c>
    </row>
    <row r="1194" spans="1:3">
      <c r="A1194" t="s">
        <v>4488</v>
      </c>
      <c r="B1194" t="s">
        <v>4489</v>
      </c>
      <c r="C1194" t="str">
        <f t="shared" si="18"/>
        <v>ECNapo</v>
      </c>
    </row>
    <row r="1195" spans="1:3">
      <c r="A1195" t="s">
        <v>4454</v>
      </c>
      <c r="B1195" t="s">
        <v>4455</v>
      </c>
      <c r="C1195" t="str">
        <f t="shared" si="18"/>
        <v>ECEl Oro</v>
      </c>
    </row>
    <row r="1196" spans="1:3">
      <c r="A1196" t="s">
        <v>4467</v>
      </c>
      <c r="B1196" t="s">
        <v>4468</v>
      </c>
      <c r="C1196" t="str">
        <f t="shared" si="18"/>
        <v>ECPichincha</v>
      </c>
    </row>
    <row r="1197" spans="1:3">
      <c r="A1197" t="s">
        <v>4472</v>
      </c>
      <c r="B1197" t="s">
        <v>3841</v>
      </c>
      <c r="C1197" t="str">
        <f t="shared" si="18"/>
        <v>ECLos Ríos</v>
      </c>
    </row>
    <row r="1198" spans="1:3">
      <c r="A1198" t="s">
        <v>4485</v>
      </c>
      <c r="B1198" t="s">
        <v>13613</v>
      </c>
      <c r="C1198" t="str">
        <f t="shared" si="18"/>
        <v>ECMorona Santiago</v>
      </c>
    </row>
    <row r="1199" spans="1:3">
      <c r="A1199" t="s">
        <v>4461</v>
      </c>
      <c r="B1199" t="s">
        <v>4462</v>
      </c>
      <c r="C1199" t="str">
        <f t="shared" si="18"/>
        <v>ECSanto Domingo de los Tsáchilas</v>
      </c>
    </row>
    <row r="1200" spans="1:3">
      <c r="A1200" t="s">
        <v>4456</v>
      </c>
      <c r="B1200" t="s">
        <v>4457</v>
      </c>
      <c r="C1200" t="str">
        <f t="shared" si="18"/>
        <v>ECSanta Elena</v>
      </c>
    </row>
    <row r="1201" spans="1:3">
      <c r="A1201" t="s">
        <v>4490</v>
      </c>
      <c r="B1201" t="s">
        <v>4491</v>
      </c>
      <c r="C1201" t="str">
        <f t="shared" si="18"/>
        <v>ECTungurahua</v>
      </c>
    </row>
    <row r="1202" spans="1:3">
      <c r="A1202" t="s">
        <v>4486</v>
      </c>
      <c r="B1202" t="s">
        <v>4487</v>
      </c>
      <c r="C1202" t="str">
        <f t="shared" si="18"/>
        <v>ECSucumbíos</v>
      </c>
    </row>
    <row r="1203" spans="1:3">
      <c r="A1203" t="s">
        <v>4469</v>
      </c>
      <c r="B1203" t="s">
        <v>4470</v>
      </c>
      <c r="C1203" t="str">
        <f t="shared" si="18"/>
        <v>ECGalápagos</v>
      </c>
    </row>
    <row r="1204" spans="1:3">
      <c r="A1204" t="s">
        <v>4477</v>
      </c>
      <c r="B1204" t="s">
        <v>4478</v>
      </c>
      <c r="C1204" t="str">
        <f t="shared" si="18"/>
        <v>ECCotopaxi</v>
      </c>
    </row>
    <row r="1205" spans="1:3">
      <c r="A1205" t="s">
        <v>4479</v>
      </c>
      <c r="B1205" t="s">
        <v>4480</v>
      </c>
      <c r="C1205" t="str">
        <f t="shared" si="18"/>
        <v>ECPastaza</v>
      </c>
    </row>
    <row r="1206" spans="1:3">
      <c r="A1206" t="s">
        <v>4458</v>
      </c>
      <c r="B1206" t="s">
        <v>13612</v>
      </c>
      <c r="C1206" t="str">
        <f t="shared" si="18"/>
        <v>ECZamora Chinchipe</v>
      </c>
    </row>
    <row r="1207" spans="1:3">
      <c r="A1207" t="s">
        <v>4498</v>
      </c>
      <c r="B1207" t="s">
        <v>4499</v>
      </c>
      <c r="C1207" t="str">
        <f t="shared" si="18"/>
        <v>EEHarjumaa</v>
      </c>
    </row>
    <row r="1208" spans="1:3">
      <c r="A1208" t="s">
        <v>15555</v>
      </c>
      <c r="B1208" t="s">
        <v>15556</v>
      </c>
      <c r="C1208" t="str">
        <f t="shared" si="18"/>
        <v>EEKeila</v>
      </c>
    </row>
    <row r="1209" spans="1:3">
      <c r="A1209" t="s">
        <v>15557</v>
      </c>
      <c r="B1209" t="s">
        <v>15558</v>
      </c>
      <c r="C1209" t="str">
        <f t="shared" si="18"/>
        <v>EELoksa</v>
      </c>
    </row>
    <row r="1210" spans="1:3">
      <c r="A1210" t="s">
        <v>15559</v>
      </c>
      <c r="B1210" t="s">
        <v>15560</v>
      </c>
      <c r="C1210" t="str">
        <f t="shared" si="18"/>
        <v>EEMaardu</v>
      </c>
    </row>
    <row r="1211" spans="1:3">
      <c r="A1211" t="s">
        <v>15561</v>
      </c>
      <c r="B1211" t="s">
        <v>15429</v>
      </c>
      <c r="C1211" t="str">
        <f t="shared" si="18"/>
        <v>EETallinn</v>
      </c>
    </row>
    <row r="1212" spans="1:3">
      <c r="A1212" t="s">
        <v>15562</v>
      </c>
      <c r="B1212" t="s">
        <v>15563</v>
      </c>
      <c r="C1212" t="str">
        <f t="shared" si="18"/>
        <v>EEAnija</v>
      </c>
    </row>
    <row r="1213" spans="1:3">
      <c r="A1213" t="s">
        <v>15564</v>
      </c>
      <c r="B1213" t="s">
        <v>15565</v>
      </c>
      <c r="C1213" t="str">
        <f t="shared" si="18"/>
        <v>EEHarku</v>
      </c>
    </row>
    <row r="1214" spans="1:3">
      <c r="A1214" t="s">
        <v>15566</v>
      </c>
      <c r="B1214" t="s">
        <v>15567</v>
      </c>
      <c r="C1214" t="str">
        <f t="shared" si="18"/>
        <v>EEJõelähtme</v>
      </c>
    </row>
    <row r="1215" spans="1:3">
      <c r="A1215" t="s">
        <v>15568</v>
      </c>
      <c r="B1215" t="s">
        <v>15569</v>
      </c>
      <c r="C1215" t="str">
        <f t="shared" si="18"/>
        <v>EEKiili</v>
      </c>
    </row>
    <row r="1216" spans="1:3">
      <c r="A1216" t="s">
        <v>15570</v>
      </c>
      <c r="B1216" t="s">
        <v>15571</v>
      </c>
      <c r="C1216" t="str">
        <f t="shared" si="18"/>
        <v>EEKose</v>
      </c>
    </row>
    <row r="1217" spans="1:3">
      <c r="A1217" t="s">
        <v>15572</v>
      </c>
      <c r="B1217" t="s">
        <v>15573</v>
      </c>
      <c r="C1217" t="str">
        <f t="shared" si="18"/>
        <v>EEKuusalu</v>
      </c>
    </row>
    <row r="1218" spans="1:3">
      <c r="A1218" t="s">
        <v>15574</v>
      </c>
      <c r="B1218" t="s">
        <v>15575</v>
      </c>
      <c r="C1218" t="str">
        <f t="shared" si="18"/>
        <v>EELääne-Harju</v>
      </c>
    </row>
    <row r="1219" spans="1:3">
      <c r="A1219" t="s">
        <v>15576</v>
      </c>
      <c r="B1219" t="s">
        <v>15577</v>
      </c>
      <c r="C1219" t="str">
        <f t="shared" ref="C1219:C1282" si="19">LEFT(A1219,2)&amp;B1219</f>
        <v>EERaasiku</v>
      </c>
    </row>
    <row r="1220" spans="1:3">
      <c r="A1220" t="s">
        <v>15578</v>
      </c>
      <c r="B1220" t="s">
        <v>15579</v>
      </c>
      <c r="C1220" t="str">
        <f t="shared" si="19"/>
        <v>EERae</v>
      </c>
    </row>
    <row r="1221" spans="1:3">
      <c r="A1221" t="s">
        <v>15580</v>
      </c>
      <c r="B1221" t="s">
        <v>15581</v>
      </c>
      <c r="C1221" t="str">
        <f t="shared" si="19"/>
        <v>EESaku</v>
      </c>
    </row>
    <row r="1222" spans="1:3">
      <c r="A1222" t="s">
        <v>15582</v>
      </c>
      <c r="B1222" t="s">
        <v>15583</v>
      </c>
      <c r="C1222" t="str">
        <f t="shared" si="19"/>
        <v>EESaue</v>
      </c>
    </row>
    <row r="1223" spans="1:3">
      <c r="A1223" t="s">
        <v>15584</v>
      </c>
      <c r="B1223" t="s">
        <v>15585</v>
      </c>
      <c r="C1223" t="str">
        <f t="shared" si="19"/>
        <v>EEViimsi</v>
      </c>
    </row>
    <row r="1224" spans="1:3">
      <c r="A1224" t="s">
        <v>4503</v>
      </c>
      <c r="B1224" t="s">
        <v>4504</v>
      </c>
      <c r="C1224" t="str">
        <f t="shared" si="19"/>
        <v>EEHiiumaa</v>
      </c>
    </row>
    <row r="1225" spans="1:3">
      <c r="A1225" t="s">
        <v>15586</v>
      </c>
      <c r="B1225" t="s">
        <v>4504</v>
      </c>
      <c r="C1225" t="str">
        <f t="shared" si="19"/>
        <v>EEHiiumaa</v>
      </c>
    </row>
    <row r="1226" spans="1:3">
      <c r="A1226" t="s">
        <v>15587</v>
      </c>
      <c r="B1226" t="s">
        <v>1717</v>
      </c>
      <c r="C1226" t="str">
        <f t="shared" si="19"/>
        <v>EEIda-Virumaa</v>
      </c>
    </row>
    <row r="1227" spans="1:3">
      <c r="A1227" t="s">
        <v>15588</v>
      </c>
      <c r="B1227" t="s">
        <v>15589</v>
      </c>
      <c r="C1227" t="str">
        <f t="shared" si="19"/>
        <v>EEKohtla-Järve</v>
      </c>
    </row>
    <row r="1228" spans="1:3">
      <c r="A1228" t="s">
        <v>15590</v>
      </c>
      <c r="B1228" t="s">
        <v>15591</v>
      </c>
      <c r="C1228" t="str">
        <f t="shared" si="19"/>
        <v>EENarva</v>
      </c>
    </row>
    <row r="1229" spans="1:3">
      <c r="A1229" t="s">
        <v>15592</v>
      </c>
      <c r="B1229" t="s">
        <v>15593</v>
      </c>
      <c r="C1229" t="str">
        <f t="shared" si="19"/>
        <v>EENarva-Jõesuu</v>
      </c>
    </row>
    <row r="1230" spans="1:3">
      <c r="A1230" t="s">
        <v>15594</v>
      </c>
      <c r="B1230" t="s">
        <v>1716</v>
      </c>
      <c r="C1230" t="str">
        <f t="shared" si="19"/>
        <v>EESillamäe</v>
      </c>
    </row>
    <row r="1231" spans="1:3">
      <c r="A1231" t="s">
        <v>15595</v>
      </c>
      <c r="B1231" t="s">
        <v>15596</v>
      </c>
      <c r="C1231" t="str">
        <f t="shared" si="19"/>
        <v>EEAlutaguse</v>
      </c>
    </row>
    <row r="1232" spans="1:3">
      <c r="A1232" t="s">
        <v>15597</v>
      </c>
      <c r="B1232" t="s">
        <v>15598</v>
      </c>
      <c r="C1232" t="str">
        <f t="shared" si="19"/>
        <v>EEJõhvi</v>
      </c>
    </row>
    <row r="1233" spans="1:3">
      <c r="A1233" t="s">
        <v>15599</v>
      </c>
      <c r="B1233" t="s">
        <v>15600</v>
      </c>
      <c r="C1233" t="str">
        <f t="shared" si="19"/>
        <v>EELüganuse</v>
      </c>
    </row>
    <row r="1234" spans="1:3">
      <c r="A1234" t="s">
        <v>15601</v>
      </c>
      <c r="B1234" t="s">
        <v>15602</v>
      </c>
      <c r="C1234" t="str">
        <f t="shared" si="19"/>
        <v>EEToila</v>
      </c>
    </row>
    <row r="1235" spans="1:3">
      <c r="A1235" t="s">
        <v>15603</v>
      </c>
      <c r="B1235" t="s">
        <v>4493</v>
      </c>
      <c r="C1235" t="str">
        <f t="shared" si="19"/>
        <v>EEJõgevamaa</v>
      </c>
    </row>
    <row r="1236" spans="1:3">
      <c r="A1236" t="s">
        <v>15604</v>
      </c>
      <c r="B1236" t="s">
        <v>15605</v>
      </c>
      <c r="C1236" t="str">
        <f t="shared" si="19"/>
        <v>EEJõgeva</v>
      </c>
    </row>
    <row r="1237" spans="1:3">
      <c r="A1237" t="s">
        <v>15606</v>
      </c>
      <c r="B1237" t="s">
        <v>15607</v>
      </c>
      <c r="C1237" t="str">
        <f t="shared" si="19"/>
        <v>EEMustvee</v>
      </c>
    </row>
    <row r="1238" spans="1:3">
      <c r="A1238" t="s">
        <v>15608</v>
      </c>
      <c r="B1238" t="s">
        <v>15609</v>
      </c>
      <c r="C1238" t="str">
        <f t="shared" si="19"/>
        <v>EEPõltsamaa</v>
      </c>
    </row>
    <row r="1239" spans="1:3">
      <c r="A1239" t="s">
        <v>15610</v>
      </c>
      <c r="B1239" t="s">
        <v>4494</v>
      </c>
      <c r="C1239" t="str">
        <f t="shared" si="19"/>
        <v>EEJärvamaa</v>
      </c>
    </row>
    <row r="1240" spans="1:3">
      <c r="A1240" t="s">
        <v>15611</v>
      </c>
      <c r="B1240" t="s">
        <v>15612</v>
      </c>
      <c r="C1240" t="str">
        <f t="shared" si="19"/>
        <v>EEPaide</v>
      </c>
    </row>
    <row r="1241" spans="1:3">
      <c r="A1241" t="s">
        <v>15613</v>
      </c>
      <c r="B1241" t="s">
        <v>15614</v>
      </c>
      <c r="C1241" t="str">
        <f t="shared" si="19"/>
        <v>EEJärva</v>
      </c>
    </row>
    <row r="1242" spans="1:3">
      <c r="A1242" t="s">
        <v>15615</v>
      </c>
      <c r="B1242" t="s">
        <v>15616</v>
      </c>
      <c r="C1242" t="str">
        <f t="shared" si="19"/>
        <v>EETüri</v>
      </c>
    </row>
    <row r="1243" spans="1:3">
      <c r="A1243" t="s">
        <v>15617</v>
      </c>
      <c r="B1243" t="s">
        <v>4500</v>
      </c>
      <c r="C1243" t="str">
        <f t="shared" si="19"/>
        <v>EELäänemaa</v>
      </c>
    </row>
    <row r="1244" spans="1:3">
      <c r="A1244" t="s">
        <v>15618</v>
      </c>
      <c r="B1244" t="s">
        <v>15619</v>
      </c>
      <c r="C1244" t="str">
        <f t="shared" si="19"/>
        <v>EEHaapsalu</v>
      </c>
    </row>
    <row r="1245" spans="1:3">
      <c r="A1245" t="s">
        <v>15620</v>
      </c>
      <c r="B1245" t="s">
        <v>15621</v>
      </c>
      <c r="C1245" t="str">
        <f t="shared" si="19"/>
        <v>EELääne-Nigula</v>
      </c>
    </row>
    <row r="1246" spans="1:3">
      <c r="A1246" t="s">
        <v>15622</v>
      </c>
      <c r="B1246" t="s">
        <v>15623</v>
      </c>
      <c r="C1246" t="str">
        <f t="shared" si="19"/>
        <v>EEVormsi</v>
      </c>
    </row>
    <row r="1247" spans="1:3">
      <c r="A1247" t="s">
        <v>15624</v>
      </c>
      <c r="B1247" t="s">
        <v>4501</v>
      </c>
      <c r="C1247" t="str">
        <f t="shared" si="19"/>
        <v>EELääne-Virumaa</v>
      </c>
    </row>
    <row r="1248" spans="1:3">
      <c r="A1248" t="s">
        <v>15625</v>
      </c>
      <c r="B1248" t="s">
        <v>15626</v>
      </c>
      <c r="C1248" t="str">
        <f t="shared" si="19"/>
        <v>EERakvere</v>
      </c>
    </row>
    <row r="1249" spans="1:3">
      <c r="A1249" t="s">
        <v>15627</v>
      </c>
      <c r="B1249" t="s">
        <v>15628</v>
      </c>
      <c r="C1249" t="str">
        <f t="shared" si="19"/>
        <v>EEHaljala</v>
      </c>
    </row>
    <row r="1250" spans="1:3">
      <c r="A1250" t="s">
        <v>15629</v>
      </c>
      <c r="B1250" t="s">
        <v>15630</v>
      </c>
      <c r="C1250" t="str">
        <f t="shared" si="19"/>
        <v>EEKadrina</v>
      </c>
    </row>
    <row r="1251" spans="1:3">
      <c r="A1251" t="s">
        <v>15631</v>
      </c>
      <c r="B1251" t="s">
        <v>15626</v>
      </c>
      <c r="C1251" t="str">
        <f t="shared" si="19"/>
        <v>EERakvere</v>
      </c>
    </row>
    <row r="1252" spans="1:3">
      <c r="A1252" t="s">
        <v>15632</v>
      </c>
      <c r="B1252" t="s">
        <v>15633</v>
      </c>
      <c r="C1252" t="str">
        <f t="shared" si="19"/>
        <v>EETapa</v>
      </c>
    </row>
    <row r="1253" spans="1:3">
      <c r="A1253" t="s">
        <v>15634</v>
      </c>
      <c r="B1253" t="s">
        <v>15635</v>
      </c>
      <c r="C1253" t="str">
        <f t="shared" si="19"/>
        <v>EEVinni</v>
      </c>
    </row>
    <row r="1254" spans="1:3">
      <c r="A1254" t="s">
        <v>15636</v>
      </c>
      <c r="B1254" t="s">
        <v>15637</v>
      </c>
      <c r="C1254" t="str">
        <f t="shared" si="19"/>
        <v>EEViru-Nigula</v>
      </c>
    </row>
    <row r="1255" spans="1:3">
      <c r="A1255" t="s">
        <v>15638</v>
      </c>
      <c r="B1255" t="s">
        <v>15639</v>
      </c>
      <c r="C1255" t="str">
        <f t="shared" si="19"/>
        <v>EEVäike-Maarja</v>
      </c>
    </row>
    <row r="1256" spans="1:3">
      <c r="A1256" t="s">
        <v>15640</v>
      </c>
      <c r="B1256" t="s">
        <v>4502</v>
      </c>
      <c r="C1256" t="str">
        <f t="shared" si="19"/>
        <v>EEPõlvamaa</v>
      </c>
    </row>
    <row r="1257" spans="1:3">
      <c r="A1257" t="s">
        <v>15641</v>
      </c>
      <c r="B1257" t="s">
        <v>15642</v>
      </c>
      <c r="C1257" t="str">
        <f t="shared" si="19"/>
        <v>EEKanepi</v>
      </c>
    </row>
    <row r="1258" spans="1:3">
      <c r="A1258" t="s">
        <v>15643</v>
      </c>
      <c r="B1258" t="s">
        <v>15644</v>
      </c>
      <c r="C1258" t="str">
        <f t="shared" si="19"/>
        <v>EEPõlva</v>
      </c>
    </row>
    <row r="1259" spans="1:3">
      <c r="A1259" t="s">
        <v>15645</v>
      </c>
      <c r="B1259" t="s">
        <v>15646</v>
      </c>
      <c r="C1259" t="str">
        <f t="shared" si="19"/>
        <v>EERäpina</v>
      </c>
    </row>
    <row r="1260" spans="1:3">
      <c r="A1260" t="s">
        <v>15647</v>
      </c>
      <c r="B1260" t="s">
        <v>4505</v>
      </c>
      <c r="C1260" t="str">
        <f t="shared" si="19"/>
        <v>EEPärnumaa</v>
      </c>
    </row>
    <row r="1261" spans="1:3">
      <c r="A1261" t="s">
        <v>15648</v>
      </c>
      <c r="B1261" t="s">
        <v>15649</v>
      </c>
      <c r="C1261" t="str">
        <f t="shared" si="19"/>
        <v>EEPärnu</v>
      </c>
    </row>
    <row r="1262" spans="1:3">
      <c r="A1262" t="s">
        <v>15650</v>
      </c>
      <c r="B1262" t="s">
        <v>15651</v>
      </c>
      <c r="C1262" t="str">
        <f t="shared" si="19"/>
        <v>EEHäädemeeste</v>
      </c>
    </row>
    <row r="1263" spans="1:3">
      <c r="A1263" t="s">
        <v>15652</v>
      </c>
      <c r="B1263" t="s">
        <v>15653</v>
      </c>
      <c r="C1263" t="str">
        <f t="shared" si="19"/>
        <v>EEKihnu</v>
      </c>
    </row>
    <row r="1264" spans="1:3">
      <c r="A1264" t="s">
        <v>15654</v>
      </c>
      <c r="B1264" t="s">
        <v>15655</v>
      </c>
      <c r="C1264" t="str">
        <f t="shared" si="19"/>
        <v>EELääneranna</v>
      </c>
    </row>
    <row r="1265" spans="1:3">
      <c r="A1265" t="s">
        <v>15656</v>
      </c>
      <c r="B1265" t="s">
        <v>15657</v>
      </c>
      <c r="C1265" t="str">
        <f t="shared" si="19"/>
        <v>EEPõhja-Pärnumaa</v>
      </c>
    </row>
    <row r="1266" spans="1:3">
      <c r="A1266" t="s">
        <v>15658</v>
      </c>
      <c r="B1266" t="s">
        <v>15659</v>
      </c>
      <c r="C1266" t="str">
        <f t="shared" si="19"/>
        <v>EESaarde</v>
      </c>
    </row>
    <row r="1267" spans="1:3">
      <c r="A1267" t="s">
        <v>15660</v>
      </c>
      <c r="B1267" t="s">
        <v>15661</v>
      </c>
      <c r="C1267" t="str">
        <f t="shared" si="19"/>
        <v>EETori</v>
      </c>
    </row>
    <row r="1268" spans="1:3">
      <c r="A1268" t="s">
        <v>15662</v>
      </c>
      <c r="B1268" t="s">
        <v>4495</v>
      </c>
      <c r="C1268" t="str">
        <f t="shared" si="19"/>
        <v>EERaplamaa</v>
      </c>
    </row>
    <row r="1269" spans="1:3">
      <c r="A1269" t="s">
        <v>15663</v>
      </c>
      <c r="B1269" t="s">
        <v>15664</v>
      </c>
      <c r="C1269" t="str">
        <f t="shared" si="19"/>
        <v>EEKehtna</v>
      </c>
    </row>
    <row r="1270" spans="1:3">
      <c r="A1270" t="s">
        <v>15665</v>
      </c>
      <c r="B1270" t="s">
        <v>15666</v>
      </c>
      <c r="C1270" t="str">
        <f t="shared" si="19"/>
        <v>EEKohila</v>
      </c>
    </row>
    <row r="1271" spans="1:3">
      <c r="A1271" t="s">
        <v>15667</v>
      </c>
      <c r="B1271" t="s">
        <v>15668</v>
      </c>
      <c r="C1271" t="str">
        <f t="shared" si="19"/>
        <v>EEMärjamaa</v>
      </c>
    </row>
    <row r="1272" spans="1:3">
      <c r="A1272" t="s">
        <v>15669</v>
      </c>
      <c r="B1272" t="s">
        <v>15670</v>
      </c>
      <c r="C1272" t="str">
        <f t="shared" si="19"/>
        <v>EERapla</v>
      </c>
    </row>
    <row r="1273" spans="1:3">
      <c r="A1273" t="s">
        <v>4506</v>
      </c>
      <c r="B1273" t="s">
        <v>4507</v>
      </c>
      <c r="C1273" t="str">
        <f t="shared" si="19"/>
        <v>EESaaremaa</v>
      </c>
    </row>
    <row r="1274" spans="1:3">
      <c r="A1274" t="s">
        <v>15671</v>
      </c>
      <c r="B1274" t="s">
        <v>15672</v>
      </c>
      <c r="C1274" t="str">
        <f t="shared" si="19"/>
        <v>EEMuhu</v>
      </c>
    </row>
    <row r="1275" spans="1:3">
      <c r="A1275" t="s">
        <v>15673</v>
      </c>
      <c r="B1275" t="s">
        <v>15674</v>
      </c>
      <c r="C1275" t="str">
        <f t="shared" si="19"/>
        <v>EERuhnu</v>
      </c>
    </row>
    <row r="1276" spans="1:3">
      <c r="A1276" t="s">
        <v>15675</v>
      </c>
      <c r="B1276" t="s">
        <v>4507</v>
      </c>
      <c r="C1276" t="str">
        <f t="shared" si="19"/>
        <v>EESaaremaa</v>
      </c>
    </row>
    <row r="1277" spans="1:3">
      <c r="A1277" t="s">
        <v>15676</v>
      </c>
      <c r="B1277" t="s">
        <v>4492</v>
      </c>
      <c r="C1277" t="str">
        <f t="shared" si="19"/>
        <v>EETartumaa</v>
      </c>
    </row>
    <row r="1278" spans="1:3">
      <c r="A1278" t="s">
        <v>15677</v>
      </c>
      <c r="B1278" t="s">
        <v>15678</v>
      </c>
      <c r="C1278" t="str">
        <f t="shared" si="19"/>
        <v>EETartu</v>
      </c>
    </row>
    <row r="1279" spans="1:3">
      <c r="A1279" t="s">
        <v>15679</v>
      </c>
      <c r="B1279" t="s">
        <v>15680</v>
      </c>
      <c r="C1279" t="str">
        <f t="shared" si="19"/>
        <v>EEElva</v>
      </c>
    </row>
    <row r="1280" spans="1:3">
      <c r="A1280" t="s">
        <v>15681</v>
      </c>
      <c r="B1280" t="s">
        <v>15682</v>
      </c>
      <c r="C1280" t="str">
        <f t="shared" si="19"/>
        <v>EEKambja</v>
      </c>
    </row>
    <row r="1281" spans="1:3">
      <c r="A1281" t="s">
        <v>15683</v>
      </c>
      <c r="B1281" t="s">
        <v>15684</v>
      </c>
      <c r="C1281" t="str">
        <f t="shared" si="19"/>
        <v>EEKastre</v>
      </c>
    </row>
    <row r="1282" spans="1:3">
      <c r="A1282" t="s">
        <v>15685</v>
      </c>
      <c r="B1282" t="s">
        <v>15686</v>
      </c>
      <c r="C1282" t="str">
        <f t="shared" si="19"/>
        <v>EELuunja</v>
      </c>
    </row>
    <row r="1283" spans="1:3">
      <c r="A1283" t="s">
        <v>15687</v>
      </c>
      <c r="B1283" t="s">
        <v>15688</v>
      </c>
      <c r="C1283" t="str">
        <f t="shared" ref="C1283:C1346" si="20">LEFT(A1283,2)&amp;B1283</f>
        <v>EENõo</v>
      </c>
    </row>
    <row r="1284" spans="1:3">
      <c r="A1284" t="s">
        <v>15689</v>
      </c>
      <c r="B1284" t="s">
        <v>15690</v>
      </c>
      <c r="C1284" t="str">
        <f t="shared" si="20"/>
        <v>EEPeipsiääre</v>
      </c>
    </row>
    <row r="1285" spans="1:3">
      <c r="A1285" t="s">
        <v>15691</v>
      </c>
      <c r="B1285" t="s">
        <v>15678</v>
      </c>
      <c r="C1285" t="str">
        <f t="shared" si="20"/>
        <v>EETartu</v>
      </c>
    </row>
    <row r="1286" spans="1:3">
      <c r="A1286" t="s">
        <v>15692</v>
      </c>
      <c r="B1286" t="s">
        <v>4508</v>
      </c>
      <c r="C1286" t="str">
        <f t="shared" si="20"/>
        <v>EEValgamaa</v>
      </c>
    </row>
    <row r="1287" spans="1:3">
      <c r="A1287" t="s">
        <v>15693</v>
      </c>
      <c r="B1287" t="s">
        <v>15694</v>
      </c>
      <c r="C1287" t="str">
        <f t="shared" si="20"/>
        <v>EEOtepää</v>
      </c>
    </row>
    <row r="1288" spans="1:3">
      <c r="A1288" t="s">
        <v>15695</v>
      </c>
      <c r="B1288" t="s">
        <v>15696</v>
      </c>
      <c r="C1288" t="str">
        <f t="shared" si="20"/>
        <v>EETõrva</v>
      </c>
    </row>
    <row r="1289" spans="1:3">
      <c r="A1289" t="s">
        <v>15697</v>
      </c>
      <c r="B1289" t="s">
        <v>15698</v>
      </c>
      <c r="C1289" t="str">
        <f t="shared" si="20"/>
        <v>EEValga</v>
      </c>
    </row>
    <row r="1290" spans="1:3">
      <c r="A1290" t="s">
        <v>4496</v>
      </c>
      <c r="B1290" t="s">
        <v>4497</v>
      </c>
      <c r="C1290" t="str">
        <f t="shared" si="20"/>
        <v>EEViljandimaa</v>
      </c>
    </row>
    <row r="1291" spans="1:3">
      <c r="A1291" t="s">
        <v>15699</v>
      </c>
      <c r="B1291" t="s">
        <v>15700</v>
      </c>
      <c r="C1291" t="str">
        <f t="shared" si="20"/>
        <v>EEViljandi</v>
      </c>
    </row>
    <row r="1292" spans="1:3">
      <c r="A1292" t="s">
        <v>15701</v>
      </c>
      <c r="B1292" t="s">
        <v>15702</v>
      </c>
      <c r="C1292" t="str">
        <f t="shared" si="20"/>
        <v>EEMulgi</v>
      </c>
    </row>
    <row r="1293" spans="1:3">
      <c r="A1293" t="s">
        <v>15703</v>
      </c>
      <c r="B1293" t="s">
        <v>15704</v>
      </c>
      <c r="C1293" t="str">
        <f t="shared" si="20"/>
        <v>EEPõhja-Sakala</v>
      </c>
    </row>
    <row r="1294" spans="1:3">
      <c r="A1294" t="s">
        <v>15705</v>
      </c>
      <c r="B1294" t="s">
        <v>15700</v>
      </c>
      <c r="C1294" t="str">
        <f t="shared" si="20"/>
        <v>EEViljandi</v>
      </c>
    </row>
    <row r="1295" spans="1:3">
      <c r="A1295" t="s">
        <v>15706</v>
      </c>
      <c r="B1295" t="s">
        <v>4509</v>
      </c>
      <c r="C1295" t="str">
        <f t="shared" si="20"/>
        <v>EEVõrumaa</v>
      </c>
    </row>
    <row r="1296" spans="1:3">
      <c r="A1296" t="s">
        <v>15707</v>
      </c>
      <c r="B1296" t="s">
        <v>15708</v>
      </c>
      <c r="C1296" t="str">
        <f t="shared" si="20"/>
        <v>EEVõru</v>
      </c>
    </row>
    <row r="1297" spans="1:3">
      <c r="A1297" t="s">
        <v>15709</v>
      </c>
      <c r="B1297" t="s">
        <v>15710</v>
      </c>
      <c r="C1297" t="str">
        <f t="shared" si="20"/>
        <v>EEAntsla</v>
      </c>
    </row>
    <row r="1298" spans="1:3">
      <c r="A1298" t="s">
        <v>15711</v>
      </c>
      <c r="B1298" t="s">
        <v>15712</v>
      </c>
      <c r="C1298" t="str">
        <f t="shared" si="20"/>
        <v>EERõuge</v>
      </c>
    </row>
    <row r="1299" spans="1:3">
      <c r="A1299" t="s">
        <v>15713</v>
      </c>
      <c r="B1299" t="s">
        <v>15714</v>
      </c>
      <c r="C1299" t="str">
        <f t="shared" si="20"/>
        <v>EESetomaa</v>
      </c>
    </row>
    <row r="1300" spans="1:3">
      <c r="A1300" t="s">
        <v>15715</v>
      </c>
      <c r="B1300" t="s">
        <v>15708</v>
      </c>
      <c r="C1300" t="str">
        <f t="shared" si="20"/>
        <v>EEVõru</v>
      </c>
    </row>
    <row r="1301" spans="1:3">
      <c r="A1301" t="s">
        <v>4532</v>
      </c>
      <c r="B1301" t="s">
        <v>4533</v>
      </c>
      <c r="C1301" t="str">
        <f t="shared" si="20"/>
        <v>EGAl Iskandarīyah</v>
      </c>
    </row>
    <row r="1302" spans="1:3">
      <c r="A1302" t="s">
        <v>4534</v>
      </c>
      <c r="B1302" t="s">
        <v>4535</v>
      </c>
      <c r="C1302" t="str">
        <f t="shared" si="20"/>
        <v>EGAswān</v>
      </c>
    </row>
    <row r="1303" spans="1:3">
      <c r="A1303" t="s">
        <v>4542</v>
      </c>
      <c r="B1303" t="s">
        <v>4543</v>
      </c>
      <c r="C1303" t="str">
        <f t="shared" si="20"/>
        <v>EGAsyūţ</v>
      </c>
    </row>
    <row r="1304" spans="1:3">
      <c r="A1304" t="s">
        <v>4518</v>
      </c>
      <c r="B1304" t="s">
        <v>4519</v>
      </c>
      <c r="C1304" t="str">
        <f t="shared" si="20"/>
        <v>EGAl Baḩr al Aḩmar</v>
      </c>
    </row>
    <row r="1305" spans="1:3">
      <c r="A1305" t="s">
        <v>4560</v>
      </c>
      <c r="B1305" t="s">
        <v>4561</v>
      </c>
      <c r="C1305" t="str">
        <f t="shared" si="20"/>
        <v>EGAl Buḩayrah</v>
      </c>
    </row>
    <row r="1306" spans="1:3">
      <c r="A1306" t="s">
        <v>4544</v>
      </c>
      <c r="B1306" t="s">
        <v>4545</v>
      </c>
      <c r="C1306" t="str">
        <f t="shared" si="20"/>
        <v>EGBanī Suwayf</v>
      </c>
    </row>
    <row r="1307" spans="1:3">
      <c r="A1307" t="s">
        <v>4546</v>
      </c>
      <c r="B1307" t="s">
        <v>4547</v>
      </c>
      <c r="C1307" t="str">
        <f t="shared" si="20"/>
        <v>EGAl Qāhirah</v>
      </c>
    </row>
    <row r="1308" spans="1:3">
      <c r="A1308" t="s">
        <v>4524</v>
      </c>
      <c r="B1308" t="s">
        <v>4525</v>
      </c>
      <c r="C1308" t="str">
        <f t="shared" si="20"/>
        <v>EGAd Daqahlīyah</v>
      </c>
    </row>
    <row r="1309" spans="1:3">
      <c r="A1309" t="s">
        <v>4510</v>
      </c>
      <c r="B1309" t="s">
        <v>4511</v>
      </c>
      <c r="C1309" t="str">
        <f t="shared" si="20"/>
        <v>EGDumyāţ</v>
      </c>
    </row>
    <row r="1310" spans="1:3">
      <c r="A1310" t="s">
        <v>4548</v>
      </c>
      <c r="B1310" t="s">
        <v>4549</v>
      </c>
      <c r="C1310" t="str">
        <f t="shared" si="20"/>
        <v>EGAl Fayyūm</v>
      </c>
    </row>
    <row r="1311" spans="1:3">
      <c r="A1311" t="s">
        <v>4552</v>
      </c>
      <c r="B1311" t="s">
        <v>4553</v>
      </c>
      <c r="C1311" t="str">
        <f t="shared" si="20"/>
        <v>EGAl Gharbīyah</v>
      </c>
    </row>
    <row r="1312" spans="1:3">
      <c r="A1312" t="s">
        <v>4512</v>
      </c>
      <c r="B1312" t="s">
        <v>4513</v>
      </c>
      <c r="C1312" t="str">
        <f t="shared" si="20"/>
        <v>EGAl Jīzah</v>
      </c>
    </row>
    <row r="1313" spans="1:3">
      <c r="A1313" t="s">
        <v>4514</v>
      </c>
      <c r="B1313" t="s">
        <v>4515</v>
      </c>
      <c r="C1313" t="str">
        <f t="shared" si="20"/>
        <v>EGAl Ismā'īlīyah</v>
      </c>
    </row>
    <row r="1314" spans="1:3">
      <c r="A1314" t="s">
        <v>4536</v>
      </c>
      <c r="B1314" t="s">
        <v>4537</v>
      </c>
      <c r="C1314" t="str">
        <f t="shared" si="20"/>
        <v>EGJanūb Sīnā'</v>
      </c>
    </row>
    <row r="1315" spans="1:3">
      <c r="A1315" t="s">
        <v>4520</v>
      </c>
      <c r="B1315" t="s">
        <v>4521</v>
      </c>
      <c r="C1315" t="str">
        <f t="shared" si="20"/>
        <v>EGAl Qalyūbīyah</v>
      </c>
    </row>
    <row r="1316" spans="1:3">
      <c r="A1316" t="s">
        <v>4538</v>
      </c>
      <c r="B1316" t="s">
        <v>4539</v>
      </c>
      <c r="C1316" t="str">
        <f t="shared" si="20"/>
        <v>EGKafr ash Shaykh</v>
      </c>
    </row>
    <row r="1317" spans="1:3">
      <c r="A1317" t="s">
        <v>4554</v>
      </c>
      <c r="B1317" t="s">
        <v>4555</v>
      </c>
      <c r="C1317" t="str">
        <f t="shared" si="20"/>
        <v>EGQinā</v>
      </c>
    </row>
    <row r="1318" spans="1:3">
      <c r="A1318" t="s">
        <v>4526</v>
      </c>
      <c r="B1318" t="s">
        <v>4527</v>
      </c>
      <c r="C1318" t="str">
        <f t="shared" si="20"/>
        <v>EGAl Uqşur</v>
      </c>
    </row>
    <row r="1319" spans="1:3">
      <c r="A1319" t="s">
        <v>4540</v>
      </c>
      <c r="B1319" t="s">
        <v>4541</v>
      </c>
      <c r="C1319" t="str">
        <f t="shared" si="20"/>
        <v>EGAl Minyā</v>
      </c>
    </row>
    <row r="1320" spans="1:3">
      <c r="A1320" t="s">
        <v>4556</v>
      </c>
      <c r="B1320" t="s">
        <v>4557</v>
      </c>
      <c r="C1320" t="str">
        <f t="shared" si="20"/>
        <v>EGAl Minūfīyah</v>
      </c>
    </row>
    <row r="1321" spans="1:3">
      <c r="A1321" t="s">
        <v>4562</v>
      </c>
      <c r="B1321" t="s">
        <v>4563</v>
      </c>
      <c r="C1321" t="str">
        <f t="shared" si="20"/>
        <v>EGMaţrūḩ</v>
      </c>
    </row>
    <row r="1322" spans="1:3">
      <c r="A1322" t="s">
        <v>4550</v>
      </c>
      <c r="B1322" t="s">
        <v>4551</v>
      </c>
      <c r="C1322" t="str">
        <f t="shared" si="20"/>
        <v>EGBūr Sa‘īd</v>
      </c>
    </row>
    <row r="1323" spans="1:3">
      <c r="A1323" t="s">
        <v>4516</v>
      </c>
      <c r="B1323" t="s">
        <v>4517</v>
      </c>
      <c r="C1323" t="str">
        <f t="shared" si="20"/>
        <v>EGSūhāj</v>
      </c>
    </row>
    <row r="1324" spans="1:3">
      <c r="A1324" t="s">
        <v>4522</v>
      </c>
      <c r="B1324" t="s">
        <v>4523</v>
      </c>
      <c r="C1324" t="str">
        <f t="shared" si="20"/>
        <v>EGAsh Sharqīyah</v>
      </c>
    </row>
    <row r="1325" spans="1:3">
      <c r="A1325" t="s">
        <v>4528</v>
      </c>
      <c r="B1325" t="s">
        <v>4529</v>
      </c>
      <c r="C1325" t="str">
        <f t="shared" si="20"/>
        <v>EGShamāl Sīnā'</v>
      </c>
    </row>
    <row r="1326" spans="1:3">
      <c r="A1326" t="s">
        <v>4558</v>
      </c>
      <c r="B1326" t="s">
        <v>4559</v>
      </c>
      <c r="C1326" t="str">
        <f t="shared" si="20"/>
        <v>EGAs Suways</v>
      </c>
    </row>
    <row r="1327" spans="1:3">
      <c r="A1327" t="s">
        <v>4530</v>
      </c>
      <c r="B1327" t="s">
        <v>4531</v>
      </c>
      <c r="C1327" t="str">
        <f t="shared" si="20"/>
        <v>EGAl Wādī al Jadīd</v>
      </c>
    </row>
    <row r="1328" spans="1:3">
      <c r="A1328" t="s">
        <v>4579</v>
      </c>
      <c r="B1328" t="s">
        <v>4581</v>
      </c>
      <c r="C1328" t="str">
        <f t="shared" si="20"/>
        <v>ERAnsabā</v>
      </c>
    </row>
    <row r="1329" spans="1:3">
      <c r="A1329" t="s">
        <v>4579</v>
      </c>
      <c r="B1329" t="s">
        <v>4580</v>
      </c>
      <c r="C1329" t="str">
        <f t="shared" si="20"/>
        <v>ER‘Anseba</v>
      </c>
    </row>
    <row r="1330" spans="1:3">
      <c r="A1330" t="s">
        <v>4573</v>
      </c>
      <c r="B1330" t="s">
        <v>4574</v>
      </c>
      <c r="C1330" t="str">
        <f t="shared" si="20"/>
        <v>ERJanūbī al Baḩrī al Aḩmar</v>
      </c>
    </row>
    <row r="1331" spans="1:3">
      <c r="A1331" t="s">
        <v>4573</v>
      </c>
      <c r="B1331" t="s">
        <v>4575</v>
      </c>
      <c r="C1331" t="str">
        <f t="shared" si="20"/>
        <v>ERDebubawi K’eyyĭḥ Baḥri</v>
      </c>
    </row>
    <row r="1332" spans="1:3">
      <c r="A1332" t="s">
        <v>4576</v>
      </c>
      <c r="B1332" t="s">
        <v>4578</v>
      </c>
      <c r="C1332" t="str">
        <f t="shared" si="20"/>
        <v>ERAl Janūbī</v>
      </c>
    </row>
    <row r="1333" spans="1:3">
      <c r="A1333" t="s">
        <v>4576</v>
      </c>
      <c r="B1333" t="s">
        <v>4577</v>
      </c>
      <c r="C1333" t="str">
        <f t="shared" si="20"/>
        <v>ERDebub</v>
      </c>
    </row>
    <row r="1334" spans="1:3">
      <c r="A1334" t="s">
        <v>4570</v>
      </c>
      <c r="B1334" t="s">
        <v>4572</v>
      </c>
      <c r="C1334" t="str">
        <f t="shared" si="20"/>
        <v>ERQāsh-Barkah</v>
      </c>
    </row>
    <row r="1335" spans="1:3">
      <c r="A1335" t="s">
        <v>4570</v>
      </c>
      <c r="B1335" t="s">
        <v>4571</v>
      </c>
      <c r="C1335" t="str">
        <f t="shared" si="20"/>
        <v>ERGash-Barka</v>
      </c>
    </row>
    <row r="1336" spans="1:3">
      <c r="A1336" t="s">
        <v>4564</v>
      </c>
      <c r="B1336" t="s">
        <v>4565</v>
      </c>
      <c r="C1336" t="str">
        <f t="shared" si="20"/>
        <v>ERAl Awsaţ</v>
      </c>
    </row>
    <row r="1337" spans="1:3">
      <c r="A1337" t="s">
        <v>4564</v>
      </c>
      <c r="B1337" t="s">
        <v>4566</v>
      </c>
      <c r="C1337" t="str">
        <f t="shared" si="20"/>
        <v>ERMa’ĭkel</v>
      </c>
    </row>
    <row r="1338" spans="1:3">
      <c r="A1338" t="s">
        <v>4567</v>
      </c>
      <c r="B1338" t="s">
        <v>4569</v>
      </c>
      <c r="C1338" t="str">
        <f t="shared" si="20"/>
        <v>ERShimālī al Baḩrī al Aḩmar</v>
      </c>
    </row>
    <row r="1339" spans="1:3">
      <c r="A1339" t="s">
        <v>4567</v>
      </c>
      <c r="B1339" t="s">
        <v>4568</v>
      </c>
      <c r="C1339" t="str">
        <f t="shared" si="20"/>
        <v>ERSemienawi K’eyyĭḥ Baḥri</v>
      </c>
    </row>
    <row r="1340" spans="1:3">
      <c r="A1340" t="s">
        <v>4682</v>
      </c>
      <c r="B1340" t="s">
        <v>4683</v>
      </c>
      <c r="C1340" t="str">
        <f t="shared" si="20"/>
        <v>ESAndalucía</v>
      </c>
    </row>
    <row r="1341" spans="1:3">
      <c r="A1341" t="s">
        <v>4693</v>
      </c>
      <c r="B1341" t="s">
        <v>4694</v>
      </c>
      <c r="C1341" t="str">
        <f t="shared" si="20"/>
        <v>ESAlmería</v>
      </c>
    </row>
    <row r="1342" spans="1:3">
      <c r="A1342" t="s">
        <v>4684</v>
      </c>
      <c r="B1342" t="s">
        <v>4685</v>
      </c>
      <c r="C1342" t="str">
        <f t="shared" si="20"/>
        <v>ESCádiz</v>
      </c>
    </row>
    <row r="1343" spans="1:3">
      <c r="A1343" t="s">
        <v>4692</v>
      </c>
      <c r="B1343" t="s">
        <v>2742</v>
      </c>
      <c r="C1343" t="str">
        <f t="shared" si="20"/>
        <v>ESCórdoba</v>
      </c>
    </row>
    <row r="1344" spans="1:3">
      <c r="A1344" t="s">
        <v>4686</v>
      </c>
      <c r="B1344" t="s">
        <v>4687</v>
      </c>
      <c r="C1344" t="str">
        <f t="shared" si="20"/>
        <v>ESGranada</v>
      </c>
    </row>
    <row r="1345" spans="1:3">
      <c r="A1345" t="s">
        <v>4688</v>
      </c>
      <c r="B1345" t="s">
        <v>4689</v>
      </c>
      <c r="C1345" t="str">
        <f t="shared" si="20"/>
        <v>ESHuelva</v>
      </c>
    </row>
    <row r="1346" spans="1:3">
      <c r="A1346" t="s">
        <v>4695</v>
      </c>
      <c r="B1346" t="s">
        <v>4696</v>
      </c>
      <c r="C1346" t="str">
        <f t="shared" si="20"/>
        <v>ESJaén</v>
      </c>
    </row>
    <row r="1347" spans="1:3">
      <c r="A1347" t="s">
        <v>4690</v>
      </c>
      <c r="B1347" t="s">
        <v>4691</v>
      </c>
      <c r="C1347" t="str">
        <f t="shared" ref="C1347:C1410" si="21">LEFT(A1347,2)&amp;B1347</f>
        <v>ESMálaga</v>
      </c>
    </row>
    <row r="1348" spans="1:3">
      <c r="A1348" t="s">
        <v>4697</v>
      </c>
      <c r="B1348" t="s">
        <v>4698</v>
      </c>
      <c r="C1348" t="str">
        <f t="shared" si="21"/>
        <v>ESSevilla</v>
      </c>
    </row>
    <row r="1349" spans="1:3">
      <c r="A1349" t="s">
        <v>4582</v>
      </c>
      <c r="B1349" t="s">
        <v>4583</v>
      </c>
      <c r="C1349" t="str">
        <f t="shared" si="21"/>
        <v>ESAragón</v>
      </c>
    </row>
    <row r="1350" spans="1:3">
      <c r="A1350" t="s">
        <v>4586</v>
      </c>
      <c r="B1350" t="s">
        <v>4587</v>
      </c>
      <c r="C1350" t="str">
        <f t="shared" si="21"/>
        <v>ESHuesca</v>
      </c>
    </row>
    <row r="1351" spans="1:3">
      <c r="A1351" t="s">
        <v>4588</v>
      </c>
      <c r="B1351" t="s">
        <v>4589</v>
      </c>
      <c r="C1351" t="str">
        <f t="shared" si="21"/>
        <v>ESTeruel</v>
      </c>
    </row>
    <row r="1352" spans="1:3">
      <c r="A1352" t="s">
        <v>4584</v>
      </c>
      <c r="B1352" t="s">
        <v>4585</v>
      </c>
      <c r="C1352" t="str">
        <f t="shared" si="21"/>
        <v>ESZaragoza</v>
      </c>
    </row>
    <row r="1353" spans="1:3">
      <c r="A1353" t="s">
        <v>4590</v>
      </c>
      <c r="B1353" t="s">
        <v>4591</v>
      </c>
      <c r="C1353" t="str">
        <f t="shared" si="21"/>
        <v>ESAsturias, Principado de</v>
      </c>
    </row>
    <row r="1354" spans="1:3">
      <c r="A1354" t="s">
        <v>4592</v>
      </c>
      <c r="B1354" t="s">
        <v>4593</v>
      </c>
      <c r="C1354" t="str">
        <f t="shared" si="21"/>
        <v>ESAsturias</v>
      </c>
    </row>
    <row r="1355" spans="1:3">
      <c r="A1355" t="s">
        <v>4706</v>
      </c>
      <c r="B1355" t="s">
        <v>4707</v>
      </c>
      <c r="C1355" t="str">
        <f t="shared" si="21"/>
        <v>ESCantabria</v>
      </c>
    </row>
    <row r="1356" spans="1:3">
      <c r="A1356" t="s">
        <v>4708</v>
      </c>
      <c r="B1356" t="s">
        <v>4707</v>
      </c>
      <c r="C1356" t="str">
        <f t="shared" si="21"/>
        <v>ESCantabria</v>
      </c>
    </row>
    <row r="1357" spans="1:3">
      <c r="A1357" t="s">
        <v>4656</v>
      </c>
      <c r="B1357" t="s">
        <v>4657</v>
      </c>
      <c r="C1357" t="str">
        <f t="shared" si="21"/>
        <v>ESCastilla y León</v>
      </c>
    </row>
    <row r="1358" spans="1:3">
      <c r="A1358" t="s">
        <v>4658</v>
      </c>
      <c r="B1358" t="s">
        <v>4659</v>
      </c>
      <c r="C1358" t="str">
        <f t="shared" si="21"/>
        <v>ESÁvila</v>
      </c>
    </row>
    <row r="1359" spans="1:3">
      <c r="A1359" t="s">
        <v>4666</v>
      </c>
      <c r="B1359" t="s">
        <v>4667</v>
      </c>
      <c r="C1359" t="str">
        <f t="shared" si="21"/>
        <v>ESBurgos</v>
      </c>
    </row>
    <row r="1360" spans="1:3">
      <c r="A1360" t="s">
        <v>4672</v>
      </c>
      <c r="B1360" t="s">
        <v>4673</v>
      </c>
      <c r="C1360" t="str">
        <f t="shared" si="21"/>
        <v>ESLeón</v>
      </c>
    </row>
    <row r="1361" spans="1:3">
      <c r="A1361" t="s">
        <v>4662</v>
      </c>
      <c r="B1361" t="s">
        <v>4663</v>
      </c>
      <c r="C1361" t="str">
        <f t="shared" si="21"/>
        <v>ESPalencia</v>
      </c>
    </row>
    <row r="1362" spans="1:3">
      <c r="A1362" t="s">
        <v>4674</v>
      </c>
      <c r="B1362" t="s">
        <v>4675</v>
      </c>
      <c r="C1362" t="str">
        <f t="shared" si="21"/>
        <v>ESSalamanca</v>
      </c>
    </row>
    <row r="1363" spans="1:3">
      <c r="A1363" t="s">
        <v>4668</v>
      </c>
      <c r="B1363" t="s">
        <v>4669</v>
      </c>
      <c r="C1363" t="str">
        <f t="shared" si="21"/>
        <v>ESSegovia</v>
      </c>
    </row>
    <row r="1364" spans="1:3">
      <c r="A1364" t="s">
        <v>4660</v>
      </c>
      <c r="B1364" t="s">
        <v>4661</v>
      </c>
      <c r="C1364" t="str">
        <f t="shared" si="21"/>
        <v>ESSoria</v>
      </c>
    </row>
    <row r="1365" spans="1:3">
      <c r="A1365" t="s">
        <v>4664</v>
      </c>
      <c r="B1365" t="s">
        <v>4665</v>
      </c>
      <c r="C1365" t="str">
        <f t="shared" si="21"/>
        <v>ESValladolid</v>
      </c>
    </row>
    <row r="1366" spans="1:3">
      <c r="A1366" t="s">
        <v>4670</v>
      </c>
      <c r="B1366" t="s">
        <v>4671</v>
      </c>
      <c r="C1366" t="str">
        <f t="shared" si="21"/>
        <v>ESZamora</v>
      </c>
    </row>
    <row r="1367" spans="1:3">
      <c r="A1367" t="s">
        <v>4634</v>
      </c>
      <c r="B1367" t="s">
        <v>4635</v>
      </c>
      <c r="C1367" t="str">
        <f t="shared" si="21"/>
        <v>ESCastilla-La Mancha</v>
      </c>
    </row>
    <row r="1368" spans="1:3">
      <c r="A1368" t="s">
        <v>4636</v>
      </c>
      <c r="B1368" t="s">
        <v>4637</v>
      </c>
      <c r="C1368" t="str">
        <f t="shared" si="21"/>
        <v>ESAlbacete</v>
      </c>
    </row>
    <row r="1369" spans="1:3">
      <c r="A1369" t="s">
        <v>4641</v>
      </c>
      <c r="B1369" t="s">
        <v>4642</v>
      </c>
      <c r="C1369" t="str">
        <f t="shared" si="21"/>
        <v>ESCiudad Real</v>
      </c>
    </row>
    <row r="1370" spans="1:3">
      <c r="A1370" t="s">
        <v>4638</v>
      </c>
      <c r="B1370" t="s">
        <v>4639</v>
      </c>
      <c r="C1370" t="str">
        <f t="shared" si="21"/>
        <v>ESCuenca</v>
      </c>
    </row>
    <row r="1371" spans="1:3">
      <c r="A1371" t="s">
        <v>4643</v>
      </c>
      <c r="B1371" t="s">
        <v>4644</v>
      </c>
      <c r="C1371" t="str">
        <f t="shared" si="21"/>
        <v>ESGuadalajara</v>
      </c>
    </row>
    <row r="1372" spans="1:3">
      <c r="A1372" t="s">
        <v>4640</v>
      </c>
      <c r="B1372" t="s">
        <v>3633</v>
      </c>
      <c r="C1372" t="str">
        <f t="shared" si="21"/>
        <v>ESToledo</v>
      </c>
    </row>
    <row r="1373" spans="1:3">
      <c r="A1373" t="s">
        <v>4676</v>
      </c>
      <c r="B1373" t="s">
        <v>4677</v>
      </c>
      <c r="C1373" t="str">
        <f t="shared" si="21"/>
        <v>ESCanarias</v>
      </c>
    </row>
    <row r="1374" spans="1:3">
      <c r="A1374" t="s">
        <v>4680</v>
      </c>
      <c r="B1374" t="s">
        <v>4681</v>
      </c>
      <c r="C1374" t="str">
        <f t="shared" si="21"/>
        <v>ESLas Palmas</v>
      </c>
    </row>
    <row r="1375" spans="1:3">
      <c r="A1375" t="s">
        <v>4678</v>
      </c>
      <c r="B1375" t="s">
        <v>4679</v>
      </c>
      <c r="C1375" t="str">
        <f t="shared" si="21"/>
        <v>ESSanta Cruz de Tenerife</v>
      </c>
    </row>
    <row r="1376" spans="1:3">
      <c r="A1376" t="s">
        <v>4620</v>
      </c>
      <c r="B1376" t="s">
        <v>4621</v>
      </c>
      <c r="C1376" t="str">
        <f t="shared" si="21"/>
        <v>ESCatalunya [Cataluña]</v>
      </c>
    </row>
    <row r="1377" spans="1:3">
      <c r="A1377" t="s">
        <v>4626</v>
      </c>
      <c r="B1377" t="s">
        <v>4627</v>
      </c>
      <c r="C1377" t="str">
        <f t="shared" si="21"/>
        <v>ESBarcelona [Barcelona]</v>
      </c>
    </row>
    <row r="1378" spans="1:3">
      <c r="A1378" t="s">
        <v>4624</v>
      </c>
      <c r="B1378" t="s">
        <v>4625</v>
      </c>
      <c r="C1378" t="str">
        <f t="shared" si="21"/>
        <v>ESGirona [Gerona]</v>
      </c>
    </row>
    <row r="1379" spans="1:3">
      <c r="A1379" t="s">
        <v>4628</v>
      </c>
      <c r="B1379" t="s">
        <v>4629</v>
      </c>
      <c r="C1379" t="str">
        <f t="shared" si="21"/>
        <v>ESLleida [Lérida]</v>
      </c>
    </row>
    <row r="1380" spans="1:3">
      <c r="A1380" t="s">
        <v>4622</v>
      </c>
      <c r="B1380" t="s">
        <v>4623</v>
      </c>
      <c r="C1380" t="str">
        <f t="shared" si="21"/>
        <v>ESTarragona [Tarragona]</v>
      </c>
    </row>
    <row r="1381" spans="1:3">
      <c r="A1381" t="s">
        <v>4645</v>
      </c>
      <c r="B1381" t="s">
        <v>4646</v>
      </c>
      <c r="C1381" t="str">
        <f t="shared" si="21"/>
        <v>ESExtremadura</v>
      </c>
    </row>
    <row r="1382" spans="1:3">
      <c r="A1382" t="s">
        <v>4649</v>
      </c>
      <c r="B1382" t="s">
        <v>4650</v>
      </c>
      <c r="C1382" t="str">
        <f t="shared" si="21"/>
        <v>ESBadajoz</v>
      </c>
    </row>
    <row r="1383" spans="1:3">
      <c r="A1383" t="s">
        <v>4647</v>
      </c>
      <c r="B1383" t="s">
        <v>4648</v>
      </c>
      <c r="C1383" t="str">
        <f t="shared" si="21"/>
        <v>ESCáceres</v>
      </c>
    </row>
    <row r="1384" spans="1:3">
      <c r="A1384" t="s">
        <v>4596</v>
      </c>
      <c r="B1384" t="s">
        <v>4597</v>
      </c>
      <c r="C1384" t="str">
        <f t="shared" si="21"/>
        <v>ESGalicia [Galicia]</v>
      </c>
    </row>
    <row r="1385" spans="1:3">
      <c r="A1385" t="s">
        <v>4604</v>
      </c>
      <c r="B1385" t="s">
        <v>4605</v>
      </c>
      <c r="C1385" t="str">
        <f t="shared" si="21"/>
        <v>ESA Coruña [La Coruña]</v>
      </c>
    </row>
    <row r="1386" spans="1:3">
      <c r="A1386" t="s">
        <v>4598</v>
      </c>
      <c r="B1386" t="s">
        <v>4599</v>
      </c>
      <c r="C1386" t="str">
        <f t="shared" si="21"/>
        <v>ESLugo [Lugo]</v>
      </c>
    </row>
    <row r="1387" spans="1:3">
      <c r="A1387" t="s">
        <v>4600</v>
      </c>
      <c r="B1387" t="s">
        <v>4601</v>
      </c>
      <c r="C1387" t="str">
        <f t="shared" si="21"/>
        <v>ESOurense [Orense]</v>
      </c>
    </row>
    <row r="1388" spans="1:3">
      <c r="A1388" t="s">
        <v>4602</v>
      </c>
      <c r="B1388" t="s">
        <v>4603</v>
      </c>
      <c r="C1388" t="str">
        <f t="shared" si="21"/>
        <v>ESPontevedra [Pontevedra]</v>
      </c>
    </row>
    <row r="1389" spans="1:3">
      <c r="A1389" t="s">
        <v>4630</v>
      </c>
      <c r="B1389" t="s">
        <v>4631</v>
      </c>
      <c r="C1389" t="str">
        <f t="shared" si="21"/>
        <v>ESIlles Balears [Islas Baleares]</v>
      </c>
    </row>
    <row r="1390" spans="1:3">
      <c r="A1390" t="s">
        <v>4632</v>
      </c>
      <c r="B1390" t="s">
        <v>4633</v>
      </c>
      <c r="C1390" t="str">
        <f t="shared" si="21"/>
        <v>ESBalears [Baleares]</v>
      </c>
    </row>
    <row r="1391" spans="1:3">
      <c r="A1391" t="s">
        <v>4709</v>
      </c>
      <c r="B1391" t="s">
        <v>4710</v>
      </c>
      <c r="C1391" t="str">
        <f t="shared" si="21"/>
        <v>ESMurcia, Región de</v>
      </c>
    </row>
    <row r="1392" spans="1:3">
      <c r="A1392" t="s">
        <v>4711</v>
      </c>
      <c r="B1392" t="s">
        <v>4712</v>
      </c>
      <c r="C1392" t="str">
        <f t="shared" si="21"/>
        <v>ESMurcia</v>
      </c>
    </row>
    <row r="1393" spans="1:3">
      <c r="A1393" t="s">
        <v>4651</v>
      </c>
      <c r="B1393" t="s">
        <v>4652</v>
      </c>
      <c r="C1393" t="str">
        <f t="shared" si="21"/>
        <v>ESMadrid, Comunidad de</v>
      </c>
    </row>
    <row r="1394" spans="1:3">
      <c r="A1394" t="s">
        <v>4653</v>
      </c>
      <c r="B1394" t="s">
        <v>1643</v>
      </c>
      <c r="C1394" t="str">
        <f t="shared" si="21"/>
        <v>ESMadrid</v>
      </c>
    </row>
    <row r="1395" spans="1:3">
      <c r="A1395" t="s">
        <v>4713</v>
      </c>
      <c r="B1395" t="s">
        <v>12806</v>
      </c>
      <c r="C1395" t="str">
        <f t="shared" si="21"/>
        <v>ESNafarroako Foru Komunitatea*</v>
      </c>
    </row>
    <row r="1396" spans="1:3">
      <c r="A1396" t="s">
        <v>4713</v>
      </c>
      <c r="B1396" t="s">
        <v>4714</v>
      </c>
      <c r="C1396" t="str">
        <f t="shared" si="21"/>
        <v>ESNavarra, Comunidad Foral de</v>
      </c>
    </row>
    <row r="1397" spans="1:3">
      <c r="A1397" t="s">
        <v>4715</v>
      </c>
      <c r="B1397" t="s">
        <v>12807</v>
      </c>
      <c r="C1397" t="str">
        <f t="shared" si="21"/>
        <v>ESNafarroa*</v>
      </c>
    </row>
    <row r="1398" spans="1:3">
      <c r="A1398" t="s">
        <v>4715</v>
      </c>
      <c r="B1398" t="s">
        <v>4716</v>
      </c>
      <c r="C1398" t="str">
        <f t="shared" si="21"/>
        <v>ESNavarra</v>
      </c>
    </row>
    <row r="1399" spans="1:3">
      <c r="A1399" t="s">
        <v>4699</v>
      </c>
      <c r="B1399" t="s">
        <v>4700</v>
      </c>
      <c r="C1399" t="str">
        <f t="shared" si="21"/>
        <v>ESEuskal Herria</v>
      </c>
    </row>
    <row r="1400" spans="1:3">
      <c r="A1400" t="s">
        <v>4699</v>
      </c>
      <c r="B1400" t="s">
        <v>4701</v>
      </c>
      <c r="C1400" t="str">
        <f t="shared" si="21"/>
        <v>ESPaís Vasco</v>
      </c>
    </row>
    <row r="1401" spans="1:3">
      <c r="A1401" t="s">
        <v>4702</v>
      </c>
      <c r="B1401" t="s">
        <v>12390</v>
      </c>
      <c r="C1401" t="str">
        <f t="shared" si="21"/>
        <v>ESBizkaia</v>
      </c>
    </row>
    <row r="1402" spans="1:3">
      <c r="A1402" t="s">
        <v>4703</v>
      </c>
      <c r="B1402" t="s">
        <v>12391</v>
      </c>
      <c r="C1402" t="str">
        <f t="shared" si="21"/>
        <v>ESGipuzkoa</v>
      </c>
    </row>
    <row r="1403" spans="1:3">
      <c r="A1403" t="s">
        <v>4704</v>
      </c>
      <c r="B1403" t="s">
        <v>12805</v>
      </c>
      <c r="C1403" t="str">
        <f t="shared" si="21"/>
        <v>ESAraba*</v>
      </c>
    </row>
    <row r="1404" spans="1:3">
      <c r="A1404" t="s">
        <v>4704</v>
      </c>
      <c r="B1404" t="s">
        <v>4705</v>
      </c>
      <c r="C1404" t="str">
        <f t="shared" si="21"/>
        <v>ESÁlava</v>
      </c>
    </row>
    <row r="1405" spans="1:3">
      <c r="A1405" t="s">
        <v>4606</v>
      </c>
      <c r="B1405" t="s">
        <v>2732</v>
      </c>
      <c r="C1405" t="str">
        <f t="shared" si="21"/>
        <v>ESLa Rioja</v>
      </c>
    </row>
    <row r="1406" spans="1:3">
      <c r="A1406" t="s">
        <v>4607</v>
      </c>
      <c r="B1406" t="s">
        <v>2732</v>
      </c>
      <c r="C1406" t="str">
        <f t="shared" si="21"/>
        <v>ESLa Rioja</v>
      </c>
    </row>
    <row r="1407" spans="1:3">
      <c r="A1407" t="s">
        <v>4608</v>
      </c>
      <c r="B1407" t="s">
        <v>4609</v>
      </c>
      <c r="C1407" t="str">
        <f t="shared" si="21"/>
        <v>ESValenciana, Comunitat*</v>
      </c>
    </row>
    <row r="1408" spans="1:3">
      <c r="A1408" t="s">
        <v>4608</v>
      </c>
      <c r="B1408" t="s">
        <v>4610</v>
      </c>
      <c r="C1408" t="str">
        <f t="shared" si="21"/>
        <v>ESValenciana, Comunidad</v>
      </c>
    </row>
    <row r="1409" spans="1:3">
      <c r="A1409" t="s">
        <v>4617</v>
      </c>
      <c r="B1409" t="s">
        <v>4618</v>
      </c>
      <c r="C1409" t="str">
        <f t="shared" si="21"/>
        <v>ESAlacant*</v>
      </c>
    </row>
    <row r="1410" spans="1:3">
      <c r="A1410" t="s">
        <v>4617</v>
      </c>
      <c r="B1410" t="s">
        <v>4619</v>
      </c>
      <c r="C1410" t="str">
        <f t="shared" si="21"/>
        <v>ESAlicante</v>
      </c>
    </row>
    <row r="1411" spans="1:3">
      <c r="A1411" t="s">
        <v>4614</v>
      </c>
      <c r="B1411" t="s">
        <v>4616</v>
      </c>
      <c r="C1411" t="str">
        <f t="shared" ref="C1411:C1474" si="22">LEFT(A1411,2)&amp;B1411</f>
        <v>ESCastelló*</v>
      </c>
    </row>
    <row r="1412" spans="1:3">
      <c r="A1412" t="s">
        <v>4614</v>
      </c>
      <c r="B1412" t="s">
        <v>4615</v>
      </c>
      <c r="C1412" t="str">
        <f t="shared" si="22"/>
        <v>ESCastellón</v>
      </c>
    </row>
    <row r="1413" spans="1:3">
      <c r="A1413" t="s">
        <v>4611</v>
      </c>
      <c r="B1413" t="s">
        <v>4612</v>
      </c>
      <c r="C1413" t="str">
        <f t="shared" si="22"/>
        <v>ESValència*</v>
      </c>
    </row>
    <row r="1414" spans="1:3">
      <c r="A1414" t="s">
        <v>4611</v>
      </c>
      <c r="B1414" t="s">
        <v>4613</v>
      </c>
      <c r="C1414" t="str">
        <f t="shared" si="22"/>
        <v>ESValencia</v>
      </c>
    </row>
    <row r="1415" spans="1:3">
      <c r="A1415" t="s">
        <v>4594</v>
      </c>
      <c r="B1415" t="s">
        <v>4595</v>
      </c>
      <c r="C1415" t="str">
        <f t="shared" si="22"/>
        <v>ESCeuta</v>
      </c>
    </row>
    <row r="1416" spans="1:3">
      <c r="A1416" t="s">
        <v>4654</v>
      </c>
      <c r="B1416" t="s">
        <v>4655</v>
      </c>
      <c r="C1416" t="str">
        <f t="shared" si="22"/>
        <v>ESMelilla</v>
      </c>
    </row>
    <row r="1417" spans="1:3">
      <c r="A1417" t="s">
        <v>4729</v>
      </c>
      <c r="B1417" t="s">
        <v>4731</v>
      </c>
      <c r="C1417" t="str">
        <f t="shared" si="22"/>
        <v>ETĀfar</v>
      </c>
    </row>
    <row r="1418" spans="1:3">
      <c r="A1418" t="s">
        <v>4729</v>
      </c>
      <c r="B1418" t="s">
        <v>4730</v>
      </c>
      <c r="C1418" t="str">
        <f t="shared" si="22"/>
        <v>ETAfar</v>
      </c>
    </row>
    <row r="1419" spans="1:3">
      <c r="A1419" t="s">
        <v>4723</v>
      </c>
      <c r="B1419" t="s">
        <v>4725</v>
      </c>
      <c r="C1419" t="str">
        <f t="shared" si="22"/>
        <v>ETĀmara</v>
      </c>
    </row>
    <row r="1420" spans="1:3">
      <c r="A1420" t="s">
        <v>4723</v>
      </c>
      <c r="B1420" t="s">
        <v>4724</v>
      </c>
      <c r="C1420" t="str">
        <f t="shared" si="22"/>
        <v>ETAmara</v>
      </c>
    </row>
    <row r="1421" spans="1:3">
      <c r="A1421" t="s">
        <v>4738</v>
      </c>
      <c r="B1421" t="s">
        <v>4739</v>
      </c>
      <c r="C1421" t="str">
        <f t="shared" si="22"/>
        <v>ETBīnshangul Gumuz</v>
      </c>
    </row>
    <row r="1422" spans="1:3">
      <c r="A1422" t="s">
        <v>4738</v>
      </c>
      <c r="B1422" t="s">
        <v>4740</v>
      </c>
      <c r="C1422" t="str">
        <f t="shared" si="22"/>
        <v>ETBenshangul-Gumaz</v>
      </c>
    </row>
    <row r="1423" spans="1:3">
      <c r="A1423" t="s">
        <v>4720</v>
      </c>
      <c r="B1423" t="s">
        <v>4721</v>
      </c>
      <c r="C1423" t="str">
        <f t="shared" si="22"/>
        <v>ETGambēla Hizboch</v>
      </c>
    </row>
    <row r="1424" spans="1:3">
      <c r="A1424" t="s">
        <v>4720</v>
      </c>
      <c r="B1424" t="s">
        <v>4722</v>
      </c>
      <c r="C1424" t="str">
        <f t="shared" si="22"/>
        <v>ETGambela Peoples</v>
      </c>
    </row>
    <row r="1425" spans="1:3">
      <c r="A1425" t="s">
        <v>4741</v>
      </c>
      <c r="B1425" t="s">
        <v>4743</v>
      </c>
      <c r="C1425" t="str">
        <f t="shared" si="22"/>
        <v>ETHārerī Hizb</v>
      </c>
    </row>
    <row r="1426" spans="1:3">
      <c r="A1426" t="s">
        <v>4741</v>
      </c>
      <c r="B1426" t="s">
        <v>4742</v>
      </c>
      <c r="C1426" t="str">
        <f t="shared" si="22"/>
        <v>ETHarari People</v>
      </c>
    </row>
    <row r="1427" spans="1:3">
      <c r="A1427" t="s">
        <v>4732</v>
      </c>
      <c r="B1427" t="s">
        <v>4734</v>
      </c>
      <c r="C1427" t="str">
        <f t="shared" si="22"/>
        <v>ETOromīya</v>
      </c>
    </row>
    <row r="1428" spans="1:3">
      <c r="A1428" t="s">
        <v>4732</v>
      </c>
      <c r="B1428" t="s">
        <v>4733</v>
      </c>
      <c r="C1428" t="str">
        <f t="shared" si="22"/>
        <v>ETOromia</v>
      </c>
    </row>
    <row r="1429" spans="1:3">
      <c r="A1429" t="s">
        <v>4747</v>
      </c>
      <c r="B1429" t="s">
        <v>4748</v>
      </c>
      <c r="C1429" t="str">
        <f t="shared" si="22"/>
        <v>ETYeDebub Bihēroch Bihēreseboch na Hizboch</v>
      </c>
    </row>
    <row r="1430" spans="1:3">
      <c r="A1430" t="s">
        <v>4747</v>
      </c>
      <c r="B1430" t="s">
        <v>4749</v>
      </c>
      <c r="C1430" t="str">
        <f t="shared" si="22"/>
        <v>ETSouthern Nations, Nationalities and Peoples</v>
      </c>
    </row>
    <row r="1431" spans="1:3">
      <c r="A1431" t="s">
        <v>4744</v>
      </c>
      <c r="B1431" t="s">
        <v>4745</v>
      </c>
      <c r="C1431" t="str">
        <f t="shared" si="22"/>
        <v>ETSumalē</v>
      </c>
    </row>
    <row r="1432" spans="1:3">
      <c r="A1432" t="s">
        <v>4744</v>
      </c>
      <c r="B1432" t="s">
        <v>4746</v>
      </c>
      <c r="C1432" t="str">
        <f t="shared" si="22"/>
        <v>ETSomali</v>
      </c>
    </row>
    <row r="1433" spans="1:3">
      <c r="A1433" t="s">
        <v>4735</v>
      </c>
      <c r="B1433" t="s">
        <v>4737</v>
      </c>
      <c r="C1433" t="str">
        <f t="shared" si="22"/>
        <v>ETTigray</v>
      </c>
    </row>
    <row r="1434" spans="1:3">
      <c r="A1434" t="s">
        <v>4735</v>
      </c>
      <c r="B1434" t="s">
        <v>4736</v>
      </c>
      <c r="C1434" t="str">
        <f t="shared" si="22"/>
        <v>ETTigrai</v>
      </c>
    </row>
    <row r="1435" spans="1:3">
      <c r="A1435" t="s">
        <v>4726</v>
      </c>
      <c r="B1435" t="s">
        <v>4727</v>
      </c>
      <c r="C1435" t="str">
        <f t="shared" si="22"/>
        <v>ETĀdīs Ābeba</v>
      </c>
    </row>
    <row r="1436" spans="1:3">
      <c r="A1436" t="s">
        <v>4726</v>
      </c>
      <c r="B1436" t="s">
        <v>4728</v>
      </c>
      <c r="C1436" t="str">
        <f t="shared" si="22"/>
        <v>ETAddis Ababa</v>
      </c>
    </row>
    <row r="1437" spans="1:3">
      <c r="A1437" t="s">
        <v>4717</v>
      </c>
      <c r="B1437" t="s">
        <v>4719</v>
      </c>
      <c r="C1437" t="str">
        <f t="shared" si="22"/>
        <v>ETDirē Dawa</v>
      </c>
    </row>
    <row r="1438" spans="1:3">
      <c r="A1438" t="s">
        <v>4717</v>
      </c>
      <c r="B1438" t="s">
        <v>4718</v>
      </c>
      <c r="C1438" t="str">
        <f t="shared" si="22"/>
        <v>ETDire Dawa</v>
      </c>
    </row>
    <row r="1439" spans="1:3">
      <c r="A1439" t="s">
        <v>4762</v>
      </c>
      <c r="B1439" t="s">
        <v>4763</v>
      </c>
      <c r="C1439" t="str">
        <f t="shared" si="22"/>
        <v>FIAhvenanmaan maakunta</v>
      </c>
    </row>
    <row r="1440" spans="1:3">
      <c r="A1440" t="s">
        <v>4762</v>
      </c>
      <c r="B1440" t="s">
        <v>4764</v>
      </c>
      <c r="C1440" t="str">
        <f t="shared" si="22"/>
        <v>FILandskapet Åland</v>
      </c>
    </row>
    <row r="1441" spans="1:3">
      <c r="A1441" t="s">
        <v>4789</v>
      </c>
      <c r="B1441" t="s">
        <v>4791</v>
      </c>
      <c r="C1441" t="str">
        <f t="shared" si="22"/>
        <v>FIEtelä-Karjala</v>
      </c>
    </row>
    <row r="1442" spans="1:3">
      <c r="A1442" t="s">
        <v>4789</v>
      </c>
      <c r="B1442" t="s">
        <v>4790</v>
      </c>
      <c r="C1442" t="str">
        <f t="shared" si="22"/>
        <v>FISödra Karelen</v>
      </c>
    </row>
    <row r="1443" spans="1:3">
      <c r="A1443" t="s">
        <v>4798</v>
      </c>
      <c r="B1443" t="s">
        <v>4800</v>
      </c>
      <c r="C1443" t="str">
        <f t="shared" si="22"/>
        <v>FIEtelä-Pohjanmaa</v>
      </c>
    </row>
    <row r="1444" spans="1:3">
      <c r="A1444" t="s">
        <v>4798</v>
      </c>
      <c r="B1444" t="s">
        <v>4799</v>
      </c>
      <c r="C1444" t="str">
        <f t="shared" si="22"/>
        <v>FISödra Österbotten</v>
      </c>
    </row>
    <row r="1445" spans="1:3">
      <c r="A1445" t="s">
        <v>4771</v>
      </c>
      <c r="B1445" t="s">
        <v>4772</v>
      </c>
      <c r="C1445" t="str">
        <f t="shared" si="22"/>
        <v>FIEtelä-Savo</v>
      </c>
    </row>
    <row r="1446" spans="1:3">
      <c r="A1446" t="s">
        <v>4771</v>
      </c>
      <c r="B1446" t="s">
        <v>4773</v>
      </c>
      <c r="C1446" t="str">
        <f t="shared" si="22"/>
        <v>FISödra Savolax</v>
      </c>
    </row>
    <row r="1447" spans="1:3">
      <c r="A1447" t="s">
        <v>4801</v>
      </c>
      <c r="B1447" t="s">
        <v>4802</v>
      </c>
      <c r="C1447" t="str">
        <f t="shared" si="22"/>
        <v>FIKainuu</v>
      </c>
    </row>
    <row r="1448" spans="1:3">
      <c r="A1448" t="s">
        <v>4801</v>
      </c>
      <c r="B1448" t="s">
        <v>4803</v>
      </c>
      <c r="C1448" t="str">
        <f t="shared" si="22"/>
        <v>FIKajanaland</v>
      </c>
    </row>
    <row r="1449" spans="1:3">
      <c r="A1449" t="s">
        <v>4750</v>
      </c>
      <c r="B1449" t="s">
        <v>4752</v>
      </c>
      <c r="C1449" t="str">
        <f t="shared" si="22"/>
        <v>FIKanta-Häme</v>
      </c>
    </row>
    <row r="1450" spans="1:3">
      <c r="A1450" t="s">
        <v>4750</v>
      </c>
      <c r="B1450" t="s">
        <v>4751</v>
      </c>
      <c r="C1450" t="str">
        <f t="shared" si="22"/>
        <v>FIEgentliga Tavastland</v>
      </c>
    </row>
    <row r="1451" spans="1:3">
      <c r="A1451" t="s">
        <v>4774</v>
      </c>
      <c r="B1451" t="s">
        <v>4776</v>
      </c>
      <c r="C1451" t="str">
        <f t="shared" si="22"/>
        <v>FIKeski-Pohjanmaa</v>
      </c>
    </row>
    <row r="1452" spans="1:3">
      <c r="A1452" t="s">
        <v>4774</v>
      </c>
      <c r="B1452" t="s">
        <v>4775</v>
      </c>
      <c r="C1452" t="str">
        <f t="shared" si="22"/>
        <v>FIMellersta Österbotten</v>
      </c>
    </row>
    <row r="1453" spans="1:3">
      <c r="A1453" t="s">
        <v>4753</v>
      </c>
      <c r="B1453" t="s">
        <v>4755</v>
      </c>
      <c r="C1453" t="str">
        <f t="shared" si="22"/>
        <v>FIKeski-Suomi</v>
      </c>
    </row>
    <row r="1454" spans="1:3">
      <c r="A1454" t="s">
        <v>4753</v>
      </c>
      <c r="B1454" t="s">
        <v>4754</v>
      </c>
      <c r="C1454" t="str">
        <f t="shared" si="22"/>
        <v>FIMellersta Finland</v>
      </c>
    </row>
    <row r="1455" spans="1:3">
      <c r="A1455" t="s">
        <v>4777</v>
      </c>
      <c r="B1455" t="s">
        <v>4779</v>
      </c>
      <c r="C1455" t="str">
        <f t="shared" si="22"/>
        <v>FIKymenlaakso</v>
      </c>
    </row>
    <row r="1456" spans="1:3">
      <c r="A1456" t="s">
        <v>4777</v>
      </c>
      <c r="B1456" t="s">
        <v>4778</v>
      </c>
      <c r="C1456" t="str">
        <f t="shared" si="22"/>
        <v>FIKymmenedalen</v>
      </c>
    </row>
    <row r="1457" spans="1:3">
      <c r="A1457" t="s">
        <v>4804</v>
      </c>
      <c r="B1457" t="s">
        <v>4805</v>
      </c>
      <c r="C1457" t="str">
        <f t="shared" si="22"/>
        <v>FILappi</v>
      </c>
    </row>
    <row r="1458" spans="1:3">
      <c r="A1458" t="s">
        <v>4804</v>
      </c>
      <c r="B1458" t="s">
        <v>4806</v>
      </c>
      <c r="C1458" t="str">
        <f t="shared" si="22"/>
        <v>FILappland</v>
      </c>
    </row>
    <row r="1459" spans="1:3">
      <c r="A1459" t="s">
        <v>4780</v>
      </c>
      <c r="B1459" t="s">
        <v>4781</v>
      </c>
      <c r="C1459" t="str">
        <f t="shared" si="22"/>
        <v>FIPirkanmaa</v>
      </c>
    </row>
    <row r="1460" spans="1:3">
      <c r="A1460" t="s">
        <v>4780</v>
      </c>
      <c r="B1460" t="s">
        <v>4782</v>
      </c>
      <c r="C1460" t="str">
        <f t="shared" si="22"/>
        <v>FIBirkaland</v>
      </c>
    </row>
    <row r="1461" spans="1:3">
      <c r="A1461" t="s">
        <v>4783</v>
      </c>
      <c r="B1461" t="s">
        <v>4784</v>
      </c>
      <c r="C1461" t="str">
        <f t="shared" si="22"/>
        <v>FIPohjanmaa</v>
      </c>
    </row>
    <row r="1462" spans="1:3">
      <c r="A1462" t="s">
        <v>4783</v>
      </c>
      <c r="B1462" t="s">
        <v>4785</v>
      </c>
      <c r="C1462" t="str">
        <f t="shared" si="22"/>
        <v>FIÖsterbotten</v>
      </c>
    </row>
    <row r="1463" spans="1:3">
      <c r="A1463" t="s">
        <v>4756</v>
      </c>
      <c r="B1463" t="s">
        <v>4757</v>
      </c>
      <c r="C1463" t="str">
        <f t="shared" si="22"/>
        <v>FIPohjois-Karjala</v>
      </c>
    </row>
    <row r="1464" spans="1:3">
      <c r="A1464" t="s">
        <v>4756</v>
      </c>
      <c r="B1464" t="s">
        <v>4758</v>
      </c>
      <c r="C1464" t="str">
        <f t="shared" si="22"/>
        <v>FINorra Karelen</v>
      </c>
    </row>
    <row r="1465" spans="1:3">
      <c r="A1465" t="s">
        <v>4768</v>
      </c>
      <c r="B1465" t="s">
        <v>4770</v>
      </c>
      <c r="C1465" t="str">
        <f t="shared" si="22"/>
        <v>FIPohjois-Pohjanmaa</v>
      </c>
    </row>
    <row r="1466" spans="1:3">
      <c r="A1466" t="s">
        <v>4768</v>
      </c>
      <c r="B1466" t="s">
        <v>4769</v>
      </c>
      <c r="C1466" t="str">
        <f t="shared" si="22"/>
        <v>FINorra Österbotten</v>
      </c>
    </row>
    <row r="1467" spans="1:3">
      <c r="A1467" t="s">
        <v>4765</v>
      </c>
      <c r="B1467" t="s">
        <v>4767</v>
      </c>
      <c r="C1467" t="str">
        <f t="shared" si="22"/>
        <v>FIPohjois-Savo</v>
      </c>
    </row>
    <row r="1468" spans="1:3">
      <c r="A1468" t="s">
        <v>4765</v>
      </c>
      <c r="B1468" t="s">
        <v>4766</v>
      </c>
      <c r="C1468" t="str">
        <f t="shared" si="22"/>
        <v>FINorra Savolax</v>
      </c>
    </row>
    <row r="1469" spans="1:3">
      <c r="A1469" t="s">
        <v>4792</v>
      </c>
      <c r="B1469" t="s">
        <v>4794</v>
      </c>
      <c r="C1469" t="str">
        <f t="shared" si="22"/>
        <v>FIPäijät-Häme</v>
      </c>
    </row>
    <row r="1470" spans="1:3">
      <c r="A1470" t="s">
        <v>4792</v>
      </c>
      <c r="B1470" t="s">
        <v>4793</v>
      </c>
      <c r="C1470" t="str">
        <f t="shared" si="22"/>
        <v>FIPäijänne-Tavastland</v>
      </c>
    </row>
    <row r="1471" spans="1:3">
      <c r="A1471" t="s">
        <v>4795</v>
      </c>
      <c r="B1471" t="s">
        <v>4797</v>
      </c>
      <c r="C1471" t="str">
        <f t="shared" si="22"/>
        <v>FISatakunta</v>
      </c>
    </row>
    <row r="1472" spans="1:3">
      <c r="A1472" t="s">
        <v>4795</v>
      </c>
      <c r="B1472" t="s">
        <v>4796</v>
      </c>
      <c r="C1472" t="str">
        <f t="shared" si="22"/>
        <v>FISatakunda</v>
      </c>
    </row>
    <row r="1473" spans="1:3">
      <c r="A1473" t="s">
        <v>4759</v>
      </c>
      <c r="B1473" t="s">
        <v>4761</v>
      </c>
      <c r="C1473" t="str">
        <f t="shared" si="22"/>
        <v>FIUusimaa</v>
      </c>
    </row>
    <row r="1474" spans="1:3">
      <c r="A1474" t="s">
        <v>4759</v>
      </c>
      <c r="B1474" t="s">
        <v>4760</v>
      </c>
      <c r="C1474" t="str">
        <f t="shared" si="22"/>
        <v>FINyland</v>
      </c>
    </row>
    <row r="1475" spans="1:3">
      <c r="A1475" t="s">
        <v>4786</v>
      </c>
      <c r="B1475" t="s">
        <v>4787</v>
      </c>
      <c r="C1475" t="str">
        <f t="shared" ref="C1475:C1538" si="23">LEFT(A1475,2)&amp;B1475</f>
        <v>FIVarsinais-Suomi</v>
      </c>
    </row>
    <row r="1476" spans="1:3">
      <c r="A1476" t="s">
        <v>4786</v>
      </c>
      <c r="B1476" t="s">
        <v>4788</v>
      </c>
      <c r="C1476" t="str">
        <f t="shared" si="23"/>
        <v>FIEgentliga Finland</v>
      </c>
    </row>
    <row r="1477" spans="1:3">
      <c r="A1477" t="s">
        <v>4807</v>
      </c>
      <c r="B1477" t="s">
        <v>4808</v>
      </c>
      <c r="C1477" t="str">
        <f t="shared" si="23"/>
        <v>FJRotuma</v>
      </c>
    </row>
    <row r="1478" spans="1:3">
      <c r="A1478" t="s">
        <v>4813</v>
      </c>
      <c r="B1478" t="s">
        <v>3588</v>
      </c>
      <c r="C1478" t="str">
        <f t="shared" si="23"/>
        <v>FJCentral</v>
      </c>
    </row>
    <row r="1479" spans="1:3">
      <c r="A1479" t="s">
        <v>4832</v>
      </c>
      <c r="B1479" t="s">
        <v>4833</v>
      </c>
      <c r="C1479" t="str">
        <f t="shared" si="23"/>
        <v>FJNaitasiri</v>
      </c>
    </row>
    <row r="1480" spans="1:3">
      <c r="A1480" t="s">
        <v>4834</v>
      </c>
      <c r="B1480" t="s">
        <v>4835</v>
      </c>
      <c r="C1480" t="str">
        <f t="shared" si="23"/>
        <v>FJNamosi</v>
      </c>
    </row>
    <row r="1481" spans="1:3">
      <c r="A1481" t="s">
        <v>4836</v>
      </c>
      <c r="B1481" t="s">
        <v>4837</v>
      </c>
      <c r="C1481" t="str">
        <f t="shared" si="23"/>
        <v>FJRewa</v>
      </c>
    </row>
    <row r="1482" spans="1:3">
      <c r="A1482" t="s">
        <v>4838</v>
      </c>
      <c r="B1482" t="s">
        <v>4839</v>
      </c>
      <c r="C1482" t="str">
        <f t="shared" si="23"/>
        <v>FJSerua</v>
      </c>
    </row>
    <row r="1483" spans="1:3">
      <c r="A1483" t="s">
        <v>4840</v>
      </c>
      <c r="B1483" t="s">
        <v>4841</v>
      </c>
      <c r="C1483" t="str">
        <f t="shared" si="23"/>
        <v>FJTailevu</v>
      </c>
    </row>
    <row r="1484" spans="1:3">
      <c r="A1484" t="s">
        <v>4842</v>
      </c>
      <c r="B1484" t="s">
        <v>4843</v>
      </c>
      <c r="C1484" t="str">
        <f t="shared" si="23"/>
        <v>FJEastern</v>
      </c>
    </row>
    <row r="1485" spans="1:3">
      <c r="A1485" t="s">
        <v>4820</v>
      </c>
      <c r="B1485" t="s">
        <v>4821</v>
      </c>
      <c r="C1485" t="str">
        <f t="shared" si="23"/>
        <v>FJKadavu</v>
      </c>
    </row>
    <row r="1486" spans="1:3">
      <c r="A1486" t="s">
        <v>4822</v>
      </c>
      <c r="B1486" t="s">
        <v>4823</v>
      </c>
      <c r="C1486" t="str">
        <f t="shared" si="23"/>
        <v>FJLau</v>
      </c>
    </row>
    <row r="1487" spans="1:3">
      <c r="A1487" t="s">
        <v>4824</v>
      </c>
      <c r="B1487" t="s">
        <v>4825</v>
      </c>
      <c r="C1487" t="str">
        <f t="shared" si="23"/>
        <v>FJLomaiviti</v>
      </c>
    </row>
    <row r="1488" spans="1:3">
      <c r="A1488" t="s">
        <v>4811</v>
      </c>
      <c r="B1488" t="s">
        <v>4812</v>
      </c>
      <c r="C1488" t="str">
        <f t="shared" si="23"/>
        <v>FJNorthern</v>
      </c>
    </row>
    <row r="1489" spans="1:3">
      <c r="A1489" t="s">
        <v>4814</v>
      </c>
      <c r="B1489" t="s">
        <v>4815</v>
      </c>
      <c r="C1489" t="str">
        <f t="shared" si="23"/>
        <v>FJBua</v>
      </c>
    </row>
    <row r="1490" spans="1:3">
      <c r="A1490" t="s">
        <v>4818</v>
      </c>
      <c r="B1490" t="s">
        <v>4819</v>
      </c>
      <c r="C1490" t="str">
        <f t="shared" si="23"/>
        <v>FJCakaudrove</v>
      </c>
    </row>
    <row r="1491" spans="1:3">
      <c r="A1491" t="s">
        <v>4826</v>
      </c>
      <c r="B1491" t="s">
        <v>4827</v>
      </c>
      <c r="C1491" t="str">
        <f t="shared" si="23"/>
        <v>FJMacuata</v>
      </c>
    </row>
    <row r="1492" spans="1:3">
      <c r="A1492" t="s">
        <v>4809</v>
      </c>
      <c r="B1492" t="s">
        <v>4810</v>
      </c>
      <c r="C1492" t="str">
        <f t="shared" si="23"/>
        <v>FJWestern</v>
      </c>
    </row>
    <row r="1493" spans="1:3">
      <c r="A1493" t="s">
        <v>4816</v>
      </c>
      <c r="B1493" t="s">
        <v>4817</v>
      </c>
      <c r="C1493" t="str">
        <f t="shared" si="23"/>
        <v>FJBa</v>
      </c>
    </row>
    <row r="1494" spans="1:3">
      <c r="A1494" t="s">
        <v>4828</v>
      </c>
      <c r="B1494" t="s">
        <v>4829</v>
      </c>
      <c r="C1494" t="str">
        <f t="shared" si="23"/>
        <v>FJNadroga and Navosa</v>
      </c>
    </row>
    <row r="1495" spans="1:3">
      <c r="A1495" t="s">
        <v>4830</v>
      </c>
      <c r="B1495" t="s">
        <v>4831</v>
      </c>
      <c r="C1495" t="str">
        <f t="shared" si="23"/>
        <v>FJRa</v>
      </c>
    </row>
    <row r="1496" spans="1:3">
      <c r="A1496" t="s">
        <v>4848</v>
      </c>
      <c r="B1496" t="s">
        <v>4849</v>
      </c>
      <c r="C1496" t="str">
        <f t="shared" si="23"/>
        <v>FMKosrae</v>
      </c>
    </row>
    <row r="1497" spans="1:3">
      <c r="A1497" t="s">
        <v>4846</v>
      </c>
      <c r="B1497" t="s">
        <v>4847</v>
      </c>
      <c r="C1497" t="str">
        <f t="shared" si="23"/>
        <v>FMPohnpei</v>
      </c>
    </row>
    <row r="1498" spans="1:3">
      <c r="A1498" t="s">
        <v>4844</v>
      </c>
      <c r="B1498" t="s">
        <v>4845</v>
      </c>
      <c r="C1498" t="str">
        <f t="shared" si="23"/>
        <v>FMChuuk</v>
      </c>
    </row>
    <row r="1499" spans="1:3">
      <c r="A1499" t="s">
        <v>4850</v>
      </c>
      <c r="B1499" t="s">
        <v>4851</v>
      </c>
      <c r="C1499" t="str">
        <f t="shared" si="23"/>
        <v>FMYap</v>
      </c>
    </row>
    <row r="1500" spans="1:3">
      <c r="A1500" t="s">
        <v>12748</v>
      </c>
      <c r="B1500" t="s">
        <v>12811</v>
      </c>
      <c r="C1500" t="str">
        <f t="shared" si="23"/>
        <v>FRAuvergne-Rhône-Alpes</v>
      </c>
    </row>
    <row r="1501" spans="1:3">
      <c r="A1501" t="s">
        <v>4895</v>
      </c>
      <c r="B1501" t="s">
        <v>4896</v>
      </c>
      <c r="C1501" t="str">
        <f t="shared" si="23"/>
        <v>FRAin</v>
      </c>
    </row>
    <row r="1502" spans="1:3">
      <c r="A1502" t="s">
        <v>5032</v>
      </c>
      <c r="B1502" t="s">
        <v>5033</v>
      </c>
      <c r="C1502" t="str">
        <f t="shared" si="23"/>
        <v>FRAllier</v>
      </c>
    </row>
    <row r="1503" spans="1:3">
      <c r="A1503" t="s">
        <v>4893</v>
      </c>
      <c r="B1503" t="s">
        <v>4894</v>
      </c>
      <c r="C1503" t="str">
        <f t="shared" si="23"/>
        <v>FRArdèche</v>
      </c>
    </row>
    <row r="1504" spans="1:3">
      <c r="A1504" t="s">
        <v>5034</v>
      </c>
      <c r="B1504" t="s">
        <v>5035</v>
      </c>
      <c r="C1504" t="str">
        <f t="shared" si="23"/>
        <v>FRCantal</v>
      </c>
    </row>
    <row r="1505" spans="1:3">
      <c r="A1505" t="s">
        <v>4891</v>
      </c>
      <c r="B1505" t="s">
        <v>4892</v>
      </c>
      <c r="C1505" t="str">
        <f t="shared" si="23"/>
        <v>FRDrôme</v>
      </c>
    </row>
    <row r="1506" spans="1:3">
      <c r="A1506" t="s">
        <v>4897</v>
      </c>
      <c r="B1506" t="s">
        <v>4898</v>
      </c>
      <c r="C1506" t="str">
        <f t="shared" si="23"/>
        <v>FRIsère</v>
      </c>
    </row>
    <row r="1507" spans="1:3">
      <c r="A1507" t="s">
        <v>4903</v>
      </c>
      <c r="B1507" t="s">
        <v>4904</v>
      </c>
      <c r="C1507" t="str">
        <f t="shared" si="23"/>
        <v>FRLoire</v>
      </c>
    </row>
    <row r="1508" spans="1:3">
      <c r="A1508" t="s">
        <v>5036</v>
      </c>
      <c r="B1508" t="s">
        <v>5037</v>
      </c>
      <c r="C1508" t="str">
        <f t="shared" si="23"/>
        <v>FRHaute-Loire</v>
      </c>
    </row>
    <row r="1509" spans="1:3">
      <c r="A1509" t="s">
        <v>5038</v>
      </c>
      <c r="B1509" t="s">
        <v>5039</v>
      </c>
      <c r="C1509" t="str">
        <f t="shared" si="23"/>
        <v>FRPuy-de-Dôme</v>
      </c>
    </row>
    <row r="1510" spans="1:3">
      <c r="A1510" t="s">
        <v>4901</v>
      </c>
      <c r="B1510" t="s">
        <v>4902</v>
      </c>
      <c r="C1510" t="str">
        <f t="shared" si="23"/>
        <v>FRRhône</v>
      </c>
    </row>
    <row r="1511" spans="1:3">
      <c r="A1511" t="s">
        <v>4905</v>
      </c>
      <c r="B1511" t="s">
        <v>4906</v>
      </c>
      <c r="C1511" t="str">
        <f t="shared" si="23"/>
        <v>FRSavoie</v>
      </c>
    </row>
    <row r="1512" spans="1:3">
      <c r="A1512" t="s">
        <v>4899</v>
      </c>
      <c r="B1512" t="s">
        <v>4900</v>
      </c>
      <c r="C1512" t="str">
        <f t="shared" si="23"/>
        <v>FRHaute-Savoie</v>
      </c>
    </row>
    <row r="1513" spans="1:3">
      <c r="A1513" t="s">
        <v>12749</v>
      </c>
      <c r="B1513" t="s">
        <v>12812</v>
      </c>
      <c r="C1513" t="str">
        <f t="shared" si="23"/>
        <v>FRBourgogne-Franche-Comté</v>
      </c>
    </row>
    <row r="1514" spans="1:3">
      <c r="A1514" t="s">
        <v>4999</v>
      </c>
      <c r="B1514" t="s">
        <v>5000</v>
      </c>
      <c r="C1514" t="str">
        <f t="shared" si="23"/>
        <v>FRCôte-d'Or</v>
      </c>
    </row>
    <row r="1515" spans="1:3">
      <c r="A1515" t="s">
        <v>5019</v>
      </c>
      <c r="B1515" t="s">
        <v>5020</v>
      </c>
      <c r="C1515" t="str">
        <f t="shared" si="23"/>
        <v>FRDoubs</v>
      </c>
    </row>
    <row r="1516" spans="1:3">
      <c r="A1516" t="s">
        <v>5018</v>
      </c>
      <c r="B1516" t="s">
        <v>3782</v>
      </c>
      <c r="C1516" t="str">
        <f t="shared" si="23"/>
        <v>FRJura</v>
      </c>
    </row>
    <row r="1517" spans="1:3">
      <c r="A1517" t="s">
        <v>5003</v>
      </c>
      <c r="B1517" t="s">
        <v>5004</v>
      </c>
      <c r="C1517" t="str">
        <f t="shared" si="23"/>
        <v>FRNièvre</v>
      </c>
    </row>
    <row r="1518" spans="1:3">
      <c r="A1518" t="s">
        <v>5014</v>
      </c>
      <c r="B1518" t="s">
        <v>5015</v>
      </c>
      <c r="C1518" t="str">
        <f t="shared" si="23"/>
        <v>FRHaute-Saône</v>
      </c>
    </row>
    <row r="1519" spans="1:3">
      <c r="A1519" t="s">
        <v>4997</v>
      </c>
      <c r="B1519" t="s">
        <v>4998</v>
      </c>
      <c r="C1519" t="str">
        <f t="shared" si="23"/>
        <v>FRSaône-et-Loire</v>
      </c>
    </row>
    <row r="1520" spans="1:3">
      <c r="A1520" t="s">
        <v>5001</v>
      </c>
      <c r="B1520" t="s">
        <v>5002</v>
      </c>
      <c r="C1520" t="str">
        <f t="shared" si="23"/>
        <v>FRYonne</v>
      </c>
    </row>
    <row r="1521" spans="1:3">
      <c r="A1521" t="s">
        <v>5016</v>
      </c>
      <c r="B1521" t="s">
        <v>5017</v>
      </c>
      <c r="C1521" t="str">
        <f t="shared" si="23"/>
        <v>FRTerritoire de Belfort</v>
      </c>
    </row>
    <row r="1522" spans="1:3">
      <c r="A1522" t="s">
        <v>12750</v>
      </c>
      <c r="B1522" t="s">
        <v>5005</v>
      </c>
      <c r="C1522" t="str">
        <f t="shared" si="23"/>
        <v>FRBretagne</v>
      </c>
    </row>
    <row r="1523" spans="1:3">
      <c r="A1523" t="s">
        <v>5006</v>
      </c>
      <c r="B1523" t="s">
        <v>5007</v>
      </c>
      <c r="C1523" t="str">
        <f t="shared" si="23"/>
        <v>FRCôtes-d'Armor</v>
      </c>
    </row>
    <row r="1524" spans="1:3">
      <c r="A1524" t="s">
        <v>5008</v>
      </c>
      <c r="B1524" t="s">
        <v>5009</v>
      </c>
      <c r="C1524" t="str">
        <f t="shared" si="23"/>
        <v>FRFinistère</v>
      </c>
    </row>
    <row r="1525" spans="1:3">
      <c r="A1525" t="s">
        <v>5012</v>
      </c>
      <c r="B1525" t="s">
        <v>5013</v>
      </c>
      <c r="C1525" t="str">
        <f t="shared" si="23"/>
        <v>FRIlle-et-Vilaine</v>
      </c>
    </row>
    <row r="1526" spans="1:3">
      <c r="A1526" t="s">
        <v>5010</v>
      </c>
      <c r="B1526" t="s">
        <v>5011</v>
      </c>
      <c r="C1526" t="str">
        <f t="shared" si="23"/>
        <v>FRMorbihan</v>
      </c>
    </row>
    <row r="1527" spans="1:3">
      <c r="A1527" t="s">
        <v>12751</v>
      </c>
      <c r="B1527" t="s">
        <v>12813</v>
      </c>
      <c r="C1527" t="str">
        <f t="shared" si="23"/>
        <v>FRCentre-Val de Loire</v>
      </c>
    </row>
    <row r="1528" spans="1:3">
      <c r="A1528" t="s">
        <v>4862</v>
      </c>
      <c r="B1528" t="s">
        <v>4863</v>
      </c>
      <c r="C1528" t="str">
        <f t="shared" si="23"/>
        <v>FRCher</v>
      </c>
    </row>
    <row r="1529" spans="1:3">
      <c r="A1529" t="s">
        <v>4860</v>
      </c>
      <c r="B1529" t="s">
        <v>4861</v>
      </c>
      <c r="C1529" t="str">
        <f t="shared" si="23"/>
        <v>FREure-et-Loir</v>
      </c>
    </row>
    <row r="1530" spans="1:3">
      <c r="A1530" t="s">
        <v>4858</v>
      </c>
      <c r="B1530" t="s">
        <v>4859</v>
      </c>
      <c r="C1530" t="str">
        <f t="shared" si="23"/>
        <v>FRIndre</v>
      </c>
    </row>
    <row r="1531" spans="1:3">
      <c r="A1531" t="s">
        <v>4856</v>
      </c>
      <c r="B1531" t="s">
        <v>4857</v>
      </c>
      <c r="C1531" t="str">
        <f t="shared" si="23"/>
        <v>FRIndre-et-Loire</v>
      </c>
    </row>
    <row r="1532" spans="1:3">
      <c r="A1532" t="s">
        <v>4852</v>
      </c>
      <c r="B1532" t="s">
        <v>4853</v>
      </c>
      <c r="C1532" t="str">
        <f t="shared" si="23"/>
        <v>FRLoir-et-Cher</v>
      </c>
    </row>
    <row r="1533" spans="1:3">
      <c r="A1533" t="s">
        <v>4854</v>
      </c>
      <c r="B1533" t="s">
        <v>4855</v>
      </c>
      <c r="C1533" t="str">
        <f t="shared" si="23"/>
        <v>FRLoiret</v>
      </c>
    </row>
    <row r="1534" spans="1:3">
      <c r="A1534" t="s">
        <v>12753</v>
      </c>
      <c r="B1534" t="s">
        <v>12814</v>
      </c>
      <c r="C1534" t="str">
        <f t="shared" si="23"/>
        <v>FRGrand-Est</v>
      </c>
    </row>
    <row r="1535" spans="1:3">
      <c r="A1535" t="s">
        <v>4914</v>
      </c>
      <c r="B1535" t="s">
        <v>4915</v>
      </c>
      <c r="C1535" t="str">
        <f t="shared" si="23"/>
        <v>FRArdennes</v>
      </c>
    </row>
    <row r="1536" spans="1:3">
      <c r="A1536" t="s">
        <v>4910</v>
      </c>
      <c r="B1536" t="s">
        <v>4911</v>
      </c>
      <c r="C1536" t="str">
        <f t="shared" si="23"/>
        <v>FRAube</v>
      </c>
    </row>
    <row r="1537" spans="1:3">
      <c r="A1537" t="s">
        <v>4908</v>
      </c>
      <c r="B1537" t="s">
        <v>4909</v>
      </c>
      <c r="C1537" t="str">
        <f t="shared" si="23"/>
        <v>FRMarne</v>
      </c>
    </row>
    <row r="1538" spans="1:3">
      <c r="A1538" t="s">
        <v>4912</v>
      </c>
      <c r="B1538" t="s">
        <v>4913</v>
      </c>
      <c r="C1538" t="str">
        <f t="shared" si="23"/>
        <v>FRHaute-Marne</v>
      </c>
    </row>
    <row r="1539" spans="1:3">
      <c r="A1539" t="s">
        <v>4933</v>
      </c>
      <c r="B1539" t="s">
        <v>4934</v>
      </c>
      <c r="C1539" t="str">
        <f t="shared" ref="C1539:C1602" si="24">LEFT(A1539,2)&amp;B1539</f>
        <v>FRMeurthe-et-Moselle</v>
      </c>
    </row>
    <row r="1540" spans="1:3">
      <c r="A1540" t="s">
        <v>4929</v>
      </c>
      <c r="B1540" t="s">
        <v>4930</v>
      </c>
      <c r="C1540" t="str">
        <f t="shared" si="24"/>
        <v>FRMeuse</v>
      </c>
    </row>
    <row r="1541" spans="1:3">
      <c r="A1541" t="s">
        <v>4931</v>
      </c>
      <c r="B1541" t="s">
        <v>4932</v>
      </c>
      <c r="C1541" t="str">
        <f t="shared" si="24"/>
        <v>FRMoselle</v>
      </c>
    </row>
    <row r="1542" spans="1:3">
      <c r="A1542" t="s">
        <v>4918</v>
      </c>
      <c r="B1542" t="s">
        <v>4919</v>
      </c>
      <c r="C1542" t="str">
        <f t="shared" si="24"/>
        <v>FRBas-Rhin</v>
      </c>
    </row>
    <row r="1543" spans="1:3">
      <c r="A1543" t="s">
        <v>4920</v>
      </c>
      <c r="B1543" t="s">
        <v>4921</v>
      </c>
      <c r="C1543" t="str">
        <f t="shared" si="24"/>
        <v>FRHaut-Rhin</v>
      </c>
    </row>
    <row r="1544" spans="1:3">
      <c r="A1544" t="s">
        <v>4935</v>
      </c>
      <c r="B1544" t="s">
        <v>4936</v>
      </c>
      <c r="C1544" t="str">
        <f t="shared" si="24"/>
        <v>FRVosges</v>
      </c>
    </row>
    <row r="1545" spans="1:3">
      <c r="A1545" t="s">
        <v>12754</v>
      </c>
      <c r="B1545" t="s">
        <v>12815</v>
      </c>
      <c r="C1545" t="str">
        <f t="shared" si="24"/>
        <v>FRHauts-de-France</v>
      </c>
    </row>
    <row r="1546" spans="1:3">
      <c r="A1546" t="s">
        <v>5043</v>
      </c>
      <c r="B1546" t="s">
        <v>5044</v>
      </c>
      <c r="C1546" t="str">
        <f t="shared" si="24"/>
        <v>FRAisne</v>
      </c>
    </row>
    <row r="1547" spans="1:3">
      <c r="A1547" t="s">
        <v>4883</v>
      </c>
      <c r="B1547" t="s">
        <v>3163</v>
      </c>
      <c r="C1547" t="str">
        <f t="shared" si="24"/>
        <v>FRNord</v>
      </c>
    </row>
    <row r="1548" spans="1:3">
      <c r="A1548" t="s">
        <v>5047</v>
      </c>
      <c r="B1548" t="s">
        <v>5048</v>
      </c>
      <c r="C1548" t="str">
        <f t="shared" si="24"/>
        <v>FROise</v>
      </c>
    </row>
    <row r="1549" spans="1:3">
      <c r="A1549" t="s">
        <v>4881</v>
      </c>
      <c r="B1549" t="s">
        <v>4882</v>
      </c>
      <c r="C1549" t="str">
        <f t="shared" si="24"/>
        <v>FRPas-de-Calais</v>
      </c>
    </row>
    <row r="1550" spans="1:3">
      <c r="A1550" t="s">
        <v>5045</v>
      </c>
      <c r="B1550" t="s">
        <v>5046</v>
      </c>
      <c r="C1550" t="str">
        <f t="shared" si="24"/>
        <v>FRSomme</v>
      </c>
    </row>
    <row r="1551" spans="1:3">
      <c r="A1551" t="s">
        <v>12755</v>
      </c>
      <c r="B1551" t="s">
        <v>4865</v>
      </c>
      <c r="C1551" t="str">
        <f t="shared" si="24"/>
        <v>FRÎle-de-France</v>
      </c>
    </row>
    <row r="1552" spans="1:3">
      <c r="A1552" t="s">
        <v>4876</v>
      </c>
      <c r="B1552" t="s">
        <v>2243</v>
      </c>
      <c r="C1552" t="str">
        <f t="shared" si="24"/>
        <v>FRParis</v>
      </c>
    </row>
    <row r="1553" spans="1:3">
      <c r="A1553" t="s">
        <v>4866</v>
      </c>
      <c r="B1553" t="s">
        <v>4867</v>
      </c>
      <c r="C1553" t="str">
        <f t="shared" si="24"/>
        <v>FRSeine-et-Marne</v>
      </c>
    </row>
    <row r="1554" spans="1:3">
      <c r="A1554" t="s">
        <v>4868</v>
      </c>
      <c r="B1554" t="s">
        <v>4869</v>
      </c>
      <c r="C1554" t="str">
        <f t="shared" si="24"/>
        <v>FRYvelines</v>
      </c>
    </row>
    <row r="1555" spans="1:3">
      <c r="A1555" t="s">
        <v>4877</v>
      </c>
      <c r="B1555" t="s">
        <v>4878</v>
      </c>
      <c r="C1555" t="str">
        <f t="shared" si="24"/>
        <v>FREssonne</v>
      </c>
    </row>
    <row r="1556" spans="1:3">
      <c r="A1556" t="s">
        <v>4872</v>
      </c>
      <c r="B1556" t="s">
        <v>4873</v>
      </c>
      <c r="C1556" t="str">
        <f t="shared" si="24"/>
        <v>FRHauts-de-Seine</v>
      </c>
    </row>
    <row r="1557" spans="1:3">
      <c r="A1557" t="s">
        <v>4874</v>
      </c>
      <c r="B1557" t="s">
        <v>4875</v>
      </c>
      <c r="C1557" t="str">
        <f t="shared" si="24"/>
        <v>FRSeine-Saint-Denis</v>
      </c>
    </row>
    <row r="1558" spans="1:3">
      <c r="A1558" t="s">
        <v>4879</v>
      </c>
      <c r="B1558" t="s">
        <v>4880</v>
      </c>
      <c r="C1558" t="str">
        <f t="shared" si="24"/>
        <v>FRVal-de-Marne</v>
      </c>
    </row>
    <row r="1559" spans="1:3">
      <c r="A1559" t="s">
        <v>4870</v>
      </c>
      <c r="B1559" t="s">
        <v>4871</v>
      </c>
      <c r="C1559" t="str">
        <f t="shared" si="24"/>
        <v>FRVal-d'Oise</v>
      </c>
    </row>
    <row r="1560" spans="1:3">
      <c r="A1560" t="s">
        <v>12757</v>
      </c>
      <c r="B1560" t="s">
        <v>12817</v>
      </c>
      <c r="C1560" t="str">
        <f t="shared" si="24"/>
        <v>FRNouvelle-Aquitaine</v>
      </c>
    </row>
    <row r="1561" spans="1:3">
      <c r="A1561" t="s">
        <v>5049</v>
      </c>
      <c r="B1561" t="s">
        <v>5050</v>
      </c>
      <c r="C1561" t="str">
        <f t="shared" si="24"/>
        <v>FRCharente</v>
      </c>
    </row>
    <row r="1562" spans="1:3">
      <c r="A1562" t="s">
        <v>5053</v>
      </c>
      <c r="B1562" t="s">
        <v>5054</v>
      </c>
      <c r="C1562" t="str">
        <f t="shared" si="24"/>
        <v>FRCharente-Maritime</v>
      </c>
    </row>
    <row r="1563" spans="1:3">
      <c r="A1563" t="s">
        <v>4884</v>
      </c>
      <c r="B1563" t="s">
        <v>4885</v>
      </c>
      <c r="C1563" t="str">
        <f t="shared" si="24"/>
        <v>FRCorrèze</v>
      </c>
    </row>
    <row r="1564" spans="1:3">
      <c r="A1564" t="s">
        <v>4886</v>
      </c>
      <c r="B1564" t="s">
        <v>4887</v>
      </c>
      <c r="C1564" t="str">
        <f t="shared" si="24"/>
        <v>FRCreuse</v>
      </c>
    </row>
    <row r="1565" spans="1:3">
      <c r="A1565" t="s">
        <v>4981</v>
      </c>
      <c r="B1565" t="s">
        <v>4982</v>
      </c>
      <c r="C1565" t="str">
        <f t="shared" si="24"/>
        <v>FRDordogne</v>
      </c>
    </row>
    <row r="1566" spans="1:3">
      <c r="A1566" t="s">
        <v>4985</v>
      </c>
      <c r="B1566" t="s">
        <v>4986</v>
      </c>
      <c r="C1566" t="str">
        <f t="shared" si="24"/>
        <v>FRGironde</v>
      </c>
    </row>
    <row r="1567" spans="1:3">
      <c r="A1567" t="s">
        <v>4989</v>
      </c>
      <c r="B1567" t="s">
        <v>4990</v>
      </c>
      <c r="C1567" t="str">
        <f t="shared" si="24"/>
        <v>FRLandes</v>
      </c>
    </row>
    <row r="1568" spans="1:3">
      <c r="A1568" t="s">
        <v>4983</v>
      </c>
      <c r="B1568" t="s">
        <v>4984</v>
      </c>
      <c r="C1568" t="str">
        <f t="shared" si="24"/>
        <v>FRLot-et-Garonne</v>
      </c>
    </row>
    <row r="1569" spans="1:3">
      <c r="A1569" t="s">
        <v>4987</v>
      </c>
      <c r="B1569" t="s">
        <v>4988</v>
      </c>
      <c r="C1569" t="str">
        <f t="shared" si="24"/>
        <v>FRPyrénées-Atlantiques</v>
      </c>
    </row>
    <row r="1570" spans="1:3">
      <c r="A1570" t="s">
        <v>5051</v>
      </c>
      <c r="B1570" t="s">
        <v>5052</v>
      </c>
      <c r="C1570" t="str">
        <f t="shared" si="24"/>
        <v>FRDeux-Sèvres</v>
      </c>
    </row>
    <row r="1571" spans="1:3">
      <c r="A1571" t="s">
        <v>5055</v>
      </c>
      <c r="B1571" t="s">
        <v>5056</v>
      </c>
      <c r="C1571" t="str">
        <f t="shared" si="24"/>
        <v>FRVienne</v>
      </c>
    </row>
    <row r="1572" spans="1:3">
      <c r="A1572" t="s">
        <v>4888</v>
      </c>
      <c r="B1572" t="s">
        <v>4889</v>
      </c>
      <c r="C1572" t="str">
        <f t="shared" si="24"/>
        <v>FRHaute-Vienne</v>
      </c>
    </row>
    <row r="1573" spans="1:3">
      <c r="A1573" t="s">
        <v>12756</v>
      </c>
      <c r="B1573" t="s">
        <v>12816</v>
      </c>
      <c r="C1573" t="str">
        <f t="shared" si="24"/>
        <v>FRNormandie</v>
      </c>
    </row>
    <row r="1574" spans="1:3">
      <c r="A1574" t="s">
        <v>4991</v>
      </c>
      <c r="B1574" t="s">
        <v>4992</v>
      </c>
      <c r="C1574" t="str">
        <f t="shared" si="24"/>
        <v>FRCalvados</v>
      </c>
    </row>
    <row r="1575" spans="1:3">
      <c r="A1575" t="s">
        <v>4956</v>
      </c>
      <c r="B1575" t="s">
        <v>4957</v>
      </c>
      <c r="C1575" t="str">
        <f t="shared" si="24"/>
        <v>FREure</v>
      </c>
    </row>
    <row r="1576" spans="1:3">
      <c r="A1576" t="s">
        <v>4993</v>
      </c>
      <c r="B1576" t="s">
        <v>4994</v>
      </c>
      <c r="C1576" t="str">
        <f t="shared" si="24"/>
        <v>FRManche</v>
      </c>
    </row>
    <row r="1577" spans="1:3">
      <c r="A1577" t="s">
        <v>4995</v>
      </c>
      <c r="B1577" t="s">
        <v>4996</v>
      </c>
      <c r="C1577" t="str">
        <f t="shared" si="24"/>
        <v>FROrne</v>
      </c>
    </row>
    <row r="1578" spans="1:3">
      <c r="A1578" t="s">
        <v>4954</v>
      </c>
      <c r="B1578" t="s">
        <v>4955</v>
      </c>
      <c r="C1578" t="str">
        <f t="shared" si="24"/>
        <v>FRSeine-Maritime</v>
      </c>
    </row>
    <row r="1579" spans="1:3">
      <c r="A1579" t="s">
        <v>12758</v>
      </c>
      <c r="B1579" t="s">
        <v>12818</v>
      </c>
      <c r="C1579" t="str">
        <f t="shared" si="24"/>
        <v>FROccitanie</v>
      </c>
    </row>
    <row r="1580" spans="1:3">
      <c r="A1580" t="s">
        <v>4938</v>
      </c>
      <c r="B1580" t="s">
        <v>4939</v>
      </c>
      <c r="C1580" t="str">
        <f t="shared" si="24"/>
        <v>FRAriège</v>
      </c>
    </row>
    <row r="1581" spans="1:3">
      <c r="A1581" t="s">
        <v>5023</v>
      </c>
      <c r="B1581" t="s">
        <v>5024</v>
      </c>
      <c r="C1581" t="str">
        <f t="shared" si="24"/>
        <v>FRAude</v>
      </c>
    </row>
    <row r="1582" spans="1:3">
      <c r="A1582" t="s">
        <v>4946</v>
      </c>
      <c r="B1582" t="s">
        <v>4947</v>
      </c>
      <c r="C1582" t="str">
        <f t="shared" si="24"/>
        <v>FRAveyron</v>
      </c>
    </row>
    <row r="1583" spans="1:3">
      <c r="A1583" t="s">
        <v>5021</v>
      </c>
      <c r="B1583" t="s">
        <v>5022</v>
      </c>
      <c r="C1583" t="str">
        <f t="shared" si="24"/>
        <v>FRGard</v>
      </c>
    </row>
    <row r="1584" spans="1:3">
      <c r="A1584" t="s">
        <v>4948</v>
      </c>
      <c r="B1584" t="s">
        <v>4949</v>
      </c>
      <c r="C1584" t="str">
        <f t="shared" si="24"/>
        <v>FRHaute-Garonne</v>
      </c>
    </row>
    <row r="1585" spans="1:3">
      <c r="A1585" t="s">
        <v>4950</v>
      </c>
      <c r="B1585" t="s">
        <v>4951</v>
      </c>
      <c r="C1585" t="str">
        <f t="shared" si="24"/>
        <v>FRGers</v>
      </c>
    </row>
    <row r="1586" spans="1:3">
      <c r="A1586" t="s">
        <v>5027</v>
      </c>
      <c r="B1586" t="s">
        <v>5028</v>
      </c>
      <c r="C1586" t="str">
        <f t="shared" si="24"/>
        <v>FRHérault</v>
      </c>
    </row>
    <row r="1587" spans="1:3">
      <c r="A1587" t="s">
        <v>4942</v>
      </c>
      <c r="B1587" t="s">
        <v>4943</v>
      </c>
      <c r="C1587" t="str">
        <f t="shared" si="24"/>
        <v>FRLot</v>
      </c>
    </row>
    <row r="1588" spans="1:3">
      <c r="A1588" t="s">
        <v>5025</v>
      </c>
      <c r="B1588" t="s">
        <v>5026</v>
      </c>
      <c r="C1588" t="str">
        <f t="shared" si="24"/>
        <v>FRLozère</v>
      </c>
    </row>
    <row r="1589" spans="1:3">
      <c r="A1589" t="s">
        <v>4940</v>
      </c>
      <c r="B1589" t="s">
        <v>4941</v>
      </c>
      <c r="C1589" t="str">
        <f t="shared" si="24"/>
        <v>FRHautes-Pyrénées</v>
      </c>
    </row>
    <row r="1590" spans="1:3">
      <c r="A1590" t="s">
        <v>5029</v>
      </c>
      <c r="B1590" t="s">
        <v>5030</v>
      </c>
      <c r="C1590" t="str">
        <f t="shared" si="24"/>
        <v>FRPyrénées-Orientales</v>
      </c>
    </row>
    <row r="1591" spans="1:3">
      <c r="A1591" t="s">
        <v>4952</v>
      </c>
      <c r="B1591" t="s">
        <v>4953</v>
      </c>
      <c r="C1591" t="str">
        <f t="shared" si="24"/>
        <v>FRTarn</v>
      </c>
    </row>
    <row r="1592" spans="1:3">
      <c r="A1592" t="s">
        <v>4944</v>
      </c>
      <c r="B1592" t="s">
        <v>4945</v>
      </c>
      <c r="C1592" t="str">
        <f t="shared" si="24"/>
        <v>FRTarn-et-Garonne</v>
      </c>
    </row>
    <row r="1593" spans="1:3">
      <c r="A1593" t="s">
        <v>12760</v>
      </c>
      <c r="B1593" t="s">
        <v>12819</v>
      </c>
      <c r="C1593" t="str">
        <f t="shared" si="24"/>
        <v>FRProvence-Alpes-Côte-d’Azur</v>
      </c>
    </row>
    <row r="1594" spans="1:3">
      <c r="A1594" t="s">
        <v>4969</v>
      </c>
      <c r="B1594" t="s">
        <v>4970</v>
      </c>
      <c r="C1594" t="str">
        <f t="shared" si="24"/>
        <v>FRAlpes-de-Haute-Provence</v>
      </c>
    </row>
    <row r="1595" spans="1:3">
      <c r="A1595" t="s">
        <v>4971</v>
      </c>
      <c r="B1595" t="s">
        <v>4972</v>
      </c>
      <c r="C1595" t="str">
        <f t="shared" si="24"/>
        <v>FRHautes-Alpes</v>
      </c>
    </row>
    <row r="1596" spans="1:3">
      <c r="A1596" t="s">
        <v>4975</v>
      </c>
      <c r="B1596" t="s">
        <v>4976</v>
      </c>
      <c r="C1596" t="str">
        <f t="shared" si="24"/>
        <v>FRAlpes-Maritimes</v>
      </c>
    </row>
    <row r="1597" spans="1:3">
      <c r="A1597" t="s">
        <v>4979</v>
      </c>
      <c r="B1597" t="s">
        <v>4980</v>
      </c>
      <c r="C1597" t="str">
        <f t="shared" si="24"/>
        <v>FRBouches-du-Rhône</v>
      </c>
    </row>
    <row r="1598" spans="1:3">
      <c r="A1598" t="s">
        <v>4973</v>
      </c>
      <c r="B1598" t="s">
        <v>4974</v>
      </c>
      <c r="C1598" t="str">
        <f t="shared" si="24"/>
        <v>FRVar</v>
      </c>
    </row>
    <row r="1599" spans="1:3">
      <c r="A1599" t="s">
        <v>4977</v>
      </c>
      <c r="B1599" t="s">
        <v>4978</v>
      </c>
      <c r="C1599" t="str">
        <f t="shared" si="24"/>
        <v>FRVaucluse</v>
      </c>
    </row>
    <row r="1600" spans="1:3">
      <c r="A1600" t="s">
        <v>12759</v>
      </c>
      <c r="B1600" t="s">
        <v>4958</v>
      </c>
      <c r="C1600" t="str">
        <f t="shared" si="24"/>
        <v>FRPays-de-la-Loire</v>
      </c>
    </row>
    <row r="1601" spans="1:3">
      <c r="A1601" t="s">
        <v>4965</v>
      </c>
      <c r="B1601" t="s">
        <v>4966</v>
      </c>
      <c r="C1601" t="str">
        <f t="shared" si="24"/>
        <v>FRLoire-Atlantique</v>
      </c>
    </row>
    <row r="1602" spans="1:3">
      <c r="A1602" t="s">
        <v>4961</v>
      </c>
      <c r="B1602" t="s">
        <v>4962</v>
      </c>
      <c r="C1602" t="str">
        <f t="shared" si="24"/>
        <v>FRMaine-et-Loire</v>
      </c>
    </row>
    <row r="1603" spans="1:3">
      <c r="A1603" t="s">
        <v>4959</v>
      </c>
      <c r="B1603" t="s">
        <v>4960</v>
      </c>
      <c r="C1603" t="str">
        <f t="shared" ref="C1603:C1666" si="25">LEFT(A1603,2)&amp;B1603</f>
        <v>FRMayenne</v>
      </c>
    </row>
    <row r="1604" spans="1:3">
      <c r="A1604" t="s">
        <v>4963</v>
      </c>
      <c r="B1604" t="s">
        <v>4964</v>
      </c>
      <c r="C1604" t="str">
        <f t="shared" si="25"/>
        <v>FRSarthe</v>
      </c>
    </row>
    <row r="1605" spans="1:3">
      <c r="A1605" t="s">
        <v>4967</v>
      </c>
      <c r="B1605" t="s">
        <v>4968</v>
      </c>
      <c r="C1605" t="str">
        <f t="shared" si="25"/>
        <v>FRVendée</v>
      </c>
    </row>
    <row r="1606" spans="1:3">
      <c r="A1606" t="s">
        <v>4922</v>
      </c>
      <c r="B1606" t="s">
        <v>4923</v>
      </c>
      <c r="C1606" t="str">
        <f t="shared" si="25"/>
        <v>FRClipperton</v>
      </c>
    </row>
    <row r="1607" spans="1:3">
      <c r="A1607" t="s">
        <v>4907</v>
      </c>
      <c r="B1607" t="s">
        <v>12808</v>
      </c>
      <c r="C1607" t="str">
        <f t="shared" si="25"/>
        <v>FRSaint-Barthélemy (see also separate country code entry under BL)</v>
      </c>
    </row>
    <row r="1608" spans="1:3">
      <c r="A1608" t="s">
        <v>5040</v>
      </c>
      <c r="B1608" t="s">
        <v>12823</v>
      </c>
      <c r="C1608" t="str">
        <f t="shared" si="25"/>
        <v>FRGuyane (française) (see also separate country code entry under GF)</v>
      </c>
    </row>
    <row r="1609" spans="1:3">
      <c r="A1609" t="s">
        <v>4937</v>
      </c>
      <c r="B1609" t="s">
        <v>12810</v>
      </c>
      <c r="C1609" t="str">
        <f t="shared" si="25"/>
        <v>FRSaint-Martin (see also separate country code entry under MF)</v>
      </c>
    </row>
    <row r="1610" spans="1:3">
      <c r="A1610" t="s">
        <v>4890</v>
      </c>
      <c r="B1610" t="s">
        <v>12824</v>
      </c>
      <c r="C1610" t="str">
        <f t="shared" si="25"/>
        <v>FRMartinique (see also separate country code entry under MQ)</v>
      </c>
    </row>
    <row r="1611" spans="1:3">
      <c r="A1611" t="s">
        <v>5041</v>
      </c>
      <c r="B1611" t="s">
        <v>12825</v>
      </c>
      <c r="C1611" t="str">
        <f t="shared" si="25"/>
        <v>FRNouvelle-Calédonie (see also separate country code entry under NC)</v>
      </c>
    </row>
    <row r="1612" spans="1:3">
      <c r="A1612" t="s">
        <v>4916</v>
      </c>
      <c r="B1612" t="s">
        <v>12809</v>
      </c>
      <c r="C1612" t="str">
        <f t="shared" si="25"/>
        <v>FRPolynésie française (see also separate country code entry under PF)</v>
      </c>
    </row>
    <row r="1613" spans="1:3">
      <c r="A1613" t="s">
        <v>5042</v>
      </c>
      <c r="B1613" t="s">
        <v>12826</v>
      </c>
      <c r="C1613" t="str">
        <f t="shared" si="25"/>
        <v>FRSaint-Pierre-et-Miquelon (see also separate country code entry under PM)</v>
      </c>
    </row>
    <row r="1614" spans="1:3">
      <c r="A1614" t="s">
        <v>5057</v>
      </c>
      <c r="B1614" t="s">
        <v>12827</v>
      </c>
      <c r="C1614" t="str">
        <f t="shared" si="25"/>
        <v>FRTerres australes françaises (see also separate country code entry under TF)</v>
      </c>
    </row>
    <row r="1615" spans="1:3">
      <c r="A1615" t="s">
        <v>5058</v>
      </c>
      <c r="B1615" t="s">
        <v>12828</v>
      </c>
      <c r="C1615" t="str">
        <f t="shared" si="25"/>
        <v>FRWallis-et-Futuna (see also separate country code entry under WF)</v>
      </c>
    </row>
    <row r="1616" spans="1:3">
      <c r="A1616" t="s">
        <v>12761</v>
      </c>
      <c r="B1616" t="s">
        <v>12387</v>
      </c>
      <c r="C1616" t="str">
        <f t="shared" si="25"/>
        <v>FRGuadeloupe</v>
      </c>
    </row>
    <row r="1617" spans="1:3">
      <c r="A1617" t="s">
        <v>4864</v>
      </c>
      <c r="B1617" t="s">
        <v>12820</v>
      </c>
      <c r="C1617" t="str">
        <f t="shared" si="25"/>
        <v>FRGuadeloupe (see also separate country code entry under GP)</v>
      </c>
    </row>
    <row r="1618" spans="1:3">
      <c r="A1618" t="s">
        <v>12762</v>
      </c>
      <c r="B1618" t="s">
        <v>12388</v>
      </c>
      <c r="C1618" t="str">
        <f t="shared" si="25"/>
        <v>FRLa Réunion</v>
      </c>
    </row>
    <row r="1619" spans="1:3">
      <c r="A1619" t="s">
        <v>4917</v>
      </c>
      <c r="B1619" t="s">
        <v>12821</v>
      </c>
      <c r="C1619" t="str">
        <f t="shared" si="25"/>
        <v>FRLa Réunion (see also separate country code entry under RE)</v>
      </c>
    </row>
    <row r="1620" spans="1:3">
      <c r="A1620" t="s">
        <v>12763</v>
      </c>
      <c r="B1620" t="s">
        <v>12389</v>
      </c>
      <c r="C1620" t="str">
        <f t="shared" si="25"/>
        <v>FRMayotte</v>
      </c>
    </row>
    <row r="1621" spans="1:3">
      <c r="A1621" t="s">
        <v>5031</v>
      </c>
      <c r="B1621" t="s">
        <v>12822</v>
      </c>
      <c r="C1621" t="str">
        <f t="shared" si="25"/>
        <v>FRMayotte (see also separate country code entry under YT)</v>
      </c>
    </row>
    <row r="1622" spans="1:3">
      <c r="A1622" t="s">
        <v>12752</v>
      </c>
      <c r="B1622" t="s">
        <v>4924</v>
      </c>
      <c r="C1622" t="str">
        <f t="shared" si="25"/>
        <v>FRCorse</v>
      </c>
    </row>
    <row r="1623" spans="1:3">
      <c r="A1623" t="s">
        <v>4925</v>
      </c>
      <c r="B1623" t="s">
        <v>4926</v>
      </c>
      <c r="C1623" t="str">
        <f t="shared" si="25"/>
        <v>FRCorse-du-Sud</v>
      </c>
    </row>
    <row r="1624" spans="1:3">
      <c r="A1624" t="s">
        <v>4927</v>
      </c>
      <c r="B1624" t="s">
        <v>4928</v>
      </c>
      <c r="C1624" t="str">
        <f t="shared" si="25"/>
        <v>FRHaute-Corse</v>
      </c>
    </row>
    <row r="1625" spans="1:3">
      <c r="A1625" t="s">
        <v>5059</v>
      </c>
      <c r="B1625" t="s">
        <v>5060</v>
      </c>
      <c r="C1625" t="str">
        <f t="shared" si="25"/>
        <v>GAEstuaire</v>
      </c>
    </row>
    <row r="1626" spans="1:3">
      <c r="A1626" t="s">
        <v>5067</v>
      </c>
      <c r="B1626" t="s">
        <v>5068</v>
      </c>
      <c r="C1626" t="str">
        <f t="shared" si="25"/>
        <v>GAHaut-Ogooué</v>
      </c>
    </row>
    <row r="1627" spans="1:3">
      <c r="A1627" t="s">
        <v>5073</v>
      </c>
      <c r="B1627" t="s">
        <v>5074</v>
      </c>
      <c r="C1627" t="str">
        <f t="shared" si="25"/>
        <v>GAMoyen-Ogooué</v>
      </c>
    </row>
    <row r="1628" spans="1:3">
      <c r="A1628" t="s">
        <v>5069</v>
      </c>
      <c r="B1628" t="s">
        <v>5070</v>
      </c>
      <c r="C1628" t="str">
        <f t="shared" si="25"/>
        <v>GANgounié</v>
      </c>
    </row>
    <row r="1629" spans="1:3">
      <c r="A1629" t="s">
        <v>5075</v>
      </c>
      <c r="B1629" t="s">
        <v>5076</v>
      </c>
      <c r="C1629" t="str">
        <f t="shared" si="25"/>
        <v>GANyanga</v>
      </c>
    </row>
    <row r="1630" spans="1:3">
      <c r="A1630" t="s">
        <v>5061</v>
      </c>
      <c r="B1630" t="s">
        <v>5062</v>
      </c>
      <c r="C1630" t="str">
        <f t="shared" si="25"/>
        <v>GAOgooué-Ivindo</v>
      </c>
    </row>
    <row r="1631" spans="1:3">
      <c r="A1631" t="s">
        <v>5063</v>
      </c>
      <c r="B1631" t="s">
        <v>5064</v>
      </c>
      <c r="C1631" t="str">
        <f t="shared" si="25"/>
        <v>GAOgooué-Lolo</v>
      </c>
    </row>
    <row r="1632" spans="1:3">
      <c r="A1632" t="s">
        <v>5065</v>
      </c>
      <c r="B1632" t="s">
        <v>5066</v>
      </c>
      <c r="C1632" t="str">
        <f t="shared" si="25"/>
        <v>GAOgooué-Maritime</v>
      </c>
    </row>
    <row r="1633" spans="1:3">
      <c r="A1633" t="s">
        <v>5071</v>
      </c>
      <c r="B1633" t="s">
        <v>5072</v>
      </c>
      <c r="C1633" t="str">
        <f t="shared" si="25"/>
        <v>GAWoleu-Ntem</v>
      </c>
    </row>
    <row r="1634" spans="1:3">
      <c r="A1634" t="s">
        <v>5095</v>
      </c>
      <c r="B1634" t="s">
        <v>5096</v>
      </c>
      <c r="C1634" t="str">
        <f t="shared" si="25"/>
        <v>GBAberdeenshire</v>
      </c>
    </row>
    <row r="1635" spans="1:3">
      <c r="A1635" t="s">
        <v>5125</v>
      </c>
      <c r="B1635" t="s">
        <v>5126</v>
      </c>
      <c r="C1635" t="str">
        <f t="shared" si="25"/>
        <v>GBAberdeen City</v>
      </c>
    </row>
    <row r="1636" spans="1:3">
      <c r="A1636" t="s">
        <v>5103</v>
      </c>
      <c r="B1636" t="s">
        <v>5104</v>
      </c>
      <c r="C1636" t="str">
        <f t="shared" si="25"/>
        <v>GBArgyll and Bute</v>
      </c>
    </row>
    <row r="1637" spans="1:3">
      <c r="A1637" t="s">
        <v>5081</v>
      </c>
      <c r="B1637" t="s">
        <v>5082</v>
      </c>
      <c r="C1637" t="str">
        <f t="shared" si="25"/>
        <v>GBAngus</v>
      </c>
    </row>
    <row r="1638" spans="1:3">
      <c r="A1638" t="s">
        <v>5105</v>
      </c>
      <c r="B1638" t="s">
        <v>5106</v>
      </c>
      <c r="C1638" t="str">
        <f t="shared" si="25"/>
        <v>GBClackmannanshire</v>
      </c>
    </row>
    <row r="1639" spans="1:3">
      <c r="A1639" t="s">
        <v>5089</v>
      </c>
      <c r="B1639" t="s">
        <v>5090</v>
      </c>
      <c r="C1639" t="str">
        <f t="shared" si="25"/>
        <v>GBDumfries and Galloway</v>
      </c>
    </row>
    <row r="1640" spans="1:3">
      <c r="A1640" t="s">
        <v>5127</v>
      </c>
      <c r="B1640" t="s">
        <v>5128</v>
      </c>
      <c r="C1640" t="str">
        <f t="shared" si="25"/>
        <v>GBDundee City</v>
      </c>
    </row>
    <row r="1641" spans="1:3">
      <c r="A1641" t="s">
        <v>5129</v>
      </c>
      <c r="B1641" t="s">
        <v>5130</v>
      </c>
      <c r="C1641" t="str">
        <f t="shared" si="25"/>
        <v>GBEast Ayrshire</v>
      </c>
    </row>
    <row r="1642" spans="1:3">
      <c r="A1642" t="s">
        <v>5139</v>
      </c>
      <c r="B1642" t="s">
        <v>5140</v>
      </c>
      <c r="C1642" t="str">
        <f t="shared" si="25"/>
        <v>GBEdinburgh, City of</v>
      </c>
    </row>
    <row r="1643" spans="1:3">
      <c r="A1643" t="s">
        <v>5107</v>
      </c>
      <c r="B1643" t="s">
        <v>5108</v>
      </c>
      <c r="C1643" t="str">
        <f t="shared" si="25"/>
        <v>GBEast Dunbartonshire</v>
      </c>
    </row>
    <row r="1644" spans="1:3">
      <c r="A1644" t="s">
        <v>5091</v>
      </c>
      <c r="B1644" t="s">
        <v>5092</v>
      </c>
      <c r="C1644" t="str">
        <f t="shared" si="25"/>
        <v>GBEast Lothian</v>
      </c>
    </row>
    <row r="1645" spans="1:3">
      <c r="A1645" t="s">
        <v>5097</v>
      </c>
      <c r="B1645" t="s">
        <v>5098</v>
      </c>
      <c r="C1645" t="str">
        <f t="shared" si="25"/>
        <v>GBEilean Siar</v>
      </c>
    </row>
    <row r="1646" spans="1:3">
      <c r="A1646" t="s">
        <v>5131</v>
      </c>
      <c r="B1646" t="s">
        <v>5132</v>
      </c>
      <c r="C1646" t="str">
        <f t="shared" si="25"/>
        <v>GBEast Renfrewshire</v>
      </c>
    </row>
    <row r="1647" spans="1:3">
      <c r="A1647" t="s">
        <v>5083</v>
      </c>
      <c r="B1647" t="s">
        <v>5084</v>
      </c>
      <c r="C1647" t="str">
        <f t="shared" si="25"/>
        <v>GBFalkirk</v>
      </c>
    </row>
    <row r="1648" spans="1:3">
      <c r="A1648" t="s">
        <v>5109</v>
      </c>
      <c r="B1648" t="s">
        <v>5110</v>
      </c>
      <c r="C1648" t="str">
        <f t="shared" si="25"/>
        <v>GBFife</v>
      </c>
    </row>
    <row r="1649" spans="1:3">
      <c r="A1649" t="s">
        <v>5085</v>
      </c>
      <c r="B1649" t="s">
        <v>5086</v>
      </c>
      <c r="C1649" t="str">
        <f t="shared" si="25"/>
        <v>GBGlasgow City</v>
      </c>
    </row>
    <row r="1650" spans="1:3">
      <c r="A1650" t="s">
        <v>5133</v>
      </c>
      <c r="B1650" t="s">
        <v>5134</v>
      </c>
      <c r="C1650" t="str">
        <f t="shared" si="25"/>
        <v>GBHighland</v>
      </c>
    </row>
    <row r="1651" spans="1:3">
      <c r="A1651" t="s">
        <v>5135</v>
      </c>
      <c r="B1651" t="s">
        <v>5136</v>
      </c>
      <c r="C1651" t="str">
        <f t="shared" si="25"/>
        <v>GBInverclyde</v>
      </c>
    </row>
    <row r="1652" spans="1:3">
      <c r="A1652" t="s">
        <v>5111</v>
      </c>
      <c r="B1652" t="s">
        <v>5112</v>
      </c>
      <c r="C1652" t="str">
        <f t="shared" si="25"/>
        <v>GBMidlothian</v>
      </c>
    </row>
    <row r="1653" spans="1:3">
      <c r="A1653" t="s">
        <v>5087</v>
      </c>
      <c r="B1653" t="s">
        <v>5088</v>
      </c>
      <c r="C1653" t="str">
        <f t="shared" si="25"/>
        <v>GBMoray</v>
      </c>
    </row>
    <row r="1654" spans="1:3">
      <c r="A1654" t="s">
        <v>5099</v>
      </c>
      <c r="B1654" t="s">
        <v>5100</v>
      </c>
      <c r="C1654" t="str">
        <f t="shared" si="25"/>
        <v>GBNorth Ayrshire</v>
      </c>
    </row>
    <row r="1655" spans="1:3">
      <c r="A1655" t="s">
        <v>5077</v>
      </c>
      <c r="B1655" t="s">
        <v>5078</v>
      </c>
      <c r="C1655" t="str">
        <f t="shared" si="25"/>
        <v>GBNorth Lanarkshire</v>
      </c>
    </row>
    <row r="1656" spans="1:3">
      <c r="A1656" t="s">
        <v>5113</v>
      </c>
      <c r="B1656" t="s">
        <v>5114</v>
      </c>
      <c r="C1656" t="str">
        <f t="shared" si="25"/>
        <v>GBOrkney Islands</v>
      </c>
    </row>
    <row r="1657" spans="1:3">
      <c r="A1657" t="s">
        <v>5137</v>
      </c>
      <c r="B1657" t="s">
        <v>5138</v>
      </c>
      <c r="C1657" t="str">
        <f t="shared" si="25"/>
        <v>GBPerth and Kinross</v>
      </c>
    </row>
    <row r="1658" spans="1:3">
      <c r="A1658" t="s">
        <v>5079</v>
      </c>
      <c r="B1658" t="s">
        <v>5080</v>
      </c>
      <c r="C1658" t="str">
        <f t="shared" si="25"/>
        <v>GBRenfrewshire</v>
      </c>
    </row>
    <row r="1659" spans="1:3">
      <c r="A1659" t="s">
        <v>5093</v>
      </c>
      <c r="B1659" t="s">
        <v>5094</v>
      </c>
      <c r="C1659" t="str">
        <f t="shared" si="25"/>
        <v>GBSouth Ayrshire</v>
      </c>
    </row>
    <row r="1660" spans="1:3">
      <c r="A1660" t="s">
        <v>5115</v>
      </c>
      <c r="B1660" t="s">
        <v>5116</v>
      </c>
      <c r="C1660" t="str">
        <f t="shared" si="25"/>
        <v>GBScottish Borders, The</v>
      </c>
    </row>
    <row r="1661" spans="1:3">
      <c r="A1661" t="s">
        <v>5117</v>
      </c>
      <c r="B1661" t="s">
        <v>5118</v>
      </c>
      <c r="C1661" t="str">
        <f t="shared" si="25"/>
        <v>GBSouth Lanarkshire</v>
      </c>
    </row>
    <row r="1662" spans="1:3">
      <c r="A1662" t="s">
        <v>5119</v>
      </c>
      <c r="B1662" t="s">
        <v>5120</v>
      </c>
      <c r="C1662" t="str">
        <f t="shared" si="25"/>
        <v>GBStirling</v>
      </c>
    </row>
    <row r="1663" spans="1:3">
      <c r="A1663" t="s">
        <v>5123</v>
      </c>
      <c r="B1663" t="s">
        <v>5124</v>
      </c>
      <c r="C1663" t="str">
        <f t="shared" si="25"/>
        <v>GBWest Dunbartonshire</v>
      </c>
    </row>
    <row r="1664" spans="1:3">
      <c r="A1664" t="s">
        <v>5101</v>
      </c>
      <c r="B1664" t="s">
        <v>5102</v>
      </c>
      <c r="C1664" t="str">
        <f t="shared" si="25"/>
        <v>GBWest Lothian</v>
      </c>
    </row>
    <row r="1665" spans="1:3">
      <c r="A1665" t="s">
        <v>5121</v>
      </c>
      <c r="B1665" t="s">
        <v>5122</v>
      </c>
      <c r="C1665" t="str">
        <f t="shared" si="25"/>
        <v>GBShetland Islands</v>
      </c>
    </row>
    <row r="1666" spans="1:3">
      <c r="A1666" t="s">
        <v>5464</v>
      </c>
      <c r="B1666" t="s">
        <v>5465</v>
      </c>
      <c r="C1666" t="str">
        <f t="shared" si="25"/>
        <v>GBBuckinghamshire</v>
      </c>
    </row>
    <row r="1667" spans="1:3">
      <c r="A1667" t="s">
        <v>5468</v>
      </c>
      <c r="B1667" t="s">
        <v>5469</v>
      </c>
      <c r="C1667" t="str">
        <f t="shared" ref="C1667:C1730" si="26">LEFT(A1667,2)&amp;B1667</f>
        <v>GBCambridgeshire</v>
      </c>
    </row>
    <row r="1668" spans="1:3">
      <c r="A1668" t="s">
        <v>5429</v>
      </c>
      <c r="B1668" t="s">
        <v>5430</v>
      </c>
      <c r="C1668" t="str">
        <f t="shared" si="26"/>
        <v>GBCumbria</v>
      </c>
    </row>
    <row r="1669" spans="1:3">
      <c r="A1669" t="s">
        <v>5389</v>
      </c>
      <c r="B1669" t="s">
        <v>5390</v>
      </c>
      <c r="C1669" t="str">
        <f t="shared" si="26"/>
        <v>GBDerbyshire</v>
      </c>
    </row>
    <row r="1670" spans="1:3">
      <c r="A1670" t="s">
        <v>5315</v>
      </c>
      <c r="B1670" t="s">
        <v>5316</v>
      </c>
      <c r="C1670" t="str">
        <f t="shared" si="26"/>
        <v>GBDevon</v>
      </c>
    </row>
    <row r="1671" spans="1:3">
      <c r="A1671" t="s">
        <v>5391</v>
      </c>
      <c r="B1671" t="s">
        <v>5392</v>
      </c>
      <c r="C1671" t="str">
        <f t="shared" si="26"/>
        <v>GBDorset</v>
      </c>
    </row>
    <row r="1672" spans="1:3">
      <c r="A1672" t="s">
        <v>5359</v>
      </c>
      <c r="B1672" t="s">
        <v>5360</v>
      </c>
      <c r="C1672" t="str">
        <f t="shared" si="26"/>
        <v>GBEssex</v>
      </c>
    </row>
    <row r="1673" spans="1:3">
      <c r="A1673" t="s">
        <v>5436</v>
      </c>
      <c r="B1673" t="s">
        <v>5437</v>
      </c>
      <c r="C1673" t="str">
        <f t="shared" si="26"/>
        <v>GBEast Sussex</v>
      </c>
    </row>
    <row r="1674" spans="1:3">
      <c r="A1674" t="s">
        <v>5319</v>
      </c>
      <c r="B1674" t="s">
        <v>5320</v>
      </c>
      <c r="C1674" t="str">
        <f t="shared" si="26"/>
        <v>GBGloucestershire</v>
      </c>
    </row>
    <row r="1675" spans="1:3">
      <c r="A1675" t="s">
        <v>5279</v>
      </c>
      <c r="B1675" t="s">
        <v>5280</v>
      </c>
      <c r="C1675" t="str">
        <f t="shared" si="26"/>
        <v>GBHampshire</v>
      </c>
    </row>
    <row r="1676" spans="1:3">
      <c r="A1676" t="s">
        <v>5239</v>
      </c>
      <c r="B1676" t="s">
        <v>5240</v>
      </c>
      <c r="C1676" t="str">
        <f t="shared" si="26"/>
        <v>GBHertfordshire</v>
      </c>
    </row>
    <row r="1677" spans="1:3">
      <c r="A1677" t="s">
        <v>5367</v>
      </c>
      <c r="B1677" t="s">
        <v>5368</v>
      </c>
      <c r="C1677" t="str">
        <f t="shared" si="26"/>
        <v>GBKent</v>
      </c>
    </row>
    <row r="1678" spans="1:3">
      <c r="A1678" t="s">
        <v>5401</v>
      </c>
      <c r="B1678" t="s">
        <v>5402</v>
      </c>
      <c r="C1678" t="str">
        <f t="shared" si="26"/>
        <v>GBLancashire</v>
      </c>
    </row>
    <row r="1679" spans="1:3">
      <c r="A1679" t="s">
        <v>5243</v>
      </c>
      <c r="B1679" t="s">
        <v>5244</v>
      </c>
      <c r="C1679" t="str">
        <f t="shared" si="26"/>
        <v>GBLeicestershire</v>
      </c>
    </row>
    <row r="1680" spans="1:3">
      <c r="A1680" t="s">
        <v>5405</v>
      </c>
      <c r="B1680" t="s">
        <v>5406</v>
      </c>
      <c r="C1680" t="str">
        <f t="shared" si="26"/>
        <v>GBLincolnshire</v>
      </c>
    </row>
    <row r="1681" spans="1:3">
      <c r="A1681" t="s">
        <v>5215</v>
      </c>
      <c r="B1681" t="s">
        <v>5216</v>
      </c>
      <c r="C1681" t="str">
        <f t="shared" si="26"/>
        <v>GBNorfolk</v>
      </c>
    </row>
    <row r="1682" spans="1:3">
      <c r="A1682" t="s">
        <v>5442</v>
      </c>
      <c r="B1682" t="s">
        <v>5443</v>
      </c>
      <c r="C1682" t="str">
        <f t="shared" si="26"/>
        <v>GBNorthamptonshire</v>
      </c>
    </row>
    <row r="1683" spans="1:3">
      <c r="A1683" t="s">
        <v>5444</v>
      </c>
      <c r="B1683" t="s">
        <v>5445</v>
      </c>
      <c r="C1683" t="str">
        <f t="shared" si="26"/>
        <v>GBNottinghamshire</v>
      </c>
    </row>
    <row r="1684" spans="1:3">
      <c r="A1684" t="s">
        <v>5283</v>
      </c>
      <c r="B1684" t="s">
        <v>5284</v>
      </c>
      <c r="C1684" t="str">
        <f t="shared" si="26"/>
        <v>GBNorth Yorkshire</v>
      </c>
    </row>
    <row r="1685" spans="1:3">
      <c r="A1685" t="s">
        <v>5285</v>
      </c>
      <c r="B1685" t="s">
        <v>5286</v>
      </c>
      <c r="C1685" t="str">
        <f t="shared" si="26"/>
        <v>GBOxfordshire</v>
      </c>
    </row>
    <row r="1686" spans="1:3">
      <c r="A1686" t="s">
        <v>5249</v>
      </c>
      <c r="B1686" t="s">
        <v>5250</v>
      </c>
      <c r="C1686" t="str">
        <f t="shared" si="26"/>
        <v>GBSuffolk</v>
      </c>
    </row>
    <row r="1687" spans="1:3">
      <c r="A1687" t="s">
        <v>5454</v>
      </c>
      <c r="B1687" t="s">
        <v>5455</v>
      </c>
      <c r="C1687" t="str">
        <f t="shared" si="26"/>
        <v>GBSomerset</v>
      </c>
    </row>
    <row r="1688" spans="1:3">
      <c r="A1688" t="s">
        <v>5251</v>
      </c>
      <c r="B1688" t="s">
        <v>5252</v>
      </c>
      <c r="C1688" t="str">
        <f t="shared" si="26"/>
        <v>GBSurrey</v>
      </c>
    </row>
    <row r="1689" spans="1:3">
      <c r="A1689" t="s">
        <v>5413</v>
      </c>
      <c r="B1689" t="s">
        <v>5414</v>
      </c>
      <c r="C1689" t="str">
        <f t="shared" si="26"/>
        <v>GBStaffordshire</v>
      </c>
    </row>
    <row r="1690" spans="1:3">
      <c r="A1690" t="s">
        <v>5385</v>
      </c>
      <c r="B1690" t="s">
        <v>5386</v>
      </c>
      <c r="C1690" t="str">
        <f t="shared" si="26"/>
        <v>GBWarwickshire</v>
      </c>
    </row>
    <row r="1691" spans="1:3">
      <c r="A1691" t="s">
        <v>5263</v>
      </c>
      <c r="B1691" t="s">
        <v>5264</v>
      </c>
      <c r="C1691" t="str">
        <f t="shared" si="26"/>
        <v>GBWorcestershire</v>
      </c>
    </row>
    <row r="1692" spans="1:3">
      <c r="A1692" t="s">
        <v>5265</v>
      </c>
      <c r="B1692" t="s">
        <v>5266</v>
      </c>
      <c r="C1692" t="str">
        <f t="shared" si="26"/>
        <v>GBWest Sussex</v>
      </c>
    </row>
    <row r="1693" spans="1:3">
      <c r="A1693" t="s">
        <v>5191</v>
      </c>
      <c r="B1693" t="s">
        <v>15282</v>
      </c>
      <c r="C1693" t="str">
        <f t="shared" si="26"/>
        <v>GBArmagh City, Banbridge and Craigavon</v>
      </c>
    </row>
    <row r="1694" spans="1:3">
      <c r="A1694" t="s">
        <v>5189</v>
      </c>
      <c r="B1694" t="s">
        <v>5190</v>
      </c>
      <c r="C1694" t="str">
        <f t="shared" si="26"/>
        <v>GBArds and North Down</v>
      </c>
    </row>
    <row r="1695" spans="1:3">
      <c r="A1695" t="s">
        <v>5187</v>
      </c>
      <c r="B1695" t="s">
        <v>5188</v>
      </c>
      <c r="C1695" t="str">
        <f t="shared" si="26"/>
        <v>GBAntrim and Newtownabbey</v>
      </c>
    </row>
    <row r="1696" spans="1:3">
      <c r="A1696" t="s">
        <v>5185</v>
      </c>
      <c r="B1696" t="s">
        <v>5186</v>
      </c>
      <c r="C1696" t="str">
        <f t="shared" si="26"/>
        <v>GBBelfast</v>
      </c>
    </row>
    <row r="1697" spans="1:3">
      <c r="A1697" t="s">
        <v>5192</v>
      </c>
      <c r="B1697" t="s">
        <v>5193</v>
      </c>
      <c r="C1697" t="str">
        <f t="shared" si="26"/>
        <v>GBCauseway Coast and Glens</v>
      </c>
    </row>
    <row r="1698" spans="1:3">
      <c r="A1698" t="s">
        <v>5194</v>
      </c>
      <c r="B1698" t="s">
        <v>15283</v>
      </c>
      <c r="C1698" t="str">
        <f t="shared" si="26"/>
        <v>GBDerry City and Strabane</v>
      </c>
    </row>
    <row r="1699" spans="1:3">
      <c r="A1699" t="s">
        <v>5195</v>
      </c>
      <c r="B1699" t="s">
        <v>5196</v>
      </c>
      <c r="C1699" t="str">
        <f t="shared" si="26"/>
        <v>GBFermanagh and Omagh</v>
      </c>
    </row>
    <row r="1700" spans="1:3">
      <c r="A1700" t="s">
        <v>5197</v>
      </c>
      <c r="B1700" t="s">
        <v>5198</v>
      </c>
      <c r="C1700" t="str">
        <f t="shared" si="26"/>
        <v>GBLisburn and Castlereagh</v>
      </c>
    </row>
    <row r="1701" spans="1:3">
      <c r="A1701" t="s">
        <v>5199</v>
      </c>
      <c r="B1701" t="s">
        <v>5200</v>
      </c>
      <c r="C1701" t="str">
        <f t="shared" si="26"/>
        <v>GBMid and East Antrim</v>
      </c>
    </row>
    <row r="1702" spans="1:3">
      <c r="A1702" t="s">
        <v>5201</v>
      </c>
      <c r="B1702" t="s">
        <v>5202</v>
      </c>
      <c r="C1702" t="str">
        <f t="shared" si="26"/>
        <v>GBMid Ulster</v>
      </c>
    </row>
    <row r="1703" spans="1:3">
      <c r="A1703" t="s">
        <v>5203</v>
      </c>
      <c r="B1703" t="s">
        <v>5204</v>
      </c>
      <c r="C1703" t="str">
        <f t="shared" si="26"/>
        <v>GBNewry, Mourne and Down</v>
      </c>
    </row>
    <row r="1704" spans="1:3">
      <c r="A1704" t="s">
        <v>5161</v>
      </c>
      <c r="B1704" t="s">
        <v>5162</v>
      </c>
      <c r="C1704" t="str">
        <f t="shared" si="26"/>
        <v>GBIsle of Anglesey [Sir Ynys Môn GB-YNM]</v>
      </c>
    </row>
    <row r="1705" spans="1:3">
      <c r="A1705" t="s">
        <v>5229</v>
      </c>
      <c r="B1705" t="s">
        <v>5230</v>
      </c>
      <c r="C1705" t="str">
        <f t="shared" si="26"/>
        <v>GBBath and North East Somerset</v>
      </c>
    </row>
    <row r="1706" spans="1:3">
      <c r="A1706" t="s">
        <v>5419</v>
      </c>
      <c r="B1706" t="s">
        <v>5420</v>
      </c>
      <c r="C1706" t="str">
        <f t="shared" si="26"/>
        <v>GBBlackburn with Darwen</v>
      </c>
    </row>
    <row r="1707" spans="1:3">
      <c r="A1707" t="s">
        <v>5460</v>
      </c>
      <c r="B1707" t="s">
        <v>5461</v>
      </c>
      <c r="C1707" t="str">
        <f t="shared" si="26"/>
        <v>GBBedford</v>
      </c>
    </row>
    <row r="1708" spans="1:3">
      <c r="A1708" t="s">
        <v>5181</v>
      </c>
      <c r="B1708" t="s">
        <v>5182</v>
      </c>
      <c r="C1708" t="str">
        <f t="shared" si="26"/>
        <v>GBBridgend [Pen-y-bont ar Ogwr GB-POG]</v>
      </c>
    </row>
    <row r="1709" spans="1:3">
      <c r="A1709" t="s">
        <v>5147</v>
      </c>
      <c r="B1709" t="s">
        <v>5148</v>
      </c>
      <c r="C1709" t="str">
        <f t="shared" si="26"/>
        <v>GBBlaenau Gwent</v>
      </c>
    </row>
    <row r="1710" spans="1:3">
      <c r="A1710" t="s">
        <v>5269</v>
      </c>
      <c r="B1710" t="s">
        <v>5270</v>
      </c>
      <c r="C1710" t="str">
        <f t="shared" si="26"/>
        <v>GBBournemouth</v>
      </c>
    </row>
    <row r="1711" spans="1:3">
      <c r="A1711" t="s">
        <v>5351</v>
      </c>
      <c r="B1711" t="s">
        <v>5352</v>
      </c>
      <c r="C1711" t="str">
        <f t="shared" si="26"/>
        <v>GBBrighton and Hove</v>
      </c>
    </row>
    <row r="1712" spans="1:3">
      <c r="A1712" t="s">
        <v>5233</v>
      </c>
      <c r="B1712" t="s">
        <v>5234</v>
      </c>
      <c r="C1712" t="str">
        <f t="shared" si="26"/>
        <v>GBBlackpool</v>
      </c>
    </row>
    <row r="1713" spans="1:3">
      <c r="A1713" t="s">
        <v>5425</v>
      </c>
      <c r="B1713" t="s">
        <v>5426</v>
      </c>
      <c r="C1713" t="str">
        <f t="shared" si="26"/>
        <v>GBBracknell Forest</v>
      </c>
    </row>
    <row r="1714" spans="1:3">
      <c r="A1714" t="s">
        <v>5466</v>
      </c>
      <c r="B1714" t="s">
        <v>5467</v>
      </c>
      <c r="C1714" t="str">
        <f t="shared" si="26"/>
        <v>GBBristol, City of</v>
      </c>
    </row>
    <row r="1715" spans="1:3">
      <c r="A1715" t="s">
        <v>5163</v>
      </c>
      <c r="B1715" t="s">
        <v>5164</v>
      </c>
      <c r="C1715" t="str">
        <f t="shared" si="26"/>
        <v>GBCaerphilly [Caerffili GB-CAF]</v>
      </c>
    </row>
    <row r="1716" spans="1:3">
      <c r="A1716" t="s">
        <v>5427</v>
      </c>
      <c r="B1716" t="s">
        <v>5428</v>
      </c>
      <c r="C1716" t="str">
        <f t="shared" si="26"/>
        <v>GBCentral Bedfordshire</v>
      </c>
    </row>
    <row r="1717" spans="1:3">
      <c r="A1717" t="s">
        <v>5169</v>
      </c>
      <c r="B1717" t="s">
        <v>5170</v>
      </c>
      <c r="C1717" t="str">
        <f t="shared" si="26"/>
        <v>GBCeredigion [Sir Ceredigion]</v>
      </c>
    </row>
    <row r="1718" spans="1:3">
      <c r="A1718" t="s">
        <v>5275</v>
      </c>
      <c r="B1718" t="s">
        <v>5276</v>
      </c>
      <c r="C1718" t="str">
        <f t="shared" si="26"/>
        <v>GBCheshire East</v>
      </c>
    </row>
    <row r="1719" spans="1:3">
      <c r="A1719" t="s">
        <v>5235</v>
      </c>
      <c r="B1719" t="s">
        <v>5236</v>
      </c>
      <c r="C1719" t="str">
        <f t="shared" si="26"/>
        <v>GBCheshire West and Chester</v>
      </c>
    </row>
    <row r="1720" spans="1:3">
      <c r="A1720" t="s">
        <v>5149</v>
      </c>
      <c r="B1720" t="s">
        <v>5150</v>
      </c>
      <c r="C1720" t="str">
        <f t="shared" si="26"/>
        <v>GBCarmarthenshire [Sir Gaerfyrddin GB-GFY]</v>
      </c>
    </row>
    <row r="1721" spans="1:3">
      <c r="A1721" t="s">
        <v>5277</v>
      </c>
      <c r="B1721" t="s">
        <v>5278</v>
      </c>
      <c r="C1721" t="str">
        <f t="shared" si="26"/>
        <v>GBCornwall</v>
      </c>
    </row>
    <row r="1722" spans="1:3">
      <c r="A1722" t="s">
        <v>5177</v>
      </c>
      <c r="B1722" t="s">
        <v>5178</v>
      </c>
      <c r="C1722" t="str">
        <f t="shared" si="26"/>
        <v>GBCardiff [Caerdydd GB-CRD]</v>
      </c>
    </row>
    <row r="1723" spans="1:3">
      <c r="A1723" t="s">
        <v>5183</v>
      </c>
      <c r="B1723" t="s">
        <v>5184</v>
      </c>
      <c r="C1723" t="str">
        <f t="shared" si="26"/>
        <v>GBConwy</v>
      </c>
    </row>
    <row r="1724" spans="1:3">
      <c r="A1724" t="s">
        <v>5355</v>
      </c>
      <c r="B1724" t="s">
        <v>5356</v>
      </c>
      <c r="C1724" t="str">
        <f t="shared" si="26"/>
        <v>GBDarlington</v>
      </c>
    </row>
    <row r="1725" spans="1:3">
      <c r="A1725" t="s">
        <v>5151</v>
      </c>
      <c r="B1725" t="s">
        <v>5152</v>
      </c>
      <c r="C1725" t="str">
        <f t="shared" si="26"/>
        <v>GBDenbighshire [Sir Ddinbych GB-DDB]</v>
      </c>
    </row>
    <row r="1726" spans="1:3">
      <c r="A1726" t="s">
        <v>5313</v>
      </c>
      <c r="B1726" t="s">
        <v>5314</v>
      </c>
      <c r="C1726" t="str">
        <f t="shared" si="26"/>
        <v>GBDerby</v>
      </c>
    </row>
    <row r="1727" spans="1:3">
      <c r="A1727" t="s">
        <v>5434</v>
      </c>
      <c r="B1727" t="s">
        <v>5435</v>
      </c>
      <c r="C1727" t="str">
        <f t="shared" si="26"/>
        <v>GBDurham County</v>
      </c>
    </row>
    <row r="1728" spans="1:3">
      <c r="A1728" t="s">
        <v>5357</v>
      </c>
      <c r="B1728" t="s">
        <v>5358</v>
      </c>
      <c r="C1728" t="str">
        <f t="shared" si="26"/>
        <v>GBEast Riding of Yorkshire</v>
      </c>
    </row>
    <row r="1729" spans="1:3">
      <c r="A1729" t="s">
        <v>5153</v>
      </c>
      <c r="B1729" t="s">
        <v>5154</v>
      </c>
      <c r="C1729" t="str">
        <f t="shared" si="26"/>
        <v>GBFlintshire [Sir y Fflint GB-FFL]</v>
      </c>
    </row>
    <row r="1730" spans="1:3">
      <c r="A1730" t="s">
        <v>5165</v>
      </c>
      <c r="B1730" t="s">
        <v>5166</v>
      </c>
      <c r="C1730" t="str">
        <f t="shared" si="26"/>
        <v>GBGwynedd</v>
      </c>
    </row>
    <row r="1731" spans="1:3">
      <c r="A1731" t="s">
        <v>5207</v>
      </c>
      <c r="B1731" t="s">
        <v>5208</v>
      </c>
      <c r="C1731" t="str">
        <f t="shared" ref="C1731:C1794" si="27">LEFT(A1731,2)&amp;B1731</f>
        <v>GBHalton</v>
      </c>
    </row>
    <row r="1732" spans="1:3">
      <c r="A1732" t="s">
        <v>5438</v>
      </c>
      <c r="B1732" t="s">
        <v>5439</v>
      </c>
      <c r="C1732" t="str">
        <f t="shared" si="27"/>
        <v>GBHerefordshire</v>
      </c>
    </row>
    <row r="1733" spans="1:3">
      <c r="A1733" t="s">
        <v>5365</v>
      </c>
      <c r="B1733" t="s">
        <v>5366</v>
      </c>
      <c r="C1733" t="str">
        <f t="shared" si="27"/>
        <v>GBHartlepool</v>
      </c>
    </row>
    <row r="1734" spans="1:3">
      <c r="A1734" t="s">
        <v>5227</v>
      </c>
      <c r="B1734" t="s">
        <v>5228</v>
      </c>
      <c r="C1734" t="str">
        <f t="shared" si="27"/>
        <v>GBIsles of Scilly</v>
      </c>
    </row>
    <row r="1735" spans="1:3">
      <c r="A1735" t="s">
        <v>5325</v>
      </c>
      <c r="B1735" t="s">
        <v>5326</v>
      </c>
      <c r="C1735" t="str">
        <f t="shared" si="27"/>
        <v>GBIsle of Wight</v>
      </c>
    </row>
    <row r="1736" spans="1:3">
      <c r="A1736" t="s">
        <v>5211</v>
      </c>
      <c r="B1736" t="s">
        <v>5212</v>
      </c>
      <c r="C1736" t="str">
        <f t="shared" si="27"/>
        <v>GBKingston upon Hull</v>
      </c>
    </row>
    <row r="1737" spans="1:3">
      <c r="A1737" t="s">
        <v>5369</v>
      </c>
      <c r="B1737" t="s">
        <v>5370</v>
      </c>
      <c r="C1737" t="str">
        <f t="shared" si="27"/>
        <v>GBLeicester</v>
      </c>
    </row>
    <row r="1738" spans="1:3">
      <c r="A1738" t="s">
        <v>5476</v>
      </c>
      <c r="B1738" t="s">
        <v>5477</v>
      </c>
      <c r="C1738" t="str">
        <f t="shared" si="27"/>
        <v>GBLuton</v>
      </c>
    </row>
    <row r="1739" spans="1:3">
      <c r="A1739" t="s">
        <v>5371</v>
      </c>
      <c r="B1739" t="s">
        <v>5372</v>
      </c>
      <c r="C1739" t="str">
        <f t="shared" si="27"/>
        <v>GBMiddlesbrough</v>
      </c>
    </row>
    <row r="1740" spans="1:3">
      <c r="A1740" t="s">
        <v>5440</v>
      </c>
      <c r="B1740" t="s">
        <v>5441</v>
      </c>
      <c r="C1740" t="str">
        <f t="shared" si="27"/>
        <v>GBMedway</v>
      </c>
    </row>
    <row r="1741" spans="1:3">
      <c r="A1741" t="s">
        <v>5480</v>
      </c>
      <c r="B1741" t="s">
        <v>5481</v>
      </c>
      <c r="C1741" t="str">
        <f t="shared" si="27"/>
        <v>GBMilton Keynes</v>
      </c>
    </row>
    <row r="1742" spans="1:3">
      <c r="A1742" t="s">
        <v>5171</v>
      </c>
      <c r="B1742" t="s">
        <v>5172</v>
      </c>
      <c r="C1742" t="str">
        <f t="shared" si="27"/>
        <v>GBMonmouthshire [Sir Fynwy GB-FYN]</v>
      </c>
    </row>
    <row r="1743" spans="1:3">
      <c r="A1743" t="s">
        <v>5155</v>
      </c>
      <c r="B1743" t="s">
        <v>5156</v>
      </c>
      <c r="C1743" t="str">
        <f t="shared" si="27"/>
        <v>GBMerthyr Tydfil [Merthyr Tudful GB-MTU]</v>
      </c>
    </row>
    <row r="1744" spans="1:3">
      <c r="A1744" t="s">
        <v>5407</v>
      </c>
      <c r="B1744" t="s">
        <v>5408</v>
      </c>
      <c r="C1744" t="str">
        <f t="shared" si="27"/>
        <v>GBNorthumberland</v>
      </c>
    </row>
    <row r="1745" spans="1:3">
      <c r="A1745" t="s">
        <v>5213</v>
      </c>
      <c r="B1745" t="s">
        <v>5214</v>
      </c>
      <c r="C1745" t="str">
        <f t="shared" si="27"/>
        <v>GBNorth East Lincolnshire</v>
      </c>
    </row>
    <row r="1746" spans="1:3">
      <c r="A1746" t="s">
        <v>5337</v>
      </c>
      <c r="B1746" t="s">
        <v>5338</v>
      </c>
      <c r="C1746" t="str">
        <f t="shared" si="27"/>
        <v>GBNottingham</v>
      </c>
    </row>
    <row r="1747" spans="1:3">
      <c r="A1747" t="s">
        <v>5482</v>
      </c>
      <c r="B1747" t="s">
        <v>5483</v>
      </c>
      <c r="C1747" t="str">
        <f t="shared" si="27"/>
        <v>GBNorth Lincolnshire</v>
      </c>
    </row>
    <row r="1748" spans="1:3">
      <c r="A1748" t="s">
        <v>5484</v>
      </c>
      <c r="B1748" t="s">
        <v>5485</v>
      </c>
      <c r="C1748" t="str">
        <f t="shared" si="27"/>
        <v>GBNorth Somerset</v>
      </c>
    </row>
    <row r="1749" spans="1:3">
      <c r="A1749" t="s">
        <v>5141</v>
      </c>
      <c r="B1749" t="s">
        <v>5142</v>
      </c>
      <c r="C1749" t="str">
        <f t="shared" si="27"/>
        <v>GBNeath Port Talbot [Castell-nedd Port Talbot GB-CTL]</v>
      </c>
    </row>
    <row r="1750" spans="1:3">
      <c r="A1750" t="s">
        <v>5145</v>
      </c>
      <c r="B1750" t="s">
        <v>5146</v>
      </c>
      <c r="C1750" t="str">
        <f t="shared" si="27"/>
        <v>GBNewport [Casnewydd GB-CNW]</v>
      </c>
    </row>
    <row r="1751" spans="1:3">
      <c r="A1751" t="s">
        <v>5173</v>
      </c>
      <c r="B1751" t="s">
        <v>5174</v>
      </c>
      <c r="C1751" t="str">
        <f t="shared" si="27"/>
        <v>GBPembrokeshire [Sir Benfro GB-BNF]</v>
      </c>
    </row>
    <row r="1752" spans="1:3">
      <c r="A1752" t="s">
        <v>5488</v>
      </c>
      <c r="B1752" t="s">
        <v>5489</v>
      </c>
      <c r="C1752" t="str">
        <f t="shared" si="27"/>
        <v>GBPlymouth</v>
      </c>
    </row>
    <row r="1753" spans="1:3">
      <c r="A1753" t="s">
        <v>5409</v>
      </c>
      <c r="B1753" t="s">
        <v>5410</v>
      </c>
      <c r="C1753" t="str">
        <f t="shared" si="27"/>
        <v>GBPoole</v>
      </c>
    </row>
    <row r="1754" spans="1:3">
      <c r="A1754" t="s">
        <v>5217</v>
      </c>
      <c r="B1754" t="s">
        <v>5218</v>
      </c>
      <c r="C1754" t="str">
        <f t="shared" si="27"/>
        <v>GBPortsmouth</v>
      </c>
    </row>
    <row r="1755" spans="1:3">
      <c r="A1755" t="s">
        <v>5157</v>
      </c>
      <c r="B1755" t="s">
        <v>5158</v>
      </c>
      <c r="C1755" t="str">
        <f t="shared" si="27"/>
        <v>GBPowys</v>
      </c>
    </row>
    <row r="1756" spans="1:3">
      <c r="A1756" t="s">
        <v>5450</v>
      </c>
      <c r="B1756" t="s">
        <v>5451</v>
      </c>
      <c r="C1756" t="str">
        <f t="shared" si="27"/>
        <v>GBPeterborough</v>
      </c>
    </row>
    <row r="1757" spans="1:3">
      <c r="A1757" t="s">
        <v>5411</v>
      </c>
      <c r="B1757" t="s">
        <v>5412</v>
      </c>
      <c r="C1757" t="str">
        <f t="shared" si="27"/>
        <v>GBRedcar and Cleveland</v>
      </c>
    </row>
    <row r="1758" spans="1:3">
      <c r="A1758" t="s">
        <v>5143</v>
      </c>
      <c r="B1758" t="s">
        <v>5144</v>
      </c>
      <c r="C1758" t="str">
        <f t="shared" si="27"/>
        <v>GBRhondda, Cynon, Taff [Rhondda, Cynon,Taf]</v>
      </c>
    </row>
    <row r="1759" spans="1:3">
      <c r="A1759" t="s">
        <v>5490</v>
      </c>
      <c r="B1759" t="s">
        <v>5491</v>
      </c>
      <c r="C1759" t="str">
        <f t="shared" si="27"/>
        <v>GBReading</v>
      </c>
    </row>
    <row r="1760" spans="1:3">
      <c r="A1760" t="s">
        <v>5289</v>
      </c>
      <c r="B1760" t="s">
        <v>5290</v>
      </c>
      <c r="C1760" t="str">
        <f t="shared" si="27"/>
        <v>GBRutland</v>
      </c>
    </row>
    <row r="1761" spans="1:3">
      <c r="A1761" t="s">
        <v>5219</v>
      </c>
      <c r="B1761" t="s">
        <v>5220</v>
      </c>
      <c r="C1761" t="str">
        <f t="shared" si="27"/>
        <v>GBSouth Gloucestershire</v>
      </c>
    </row>
    <row r="1762" spans="1:3">
      <c r="A1762" t="s">
        <v>5492</v>
      </c>
      <c r="B1762" t="s">
        <v>5493</v>
      </c>
      <c r="C1762" t="str">
        <f t="shared" si="27"/>
        <v>GBShropshire</v>
      </c>
    </row>
    <row r="1763" spans="1:3">
      <c r="A1763" t="s">
        <v>5295</v>
      </c>
      <c r="B1763" t="s">
        <v>5296</v>
      </c>
      <c r="C1763" t="str">
        <f t="shared" si="27"/>
        <v>GBSlough</v>
      </c>
    </row>
    <row r="1764" spans="1:3">
      <c r="A1764" t="s">
        <v>5456</v>
      </c>
      <c r="B1764" t="s">
        <v>5457</v>
      </c>
      <c r="C1764" t="str">
        <f t="shared" si="27"/>
        <v>GBSouthend-on-Sea</v>
      </c>
    </row>
    <row r="1765" spans="1:3">
      <c r="A1765" t="s">
        <v>5343</v>
      </c>
      <c r="B1765" t="s">
        <v>5344</v>
      </c>
      <c r="C1765" t="str">
        <f t="shared" si="27"/>
        <v>GBStoke-on-Trent</v>
      </c>
    </row>
    <row r="1766" spans="1:3">
      <c r="A1766" t="s">
        <v>5253</v>
      </c>
      <c r="B1766" t="s">
        <v>5254</v>
      </c>
      <c r="C1766" t="str">
        <f t="shared" si="27"/>
        <v>GBSouthampton</v>
      </c>
    </row>
    <row r="1767" spans="1:3">
      <c r="A1767" t="s">
        <v>5255</v>
      </c>
      <c r="B1767" t="s">
        <v>5256</v>
      </c>
      <c r="C1767" t="str">
        <f t="shared" si="27"/>
        <v>GBStockton-on-Tees</v>
      </c>
    </row>
    <row r="1768" spans="1:3">
      <c r="A1768" t="s">
        <v>5179</v>
      </c>
      <c r="B1768" t="s">
        <v>5180</v>
      </c>
      <c r="C1768" t="str">
        <f t="shared" si="27"/>
        <v>GBSwansea [Abertawe GB-ATA]</v>
      </c>
    </row>
    <row r="1769" spans="1:3">
      <c r="A1769" t="s">
        <v>5257</v>
      </c>
      <c r="B1769" t="s">
        <v>5258</v>
      </c>
      <c r="C1769" t="str">
        <f t="shared" si="27"/>
        <v>GBSwindon</v>
      </c>
    </row>
    <row r="1770" spans="1:3">
      <c r="A1770" t="s">
        <v>5259</v>
      </c>
      <c r="B1770" t="s">
        <v>5260</v>
      </c>
      <c r="C1770" t="str">
        <f t="shared" si="27"/>
        <v>GBTelford and Wrekin</v>
      </c>
    </row>
    <row r="1771" spans="1:3">
      <c r="A1771" t="s">
        <v>5297</v>
      </c>
      <c r="B1771" t="s">
        <v>5298</v>
      </c>
      <c r="C1771" t="str">
        <f t="shared" si="27"/>
        <v>GBThurrock</v>
      </c>
    </row>
    <row r="1772" spans="1:3">
      <c r="A1772" t="s">
        <v>5299</v>
      </c>
      <c r="B1772" t="s">
        <v>5300</v>
      </c>
      <c r="C1772" t="str">
        <f t="shared" si="27"/>
        <v>GBTorbay</v>
      </c>
    </row>
    <row r="1773" spans="1:3">
      <c r="A1773" t="s">
        <v>5175</v>
      </c>
      <c r="B1773" t="s">
        <v>5176</v>
      </c>
      <c r="C1773" t="str">
        <f t="shared" si="27"/>
        <v>GBTorfaen [Tor-faen]</v>
      </c>
    </row>
    <row r="1774" spans="1:3">
      <c r="A1774" t="s">
        <v>5159</v>
      </c>
      <c r="B1774" t="s">
        <v>5160</v>
      </c>
      <c r="C1774" t="str">
        <f t="shared" si="27"/>
        <v>GBVale of Glamorgan, The [Bro Morgannwg GB-BMG]</v>
      </c>
    </row>
    <row r="1775" spans="1:3">
      <c r="A1775" t="s">
        <v>5221</v>
      </c>
      <c r="B1775" t="s">
        <v>5222</v>
      </c>
      <c r="C1775" t="str">
        <f t="shared" si="27"/>
        <v>GBWest Berkshire</v>
      </c>
    </row>
    <row r="1776" spans="1:3">
      <c r="A1776" t="s">
        <v>5303</v>
      </c>
      <c r="B1776" t="s">
        <v>5304</v>
      </c>
      <c r="C1776" t="str">
        <f t="shared" si="27"/>
        <v>GBWiltshire</v>
      </c>
    </row>
    <row r="1777" spans="1:3">
      <c r="A1777" t="s">
        <v>5261</v>
      </c>
      <c r="B1777" t="s">
        <v>5262</v>
      </c>
      <c r="C1777" t="str">
        <f t="shared" si="27"/>
        <v>GBWindsor and Maidenhead</v>
      </c>
    </row>
    <row r="1778" spans="1:3">
      <c r="A1778" t="s">
        <v>5347</v>
      </c>
      <c r="B1778" t="s">
        <v>5348</v>
      </c>
      <c r="C1778" t="str">
        <f t="shared" si="27"/>
        <v>GBWokingham</v>
      </c>
    </row>
    <row r="1779" spans="1:3">
      <c r="A1779" t="s">
        <v>5225</v>
      </c>
      <c r="B1779" t="s">
        <v>5226</v>
      </c>
      <c r="C1779" t="str">
        <f t="shared" si="27"/>
        <v>GBWarrington</v>
      </c>
    </row>
    <row r="1780" spans="1:3">
      <c r="A1780" t="s">
        <v>5167</v>
      </c>
      <c r="B1780" t="s">
        <v>5168</v>
      </c>
      <c r="C1780" t="str">
        <f t="shared" si="27"/>
        <v>GBWrexham [Wrecsam GB-WRC]</v>
      </c>
    </row>
    <row r="1781" spans="1:3">
      <c r="A1781" t="s">
        <v>5307</v>
      </c>
      <c r="B1781" t="s">
        <v>5308</v>
      </c>
      <c r="C1781" t="str">
        <f t="shared" si="27"/>
        <v>GBYork</v>
      </c>
    </row>
    <row r="1782" spans="1:3">
      <c r="A1782" t="s">
        <v>5231</v>
      </c>
      <c r="B1782" t="s">
        <v>5232</v>
      </c>
      <c r="C1782" t="str">
        <f t="shared" si="27"/>
        <v>GBBirmingham</v>
      </c>
    </row>
    <row r="1783" spans="1:3">
      <c r="A1783" t="s">
        <v>5353</v>
      </c>
      <c r="B1783" t="s">
        <v>5354</v>
      </c>
      <c r="C1783" t="str">
        <f t="shared" si="27"/>
        <v>GBBarnsley</v>
      </c>
    </row>
    <row r="1784" spans="1:3">
      <c r="A1784" t="s">
        <v>5423</v>
      </c>
      <c r="B1784" t="s">
        <v>5424</v>
      </c>
      <c r="C1784" t="str">
        <f t="shared" si="27"/>
        <v>GBBolton</v>
      </c>
    </row>
    <row r="1785" spans="1:3">
      <c r="A1785" t="s">
        <v>5271</v>
      </c>
      <c r="B1785" t="s">
        <v>5272</v>
      </c>
      <c r="C1785" t="str">
        <f t="shared" si="27"/>
        <v>GBBradford</v>
      </c>
    </row>
    <row r="1786" spans="1:3">
      <c r="A1786" t="s">
        <v>5273</v>
      </c>
      <c r="B1786" t="s">
        <v>5274</v>
      </c>
      <c r="C1786" t="str">
        <f t="shared" si="27"/>
        <v>GBBury</v>
      </c>
    </row>
    <row r="1787" spans="1:3">
      <c r="A1787" t="s">
        <v>5309</v>
      </c>
      <c r="B1787" t="s">
        <v>5310</v>
      </c>
      <c r="C1787" t="str">
        <f t="shared" si="27"/>
        <v>GBCalderdale</v>
      </c>
    </row>
    <row r="1788" spans="1:3">
      <c r="A1788" t="s">
        <v>5311</v>
      </c>
      <c r="B1788" t="s">
        <v>5312</v>
      </c>
      <c r="C1788" t="str">
        <f t="shared" si="27"/>
        <v>GBCoventry</v>
      </c>
    </row>
    <row r="1789" spans="1:3">
      <c r="A1789" t="s">
        <v>5470</v>
      </c>
      <c r="B1789" t="s">
        <v>5471</v>
      </c>
      <c r="C1789" t="str">
        <f t="shared" si="27"/>
        <v>GBDoncaster</v>
      </c>
    </row>
    <row r="1790" spans="1:3">
      <c r="A1790" t="s">
        <v>5317</v>
      </c>
      <c r="B1790" t="s">
        <v>5318</v>
      </c>
      <c r="C1790" t="str">
        <f t="shared" si="27"/>
        <v>GBDudley</v>
      </c>
    </row>
    <row r="1791" spans="1:3">
      <c r="A1791" t="s">
        <v>5395</v>
      </c>
      <c r="B1791" t="s">
        <v>5396</v>
      </c>
      <c r="C1791" t="str">
        <f t="shared" si="27"/>
        <v>GBGateshead</v>
      </c>
    </row>
    <row r="1792" spans="1:3">
      <c r="A1792" t="s">
        <v>5472</v>
      </c>
      <c r="B1792" t="s">
        <v>5473</v>
      </c>
      <c r="C1792" t="str">
        <f t="shared" si="27"/>
        <v>GBKirklees</v>
      </c>
    </row>
    <row r="1793" spans="1:3">
      <c r="A1793" t="s">
        <v>5399</v>
      </c>
      <c r="B1793" t="s">
        <v>5400</v>
      </c>
      <c r="C1793" t="str">
        <f t="shared" si="27"/>
        <v>GBKnowsley</v>
      </c>
    </row>
    <row r="1794" spans="1:3">
      <c r="A1794" t="s">
        <v>5333</v>
      </c>
      <c r="B1794" t="s">
        <v>5334</v>
      </c>
      <c r="C1794" t="str">
        <f t="shared" si="27"/>
        <v>GBLeeds</v>
      </c>
    </row>
    <row r="1795" spans="1:3">
      <c r="A1795" t="s">
        <v>5281</v>
      </c>
      <c r="B1795" t="s">
        <v>5282</v>
      </c>
      <c r="C1795" t="str">
        <f t="shared" ref="C1795:C1858" si="28">LEFT(A1795,2)&amp;B1795</f>
        <v>GBLiverpool</v>
      </c>
    </row>
    <row r="1796" spans="1:3">
      <c r="A1796" t="s">
        <v>5478</v>
      </c>
      <c r="B1796" t="s">
        <v>5479</v>
      </c>
      <c r="C1796" t="str">
        <f t="shared" si="28"/>
        <v>GBManchester</v>
      </c>
    </row>
    <row r="1797" spans="1:3">
      <c r="A1797" t="s">
        <v>5335</v>
      </c>
      <c r="B1797" t="s">
        <v>5336</v>
      </c>
      <c r="C1797" t="str">
        <f t="shared" si="28"/>
        <v>GBNewcastle upon Tyne</v>
      </c>
    </row>
    <row r="1798" spans="1:3">
      <c r="A1798" t="s">
        <v>5486</v>
      </c>
      <c r="B1798" t="s">
        <v>5487</v>
      </c>
      <c r="C1798" t="str">
        <f t="shared" si="28"/>
        <v>GBNorth Tyneside</v>
      </c>
    </row>
    <row r="1799" spans="1:3">
      <c r="A1799" t="s">
        <v>5448</v>
      </c>
      <c r="B1799" t="s">
        <v>5449</v>
      </c>
      <c r="C1799" t="str">
        <f t="shared" si="28"/>
        <v>GBOldham</v>
      </c>
    </row>
    <row r="1800" spans="1:3">
      <c r="A1800" t="s">
        <v>5245</v>
      </c>
      <c r="B1800" t="s">
        <v>5246</v>
      </c>
      <c r="C1800" t="str">
        <f t="shared" si="28"/>
        <v>GBRochdale</v>
      </c>
    </row>
    <row r="1801" spans="1:3">
      <c r="A1801" t="s">
        <v>5247</v>
      </c>
      <c r="B1801" t="s">
        <v>5248</v>
      </c>
      <c r="C1801" t="str">
        <f t="shared" si="28"/>
        <v>GBRotherham</v>
      </c>
    </row>
    <row r="1802" spans="1:3">
      <c r="A1802" t="s">
        <v>5291</v>
      </c>
      <c r="B1802" t="s">
        <v>5292</v>
      </c>
      <c r="C1802" t="str">
        <f t="shared" si="28"/>
        <v>GBSandwell</v>
      </c>
    </row>
    <row r="1803" spans="1:3">
      <c r="A1803" t="s">
        <v>5377</v>
      </c>
      <c r="B1803" t="s">
        <v>5378</v>
      </c>
      <c r="C1803" t="str">
        <f t="shared" si="28"/>
        <v>GBSefton</v>
      </c>
    </row>
    <row r="1804" spans="1:3">
      <c r="A1804" t="s">
        <v>5293</v>
      </c>
      <c r="B1804" t="s">
        <v>5294</v>
      </c>
      <c r="C1804" t="str">
        <f t="shared" si="28"/>
        <v>GBSheffield</v>
      </c>
    </row>
    <row r="1805" spans="1:3">
      <c r="A1805" t="s">
        <v>5379</v>
      </c>
      <c r="B1805" t="s">
        <v>5380</v>
      </c>
      <c r="C1805" t="str">
        <f t="shared" si="28"/>
        <v>GBSt. Helens</v>
      </c>
    </row>
    <row r="1806" spans="1:3">
      <c r="A1806" t="s">
        <v>5452</v>
      </c>
      <c r="B1806" t="s">
        <v>5453</v>
      </c>
      <c r="C1806" t="str">
        <f t="shared" si="28"/>
        <v>GBStockport</v>
      </c>
    </row>
    <row r="1807" spans="1:3">
      <c r="A1807" t="s">
        <v>5339</v>
      </c>
      <c r="B1807" t="s">
        <v>5340</v>
      </c>
      <c r="C1807" t="str">
        <f t="shared" si="28"/>
        <v>GBSalford</v>
      </c>
    </row>
    <row r="1808" spans="1:3">
      <c r="A1808" t="s">
        <v>5494</v>
      </c>
      <c r="B1808" t="s">
        <v>5495</v>
      </c>
      <c r="C1808" t="str">
        <f t="shared" si="28"/>
        <v>GBSunderland</v>
      </c>
    </row>
    <row r="1809" spans="1:3">
      <c r="A1809" t="s">
        <v>5341</v>
      </c>
      <c r="B1809" t="s">
        <v>5342</v>
      </c>
      <c r="C1809" t="str">
        <f t="shared" si="28"/>
        <v>GBSolihull</v>
      </c>
    </row>
    <row r="1810" spans="1:3">
      <c r="A1810" t="s">
        <v>5496</v>
      </c>
      <c r="B1810" t="s">
        <v>5497</v>
      </c>
      <c r="C1810" t="str">
        <f t="shared" si="28"/>
        <v>GBSouth Tyneside</v>
      </c>
    </row>
    <row r="1811" spans="1:3">
      <c r="A1811" t="s">
        <v>5415</v>
      </c>
      <c r="B1811" t="s">
        <v>5416</v>
      </c>
      <c r="C1811" t="str">
        <f t="shared" si="28"/>
        <v>GBTameside</v>
      </c>
    </row>
    <row r="1812" spans="1:3">
      <c r="A1812" t="s">
        <v>5381</v>
      </c>
      <c r="B1812" t="s">
        <v>5382</v>
      </c>
      <c r="C1812" t="str">
        <f t="shared" si="28"/>
        <v>GBTrafford</v>
      </c>
    </row>
    <row r="1813" spans="1:3">
      <c r="A1813" t="s">
        <v>5417</v>
      </c>
      <c r="B1813" t="s">
        <v>5418</v>
      </c>
      <c r="C1813" t="str">
        <f t="shared" si="28"/>
        <v>GBWigan</v>
      </c>
    </row>
    <row r="1814" spans="1:3">
      <c r="A1814" t="s">
        <v>5305</v>
      </c>
      <c r="B1814" t="s">
        <v>5306</v>
      </c>
      <c r="C1814" t="str">
        <f t="shared" si="28"/>
        <v>GBWakefield</v>
      </c>
    </row>
    <row r="1815" spans="1:3">
      <c r="A1815" t="s">
        <v>5387</v>
      </c>
      <c r="B1815" t="s">
        <v>5388</v>
      </c>
      <c r="C1815" t="str">
        <f t="shared" si="28"/>
        <v>GBWalsall</v>
      </c>
    </row>
    <row r="1816" spans="1:3">
      <c r="A1816" t="s">
        <v>5345</v>
      </c>
      <c r="B1816" t="s">
        <v>5346</v>
      </c>
      <c r="C1816" t="str">
        <f t="shared" si="28"/>
        <v>GBWolverhampton</v>
      </c>
    </row>
    <row r="1817" spans="1:3">
      <c r="A1817" t="s">
        <v>5500</v>
      </c>
      <c r="B1817" t="s">
        <v>5501</v>
      </c>
      <c r="C1817" t="str">
        <f t="shared" si="28"/>
        <v>GBWirral</v>
      </c>
    </row>
    <row r="1818" spans="1:3">
      <c r="A1818" t="s">
        <v>5462</v>
      </c>
      <c r="B1818" t="s">
        <v>5463</v>
      </c>
      <c r="C1818" t="str">
        <f t="shared" si="28"/>
        <v>GBBarking and Dagenham</v>
      </c>
    </row>
    <row r="1819" spans="1:3">
      <c r="A1819" t="s">
        <v>5421</v>
      </c>
      <c r="B1819" t="s">
        <v>5422</v>
      </c>
      <c r="C1819" t="str">
        <f t="shared" si="28"/>
        <v>GBBrent</v>
      </c>
    </row>
    <row r="1820" spans="1:3">
      <c r="A1820" t="s">
        <v>5267</v>
      </c>
      <c r="B1820" t="s">
        <v>5268</v>
      </c>
      <c r="C1820" t="str">
        <f t="shared" si="28"/>
        <v>GBBexley</v>
      </c>
    </row>
    <row r="1821" spans="1:3">
      <c r="A1821" t="s">
        <v>5349</v>
      </c>
      <c r="B1821" t="s">
        <v>5350</v>
      </c>
      <c r="C1821" t="str">
        <f t="shared" si="28"/>
        <v>GBBarnet</v>
      </c>
    </row>
    <row r="1822" spans="1:3">
      <c r="A1822" t="s">
        <v>5504</v>
      </c>
      <c r="B1822" t="s">
        <v>5505</v>
      </c>
      <c r="C1822" t="str">
        <f t="shared" si="28"/>
        <v>GBBromley</v>
      </c>
    </row>
    <row r="1823" spans="1:3">
      <c r="A1823" t="s">
        <v>5431</v>
      </c>
      <c r="B1823" t="s">
        <v>5432</v>
      </c>
      <c r="C1823" t="str">
        <f t="shared" si="28"/>
        <v>GBCamden</v>
      </c>
    </row>
    <row r="1824" spans="1:3">
      <c r="A1824" t="s">
        <v>5433</v>
      </c>
      <c r="B1824" t="s">
        <v>1724</v>
      </c>
      <c r="C1824" t="str">
        <f t="shared" si="28"/>
        <v>GBCroydon</v>
      </c>
    </row>
    <row r="1825" spans="1:3">
      <c r="A1825" t="s">
        <v>5506</v>
      </c>
      <c r="B1825" t="s">
        <v>5507</v>
      </c>
      <c r="C1825" t="str">
        <f t="shared" si="28"/>
        <v>GBEaling</v>
      </c>
    </row>
    <row r="1826" spans="1:3">
      <c r="A1826" t="s">
        <v>5393</v>
      </c>
      <c r="B1826" t="s">
        <v>5394</v>
      </c>
      <c r="C1826" t="str">
        <f t="shared" si="28"/>
        <v>GBEnfield</v>
      </c>
    </row>
    <row r="1827" spans="1:3">
      <c r="A1827" t="s">
        <v>5205</v>
      </c>
      <c r="B1827" t="s">
        <v>5206</v>
      </c>
      <c r="C1827" t="str">
        <f t="shared" si="28"/>
        <v>GBGreenwich</v>
      </c>
    </row>
    <row r="1828" spans="1:3">
      <c r="A1828" t="s">
        <v>5361</v>
      </c>
      <c r="B1828" t="s">
        <v>5362</v>
      </c>
      <c r="C1828" t="str">
        <f t="shared" si="28"/>
        <v>GBHavering</v>
      </c>
    </row>
    <row r="1829" spans="1:3">
      <c r="A1829" t="s">
        <v>5321</v>
      </c>
      <c r="B1829" t="s">
        <v>5322</v>
      </c>
      <c r="C1829" t="str">
        <f t="shared" si="28"/>
        <v>GBHackney</v>
      </c>
    </row>
    <row r="1830" spans="1:3">
      <c r="A1830" t="s">
        <v>5363</v>
      </c>
      <c r="B1830" t="s">
        <v>5364</v>
      </c>
      <c r="C1830" t="str">
        <f t="shared" si="28"/>
        <v>GBHillingdon</v>
      </c>
    </row>
    <row r="1831" spans="1:3">
      <c r="A1831" t="s">
        <v>5397</v>
      </c>
      <c r="B1831" t="s">
        <v>5398</v>
      </c>
      <c r="C1831" t="str">
        <f t="shared" si="28"/>
        <v>GBHammersmith and Fulham</v>
      </c>
    </row>
    <row r="1832" spans="1:3">
      <c r="A1832" t="s">
        <v>5237</v>
      </c>
      <c r="B1832" t="s">
        <v>5238</v>
      </c>
      <c r="C1832" t="str">
        <f t="shared" si="28"/>
        <v>GBHounslow</v>
      </c>
    </row>
    <row r="1833" spans="1:3">
      <c r="A1833" t="s">
        <v>5323</v>
      </c>
      <c r="B1833" t="s">
        <v>5324</v>
      </c>
      <c r="C1833" t="str">
        <f t="shared" si="28"/>
        <v>GBHarrow</v>
      </c>
    </row>
    <row r="1834" spans="1:3">
      <c r="A1834" t="s">
        <v>5209</v>
      </c>
      <c r="B1834" t="s">
        <v>5210</v>
      </c>
      <c r="C1834" t="str">
        <f t="shared" si="28"/>
        <v>GBHaringey</v>
      </c>
    </row>
    <row r="1835" spans="1:3">
      <c r="A1835" t="s">
        <v>5327</v>
      </c>
      <c r="B1835" t="s">
        <v>5328</v>
      </c>
      <c r="C1835" t="str">
        <f t="shared" si="28"/>
        <v>GBIslington</v>
      </c>
    </row>
    <row r="1836" spans="1:3">
      <c r="A1836" t="s">
        <v>5329</v>
      </c>
      <c r="B1836" t="s">
        <v>5330</v>
      </c>
      <c r="C1836" t="str">
        <f t="shared" si="28"/>
        <v>GBKensington and Chelsea</v>
      </c>
    </row>
    <row r="1837" spans="1:3">
      <c r="A1837" t="s">
        <v>5241</v>
      </c>
      <c r="B1837" t="s">
        <v>5242</v>
      </c>
      <c r="C1837" t="str">
        <f t="shared" si="28"/>
        <v>GBKingston upon Thames</v>
      </c>
    </row>
    <row r="1838" spans="1:3">
      <c r="A1838" t="s">
        <v>5331</v>
      </c>
      <c r="B1838" t="s">
        <v>5332</v>
      </c>
      <c r="C1838" t="str">
        <f t="shared" si="28"/>
        <v>GBLambeth</v>
      </c>
    </row>
    <row r="1839" spans="1:3">
      <c r="A1839" t="s">
        <v>5403</v>
      </c>
      <c r="B1839" t="s">
        <v>5404</v>
      </c>
      <c r="C1839" t="str">
        <f t="shared" si="28"/>
        <v>GBLewisham</v>
      </c>
    </row>
    <row r="1840" spans="1:3">
      <c r="A1840" t="s">
        <v>5373</v>
      </c>
      <c r="B1840" t="s">
        <v>5374</v>
      </c>
      <c r="C1840" t="str">
        <f t="shared" si="28"/>
        <v>GBMerton</v>
      </c>
    </row>
    <row r="1841" spans="1:3">
      <c r="A1841" t="s">
        <v>5446</v>
      </c>
      <c r="B1841" t="s">
        <v>5447</v>
      </c>
      <c r="C1841" t="str">
        <f t="shared" si="28"/>
        <v>GBNewham</v>
      </c>
    </row>
    <row r="1842" spans="1:3">
      <c r="A1842" t="s">
        <v>5375</v>
      </c>
      <c r="B1842" t="s">
        <v>5376</v>
      </c>
      <c r="C1842" t="str">
        <f t="shared" si="28"/>
        <v>GBRedbridge</v>
      </c>
    </row>
    <row r="1843" spans="1:3">
      <c r="A1843" t="s">
        <v>5287</v>
      </c>
      <c r="B1843" t="s">
        <v>5288</v>
      </c>
      <c r="C1843" t="str">
        <f t="shared" si="28"/>
        <v>GBRichmond upon Thames</v>
      </c>
    </row>
    <row r="1844" spans="1:3">
      <c r="A1844" t="s">
        <v>5458</v>
      </c>
      <c r="B1844" t="s">
        <v>5459</v>
      </c>
      <c r="C1844" t="str">
        <f t="shared" si="28"/>
        <v>GBSutton</v>
      </c>
    </row>
    <row r="1845" spans="1:3">
      <c r="A1845" t="s">
        <v>5498</v>
      </c>
      <c r="B1845" t="s">
        <v>5499</v>
      </c>
      <c r="C1845" t="str">
        <f t="shared" si="28"/>
        <v>GBSouthwark</v>
      </c>
    </row>
    <row r="1846" spans="1:3">
      <c r="A1846" t="s">
        <v>5383</v>
      </c>
      <c r="B1846" t="s">
        <v>5384</v>
      </c>
      <c r="C1846" t="str">
        <f t="shared" si="28"/>
        <v>GBTower Hamlets</v>
      </c>
    </row>
    <row r="1847" spans="1:3">
      <c r="A1847" t="s">
        <v>5301</v>
      </c>
      <c r="B1847" t="s">
        <v>5302</v>
      </c>
      <c r="C1847" t="str">
        <f t="shared" si="28"/>
        <v>GBWaltham Forest</v>
      </c>
    </row>
    <row r="1848" spans="1:3">
      <c r="A1848" t="s">
        <v>5223</v>
      </c>
      <c r="B1848" t="s">
        <v>5224</v>
      </c>
      <c r="C1848" t="str">
        <f t="shared" si="28"/>
        <v>GBWandsworth</v>
      </c>
    </row>
    <row r="1849" spans="1:3">
      <c r="A1849" t="s">
        <v>5502</v>
      </c>
      <c r="B1849" t="s">
        <v>5503</v>
      </c>
      <c r="C1849" t="str">
        <f t="shared" si="28"/>
        <v>GBWestminster</v>
      </c>
    </row>
    <row r="1850" spans="1:3">
      <c r="A1850" t="s">
        <v>5474</v>
      </c>
      <c r="B1850" t="s">
        <v>5475</v>
      </c>
      <c r="C1850" t="str">
        <f t="shared" si="28"/>
        <v>GBLondon, City of</v>
      </c>
    </row>
    <row r="1851" spans="1:3">
      <c r="A1851" t="s">
        <v>5512</v>
      </c>
      <c r="B1851" t="s">
        <v>2966</v>
      </c>
      <c r="C1851" t="str">
        <f t="shared" si="28"/>
        <v>GDSaint Andrew</v>
      </c>
    </row>
    <row r="1852" spans="1:3">
      <c r="A1852" t="s">
        <v>5510</v>
      </c>
      <c r="B1852" t="s">
        <v>4262</v>
      </c>
      <c r="C1852" t="str">
        <f t="shared" si="28"/>
        <v>GDSaint David</v>
      </c>
    </row>
    <row r="1853" spans="1:3">
      <c r="A1853" t="s">
        <v>5513</v>
      </c>
      <c r="B1853" t="s">
        <v>2631</v>
      </c>
      <c r="C1853" t="str">
        <f t="shared" si="28"/>
        <v>GDSaint George</v>
      </c>
    </row>
    <row r="1854" spans="1:3">
      <c r="A1854" t="s">
        <v>5511</v>
      </c>
      <c r="B1854" t="s">
        <v>2641</v>
      </c>
      <c r="C1854" t="str">
        <f t="shared" si="28"/>
        <v>GDSaint John</v>
      </c>
    </row>
    <row r="1855" spans="1:3">
      <c r="A1855" t="s">
        <v>5515</v>
      </c>
      <c r="B1855" t="s">
        <v>4258</v>
      </c>
      <c r="C1855" t="str">
        <f t="shared" si="28"/>
        <v>GDSaint Mark</v>
      </c>
    </row>
    <row r="1856" spans="1:3">
      <c r="A1856" t="s">
        <v>5514</v>
      </c>
      <c r="B1856" t="s">
        <v>4260</v>
      </c>
      <c r="C1856" t="str">
        <f t="shared" si="28"/>
        <v>GDSaint Patrick</v>
      </c>
    </row>
    <row r="1857" spans="1:3">
      <c r="A1857" t="s">
        <v>5508</v>
      </c>
      <c r="B1857" t="s">
        <v>5509</v>
      </c>
      <c r="C1857" t="str">
        <f t="shared" si="28"/>
        <v>GDSouthern Grenadine Islands</v>
      </c>
    </row>
    <row r="1858" spans="1:3">
      <c r="A1858" t="s">
        <v>5528</v>
      </c>
      <c r="B1858" t="s">
        <v>5529</v>
      </c>
      <c r="C1858" t="str">
        <f t="shared" si="28"/>
        <v>GEGuria</v>
      </c>
    </row>
    <row r="1859" spans="1:3">
      <c r="A1859" t="s">
        <v>5538</v>
      </c>
      <c r="B1859" t="s">
        <v>5539</v>
      </c>
      <c r="C1859" t="str">
        <f t="shared" ref="C1859:C1922" si="29">LEFT(A1859,2)&amp;B1859</f>
        <v>GEImereti</v>
      </c>
    </row>
    <row r="1860" spans="1:3">
      <c r="A1860" t="s">
        <v>5534</v>
      </c>
      <c r="B1860" t="s">
        <v>5535</v>
      </c>
      <c r="C1860" t="str">
        <f t="shared" si="29"/>
        <v>GEK'akheti</v>
      </c>
    </row>
    <row r="1861" spans="1:3">
      <c r="A1861" t="s">
        <v>5536</v>
      </c>
      <c r="B1861" t="s">
        <v>5537</v>
      </c>
      <c r="C1861" t="str">
        <f t="shared" si="29"/>
        <v>GEKvemo Kartli</v>
      </c>
    </row>
    <row r="1862" spans="1:3">
      <c r="A1862" t="s">
        <v>5522</v>
      </c>
      <c r="B1862" t="s">
        <v>5523</v>
      </c>
      <c r="C1862" t="str">
        <f t="shared" si="29"/>
        <v>GEMtskheta-Mtianeti</v>
      </c>
    </row>
    <row r="1863" spans="1:3">
      <c r="A1863" t="s">
        <v>5530</v>
      </c>
      <c r="B1863" t="s">
        <v>5531</v>
      </c>
      <c r="C1863" t="str">
        <f t="shared" si="29"/>
        <v>GERach'a-Lechkhumi-Kvemo Svaneti</v>
      </c>
    </row>
    <row r="1864" spans="1:3">
      <c r="A1864" t="s">
        <v>5526</v>
      </c>
      <c r="B1864" t="s">
        <v>5527</v>
      </c>
      <c r="C1864" t="str">
        <f t="shared" si="29"/>
        <v>GESamtskhe-Javakheti</v>
      </c>
    </row>
    <row r="1865" spans="1:3">
      <c r="A1865" t="s">
        <v>5516</v>
      </c>
      <c r="B1865" t="s">
        <v>5517</v>
      </c>
      <c r="C1865" t="str">
        <f t="shared" si="29"/>
        <v>GEShida Kartli</v>
      </c>
    </row>
    <row r="1866" spans="1:3">
      <c r="A1866" t="s">
        <v>5524</v>
      </c>
      <c r="B1866" t="s">
        <v>5525</v>
      </c>
      <c r="C1866" t="str">
        <f t="shared" si="29"/>
        <v>GESamegrelo-Zemo Svaneti</v>
      </c>
    </row>
    <row r="1867" spans="1:3">
      <c r="A1867" t="s">
        <v>5518</v>
      </c>
      <c r="B1867" t="s">
        <v>5519</v>
      </c>
      <c r="C1867" t="str">
        <f t="shared" si="29"/>
        <v>GEAbkhazia</v>
      </c>
    </row>
    <row r="1868" spans="1:3">
      <c r="A1868" t="s">
        <v>5520</v>
      </c>
      <c r="B1868" t="s">
        <v>5521</v>
      </c>
      <c r="C1868" t="str">
        <f t="shared" si="29"/>
        <v>GEAjaria</v>
      </c>
    </row>
    <row r="1869" spans="1:3">
      <c r="A1869" t="s">
        <v>5532</v>
      </c>
      <c r="B1869" t="s">
        <v>5533</v>
      </c>
      <c r="C1869" t="str">
        <f t="shared" si="29"/>
        <v>GETbilisi</v>
      </c>
    </row>
    <row r="1870" spans="1:3">
      <c r="A1870" t="s">
        <v>5549</v>
      </c>
      <c r="B1870" t="s">
        <v>5550</v>
      </c>
      <c r="C1870" t="str">
        <f t="shared" si="29"/>
        <v>GHGreater Accra</v>
      </c>
    </row>
    <row r="1871" spans="1:3">
      <c r="A1871" t="s">
        <v>15284</v>
      </c>
      <c r="B1871" t="s">
        <v>15285</v>
      </c>
      <c r="C1871" t="str">
        <f t="shared" si="29"/>
        <v>GHAhafo</v>
      </c>
    </row>
    <row r="1872" spans="1:3">
      <c r="A1872" t="s">
        <v>5547</v>
      </c>
      <c r="B1872" t="s">
        <v>5548</v>
      </c>
      <c r="C1872" t="str">
        <f t="shared" si="29"/>
        <v>GHAshanti</v>
      </c>
    </row>
    <row r="1873" spans="1:3">
      <c r="A1873" t="s">
        <v>15286</v>
      </c>
      <c r="B1873" t="s">
        <v>15287</v>
      </c>
      <c r="C1873" t="str">
        <f t="shared" si="29"/>
        <v>GHBono East</v>
      </c>
    </row>
    <row r="1874" spans="1:3">
      <c r="A1874" t="s">
        <v>15288</v>
      </c>
      <c r="B1874" t="s">
        <v>15289</v>
      </c>
      <c r="C1874" t="str">
        <f t="shared" si="29"/>
        <v>GHBono</v>
      </c>
    </row>
    <row r="1875" spans="1:3">
      <c r="A1875" t="s">
        <v>5540</v>
      </c>
      <c r="B1875" t="s">
        <v>3588</v>
      </c>
      <c r="C1875" t="str">
        <f t="shared" si="29"/>
        <v>GHCentral</v>
      </c>
    </row>
    <row r="1876" spans="1:3">
      <c r="A1876" t="s">
        <v>5542</v>
      </c>
      <c r="B1876" t="s">
        <v>4843</v>
      </c>
      <c r="C1876" t="str">
        <f t="shared" si="29"/>
        <v>GHEastern</v>
      </c>
    </row>
    <row r="1877" spans="1:3">
      <c r="A1877" t="s">
        <v>15290</v>
      </c>
      <c r="B1877" t="s">
        <v>3568</v>
      </c>
      <c r="C1877" t="str">
        <f t="shared" si="29"/>
        <v>GHNorth East</v>
      </c>
    </row>
    <row r="1878" spans="1:3">
      <c r="A1878" t="s">
        <v>5553</v>
      </c>
      <c r="B1878" t="s">
        <v>4812</v>
      </c>
      <c r="C1878" t="str">
        <f t="shared" si="29"/>
        <v>GHNorthern</v>
      </c>
    </row>
    <row r="1879" spans="1:3">
      <c r="A1879" t="s">
        <v>15291</v>
      </c>
      <c r="B1879" t="s">
        <v>15292</v>
      </c>
      <c r="C1879" t="str">
        <f t="shared" si="29"/>
        <v>GHOti</v>
      </c>
    </row>
    <row r="1880" spans="1:3">
      <c r="A1880" t="s">
        <v>15293</v>
      </c>
      <c r="B1880" t="s">
        <v>15294</v>
      </c>
      <c r="C1880" t="str">
        <f t="shared" si="29"/>
        <v>GHSavannah</v>
      </c>
    </row>
    <row r="1881" spans="1:3">
      <c r="A1881" t="s">
        <v>5543</v>
      </c>
      <c r="B1881" t="s">
        <v>5544</v>
      </c>
      <c r="C1881" t="str">
        <f t="shared" si="29"/>
        <v>GHVolta</v>
      </c>
    </row>
    <row r="1882" spans="1:3">
      <c r="A1882" t="s">
        <v>5551</v>
      </c>
      <c r="B1882" t="s">
        <v>5552</v>
      </c>
      <c r="C1882" t="str">
        <f t="shared" si="29"/>
        <v>GHUpper East</v>
      </c>
    </row>
    <row r="1883" spans="1:3">
      <c r="A1883" t="s">
        <v>5545</v>
      </c>
      <c r="B1883" t="s">
        <v>5546</v>
      </c>
      <c r="C1883" t="str">
        <f t="shared" si="29"/>
        <v>GHUpper West</v>
      </c>
    </row>
    <row r="1884" spans="1:3">
      <c r="A1884" t="s">
        <v>15295</v>
      </c>
      <c r="B1884" t="s">
        <v>15296</v>
      </c>
      <c r="C1884" t="str">
        <f t="shared" si="29"/>
        <v>GHWestern North</v>
      </c>
    </row>
    <row r="1885" spans="1:3">
      <c r="A1885" t="s">
        <v>5541</v>
      </c>
      <c r="B1885" t="s">
        <v>4810</v>
      </c>
      <c r="C1885" t="str">
        <f t="shared" si="29"/>
        <v>GHWestern</v>
      </c>
    </row>
    <row r="1886" spans="1:3">
      <c r="A1886" t="s">
        <v>13513</v>
      </c>
      <c r="B1886" t="s">
        <v>13614</v>
      </c>
      <c r="C1886" t="str">
        <f t="shared" si="29"/>
        <v>GLAvannaata Kommunia</v>
      </c>
    </row>
    <row r="1887" spans="1:3">
      <c r="A1887" t="s">
        <v>5554</v>
      </c>
      <c r="B1887" t="s">
        <v>5555</v>
      </c>
      <c r="C1887" t="str">
        <f t="shared" si="29"/>
        <v>GLKommune Kujalleq</v>
      </c>
    </row>
    <row r="1888" spans="1:3">
      <c r="A1888" t="s">
        <v>5556</v>
      </c>
      <c r="B1888" t="s">
        <v>5557</v>
      </c>
      <c r="C1888" t="str">
        <f t="shared" si="29"/>
        <v>GLQeqqata Kommunia</v>
      </c>
    </row>
    <row r="1889" spans="1:3">
      <c r="A1889" t="s">
        <v>13514</v>
      </c>
      <c r="B1889" t="s">
        <v>13615</v>
      </c>
      <c r="C1889" t="str">
        <f t="shared" si="29"/>
        <v>GLKommune Qeqertalik</v>
      </c>
    </row>
    <row r="1890" spans="1:3">
      <c r="A1890" t="s">
        <v>5558</v>
      </c>
      <c r="B1890" t="s">
        <v>5559</v>
      </c>
      <c r="C1890" t="str">
        <f t="shared" si="29"/>
        <v>GLKommuneqarfik Sermersooq</v>
      </c>
    </row>
    <row r="1891" spans="1:3">
      <c r="A1891" t="s">
        <v>5565</v>
      </c>
      <c r="B1891" t="s">
        <v>5566</v>
      </c>
      <c r="C1891" t="str">
        <f t="shared" si="29"/>
        <v>GMLower River</v>
      </c>
    </row>
    <row r="1892" spans="1:3">
      <c r="A1892" t="s">
        <v>5560</v>
      </c>
      <c r="B1892" t="s">
        <v>5561</v>
      </c>
      <c r="C1892" t="str">
        <f t="shared" si="29"/>
        <v>GMCentral River</v>
      </c>
    </row>
    <row r="1893" spans="1:3">
      <c r="A1893" t="s">
        <v>5569</v>
      </c>
      <c r="B1893" t="s">
        <v>5570</v>
      </c>
      <c r="C1893" t="str">
        <f t="shared" si="29"/>
        <v>GMNorth Bank</v>
      </c>
    </row>
    <row r="1894" spans="1:3">
      <c r="A1894" t="s">
        <v>5562</v>
      </c>
      <c r="B1894" t="s">
        <v>5563</v>
      </c>
      <c r="C1894" t="str">
        <f t="shared" si="29"/>
        <v>GMUpper River</v>
      </c>
    </row>
    <row r="1895" spans="1:3">
      <c r="A1895" t="s">
        <v>5564</v>
      </c>
      <c r="B1895" t="s">
        <v>4810</v>
      </c>
      <c r="C1895" t="str">
        <f t="shared" si="29"/>
        <v>GMWestern</v>
      </c>
    </row>
    <row r="1896" spans="1:3">
      <c r="A1896" t="s">
        <v>5567</v>
      </c>
      <c r="B1896" t="s">
        <v>5568</v>
      </c>
      <c r="C1896" t="str">
        <f t="shared" si="29"/>
        <v>GMBanjul</v>
      </c>
    </row>
    <row r="1897" spans="1:3">
      <c r="A1897" t="s">
        <v>5571</v>
      </c>
      <c r="B1897" t="s">
        <v>5572</v>
      </c>
      <c r="C1897" t="str">
        <f t="shared" si="29"/>
        <v>GNConakry</v>
      </c>
    </row>
    <row r="1898" spans="1:3">
      <c r="A1898" t="s">
        <v>5601</v>
      </c>
      <c r="B1898" t="s">
        <v>5602</v>
      </c>
      <c r="C1898" t="str">
        <f t="shared" si="29"/>
        <v>GNBoké</v>
      </c>
    </row>
    <row r="1899" spans="1:3">
      <c r="A1899" t="s">
        <v>5604</v>
      </c>
      <c r="B1899" t="s">
        <v>5605</v>
      </c>
      <c r="C1899" t="str">
        <f t="shared" si="29"/>
        <v>GNBoffa</v>
      </c>
    </row>
    <row r="1900" spans="1:3">
      <c r="A1900" t="s">
        <v>5603</v>
      </c>
      <c r="B1900" t="s">
        <v>5602</v>
      </c>
      <c r="C1900" t="str">
        <f t="shared" si="29"/>
        <v>GNBoké</v>
      </c>
    </row>
    <row r="1901" spans="1:3">
      <c r="A1901" t="s">
        <v>5608</v>
      </c>
      <c r="B1901" t="s">
        <v>5609</v>
      </c>
      <c r="C1901" t="str">
        <f t="shared" si="29"/>
        <v>GNFria</v>
      </c>
    </row>
    <row r="1902" spans="1:3">
      <c r="A1902" t="s">
        <v>5606</v>
      </c>
      <c r="B1902" t="s">
        <v>5607</v>
      </c>
      <c r="C1902" t="str">
        <f t="shared" si="29"/>
        <v>GNGaoual</v>
      </c>
    </row>
    <row r="1903" spans="1:3">
      <c r="A1903" t="s">
        <v>5610</v>
      </c>
      <c r="B1903" t="s">
        <v>5611</v>
      </c>
      <c r="C1903" t="str">
        <f t="shared" si="29"/>
        <v>GNKoundara</v>
      </c>
    </row>
    <row r="1904" spans="1:3">
      <c r="A1904" t="s">
        <v>5621</v>
      </c>
      <c r="B1904" t="s">
        <v>5622</v>
      </c>
      <c r="C1904" t="str">
        <f t="shared" si="29"/>
        <v>GNKindia</v>
      </c>
    </row>
    <row r="1905" spans="1:3">
      <c r="A1905" t="s">
        <v>5626</v>
      </c>
      <c r="B1905" t="s">
        <v>5627</v>
      </c>
      <c r="C1905" t="str">
        <f t="shared" si="29"/>
        <v>GNCoyah</v>
      </c>
    </row>
    <row r="1906" spans="1:3">
      <c r="A1906" t="s">
        <v>5624</v>
      </c>
      <c r="B1906" t="s">
        <v>5625</v>
      </c>
      <c r="C1906" t="str">
        <f t="shared" si="29"/>
        <v>GNDubréka</v>
      </c>
    </row>
    <row r="1907" spans="1:3">
      <c r="A1907" t="s">
        <v>5628</v>
      </c>
      <c r="B1907" t="s">
        <v>5629</v>
      </c>
      <c r="C1907" t="str">
        <f t="shared" si="29"/>
        <v>GNForécariah</v>
      </c>
    </row>
    <row r="1908" spans="1:3">
      <c r="A1908" t="s">
        <v>5623</v>
      </c>
      <c r="B1908" t="s">
        <v>5622</v>
      </c>
      <c r="C1908" t="str">
        <f t="shared" si="29"/>
        <v>GNKindia</v>
      </c>
    </row>
    <row r="1909" spans="1:3">
      <c r="A1909" t="s">
        <v>5630</v>
      </c>
      <c r="B1909" t="s">
        <v>5631</v>
      </c>
      <c r="C1909" t="str">
        <f t="shared" si="29"/>
        <v>GNTélimélé</v>
      </c>
    </row>
    <row r="1910" spans="1:3">
      <c r="A1910" t="s">
        <v>5612</v>
      </c>
      <c r="B1910" t="s">
        <v>5613</v>
      </c>
      <c r="C1910" t="str">
        <f t="shared" si="29"/>
        <v>GNFaranah</v>
      </c>
    </row>
    <row r="1911" spans="1:3">
      <c r="A1911" t="s">
        <v>5617</v>
      </c>
      <c r="B1911" t="s">
        <v>5618</v>
      </c>
      <c r="C1911" t="str">
        <f t="shared" si="29"/>
        <v>GNDabola</v>
      </c>
    </row>
    <row r="1912" spans="1:3">
      <c r="A1912" t="s">
        <v>5615</v>
      </c>
      <c r="B1912" t="s">
        <v>5616</v>
      </c>
      <c r="C1912" t="str">
        <f t="shared" si="29"/>
        <v>GNDinguiraye</v>
      </c>
    </row>
    <row r="1913" spans="1:3">
      <c r="A1913" t="s">
        <v>5614</v>
      </c>
      <c r="B1913" t="s">
        <v>5613</v>
      </c>
      <c r="C1913" t="str">
        <f t="shared" si="29"/>
        <v>GNFaranah</v>
      </c>
    </row>
    <row r="1914" spans="1:3">
      <c r="A1914" t="s">
        <v>5619</v>
      </c>
      <c r="B1914" t="s">
        <v>5620</v>
      </c>
      <c r="C1914" t="str">
        <f t="shared" si="29"/>
        <v>GNKissidougou</v>
      </c>
    </row>
    <row r="1915" spans="1:3">
      <c r="A1915" t="s">
        <v>5573</v>
      </c>
      <c r="B1915" t="s">
        <v>5574</v>
      </c>
      <c r="C1915" t="str">
        <f t="shared" si="29"/>
        <v>GNKankan</v>
      </c>
    </row>
    <row r="1916" spans="1:3">
      <c r="A1916" t="s">
        <v>5579</v>
      </c>
      <c r="B1916" t="s">
        <v>5574</v>
      </c>
      <c r="C1916" t="str">
        <f t="shared" si="29"/>
        <v>GNKankan</v>
      </c>
    </row>
    <row r="1917" spans="1:3">
      <c r="A1917" t="s">
        <v>5580</v>
      </c>
      <c r="B1917" t="s">
        <v>5581</v>
      </c>
      <c r="C1917" t="str">
        <f t="shared" si="29"/>
        <v>GNKérouané</v>
      </c>
    </row>
    <row r="1918" spans="1:3">
      <c r="A1918" t="s">
        <v>5582</v>
      </c>
      <c r="B1918" t="s">
        <v>5583</v>
      </c>
      <c r="C1918" t="str">
        <f t="shared" si="29"/>
        <v>GNKouroussa</v>
      </c>
    </row>
    <row r="1919" spans="1:3">
      <c r="A1919" t="s">
        <v>5577</v>
      </c>
      <c r="B1919" t="s">
        <v>5578</v>
      </c>
      <c r="C1919" t="str">
        <f t="shared" si="29"/>
        <v>GNMandiana</v>
      </c>
    </row>
    <row r="1920" spans="1:3">
      <c r="A1920" t="s">
        <v>5575</v>
      </c>
      <c r="B1920" t="s">
        <v>5576</v>
      </c>
      <c r="C1920" t="str">
        <f t="shared" si="29"/>
        <v>GNSiguiri</v>
      </c>
    </row>
    <row r="1921" spans="1:3">
      <c r="A1921" t="s">
        <v>5584</v>
      </c>
      <c r="B1921" t="s">
        <v>5585</v>
      </c>
      <c r="C1921" t="str">
        <f t="shared" si="29"/>
        <v>GNLabé</v>
      </c>
    </row>
    <row r="1922" spans="1:3">
      <c r="A1922" t="s">
        <v>5586</v>
      </c>
      <c r="B1922" t="s">
        <v>5587</v>
      </c>
      <c r="C1922" t="str">
        <f t="shared" si="29"/>
        <v>GNKoubia</v>
      </c>
    </row>
    <row r="1923" spans="1:3">
      <c r="A1923" t="s">
        <v>5593</v>
      </c>
      <c r="B1923" t="s">
        <v>5585</v>
      </c>
      <c r="C1923" t="str">
        <f t="shared" ref="C1923:C1986" si="30">LEFT(A1923,2)&amp;B1923</f>
        <v>GNLabé</v>
      </c>
    </row>
    <row r="1924" spans="1:3">
      <c r="A1924" t="s">
        <v>5591</v>
      </c>
      <c r="B1924" t="s">
        <v>5592</v>
      </c>
      <c r="C1924" t="str">
        <f t="shared" si="30"/>
        <v>GNLélouma</v>
      </c>
    </row>
    <row r="1925" spans="1:3">
      <c r="A1925" t="s">
        <v>5588</v>
      </c>
      <c r="B1925" t="s">
        <v>2530</v>
      </c>
      <c r="C1925" t="str">
        <f t="shared" si="30"/>
        <v>GNMali</v>
      </c>
    </row>
    <row r="1926" spans="1:3">
      <c r="A1926" t="s">
        <v>5589</v>
      </c>
      <c r="B1926" t="s">
        <v>5590</v>
      </c>
      <c r="C1926" t="str">
        <f t="shared" si="30"/>
        <v>GNTougué</v>
      </c>
    </row>
    <row r="1927" spans="1:3">
      <c r="A1927" t="s">
        <v>5594</v>
      </c>
      <c r="B1927" t="s">
        <v>5595</v>
      </c>
      <c r="C1927" t="str">
        <f t="shared" si="30"/>
        <v>GNMamou</v>
      </c>
    </row>
    <row r="1928" spans="1:3">
      <c r="A1928" t="s">
        <v>5596</v>
      </c>
      <c r="B1928" t="s">
        <v>5597</v>
      </c>
      <c r="C1928" t="str">
        <f t="shared" si="30"/>
        <v>GNDalaba</v>
      </c>
    </row>
    <row r="1929" spans="1:3">
      <c r="A1929" t="s">
        <v>5600</v>
      </c>
      <c r="B1929" t="s">
        <v>5595</v>
      </c>
      <c r="C1929" t="str">
        <f t="shared" si="30"/>
        <v>GNMamou</v>
      </c>
    </row>
    <row r="1930" spans="1:3">
      <c r="A1930" t="s">
        <v>5598</v>
      </c>
      <c r="B1930" t="s">
        <v>5599</v>
      </c>
      <c r="C1930" t="str">
        <f t="shared" si="30"/>
        <v>GNPita</v>
      </c>
    </row>
    <row r="1931" spans="1:3">
      <c r="A1931" t="s">
        <v>5632</v>
      </c>
      <c r="B1931" t="s">
        <v>5633</v>
      </c>
      <c r="C1931" t="str">
        <f t="shared" si="30"/>
        <v>GNNzérékoré</v>
      </c>
    </row>
    <row r="1932" spans="1:3">
      <c r="A1932" t="s">
        <v>5640</v>
      </c>
      <c r="B1932" t="s">
        <v>5641</v>
      </c>
      <c r="C1932" t="str">
        <f t="shared" si="30"/>
        <v>GNBeyla</v>
      </c>
    </row>
    <row r="1933" spans="1:3">
      <c r="A1933" t="s">
        <v>5642</v>
      </c>
      <c r="B1933" t="s">
        <v>5643</v>
      </c>
      <c r="C1933" t="str">
        <f t="shared" si="30"/>
        <v>GNGuékédou</v>
      </c>
    </row>
    <row r="1934" spans="1:3">
      <c r="A1934" t="s">
        <v>5636</v>
      </c>
      <c r="B1934" t="s">
        <v>5637</v>
      </c>
      <c r="C1934" t="str">
        <f t="shared" si="30"/>
        <v>GNLola</v>
      </c>
    </row>
    <row r="1935" spans="1:3">
      <c r="A1935" t="s">
        <v>5634</v>
      </c>
      <c r="B1935" t="s">
        <v>5635</v>
      </c>
      <c r="C1935" t="str">
        <f t="shared" si="30"/>
        <v>GNMacenta</v>
      </c>
    </row>
    <row r="1936" spans="1:3">
      <c r="A1936" t="s">
        <v>5644</v>
      </c>
      <c r="B1936" t="s">
        <v>5633</v>
      </c>
      <c r="C1936" t="str">
        <f t="shared" si="30"/>
        <v>GNNzérékoré</v>
      </c>
    </row>
    <row r="1937" spans="1:3">
      <c r="A1937" t="s">
        <v>5638</v>
      </c>
      <c r="B1937" t="s">
        <v>5639</v>
      </c>
      <c r="C1937" t="str">
        <f t="shared" si="30"/>
        <v>GNYomou</v>
      </c>
    </row>
    <row r="1938" spans="1:3">
      <c r="A1938" t="s">
        <v>5645</v>
      </c>
      <c r="B1938" t="s">
        <v>5648</v>
      </c>
      <c r="C1938" t="str">
        <f t="shared" si="30"/>
        <v>GQRégion Continentale</v>
      </c>
    </row>
    <row r="1939" spans="1:3">
      <c r="A1939" t="s">
        <v>5645</v>
      </c>
      <c r="B1939" t="s">
        <v>5647</v>
      </c>
      <c r="C1939" t="str">
        <f t="shared" si="30"/>
        <v>GQRegião Continental</v>
      </c>
    </row>
    <row r="1940" spans="1:3">
      <c r="A1940" t="s">
        <v>5645</v>
      </c>
      <c r="B1940" t="s">
        <v>5646</v>
      </c>
      <c r="C1940" t="str">
        <f t="shared" si="30"/>
        <v>GQRegión Continental</v>
      </c>
    </row>
    <row r="1941" spans="1:3">
      <c r="A1941" t="s">
        <v>5651</v>
      </c>
      <c r="B1941" t="s">
        <v>5653</v>
      </c>
      <c r="C1941" t="str">
        <f t="shared" si="30"/>
        <v>GQCentro Sud</v>
      </c>
    </row>
    <row r="1942" spans="1:3">
      <c r="A1942" t="s">
        <v>5651</v>
      </c>
      <c r="B1942" t="s">
        <v>5652</v>
      </c>
      <c r="C1942" t="str">
        <f t="shared" si="30"/>
        <v>GQCentro Sul</v>
      </c>
    </row>
    <row r="1943" spans="1:3">
      <c r="A1943" t="s">
        <v>5651</v>
      </c>
      <c r="B1943" t="s">
        <v>5654</v>
      </c>
      <c r="C1943" t="str">
        <f t="shared" si="30"/>
        <v>GQCentro Sur</v>
      </c>
    </row>
    <row r="1944" spans="1:3">
      <c r="A1944" t="s">
        <v>5649</v>
      </c>
      <c r="B1944" t="s">
        <v>5650</v>
      </c>
      <c r="C1944" t="str">
        <f t="shared" si="30"/>
        <v>GQKié-Ntem</v>
      </c>
    </row>
    <row r="1945" spans="1:3">
      <c r="A1945" t="s">
        <v>5649</v>
      </c>
      <c r="B1945" t="s">
        <v>5650</v>
      </c>
      <c r="C1945" t="str">
        <f t="shared" si="30"/>
        <v>GQKié-Ntem</v>
      </c>
    </row>
    <row r="1946" spans="1:3">
      <c r="A1946" t="s">
        <v>5649</v>
      </c>
      <c r="B1946" t="s">
        <v>5650</v>
      </c>
      <c r="C1946" t="str">
        <f t="shared" si="30"/>
        <v>GQKié-Ntem</v>
      </c>
    </row>
    <row r="1947" spans="1:3">
      <c r="A1947" t="s">
        <v>5655</v>
      </c>
      <c r="B1947" t="s">
        <v>3360</v>
      </c>
      <c r="C1947" t="str">
        <f t="shared" si="30"/>
        <v>GQLittoral</v>
      </c>
    </row>
    <row r="1948" spans="1:3">
      <c r="A1948" t="s">
        <v>5655</v>
      </c>
      <c r="B1948" t="s">
        <v>5656</v>
      </c>
      <c r="C1948" t="str">
        <f t="shared" si="30"/>
        <v>GQLitoral</v>
      </c>
    </row>
    <row r="1949" spans="1:3">
      <c r="A1949" t="s">
        <v>5655</v>
      </c>
      <c r="B1949" t="s">
        <v>5656</v>
      </c>
      <c r="C1949" t="str">
        <f t="shared" si="30"/>
        <v>GQLitoral</v>
      </c>
    </row>
    <row r="1950" spans="1:3">
      <c r="A1950" t="s">
        <v>5657</v>
      </c>
      <c r="B1950" t="s">
        <v>5658</v>
      </c>
      <c r="C1950" t="str">
        <f t="shared" si="30"/>
        <v>GQWele-Nzas</v>
      </c>
    </row>
    <row r="1951" spans="1:3">
      <c r="A1951" t="s">
        <v>5657</v>
      </c>
      <c r="B1951" t="s">
        <v>5658</v>
      </c>
      <c r="C1951" t="str">
        <f t="shared" si="30"/>
        <v>GQWele-Nzas</v>
      </c>
    </row>
    <row r="1952" spans="1:3">
      <c r="A1952" t="s">
        <v>5657</v>
      </c>
      <c r="B1952" t="s">
        <v>5658</v>
      </c>
      <c r="C1952" t="str">
        <f t="shared" si="30"/>
        <v>GQWele-Nzas</v>
      </c>
    </row>
    <row r="1953" spans="1:3">
      <c r="A1953" t="s">
        <v>5659</v>
      </c>
      <c r="B1953" t="s">
        <v>5660</v>
      </c>
      <c r="C1953" t="str">
        <f t="shared" si="30"/>
        <v>GQRégion Insulaire</v>
      </c>
    </row>
    <row r="1954" spans="1:3">
      <c r="A1954" t="s">
        <v>5659</v>
      </c>
      <c r="B1954" t="s">
        <v>5662</v>
      </c>
      <c r="C1954" t="str">
        <f t="shared" si="30"/>
        <v>GQRegião Insular</v>
      </c>
    </row>
    <row r="1955" spans="1:3">
      <c r="A1955" t="s">
        <v>5659</v>
      </c>
      <c r="B1955" t="s">
        <v>5661</v>
      </c>
      <c r="C1955" t="str">
        <f t="shared" si="30"/>
        <v>GQRegión Insular</v>
      </c>
    </row>
    <row r="1956" spans="1:3">
      <c r="A1956" t="s">
        <v>5663</v>
      </c>
      <c r="B1956" t="s">
        <v>5665</v>
      </c>
      <c r="C1956" t="str">
        <f t="shared" si="30"/>
        <v>GQAnnobon</v>
      </c>
    </row>
    <row r="1957" spans="1:3">
      <c r="A1957" t="s">
        <v>5663</v>
      </c>
      <c r="B1957" t="s">
        <v>5666</v>
      </c>
      <c r="C1957" t="str">
        <f t="shared" si="30"/>
        <v>GQAno Bom</v>
      </c>
    </row>
    <row r="1958" spans="1:3">
      <c r="A1958" t="s">
        <v>5663</v>
      </c>
      <c r="B1958" t="s">
        <v>5664</v>
      </c>
      <c r="C1958" t="str">
        <f t="shared" si="30"/>
        <v>GQAnnobón</v>
      </c>
    </row>
    <row r="1959" spans="1:3">
      <c r="A1959" t="s">
        <v>5667</v>
      </c>
      <c r="B1959" t="s">
        <v>5669</v>
      </c>
      <c r="C1959" t="str">
        <f t="shared" si="30"/>
        <v>GQBioko Nord</v>
      </c>
    </row>
    <row r="1960" spans="1:3">
      <c r="A1960" t="s">
        <v>5667</v>
      </c>
      <c r="B1960" t="s">
        <v>5668</v>
      </c>
      <c r="C1960" t="str">
        <f t="shared" si="30"/>
        <v>GQBioko Norte</v>
      </c>
    </row>
    <row r="1961" spans="1:3">
      <c r="A1961" t="s">
        <v>5667</v>
      </c>
      <c r="B1961" t="s">
        <v>5668</v>
      </c>
      <c r="C1961" t="str">
        <f t="shared" si="30"/>
        <v>GQBioko Norte</v>
      </c>
    </row>
    <row r="1962" spans="1:3">
      <c r="A1962" t="s">
        <v>5670</v>
      </c>
      <c r="B1962" t="s">
        <v>5671</v>
      </c>
      <c r="C1962" t="str">
        <f t="shared" si="30"/>
        <v>GQBioko Sud</v>
      </c>
    </row>
    <row r="1963" spans="1:3">
      <c r="A1963" t="s">
        <v>5670</v>
      </c>
      <c r="B1963" t="s">
        <v>5672</v>
      </c>
      <c r="C1963" t="str">
        <f t="shared" si="30"/>
        <v>GQBioko Sul</v>
      </c>
    </row>
    <row r="1964" spans="1:3">
      <c r="A1964" t="s">
        <v>5670</v>
      </c>
      <c r="B1964" t="s">
        <v>5673</v>
      </c>
      <c r="C1964" t="str">
        <f t="shared" si="30"/>
        <v>GQBioko Sur</v>
      </c>
    </row>
    <row r="1965" spans="1:3">
      <c r="A1965" t="s">
        <v>5680</v>
      </c>
      <c r="B1965" t="s">
        <v>5681</v>
      </c>
      <c r="C1965" t="str">
        <f t="shared" si="30"/>
        <v>GRÁgion Óros</v>
      </c>
    </row>
    <row r="1966" spans="1:3">
      <c r="A1966" t="s">
        <v>5674</v>
      </c>
      <c r="B1966" t="s">
        <v>5675</v>
      </c>
      <c r="C1966" t="str">
        <f t="shared" si="30"/>
        <v>GRAnatolikí Makedonía kai Thráki</v>
      </c>
    </row>
    <row r="1967" spans="1:3">
      <c r="A1967" t="s">
        <v>5676</v>
      </c>
      <c r="B1967" t="s">
        <v>5677</v>
      </c>
      <c r="C1967" t="str">
        <f t="shared" si="30"/>
        <v>GRKentrikí Makedonía</v>
      </c>
    </row>
    <row r="1968" spans="1:3">
      <c r="A1968" t="s">
        <v>5684</v>
      </c>
      <c r="B1968" t="s">
        <v>5685</v>
      </c>
      <c r="C1968" t="str">
        <f t="shared" si="30"/>
        <v>GRDytikí Makedonía</v>
      </c>
    </row>
    <row r="1969" spans="1:3">
      <c r="A1969" t="s">
        <v>5691</v>
      </c>
      <c r="B1969" t="s">
        <v>5692</v>
      </c>
      <c r="C1969" t="str">
        <f t="shared" si="30"/>
        <v>GRÍpeiros</v>
      </c>
    </row>
    <row r="1970" spans="1:3">
      <c r="A1970" t="s">
        <v>5682</v>
      </c>
      <c r="B1970" t="s">
        <v>5683</v>
      </c>
      <c r="C1970" t="str">
        <f t="shared" si="30"/>
        <v>GRThessalía</v>
      </c>
    </row>
    <row r="1971" spans="1:3">
      <c r="A1971" t="s">
        <v>5678</v>
      </c>
      <c r="B1971" t="s">
        <v>5679</v>
      </c>
      <c r="C1971" t="str">
        <f t="shared" si="30"/>
        <v>GRIonía Nísia</v>
      </c>
    </row>
    <row r="1972" spans="1:3">
      <c r="A1972" t="s">
        <v>5693</v>
      </c>
      <c r="B1972" t="s">
        <v>5694</v>
      </c>
      <c r="C1972" t="str">
        <f t="shared" si="30"/>
        <v>GRDytikí Elláda</v>
      </c>
    </row>
    <row r="1973" spans="1:3">
      <c r="A1973" t="s">
        <v>5686</v>
      </c>
      <c r="B1973" t="s">
        <v>5687</v>
      </c>
      <c r="C1973" t="str">
        <f t="shared" si="30"/>
        <v>GRStereá Elláda</v>
      </c>
    </row>
    <row r="1974" spans="1:3">
      <c r="A1974" t="s">
        <v>5688</v>
      </c>
      <c r="B1974" t="s">
        <v>5689</v>
      </c>
      <c r="C1974" t="str">
        <f t="shared" si="30"/>
        <v>GRAttikí</v>
      </c>
    </row>
    <row r="1975" spans="1:3">
      <c r="A1975" t="s">
        <v>5695</v>
      </c>
      <c r="B1975" t="s">
        <v>15297</v>
      </c>
      <c r="C1975" t="str">
        <f t="shared" si="30"/>
        <v>GRPelopónnisos</v>
      </c>
    </row>
    <row r="1976" spans="1:3">
      <c r="A1976" t="s">
        <v>5697</v>
      </c>
      <c r="B1976" t="s">
        <v>15298</v>
      </c>
      <c r="C1976" t="str">
        <f t="shared" si="30"/>
        <v>GRVóreio Aigaío</v>
      </c>
    </row>
    <row r="1977" spans="1:3">
      <c r="A1977" t="s">
        <v>5690</v>
      </c>
      <c r="B1977" t="s">
        <v>15299</v>
      </c>
      <c r="C1977" t="str">
        <f t="shared" si="30"/>
        <v>GRNótio Aigaío</v>
      </c>
    </row>
    <row r="1978" spans="1:3">
      <c r="A1978" t="s">
        <v>5696</v>
      </c>
      <c r="B1978" t="s">
        <v>12829</v>
      </c>
      <c r="C1978" t="str">
        <f t="shared" si="30"/>
        <v>GRKríti</v>
      </c>
    </row>
    <row r="1979" spans="1:3">
      <c r="A1979" t="s">
        <v>5735</v>
      </c>
      <c r="B1979" t="s">
        <v>5736</v>
      </c>
      <c r="C1979" t="str">
        <f t="shared" si="30"/>
        <v>GTAlta Verapaz</v>
      </c>
    </row>
    <row r="1980" spans="1:3">
      <c r="A1980" t="s">
        <v>5737</v>
      </c>
      <c r="B1980" t="s">
        <v>5738</v>
      </c>
      <c r="C1980" t="str">
        <f t="shared" si="30"/>
        <v>GTBaja Verapaz</v>
      </c>
    </row>
    <row r="1981" spans="1:3">
      <c r="A1981" t="s">
        <v>5710</v>
      </c>
      <c r="B1981" t="s">
        <v>5711</v>
      </c>
      <c r="C1981" t="str">
        <f t="shared" si="30"/>
        <v>GTChimaltenango</v>
      </c>
    </row>
    <row r="1982" spans="1:3">
      <c r="A1982" t="s">
        <v>5731</v>
      </c>
      <c r="B1982" t="s">
        <v>5732</v>
      </c>
      <c r="C1982" t="str">
        <f t="shared" si="30"/>
        <v>GTChiquimula</v>
      </c>
    </row>
    <row r="1983" spans="1:3">
      <c r="A1983" t="s">
        <v>5712</v>
      </c>
      <c r="B1983" t="s">
        <v>5713</v>
      </c>
      <c r="C1983" t="str">
        <f t="shared" si="30"/>
        <v>GTEscuintla</v>
      </c>
    </row>
    <row r="1984" spans="1:3">
      <c r="A1984" t="s">
        <v>5720</v>
      </c>
      <c r="B1984" t="s">
        <v>2527</v>
      </c>
      <c r="C1984" t="str">
        <f t="shared" si="30"/>
        <v>GTGuatemala</v>
      </c>
    </row>
    <row r="1985" spans="1:3">
      <c r="A1985" t="s">
        <v>5702</v>
      </c>
      <c r="B1985" t="s">
        <v>5703</v>
      </c>
      <c r="C1985" t="str">
        <f t="shared" si="30"/>
        <v>GTHuehuetenango</v>
      </c>
    </row>
    <row r="1986" spans="1:3">
      <c r="A1986" t="s">
        <v>5714</v>
      </c>
      <c r="B1986" t="s">
        <v>5715</v>
      </c>
      <c r="C1986" t="str">
        <f t="shared" si="30"/>
        <v>GTIzabal</v>
      </c>
    </row>
    <row r="1987" spans="1:3">
      <c r="A1987" t="s">
        <v>5723</v>
      </c>
      <c r="B1987" t="s">
        <v>5724</v>
      </c>
      <c r="C1987" t="str">
        <f t="shared" ref="C1987:C2050" si="31">LEFT(A1987,2)&amp;B1987</f>
        <v>GTJalapa</v>
      </c>
    </row>
    <row r="1988" spans="1:3">
      <c r="A1988" t="s">
        <v>5725</v>
      </c>
      <c r="B1988" t="s">
        <v>5726</v>
      </c>
      <c r="C1988" t="str">
        <f t="shared" si="31"/>
        <v>GTJutiapa</v>
      </c>
    </row>
    <row r="1989" spans="1:3">
      <c r="A1989" t="s">
        <v>5716</v>
      </c>
      <c r="B1989" t="s">
        <v>5717</v>
      </c>
      <c r="C1989" t="str">
        <f t="shared" si="31"/>
        <v>GTPetén</v>
      </c>
    </row>
    <row r="1990" spans="1:3">
      <c r="A1990" t="s">
        <v>5739</v>
      </c>
      <c r="B1990" t="s">
        <v>5740</v>
      </c>
      <c r="C1990" t="str">
        <f t="shared" si="31"/>
        <v>GTEl Progreso</v>
      </c>
    </row>
    <row r="1991" spans="1:3">
      <c r="A1991" t="s">
        <v>5733</v>
      </c>
      <c r="B1991" t="s">
        <v>5734</v>
      </c>
      <c r="C1991" t="str">
        <f t="shared" si="31"/>
        <v>GTQuiché</v>
      </c>
    </row>
    <row r="1992" spans="1:3">
      <c r="A1992" t="s">
        <v>5698</v>
      </c>
      <c r="B1992" t="s">
        <v>5699</v>
      </c>
      <c r="C1992" t="str">
        <f t="shared" si="31"/>
        <v>GTQuetzaltenango</v>
      </c>
    </row>
    <row r="1993" spans="1:3">
      <c r="A1993" t="s">
        <v>5700</v>
      </c>
      <c r="B1993" t="s">
        <v>5701</v>
      </c>
      <c r="C1993" t="str">
        <f t="shared" si="31"/>
        <v>GTRetalhuleu</v>
      </c>
    </row>
    <row r="1994" spans="1:3">
      <c r="A1994" t="s">
        <v>5727</v>
      </c>
      <c r="B1994" t="s">
        <v>5728</v>
      </c>
      <c r="C1994" t="str">
        <f t="shared" si="31"/>
        <v>GTSacatepéquez</v>
      </c>
    </row>
    <row r="1995" spans="1:3">
      <c r="A1995" t="s">
        <v>5729</v>
      </c>
      <c r="B1995" t="s">
        <v>5730</v>
      </c>
      <c r="C1995" t="str">
        <f t="shared" si="31"/>
        <v>GTSan Marcos</v>
      </c>
    </row>
    <row r="1996" spans="1:3">
      <c r="A1996" t="s">
        <v>5704</v>
      </c>
      <c r="B1996" t="s">
        <v>5705</v>
      </c>
      <c r="C1996" t="str">
        <f t="shared" si="31"/>
        <v>GTSololá</v>
      </c>
    </row>
    <row r="1997" spans="1:3">
      <c r="A1997" t="s">
        <v>5706</v>
      </c>
      <c r="B1997" t="s">
        <v>5707</v>
      </c>
      <c r="C1997" t="str">
        <f t="shared" si="31"/>
        <v>GTSanta Rosa</v>
      </c>
    </row>
    <row r="1998" spans="1:3">
      <c r="A1998" t="s">
        <v>5708</v>
      </c>
      <c r="B1998" t="s">
        <v>5709</v>
      </c>
      <c r="C1998" t="str">
        <f t="shared" si="31"/>
        <v>GTSuchitepéquez</v>
      </c>
    </row>
    <row r="1999" spans="1:3">
      <c r="A1999" t="s">
        <v>5718</v>
      </c>
      <c r="B1999" t="s">
        <v>5719</v>
      </c>
      <c r="C1999" t="str">
        <f t="shared" si="31"/>
        <v>GTTotonicapán</v>
      </c>
    </row>
    <row r="2000" spans="1:3">
      <c r="A2000" t="s">
        <v>5721</v>
      </c>
      <c r="B2000" t="s">
        <v>5722</v>
      </c>
      <c r="C2000" t="str">
        <f t="shared" si="31"/>
        <v>GTZacapa</v>
      </c>
    </row>
    <row r="2001" spans="1:3">
      <c r="A2001" t="s">
        <v>5741</v>
      </c>
      <c r="B2001" t="s">
        <v>5742</v>
      </c>
      <c r="C2001" t="str">
        <f t="shared" si="31"/>
        <v>GWBissau</v>
      </c>
    </row>
    <row r="2002" spans="1:3">
      <c r="A2002" t="s">
        <v>5751</v>
      </c>
      <c r="B2002" t="s">
        <v>5752</v>
      </c>
      <c r="C2002" t="str">
        <f t="shared" si="31"/>
        <v>GWLeste</v>
      </c>
    </row>
    <row r="2003" spans="1:3">
      <c r="A2003" t="s">
        <v>5755</v>
      </c>
      <c r="B2003" t="s">
        <v>5756</v>
      </c>
      <c r="C2003" t="str">
        <f t="shared" si="31"/>
        <v>GWBafatá</v>
      </c>
    </row>
    <row r="2004" spans="1:3">
      <c r="A2004" t="s">
        <v>5753</v>
      </c>
      <c r="B2004" t="s">
        <v>5754</v>
      </c>
      <c r="C2004" t="str">
        <f t="shared" si="31"/>
        <v>GWGabú</v>
      </c>
    </row>
    <row r="2005" spans="1:3">
      <c r="A2005" t="s">
        <v>5743</v>
      </c>
      <c r="B2005" t="s">
        <v>5744</v>
      </c>
      <c r="C2005" t="str">
        <f t="shared" si="31"/>
        <v>GWNorte</v>
      </c>
    </row>
    <row r="2006" spans="1:3">
      <c r="A2006" t="s">
        <v>5749</v>
      </c>
      <c r="B2006" t="s">
        <v>5750</v>
      </c>
      <c r="C2006" t="str">
        <f t="shared" si="31"/>
        <v>GWBiombo</v>
      </c>
    </row>
    <row r="2007" spans="1:3">
      <c r="A2007" t="s">
        <v>5747</v>
      </c>
      <c r="B2007" t="s">
        <v>5748</v>
      </c>
      <c r="C2007" t="str">
        <f t="shared" si="31"/>
        <v>GWCacheu</v>
      </c>
    </row>
    <row r="2008" spans="1:3">
      <c r="A2008" t="s">
        <v>5745</v>
      </c>
      <c r="B2008" t="s">
        <v>5746</v>
      </c>
      <c r="C2008" t="str">
        <f t="shared" si="31"/>
        <v>GWOio</v>
      </c>
    </row>
    <row r="2009" spans="1:3">
      <c r="A2009" t="s">
        <v>5757</v>
      </c>
      <c r="B2009" t="s">
        <v>5758</v>
      </c>
      <c r="C2009" t="str">
        <f t="shared" si="31"/>
        <v>GWSul</v>
      </c>
    </row>
    <row r="2010" spans="1:3">
      <c r="A2010" t="s">
        <v>5761</v>
      </c>
      <c r="B2010" t="s">
        <v>5762</v>
      </c>
      <c r="C2010" t="str">
        <f t="shared" si="31"/>
        <v>GWBolama</v>
      </c>
    </row>
    <row r="2011" spans="1:3">
      <c r="A2011" t="s">
        <v>5763</v>
      </c>
      <c r="B2011" t="s">
        <v>5764</v>
      </c>
      <c r="C2011" t="str">
        <f t="shared" si="31"/>
        <v>GWQuinara</v>
      </c>
    </row>
    <row r="2012" spans="1:3">
      <c r="A2012" t="s">
        <v>5759</v>
      </c>
      <c r="B2012" t="s">
        <v>5760</v>
      </c>
      <c r="C2012" t="str">
        <f t="shared" si="31"/>
        <v>GWTombali</v>
      </c>
    </row>
    <row r="2013" spans="1:3">
      <c r="A2013" t="s">
        <v>5773</v>
      </c>
      <c r="B2013" t="s">
        <v>5774</v>
      </c>
      <c r="C2013" t="str">
        <f t="shared" si="31"/>
        <v>GYBarima-Waini</v>
      </c>
    </row>
    <row r="2014" spans="1:3">
      <c r="A2014" t="s">
        <v>5775</v>
      </c>
      <c r="B2014" t="s">
        <v>5776</v>
      </c>
      <c r="C2014" t="str">
        <f t="shared" si="31"/>
        <v>GYCuyuni-Mazaruni</v>
      </c>
    </row>
    <row r="2015" spans="1:3">
      <c r="A2015" t="s">
        <v>5777</v>
      </c>
      <c r="B2015" t="s">
        <v>5778</v>
      </c>
      <c r="C2015" t="str">
        <f t="shared" si="31"/>
        <v>GYDemerara-Mahaica</v>
      </c>
    </row>
    <row r="2016" spans="1:3">
      <c r="A2016" t="s">
        <v>5769</v>
      </c>
      <c r="B2016" t="s">
        <v>5770</v>
      </c>
      <c r="C2016" t="str">
        <f t="shared" si="31"/>
        <v>GYEast Berbice-Corentyne</v>
      </c>
    </row>
    <row r="2017" spans="1:3">
      <c r="A2017" t="s">
        <v>5781</v>
      </c>
      <c r="B2017" t="s">
        <v>5782</v>
      </c>
      <c r="C2017" t="str">
        <f t="shared" si="31"/>
        <v>GYEssequibo Islands-West Demerara</v>
      </c>
    </row>
    <row r="2018" spans="1:3">
      <c r="A2018" t="s">
        <v>5783</v>
      </c>
      <c r="B2018" t="s">
        <v>5784</v>
      </c>
      <c r="C2018" t="str">
        <f t="shared" si="31"/>
        <v>GYMahaica-Berbice</v>
      </c>
    </row>
    <row r="2019" spans="1:3">
      <c r="A2019" t="s">
        <v>5765</v>
      </c>
      <c r="B2019" t="s">
        <v>5766</v>
      </c>
      <c r="C2019" t="str">
        <f t="shared" si="31"/>
        <v>GYPomeroon-Supenaam</v>
      </c>
    </row>
    <row r="2020" spans="1:3">
      <c r="A2020" t="s">
        <v>5779</v>
      </c>
      <c r="B2020" t="s">
        <v>5780</v>
      </c>
      <c r="C2020" t="str">
        <f t="shared" si="31"/>
        <v>GYPotaro-Siparuni</v>
      </c>
    </row>
    <row r="2021" spans="1:3">
      <c r="A2021" t="s">
        <v>5771</v>
      </c>
      <c r="B2021" t="s">
        <v>5772</v>
      </c>
      <c r="C2021" t="str">
        <f t="shared" si="31"/>
        <v>GYUpper Demerara-Berbice</v>
      </c>
    </row>
    <row r="2022" spans="1:3">
      <c r="A2022" t="s">
        <v>5767</v>
      </c>
      <c r="B2022" t="s">
        <v>5768</v>
      </c>
      <c r="C2022" t="str">
        <f t="shared" si="31"/>
        <v>GYUpper Takutu-Upper Essequibo</v>
      </c>
    </row>
    <row r="2023" spans="1:3">
      <c r="A2023" t="s">
        <v>5806</v>
      </c>
      <c r="B2023" t="s">
        <v>5807</v>
      </c>
      <c r="C2023" t="str">
        <f t="shared" si="31"/>
        <v>HNAtlántida</v>
      </c>
    </row>
    <row r="2024" spans="1:3">
      <c r="A2024" t="s">
        <v>5796</v>
      </c>
      <c r="B2024" t="s">
        <v>5797</v>
      </c>
      <c r="C2024" t="str">
        <f t="shared" si="31"/>
        <v>HNCholuteca</v>
      </c>
    </row>
    <row r="2025" spans="1:3">
      <c r="A2025" t="s">
        <v>5792</v>
      </c>
      <c r="B2025" t="s">
        <v>5793</v>
      </c>
      <c r="C2025" t="str">
        <f t="shared" si="31"/>
        <v>HNColón</v>
      </c>
    </row>
    <row r="2026" spans="1:3">
      <c r="A2026" t="s">
        <v>5816</v>
      </c>
      <c r="B2026" t="s">
        <v>5817</v>
      </c>
      <c r="C2026" t="str">
        <f t="shared" si="31"/>
        <v>HNComayagua</v>
      </c>
    </row>
    <row r="2027" spans="1:3">
      <c r="A2027" t="s">
        <v>5787</v>
      </c>
      <c r="B2027" t="s">
        <v>5788</v>
      </c>
      <c r="C2027" t="str">
        <f t="shared" si="31"/>
        <v>HNCopán</v>
      </c>
    </row>
    <row r="2028" spans="1:3">
      <c r="A2028" t="s">
        <v>5808</v>
      </c>
      <c r="B2028" t="s">
        <v>5809</v>
      </c>
      <c r="C2028" t="str">
        <f t="shared" si="31"/>
        <v>HNCortés</v>
      </c>
    </row>
    <row r="2029" spans="1:3">
      <c r="A2029" t="s">
        <v>5804</v>
      </c>
      <c r="B2029" t="s">
        <v>5805</v>
      </c>
      <c r="C2029" t="str">
        <f t="shared" si="31"/>
        <v>HNEl Paraíso</v>
      </c>
    </row>
    <row r="2030" spans="1:3">
      <c r="A2030" t="s">
        <v>5810</v>
      </c>
      <c r="B2030" t="s">
        <v>5811</v>
      </c>
      <c r="C2030" t="str">
        <f t="shared" si="31"/>
        <v>HNFrancisco Morazán</v>
      </c>
    </row>
    <row r="2031" spans="1:3">
      <c r="A2031" t="s">
        <v>5798</v>
      </c>
      <c r="B2031" t="s">
        <v>5799</v>
      </c>
      <c r="C2031" t="str">
        <f t="shared" si="31"/>
        <v>HNGracias a Dios</v>
      </c>
    </row>
    <row r="2032" spans="1:3">
      <c r="A2032" t="s">
        <v>5800</v>
      </c>
      <c r="B2032" t="s">
        <v>5801</v>
      </c>
      <c r="C2032" t="str">
        <f t="shared" si="31"/>
        <v>HNIslas de la Bahía</v>
      </c>
    </row>
    <row r="2033" spans="1:3">
      <c r="A2033" t="s">
        <v>5812</v>
      </c>
      <c r="B2033" t="s">
        <v>5813</v>
      </c>
      <c r="C2033" t="str">
        <f t="shared" si="31"/>
        <v>HNIntibucá</v>
      </c>
    </row>
    <row r="2034" spans="1:3">
      <c r="A2034" t="s">
        <v>5818</v>
      </c>
      <c r="B2034" t="s">
        <v>5819</v>
      </c>
      <c r="C2034" t="str">
        <f t="shared" si="31"/>
        <v>HNLempira</v>
      </c>
    </row>
    <row r="2035" spans="1:3">
      <c r="A2035" t="s">
        <v>5789</v>
      </c>
      <c r="B2035" t="s">
        <v>3390</v>
      </c>
      <c r="C2035" t="str">
        <f t="shared" si="31"/>
        <v>HNLa Paz</v>
      </c>
    </row>
    <row r="2036" spans="1:3">
      <c r="A2036" t="s">
        <v>5814</v>
      </c>
      <c r="B2036" t="s">
        <v>5815</v>
      </c>
      <c r="C2036" t="str">
        <f t="shared" si="31"/>
        <v>HNOcotepeque</v>
      </c>
    </row>
    <row r="2037" spans="1:3">
      <c r="A2037" t="s">
        <v>5802</v>
      </c>
      <c r="B2037" t="s">
        <v>5803</v>
      </c>
      <c r="C2037" t="str">
        <f t="shared" si="31"/>
        <v>HNOlancho</v>
      </c>
    </row>
    <row r="2038" spans="1:3">
      <c r="A2038" t="s">
        <v>5790</v>
      </c>
      <c r="B2038" t="s">
        <v>5791</v>
      </c>
      <c r="C2038" t="str">
        <f t="shared" si="31"/>
        <v>HNSanta Bárbara</v>
      </c>
    </row>
    <row r="2039" spans="1:3">
      <c r="A2039" t="s">
        <v>5785</v>
      </c>
      <c r="B2039" t="s">
        <v>5786</v>
      </c>
      <c r="C2039" t="str">
        <f t="shared" si="31"/>
        <v>HNValle</v>
      </c>
    </row>
    <row r="2040" spans="1:3">
      <c r="A2040" t="s">
        <v>5794</v>
      </c>
      <c r="B2040" t="s">
        <v>5795</v>
      </c>
      <c r="C2040" t="str">
        <f t="shared" si="31"/>
        <v>HNYoro</v>
      </c>
    </row>
    <row r="2041" spans="1:3">
      <c r="A2041" t="s">
        <v>5832</v>
      </c>
      <c r="B2041" t="s">
        <v>5833</v>
      </c>
      <c r="C2041" t="str">
        <f t="shared" si="31"/>
        <v>HRZagrebačka županija</v>
      </c>
    </row>
    <row r="2042" spans="1:3">
      <c r="A2042" t="s">
        <v>5854</v>
      </c>
      <c r="B2042" t="s">
        <v>5855</v>
      </c>
      <c r="C2042" t="str">
        <f t="shared" si="31"/>
        <v>HRKrapinsko-zagorska županija</v>
      </c>
    </row>
    <row r="2043" spans="1:3">
      <c r="A2043" t="s">
        <v>5840</v>
      </c>
      <c r="B2043" t="s">
        <v>5841</v>
      </c>
      <c r="C2043" t="str">
        <f t="shared" si="31"/>
        <v>HRSisačko-moslavačka županija</v>
      </c>
    </row>
    <row r="2044" spans="1:3">
      <c r="A2044" t="s">
        <v>5820</v>
      </c>
      <c r="B2044" t="s">
        <v>5821</v>
      </c>
      <c r="C2044" t="str">
        <f t="shared" si="31"/>
        <v>HRKarlovačka županija</v>
      </c>
    </row>
    <row r="2045" spans="1:3">
      <c r="A2045" t="s">
        <v>5842</v>
      </c>
      <c r="B2045" t="s">
        <v>5843</v>
      </c>
      <c r="C2045" t="str">
        <f t="shared" si="31"/>
        <v>HRVaraždinska županija</v>
      </c>
    </row>
    <row r="2046" spans="1:3">
      <c r="A2046" t="s">
        <v>5834</v>
      </c>
      <c r="B2046" t="s">
        <v>5835</v>
      </c>
      <c r="C2046" t="str">
        <f t="shared" si="31"/>
        <v>HRKoprivničko-križevačka županija</v>
      </c>
    </row>
    <row r="2047" spans="1:3">
      <c r="A2047" t="s">
        <v>5848</v>
      </c>
      <c r="B2047" t="s">
        <v>5849</v>
      </c>
      <c r="C2047" t="str">
        <f t="shared" si="31"/>
        <v>HRBjelovarsko-bilogorska županija</v>
      </c>
    </row>
    <row r="2048" spans="1:3">
      <c r="A2048" t="s">
        <v>5844</v>
      </c>
      <c r="B2048" t="s">
        <v>5845</v>
      </c>
      <c r="C2048" t="str">
        <f t="shared" si="31"/>
        <v>HRPrimorsko-goranska županija</v>
      </c>
    </row>
    <row r="2049" spans="1:3">
      <c r="A2049" t="s">
        <v>5856</v>
      </c>
      <c r="B2049" t="s">
        <v>5857</v>
      </c>
      <c r="C2049" t="str">
        <f t="shared" si="31"/>
        <v>HRLičko-senjska županija</v>
      </c>
    </row>
    <row r="2050" spans="1:3">
      <c r="A2050" t="s">
        <v>5824</v>
      </c>
      <c r="B2050" t="s">
        <v>5825</v>
      </c>
      <c r="C2050" t="str">
        <f t="shared" si="31"/>
        <v>HRVirovitičko-podravska županija</v>
      </c>
    </row>
    <row r="2051" spans="1:3">
      <c r="A2051" t="s">
        <v>5852</v>
      </c>
      <c r="B2051" t="s">
        <v>5853</v>
      </c>
      <c r="C2051" t="str">
        <f t="shared" ref="C2051:C2114" si="32">LEFT(A2051,2)&amp;B2051</f>
        <v>HRPožeško-slavonska županija</v>
      </c>
    </row>
    <row r="2052" spans="1:3">
      <c r="A2052" t="s">
        <v>5858</v>
      </c>
      <c r="B2052" t="s">
        <v>5859</v>
      </c>
      <c r="C2052" t="str">
        <f t="shared" si="32"/>
        <v>HRBrodsko-posavska županija</v>
      </c>
    </row>
    <row r="2053" spans="1:3">
      <c r="A2053" t="s">
        <v>5830</v>
      </c>
      <c r="B2053" t="s">
        <v>5831</v>
      </c>
      <c r="C2053" t="str">
        <f t="shared" si="32"/>
        <v>HRZadarska županija</v>
      </c>
    </row>
    <row r="2054" spans="1:3">
      <c r="A2054" t="s">
        <v>5826</v>
      </c>
      <c r="B2054" t="s">
        <v>5827</v>
      </c>
      <c r="C2054" t="str">
        <f t="shared" si="32"/>
        <v>HROsječko-baranjska županija</v>
      </c>
    </row>
    <row r="2055" spans="1:3">
      <c r="A2055" t="s">
        <v>5846</v>
      </c>
      <c r="B2055" t="s">
        <v>5847</v>
      </c>
      <c r="C2055" t="str">
        <f t="shared" si="32"/>
        <v>HRŠibensko-kninska županija</v>
      </c>
    </row>
    <row r="2056" spans="1:3">
      <c r="A2056" t="s">
        <v>5828</v>
      </c>
      <c r="B2056" t="s">
        <v>5829</v>
      </c>
      <c r="C2056" t="str">
        <f t="shared" si="32"/>
        <v>HRVukovarsko-srijemska županija</v>
      </c>
    </row>
    <row r="2057" spans="1:3">
      <c r="A2057" t="s">
        <v>5836</v>
      </c>
      <c r="B2057" t="s">
        <v>5837</v>
      </c>
      <c r="C2057" t="str">
        <f t="shared" si="32"/>
        <v>HRSplitsko-dalmatinska županija</v>
      </c>
    </row>
    <row r="2058" spans="1:3">
      <c r="A2058" t="s">
        <v>5860</v>
      </c>
      <c r="B2058" t="s">
        <v>5861</v>
      </c>
      <c r="C2058" t="str">
        <f t="shared" si="32"/>
        <v>HRIstarska županija</v>
      </c>
    </row>
    <row r="2059" spans="1:3">
      <c r="A2059" t="s">
        <v>5822</v>
      </c>
      <c r="B2059" t="s">
        <v>5823</v>
      </c>
      <c r="C2059" t="str">
        <f t="shared" si="32"/>
        <v>HRDubrovačko-neretvanska županija</v>
      </c>
    </row>
    <row r="2060" spans="1:3">
      <c r="A2060" t="s">
        <v>5850</v>
      </c>
      <c r="B2060" t="s">
        <v>5851</v>
      </c>
      <c r="C2060" t="str">
        <f t="shared" si="32"/>
        <v>HRMeđimurska županija</v>
      </c>
    </row>
    <row r="2061" spans="1:3">
      <c r="A2061" t="s">
        <v>5838</v>
      </c>
      <c r="B2061" t="s">
        <v>5839</v>
      </c>
      <c r="C2061" t="str">
        <f t="shared" si="32"/>
        <v>HRGrad Zagreb</v>
      </c>
    </row>
    <row r="2062" spans="1:3">
      <c r="A2062" t="s">
        <v>5872</v>
      </c>
      <c r="B2062" t="s">
        <v>5873</v>
      </c>
      <c r="C2062" t="str">
        <f t="shared" si="32"/>
        <v>HTArtibonite</v>
      </c>
    </row>
    <row r="2063" spans="1:3">
      <c r="A2063" t="s">
        <v>5872</v>
      </c>
      <c r="B2063" t="s">
        <v>5874</v>
      </c>
      <c r="C2063" t="str">
        <f t="shared" si="32"/>
        <v>HTLatibonit</v>
      </c>
    </row>
    <row r="2064" spans="1:3">
      <c r="A2064" t="s">
        <v>5875</v>
      </c>
      <c r="B2064" t="s">
        <v>3179</v>
      </c>
      <c r="C2064" t="str">
        <f t="shared" si="32"/>
        <v>HTCentre</v>
      </c>
    </row>
    <row r="2065" spans="1:3">
      <c r="A2065" t="s">
        <v>5875</v>
      </c>
      <c r="B2065" t="s">
        <v>5876</v>
      </c>
      <c r="C2065" t="str">
        <f t="shared" si="32"/>
        <v>HTSant</v>
      </c>
    </row>
    <row r="2066" spans="1:3">
      <c r="A2066" t="s">
        <v>5877</v>
      </c>
      <c r="B2066" t="s">
        <v>5879</v>
      </c>
      <c r="C2066" t="str">
        <f t="shared" si="32"/>
        <v>HTGrande’Anse</v>
      </c>
    </row>
    <row r="2067" spans="1:3">
      <c r="A2067" t="s">
        <v>5877</v>
      </c>
      <c r="B2067" t="s">
        <v>5878</v>
      </c>
      <c r="C2067" t="str">
        <f t="shared" si="32"/>
        <v>HTGrandans</v>
      </c>
    </row>
    <row r="2068" spans="1:3">
      <c r="A2068" t="s">
        <v>5880</v>
      </c>
      <c r="B2068" t="s">
        <v>3163</v>
      </c>
      <c r="C2068" t="str">
        <f t="shared" si="32"/>
        <v>HTNord</v>
      </c>
    </row>
    <row r="2069" spans="1:3">
      <c r="A2069" t="s">
        <v>5880</v>
      </c>
      <c r="B2069" t="s">
        <v>5881</v>
      </c>
      <c r="C2069" t="str">
        <f t="shared" si="32"/>
        <v>HTNò</v>
      </c>
    </row>
    <row r="2070" spans="1:3">
      <c r="A2070" t="s">
        <v>5862</v>
      </c>
      <c r="B2070" t="s">
        <v>5864</v>
      </c>
      <c r="C2070" t="str">
        <f t="shared" si="32"/>
        <v>HTNord-Est</v>
      </c>
    </row>
    <row r="2071" spans="1:3">
      <c r="A2071" t="s">
        <v>5862</v>
      </c>
      <c r="B2071" t="s">
        <v>5863</v>
      </c>
      <c r="C2071" t="str">
        <f t="shared" si="32"/>
        <v>HTNòdès</v>
      </c>
    </row>
    <row r="2072" spans="1:3">
      <c r="A2072" t="s">
        <v>5869</v>
      </c>
      <c r="B2072" t="s">
        <v>5871</v>
      </c>
      <c r="C2072" t="str">
        <f t="shared" si="32"/>
        <v>HTNippes</v>
      </c>
    </row>
    <row r="2073" spans="1:3">
      <c r="A2073" t="s">
        <v>5869</v>
      </c>
      <c r="B2073" t="s">
        <v>5870</v>
      </c>
      <c r="C2073" t="str">
        <f t="shared" si="32"/>
        <v>HTNip</v>
      </c>
    </row>
    <row r="2074" spans="1:3">
      <c r="A2074" t="s">
        <v>5867</v>
      </c>
      <c r="B2074" t="s">
        <v>3860</v>
      </c>
      <c r="C2074" t="str">
        <f t="shared" si="32"/>
        <v>HTNord-Ouest</v>
      </c>
    </row>
    <row r="2075" spans="1:3">
      <c r="A2075" t="s">
        <v>5867</v>
      </c>
      <c r="B2075" t="s">
        <v>5868</v>
      </c>
      <c r="C2075" t="str">
        <f t="shared" si="32"/>
        <v>HTNòdwès</v>
      </c>
    </row>
    <row r="2076" spans="1:3">
      <c r="A2076" t="s">
        <v>5865</v>
      </c>
      <c r="B2076" t="s">
        <v>3864</v>
      </c>
      <c r="C2076" t="str">
        <f t="shared" si="32"/>
        <v>HTOuest</v>
      </c>
    </row>
    <row r="2077" spans="1:3">
      <c r="A2077" t="s">
        <v>5865</v>
      </c>
      <c r="B2077" t="s">
        <v>5866</v>
      </c>
      <c r="C2077" t="str">
        <f t="shared" si="32"/>
        <v>HTLwès</v>
      </c>
    </row>
    <row r="2078" spans="1:3">
      <c r="A2078" t="s">
        <v>5882</v>
      </c>
      <c r="B2078" t="s">
        <v>3872</v>
      </c>
      <c r="C2078" t="str">
        <f t="shared" si="32"/>
        <v>HTSud</v>
      </c>
    </row>
    <row r="2079" spans="1:3">
      <c r="A2079" t="s">
        <v>5882</v>
      </c>
      <c r="B2079" t="s">
        <v>5883</v>
      </c>
      <c r="C2079" t="str">
        <f t="shared" si="32"/>
        <v>HTSid</v>
      </c>
    </row>
    <row r="2080" spans="1:3">
      <c r="A2080" t="s">
        <v>5884</v>
      </c>
      <c r="B2080" t="s">
        <v>5885</v>
      </c>
      <c r="C2080" t="str">
        <f t="shared" si="32"/>
        <v>HTSud-Est</v>
      </c>
    </row>
    <row r="2081" spans="1:3">
      <c r="A2081" t="s">
        <v>5884</v>
      </c>
      <c r="B2081" t="s">
        <v>5886</v>
      </c>
      <c r="C2081" t="str">
        <f t="shared" si="32"/>
        <v>HTSidès</v>
      </c>
    </row>
    <row r="2082" spans="1:3">
      <c r="A2082" t="s">
        <v>5887</v>
      </c>
      <c r="B2082" t="s">
        <v>5888</v>
      </c>
      <c r="C2082" t="str">
        <f t="shared" si="32"/>
        <v>HUBaranya</v>
      </c>
    </row>
    <row r="2083" spans="1:3">
      <c r="A2083" t="s">
        <v>5903</v>
      </c>
      <c r="B2083" t="s">
        <v>5904</v>
      </c>
      <c r="C2083" t="str">
        <f t="shared" si="32"/>
        <v>HUBékés</v>
      </c>
    </row>
    <row r="2084" spans="1:3">
      <c r="A2084" t="s">
        <v>5939</v>
      </c>
      <c r="B2084" t="s">
        <v>5940</v>
      </c>
      <c r="C2084" t="str">
        <f t="shared" si="32"/>
        <v>HUBács-Kiskun</v>
      </c>
    </row>
    <row r="2085" spans="1:3">
      <c r="A2085" t="s">
        <v>5931</v>
      </c>
      <c r="B2085" t="s">
        <v>5932</v>
      </c>
      <c r="C2085" t="str">
        <f t="shared" si="32"/>
        <v>HUBorsod-Abaúj-Zemplén</v>
      </c>
    </row>
    <row r="2086" spans="1:3">
      <c r="A2086" t="s">
        <v>5891</v>
      </c>
      <c r="B2086" t="s">
        <v>5892</v>
      </c>
      <c r="C2086" t="str">
        <f t="shared" si="32"/>
        <v>HUCsongrád</v>
      </c>
    </row>
    <row r="2087" spans="1:3">
      <c r="A2087" t="s">
        <v>5919</v>
      </c>
      <c r="B2087" t="s">
        <v>5920</v>
      </c>
      <c r="C2087" t="str">
        <f t="shared" si="32"/>
        <v>HUFejér</v>
      </c>
    </row>
    <row r="2088" spans="1:3">
      <c r="A2088" t="s">
        <v>5921</v>
      </c>
      <c r="B2088" t="s">
        <v>5922</v>
      </c>
      <c r="C2088" t="str">
        <f t="shared" si="32"/>
        <v>HUGyőr-Moson-Sopron</v>
      </c>
    </row>
    <row r="2089" spans="1:3">
      <c r="A2089" t="s">
        <v>5895</v>
      </c>
      <c r="B2089" t="s">
        <v>5896</v>
      </c>
      <c r="C2089" t="str">
        <f t="shared" si="32"/>
        <v>HUHajdú-Bihar</v>
      </c>
    </row>
    <row r="2090" spans="1:3">
      <c r="A2090" t="s">
        <v>5945</v>
      </c>
      <c r="B2090" t="s">
        <v>5946</v>
      </c>
      <c r="C2090" t="str">
        <f t="shared" si="32"/>
        <v>HUHeves</v>
      </c>
    </row>
    <row r="2091" spans="1:3">
      <c r="A2091" t="s">
        <v>5905</v>
      </c>
      <c r="B2091" t="s">
        <v>5906</v>
      </c>
      <c r="C2091" t="str">
        <f t="shared" si="32"/>
        <v>HUJász-Nagykun-Szolnok</v>
      </c>
    </row>
    <row r="2092" spans="1:3">
      <c r="A2092" t="s">
        <v>5966</v>
      </c>
      <c r="B2092" t="s">
        <v>5967</v>
      </c>
      <c r="C2092" t="str">
        <f t="shared" si="32"/>
        <v>HUKomárom-Esztergom</v>
      </c>
    </row>
    <row r="2093" spans="1:3">
      <c r="A2093" t="s">
        <v>5937</v>
      </c>
      <c r="B2093" t="s">
        <v>5938</v>
      </c>
      <c r="C2093" t="str">
        <f t="shared" si="32"/>
        <v>HUNógrád</v>
      </c>
    </row>
    <row r="2094" spans="1:3">
      <c r="A2094" t="s">
        <v>5897</v>
      </c>
      <c r="B2094" t="s">
        <v>5898</v>
      </c>
      <c r="C2094" t="str">
        <f t="shared" si="32"/>
        <v>HUPest</v>
      </c>
    </row>
    <row r="2095" spans="1:3">
      <c r="A2095" t="s">
        <v>5901</v>
      </c>
      <c r="B2095" t="s">
        <v>5902</v>
      </c>
      <c r="C2095" t="str">
        <f t="shared" si="32"/>
        <v>HUSomogy</v>
      </c>
    </row>
    <row r="2096" spans="1:3">
      <c r="A2096" t="s">
        <v>5949</v>
      </c>
      <c r="B2096" t="s">
        <v>5950</v>
      </c>
      <c r="C2096" t="str">
        <f t="shared" si="32"/>
        <v>HUSzabolcs-Szatmár-Bereg</v>
      </c>
    </row>
    <row r="2097" spans="1:3">
      <c r="A2097" t="s">
        <v>5951</v>
      </c>
      <c r="B2097" t="s">
        <v>5952</v>
      </c>
      <c r="C2097" t="str">
        <f t="shared" si="32"/>
        <v>HUTolna</v>
      </c>
    </row>
    <row r="2098" spans="1:3">
      <c r="A2098" t="s">
        <v>5929</v>
      </c>
      <c r="B2098" t="s">
        <v>5930</v>
      </c>
      <c r="C2098" t="str">
        <f t="shared" si="32"/>
        <v>HUVas</v>
      </c>
    </row>
    <row r="2099" spans="1:3">
      <c r="A2099" t="s">
        <v>5909</v>
      </c>
      <c r="B2099" t="s">
        <v>5910</v>
      </c>
      <c r="C2099" t="str">
        <f t="shared" si="32"/>
        <v>HUVeszprém</v>
      </c>
    </row>
    <row r="2100" spans="1:3">
      <c r="A2100" t="s">
        <v>5911</v>
      </c>
      <c r="B2100" t="s">
        <v>5912</v>
      </c>
      <c r="C2100" t="str">
        <f t="shared" si="32"/>
        <v>HUZala</v>
      </c>
    </row>
    <row r="2101" spans="1:3">
      <c r="A2101" t="s">
        <v>5889</v>
      </c>
      <c r="B2101" t="s">
        <v>5890</v>
      </c>
      <c r="C2101" t="str">
        <f t="shared" si="32"/>
        <v>HUBékéscsaba</v>
      </c>
    </row>
    <row r="2102" spans="1:3">
      <c r="A2102" t="s">
        <v>5893</v>
      </c>
      <c r="B2102" t="s">
        <v>5894</v>
      </c>
      <c r="C2102" t="str">
        <f t="shared" si="32"/>
        <v>HUDebrecen</v>
      </c>
    </row>
    <row r="2103" spans="1:3">
      <c r="A2103" t="s">
        <v>5964</v>
      </c>
      <c r="B2103" t="s">
        <v>5965</v>
      </c>
      <c r="C2103" t="str">
        <f t="shared" si="32"/>
        <v>HUDunaújváros</v>
      </c>
    </row>
    <row r="2104" spans="1:3">
      <c r="A2104" t="s">
        <v>5941</v>
      </c>
      <c r="B2104" t="s">
        <v>5942</v>
      </c>
      <c r="C2104" t="str">
        <f t="shared" si="32"/>
        <v>HUEger</v>
      </c>
    </row>
    <row r="2105" spans="1:3">
      <c r="A2105" t="s">
        <v>5933</v>
      </c>
      <c r="B2105" t="s">
        <v>5934</v>
      </c>
      <c r="C2105" t="str">
        <f t="shared" si="32"/>
        <v>HUÉrd</v>
      </c>
    </row>
    <row r="2106" spans="1:3">
      <c r="A2106" t="s">
        <v>5943</v>
      </c>
      <c r="B2106" t="s">
        <v>5944</v>
      </c>
      <c r="C2106" t="str">
        <f t="shared" si="32"/>
        <v>HUGyőr</v>
      </c>
    </row>
    <row r="2107" spans="1:3">
      <c r="A2107" t="s">
        <v>5955</v>
      </c>
      <c r="B2107" t="s">
        <v>5956</v>
      </c>
      <c r="C2107" t="str">
        <f t="shared" si="32"/>
        <v>HUHódmezővásárhely</v>
      </c>
    </row>
    <row r="2108" spans="1:3">
      <c r="A2108" t="s">
        <v>5947</v>
      </c>
      <c r="B2108" t="s">
        <v>5948</v>
      </c>
      <c r="C2108" t="str">
        <f t="shared" si="32"/>
        <v>HUKecskemét</v>
      </c>
    </row>
    <row r="2109" spans="1:3">
      <c r="A2109" t="s">
        <v>5957</v>
      </c>
      <c r="B2109" t="s">
        <v>5958</v>
      </c>
      <c r="C2109" t="str">
        <f t="shared" si="32"/>
        <v>HUKaposvár</v>
      </c>
    </row>
    <row r="2110" spans="1:3">
      <c r="A2110" t="s">
        <v>5923</v>
      </c>
      <c r="B2110" t="s">
        <v>5924</v>
      </c>
      <c r="C2110" t="str">
        <f t="shared" si="32"/>
        <v>HUMiskolc</v>
      </c>
    </row>
    <row r="2111" spans="1:3">
      <c r="A2111" t="s">
        <v>5935</v>
      </c>
      <c r="B2111" t="s">
        <v>5936</v>
      </c>
      <c r="C2111" t="str">
        <f t="shared" si="32"/>
        <v>HUNagykanizsa</v>
      </c>
    </row>
    <row r="2112" spans="1:3">
      <c r="A2112" t="s">
        <v>5915</v>
      </c>
      <c r="B2112" t="s">
        <v>5916</v>
      </c>
      <c r="C2112" t="str">
        <f t="shared" si="32"/>
        <v>HUNyíregyháza</v>
      </c>
    </row>
    <row r="2113" spans="1:3">
      <c r="A2113" t="s">
        <v>5925</v>
      </c>
      <c r="B2113" t="s">
        <v>5926</v>
      </c>
      <c r="C2113" t="str">
        <f t="shared" si="32"/>
        <v>HUPécs</v>
      </c>
    </row>
    <row r="2114" spans="1:3">
      <c r="A2114" t="s">
        <v>5907</v>
      </c>
      <c r="B2114" t="s">
        <v>5908</v>
      </c>
      <c r="C2114" t="str">
        <f t="shared" si="32"/>
        <v>HUSzeged</v>
      </c>
    </row>
    <row r="2115" spans="1:3">
      <c r="A2115" t="s">
        <v>5968</v>
      </c>
      <c r="B2115" t="s">
        <v>5969</v>
      </c>
      <c r="C2115" t="str">
        <f t="shared" ref="C2115:C2178" si="33">LEFT(A2115,2)&amp;B2115</f>
        <v>HUSzékesfehérvár</v>
      </c>
    </row>
    <row r="2116" spans="1:3">
      <c r="A2116" t="s">
        <v>5959</v>
      </c>
      <c r="B2116" t="s">
        <v>5960</v>
      </c>
      <c r="C2116" t="str">
        <f t="shared" si="33"/>
        <v>HUSzombathely</v>
      </c>
    </row>
    <row r="2117" spans="1:3">
      <c r="A2117" t="s">
        <v>5961</v>
      </c>
      <c r="B2117" t="s">
        <v>5962</v>
      </c>
      <c r="C2117" t="str">
        <f t="shared" si="33"/>
        <v>HUSzolnok</v>
      </c>
    </row>
    <row r="2118" spans="1:3">
      <c r="A2118" t="s">
        <v>5899</v>
      </c>
      <c r="B2118" t="s">
        <v>5900</v>
      </c>
      <c r="C2118" t="str">
        <f t="shared" si="33"/>
        <v>HUSopron</v>
      </c>
    </row>
    <row r="2119" spans="1:3">
      <c r="A2119" t="s">
        <v>5970</v>
      </c>
      <c r="B2119" t="s">
        <v>5971</v>
      </c>
      <c r="C2119" t="str">
        <f t="shared" si="33"/>
        <v>HUSzekszárd</v>
      </c>
    </row>
    <row r="2120" spans="1:3">
      <c r="A2120" t="s">
        <v>5927</v>
      </c>
      <c r="B2120" t="s">
        <v>5928</v>
      </c>
      <c r="C2120" t="str">
        <f t="shared" si="33"/>
        <v>HUSalgótarján</v>
      </c>
    </row>
    <row r="2121" spans="1:3">
      <c r="A2121" t="s">
        <v>5917</v>
      </c>
      <c r="B2121" t="s">
        <v>5918</v>
      </c>
      <c r="C2121" t="str">
        <f t="shared" si="33"/>
        <v>HUTatabánya</v>
      </c>
    </row>
    <row r="2122" spans="1:3">
      <c r="A2122" t="s">
        <v>5963</v>
      </c>
      <c r="B2122" t="s">
        <v>5910</v>
      </c>
      <c r="C2122" t="str">
        <f t="shared" si="33"/>
        <v>HUVeszprém</v>
      </c>
    </row>
    <row r="2123" spans="1:3">
      <c r="A2123" t="s">
        <v>5913</v>
      </c>
      <c r="B2123" t="s">
        <v>5914</v>
      </c>
      <c r="C2123" t="str">
        <f t="shared" si="33"/>
        <v>HUZalaegerszeg</v>
      </c>
    </row>
    <row r="2124" spans="1:3">
      <c r="A2124" t="s">
        <v>5953</v>
      </c>
      <c r="B2124" t="s">
        <v>5954</v>
      </c>
      <c r="C2124" t="str">
        <f t="shared" si="33"/>
        <v>HUBudapest</v>
      </c>
    </row>
    <row r="2125" spans="1:3">
      <c r="A2125" t="s">
        <v>5972</v>
      </c>
      <c r="B2125" t="s">
        <v>5973</v>
      </c>
      <c r="C2125" t="str">
        <f t="shared" si="33"/>
        <v>IDJawa</v>
      </c>
    </row>
    <row r="2126" spans="1:3">
      <c r="A2126" t="s">
        <v>5980</v>
      </c>
      <c r="B2126" t="s">
        <v>5981</v>
      </c>
      <c r="C2126" t="str">
        <f t="shared" si="33"/>
        <v>IDBanten</v>
      </c>
    </row>
    <row r="2127" spans="1:3">
      <c r="A2127" t="s">
        <v>5974</v>
      </c>
      <c r="B2127" t="s">
        <v>5975</v>
      </c>
      <c r="C2127" t="str">
        <f t="shared" si="33"/>
        <v>IDJawa Barat</v>
      </c>
    </row>
    <row r="2128" spans="1:3">
      <c r="A2128" t="s">
        <v>5978</v>
      </c>
      <c r="B2128" t="s">
        <v>5979</v>
      </c>
      <c r="C2128" t="str">
        <f t="shared" si="33"/>
        <v>IDJawa Timur</v>
      </c>
    </row>
    <row r="2129" spans="1:3">
      <c r="A2129" t="s">
        <v>5976</v>
      </c>
      <c r="B2129" t="s">
        <v>5977</v>
      </c>
      <c r="C2129" t="str">
        <f t="shared" si="33"/>
        <v>IDJawa Tengah</v>
      </c>
    </row>
    <row r="2130" spans="1:3">
      <c r="A2130" t="s">
        <v>5982</v>
      </c>
      <c r="B2130" t="s">
        <v>5983</v>
      </c>
      <c r="C2130" t="str">
        <f t="shared" si="33"/>
        <v>IDYogyakarta</v>
      </c>
    </row>
    <row r="2131" spans="1:3">
      <c r="A2131" t="s">
        <v>5984</v>
      </c>
      <c r="B2131" t="s">
        <v>5985</v>
      </c>
      <c r="C2131" t="str">
        <f t="shared" si="33"/>
        <v>IDJakarta Raya</v>
      </c>
    </row>
    <row r="2132" spans="1:3">
      <c r="A2132" t="s">
        <v>5986</v>
      </c>
      <c r="B2132" t="s">
        <v>5987</v>
      </c>
      <c r="C2132" t="str">
        <f t="shared" si="33"/>
        <v>IDKalimantan</v>
      </c>
    </row>
    <row r="2133" spans="1:3">
      <c r="A2133" t="s">
        <v>5992</v>
      </c>
      <c r="B2133" t="s">
        <v>5993</v>
      </c>
      <c r="C2133" t="str">
        <f t="shared" si="33"/>
        <v>IDKalimantan Barat</v>
      </c>
    </row>
    <row r="2134" spans="1:3">
      <c r="A2134" t="s">
        <v>5996</v>
      </c>
      <c r="B2134" t="s">
        <v>5997</v>
      </c>
      <c r="C2134" t="str">
        <f t="shared" si="33"/>
        <v>IDKalimantan Timur</v>
      </c>
    </row>
    <row r="2135" spans="1:3">
      <c r="A2135" t="s">
        <v>5994</v>
      </c>
      <c r="B2135" t="s">
        <v>5995</v>
      </c>
      <c r="C2135" t="str">
        <f t="shared" si="33"/>
        <v>IDKalimantan Selatan</v>
      </c>
    </row>
    <row r="2136" spans="1:3">
      <c r="A2136" t="s">
        <v>5990</v>
      </c>
      <c r="B2136" t="s">
        <v>5991</v>
      </c>
      <c r="C2136" t="str">
        <f t="shared" si="33"/>
        <v>IDKalimantan Tengah</v>
      </c>
    </row>
    <row r="2137" spans="1:3">
      <c r="A2137" t="s">
        <v>5988</v>
      </c>
      <c r="B2137" t="s">
        <v>5989</v>
      </c>
      <c r="C2137" t="str">
        <f t="shared" si="33"/>
        <v>IDKalimantan Utara</v>
      </c>
    </row>
    <row r="2138" spans="1:3">
      <c r="A2138" t="s">
        <v>6003</v>
      </c>
      <c r="B2138" t="s">
        <v>6004</v>
      </c>
      <c r="C2138" t="str">
        <f t="shared" si="33"/>
        <v>IDMaluku</v>
      </c>
    </row>
    <row r="2139" spans="1:3">
      <c r="A2139" t="s">
        <v>6005</v>
      </c>
      <c r="B2139" t="s">
        <v>6004</v>
      </c>
      <c r="C2139" t="str">
        <f t="shared" si="33"/>
        <v>IDMaluku</v>
      </c>
    </row>
    <row r="2140" spans="1:3">
      <c r="A2140" t="s">
        <v>6006</v>
      </c>
      <c r="B2140" t="s">
        <v>6007</v>
      </c>
      <c r="C2140" t="str">
        <f t="shared" si="33"/>
        <v>IDMaluku Utara</v>
      </c>
    </row>
    <row r="2141" spans="1:3">
      <c r="A2141" t="s">
        <v>6022</v>
      </c>
      <c r="B2141" t="s">
        <v>6023</v>
      </c>
      <c r="C2141" t="str">
        <f t="shared" si="33"/>
        <v>IDNusa Tenggara</v>
      </c>
    </row>
    <row r="2142" spans="1:3">
      <c r="A2142" t="s">
        <v>6028</v>
      </c>
      <c r="B2142" t="s">
        <v>6029</v>
      </c>
      <c r="C2142" t="str">
        <f t="shared" si="33"/>
        <v>IDBali</v>
      </c>
    </row>
    <row r="2143" spans="1:3">
      <c r="A2143" t="s">
        <v>6026</v>
      </c>
      <c r="B2143" t="s">
        <v>6027</v>
      </c>
      <c r="C2143" t="str">
        <f t="shared" si="33"/>
        <v>IDNusa Tenggara Barat</v>
      </c>
    </row>
    <row r="2144" spans="1:3">
      <c r="A2144" t="s">
        <v>6024</v>
      </c>
      <c r="B2144" t="s">
        <v>6025</v>
      </c>
      <c r="C2144" t="str">
        <f t="shared" si="33"/>
        <v>IDNusa Tenggara Timur</v>
      </c>
    </row>
    <row r="2145" spans="1:3">
      <c r="A2145" t="s">
        <v>5998</v>
      </c>
      <c r="B2145" t="s">
        <v>5999</v>
      </c>
      <c r="C2145" t="str">
        <f t="shared" si="33"/>
        <v>IDPapua</v>
      </c>
    </row>
    <row r="2146" spans="1:3">
      <c r="A2146" t="s">
        <v>6000</v>
      </c>
      <c r="B2146" t="s">
        <v>5999</v>
      </c>
      <c r="C2146" t="str">
        <f t="shared" si="33"/>
        <v>IDPapua</v>
      </c>
    </row>
    <row r="2147" spans="1:3">
      <c r="A2147" t="s">
        <v>6001</v>
      </c>
      <c r="B2147" t="s">
        <v>6002</v>
      </c>
      <c r="C2147" t="str">
        <f t="shared" si="33"/>
        <v>IDPapua Barat</v>
      </c>
    </row>
    <row r="2148" spans="1:3">
      <c r="A2148" t="s">
        <v>6008</v>
      </c>
      <c r="B2148" t="s">
        <v>6009</v>
      </c>
      <c r="C2148" t="str">
        <f t="shared" si="33"/>
        <v>IDSulawesi</v>
      </c>
    </row>
    <row r="2149" spans="1:3">
      <c r="A2149" t="s">
        <v>6020</v>
      </c>
      <c r="B2149" t="s">
        <v>6021</v>
      </c>
      <c r="C2149" t="str">
        <f t="shared" si="33"/>
        <v>IDGorontalo</v>
      </c>
    </row>
    <row r="2150" spans="1:3">
      <c r="A2150" t="s">
        <v>6010</v>
      </c>
      <c r="B2150" t="s">
        <v>6011</v>
      </c>
      <c r="C2150" t="str">
        <f t="shared" si="33"/>
        <v>IDSulawesi Utara</v>
      </c>
    </row>
    <row r="2151" spans="1:3">
      <c r="A2151" t="s">
        <v>6016</v>
      </c>
      <c r="B2151" t="s">
        <v>6017</v>
      </c>
      <c r="C2151" t="str">
        <f t="shared" si="33"/>
        <v>IDSulawesi Tenggara</v>
      </c>
    </row>
    <row r="2152" spans="1:3">
      <c r="A2152" t="s">
        <v>6018</v>
      </c>
      <c r="B2152" t="s">
        <v>6019</v>
      </c>
      <c r="C2152" t="str">
        <f t="shared" si="33"/>
        <v>IDSulawesi Selatan</v>
      </c>
    </row>
    <row r="2153" spans="1:3">
      <c r="A2153" t="s">
        <v>6012</v>
      </c>
      <c r="B2153" t="s">
        <v>6013</v>
      </c>
      <c r="C2153" t="str">
        <f t="shared" si="33"/>
        <v>IDSulawesi Barat</v>
      </c>
    </row>
    <row r="2154" spans="1:3">
      <c r="A2154" t="s">
        <v>6014</v>
      </c>
      <c r="B2154" t="s">
        <v>6015</v>
      </c>
      <c r="C2154" t="str">
        <f t="shared" si="33"/>
        <v>IDSulawesi Tengah</v>
      </c>
    </row>
    <row r="2155" spans="1:3">
      <c r="A2155" t="s">
        <v>6030</v>
      </c>
      <c r="B2155" t="s">
        <v>6031</v>
      </c>
      <c r="C2155" t="str">
        <f t="shared" si="33"/>
        <v>IDSumatera</v>
      </c>
    </row>
    <row r="2156" spans="1:3">
      <c r="A2156" t="s">
        <v>6044</v>
      </c>
      <c r="B2156" t="s">
        <v>6045</v>
      </c>
      <c r="C2156" t="str">
        <f t="shared" si="33"/>
        <v>IDAceh</v>
      </c>
    </row>
    <row r="2157" spans="1:3">
      <c r="A2157" t="s">
        <v>6032</v>
      </c>
      <c r="B2157" t="s">
        <v>12830</v>
      </c>
      <c r="C2157" t="str">
        <f t="shared" si="33"/>
        <v>IDKepulauan Bangka Belitung</v>
      </c>
    </row>
    <row r="2158" spans="1:3">
      <c r="A2158" t="s">
        <v>6035</v>
      </c>
      <c r="B2158" t="s">
        <v>6036</v>
      </c>
      <c r="C2158" t="str">
        <f t="shared" si="33"/>
        <v>IDBengkulu</v>
      </c>
    </row>
    <row r="2159" spans="1:3">
      <c r="A2159" t="s">
        <v>6033</v>
      </c>
      <c r="B2159" t="s">
        <v>6034</v>
      </c>
      <c r="C2159" t="str">
        <f t="shared" si="33"/>
        <v>IDJambi</v>
      </c>
    </row>
    <row r="2160" spans="1:3">
      <c r="A2160" t="s">
        <v>6043</v>
      </c>
      <c r="B2160" t="s">
        <v>1776</v>
      </c>
      <c r="C2160" t="str">
        <f t="shared" si="33"/>
        <v>IDKepulauan Riau</v>
      </c>
    </row>
    <row r="2161" spans="1:3">
      <c r="A2161" t="s">
        <v>6041</v>
      </c>
      <c r="B2161" t="s">
        <v>6042</v>
      </c>
      <c r="C2161" t="str">
        <f t="shared" si="33"/>
        <v>IDLampung</v>
      </c>
    </row>
    <row r="2162" spans="1:3">
      <c r="A2162" t="s">
        <v>6046</v>
      </c>
      <c r="B2162" t="s">
        <v>6047</v>
      </c>
      <c r="C2162" t="str">
        <f t="shared" si="33"/>
        <v>IDRiau</v>
      </c>
    </row>
    <row r="2163" spans="1:3">
      <c r="A2163" t="s">
        <v>6037</v>
      </c>
      <c r="B2163" t="s">
        <v>6038</v>
      </c>
      <c r="C2163" t="str">
        <f t="shared" si="33"/>
        <v>IDSumatera Barat</v>
      </c>
    </row>
    <row r="2164" spans="1:3">
      <c r="A2164" t="s">
        <v>6048</v>
      </c>
      <c r="B2164" t="s">
        <v>6049</v>
      </c>
      <c r="C2164" t="str">
        <f t="shared" si="33"/>
        <v>IDSumatera Selatan</v>
      </c>
    </row>
    <row r="2165" spans="1:3">
      <c r="A2165" t="s">
        <v>6039</v>
      </c>
      <c r="B2165" t="s">
        <v>6040</v>
      </c>
      <c r="C2165" t="str">
        <f t="shared" si="33"/>
        <v>IDSumatera Utara</v>
      </c>
    </row>
    <row r="2166" spans="1:3">
      <c r="A2166" t="s">
        <v>6050</v>
      </c>
      <c r="B2166" t="s">
        <v>6051</v>
      </c>
      <c r="C2166" t="str">
        <f t="shared" si="33"/>
        <v>IEConnaught</v>
      </c>
    </row>
    <row r="2167" spans="1:3">
      <c r="A2167" t="s">
        <v>6050</v>
      </c>
      <c r="B2167" t="s">
        <v>6052</v>
      </c>
      <c r="C2167" t="str">
        <f t="shared" si="33"/>
        <v>IEConnacht</v>
      </c>
    </row>
    <row r="2168" spans="1:3">
      <c r="A2168" t="s">
        <v>6053</v>
      </c>
      <c r="B2168" t="s">
        <v>6054</v>
      </c>
      <c r="C2168" t="str">
        <f t="shared" si="33"/>
        <v>IEGalway</v>
      </c>
    </row>
    <row r="2169" spans="1:3">
      <c r="A2169" t="s">
        <v>6053</v>
      </c>
      <c r="B2169" t="s">
        <v>6055</v>
      </c>
      <c r="C2169" t="str">
        <f t="shared" si="33"/>
        <v>IEGaillimh</v>
      </c>
    </row>
    <row r="2170" spans="1:3">
      <c r="A2170" t="s">
        <v>6062</v>
      </c>
      <c r="B2170" t="s">
        <v>6064</v>
      </c>
      <c r="C2170" t="str">
        <f t="shared" si="33"/>
        <v>IELeitrim</v>
      </c>
    </row>
    <row r="2171" spans="1:3">
      <c r="A2171" t="s">
        <v>6062</v>
      </c>
      <c r="B2171" t="s">
        <v>6063</v>
      </c>
      <c r="C2171" t="str">
        <f t="shared" si="33"/>
        <v>IELiatroim</v>
      </c>
    </row>
    <row r="2172" spans="1:3">
      <c r="A2172" t="s">
        <v>6065</v>
      </c>
      <c r="B2172" t="s">
        <v>6066</v>
      </c>
      <c r="C2172" t="str">
        <f t="shared" si="33"/>
        <v>IEMayo</v>
      </c>
    </row>
    <row r="2173" spans="1:3">
      <c r="A2173" t="s">
        <v>6065</v>
      </c>
      <c r="B2173" t="s">
        <v>6067</v>
      </c>
      <c r="C2173" t="str">
        <f t="shared" si="33"/>
        <v>IEMaigh Eo</v>
      </c>
    </row>
    <row r="2174" spans="1:3">
      <c r="A2174" t="s">
        <v>6056</v>
      </c>
      <c r="B2174" t="s">
        <v>6057</v>
      </c>
      <c r="C2174" t="str">
        <f t="shared" si="33"/>
        <v>IERoscommon</v>
      </c>
    </row>
    <row r="2175" spans="1:3">
      <c r="A2175" t="s">
        <v>6056</v>
      </c>
      <c r="B2175" t="s">
        <v>6058</v>
      </c>
      <c r="C2175" t="str">
        <f t="shared" si="33"/>
        <v>IERos Comáin</v>
      </c>
    </row>
    <row r="2176" spans="1:3">
      <c r="A2176" t="s">
        <v>6059</v>
      </c>
      <c r="B2176" t="s">
        <v>6061</v>
      </c>
      <c r="C2176" t="str">
        <f t="shared" si="33"/>
        <v>IESligo</v>
      </c>
    </row>
    <row r="2177" spans="1:3">
      <c r="A2177" t="s">
        <v>6059</v>
      </c>
      <c r="B2177" t="s">
        <v>6060</v>
      </c>
      <c r="C2177" t="str">
        <f t="shared" si="33"/>
        <v>IESligeach</v>
      </c>
    </row>
    <row r="2178" spans="1:3">
      <c r="A2178" t="s">
        <v>6089</v>
      </c>
      <c r="B2178" t="s">
        <v>6090</v>
      </c>
      <c r="C2178" t="str">
        <f t="shared" si="33"/>
        <v>IELeinster</v>
      </c>
    </row>
    <row r="2179" spans="1:3">
      <c r="A2179" t="s">
        <v>6089</v>
      </c>
      <c r="B2179" t="s">
        <v>6091</v>
      </c>
      <c r="C2179" t="str">
        <f t="shared" ref="C2179:C2242" si="34">LEFT(A2179,2)&amp;B2179</f>
        <v>IELaighin</v>
      </c>
    </row>
    <row r="2180" spans="1:3">
      <c r="A2180" t="s">
        <v>6101</v>
      </c>
      <c r="B2180" t="s">
        <v>6102</v>
      </c>
      <c r="C2180" t="str">
        <f t="shared" si="34"/>
        <v>IECarlow</v>
      </c>
    </row>
    <row r="2181" spans="1:3">
      <c r="A2181" t="s">
        <v>6101</v>
      </c>
      <c r="B2181" t="s">
        <v>6103</v>
      </c>
      <c r="C2181" t="str">
        <f t="shared" si="34"/>
        <v>IECeatharlach</v>
      </c>
    </row>
    <row r="2182" spans="1:3">
      <c r="A2182" t="s">
        <v>6092</v>
      </c>
      <c r="B2182" t="s">
        <v>6094</v>
      </c>
      <c r="C2182" t="str">
        <f t="shared" si="34"/>
        <v>IEDublin</v>
      </c>
    </row>
    <row r="2183" spans="1:3">
      <c r="A2183" t="s">
        <v>6092</v>
      </c>
      <c r="B2183" t="s">
        <v>6093</v>
      </c>
      <c r="C2183" t="str">
        <f t="shared" si="34"/>
        <v>IEBaile Átha Cliath</v>
      </c>
    </row>
    <row r="2184" spans="1:3">
      <c r="A2184" t="s">
        <v>6095</v>
      </c>
      <c r="B2184" t="s">
        <v>6096</v>
      </c>
      <c r="C2184" t="str">
        <f t="shared" si="34"/>
        <v>IEKildare</v>
      </c>
    </row>
    <row r="2185" spans="1:3">
      <c r="A2185" t="s">
        <v>6095</v>
      </c>
      <c r="B2185" t="s">
        <v>6097</v>
      </c>
      <c r="C2185" t="str">
        <f t="shared" si="34"/>
        <v>IECill Dara</v>
      </c>
    </row>
    <row r="2186" spans="1:3">
      <c r="A2186" t="s">
        <v>6104</v>
      </c>
      <c r="B2186" t="s">
        <v>6106</v>
      </c>
      <c r="C2186" t="str">
        <f t="shared" si="34"/>
        <v>IEKilkenny</v>
      </c>
    </row>
    <row r="2187" spans="1:3">
      <c r="A2187" t="s">
        <v>6104</v>
      </c>
      <c r="B2187" t="s">
        <v>6105</v>
      </c>
      <c r="C2187" t="str">
        <f t="shared" si="34"/>
        <v>IECill Chainnigh</v>
      </c>
    </row>
    <row r="2188" spans="1:3">
      <c r="A2188" t="s">
        <v>6098</v>
      </c>
      <c r="B2188" t="s">
        <v>6100</v>
      </c>
      <c r="C2188" t="str">
        <f t="shared" si="34"/>
        <v>IELongford</v>
      </c>
    </row>
    <row r="2189" spans="1:3">
      <c r="A2189" t="s">
        <v>6098</v>
      </c>
      <c r="B2189" t="s">
        <v>6099</v>
      </c>
      <c r="C2189" t="str">
        <f t="shared" si="34"/>
        <v>IEAn Longfort</v>
      </c>
    </row>
    <row r="2190" spans="1:3">
      <c r="A2190" t="s">
        <v>6118</v>
      </c>
      <c r="B2190" t="s">
        <v>6120</v>
      </c>
      <c r="C2190" t="str">
        <f t="shared" si="34"/>
        <v>IELouth</v>
      </c>
    </row>
    <row r="2191" spans="1:3">
      <c r="A2191" t="s">
        <v>6118</v>
      </c>
      <c r="B2191" t="s">
        <v>6119</v>
      </c>
      <c r="C2191" t="str">
        <f t="shared" si="34"/>
        <v>IELú</v>
      </c>
    </row>
    <row r="2192" spans="1:3">
      <c r="A2192" t="s">
        <v>6107</v>
      </c>
      <c r="B2192" t="s">
        <v>6108</v>
      </c>
      <c r="C2192" t="str">
        <f t="shared" si="34"/>
        <v>IELaois</v>
      </c>
    </row>
    <row r="2193" spans="1:3">
      <c r="A2193" t="s">
        <v>6107</v>
      </c>
      <c r="B2193" t="s">
        <v>6108</v>
      </c>
      <c r="C2193" t="str">
        <f t="shared" si="34"/>
        <v>IELaois</v>
      </c>
    </row>
    <row r="2194" spans="1:3">
      <c r="A2194" t="s">
        <v>6109</v>
      </c>
      <c r="B2194" t="s">
        <v>6111</v>
      </c>
      <c r="C2194" t="str">
        <f t="shared" si="34"/>
        <v>IEMeath</v>
      </c>
    </row>
    <row r="2195" spans="1:3">
      <c r="A2195" t="s">
        <v>6109</v>
      </c>
      <c r="B2195" t="s">
        <v>6110</v>
      </c>
      <c r="C2195" t="str">
        <f t="shared" si="34"/>
        <v>IEAn Mhí</v>
      </c>
    </row>
    <row r="2196" spans="1:3">
      <c r="A2196" t="s">
        <v>6124</v>
      </c>
      <c r="B2196" t="s">
        <v>6126</v>
      </c>
      <c r="C2196" t="str">
        <f t="shared" si="34"/>
        <v>IEOffaly</v>
      </c>
    </row>
    <row r="2197" spans="1:3">
      <c r="A2197" t="s">
        <v>6124</v>
      </c>
      <c r="B2197" t="s">
        <v>6125</v>
      </c>
      <c r="C2197" t="str">
        <f t="shared" si="34"/>
        <v>IEUíbh Fhailí</v>
      </c>
    </row>
    <row r="2198" spans="1:3">
      <c r="A2198" t="s">
        <v>6121</v>
      </c>
      <c r="B2198" t="s">
        <v>6123</v>
      </c>
      <c r="C2198" t="str">
        <f t="shared" si="34"/>
        <v>IEWestmeath</v>
      </c>
    </row>
    <row r="2199" spans="1:3">
      <c r="A2199" t="s">
        <v>6121</v>
      </c>
      <c r="B2199" t="s">
        <v>6122</v>
      </c>
      <c r="C2199" t="str">
        <f t="shared" si="34"/>
        <v>IEAn Iarmhí</v>
      </c>
    </row>
    <row r="2200" spans="1:3">
      <c r="A2200" t="s">
        <v>6112</v>
      </c>
      <c r="B2200" t="s">
        <v>6114</v>
      </c>
      <c r="C2200" t="str">
        <f t="shared" si="34"/>
        <v>IEWicklow</v>
      </c>
    </row>
    <row r="2201" spans="1:3">
      <c r="A2201" t="s">
        <v>6112</v>
      </c>
      <c r="B2201" t="s">
        <v>6113</v>
      </c>
      <c r="C2201" t="str">
        <f t="shared" si="34"/>
        <v>IECill Mhantáin</v>
      </c>
    </row>
    <row r="2202" spans="1:3">
      <c r="A2202" t="s">
        <v>6115</v>
      </c>
      <c r="B2202" t="s">
        <v>6116</v>
      </c>
      <c r="C2202" t="str">
        <f t="shared" si="34"/>
        <v>IEWexford</v>
      </c>
    </row>
    <row r="2203" spans="1:3">
      <c r="A2203" t="s">
        <v>6115</v>
      </c>
      <c r="B2203" t="s">
        <v>6117</v>
      </c>
      <c r="C2203" t="str">
        <f t="shared" si="34"/>
        <v>IELoch Garman</v>
      </c>
    </row>
    <row r="2204" spans="1:3">
      <c r="A2204" t="s">
        <v>6068</v>
      </c>
      <c r="B2204" t="s">
        <v>6070</v>
      </c>
      <c r="C2204" t="str">
        <f t="shared" si="34"/>
        <v>IEMunster</v>
      </c>
    </row>
    <row r="2205" spans="1:3">
      <c r="A2205" t="s">
        <v>6068</v>
      </c>
      <c r="B2205" t="s">
        <v>6069</v>
      </c>
      <c r="C2205" t="str">
        <f t="shared" si="34"/>
        <v>IEAn Mhumhain</v>
      </c>
    </row>
    <row r="2206" spans="1:3">
      <c r="A2206" t="s">
        <v>6071</v>
      </c>
      <c r="B2206" t="s">
        <v>6073</v>
      </c>
      <c r="C2206" t="str">
        <f t="shared" si="34"/>
        <v>IEClare</v>
      </c>
    </row>
    <row r="2207" spans="1:3">
      <c r="A2207" t="s">
        <v>6071</v>
      </c>
      <c r="B2207" t="s">
        <v>6072</v>
      </c>
      <c r="C2207" t="str">
        <f t="shared" si="34"/>
        <v>IEAn Clár</v>
      </c>
    </row>
    <row r="2208" spans="1:3">
      <c r="A2208" t="s">
        <v>6074</v>
      </c>
      <c r="B2208" t="s">
        <v>6076</v>
      </c>
      <c r="C2208" t="str">
        <f t="shared" si="34"/>
        <v>IECork</v>
      </c>
    </row>
    <row r="2209" spans="1:3">
      <c r="A2209" t="s">
        <v>6074</v>
      </c>
      <c r="B2209" t="s">
        <v>6075</v>
      </c>
      <c r="C2209" t="str">
        <f t="shared" si="34"/>
        <v>IECorcaigh</v>
      </c>
    </row>
    <row r="2210" spans="1:3">
      <c r="A2210" t="s">
        <v>6086</v>
      </c>
      <c r="B2210" t="s">
        <v>6088</v>
      </c>
      <c r="C2210" t="str">
        <f t="shared" si="34"/>
        <v>IEKerry</v>
      </c>
    </row>
    <row r="2211" spans="1:3">
      <c r="A2211" t="s">
        <v>6086</v>
      </c>
      <c r="B2211" t="s">
        <v>6087</v>
      </c>
      <c r="C2211" t="str">
        <f t="shared" si="34"/>
        <v>IECiarraí</v>
      </c>
    </row>
    <row r="2212" spans="1:3">
      <c r="A2212" t="s">
        <v>6083</v>
      </c>
      <c r="B2212" t="s">
        <v>6084</v>
      </c>
      <c r="C2212" t="str">
        <f t="shared" si="34"/>
        <v>IELimerick</v>
      </c>
    </row>
    <row r="2213" spans="1:3">
      <c r="A2213" t="s">
        <v>6083</v>
      </c>
      <c r="B2213" t="s">
        <v>6085</v>
      </c>
      <c r="C2213" t="str">
        <f t="shared" si="34"/>
        <v>IELuimneach</v>
      </c>
    </row>
    <row r="2214" spans="1:3">
      <c r="A2214" t="s">
        <v>6077</v>
      </c>
      <c r="B2214" t="s">
        <v>6079</v>
      </c>
      <c r="C2214" t="str">
        <f t="shared" si="34"/>
        <v>IETipperary</v>
      </c>
    </row>
    <row r="2215" spans="1:3">
      <c r="A2215" t="s">
        <v>6077</v>
      </c>
      <c r="B2215" t="s">
        <v>6078</v>
      </c>
      <c r="C2215" t="str">
        <f t="shared" si="34"/>
        <v>IETiobraid Árann</v>
      </c>
    </row>
    <row r="2216" spans="1:3">
      <c r="A2216" t="s">
        <v>6080</v>
      </c>
      <c r="B2216" t="s">
        <v>6082</v>
      </c>
      <c r="C2216" t="str">
        <f t="shared" si="34"/>
        <v>IEWaterford</v>
      </c>
    </row>
    <row r="2217" spans="1:3">
      <c r="A2217" t="s">
        <v>6080</v>
      </c>
      <c r="B2217" t="s">
        <v>6081</v>
      </c>
      <c r="C2217" t="str">
        <f t="shared" si="34"/>
        <v>IEPort Láirge</v>
      </c>
    </row>
    <row r="2218" spans="1:3">
      <c r="A2218" t="s">
        <v>6127</v>
      </c>
      <c r="B2218" t="s">
        <v>6129</v>
      </c>
      <c r="C2218" t="str">
        <f t="shared" si="34"/>
        <v>IEUlster</v>
      </c>
    </row>
    <row r="2219" spans="1:3">
      <c r="A2219" t="s">
        <v>6127</v>
      </c>
      <c r="B2219" t="s">
        <v>6128</v>
      </c>
      <c r="C2219" t="str">
        <f t="shared" si="34"/>
        <v>IEUlaidh</v>
      </c>
    </row>
    <row r="2220" spans="1:3">
      <c r="A2220" t="s">
        <v>6133</v>
      </c>
      <c r="B2220" t="s">
        <v>6134</v>
      </c>
      <c r="C2220" t="str">
        <f t="shared" si="34"/>
        <v>IECavan</v>
      </c>
    </row>
    <row r="2221" spans="1:3">
      <c r="A2221" t="s">
        <v>6133</v>
      </c>
      <c r="B2221" t="s">
        <v>6135</v>
      </c>
      <c r="C2221" t="str">
        <f t="shared" si="34"/>
        <v>IEAn Cabhán</v>
      </c>
    </row>
    <row r="2222" spans="1:3">
      <c r="A2222" t="s">
        <v>6136</v>
      </c>
      <c r="B2222" t="s">
        <v>6137</v>
      </c>
      <c r="C2222" t="str">
        <f t="shared" si="34"/>
        <v>IEDonegal</v>
      </c>
    </row>
    <row r="2223" spans="1:3">
      <c r="A2223" t="s">
        <v>6136</v>
      </c>
      <c r="B2223" t="s">
        <v>6138</v>
      </c>
      <c r="C2223" t="str">
        <f t="shared" si="34"/>
        <v>IEDún na nGall</v>
      </c>
    </row>
    <row r="2224" spans="1:3">
      <c r="A2224" t="s">
        <v>6130</v>
      </c>
      <c r="B2224" t="s">
        <v>6131</v>
      </c>
      <c r="C2224" t="str">
        <f t="shared" si="34"/>
        <v>IEMonaghan</v>
      </c>
    </row>
    <row r="2225" spans="1:3">
      <c r="A2225" t="s">
        <v>6130</v>
      </c>
      <c r="B2225" t="s">
        <v>6132</v>
      </c>
      <c r="C2225" t="str">
        <f t="shared" si="34"/>
        <v>IEMuineachán</v>
      </c>
    </row>
    <row r="2226" spans="1:3">
      <c r="A2226" t="s">
        <v>6139</v>
      </c>
      <c r="B2226" t="s">
        <v>4578</v>
      </c>
      <c r="C2226" t="str">
        <f t="shared" si="34"/>
        <v>ILAl Janūbī</v>
      </c>
    </row>
    <row r="2227" spans="1:3">
      <c r="A2227" t="s">
        <v>6139</v>
      </c>
      <c r="B2227" t="s">
        <v>6140</v>
      </c>
      <c r="C2227" t="str">
        <f t="shared" si="34"/>
        <v>ILHaDarom</v>
      </c>
    </row>
    <row r="2228" spans="1:3">
      <c r="A2228" t="s">
        <v>6141</v>
      </c>
      <c r="B2228" t="s">
        <v>12831</v>
      </c>
      <c r="C2228" t="str">
        <f t="shared" si="34"/>
        <v>ILḨayfā</v>
      </c>
    </row>
    <row r="2229" spans="1:3">
      <c r="A2229" t="s">
        <v>6141</v>
      </c>
      <c r="B2229" t="s">
        <v>6142</v>
      </c>
      <c r="C2229" t="str">
        <f t="shared" si="34"/>
        <v>ILH̱efa</v>
      </c>
    </row>
    <row r="2230" spans="1:3">
      <c r="A2230" t="s">
        <v>6143</v>
      </c>
      <c r="B2230" t="s">
        <v>6144</v>
      </c>
      <c r="C2230" t="str">
        <f t="shared" si="34"/>
        <v>ILAl Quds</v>
      </c>
    </row>
    <row r="2231" spans="1:3">
      <c r="A2231" t="s">
        <v>6143</v>
      </c>
      <c r="B2231" t="s">
        <v>6145</v>
      </c>
      <c r="C2231" t="str">
        <f t="shared" si="34"/>
        <v>ILYerushalayim</v>
      </c>
    </row>
    <row r="2232" spans="1:3">
      <c r="A2232" t="s">
        <v>6146</v>
      </c>
      <c r="B2232" t="s">
        <v>4565</v>
      </c>
      <c r="C2232" t="str">
        <f t="shared" si="34"/>
        <v>ILAl Awsaţ</v>
      </c>
    </row>
    <row r="2233" spans="1:3">
      <c r="A2233" t="s">
        <v>6146</v>
      </c>
      <c r="B2233" t="s">
        <v>6147</v>
      </c>
      <c r="C2233" t="str">
        <f t="shared" si="34"/>
        <v>ILHaMerkaz</v>
      </c>
    </row>
    <row r="2234" spans="1:3">
      <c r="A2234" t="s">
        <v>6150</v>
      </c>
      <c r="B2234" t="s">
        <v>12834</v>
      </c>
      <c r="C2234" t="str">
        <f t="shared" si="34"/>
        <v>ILTall Abīb</v>
      </c>
    </row>
    <row r="2235" spans="1:3">
      <c r="A2235" t="s">
        <v>6150</v>
      </c>
      <c r="B2235" t="s">
        <v>12833</v>
      </c>
      <c r="C2235" t="str">
        <f t="shared" si="34"/>
        <v>ILTel Aviv</v>
      </c>
    </row>
    <row r="2236" spans="1:3">
      <c r="A2236" t="s">
        <v>6148</v>
      </c>
      <c r="B2236" t="s">
        <v>12832</v>
      </c>
      <c r="C2236" t="str">
        <f t="shared" si="34"/>
        <v>ILAsh Shamālī</v>
      </c>
    </row>
    <row r="2237" spans="1:3">
      <c r="A2237" t="s">
        <v>6148</v>
      </c>
      <c r="B2237" t="s">
        <v>6149</v>
      </c>
      <c r="C2237" t="str">
        <f t="shared" si="34"/>
        <v>ILHaTsafon</v>
      </c>
    </row>
    <row r="2238" spans="1:3">
      <c r="A2238" t="s">
        <v>6158</v>
      </c>
      <c r="B2238" t="s">
        <v>6159</v>
      </c>
      <c r="C2238" t="str">
        <f t="shared" si="34"/>
        <v>INAndaman and Nicobar Islands</v>
      </c>
    </row>
    <row r="2239" spans="1:3">
      <c r="A2239" t="s">
        <v>6189</v>
      </c>
      <c r="B2239" t="s">
        <v>15535</v>
      </c>
      <c r="C2239" t="str">
        <f t="shared" si="34"/>
        <v>INChandīgarh</v>
      </c>
    </row>
    <row r="2240" spans="1:3">
      <c r="A2240" t="s">
        <v>15536</v>
      </c>
      <c r="B2240" t="s">
        <v>15537</v>
      </c>
      <c r="C2240" t="str">
        <f t="shared" si="34"/>
        <v>INDādra and Nagar Haveli and Damān and Diu</v>
      </c>
    </row>
    <row r="2241" spans="1:3">
      <c r="A2241" t="s">
        <v>6179</v>
      </c>
      <c r="B2241" t="s">
        <v>6180</v>
      </c>
      <c r="C2241" t="str">
        <f t="shared" si="34"/>
        <v>INDelhi</v>
      </c>
    </row>
    <row r="2242" spans="1:3">
      <c r="A2242" t="s">
        <v>6156</v>
      </c>
      <c r="B2242" t="s">
        <v>15538</v>
      </c>
      <c r="C2242" t="str">
        <f t="shared" si="34"/>
        <v>INJammu and Kashmīr</v>
      </c>
    </row>
    <row r="2243" spans="1:3">
      <c r="A2243" t="s">
        <v>15300</v>
      </c>
      <c r="B2243" t="s">
        <v>15539</v>
      </c>
      <c r="C2243" t="str">
        <f t="shared" ref="C2243:C2306" si="35">LEFT(A2243,2)&amp;B2243</f>
        <v>INLadākh</v>
      </c>
    </row>
    <row r="2244" spans="1:3">
      <c r="A2244" t="s">
        <v>6166</v>
      </c>
      <c r="B2244" t="s">
        <v>6167</v>
      </c>
      <c r="C2244" t="str">
        <f t="shared" si="35"/>
        <v>INLakshadweep</v>
      </c>
    </row>
    <row r="2245" spans="1:3">
      <c r="A2245" t="s">
        <v>6194</v>
      </c>
      <c r="B2245" t="s">
        <v>6195</v>
      </c>
      <c r="C2245" t="str">
        <f t="shared" si="35"/>
        <v>INPuducherry</v>
      </c>
    </row>
    <row r="2246" spans="1:3">
      <c r="A2246" t="s">
        <v>6160</v>
      </c>
      <c r="B2246" t="s">
        <v>6161</v>
      </c>
      <c r="C2246" t="str">
        <f t="shared" si="35"/>
        <v>INAndhra Pradesh</v>
      </c>
    </row>
    <row r="2247" spans="1:3">
      <c r="A2247" t="s">
        <v>6162</v>
      </c>
      <c r="B2247" t="s">
        <v>15540</v>
      </c>
      <c r="C2247" t="str">
        <f t="shared" si="35"/>
        <v>INArunāchal Pradesh</v>
      </c>
    </row>
    <row r="2248" spans="1:3">
      <c r="A2248" t="s">
        <v>6181</v>
      </c>
      <c r="B2248" t="s">
        <v>6182</v>
      </c>
      <c r="C2248" t="str">
        <f t="shared" si="35"/>
        <v>INAssam</v>
      </c>
    </row>
    <row r="2249" spans="1:3">
      <c r="A2249" t="s">
        <v>6170</v>
      </c>
      <c r="B2249" t="s">
        <v>15541</v>
      </c>
      <c r="C2249" t="str">
        <f t="shared" si="35"/>
        <v>INBihār</v>
      </c>
    </row>
    <row r="2250" spans="1:3">
      <c r="A2250" t="s">
        <v>15853</v>
      </c>
      <c r="B2250" t="s">
        <v>15542</v>
      </c>
      <c r="C2250" t="str">
        <f t="shared" si="35"/>
        <v>INChhattīsgarh</v>
      </c>
    </row>
    <row r="2251" spans="1:3">
      <c r="A2251" t="s">
        <v>6190</v>
      </c>
      <c r="B2251" t="s">
        <v>6191</v>
      </c>
      <c r="C2251" t="str">
        <f t="shared" si="35"/>
        <v>INGoa</v>
      </c>
    </row>
    <row r="2252" spans="1:3">
      <c r="A2252" t="s">
        <v>6175</v>
      </c>
      <c r="B2252" t="s">
        <v>15543</v>
      </c>
      <c r="C2252" t="str">
        <f t="shared" si="35"/>
        <v>INGujarāt</v>
      </c>
    </row>
    <row r="2253" spans="1:3">
      <c r="A2253" t="s">
        <v>6154</v>
      </c>
      <c r="B2253" t="s">
        <v>15544</v>
      </c>
      <c r="C2253" t="str">
        <f t="shared" si="35"/>
        <v>INHimāchal Pradesh</v>
      </c>
    </row>
    <row r="2254" spans="1:3">
      <c r="A2254" t="s">
        <v>6151</v>
      </c>
      <c r="B2254" t="s">
        <v>15545</v>
      </c>
      <c r="C2254" t="str">
        <f t="shared" si="35"/>
        <v>INHaryāna</v>
      </c>
    </row>
    <row r="2255" spans="1:3">
      <c r="A2255" t="s">
        <v>6155</v>
      </c>
      <c r="B2255" t="s">
        <v>15546</v>
      </c>
      <c r="C2255" t="str">
        <f t="shared" si="35"/>
        <v>INJhārkhand</v>
      </c>
    </row>
    <row r="2256" spans="1:3">
      <c r="A2256" t="s">
        <v>6163</v>
      </c>
      <c r="B2256" t="s">
        <v>15547</v>
      </c>
      <c r="C2256" t="str">
        <f t="shared" si="35"/>
        <v>INKarnātaka</v>
      </c>
    </row>
    <row r="2257" spans="1:3">
      <c r="A2257" t="s">
        <v>6164</v>
      </c>
      <c r="B2257" t="s">
        <v>6165</v>
      </c>
      <c r="C2257" t="str">
        <f t="shared" si="35"/>
        <v>INKerala</v>
      </c>
    </row>
    <row r="2258" spans="1:3">
      <c r="A2258" t="s">
        <v>6168</v>
      </c>
      <c r="B2258" t="s">
        <v>15410</v>
      </c>
      <c r="C2258" t="str">
        <f t="shared" si="35"/>
        <v>INMahārāshtra</v>
      </c>
    </row>
    <row r="2259" spans="1:3">
      <c r="A2259" t="s">
        <v>6176</v>
      </c>
      <c r="B2259" t="s">
        <v>15548</v>
      </c>
      <c r="C2259" t="str">
        <f t="shared" si="35"/>
        <v>INMeghālaya</v>
      </c>
    </row>
    <row r="2260" spans="1:3">
      <c r="A2260" t="s">
        <v>6183</v>
      </c>
      <c r="B2260" t="s">
        <v>6184</v>
      </c>
      <c r="C2260" t="str">
        <f t="shared" si="35"/>
        <v>INManipur</v>
      </c>
    </row>
    <row r="2261" spans="1:3">
      <c r="A2261" t="s">
        <v>6177</v>
      </c>
      <c r="B2261" t="s">
        <v>6178</v>
      </c>
      <c r="C2261" t="str">
        <f t="shared" si="35"/>
        <v>INMadhya Pradesh</v>
      </c>
    </row>
    <row r="2262" spans="1:3">
      <c r="A2262" t="s">
        <v>6192</v>
      </c>
      <c r="B2262" t="s">
        <v>6193</v>
      </c>
      <c r="C2262" t="str">
        <f t="shared" si="35"/>
        <v>INMizoram</v>
      </c>
    </row>
    <row r="2263" spans="1:3">
      <c r="A2263" t="s">
        <v>6157</v>
      </c>
      <c r="B2263" t="s">
        <v>15549</v>
      </c>
      <c r="C2263" t="str">
        <f t="shared" si="35"/>
        <v>INNāgāland</v>
      </c>
    </row>
    <row r="2264" spans="1:3">
      <c r="A2264" t="s">
        <v>15854</v>
      </c>
      <c r="B2264" t="s">
        <v>6169</v>
      </c>
      <c r="C2264" t="str">
        <f t="shared" si="35"/>
        <v>INOdisha</v>
      </c>
    </row>
    <row r="2265" spans="1:3">
      <c r="A2265" t="s">
        <v>6185</v>
      </c>
      <c r="B2265" t="s">
        <v>6186</v>
      </c>
      <c r="C2265" t="str">
        <f t="shared" si="35"/>
        <v>INPunjab</v>
      </c>
    </row>
    <row r="2266" spans="1:3">
      <c r="A2266" t="s">
        <v>6187</v>
      </c>
      <c r="B2266" t="s">
        <v>15550</v>
      </c>
      <c r="C2266" t="str">
        <f t="shared" si="35"/>
        <v>INRājasthān</v>
      </c>
    </row>
    <row r="2267" spans="1:3">
      <c r="A2267" t="s">
        <v>6196</v>
      </c>
      <c r="B2267" t="s">
        <v>2531</v>
      </c>
      <c r="C2267" t="str">
        <f t="shared" si="35"/>
        <v>INSikkim</v>
      </c>
    </row>
    <row r="2268" spans="1:3">
      <c r="A2268" t="s">
        <v>15852</v>
      </c>
      <c r="B2268" t="s">
        <v>15551</v>
      </c>
      <c r="C2268" t="str">
        <f t="shared" si="35"/>
        <v>INTelangāna</v>
      </c>
    </row>
    <row r="2269" spans="1:3">
      <c r="A2269" t="s">
        <v>6188</v>
      </c>
      <c r="B2269" t="s">
        <v>15552</v>
      </c>
      <c r="C2269" t="str">
        <f t="shared" si="35"/>
        <v>INTamil Nādu</v>
      </c>
    </row>
    <row r="2270" spans="1:3">
      <c r="A2270" t="s">
        <v>6171</v>
      </c>
      <c r="B2270" t="s">
        <v>6172</v>
      </c>
      <c r="C2270" t="str">
        <f t="shared" si="35"/>
        <v>INTripura</v>
      </c>
    </row>
    <row r="2271" spans="1:3">
      <c r="A2271" t="s">
        <v>6152</v>
      </c>
      <c r="B2271" t="s">
        <v>6153</v>
      </c>
      <c r="C2271" t="str">
        <f t="shared" si="35"/>
        <v>INUttar Pradesh</v>
      </c>
    </row>
    <row r="2272" spans="1:3">
      <c r="A2272" t="s">
        <v>15851</v>
      </c>
      <c r="B2272" t="s">
        <v>15553</v>
      </c>
      <c r="C2272" t="str">
        <f t="shared" si="35"/>
        <v>INUttarākhand</v>
      </c>
    </row>
    <row r="2273" spans="1:3">
      <c r="A2273" t="s">
        <v>6173</v>
      </c>
      <c r="B2273" t="s">
        <v>6174</v>
      </c>
      <c r="C2273" t="str">
        <f t="shared" si="35"/>
        <v>INWest Bengal</v>
      </c>
    </row>
    <row r="2274" spans="1:3">
      <c r="A2274" t="s">
        <v>6225</v>
      </c>
      <c r="B2274" t="s">
        <v>6226</v>
      </c>
      <c r="C2274" t="str">
        <f t="shared" si="35"/>
        <v>IQAl Anbār</v>
      </c>
    </row>
    <row r="2275" spans="1:3">
      <c r="A2275" t="s">
        <v>6207</v>
      </c>
      <c r="B2275" t="s">
        <v>6208</v>
      </c>
      <c r="C2275" t="str">
        <f t="shared" si="35"/>
        <v>IQArbīl</v>
      </c>
    </row>
    <row r="2276" spans="1:3">
      <c r="A2276" t="s">
        <v>6207</v>
      </c>
      <c r="B2276" t="s">
        <v>12835</v>
      </c>
      <c r="C2276" t="str">
        <f t="shared" si="35"/>
        <v>IQHewlêr</v>
      </c>
    </row>
    <row r="2277" spans="1:3">
      <c r="A2277" t="s">
        <v>6211</v>
      </c>
      <c r="B2277" t="s">
        <v>6212</v>
      </c>
      <c r="C2277" t="str">
        <f t="shared" si="35"/>
        <v>IQAl Başrah</v>
      </c>
    </row>
    <row r="2278" spans="1:3">
      <c r="A2278" t="s">
        <v>6201</v>
      </c>
      <c r="B2278" t="s">
        <v>6202</v>
      </c>
      <c r="C2278" t="str">
        <f t="shared" si="35"/>
        <v>IQBābil</v>
      </c>
    </row>
    <row r="2279" spans="1:3">
      <c r="A2279" t="s">
        <v>6221</v>
      </c>
      <c r="B2279" t="s">
        <v>6222</v>
      </c>
      <c r="C2279" t="str">
        <f t="shared" si="35"/>
        <v>IQBaghdād</v>
      </c>
    </row>
    <row r="2280" spans="1:3">
      <c r="A2280" t="s">
        <v>6213</v>
      </c>
      <c r="B2280" t="s">
        <v>6214</v>
      </c>
      <c r="C2280" t="str">
        <f t="shared" si="35"/>
        <v>IQDahūk</v>
      </c>
    </row>
    <row r="2281" spans="1:3">
      <c r="A2281" t="s">
        <v>6213</v>
      </c>
      <c r="B2281" t="s">
        <v>12836</v>
      </c>
      <c r="C2281" t="str">
        <f t="shared" si="35"/>
        <v>IQDihok</v>
      </c>
    </row>
    <row r="2282" spans="1:3">
      <c r="A2282" t="s">
        <v>6199</v>
      </c>
      <c r="B2282" t="s">
        <v>6200</v>
      </c>
      <c r="C2282" t="str">
        <f t="shared" si="35"/>
        <v>IQDiyālá</v>
      </c>
    </row>
    <row r="2283" spans="1:3">
      <c r="A2283" t="s">
        <v>6227</v>
      </c>
      <c r="B2283" t="s">
        <v>6228</v>
      </c>
      <c r="C2283" t="str">
        <f t="shared" si="35"/>
        <v>IQDhī Qār</v>
      </c>
    </row>
    <row r="2284" spans="1:3">
      <c r="A2284" t="s">
        <v>6229</v>
      </c>
      <c r="B2284" t="s">
        <v>6230</v>
      </c>
      <c r="C2284" t="str">
        <f t="shared" si="35"/>
        <v>IQKarbalā’</v>
      </c>
    </row>
    <row r="2285" spans="1:3">
      <c r="A2285" t="s">
        <v>6209</v>
      </c>
      <c r="B2285" t="s">
        <v>6210</v>
      </c>
      <c r="C2285" t="str">
        <f t="shared" si="35"/>
        <v>IQKirkūk</v>
      </c>
    </row>
    <row r="2286" spans="1:3">
      <c r="A2286" t="s">
        <v>6223</v>
      </c>
      <c r="B2286" t="s">
        <v>6224</v>
      </c>
      <c r="C2286" t="str">
        <f t="shared" si="35"/>
        <v>IQMaysān</v>
      </c>
    </row>
    <row r="2287" spans="1:3">
      <c r="A2287" t="s">
        <v>6203</v>
      </c>
      <c r="B2287" t="s">
        <v>6204</v>
      </c>
      <c r="C2287" t="str">
        <f t="shared" si="35"/>
        <v>IQAl Muthanná</v>
      </c>
    </row>
    <row r="2288" spans="1:3">
      <c r="A2288" t="s">
        <v>6231</v>
      </c>
      <c r="B2288" t="s">
        <v>6232</v>
      </c>
      <c r="C2288" t="str">
        <f t="shared" si="35"/>
        <v>IQAn Najaf</v>
      </c>
    </row>
    <row r="2289" spans="1:3">
      <c r="A2289" t="s">
        <v>6219</v>
      </c>
      <c r="B2289" t="s">
        <v>6220</v>
      </c>
      <c r="C2289" t="str">
        <f t="shared" si="35"/>
        <v>IQNīnawá</v>
      </c>
    </row>
    <row r="2290" spans="1:3">
      <c r="A2290" t="s">
        <v>6215</v>
      </c>
      <c r="B2290" t="s">
        <v>6216</v>
      </c>
      <c r="C2290" t="str">
        <f t="shared" si="35"/>
        <v>IQAl Qādisīyah</v>
      </c>
    </row>
    <row r="2291" spans="1:3">
      <c r="A2291" t="s">
        <v>6197</v>
      </c>
      <c r="B2291" t="s">
        <v>6198</v>
      </c>
      <c r="C2291" t="str">
        <f t="shared" si="35"/>
        <v>IQŞalāḩ ad Dīn</v>
      </c>
    </row>
    <row r="2292" spans="1:3">
      <c r="A2292" t="s">
        <v>6217</v>
      </c>
      <c r="B2292" t="s">
        <v>6218</v>
      </c>
      <c r="C2292" t="str">
        <f t="shared" si="35"/>
        <v>IQAs Sulaymānīyah</v>
      </c>
    </row>
    <row r="2293" spans="1:3">
      <c r="A2293" t="s">
        <v>6217</v>
      </c>
      <c r="B2293" t="s">
        <v>12837</v>
      </c>
      <c r="C2293" t="str">
        <f t="shared" si="35"/>
        <v>IQSlêmanî</v>
      </c>
    </row>
    <row r="2294" spans="1:3">
      <c r="A2294" t="s">
        <v>6205</v>
      </c>
      <c r="B2294" t="s">
        <v>6206</v>
      </c>
      <c r="C2294" t="str">
        <f t="shared" si="35"/>
        <v>IQWāsiţ</v>
      </c>
    </row>
    <row r="2295" spans="1:3">
      <c r="A2295" t="s">
        <v>6257</v>
      </c>
      <c r="B2295" t="s">
        <v>6258</v>
      </c>
      <c r="C2295" t="str">
        <f t="shared" si="35"/>
        <v>IRĀz̄ārbāyjān-e Shārqī</v>
      </c>
    </row>
    <row r="2296" spans="1:3">
      <c r="A2296" t="s">
        <v>6269</v>
      </c>
      <c r="B2296" t="s">
        <v>6270</v>
      </c>
      <c r="C2296" t="str">
        <f t="shared" si="35"/>
        <v>IRĀz̄ārbāyjān-e Ghārbī</v>
      </c>
    </row>
    <row r="2297" spans="1:3">
      <c r="A2297" t="s">
        <v>6285</v>
      </c>
      <c r="B2297" t="s">
        <v>6286</v>
      </c>
      <c r="C2297" t="str">
        <f t="shared" si="35"/>
        <v>IRArdabīl</v>
      </c>
    </row>
    <row r="2298" spans="1:3">
      <c r="A2298" t="s">
        <v>6271</v>
      </c>
      <c r="B2298" t="s">
        <v>6272</v>
      </c>
      <c r="C2298" t="str">
        <f t="shared" si="35"/>
        <v>IREşfahān</v>
      </c>
    </row>
    <row r="2299" spans="1:3">
      <c r="A2299" t="s">
        <v>6233</v>
      </c>
      <c r="B2299" t="s">
        <v>6234</v>
      </c>
      <c r="C2299" t="str">
        <f t="shared" si="35"/>
        <v>IRĪlām</v>
      </c>
    </row>
    <row r="2300" spans="1:3">
      <c r="A2300" t="s">
        <v>6289</v>
      </c>
      <c r="B2300" t="s">
        <v>6290</v>
      </c>
      <c r="C2300" t="str">
        <f t="shared" si="35"/>
        <v>IRBūshehr</v>
      </c>
    </row>
    <row r="2301" spans="1:3">
      <c r="A2301" t="s">
        <v>6273</v>
      </c>
      <c r="B2301" t="s">
        <v>6274</v>
      </c>
      <c r="C2301" t="str">
        <f t="shared" si="35"/>
        <v>IRTehrān</v>
      </c>
    </row>
    <row r="2302" spans="1:3">
      <c r="A2302" t="s">
        <v>6287</v>
      </c>
      <c r="B2302" t="s">
        <v>6288</v>
      </c>
      <c r="C2302" t="str">
        <f t="shared" si="35"/>
        <v>IRChahār Maḩāl va Bakhtīārī</v>
      </c>
    </row>
    <row r="2303" spans="1:3">
      <c r="A2303" t="s">
        <v>6249</v>
      </c>
      <c r="B2303" t="s">
        <v>6250</v>
      </c>
      <c r="C2303" t="str">
        <f t="shared" si="35"/>
        <v>IRKhūzestān</v>
      </c>
    </row>
    <row r="2304" spans="1:3">
      <c r="A2304" t="s">
        <v>6275</v>
      </c>
      <c r="B2304" t="s">
        <v>6276</v>
      </c>
      <c r="C2304" t="str">
        <f t="shared" si="35"/>
        <v>IRZanjān</v>
      </c>
    </row>
    <row r="2305" spans="1:3">
      <c r="A2305" t="s">
        <v>6241</v>
      </c>
      <c r="B2305" t="s">
        <v>6242</v>
      </c>
      <c r="C2305" t="str">
        <f t="shared" si="35"/>
        <v>IRSemnān</v>
      </c>
    </row>
    <row r="2306" spans="1:3">
      <c r="A2306" t="s">
        <v>6259</v>
      </c>
      <c r="B2306" t="s">
        <v>6260</v>
      </c>
      <c r="C2306" t="str">
        <f t="shared" si="35"/>
        <v>IRSīstān va Balūchestān</v>
      </c>
    </row>
    <row r="2307" spans="1:3">
      <c r="A2307" t="s">
        <v>6243</v>
      </c>
      <c r="B2307" t="s">
        <v>6244</v>
      </c>
      <c r="C2307" t="str">
        <f t="shared" ref="C2307:C2370" si="36">LEFT(A2307,2)&amp;B2307</f>
        <v>IRFārs</v>
      </c>
    </row>
    <row r="2308" spans="1:3">
      <c r="A2308" t="s">
        <v>6277</v>
      </c>
      <c r="B2308" t="s">
        <v>6278</v>
      </c>
      <c r="C2308" t="str">
        <f t="shared" si="36"/>
        <v>IRKermān</v>
      </c>
    </row>
    <row r="2309" spans="1:3">
      <c r="A2309" t="s">
        <v>6251</v>
      </c>
      <c r="B2309" t="s">
        <v>6252</v>
      </c>
      <c r="C2309" t="str">
        <f t="shared" si="36"/>
        <v>IRKordestān</v>
      </c>
    </row>
    <row r="2310" spans="1:3">
      <c r="A2310" t="s">
        <v>6235</v>
      </c>
      <c r="B2310" t="s">
        <v>6236</v>
      </c>
      <c r="C2310" t="str">
        <f t="shared" si="36"/>
        <v>IRKermānshāh</v>
      </c>
    </row>
    <row r="2311" spans="1:3">
      <c r="A2311" t="s">
        <v>6237</v>
      </c>
      <c r="B2311" t="s">
        <v>6238</v>
      </c>
      <c r="C2311" t="str">
        <f t="shared" si="36"/>
        <v>IRKohgīlūyeh va Bowyer Aḩmad</v>
      </c>
    </row>
    <row r="2312" spans="1:3">
      <c r="A2312" t="s">
        <v>6253</v>
      </c>
      <c r="B2312" t="s">
        <v>6254</v>
      </c>
      <c r="C2312" t="str">
        <f t="shared" si="36"/>
        <v>IRGīlān</v>
      </c>
    </row>
    <row r="2313" spans="1:3">
      <c r="A2313" t="s">
        <v>6261</v>
      </c>
      <c r="B2313" t="s">
        <v>6262</v>
      </c>
      <c r="C2313" t="str">
        <f t="shared" si="36"/>
        <v>IRLorestān</v>
      </c>
    </row>
    <row r="2314" spans="1:3">
      <c r="A2314" t="s">
        <v>6263</v>
      </c>
      <c r="B2314" t="s">
        <v>6264</v>
      </c>
      <c r="C2314" t="str">
        <f t="shared" si="36"/>
        <v>IRMāzandarān</v>
      </c>
    </row>
    <row r="2315" spans="1:3">
      <c r="A2315" t="s">
        <v>6245</v>
      </c>
      <c r="B2315" t="s">
        <v>6246</v>
      </c>
      <c r="C2315" t="str">
        <f t="shared" si="36"/>
        <v>IRMarkazī</v>
      </c>
    </row>
    <row r="2316" spans="1:3">
      <c r="A2316" t="s">
        <v>6279</v>
      </c>
      <c r="B2316" t="s">
        <v>6280</v>
      </c>
      <c r="C2316" t="str">
        <f t="shared" si="36"/>
        <v>IRHormozgān</v>
      </c>
    </row>
    <row r="2317" spans="1:3">
      <c r="A2317" t="s">
        <v>6247</v>
      </c>
      <c r="B2317" t="s">
        <v>6248</v>
      </c>
      <c r="C2317" t="str">
        <f t="shared" si="36"/>
        <v>IRHamadān</v>
      </c>
    </row>
    <row r="2318" spans="1:3">
      <c r="A2318" t="s">
        <v>6255</v>
      </c>
      <c r="B2318" t="s">
        <v>6256</v>
      </c>
      <c r="C2318" t="str">
        <f t="shared" si="36"/>
        <v>IRYazd</v>
      </c>
    </row>
    <row r="2319" spans="1:3">
      <c r="A2319" t="s">
        <v>6265</v>
      </c>
      <c r="B2319" t="s">
        <v>6266</v>
      </c>
      <c r="C2319" t="str">
        <f t="shared" si="36"/>
        <v>IRQom</v>
      </c>
    </row>
    <row r="2320" spans="1:3">
      <c r="A2320" t="s">
        <v>6291</v>
      </c>
      <c r="B2320" t="s">
        <v>6292</v>
      </c>
      <c r="C2320" t="str">
        <f t="shared" si="36"/>
        <v>IRGolestān</v>
      </c>
    </row>
    <row r="2321" spans="1:3">
      <c r="A2321" t="s">
        <v>6239</v>
      </c>
      <c r="B2321" t="s">
        <v>6240</v>
      </c>
      <c r="C2321" t="str">
        <f t="shared" si="36"/>
        <v>IRQazvīn</v>
      </c>
    </row>
    <row r="2322" spans="1:3">
      <c r="A2322" t="s">
        <v>6281</v>
      </c>
      <c r="B2322" t="s">
        <v>6282</v>
      </c>
      <c r="C2322" t="str">
        <f t="shared" si="36"/>
        <v>IRKhorāsān-e Jonūbī</v>
      </c>
    </row>
    <row r="2323" spans="1:3">
      <c r="A2323" t="s">
        <v>6293</v>
      </c>
      <c r="B2323" t="s">
        <v>6294</v>
      </c>
      <c r="C2323" t="str">
        <f t="shared" si="36"/>
        <v>IRKhorāsān-e Raẕavī</v>
      </c>
    </row>
    <row r="2324" spans="1:3">
      <c r="A2324" t="s">
        <v>6283</v>
      </c>
      <c r="B2324" t="s">
        <v>6284</v>
      </c>
      <c r="C2324" t="str">
        <f t="shared" si="36"/>
        <v>IRKhorāsān-e Shomālī</v>
      </c>
    </row>
    <row r="2325" spans="1:3">
      <c r="A2325" t="s">
        <v>6267</v>
      </c>
      <c r="B2325" t="s">
        <v>6268</v>
      </c>
      <c r="C2325" t="str">
        <f t="shared" si="36"/>
        <v>IRAlborz</v>
      </c>
    </row>
    <row r="2326" spans="1:3">
      <c r="A2326" t="s">
        <v>6305</v>
      </c>
      <c r="B2326" t="s">
        <v>13616</v>
      </c>
      <c r="C2326" t="str">
        <f t="shared" si="36"/>
        <v>ISHöfuðborgarsvæði</v>
      </c>
    </row>
    <row r="2327" spans="1:3">
      <c r="A2327" t="s">
        <v>6295</v>
      </c>
      <c r="B2327" t="s">
        <v>6296</v>
      </c>
      <c r="C2327" t="str">
        <f t="shared" si="36"/>
        <v>ISSuðurnes</v>
      </c>
    </row>
    <row r="2328" spans="1:3">
      <c r="A2328" t="s">
        <v>6301</v>
      </c>
      <c r="B2328" t="s">
        <v>6302</v>
      </c>
      <c r="C2328" t="str">
        <f t="shared" si="36"/>
        <v>ISVesturland</v>
      </c>
    </row>
    <row r="2329" spans="1:3">
      <c r="A2329" t="s">
        <v>6299</v>
      </c>
      <c r="B2329" t="s">
        <v>6300</v>
      </c>
      <c r="C2329" t="str">
        <f t="shared" si="36"/>
        <v>ISVestfirðir</v>
      </c>
    </row>
    <row r="2330" spans="1:3">
      <c r="A2330" t="s">
        <v>6306</v>
      </c>
      <c r="B2330" t="s">
        <v>6307</v>
      </c>
      <c r="C2330" t="str">
        <f t="shared" si="36"/>
        <v>ISNorðurland vestra</v>
      </c>
    </row>
    <row r="2331" spans="1:3">
      <c r="A2331" t="s">
        <v>6308</v>
      </c>
      <c r="B2331" t="s">
        <v>6309</v>
      </c>
      <c r="C2331" t="str">
        <f t="shared" si="36"/>
        <v>ISNorðurland eystra</v>
      </c>
    </row>
    <row r="2332" spans="1:3">
      <c r="A2332" t="s">
        <v>6297</v>
      </c>
      <c r="B2332" t="s">
        <v>6298</v>
      </c>
      <c r="C2332" t="str">
        <f t="shared" si="36"/>
        <v>ISAusturland</v>
      </c>
    </row>
    <row r="2333" spans="1:3">
      <c r="A2333" t="s">
        <v>6303</v>
      </c>
      <c r="B2333" t="s">
        <v>6304</v>
      </c>
      <c r="C2333" t="str">
        <f t="shared" si="36"/>
        <v>ISSuðurland</v>
      </c>
    </row>
    <row r="2334" spans="1:3">
      <c r="A2334" t="s">
        <v>6494</v>
      </c>
      <c r="B2334" t="s">
        <v>6495</v>
      </c>
      <c r="C2334" t="str">
        <f t="shared" si="36"/>
        <v>ITPiemonte</v>
      </c>
    </row>
    <row r="2335" spans="1:3">
      <c r="A2335" t="s">
        <v>6506</v>
      </c>
      <c r="B2335" t="s">
        <v>6507</v>
      </c>
      <c r="C2335" t="str">
        <f t="shared" si="36"/>
        <v>ITAlessandria</v>
      </c>
    </row>
    <row r="2336" spans="1:3">
      <c r="A2336" t="s">
        <v>6508</v>
      </c>
      <c r="B2336" t="s">
        <v>6509</v>
      </c>
      <c r="C2336" t="str">
        <f t="shared" si="36"/>
        <v>ITAsti</v>
      </c>
    </row>
    <row r="2337" spans="1:3">
      <c r="A2337" t="s">
        <v>6498</v>
      </c>
      <c r="B2337" t="s">
        <v>6499</v>
      </c>
      <c r="C2337" t="str">
        <f t="shared" si="36"/>
        <v>ITBiella</v>
      </c>
    </row>
    <row r="2338" spans="1:3">
      <c r="A2338" t="s">
        <v>6510</v>
      </c>
      <c r="B2338" t="s">
        <v>6511</v>
      </c>
      <c r="C2338" t="str">
        <f t="shared" si="36"/>
        <v>ITCuneo</v>
      </c>
    </row>
    <row r="2339" spans="1:3">
      <c r="A2339" t="s">
        <v>6500</v>
      </c>
      <c r="B2339" t="s">
        <v>6501</v>
      </c>
      <c r="C2339" t="str">
        <f t="shared" si="36"/>
        <v>ITNovara</v>
      </c>
    </row>
    <row r="2340" spans="1:3">
      <c r="A2340" t="s">
        <v>6502</v>
      </c>
      <c r="B2340" t="s">
        <v>6503</v>
      </c>
      <c r="C2340" t="str">
        <f t="shared" si="36"/>
        <v>ITVerbano-Cusio-Ossola</v>
      </c>
    </row>
    <row r="2341" spans="1:3">
      <c r="A2341" t="s">
        <v>6496</v>
      </c>
      <c r="B2341" t="s">
        <v>6497</v>
      </c>
      <c r="C2341" t="str">
        <f t="shared" si="36"/>
        <v>ITVercelli</v>
      </c>
    </row>
    <row r="2342" spans="1:3">
      <c r="A2342" t="s">
        <v>6504</v>
      </c>
      <c r="B2342" t="s">
        <v>6505</v>
      </c>
      <c r="C2342" t="str">
        <f t="shared" si="36"/>
        <v>ITTorino</v>
      </c>
    </row>
    <row r="2343" spans="1:3">
      <c r="A2343" t="s">
        <v>6400</v>
      </c>
      <c r="B2343" t="s">
        <v>6401</v>
      </c>
      <c r="C2343" t="str">
        <f t="shared" si="36"/>
        <v>ITLombardia</v>
      </c>
    </row>
    <row r="2344" spans="1:3">
      <c r="A2344" t="s">
        <v>6412</v>
      </c>
      <c r="B2344" t="s">
        <v>6413</v>
      </c>
      <c r="C2344" t="str">
        <f t="shared" si="36"/>
        <v>ITBergamo</v>
      </c>
    </row>
    <row r="2345" spans="1:3">
      <c r="A2345" t="s">
        <v>6406</v>
      </c>
      <c r="B2345" t="s">
        <v>6407</v>
      </c>
      <c r="C2345" t="str">
        <f t="shared" si="36"/>
        <v>ITBrescia</v>
      </c>
    </row>
    <row r="2346" spans="1:3">
      <c r="A2346" t="s">
        <v>6416</v>
      </c>
      <c r="B2346" t="s">
        <v>6417</v>
      </c>
      <c r="C2346" t="str">
        <f t="shared" si="36"/>
        <v>ITComo</v>
      </c>
    </row>
    <row r="2347" spans="1:3">
      <c r="A2347" t="s">
        <v>6402</v>
      </c>
      <c r="B2347" t="s">
        <v>6403</v>
      </c>
      <c r="C2347" t="str">
        <f t="shared" si="36"/>
        <v>ITCremona</v>
      </c>
    </row>
    <row r="2348" spans="1:3">
      <c r="A2348" t="s">
        <v>6404</v>
      </c>
      <c r="B2348" t="s">
        <v>6405</v>
      </c>
      <c r="C2348" t="str">
        <f t="shared" si="36"/>
        <v>ITLecco</v>
      </c>
    </row>
    <row r="2349" spans="1:3">
      <c r="A2349" t="s">
        <v>6418</v>
      </c>
      <c r="B2349" t="s">
        <v>6419</v>
      </c>
      <c r="C2349" t="str">
        <f t="shared" si="36"/>
        <v>ITLodi</v>
      </c>
    </row>
    <row r="2350" spans="1:3">
      <c r="A2350" t="s">
        <v>6424</v>
      </c>
      <c r="B2350" t="s">
        <v>6425</v>
      </c>
      <c r="C2350" t="str">
        <f t="shared" si="36"/>
        <v>ITMonza e Brianza</v>
      </c>
    </row>
    <row r="2351" spans="1:3">
      <c r="A2351" t="s">
        <v>6410</v>
      </c>
      <c r="B2351" t="s">
        <v>6411</v>
      </c>
      <c r="C2351" t="str">
        <f t="shared" si="36"/>
        <v>ITMantova</v>
      </c>
    </row>
    <row r="2352" spans="1:3">
      <c r="A2352" t="s">
        <v>6422</v>
      </c>
      <c r="B2352" t="s">
        <v>6423</v>
      </c>
      <c r="C2352" t="str">
        <f t="shared" si="36"/>
        <v>ITPavia</v>
      </c>
    </row>
    <row r="2353" spans="1:3">
      <c r="A2353" t="s">
        <v>6408</v>
      </c>
      <c r="B2353" t="s">
        <v>6409</v>
      </c>
      <c r="C2353" t="str">
        <f t="shared" si="36"/>
        <v>ITSondrio</v>
      </c>
    </row>
    <row r="2354" spans="1:3">
      <c r="A2354" t="s">
        <v>6414</v>
      </c>
      <c r="B2354" t="s">
        <v>6415</v>
      </c>
      <c r="C2354" t="str">
        <f t="shared" si="36"/>
        <v>ITVarese</v>
      </c>
    </row>
    <row r="2355" spans="1:3">
      <c r="A2355" t="s">
        <v>6420</v>
      </c>
      <c r="B2355" t="s">
        <v>6421</v>
      </c>
      <c r="C2355" t="str">
        <f t="shared" si="36"/>
        <v>ITMilano</v>
      </c>
    </row>
    <row r="2356" spans="1:3">
      <c r="A2356" t="s">
        <v>6310</v>
      </c>
      <c r="B2356" t="s">
        <v>6311</v>
      </c>
      <c r="C2356" t="str">
        <f t="shared" si="36"/>
        <v>ITVeneto</v>
      </c>
    </row>
    <row r="2357" spans="1:3">
      <c r="A2357" t="s">
        <v>6316</v>
      </c>
      <c r="B2357" t="s">
        <v>6317</v>
      </c>
      <c r="C2357" t="str">
        <f t="shared" si="36"/>
        <v>ITBelluno</v>
      </c>
    </row>
    <row r="2358" spans="1:3">
      <c r="A2358" t="s">
        <v>6312</v>
      </c>
      <c r="B2358" t="s">
        <v>6313</v>
      </c>
      <c r="C2358" t="str">
        <f t="shared" si="36"/>
        <v>ITPadova</v>
      </c>
    </row>
    <row r="2359" spans="1:3">
      <c r="A2359" t="s">
        <v>6314</v>
      </c>
      <c r="B2359" t="s">
        <v>6315</v>
      </c>
      <c r="C2359" t="str">
        <f t="shared" si="36"/>
        <v>ITRovigo</v>
      </c>
    </row>
    <row r="2360" spans="1:3">
      <c r="A2360" t="s">
        <v>6318</v>
      </c>
      <c r="B2360" t="s">
        <v>6319</v>
      </c>
      <c r="C2360" t="str">
        <f t="shared" si="36"/>
        <v>ITTreviso</v>
      </c>
    </row>
    <row r="2361" spans="1:3">
      <c r="A2361" t="s">
        <v>6323</v>
      </c>
      <c r="B2361" t="s">
        <v>6324</v>
      </c>
      <c r="C2361" t="str">
        <f t="shared" si="36"/>
        <v>ITVicenza</v>
      </c>
    </row>
    <row r="2362" spans="1:3">
      <c r="A2362" t="s">
        <v>6320</v>
      </c>
      <c r="B2362" t="s">
        <v>2487</v>
      </c>
      <c r="C2362" t="str">
        <f t="shared" si="36"/>
        <v>ITVerona</v>
      </c>
    </row>
    <row r="2363" spans="1:3">
      <c r="A2363" t="s">
        <v>6321</v>
      </c>
      <c r="B2363" t="s">
        <v>6322</v>
      </c>
      <c r="C2363" t="str">
        <f t="shared" si="36"/>
        <v>ITVenezia</v>
      </c>
    </row>
    <row r="2364" spans="1:3">
      <c r="A2364" t="s">
        <v>6325</v>
      </c>
      <c r="B2364" t="s">
        <v>6326</v>
      </c>
      <c r="C2364" t="str">
        <f t="shared" si="36"/>
        <v>ITLiguria</v>
      </c>
    </row>
    <row r="2365" spans="1:3">
      <c r="A2365" t="s">
        <v>6333</v>
      </c>
      <c r="B2365" t="s">
        <v>6334</v>
      </c>
      <c r="C2365" t="str">
        <f t="shared" si="36"/>
        <v>ITImperia</v>
      </c>
    </row>
    <row r="2366" spans="1:3">
      <c r="A2366" t="s">
        <v>6327</v>
      </c>
      <c r="B2366" t="s">
        <v>6328</v>
      </c>
      <c r="C2366" t="str">
        <f t="shared" si="36"/>
        <v>ITLa Spezia</v>
      </c>
    </row>
    <row r="2367" spans="1:3">
      <c r="A2367" t="s">
        <v>6329</v>
      </c>
      <c r="B2367" t="s">
        <v>6330</v>
      </c>
      <c r="C2367" t="str">
        <f t="shared" si="36"/>
        <v>ITSavona</v>
      </c>
    </row>
    <row r="2368" spans="1:3">
      <c r="A2368" t="s">
        <v>6331</v>
      </c>
      <c r="B2368" t="s">
        <v>6332</v>
      </c>
      <c r="C2368" t="str">
        <f t="shared" si="36"/>
        <v>ITGenova</v>
      </c>
    </row>
    <row r="2369" spans="1:3">
      <c r="A2369" t="s">
        <v>6335</v>
      </c>
      <c r="B2369" t="s">
        <v>6336</v>
      </c>
      <c r="C2369" t="str">
        <f t="shared" si="36"/>
        <v>ITEmilia-Romagna</v>
      </c>
    </row>
    <row r="2370" spans="1:3">
      <c r="A2370" t="s">
        <v>6337</v>
      </c>
      <c r="B2370" t="s">
        <v>6338</v>
      </c>
      <c r="C2370" t="str">
        <f t="shared" si="36"/>
        <v>ITForlì-Cesena</v>
      </c>
    </row>
    <row r="2371" spans="1:3">
      <c r="A2371" t="s">
        <v>6339</v>
      </c>
      <c r="B2371" t="s">
        <v>6340</v>
      </c>
      <c r="C2371" t="str">
        <f t="shared" ref="C2371:C2434" si="37">LEFT(A2371,2)&amp;B2371</f>
        <v>ITFerrara</v>
      </c>
    </row>
    <row r="2372" spans="1:3">
      <c r="A2372" t="s">
        <v>6347</v>
      </c>
      <c r="B2372" t="s">
        <v>6348</v>
      </c>
      <c r="C2372" t="str">
        <f t="shared" si="37"/>
        <v>ITModena</v>
      </c>
    </row>
    <row r="2373" spans="1:3">
      <c r="A2373" t="s">
        <v>6341</v>
      </c>
      <c r="B2373" t="s">
        <v>6342</v>
      </c>
      <c r="C2373" t="str">
        <f t="shared" si="37"/>
        <v>ITPiacenza</v>
      </c>
    </row>
    <row r="2374" spans="1:3">
      <c r="A2374" t="s">
        <v>6351</v>
      </c>
      <c r="B2374" t="s">
        <v>6352</v>
      </c>
      <c r="C2374" t="str">
        <f t="shared" si="37"/>
        <v>ITParma</v>
      </c>
    </row>
    <row r="2375" spans="1:3">
      <c r="A2375" t="s">
        <v>6343</v>
      </c>
      <c r="B2375" t="s">
        <v>6344</v>
      </c>
      <c r="C2375" t="str">
        <f t="shared" si="37"/>
        <v>ITRavenna</v>
      </c>
    </row>
    <row r="2376" spans="1:3">
      <c r="A2376" t="s">
        <v>6353</v>
      </c>
      <c r="B2376" t="s">
        <v>6354</v>
      </c>
      <c r="C2376" t="str">
        <f t="shared" si="37"/>
        <v>ITReggio Emilia</v>
      </c>
    </row>
    <row r="2377" spans="1:3">
      <c r="A2377" t="s">
        <v>6349</v>
      </c>
      <c r="B2377" t="s">
        <v>6350</v>
      </c>
      <c r="C2377" t="str">
        <f t="shared" si="37"/>
        <v>ITRimini</v>
      </c>
    </row>
    <row r="2378" spans="1:3">
      <c r="A2378" t="s">
        <v>6345</v>
      </c>
      <c r="B2378" t="s">
        <v>6346</v>
      </c>
      <c r="C2378" t="str">
        <f t="shared" si="37"/>
        <v>ITBologna</v>
      </c>
    </row>
    <row r="2379" spans="1:3">
      <c r="A2379" t="s">
        <v>6447</v>
      </c>
      <c r="B2379" t="s">
        <v>6448</v>
      </c>
      <c r="C2379" t="str">
        <f t="shared" si="37"/>
        <v>ITToscana</v>
      </c>
    </row>
    <row r="2380" spans="1:3">
      <c r="A2380" t="s">
        <v>6463</v>
      </c>
      <c r="B2380" t="s">
        <v>1562</v>
      </c>
      <c r="C2380" t="str">
        <f t="shared" si="37"/>
        <v>ITArezzo</v>
      </c>
    </row>
    <row r="2381" spans="1:3">
      <c r="A2381" t="s">
        <v>6466</v>
      </c>
      <c r="B2381" t="s">
        <v>6467</v>
      </c>
      <c r="C2381" t="str">
        <f t="shared" si="37"/>
        <v>ITGrosseto</v>
      </c>
    </row>
    <row r="2382" spans="1:3">
      <c r="A2382" t="s">
        <v>6464</v>
      </c>
      <c r="B2382" t="s">
        <v>6465</v>
      </c>
      <c r="C2382" t="str">
        <f t="shared" si="37"/>
        <v>ITLivorno</v>
      </c>
    </row>
    <row r="2383" spans="1:3">
      <c r="A2383" t="s">
        <v>6453</v>
      </c>
      <c r="B2383" t="s">
        <v>6454</v>
      </c>
      <c r="C2383" t="str">
        <f t="shared" si="37"/>
        <v>ITLucca</v>
      </c>
    </row>
    <row r="2384" spans="1:3">
      <c r="A2384" t="s">
        <v>6457</v>
      </c>
      <c r="B2384" t="s">
        <v>6458</v>
      </c>
      <c r="C2384" t="str">
        <f t="shared" si="37"/>
        <v>ITMassa-Carrara</v>
      </c>
    </row>
    <row r="2385" spans="1:3">
      <c r="A2385" t="s">
        <v>6459</v>
      </c>
      <c r="B2385" t="s">
        <v>6460</v>
      </c>
      <c r="C2385" t="str">
        <f t="shared" si="37"/>
        <v>ITPisa</v>
      </c>
    </row>
    <row r="2386" spans="1:3">
      <c r="A2386" t="s">
        <v>6449</v>
      </c>
      <c r="B2386" t="s">
        <v>6450</v>
      </c>
      <c r="C2386" t="str">
        <f t="shared" si="37"/>
        <v>ITPrato</v>
      </c>
    </row>
    <row r="2387" spans="1:3">
      <c r="A2387" t="s">
        <v>6451</v>
      </c>
      <c r="B2387" t="s">
        <v>6452</v>
      </c>
      <c r="C2387" t="str">
        <f t="shared" si="37"/>
        <v>ITPistoia</v>
      </c>
    </row>
    <row r="2388" spans="1:3">
      <c r="A2388" t="s">
        <v>6455</v>
      </c>
      <c r="B2388" t="s">
        <v>6456</v>
      </c>
      <c r="C2388" t="str">
        <f t="shared" si="37"/>
        <v>ITSiena</v>
      </c>
    </row>
    <row r="2389" spans="1:3">
      <c r="A2389" t="s">
        <v>6461</v>
      </c>
      <c r="B2389" t="s">
        <v>6462</v>
      </c>
      <c r="C2389" t="str">
        <f t="shared" si="37"/>
        <v>ITFirenze</v>
      </c>
    </row>
    <row r="2390" spans="1:3">
      <c r="A2390" t="s">
        <v>6534</v>
      </c>
      <c r="B2390" t="s">
        <v>6535</v>
      </c>
      <c r="C2390" t="str">
        <f t="shared" si="37"/>
        <v>ITUmbria</v>
      </c>
    </row>
    <row r="2391" spans="1:3">
      <c r="A2391" t="s">
        <v>6536</v>
      </c>
      <c r="B2391" t="s">
        <v>6537</v>
      </c>
      <c r="C2391" t="str">
        <f t="shared" si="37"/>
        <v>ITPerugia</v>
      </c>
    </row>
    <row r="2392" spans="1:3">
      <c r="A2392" t="s">
        <v>6538</v>
      </c>
      <c r="B2392" t="s">
        <v>6539</v>
      </c>
      <c r="C2392" t="str">
        <f t="shared" si="37"/>
        <v>ITTerni</v>
      </c>
    </row>
    <row r="2393" spans="1:3">
      <c r="A2393" t="s">
        <v>6512</v>
      </c>
      <c r="B2393" t="s">
        <v>6513</v>
      </c>
      <c r="C2393" t="str">
        <f t="shared" si="37"/>
        <v>ITMarche</v>
      </c>
    </row>
    <row r="2394" spans="1:3">
      <c r="A2394" t="s">
        <v>6518</v>
      </c>
      <c r="B2394" t="s">
        <v>6519</v>
      </c>
      <c r="C2394" t="str">
        <f t="shared" si="37"/>
        <v>ITAncona</v>
      </c>
    </row>
    <row r="2395" spans="1:3">
      <c r="A2395" t="s">
        <v>6516</v>
      </c>
      <c r="B2395" t="s">
        <v>6517</v>
      </c>
      <c r="C2395" t="str">
        <f t="shared" si="37"/>
        <v>ITAscoli Piceno</v>
      </c>
    </row>
    <row r="2396" spans="1:3">
      <c r="A2396" t="s">
        <v>6514</v>
      </c>
      <c r="B2396" t="s">
        <v>6515</v>
      </c>
      <c r="C2396" t="str">
        <f t="shared" si="37"/>
        <v>ITFermo</v>
      </c>
    </row>
    <row r="2397" spans="1:3">
      <c r="A2397" t="s">
        <v>6520</v>
      </c>
      <c r="B2397" t="s">
        <v>6521</v>
      </c>
      <c r="C2397" t="str">
        <f t="shared" si="37"/>
        <v>ITMacerata</v>
      </c>
    </row>
    <row r="2398" spans="1:3">
      <c r="A2398" t="s">
        <v>6522</v>
      </c>
      <c r="B2398" t="s">
        <v>6523</v>
      </c>
      <c r="C2398" t="str">
        <f t="shared" si="37"/>
        <v>ITPesaro e Urbino</v>
      </c>
    </row>
    <row r="2399" spans="1:3">
      <c r="A2399" t="s">
        <v>6435</v>
      </c>
      <c r="B2399" t="s">
        <v>6436</v>
      </c>
      <c r="C2399" t="str">
        <f t="shared" si="37"/>
        <v>ITLazio</v>
      </c>
    </row>
    <row r="2400" spans="1:3">
      <c r="A2400" t="s">
        <v>6437</v>
      </c>
      <c r="B2400" t="s">
        <v>6438</v>
      </c>
      <c r="C2400" t="str">
        <f t="shared" si="37"/>
        <v>ITFrosinone</v>
      </c>
    </row>
    <row r="2401" spans="1:3">
      <c r="A2401" t="s">
        <v>6445</v>
      </c>
      <c r="B2401" t="s">
        <v>6446</v>
      </c>
      <c r="C2401" t="str">
        <f t="shared" si="37"/>
        <v>ITLatina</v>
      </c>
    </row>
    <row r="2402" spans="1:3">
      <c r="A2402" t="s">
        <v>6439</v>
      </c>
      <c r="B2402" t="s">
        <v>6440</v>
      </c>
      <c r="C2402" t="str">
        <f t="shared" si="37"/>
        <v>ITRieti</v>
      </c>
    </row>
    <row r="2403" spans="1:3">
      <c r="A2403" t="s">
        <v>6443</v>
      </c>
      <c r="B2403" t="s">
        <v>6444</v>
      </c>
      <c r="C2403" t="str">
        <f t="shared" si="37"/>
        <v>ITViterbo</v>
      </c>
    </row>
    <row r="2404" spans="1:3">
      <c r="A2404" t="s">
        <v>6441</v>
      </c>
      <c r="B2404" t="s">
        <v>6442</v>
      </c>
      <c r="C2404" t="str">
        <f t="shared" si="37"/>
        <v>ITRoma</v>
      </c>
    </row>
    <row r="2405" spans="1:3">
      <c r="A2405" t="s">
        <v>6524</v>
      </c>
      <c r="B2405" t="s">
        <v>6525</v>
      </c>
      <c r="C2405" t="str">
        <f t="shared" si="37"/>
        <v>ITAbruzzo</v>
      </c>
    </row>
    <row r="2406" spans="1:3">
      <c r="A2406" t="s">
        <v>6528</v>
      </c>
      <c r="B2406" t="s">
        <v>6529</v>
      </c>
      <c r="C2406" t="str">
        <f t="shared" si="37"/>
        <v>ITL'Aquila</v>
      </c>
    </row>
    <row r="2407" spans="1:3">
      <c r="A2407" t="s">
        <v>6530</v>
      </c>
      <c r="B2407" t="s">
        <v>6531</v>
      </c>
      <c r="C2407" t="str">
        <f t="shared" si="37"/>
        <v>ITChieti</v>
      </c>
    </row>
    <row r="2408" spans="1:3">
      <c r="A2408" t="s">
        <v>6526</v>
      </c>
      <c r="B2408" t="s">
        <v>6527</v>
      </c>
      <c r="C2408" t="str">
        <f t="shared" si="37"/>
        <v>ITPescara</v>
      </c>
    </row>
    <row r="2409" spans="1:3">
      <c r="A2409" t="s">
        <v>6532</v>
      </c>
      <c r="B2409" t="s">
        <v>6533</v>
      </c>
      <c r="C2409" t="str">
        <f t="shared" si="37"/>
        <v>ITTeramo</v>
      </c>
    </row>
    <row r="2410" spans="1:3">
      <c r="A2410" t="s">
        <v>6391</v>
      </c>
      <c r="B2410" t="s">
        <v>6392</v>
      </c>
      <c r="C2410" t="str">
        <f t="shared" si="37"/>
        <v>ITMolise</v>
      </c>
    </row>
    <row r="2411" spans="1:3">
      <c r="A2411" t="s">
        <v>6395</v>
      </c>
      <c r="B2411" t="s">
        <v>6396</v>
      </c>
      <c r="C2411" t="str">
        <f t="shared" si="37"/>
        <v>ITCampobasso</v>
      </c>
    </row>
    <row r="2412" spans="1:3">
      <c r="A2412" t="s">
        <v>6393</v>
      </c>
      <c r="B2412" t="s">
        <v>6394</v>
      </c>
      <c r="C2412" t="str">
        <f t="shared" si="37"/>
        <v>ITIsernia</v>
      </c>
    </row>
    <row r="2413" spans="1:3">
      <c r="A2413" t="s">
        <v>6540</v>
      </c>
      <c r="B2413" t="s">
        <v>6541</v>
      </c>
      <c r="C2413" t="str">
        <f t="shared" si="37"/>
        <v>ITCampania</v>
      </c>
    </row>
    <row r="2414" spans="1:3">
      <c r="A2414" t="s">
        <v>6544</v>
      </c>
      <c r="B2414" t="s">
        <v>6545</v>
      </c>
      <c r="C2414" t="str">
        <f t="shared" si="37"/>
        <v>ITAvellino</v>
      </c>
    </row>
    <row r="2415" spans="1:3">
      <c r="A2415" t="s">
        <v>6546</v>
      </c>
      <c r="B2415" t="s">
        <v>6547</v>
      </c>
      <c r="C2415" t="str">
        <f t="shared" si="37"/>
        <v>ITBenevento</v>
      </c>
    </row>
    <row r="2416" spans="1:3">
      <c r="A2416" t="s">
        <v>6550</v>
      </c>
      <c r="B2416" t="s">
        <v>6551</v>
      </c>
      <c r="C2416" t="str">
        <f t="shared" si="37"/>
        <v>ITCaserta</v>
      </c>
    </row>
    <row r="2417" spans="1:3">
      <c r="A2417" t="s">
        <v>6548</v>
      </c>
      <c r="B2417" t="s">
        <v>6549</v>
      </c>
      <c r="C2417" t="str">
        <f t="shared" si="37"/>
        <v>ITSalerno</v>
      </c>
    </row>
    <row r="2418" spans="1:3">
      <c r="A2418" t="s">
        <v>6542</v>
      </c>
      <c r="B2418" t="s">
        <v>6543</v>
      </c>
      <c r="C2418" t="str">
        <f t="shared" si="37"/>
        <v>ITNapoli</v>
      </c>
    </row>
    <row r="2419" spans="1:3">
      <c r="A2419" t="s">
        <v>6468</v>
      </c>
      <c r="B2419" t="s">
        <v>6469</v>
      </c>
      <c r="C2419" t="str">
        <f t="shared" si="37"/>
        <v>ITPuglia</v>
      </c>
    </row>
    <row r="2420" spans="1:3">
      <c r="A2420" t="s">
        <v>6478</v>
      </c>
      <c r="B2420" t="s">
        <v>6479</v>
      </c>
      <c r="C2420" t="str">
        <f t="shared" si="37"/>
        <v>ITBrindisi</v>
      </c>
    </row>
    <row r="2421" spans="1:3">
      <c r="A2421" t="s">
        <v>6470</v>
      </c>
      <c r="B2421" t="s">
        <v>6471</v>
      </c>
      <c r="C2421" t="str">
        <f t="shared" si="37"/>
        <v>ITBarletta-Andria-Trani</v>
      </c>
    </row>
    <row r="2422" spans="1:3">
      <c r="A2422" t="s">
        <v>6472</v>
      </c>
      <c r="B2422" t="s">
        <v>6473</v>
      </c>
      <c r="C2422" t="str">
        <f t="shared" si="37"/>
        <v>ITFoggia</v>
      </c>
    </row>
    <row r="2423" spans="1:3">
      <c r="A2423" t="s">
        <v>6474</v>
      </c>
      <c r="B2423" t="s">
        <v>6475</v>
      </c>
      <c r="C2423" t="str">
        <f t="shared" si="37"/>
        <v>ITLecce</v>
      </c>
    </row>
    <row r="2424" spans="1:3">
      <c r="A2424" t="s">
        <v>6480</v>
      </c>
      <c r="B2424" t="s">
        <v>6481</v>
      </c>
      <c r="C2424" t="str">
        <f t="shared" si="37"/>
        <v>ITTaranto</v>
      </c>
    </row>
    <row r="2425" spans="1:3">
      <c r="A2425" t="s">
        <v>6476</v>
      </c>
      <c r="B2425" t="s">
        <v>6477</v>
      </c>
      <c r="C2425" t="str">
        <f t="shared" si="37"/>
        <v>ITBari</v>
      </c>
    </row>
    <row r="2426" spans="1:3">
      <c r="A2426" t="s">
        <v>6355</v>
      </c>
      <c r="B2426" t="s">
        <v>6356</v>
      </c>
      <c r="C2426" t="str">
        <f t="shared" si="37"/>
        <v>ITBasilicata</v>
      </c>
    </row>
    <row r="2427" spans="1:3">
      <c r="A2427" t="s">
        <v>6357</v>
      </c>
      <c r="B2427" t="s">
        <v>6358</v>
      </c>
      <c r="C2427" t="str">
        <f t="shared" si="37"/>
        <v>ITMatera</v>
      </c>
    </row>
    <row r="2428" spans="1:3">
      <c r="A2428" t="s">
        <v>6359</v>
      </c>
      <c r="B2428" t="s">
        <v>6360</v>
      </c>
      <c r="C2428" t="str">
        <f t="shared" si="37"/>
        <v>ITPotenza</v>
      </c>
    </row>
    <row r="2429" spans="1:3">
      <c r="A2429" t="s">
        <v>6482</v>
      </c>
      <c r="B2429" t="s">
        <v>6483</v>
      </c>
      <c r="C2429" t="str">
        <f t="shared" si="37"/>
        <v>ITCalabria</v>
      </c>
    </row>
    <row r="2430" spans="1:3">
      <c r="A2430" t="s">
        <v>6488</v>
      </c>
      <c r="B2430" t="s">
        <v>6489</v>
      </c>
      <c r="C2430" t="str">
        <f t="shared" si="37"/>
        <v>ITCosenza</v>
      </c>
    </row>
    <row r="2431" spans="1:3">
      <c r="A2431" t="s">
        <v>6490</v>
      </c>
      <c r="B2431" t="s">
        <v>6491</v>
      </c>
      <c r="C2431" t="str">
        <f t="shared" si="37"/>
        <v>ITCatanzaro</v>
      </c>
    </row>
    <row r="2432" spans="1:3">
      <c r="A2432" t="s">
        <v>6492</v>
      </c>
      <c r="B2432" t="s">
        <v>6493</v>
      </c>
      <c r="C2432" t="str">
        <f t="shared" si="37"/>
        <v>ITCrotone</v>
      </c>
    </row>
    <row r="2433" spans="1:3">
      <c r="A2433" t="s">
        <v>6486</v>
      </c>
      <c r="B2433" t="s">
        <v>6487</v>
      </c>
      <c r="C2433" t="str">
        <f t="shared" si="37"/>
        <v>ITVibo Valentia</v>
      </c>
    </row>
    <row r="2434" spans="1:3">
      <c r="A2434" t="s">
        <v>6484</v>
      </c>
      <c r="B2434" t="s">
        <v>6485</v>
      </c>
      <c r="C2434" t="str">
        <f t="shared" si="37"/>
        <v>ITReggio Calabria</v>
      </c>
    </row>
    <row r="2435" spans="1:3">
      <c r="A2435" t="s">
        <v>6397</v>
      </c>
      <c r="B2435" t="s">
        <v>6399</v>
      </c>
      <c r="C2435" t="str">
        <f t="shared" ref="C2435:C2498" si="38">LEFT(A2435,2)&amp;B2435</f>
        <v>ITVal d'Aoste</v>
      </c>
    </row>
    <row r="2436" spans="1:3">
      <c r="A2436" t="s">
        <v>6397</v>
      </c>
      <c r="B2436" t="s">
        <v>6398</v>
      </c>
      <c r="C2436" t="str">
        <f t="shared" si="38"/>
        <v>ITValle d'Aosta</v>
      </c>
    </row>
    <row r="2437" spans="1:3">
      <c r="A2437" t="s">
        <v>6427</v>
      </c>
      <c r="B2437" t="s">
        <v>6428</v>
      </c>
      <c r="C2437" t="str">
        <f t="shared" si="38"/>
        <v>ITTrentino-Südtirol</v>
      </c>
    </row>
    <row r="2438" spans="1:3">
      <c r="A2438" t="s">
        <v>6427</v>
      </c>
      <c r="B2438" t="s">
        <v>6429</v>
      </c>
      <c r="C2438" t="str">
        <f t="shared" si="38"/>
        <v>ITTrentino-Alto Adige</v>
      </c>
    </row>
    <row r="2439" spans="1:3">
      <c r="A2439" t="s">
        <v>6432</v>
      </c>
      <c r="B2439" t="s">
        <v>6434</v>
      </c>
      <c r="C2439" t="str">
        <f t="shared" si="38"/>
        <v>ITBozen</v>
      </c>
    </row>
    <row r="2440" spans="1:3">
      <c r="A2440" t="s">
        <v>6432</v>
      </c>
      <c r="B2440" t="s">
        <v>6433</v>
      </c>
      <c r="C2440" t="str">
        <f t="shared" si="38"/>
        <v>ITBolzano</v>
      </c>
    </row>
    <row r="2441" spans="1:3">
      <c r="A2441" t="s">
        <v>6430</v>
      </c>
      <c r="B2441" t="s">
        <v>6431</v>
      </c>
      <c r="C2441" t="str">
        <f t="shared" si="38"/>
        <v>ITTrento</v>
      </c>
    </row>
    <row r="2442" spans="1:3">
      <c r="A2442" t="s">
        <v>6426</v>
      </c>
      <c r="B2442" t="s">
        <v>15301</v>
      </c>
      <c r="C2442" t="str">
        <f t="shared" si="38"/>
        <v>ITFriuli Venezia Giulia</v>
      </c>
    </row>
    <row r="2443" spans="1:3">
      <c r="A2443" t="s">
        <v>6361</v>
      </c>
      <c r="B2443" t="s">
        <v>6362</v>
      </c>
      <c r="C2443" t="str">
        <f t="shared" si="38"/>
        <v>ITSicilia</v>
      </c>
    </row>
    <row r="2444" spans="1:3">
      <c r="A2444" t="s">
        <v>6363</v>
      </c>
      <c r="B2444" t="s">
        <v>6364</v>
      </c>
      <c r="C2444" t="str">
        <f t="shared" si="38"/>
        <v>ITAgrigento</v>
      </c>
    </row>
    <row r="2445" spans="1:3">
      <c r="A2445" t="s">
        <v>6369</v>
      </c>
      <c r="B2445" t="s">
        <v>6370</v>
      </c>
      <c r="C2445" t="str">
        <f t="shared" si="38"/>
        <v>ITCaltanissetta</v>
      </c>
    </row>
    <row r="2446" spans="1:3">
      <c r="A2446" t="s">
        <v>6375</v>
      </c>
      <c r="B2446" t="s">
        <v>6376</v>
      </c>
      <c r="C2446" t="str">
        <f t="shared" si="38"/>
        <v>ITEnna</v>
      </c>
    </row>
    <row r="2447" spans="1:3">
      <c r="A2447" t="s">
        <v>6371</v>
      </c>
      <c r="B2447" t="s">
        <v>6372</v>
      </c>
      <c r="C2447" t="str">
        <f t="shared" si="38"/>
        <v>ITRagusa</v>
      </c>
    </row>
    <row r="2448" spans="1:3">
      <c r="A2448" t="s">
        <v>6373</v>
      </c>
      <c r="B2448" t="s">
        <v>6374</v>
      </c>
      <c r="C2448" t="str">
        <f t="shared" si="38"/>
        <v>ITSiracusa</v>
      </c>
    </row>
    <row r="2449" spans="1:3">
      <c r="A2449" t="s">
        <v>6367</v>
      </c>
      <c r="B2449" t="s">
        <v>6368</v>
      </c>
      <c r="C2449" t="str">
        <f t="shared" si="38"/>
        <v>ITTrapani</v>
      </c>
    </row>
    <row r="2450" spans="1:3">
      <c r="A2450" t="s">
        <v>6379</v>
      </c>
      <c r="B2450" t="s">
        <v>6380</v>
      </c>
      <c r="C2450" t="str">
        <f t="shared" si="38"/>
        <v>ITCatania</v>
      </c>
    </row>
    <row r="2451" spans="1:3">
      <c r="A2451" t="s">
        <v>6377</v>
      </c>
      <c r="B2451" t="s">
        <v>6378</v>
      </c>
      <c r="C2451" t="str">
        <f t="shared" si="38"/>
        <v>ITMessina</v>
      </c>
    </row>
    <row r="2452" spans="1:3">
      <c r="A2452" t="s">
        <v>6365</v>
      </c>
      <c r="B2452" t="s">
        <v>6366</v>
      </c>
      <c r="C2452" t="str">
        <f t="shared" si="38"/>
        <v>ITPalermo</v>
      </c>
    </row>
    <row r="2453" spans="1:3">
      <c r="A2453" t="s">
        <v>6381</v>
      </c>
      <c r="B2453" t="s">
        <v>6382</v>
      </c>
      <c r="C2453" t="str">
        <f t="shared" si="38"/>
        <v>ITSardegna</v>
      </c>
    </row>
    <row r="2454" spans="1:3">
      <c r="A2454" t="s">
        <v>6389</v>
      </c>
      <c r="B2454" t="s">
        <v>6390</v>
      </c>
      <c r="C2454" t="str">
        <f t="shared" si="38"/>
        <v>ITNuoro</v>
      </c>
    </row>
    <row r="2455" spans="1:3">
      <c r="A2455" t="s">
        <v>6385</v>
      </c>
      <c r="B2455" t="s">
        <v>6386</v>
      </c>
      <c r="C2455" t="str">
        <f t="shared" si="38"/>
        <v>ITOristano</v>
      </c>
    </row>
    <row r="2456" spans="1:3">
      <c r="A2456" t="s">
        <v>15302</v>
      </c>
      <c r="B2456" t="s">
        <v>15303</v>
      </c>
      <c r="C2456" t="str">
        <f t="shared" si="38"/>
        <v>ITSud Sardegna</v>
      </c>
    </row>
    <row r="2457" spans="1:3">
      <c r="A2457" t="s">
        <v>6387</v>
      </c>
      <c r="B2457" t="s">
        <v>6388</v>
      </c>
      <c r="C2457" t="str">
        <f t="shared" si="38"/>
        <v>ITSassari</v>
      </c>
    </row>
    <row r="2458" spans="1:3">
      <c r="A2458" t="s">
        <v>6383</v>
      </c>
      <c r="B2458" t="s">
        <v>6384</v>
      </c>
      <c r="C2458" t="str">
        <f t="shared" si="38"/>
        <v>ITCagliari</v>
      </c>
    </row>
    <row r="2459" spans="1:3">
      <c r="A2459" t="s">
        <v>6552</v>
      </c>
      <c r="B2459" t="s">
        <v>6553</v>
      </c>
      <c r="C2459" t="str">
        <f t="shared" si="38"/>
        <v>JMKingston</v>
      </c>
    </row>
    <row r="2460" spans="1:3">
      <c r="A2460" t="s">
        <v>6565</v>
      </c>
      <c r="B2460" t="s">
        <v>2966</v>
      </c>
      <c r="C2460" t="str">
        <f t="shared" si="38"/>
        <v>JMSaint Andrew</v>
      </c>
    </row>
    <row r="2461" spans="1:3">
      <c r="A2461" t="s">
        <v>6566</v>
      </c>
      <c r="B2461" t="s">
        <v>2969</v>
      </c>
      <c r="C2461" t="str">
        <f t="shared" si="38"/>
        <v>JMSaint Thomas</v>
      </c>
    </row>
    <row r="2462" spans="1:3">
      <c r="A2462" t="s">
        <v>6570</v>
      </c>
      <c r="B2462" t="s">
        <v>6571</v>
      </c>
      <c r="C2462" t="str">
        <f t="shared" si="38"/>
        <v>JMPortland</v>
      </c>
    </row>
    <row r="2463" spans="1:3">
      <c r="A2463" t="s">
        <v>6572</v>
      </c>
      <c r="B2463" t="s">
        <v>2645</v>
      </c>
      <c r="C2463" t="str">
        <f t="shared" si="38"/>
        <v>JMSaint Mary</v>
      </c>
    </row>
    <row r="2464" spans="1:3">
      <c r="A2464" t="s">
        <v>6561</v>
      </c>
      <c r="B2464" t="s">
        <v>6562</v>
      </c>
      <c r="C2464" t="str">
        <f t="shared" si="38"/>
        <v>JMSaint Ann</v>
      </c>
    </row>
    <row r="2465" spans="1:3">
      <c r="A2465" t="s">
        <v>6573</v>
      </c>
      <c r="B2465" t="s">
        <v>6574</v>
      </c>
      <c r="C2465" t="str">
        <f t="shared" si="38"/>
        <v>JMTrelawny</v>
      </c>
    </row>
    <row r="2466" spans="1:3">
      <c r="A2466" t="s">
        <v>6567</v>
      </c>
      <c r="B2466" t="s">
        <v>2973</v>
      </c>
      <c r="C2466" t="str">
        <f t="shared" si="38"/>
        <v>JMSaint James</v>
      </c>
    </row>
    <row r="2467" spans="1:3">
      <c r="A2467" t="s">
        <v>6568</v>
      </c>
      <c r="B2467" t="s">
        <v>6569</v>
      </c>
      <c r="C2467" t="str">
        <f t="shared" si="38"/>
        <v>JMHanover</v>
      </c>
    </row>
    <row r="2468" spans="1:3">
      <c r="A2468" t="s">
        <v>6557</v>
      </c>
      <c r="B2468" t="s">
        <v>6558</v>
      </c>
      <c r="C2468" t="str">
        <f t="shared" si="38"/>
        <v>JMWestmoreland</v>
      </c>
    </row>
    <row r="2469" spans="1:3">
      <c r="A2469" t="s">
        <v>6559</v>
      </c>
      <c r="B2469" t="s">
        <v>6560</v>
      </c>
      <c r="C2469" t="str">
        <f t="shared" si="38"/>
        <v>JMSaint Elizabeth</v>
      </c>
    </row>
    <row r="2470" spans="1:3">
      <c r="A2470" t="s">
        <v>6554</v>
      </c>
      <c r="B2470" t="s">
        <v>5479</v>
      </c>
      <c r="C2470" t="str">
        <f t="shared" si="38"/>
        <v>JMManchester</v>
      </c>
    </row>
    <row r="2471" spans="1:3">
      <c r="A2471" t="s">
        <v>6563</v>
      </c>
      <c r="B2471" t="s">
        <v>6564</v>
      </c>
      <c r="C2471" t="str">
        <f t="shared" si="38"/>
        <v>JMClarendon</v>
      </c>
    </row>
    <row r="2472" spans="1:3">
      <c r="A2472" t="s">
        <v>6555</v>
      </c>
      <c r="B2472" t="s">
        <v>6556</v>
      </c>
      <c r="C2472" t="str">
        <f t="shared" si="38"/>
        <v>JMSaint Catherine</v>
      </c>
    </row>
    <row r="2473" spans="1:3">
      <c r="A2473" t="s">
        <v>6575</v>
      </c>
      <c r="B2473" t="s">
        <v>6576</v>
      </c>
      <c r="C2473" t="str">
        <f t="shared" si="38"/>
        <v>JO‘Ajlūn</v>
      </c>
    </row>
    <row r="2474" spans="1:3">
      <c r="A2474" t="s">
        <v>6597</v>
      </c>
      <c r="B2474" t="s">
        <v>6598</v>
      </c>
      <c r="C2474" t="str">
        <f t="shared" si="38"/>
        <v>JOAl ‘A̅şimah</v>
      </c>
    </row>
    <row r="2475" spans="1:3">
      <c r="A2475" t="s">
        <v>6579</v>
      </c>
      <c r="B2475" t="s">
        <v>6580</v>
      </c>
      <c r="C2475" t="str">
        <f t="shared" si="38"/>
        <v>JOAl ‘Aqabah</v>
      </c>
    </row>
    <row r="2476" spans="1:3">
      <c r="A2476" t="s">
        <v>6587</v>
      </c>
      <c r="B2476" t="s">
        <v>6588</v>
      </c>
      <c r="C2476" t="str">
        <f t="shared" si="38"/>
        <v>JOAţ Ţafīlah</v>
      </c>
    </row>
    <row r="2477" spans="1:3">
      <c r="A2477" t="s">
        <v>6581</v>
      </c>
      <c r="B2477" t="s">
        <v>6582</v>
      </c>
      <c r="C2477" t="str">
        <f t="shared" si="38"/>
        <v>JOAz Zarqā’</v>
      </c>
    </row>
    <row r="2478" spans="1:3">
      <c r="A2478" t="s">
        <v>6593</v>
      </c>
      <c r="B2478" t="s">
        <v>6594</v>
      </c>
      <c r="C2478" t="str">
        <f t="shared" si="38"/>
        <v>JOAl Balqā’</v>
      </c>
    </row>
    <row r="2479" spans="1:3">
      <c r="A2479" t="s">
        <v>6583</v>
      </c>
      <c r="B2479" t="s">
        <v>6584</v>
      </c>
      <c r="C2479" t="str">
        <f t="shared" si="38"/>
        <v>JOIrbid</v>
      </c>
    </row>
    <row r="2480" spans="1:3">
      <c r="A2480" t="s">
        <v>6589</v>
      </c>
      <c r="B2480" t="s">
        <v>6590</v>
      </c>
      <c r="C2480" t="str">
        <f t="shared" si="38"/>
        <v>JOJarash</v>
      </c>
    </row>
    <row r="2481" spans="1:3">
      <c r="A2481" t="s">
        <v>6591</v>
      </c>
      <c r="B2481" t="s">
        <v>6592</v>
      </c>
      <c r="C2481" t="str">
        <f t="shared" si="38"/>
        <v>JOAl Karak</v>
      </c>
    </row>
    <row r="2482" spans="1:3">
      <c r="A2482" t="s">
        <v>6577</v>
      </c>
      <c r="B2482" t="s">
        <v>6578</v>
      </c>
      <c r="C2482" t="str">
        <f t="shared" si="38"/>
        <v>JOAl Mafraq</v>
      </c>
    </row>
    <row r="2483" spans="1:3">
      <c r="A2483" t="s">
        <v>6595</v>
      </c>
      <c r="B2483" t="s">
        <v>6596</v>
      </c>
      <c r="C2483" t="str">
        <f t="shared" si="38"/>
        <v>JOMādabā</v>
      </c>
    </row>
    <row r="2484" spans="1:3">
      <c r="A2484" t="s">
        <v>6585</v>
      </c>
      <c r="B2484" t="s">
        <v>6586</v>
      </c>
      <c r="C2484" t="str">
        <f t="shared" si="38"/>
        <v>JOMa‘ān</v>
      </c>
    </row>
    <row r="2485" spans="1:3">
      <c r="A2485" t="s">
        <v>6652</v>
      </c>
      <c r="B2485" t="s">
        <v>6653</v>
      </c>
      <c r="C2485" t="str">
        <f t="shared" si="38"/>
        <v>JPHokkaido</v>
      </c>
    </row>
    <row r="2486" spans="1:3">
      <c r="A2486" t="s">
        <v>6652</v>
      </c>
      <c r="B2486" t="s">
        <v>6654</v>
      </c>
      <c r="C2486" t="str">
        <f t="shared" si="38"/>
        <v>JPHokkaidô</v>
      </c>
    </row>
    <row r="2487" spans="1:3">
      <c r="A2487" t="s">
        <v>6676</v>
      </c>
      <c r="B2487" t="s">
        <v>6677</v>
      </c>
      <c r="C2487" t="str">
        <f t="shared" si="38"/>
        <v>JPAomori</v>
      </c>
    </row>
    <row r="2488" spans="1:3">
      <c r="A2488" t="s">
        <v>6643</v>
      </c>
      <c r="B2488" t="s">
        <v>6644</v>
      </c>
      <c r="C2488" t="str">
        <f t="shared" si="38"/>
        <v>JPIwate</v>
      </c>
    </row>
    <row r="2489" spans="1:3">
      <c r="A2489" t="s">
        <v>6667</v>
      </c>
      <c r="B2489" t="s">
        <v>6668</v>
      </c>
      <c r="C2489" t="str">
        <f t="shared" si="38"/>
        <v>JPMiyagi</v>
      </c>
    </row>
    <row r="2490" spans="1:3">
      <c r="A2490" t="s">
        <v>6655</v>
      </c>
      <c r="B2490" t="s">
        <v>1568</v>
      </c>
      <c r="C2490" t="str">
        <f t="shared" si="38"/>
        <v>JPAkita</v>
      </c>
    </row>
    <row r="2491" spans="1:3">
      <c r="A2491" t="s">
        <v>6669</v>
      </c>
      <c r="B2491" t="s">
        <v>6670</v>
      </c>
      <c r="C2491" t="str">
        <f t="shared" si="38"/>
        <v>JPYamagata</v>
      </c>
    </row>
    <row r="2492" spans="1:3">
      <c r="A2492" t="s">
        <v>6678</v>
      </c>
      <c r="B2492" t="s">
        <v>1547</v>
      </c>
      <c r="C2492" t="str">
        <f t="shared" si="38"/>
        <v>JPFukushima</v>
      </c>
    </row>
    <row r="2493" spans="1:3">
      <c r="A2493" t="s">
        <v>6678</v>
      </c>
      <c r="B2493" t="s">
        <v>6679</v>
      </c>
      <c r="C2493" t="str">
        <f t="shared" si="38"/>
        <v>JPHukusima</v>
      </c>
    </row>
    <row r="2494" spans="1:3">
      <c r="A2494" t="s">
        <v>6671</v>
      </c>
      <c r="B2494" t="s">
        <v>1739</v>
      </c>
      <c r="C2494" t="str">
        <f t="shared" si="38"/>
        <v>JPIbaraki</v>
      </c>
    </row>
    <row r="2495" spans="1:3">
      <c r="A2495" t="s">
        <v>6680</v>
      </c>
      <c r="B2495" t="s">
        <v>6682</v>
      </c>
      <c r="C2495" t="str">
        <f t="shared" si="38"/>
        <v>JPTochigi</v>
      </c>
    </row>
    <row r="2496" spans="1:3">
      <c r="A2496" t="s">
        <v>6680</v>
      </c>
      <c r="B2496" t="s">
        <v>6681</v>
      </c>
      <c r="C2496" t="str">
        <f t="shared" si="38"/>
        <v>JPTotigi</v>
      </c>
    </row>
    <row r="2497" spans="1:3">
      <c r="A2497" t="s">
        <v>6599</v>
      </c>
      <c r="B2497" t="s">
        <v>6600</v>
      </c>
      <c r="C2497" t="str">
        <f t="shared" si="38"/>
        <v>JPGunma</v>
      </c>
    </row>
    <row r="2498" spans="1:3">
      <c r="A2498" t="s">
        <v>6618</v>
      </c>
      <c r="B2498" t="s">
        <v>1573</v>
      </c>
      <c r="C2498" t="str">
        <f t="shared" si="38"/>
        <v>JPSaitama</v>
      </c>
    </row>
    <row r="2499" spans="1:3">
      <c r="A2499" t="s">
        <v>6601</v>
      </c>
      <c r="B2499" t="s">
        <v>1626</v>
      </c>
      <c r="C2499" t="str">
        <f t="shared" ref="C2499:C2562" si="39">LEFT(A2499,2)&amp;B2499</f>
        <v>JPChiba</v>
      </c>
    </row>
    <row r="2500" spans="1:3">
      <c r="A2500" t="s">
        <v>6601</v>
      </c>
      <c r="B2500" t="s">
        <v>6602</v>
      </c>
      <c r="C2500" t="str">
        <f t="shared" si="39"/>
        <v>JPTiba</v>
      </c>
    </row>
    <row r="2501" spans="1:3">
      <c r="A2501" t="s">
        <v>6656</v>
      </c>
      <c r="B2501" t="s">
        <v>1534</v>
      </c>
      <c r="C2501" t="str">
        <f t="shared" si="39"/>
        <v>JPTokyo</v>
      </c>
    </row>
    <row r="2502" spans="1:3">
      <c r="A2502" t="s">
        <v>6656</v>
      </c>
      <c r="B2502" t="s">
        <v>6657</v>
      </c>
      <c r="C2502" t="str">
        <f t="shared" si="39"/>
        <v>JPTôkyô</v>
      </c>
    </row>
    <row r="2503" spans="1:3">
      <c r="A2503" t="s">
        <v>6603</v>
      </c>
      <c r="B2503" t="s">
        <v>1656</v>
      </c>
      <c r="C2503" t="str">
        <f t="shared" si="39"/>
        <v>JPKanagawa</v>
      </c>
    </row>
    <row r="2504" spans="1:3">
      <c r="A2504" t="s">
        <v>6672</v>
      </c>
      <c r="B2504" t="s">
        <v>6673</v>
      </c>
      <c r="C2504" t="str">
        <f t="shared" si="39"/>
        <v>JPNiigata</v>
      </c>
    </row>
    <row r="2505" spans="1:3">
      <c r="A2505" t="s">
        <v>6619</v>
      </c>
      <c r="B2505" t="s">
        <v>2117</v>
      </c>
      <c r="C2505" t="str">
        <f t="shared" si="39"/>
        <v>JPToyama</v>
      </c>
    </row>
    <row r="2506" spans="1:3">
      <c r="A2506" t="s">
        <v>6620</v>
      </c>
      <c r="B2506" t="s">
        <v>6621</v>
      </c>
      <c r="C2506" t="str">
        <f t="shared" si="39"/>
        <v>JPIshikawa</v>
      </c>
    </row>
    <row r="2507" spans="1:3">
      <c r="A2507" t="s">
        <v>6620</v>
      </c>
      <c r="B2507" t="s">
        <v>6622</v>
      </c>
      <c r="C2507" t="str">
        <f t="shared" si="39"/>
        <v>JPIsikawa</v>
      </c>
    </row>
    <row r="2508" spans="1:3">
      <c r="A2508" t="s">
        <v>6683</v>
      </c>
      <c r="B2508" t="s">
        <v>6684</v>
      </c>
      <c r="C2508" t="str">
        <f t="shared" si="39"/>
        <v>JPFukui</v>
      </c>
    </row>
    <row r="2509" spans="1:3">
      <c r="A2509" t="s">
        <v>6683</v>
      </c>
      <c r="B2509" t="s">
        <v>6685</v>
      </c>
      <c r="C2509" t="str">
        <f t="shared" si="39"/>
        <v>JPHukui</v>
      </c>
    </row>
    <row r="2510" spans="1:3">
      <c r="A2510" t="s">
        <v>6623</v>
      </c>
      <c r="B2510" t="s">
        <v>6625</v>
      </c>
      <c r="C2510" t="str">
        <f t="shared" si="39"/>
        <v>JPYamanashi</v>
      </c>
    </row>
    <row r="2511" spans="1:3">
      <c r="A2511" t="s">
        <v>6623</v>
      </c>
      <c r="B2511" t="s">
        <v>6624</v>
      </c>
      <c r="C2511" t="str">
        <f t="shared" si="39"/>
        <v>JPYamanasi</v>
      </c>
    </row>
    <row r="2512" spans="1:3">
      <c r="A2512" t="s">
        <v>6609</v>
      </c>
      <c r="B2512" t="s">
        <v>6610</v>
      </c>
      <c r="C2512" t="str">
        <f t="shared" si="39"/>
        <v>JPNagano</v>
      </c>
    </row>
    <row r="2513" spans="1:3">
      <c r="A2513" t="s">
        <v>6686</v>
      </c>
      <c r="B2513" t="s">
        <v>6688</v>
      </c>
      <c r="C2513" t="str">
        <f t="shared" si="39"/>
        <v>JPGifu</v>
      </c>
    </row>
    <row r="2514" spans="1:3">
      <c r="A2514" t="s">
        <v>6686</v>
      </c>
      <c r="B2514" t="s">
        <v>6687</v>
      </c>
      <c r="C2514" t="str">
        <f t="shared" si="39"/>
        <v>JPGihu</v>
      </c>
    </row>
    <row r="2515" spans="1:3">
      <c r="A2515" t="s">
        <v>6626</v>
      </c>
      <c r="B2515" t="s">
        <v>6628</v>
      </c>
      <c r="C2515" t="str">
        <f t="shared" si="39"/>
        <v>JPShizuoka</v>
      </c>
    </row>
    <row r="2516" spans="1:3">
      <c r="A2516" t="s">
        <v>6626</v>
      </c>
      <c r="B2516" t="s">
        <v>6627</v>
      </c>
      <c r="C2516" t="str">
        <f t="shared" si="39"/>
        <v>JPSizuoka</v>
      </c>
    </row>
    <row r="2517" spans="1:3">
      <c r="A2517" t="s">
        <v>6658</v>
      </c>
      <c r="B2517" t="s">
        <v>6660</v>
      </c>
      <c r="C2517" t="str">
        <f t="shared" si="39"/>
        <v>JPAichi</v>
      </c>
    </row>
    <row r="2518" spans="1:3">
      <c r="A2518" t="s">
        <v>6658</v>
      </c>
      <c r="B2518" t="s">
        <v>6659</v>
      </c>
      <c r="C2518" t="str">
        <f t="shared" si="39"/>
        <v>JPAiti</v>
      </c>
    </row>
    <row r="2519" spans="1:3">
      <c r="A2519" t="s">
        <v>6629</v>
      </c>
      <c r="B2519" t="s">
        <v>6630</v>
      </c>
      <c r="C2519" t="str">
        <f t="shared" si="39"/>
        <v>JPMie</v>
      </c>
    </row>
    <row r="2520" spans="1:3">
      <c r="A2520" t="s">
        <v>6645</v>
      </c>
      <c r="B2520" t="s">
        <v>6646</v>
      </c>
      <c r="C2520" t="str">
        <f t="shared" si="39"/>
        <v>JPShiga</v>
      </c>
    </row>
    <row r="2521" spans="1:3">
      <c r="A2521" t="s">
        <v>6645</v>
      </c>
      <c r="B2521" t="s">
        <v>6647</v>
      </c>
      <c r="C2521" t="str">
        <f t="shared" si="39"/>
        <v>JPSiga</v>
      </c>
    </row>
    <row r="2522" spans="1:3">
      <c r="A2522" t="s">
        <v>6631</v>
      </c>
      <c r="B2522" t="s">
        <v>6632</v>
      </c>
      <c r="C2522" t="str">
        <f t="shared" si="39"/>
        <v>JPKyoto</v>
      </c>
    </row>
    <row r="2523" spans="1:3">
      <c r="A2523" t="s">
        <v>6631</v>
      </c>
      <c r="B2523" t="s">
        <v>6633</v>
      </c>
      <c r="C2523" t="str">
        <f t="shared" si="39"/>
        <v>JPKyôto</v>
      </c>
    </row>
    <row r="2524" spans="1:3">
      <c r="A2524" t="s">
        <v>6674</v>
      </c>
      <c r="B2524" t="s">
        <v>1588</v>
      </c>
      <c r="C2524" t="str">
        <f t="shared" si="39"/>
        <v>JPOsaka</v>
      </c>
    </row>
    <row r="2525" spans="1:3">
      <c r="A2525" t="s">
        <v>6674</v>
      </c>
      <c r="B2525" t="s">
        <v>6675</v>
      </c>
      <c r="C2525" t="str">
        <f t="shared" si="39"/>
        <v>JPÔsaka</v>
      </c>
    </row>
    <row r="2526" spans="1:3">
      <c r="A2526" t="s">
        <v>6648</v>
      </c>
      <c r="B2526" t="s">
        <v>1544</v>
      </c>
      <c r="C2526" t="str">
        <f t="shared" si="39"/>
        <v>JPHyogo</v>
      </c>
    </row>
    <row r="2527" spans="1:3">
      <c r="A2527" t="s">
        <v>6648</v>
      </c>
      <c r="B2527" t="s">
        <v>6649</v>
      </c>
      <c r="C2527" t="str">
        <f t="shared" si="39"/>
        <v>JPHyôgo</v>
      </c>
    </row>
    <row r="2528" spans="1:3">
      <c r="A2528" t="s">
        <v>6661</v>
      </c>
      <c r="B2528" t="s">
        <v>1629</v>
      </c>
      <c r="C2528" t="str">
        <f t="shared" si="39"/>
        <v>JPNara</v>
      </c>
    </row>
    <row r="2529" spans="1:3">
      <c r="A2529" t="s">
        <v>6662</v>
      </c>
      <c r="B2529" t="s">
        <v>6663</v>
      </c>
      <c r="C2529" t="str">
        <f t="shared" si="39"/>
        <v>JPWakayama</v>
      </c>
    </row>
    <row r="2530" spans="1:3">
      <c r="A2530" t="s">
        <v>6611</v>
      </c>
      <c r="B2530" t="s">
        <v>6612</v>
      </c>
      <c r="C2530" t="str">
        <f t="shared" si="39"/>
        <v>JPTottori</v>
      </c>
    </row>
    <row r="2531" spans="1:3">
      <c r="A2531" t="s">
        <v>6634</v>
      </c>
      <c r="B2531" t="s">
        <v>6635</v>
      </c>
      <c r="C2531" t="str">
        <f t="shared" si="39"/>
        <v>JPShimane</v>
      </c>
    </row>
    <row r="2532" spans="1:3">
      <c r="A2532" t="s">
        <v>6634</v>
      </c>
      <c r="B2532" t="s">
        <v>6636</v>
      </c>
      <c r="C2532" t="str">
        <f t="shared" si="39"/>
        <v>JPSimane</v>
      </c>
    </row>
    <row r="2533" spans="1:3">
      <c r="A2533" t="s">
        <v>6664</v>
      </c>
      <c r="B2533" t="s">
        <v>6665</v>
      </c>
      <c r="C2533" t="str">
        <f t="shared" si="39"/>
        <v>JPOkayama</v>
      </c>
    </row>
    <row r="2534" spans="1:3">
      <c r="A2534" t="s">
        <v>6689</v>
      </c>
      <c r="B2534" t="s">
        <v>1619</v>
      </c>
      <c r="C2534" t="str">
        <f t="shared" si="39"/>
        <v>JPHiroshima</v>
      </c>
    </row>
    <row r="2535" spans="1:3">
      <c r="A2535" t="s">
        <v>6689</v>
      </c>
      <c r="B2535" t="s">
        <v>6690</v>
      </c>
      <c r="C2535" t="str">
        <f t="shared" si="39"/>
        <v>JPHirosima</v>
      </c>
    </row>
    <row r="2536" spans="1:3">
      <c r="A2536" t="s">
        <v>6691</v>
      </c>
      <c r="B2536" t="s">
        <v>6692</v>
      </c>
      <c r="C2536" t="str">
        <f t="shared" si="39"/>
        <v>JPYamaguchi</v>
      </c>
    </row>
    <row r="2537" spans="1:3">
      <c r="A2537" t="s">
        <v>6691</v>
      </c>
      <c r="B2537" t="s">
        <v>6693</v>
      </c>
      <c r="C2537" t="str">
        <f t="shared" si="39"/>
        <v>JPYamaguti</v>
      </c>
    </row>
    <row r="2538" spans="1:3">
      <c r="A2538" t="s">
        <v>6637</v>
      </c>
      <c r="B2538" t="s">
        <v>6639</v>
      </c>
      <c r="C2538" t="str">
        <f t="shared" si="39"/>
        <v>JPTokushima</v>
      </c>
    </row>
    <row r="2539" spans="1:3">
      <c r="A2539" t="s">
        <v>6637</v>
      </c>
      <c r="B2539" t="s">
        <v>6638</v>
      </c>
      <c r="C2539" t="str">
        <f t="shared" si="39"/>
        <v>JPTokusima</v>
      </c>
    </row>
    <row r="2540" spans="1:3">
      <c r="A2540" t="s">
        <v>6666</v>
      </c>
      <c r="B2540" t="s">
        <v>2195</v>
      </c>
      <c r="C2540" t="str">
        <f t="shared" si="39"/>
        <v>JPKagawa</v>
      </c>
    </row>
    <row r="2541" spans="1:3">
      <c r="A2541" t="s">
        <v>6613</v>
      </c>
      <c r="B2541" t="s">
        <v>2196</v>
      </c>
      <c r="C2541" t="str">
        <f t="shared" si="39"/>
        <v>JPEhime</v>
      </c>
    </row>
    <row r="2542" spans="1:3">
      <c r="A2542" t="s">
        <v>6604</v>
      </c>
      <c r="B2542" t="s">
        <v>6605</v>
      </c>
      <c r="C2542" t="str">
        <f t="shared" si="39"/>
        <v>JPKochi</v>
      </c>
    </row>
    <row r="2543" spans="1:3">
      <c r="A2543" t="s">
        <v>6604</v>
      </c>
      <c r="B2543" t="s">
        <v>6606</v>
      </c>
      <c r="C2543" t="str">
        <f t="shared" si="39"/>
        <v>JPKôti</v>
      </c>
    </row>
    <row r="2544" spans="1:3">
      <c r="A2544" t="s">
        <v>6614</v>
      </c>
      <c r="B2544" t="s">
        <v>1715</v>
      </c>
      <c r="C2544" t="str">
        <f t="shared" si="39"/>
        <v>JPFukuoka</v>
      </c>
    </row>
    <row r="2545" spans="1:3">
      <c r="A2545" t="s">
        <v>6614</v>
      </c>
      <c r="B2545" t="s">
        <v>6615</v>
      </c>
      <c r="C2545" t="str">
        <f t="shared" si="39"/>
        <v>JPHukuoka</v>
      </c>
    </row>
    <row r="2546" spans="1:3">
      <c r="A2546" t="s">
        <v>6650</v>
      </c>
      <c r="B2546" t="s">
        <v>6651</v>
      </c>
      <c r="C2546" t="str">
        <f t="shared" si="39"/>
        <v>JPSaga</v>
      </c>
    </row>
    <row r="2547" spans="1:3">
      <c r="A2547" t="s">
        <v>6616</v>
      </c>
      <c r="B2547" t="s">
        <v>6617</v>
      </c>
      <c r="C2547" t="str">
        <f t="shared" si="39"/>
        <v>JPNagasaki</v>
      </c>
    </row>
    <row r="2548" spans="1:3">
      <c r="A2548" t="s">
        <v>6694</v>
      </c>
      <c r="B2548" t="s">
        <v>6695</v>
      </c>
      <c r="C2548" t="str">
        <f t="shared" si="39"/>
        <v>JPKumamoto</v>
      </c>
    </row>
    <row r="2549" spans="1:3">
      <c r="A2549" t="s">
        <v>6640</v>
      </c>
      <c r="B2549" t="s">
        <v>6641</v>
      </c>
      <c r="C2549" t="str">
        <f t="shared" si="39"/>
        <v>JPOita</v>
      </c>
    </row>
    <row r="2550" spans="1:3">
      <c r="A2550" t="s">
        <v>6640</v>
      </c>
      <c r="B2550" t="s">
        <v>6642</v>
      </c>
      <c r="C2550" t="str">
        <f t="shared" si="39"/>
        <v>JPÔita</v>
      </c>
    </row>
    <row r="2551" spans="1:3">
      <c r="A2551" t="s">
        <v>6607</v>
      </c>
      <c r="B2551" t="s">
        <v>6608</v>
      </c>
      <c r="C2551" t="str">
        <f t="shared" si="39"/>
        <v>JPMiyazaki</v>
      </c>
    </row>
    <row r="2552" spans="1:3">
      <c r="A2552" t="s">
        <v>6696</v>
      </c>
      <c r="B2552" t="s">
        <v>6698</v>
      </c>
      <c r="C2552" t="str">
        <f t="shared" si="39"/>
        <v>JPKagoshima</v>
      </c>
    </row>
    <row r="2553" spans="1:3">
      <c r="A2553" t="s">
        <v>6696</v>
      </c>
      <c r="B2553" t="s">
        <v>6697</v>
      </c>
      <c r="C2553" t="str">
        <f t="shared" si="39"/>
        <v>JPKagosima</v>
      </c>
    </row>
    <row r="2554" spans="1:3">
      <c r="A2554" t="s">
        <v>6699</v>
      </c>
      <c r="B2554" t="s">
        <v>6700</v>
      </c>
      <c r="C2554" t="str">
        <f t="shared" si="39"/>
        <v>JPOkinawa</v>
      </c>
    </row>
    <row r="2555" spans="1:3">
      <c r="A2555" t="s">
        <v>6701</v>
      </c>
      <c r="B2555" t="s">
        <v>6702</v>
      </c>
      <c r="C2555" t="str">
        <f t="shared" si="39"/>
        <v>KEBaringo</v>
      </c>
    </row>
    <row r="2556" spans="1:3">
      <c r="A2556" t="s">
        <v>6703</v>
      </c>
      <c r="B2556" t="s">
        <v>6704</v>
      </c>
      <c r="C2556" t="str">
        <f t="shared" si="39"/>
        <v>KEBomet</v>
      </c>
    </row>
    <row r="2557" spans="1:3">
      <c r="A2557" t="s">
        <v>6705</v>
      </c>
      <c r="B2557" t="s">
        <v>6706</v>
      </c>
      <c r="C2557" t="str">
        <f t="shared" si="39"/>
        <v>KEBungoma</v>
      </c>
    </row>
    <row r="2558" spans="1:3">
      <c r="A2558" t="s">
        <v>6707</v>
      </c>
      <c r="B2558" t="s">
        <v>6708</v>
      </c>
      <c r="C2558" t="str">
        <f t="shared" si="39"/>
        <v>KEBusia</v>
      </c>
    </row>
    <row r="2559" spans="1:3">
      <c r="A2559" t="s">
        <v>6709</v>
      </c>
      <c r="B2559" t="s">
        <v>6710</v>
      </c>
      <c r="C2559" t="str">
        <f t="shared" si="39"/>
        <v>KEElgeyo/Marakwet</v>
      </c>
    </row>
    <row r="2560" spans="1:3">
      <c r="A2560" t="s">
        <v>6711</v>
      </c>
      <c r="B2560" t="s">
        <v>6712</v>
      </c>
      <c r="C2560" t="str">
        <f t="shared" si="39"/>
        <v>KEEmbu</v>
      </c>
    </row>
    <row r="2561" spans="1:3">
      <c r="A2561" t="s">
        <v>6713</v>
      </c>
      <c r="B2561" t="s">
        <v>6714</v>
      </c>
      <c r="C2561" t="str">
        <f t="shared" si="39"/>
        <v>KEGarissa</v>
      </c>
    </row>
    <row r="2562" spans="1:3">
      <c r="A2562" t="s">
        <v>6715</v>
      </c>
      <c r="B2562" t="s">
        <v>6716</v>
      </c>
      <c r="C2562" t="str">
        <f t="shared" si="39"/>
        <v>KEHoma Bay</v>
      </c>
    </row>
    <row r="2563" spans="1:3">
      <c r="A2563" t="s">
        <v>6717</v>
      </c>
      <c r="B2563" t="s">
        <v>6718</v>
      </c>
      <c r="C2563" t="str">
        <f t="shared" ref="C2563:C2626" si="40">LEFT(A2563,2)&amp;B2563</f>
        <v>KEIsiolo</v>
      </c>
    </row>
    <row r="2564" spans="1:3">
      <c r="A2564" t="s">
        <v>6719</v>
      </c>
      <c r="B2564" t="s">
        <v>6720</v>
      </c>
      <c r="C2564" t="str">
        <f t="shared" si="40"/>
        <v>KEKajiado</v>
      </c>
    </row>
    <row r="2565" spans="1:3">
      <c r="A2565" t="s">
        <v>6721</v>
      </c>
      <c r="B2565" t="s">
        <v>6722</v>
      </c>
      <c r="C2565" t="str">
        <f t="shared" si="40"/>
        <v>KEKakamega</v>
      </c>
    </row>
    <row r="2566" spans="1:3">
      <c r="A2566" t="s">
        <v>6723</v>
      </c>
      <c r="B2566" t="s">
        <v>6724</v>
      </c>
      <c r="C2566" t="str">
        <f t="shared" si="40"/>
        <v>KEKericho</v>
      </c>
    </row>
    <row r="2567" spans="1:3">
      <c r="A2567" t="s">
        <v>6725</v>
      </c>
      <c r="B2567" t="s">
        <v>6726</v>
      </c>
      <c r="C2567" t="str">
        <f t="shared" si="40"/>
        <v>KEKiambu</v>
      </c>
    </row>
    <row r="2568" spans="1:3">
      <c r="A2568" t="s">
        <v>6727</v>
      </c>
      <c r="B2568" t="s">
        <v>6728</v>
      </c>
      <c r="C2568" t="str">
        <f t="shared" si="40"/>
        <v>KEKilifi</v>
      </c>
    </row>
    <row r="2569" spans="1:3">
      <c r="A2569" t="s">
        <v>6729</v>
      </c>
      <c r="B2569" t="s">
        <v>6730</v>
      </c>
      <c r="C2569" t="str">
        <f t="shared" si="40"/>
        <v>KEKirinyaga</v>
      </c>
    </row>
    <row r="2570" spans="1:3">
      <c r="A2570" t="s">
        <v>6731</v>
      </c>
      <c r="B2570" t="s">
        <v>6732</v>
      </c>
      <c r="C2570" t="str">
        <f t="shared" si="40"/>
        <v>KEKisii</v>
      </c>
    </row>
    <row r="2571" spans="1:3">
      <c r="A2571" t="s">
        <v>6733</v>
      </c>
      <c r="B2571" t="s">
        <v>6734</v>
      </c>
      <c r="C2571" t="str">
        <f t="shared" si="40"/>
        <v>KEKisumu</v>
      </c>
    </row>
    <row r="2572" spans="1:3">
      <c r="A2572" t="s">
        <v>6735</v>
      </c>
      <c r="B2572" t="s">
        <v>6736</v>
      </c>
      <c r="C2572" t="str">
        <f t="shared" si="40"/>
        <v>KEKitui</v>
      </c>
    </row>
    <row r="2573" spans="1:3">
      <c r="A2573" t="s">
        <v>6737</v>
      </c>
      <c r="B2573" t="s">
        <v>6738</v>
      </c>
      <c r="C2573" t="str">
        <f t="shared" si="40"/>
        <v>KEKwale</v>
      </c>
    </row>
    <row r="2574" spans="1:3">
      <c r="A2574" t="s">
        <v>6739</v>
      </c>
      <c r="B2574" t="s">
        <v>6740</v>
      </c>
      <c r="C2574" t="str">
        <f t="shared" si="40"/>
        <v>KELaikipia</v>
      </c>
    </row>
    <row r="2575" spans="1:3">
      <c r="A2575" t="s">
        <v>6741</v>
      </c>
      <c r="B2575" t="s">
        <v>6742</v>
      </c>
      <c r="C2575" t="str">
        <f t="shared" si="40"/>
        <v>KELamu</v>
      </c>
    </row>
    <row r="2576" spans="1:3">
      <c r="A2576" t="s">
        <v>6743</v>
      </c>
      <c r="B2576" t="s">
        <v>6744</v>
      </c>
      <c r="C2576" t="str">
        <f t="shared" si="40"/>
        <v>KEMachakos</v>
      </c>
    </row>
    <row r="2577" spans="1:3">
      <c r="A2577" t="s">
        <v>6745</v>
      </c>
      <c r="B2577" t="s">
        <v>6746</v>
      </c>
      <c r="C2577" t="str">
        <f t="shared" si="40"/>
        <v>KEMakueni</v>
      </c>
    </row>
    <row r="2578" spans="1:3">
      <c r="A2578" t="s">
        <v>6747</v>
      </c>
      <c r="B2578" t="s">
        <v>6748</v>
      </c>
      <c r="C2578" t="str">
        <f t="shared" si="40"/>
        <v>KEMandera</v>
      </c>
    </row>
    <row r="2579" spans="1:3">
      <c r="A2579" t="s">
        <v>6749</v>
      </c>
      <c r="B2579" t="s">
        <v>6750</v>
      </c>
      <c r="C2579" t="str">
        <f t="shared" si="40"/>
        <v>KEMarsabit</v>
      </c>
    </row>
    <row r="2580" spans="1:3">
      <c r="A2580" t="s">
        <v>6751</v>
      </c>
      <c r="B2580" t="s">
        <v>6752</v>
      </c>
      <c r="C2580" t="str">
        <f t="shared" si="40"/>
        <v>KEMeru</v>
      </c>
    </row>
    <row r="2581" spans="1:3">
      <c r="A2581" t="s">
        <v>6753</v>
      </c>
      <c r="B2581" t="s">
        <v>6754</v>
      </c>
      <c r="C2581" t="str">
        <f t="shared" si="40"/>
        <v>KEMigori</v>
      </c>
    </row>
    <row r="2582" spans="1:3">
      <c r="A2582" t="s">
        <v>6755</v>
      </c>
      <c r="B2582" t="s">
        <v>6756</v>
      </c>
      <c r="C2582" t="str">
        <f t="shared" si="40"/>
        <v>KEMombasa</v>
      </c>
    </row>
    <row r="2583" spans="1:3">
      <c r="A2583" t="s">
        <v>6757</v>
      </c>
      <c r="B2583" t="s">
        <v>6758</v>
      </c>
      <c r="C2583" t="str">
        <f t="shared" si="40"/>
        <v>KEMurang'a</v>
      </c>
    </row>
    <row r="2584" spans="1:3">
      <c r="A2584" t="s">
        <v>6759</v>
      </c>
      <c r="B2584" t="s">
        <v>6760</v>
      </c>
      <c r="C2584" t="str">
        <f t="shared" si="40"/>
        <v>KENairobi City</v>
      </c>
    </row>
    <row r="2585" spans="1:3">
      <c r="A2585" t="s">
        <v>6761</v>
      </c>
      <c r="B2585" t="s">
        <v>6762</v>
      </c>
      <c r="C2585" t="str">
        <f t="shared" si="40"/>
        <v>KENakuru</v>
      </c>
    </row>
    <row r="2586" spans="1:3">
      <c r="A2586" t="s">
        <v>6763</v>
      </c>
      <c r="B2586" t="s">
        <v>6764</v>
      </c>
      <c r="C2586" t="str">
        <f t="shared" si="40"/>
        <v>KENandi</v>
      </c>
    </row>
    <row r="2587" spans="1:3">
      <c r="A2587" t="s">
        <v>6765</v>
      </c>
      <c r="B2587" t="s">
        <v>6766</v>
      </c>
      <c r="C2587" t="str">
        <f t="shared" si="40"/>
        <v>KENarok</v>
      </c>
    </row>
    <row r="2588" spans="1:3">
      <c r="A2588" t="s">
        <v>6767</v>
      </c>
      <c r="B2588" t="s">
        <v>6768</v>
      </c>
      <c r="C2588" t="str">
        <f t="shared" si="40"/>
        <v>KENyamira</v>
      </c>
    </row>
    <row r="2589" spans="1:3">
      <c r="A2589" t="s">
        <v>6769</v>
      </c>
      <c r="B2589" t="s">
        <v>6770</v>
      </c>
      <c r="C2589" t="str">
        <f t="shared" si="40"/>
        <v>KENyandarua</v>
      </c>
    </row>
    <row r="2590" spans="1:3">
      <c r="A2590" t="s">
        <v>6771</v>
      </c>
      <c r="B2590" t="s">
        <v>6772</v>
      </c>
      <c r="C2590" t="str">
        <f t="shared" si="40"/>
        <v>KENyeri</v>
      </c>
    </row>
    <row r="2591" spans="1:3">
      <c r="A2591" t="s">
        <v>6773</v>
      </c>
      <c r="B2591" t="s">
        <v>6774</v>
      </c>
      <c r="C2591" t="str">
        <f t="shared" si="40"/>
        <v>KESamburu</v>
      </c>
    </row>
    <row r="2592" spans="1:3">
      <c r="A2592" t="s">
        <v>6775</v>
      </c>
      <c r="B2592" t="s">
        <v>6776</v>
      </c>
      <c r="C2592" t="str">
        <f t="shared" si="40"/>
        <v>KESiaya</v>
      </c>
    </row>
    <row r="2593" spans="1:3">
      <c r="A2593" t="s">
        <v>6777</v>
      </c>
      <c r="B2593" t="s">
        <v>6778</v>
      </c>
      <c r="C2593" t="str">
        <f t="shared" si="40"/>
        <v>KETaita/Taveta</v>
      </c>
    </row>
    <row r="2594" spans="1:3">
      <c r="A2594" t="s">
        <v>6779</v>
      </c>
      <c r="B2594" t="s">
        <v>6780</v>
      </c>
      <c r="C2594" t="str">
        <f t="shared" si="40"/>
        <v>KETana River</v>
      </c>
    </row>
    <row r="2595" spans="1:3">
      <c r="A2595" t="s">
        <v>6781</v>
      </c>
      <c r="B2595" t="s">
        <v>6782</v>
      </c>
      <c r="C2595" t="str">
        <f t="shared" si="40"/>
        <v>KETharaka-Nithi</v>
      </c>
    </row>
    <row r="2596" spans="1:3">
      <c r="A2596" t="s">
        <v>6783</v>
      </c>
      <c r="B2596" t="s">
        <v>6784</v>
      </c>
      <c r="C2596" t="str">
        <f t="shared" si="40"/>
        <v>KETrans Nzoia</v>
      </c>
    </row>
    <row r="2597" spans="1:3">
      <c r="A2597" t="s">
        <v>6785</v>
      </c>
      <c r="B2597" t="s">
        <v>6786</v>
      </c>
      <c r="C2597" t="str">
        <f t="shared" si="40"/>
        <v>KETurkana</v>
      </c>
    </row>
    <row r="2598" spans="1:3">
      <c r="A2598" t="s">
        <v>6787</v>
      </c>
      <c r="B2598" t="s">
        <v>6788</v>
      </c>
      <c r="C2598" t="str">
        <f t="shared" si="40"/>
        <v>KEUasin Gishu</v>
      </c>
    </row>
    <row r="2599" spans="1:3">
      <c r="A2599" t="s">
        <v>6789</v>
      </c>
      <c r="B2599" t="s">
        <v>6790</v>
      </c>
      <c r="C2599" t="str">
        <f t="shared" si="40"/>
        <v>KEVihiga</v>
      </c>
    </row>
    <row r="2600" spans="1:3">
      <c r="A2600" t="s">
        <v>6791</v>
      </c>
      <c r="B2600" t="s">
        <v>6792</v>
      </c>
      <c r="C2600" t="str">
        <f t="shared" si="40"/>
        <v>KEWajir</v>
      </c>
    </row>
    <row r="2601" spans="1:3">
      <c r="A2601" t="s">
        <v>6793</v>
      </c>
      <c r="B2601" t="s">
        <v>6794</v>
      </c>
      <c r="C2601" t="str">
        <f t="shared" si="40"/>
        <v>KEWest Pokot</v>
      </c>
    </row>
    <row r="2602" spans="1:3">
      <c r="A2602" t="s">
        <v>6814</v>
      </c>
      <c r="B2602" t="s">
        <v>1602</v>
      </c>
      <c r="C2602" t="str">
        <f t="shared" si="40"/>
        <v>KGBishkek</v>
      </c>
    </row>
    <row r="2603" spans="1:3">
      <c r="A2603" t="s">
        <v>6814</v>
      </c>
      <c r="B2603" t="s">
        <v>6815</v>
      </c>
      <c r="C2603" t="str">
        <f t="shared" si="40"/>
        <v>KGGorod Biškek</v>
      </c>
    </row>
    <row r="2604" spans="1:3">
      <c r="A2604" t="s">
        <v>6814</v>
      </c>
      <c r="B2604" t="s">
        <v>6816</v>
      </c>
      <c r="C2604" t="str">
        <f t="shared" si="40"/>
        <v>KGGorod Bishkek</v>
      </c>
    </row>
    <row r="2605" spans="1:3">
      <c r="A2605" t="s">
        <v>6811</v>
      </c>
      <c r="B2605" t="s">
        <v>6801</v>
      </c>
      <c r="C2605" t="str">
        <f t="shared" si="40"/>
        <v>KGOsh</v>
      </c>
    </row>
    <row r="2606" spans="1:3">
      <c r="A2606" t="s">
        <v>6811</v>
      </c>
      <c r="B2606" t="s">
        <v>6812</v>
      </c>
      <c r="C2606" t="str">
        <f t="shared" si="40"/>
        <v>KGGorod Osh</v>
      </c>
    </row>
    <row r="2607" spans="1:3">
      <c r="A2607" t="s">
        <v>6811</v>
      </c>
      <c r="B2607" t="s">
        <v>6813</v>
      </c>
      <c r="C2607" t="str">
        <f t="shared" si="40"/>
        <v>KGGorod Oš</v>
      </c>
    </row>
    <row r="2608" spans="1:3">
      <c r="A2608" t="s">
        <v>6824</v>
      </c>
      <c r="B2608" t="s">
        <v>6827</v>
      </c>
      <c r="C2608" t="str">
        <f t="shared" si="40"/>
        <v>KGBatken</v>
      </c>
    </row>
    <row r="2609" spans="1:3">
      <c r="A2609" t="s">
        <v>6824</v>
      </c>
      <c r="B2609" t="s">
        <v>6826</v>
      </c>
      <c r="C2609" t="str">
        <f t="shared" si="40"/>
        <v>KGBatkenskaya oblast'</v>
      </c>
    </row>
    <row r="2610" spans="1:3">
      <c r="A2610" t="s">
        <v>6824</v>
      </c>
      <c r="B2610" t="s">
        <v>6825</v>
      </c>
      <c r="C2610" t="str">
        <f t="shared" si="40"/>
        <v>KGBatkenskaja oblast'</v>
      </c>
    </row>
    <row r="2611" spans="1:3">
      <c r="A2611" t="s">
        <v>6821</v>
      </c>
      <c r="B2611" t="s">
        <v>12838</v>
      </c>
      <c r="C2611" t="str">
        <f t="shared" si="40"/>
        <v>KGChüy</v>
      </c>
    </row>
    <row r="2612" spans="1:3">
      <c r="A2612" t="s">
        <v>6821</v>
      </c>
      <c r="B2612" t="s">
        <v>6822</v>
      </c>
      <c r="C2612" t="str">
        <f t="shared" si="40"/>
        <v>KGČujskaja oblast'</v>
      </c>
    </row>
    <row r="2613" spans="1:3">
      <c r="A2613" t="s">
        <v>6821</v>
      </c>
      <c r="B2613" t="s">
        <v>6823</v>
      </c>
      <c r="C2613" t="str">
        <f t="shared" si="40"/>
        <v>KGChuyskaya oblast'</v>
      </c>
    </row>
    <row r="2614" spans="1:3">
      <c r="A2614" t="s">
        <v>6817</v>
      </c>
      <c r="B2614" t="s">
        <v>6819</v>
      </c>
      <c r="C2614" t="str">
        <f t="shared" si="40"/>
        <v>KGJalal-Abad</v>
      </c>
    </row>
    <row r="2615" spans="1:3">
      <c r="A2615" t="s">
        <v>6817</v>
      </c>
      <c r="B2615" t="s">
        <v>6818</v>
      </c>
      <c r="C2615" t="str">
        <f t="shared" si="40"/>
        <v>KGDžalal-Abadskaja oblast'</v>
      </c>
    </row>
    <row r="2616" spans="1:3">
      <c r="A2616" t="s">
        <v>6817</v>
      </c>
      <c r="B2616" t="s">
        <v>6820</v>
      </c>
      <c r="C2616" t="str">
        <f t="shared" si="40"/>
        <v>KGDzhalal-Abadskaya oblast'</v>
      </c>
    </row>
    <row r="2617" spans="1:3">
      <c r="A2617" t="s">
        <v>6807</v>
      </c>
      <c r="B2617" t="s">
        <v>6810</v>
      </c>
      <c r="C2617" t="str">
        <f t="shared" si="40"/>
        <v>KGNaryn</v>
      </c>
    </row>
    <row r="2618" spans="1:3">
      <c r="A2618" t="s">
        <v>6807</v>
      </c>
      <c r="B2618" t="s">
        <v>6808</v>
      </c>
      <c r="C2618" t="str">
        <f t="shared" si="40"/>
        <v>KGNarynskaja oblast'</v>
      </c>
    </row>
    <row r="2619" spans="1:3">
      <c r="A2619" t="s">
        <v>6807</v>
      </c>
      <c r="B2619" t="s">
        <v>6809</v>
      </c>
      <c r="C2619" t="str">
        <f t="shared" si="40"/>
        <v>KGNarynskaya oblast'</v>
      </c>
    </row>
    <row r="2620" spans="1:3">
      <c r="A2620" t="s">
        <v>6799</v>
      </c>
      <c r="B2620" t="s">
        <v>6801</v>
      </c>
      <c r="C2620" t="str">
        <f t="shared" si="40"/>
        <v>KGOsh</v>
      </c>
    </row>
    <row r="2621" spans="1:3">
      <c r="A2621" t="s">
        <v>6799</v>
      </c>
      <c r="B2621" t="s">
        <v>6800</v>
      </c>
      <c r="C2621" t="str">
        <f t="shared" si="40"/>
        <v>KGOšskaja oblast'</v>
      </c>
    </row>
    <row r="2622" spans="1:3">
      <c r="A2622" t="s">
        <v>6799</v>
      </c>
      <c r="B2622" t="s">
        <v>6802</v>
      </c>
      <c r="C2622" t="str">
        <f t="shared" si="40"/>
        <v>KGOshskaya oblast'</v>
      </c>
    </row>
    <row r="2623" spans="1:3">
      <c r="A2623" t="s">
        <v>6803</v>
      </c>
      <c r="B2623" t="s">
        <v>6806</v>
      </c>
      <c r="C2623" t="str">
        <f t="shared" si="40"/>
        <v>KGTalas</v>
      </c>
    </row>
    <row r="2624" spans="1:3">
      <c r="A2624" t="s">
        <v>6803</v>
      </c>
      <c r="B2624" t="s">
        <v>6804</v>
      </c>
      <c r="C2624" t="str">
        <f t="shared" si="40"/>
        <v>KGTalasskaja oblast'</v>
      </c>
    </row>
    <row r="2625" spans="1:3">
      <c r="A2625" t="s">
        <v>6803</v>
      </c>
      <c r="B2625" t="s">
        <v>6805</v>
      </c>
      <c r="C2625" t="str">
        <f t="shared" si="40"/>
        <v>KGTalasskaya oblast'</v>
      </c>
    </row>
    <row r="2626" spans="1:3">
      <c r="A2626" t="s">
        <v>6795</v>
      </c>
      <c r="B2626" t="s">
        <v>6798</v>
      </c>
      <c r="C2626" t="str">
        <f t="shared" si="40"/>
        <v>KGYsyk-Köl</v>
      </c>
    </row>
    <row r="2627" spans="1:3">
      <c r="A2627" t="s">
        <v>6795</v>
      </c>
      <c r="B2627" t="s">
        <v>6796</v>
      </c>
      <c r="C2627" t="str">
        <f t="shared" ref="C2627:C2690" si="41">LEFT(A2627,2)&amp;B2627</f>
        <v>KGIssyk-Kul'skaya oblast'</v>
      </c>
    </row>
    <row r="2628" spans="1:3">
      <c r="A2628" t="s">
        <v>6795</v>
      </c>
      <c r="B2628" t="s">
        <v>6797</v>
      </c>
      <c r="C2628" t="str">
        <f t="shared" si="41"/>
        <v>KGIssyk-Kul'skaja oblast'</v>
      </c>
    </row>
    <row r="2629" spans="1:3">
      <c r="A2629" t="s">
        <v>6876</v>
      </c>
      <c r="B2629" t="s">
        <v>6877</v>
      </c>
      <c r="C2629" t="str">
        <f t="shared" si="41"/>
        <v>KHPhnum Pénh</v>
      </c>
    </row>
    <row r="2630" spans="1:3">
      <c r="A2630" t="s">
        <v>6876</v>
      </c>
      <c r="B2630" t="s">
        <v>6878</v>
      </c>
      <c r="C2630" t="str">
        <f t="shared" si="41"/>
        <v>KHPhnom Penh</v>
      </c>
    </row>
    <row r="2631" spans="1:3">
      <c r="A2631" t="s">
        <v>6889</v>
      </c>
      <c r="B2631" t="s">
        <v>6890</v>
      </c>
      <c r="C2631" t="str">
        <f t="shared" si="41"/>
        <v>KHBanteay Mean Chey</v>
      </c>
    </row>
    <row r="2632" spans="1:3">
      <c r="A2632" t="s">
        <v>6889</v>
      </c>
      <c r="B2632" t="s">
        <v>6891</v>
      </c>
      <c r="C2632" t="str">
        <f t="shared" si="41"/>
        <v>KHBântéay Méanchey</v>
      </c>
    </row>
    <row r="2633" spans="1:3">
      <c r="A2633" t="s">
        <v>6886</v>
      </c>
      <c r="B2633" t="s">
        <v>6887</v>
      </c>
      <c r="C2633" t="str">
        <f t="shared" si="41"/>
        <v>KHKrâchéh</v>
      </c>
    </row>
    <row r="2634" spans="1:3">
      <c r="A2634" t="s">
        <v>6886</v>
      </c>
      <c r="B2634" t="s">
        <v>6888</v>
      </c>
      <c r="C2634" t="str">
        <f t="shared" si="41"/>
        <v>KHKracheh</v>
      </c>
    </row>
    <row r="2635" spans="1:3">
      <c r="A2635" t="s">
        <v>6828</v>
      </c>
      <c r="B2635" t="s">
        <v>6829</v>
      </c>
      <c r="C2635" t="str">
        <f t="shared" si="41"/>
        <v>KHMôndól Kiri</v>
      </c>
    </row>
    <row r="2636" spans="1:3">
      <c r="A2636" t="s">
        <v>6828</v>
      </c>
      <c r="B2636" t="s">
        <v>6830</v>
      </c>
      <c r="C2636" t="str">
        <f t="shared" si="41"/>
        <v>KHMondol Kiri</v>
      </c>
    </row>
    <row r="2637" spans="1:3">
      <c r="A2637" t="s">
        <v>6879</v>
      </c>
      <c r="B2637" t="s">
        <v>6880</v>
      </c>
      <c r="C2637" t="str">
        <f t="shared" si="41"/>
        <v>KHPreăh Vihéar</v>
      </c>
    </row>
    <row r="2638" spans="1:3">
      <c r="A2638" t="s">
        <v>6879</v>
      </c>
      <c r="B2638" t="s">
        <v>6881</v>
      </c>
      <c r="C2638" t="str">
        <f t="shared" si="41"/>
        <v>KHPreah Vihear</v>
      </c>
    </row>
    <row r="2639" spans="1:3">
      <c r="A2639" t="s">
        <v>6882</v>
      </c>
      <c r="B2639" t="s">
        <v>6883</v>
      </c>
      <c r="C2639" t="str">
        <f t="shared" si="41"/>
        <v>KHPrey Vêng</v>
      </c>
    </row>
    <row r="2640" spans="1:3">
      <c r="A2640" t="s">
        <v>6882</v>
      </c>
      <c r="B2640" t="s">
        <v>6884</v>
      </c>
      <c r="C2640" t="str">
        <f t="shared" si="41"/>
        <v>KHPrey Veaeng</v>
      </c>
    </row>
    <row r="2641" spans="1:3">
      <c r="A2641" t="s">
        <v>6858</v>
      </c>
      <c r="B2641" t="s">
        <v>6859</v>
      </c>
      <c r="C2641" t="str">
        <f t="shared" si="41"/>
        <v>KHPoŭthĭsăt</v>
      </c>
    </row>
    <row r="2642" spans="1:3">
      <c r="A2642" t="s">
        <v>6858</v>
      </c>
      <c r="B2642" t="s">
        <v>6860</v>
      </c>
      <c r="C2642" t="str">
        <f t="shared" si="41"/>
        <v>KHPousaat</v>
      </c>
    </row>
    <row r="2643" spans="1:3">
      <c r="A2643" t="s">
        <v>6849</v>
      </c>
      <c r="B2643" t="s">
        <v>6850</v>
      </c>
      <c r="C2643" t="str">
        <f t="shared" si="41"/>
        <v>KHRotanak Kiri</v>
      </c>
    </row>
    <row r="2644" spans="1:3">
      <c r="A2644" t="s">
        <v>6849</v>
      </c>
      <c r="B2644" t="s">
        <v>6851</v>
      </c>
      <c r="C2644" t="str">
        <f t="shared" si="41"/>
        <v>KHRôtânôkiri</v>
      </c>
    </row>
    <row r="2645" spans="1:3">
      <c r="A2645" t="s">
        <v>6852</v>
      </c>
      <c r="B2645" t="s">
        <v>6853</v>
      </c>
      <c r="C2645" t="str">
        <f t="shared" si="41"/>
        <v>KHSiem Reab</v>
      </c>
    </row>
    <row r="2646" spans="1:3">
      <c r="A2646" t="s">
        <v>6852</v>
      </c>
      <c r="B2646" t="s">
        <v>6854</v>
      </c>
      <c r="C2646" t="str">
        <f t="shared" si="41"/>
        <v>KHSiĕmréab</v>
      </c>
    </row>
    <row r="2647" spans="1:3">
      <c r="A2647" t="s">
        <v>6892</v>
      </c>
      <c r="B2647" t="s">
        <v>13619</v>
      </c>
      <c r="C2647" t="str">
        <f t="shared" si="41"/>
        <v>KHPreăh Sihanouk</v>
      </c>
    </row>
    <row r="2648" spans="1:3">
      <c r="A2648" t="s">
        <v>6892</v>
      </c>
      <c r="B2648" t="s">
        <v>13620</v>
      </c>
      <c r="C2648" t="str">
        <f t="shared" si="41"/>
        <v>KHPreah Sihanouk</v>
      </c>
    </row>
    <row r="2649" spans="1:3">
      <c r="A2649" t="s">
        <v>6867</v>
      </c>
      <c r="B2649" t="s">
        <v>6868</v>
      </c>
      <c r="C2649" t="str">
        <f t="shared" si="41"/>
        <v>KHStoĕng Trêng</v>
      </c>
    </row>
    <row r="2650" spans="1:3">
      <c r="A2650" t="s">
        <v>6867</v>
      </c>
      <c r="B2650" t="s">
        <v>6869</v>
      </c>
      <c r="C2650" t="str">
        <f t="shared" si="41"/>
        <v>KHStueng Traeng</v>
      </c>
    </row>
    <row r="2651" spans="1:3">
      <c r="A2651" t="s">
        <v>6837</v>
      </c>
      <c r="B2651" t="s">
        <v>6838</v>
      </c>
      <c r="C2651" t="str">
        <f t="shared" si="41"/>
        <v>KHBaat Dambang</v>
      </c>
    </row>
    <row r="2652" spans="1:3">
      <c r="A2652" t="s">
        <v>6837</v>
      </c>
      <c r="B2652" t="s">
        <v>6839</v>
      </c>
      <c r="C2652" t="str">
        <f t="shared" si="41"/>
        <v>KHBătdâmbâng</v>
      </c>
    </row>
    <row r="2653" spans="1:3">
      <c r="A2653" t="s">
        <v>6855</v>
      </c>
      <c r="B2653" t="s">
        <v>6856</v>
      </c>
      <c r="C2653" t="str">
        <f t="shared" si="41"/>
        <v>KHSvay Riĕng</v>
      </c>
    </row>
    <row r="2654" spans="1:3">
      <c r="A2654" t="s">
        <v>6855</v>
      </c>
      <c r="B2654" t="s">
        <v>6857</v>
      </c>
      <c r="C2654" t="str">
        <f t="shared" si="41"/>
        <v>KHSvaay Rieng</v>
      </c>
    </row>
    <row r="2655" spans="1:3">
      <c r="A2655" t="s">
        <v>6846</v>
      </c>
      <c r="B2655" t="s">
        <v>6847</v>
      </c>
      <c r="C2655" t="str">
        <f t="shared" si="41"/>
        <v>KHTaakaev</v>
      </c>
    </row>
    <row r="2656" spans="1:3">
      <c r="A2656" t="s">
        <v>6846</v>
      </c>
      <c r="B2656" t="s">
        <v>6848</v>
      </c>
      <c r="C2656" t="str">
        <f t="shared" si="41"/>
        <v>KHTakêv</v>
      </c>
    </row>
    <row r="2657" spans="1:3">
      <c r="A2657" t="s">
        <v>6870</v>
      </c>
      <c r="B2657" t="s">
        <v>6871</v>
      </c>
      <c r="C2657" t="str">
        <f t="shared" si="41"/>
        <v>KHŎtdâr Méanchey</v>
      </c>
    </row>
    <row r="2658" spans="1:3">
      <c r="A2658" t="s">
        <v>6870</v>
      </c>
      <c r="B2658" t="s">
        <v>6872</v>
      </c>
      <c r="C2658" t="str">
        <f t="shared" si="41"/>
        <v>KHOtdar Mean Chey</v>
      </c>
    </row>
    <row r="2659" spans="1:3">
      <c r="A2659" t="s">
        <v>6893</v>
      </c>
      <c r="B2659" t="s">
        <v>13621</v>
      </c>
      <c r="C2659" t="str">
        <f t="shared" si="41"/>
        <v>KHKaeb</v>
      </c>
    </row>
    <row r="2660" spans="1:3">
      <c r="A2660" t="s">
        <v>6893</v>
      </c>
      <c r="B2660" t="s">
        <v>13622</v>
      </c>
      <c r="C2660" t="str">
        <f t="shared" si="41"/>
        <v>KHKêb</v>
      </c>
    </row>
    <row r="2661" spans="1:3">
      <c r="A2661" t="s">
        <v>6885</v>
      </c>
      <c r="B2661" t="s">
        <v>13617</v>
      </c>
      <c r="C2661" t="str">
        <f t="shared" si="41"/>
        <v>KHPailĭn</v>
      </c>
    </row>
    <row r="2662" spans="1:3">
      <c r="A2662" t="s">
        <v>6885</v>
      </c>
      <c r="B2662" t="s">
        <v>13618</v>
      </c>
      <c r="C2662" t="str">
        <f t="shared" si="41"/>
        <v>KHPailin</v>
      </c>
    </row>
    <row r="2663" spans="1:3">
      <c r="A2663" t="s">
        <v>6894</v>
      </c>
      <c r="B2663" t="s">
        <v>6895</v>
      </c>
      <c r="C2663" t="str">
        <f t="shared" si="41"/>
        <v>KHTbong Khmum</v>
      </c>
    </row>
    <row r="2664" spans="1:3">
      <c r="A2664" t="s">
        <v>6894</v>
      </c>
      <c r="B2664" t="s">
        <v>12839</v>
      </c>
      <c r="C2664" t="str">
        <f t="shared" si="41"/>
        <v>KHTbong Khmŭm</v>
      </c>
    </row>
    <row r="2665" spans="1:3">
      <c r="A2665" t="s">
        <v>6861</v>
      </c>
      <c r="B2665" t="s">
        <v>6862</v>
      </c>
      <c r="C2665" t="str">
        <f t="shared" si="41"/>
        <v>KHKampong Chaam</v>
      </c>
    </row>
    <row r="2666" spans="1:3">
      <c r="A2666" t="s">
        <v>6861</v>
      </c>
      <c r="B2666" t="s">
        <v>6863</v>
      </c>
      <c r="C2666" t="str">
        <f t="shared" si="41"/>
        <v>KHKâmpóng Cham</v>
      </c>
    </row>
    <row r="2667" spans="1:3">
      <c r="A2667" t="s">
        <v>6831</v>
      </c>
      <c r="B2667" t="s">
        <v>6832</v>
      </c>
      <c r="C2667" t="str">
        <f t="shared" si="41"/>
        <v>KHKampong Chhnang</v>
      </c>
    </row>
    <row r="2668" spans="1:3">
      <c r="A2668" t="s">
        <v>6831</v>
      </c>
      <c r="B2668" t="s">
        <v>6833</v>
      </c>
      <c r="C2668" t="str">
        <f t="shared" si="41"/>
        <v>KHKâmpóng Chhnăng</v>
      </c>
    </row>
    <row r="2669" spans="1:3">
      <c r="A2669" t="s">
        <v>6840</v>
      </c>
      <c r="B2669" t="s">
        <v>6841</v>
      </c>
      <c r="C2669" t="str">
        <f t="shared" si="41"/>
        <v>KHKampong Spueu</v>
      </c>
    </row>
    <row r="2670" spans="1:3">
      <c r="A2670" t="s">
        <v>6840</v>
      </c>
      <c r="B2670" t="s">
        <v>6842</v>
      </c>
      <c r="C2670" t="str">
        <f t="shared" si="41"/>
        <v>KHKâmpóng Spœ</v>
      </c>
    </row>
    <row r="2671" spans="1:3">
      <c r="A2671" t="s">
        <v>6834</v>
      </c>
      <c r="B2671" t="s">
        <v>6835</v>
      </c>
      <c r="C2671" t="str">
        <f t="shared" si="41"/>
        <v>KHKâmpóng Thum</v>
      </c>
    </row>
    <row r="2672" spans="1:3">
      <c r="A2672" t="s">
        <v>6834</v>
      </c>
      <c r="B2672" t="s">
        <v>6836</v>
      </c>
      <c r="C2672" t="str">
        <f t="shared" si="41"/>
        <v>KHKampong Thum</v>
      </c>
    </row>
    <row r="2673" spans="1:3">
      <c r="A2673" t="s">
        <v>6873</v>
      </c>
      <c r="B2673" t="s">
        <v>6874</v>
      </c>
      <c r="C2673" t="str">
        <f t="shared" si="41"/>
        <v>KHKampot</v>
      </c>
    </row>
    <row r="2674" spans="1:3">
      <c r="A2674" t="s">
        <v>6873</v>
      </c>
      <c r="B2674" t="s">
        <v>6875</v>
      </c>
      <c r="C2674" t="str">
        <f t="shared" si="41"/>
        <v>KHKâmpôt</v>
      </c>
    </row>
    <row r="2675" spans="1:3">
      <c r="A2675" t="s">
        <v>6864</v>
      </c>
      <c r="B2675" t="s">
        <v>6865</v>
      </c>
      <c r="C2675" t="str">
        <f t="shared" si="41"/>
        <v>KHKandaal</v>
      </c>
    </row>
    <row r="2676" spans="1:3">
      <c r="A2676" t="s">
        <v>6864</v>
      </c>
      <c r="B2676" t="s">
        <v>6866</v>
      </c>
      <c r="C2676" t="str">
        <f t="shared" si="41"/>
        <v>KHKândal</v>
      </c>
    </row>
    <row r="2677" spans="1:3">
      <c r="A2677" t="s">
        <v>6843</v>
      </c>
      <c r="B2677" t="s">
        <v>6844</v>
      </c>
      <c r="C2677" t="str">
        <f t="shared" si="41"/>
        <v>KHKaoh Kong</v>
      </c>
    </row>
    <row r="2678" spans="1:3">
      <c r="A2678" t="s">
        <v>6843</v>
      </c>
      <c r="B2678" t="s">
        <v>6845</v>
      </c>
      <c r="C2678" t="str">
        <f t="shared" si="41"/>
        <v>KHKaôh Kŏng</v>
      </c>
    </row>
    <row r="2679" spans="1:3">
      <c r="A2679" t="s">
        <v>6896</v>
      </c>
      <c r="B2679" t="s">
        <v>6897</v>
      </c>
      <c r="C2679" t="str">
        <f t="shared" si="41"/>
        <v>KIGilbert Islands</v>
      </c>
    </row>
    <row r="2680" spans="1:3">
      <c r="A2680" t="s">
        <v>6898</v>
      </c>
      <c r="B2680" t="s">
        <v>6899</v>
      </c>
      <c r="C2680" t="str">
        <f t="shared" si="41"/>
        <v>KILine Islands</v>
      </c>
    </row>
    <row r="2681" spans="1:3">
      <c r="A2681" t="s">
        <v>6900</v>
      </c>
      <c r="B2681" t="s">
        <v>6901</v>
      </c>
      <c r="C2681" t="str">
        <f t="shared" si="41"/>
        <v>KIPhoenix Islands</v>
      </c>
    </row>
    <row r="2682" spans="1:3">
      <c r="A2682" t="s">
        <v>6912</v>
      </c>
      <c r="B2682" t="s">
        <v>6914</v>
      </c>
      <c r="C2682" t="str">
        <f t="shared" si="41"/>
        <v>KMNdzuwani</v>
      </c>
    </row>
    <row r="2683" spans="1:3">
      <c r="A2683" t="s">
        <v>6912</v>
      </c>
      <c r="B2683" t="s">
        <v>6916</v>
      </c>
      <c r="C2683" t="str">
        <f t="shared" si="41"/>
        <v>KMAnjwān</v>
      </c>
    </row>
    <row r="2684" spans="1:3">
      <c r="A2684" t="s">
        <v>6912</v>
      </c>
      <c r="B2684" t="s">
        <v>6915</v>
      </c>
      <c r="C2684" t="str">
        <f t="shared" si="41"/>
        <v>KMAndjouân</v>
      </c>
    </row>
    <row r="2685" spans="1:3">
      <c r="A2685" t="s">
        <v>6912</v>
      </c>
      <c r="B2685" t="s">
        <v>6913</v>
      </c>
      <c r="C2685" t="str">
        <f t="shared" si="41"/>
        <v>KMAnjouan</v>
      </c>
    </row>
    <row r="2686" spans="1:3">
      <c r="A2686" t="s">
        <v>6902</v>
      </c>
      <c r="B2686" t="s">
        <v>6904</v>
      </c>
      <c r="C2686" t="str">
        <f t="shared" si="41"/>
        <v>KMNgazidja</v>
      </c>
    </row>
    <row r="2687" spans="1:3">
      <c r="A2687" t="s">
        <v>6902</v>
      </c>
      <c r="B2687" t="s">
        <v>6906</v>
      </c>
      <c r="C2687" t="str">
        <f t="shared" si="41"/>
        <v>KMAnjazījah</v>
      </c>
    </row>
    <row r="2688" spans="1:3">
      <c r="A2688" t="s">
        <v>6902</v>
      </c>
      <c r="B2688" t="s">
        <v>6905</v>
      </c>
      <c r="C2688" t="str">
        <f t="shared" si="41"/>
        <v>KMAndjazîdja</v>
      </c>
    </row>
    <row r="2689" spans="1:3">
      <c r="A2689" t="s">
        <v>6902</v>
      </c>
      <c r="B2689" t="s">
        <v>6903</v>
      </c>
      <c r="C2689" t="str">
        <f t="shared" si="41"/>
        <v>KMGrande Comore</v>
      </c>
    </row>
    <row r="2690" spans="1:3">
      <c r="A2690" t="s">
        <v>6907</v>
      </c>
      <c r="B2690" t="s">
        <v>6909</v>
      </c>
      <c r="C2690" t="str">
        <f t="shared" si="41"/>
        <v>KMMwali</v>
      </c>
    </row>
    <row r="2691" spans="1:3">
      <c r="A2691" t="s">
        <v>6907</v>
      </c>
      <c r="B2691" t="s">
        <v>6911</v>
      </c>
      <c r="C2691" t="str">
        <f t="shared" ref="C2691:C2754" si="42">LEFT(A2691,2)&amp;B2691</f>
        <v>KMMūhīlī</v>
      </c>
    </row>
    <row r="2692" spans="1:3">
      <c r="A2692" t="s">
        <v>6907</v>
      </c>
      <c r="B2692" t="s">
        <v>6910</v>
      </c>
      <c r="C2692" t="str">
        <f t="shared" si="42"/>
        <v>KMMoûhîlî</v>
      </c>
    </row>
    <row r="2693" spans="1:3">
      <c r="A2693" t="s">
        <v>6907</v>
      </c>
      <c r="B2693" t="s">
        <v>6908</v>
      </c>
      <c r="C2693" t="str">
        <f t="shared" si="42"/>
        <v>KMMohéli</v>
      </c>
    </row>
    <row r="2694" spans="1:3">
      <c r="A2694" t="s">
        <v>6929</v>
      </c>
      <c r="B2694" t="s">
        <v>6930</v>
      </c>
      <c r="C2694" t="str">
        <f t="shared" si="42"/>
        <v>KNSaint Kitts</v>
      </c>
    </row>
    <row r="2695" spans="1:3">
      <c r="A2695" t="s">
        <v>6937</v>
      </c>
      <c r="B2695" t="s">
        <v>6938</v>
      </c>
      <c r="C2695" t="str">
        <f t="shared" si="42"/>
        <v>KNChrist Church Nichola Town</v>
      </c>
    </row>
    <row r="2696" spans="1:3">
      <c r="A2696" t="s">
        <v>6933</v>
      </c>
      <c r="B2696" t="s">
        <v>6934</v>
      </c>
      <c r="C2696" t="str">
        <f t="shared" si="42"/>
        <v>KNSaint Anne Sandy Point</v>
      </c>
    </row>
    <row r="2697" spans="1:3">
      <c r="A2697" t="s">
        <v>6947</v>
      </c>
      <c r="B2697" t="s">
        <v>6948</v>
      </c>
      <c r="C2697" t="str">
        <f t="shared" si="42"/>
        <v>KNSaint George Basseterre</v>
      </c>
    </row>
    <row r="2698" spans="1:3">
      <c r="A2698" t="s">
        <v>6941</v>
      </c>
      <c r="B2698" t="s">
        <v>6942</v>
      </c>
      <c r="C2698" t="str">
        <f t="shared" si="42"/>
        <v>KNSaint John Capisterre</v>
      </c>
    </row>
    <row r="2699" spans="1:3">
      <c r="A2699" t="s">
        <v>6931</v>
      </c>
      <c r="B2699" t="s">
        <v>6932</v>
      </c>
      <c r="C2699" t="str">
        <f t="shared" si="42"/>
        <v>KNSaint Mary Cayon</v>
      </c>
    </row>
    <row r="2700" spans="1:3">
      <c r="A2700" t="s">
        <v>6943</v>
      </c>
      <c r="B2700" t="s">
        <v>6944</v>
      </c>
      <c r="C2700" t="str">
        <f t="shared" si="42"/>
        <v>KNSaint Paul Capisterre</v>
      </c>
    </row>
    <row r="2701" spans="1:3">
      <c r="A2701" t="s">
        <v>6935</v>
      </c>
      <c r="B2701" t="s">
        <v>6936</v>
      </c>
      <c r="C2701" t="str">
        <f t="shared" si="42"/>
        <v>KNSaint Peter Basseterre</v>
      </c>
    </row>
    <row r="2702" spans="1:3">
      <c r="A2702" t="s">
        <v>6945</v>
      </c>
      <c r="B2702" t="s">
        <v>6946</v>
      </c>
      <c r="C2702" t="str">
        <f t="shared" si="42"/>
        <v>KNSaint Thomas Middle Island</v>
      </c>
    </row>
    <row r="2703" spans="1:3">
      <c r="A2703" t="s">
        <v>6939</v>
      </c>
      <c r="B2703" t="s">
        <v>6940</v>
      </c>
      <c r="C2703" t="str">
        <f t="shared" si="42"/>
        <v>KNTrinity Palmetto Point</v>
      </c>
    </row>
    <row r="2704" spans="1:3">
      <c r="A2704" t="s">
        <v>6917</v>
      </c>
      <c r="B2704" t="s">
        <v>6918</v>
      </c>
      <c r="C2704" t="str">
        <f t="shared" si="42"/>
        <v>KNNevis</v>
      </c>
    </row>
    <row r="2705" spans="1:3">
      <c r="A2705" t="s">
        <v>6921</v>
      </c>
      <c r="B2705" t="s">
        <v>6922</v>
      </c>
      <c r="C2705" t="str">
        <f t="shared" si="42"/>
        <v>KNSaint George Gingerland</v>
      </c>
    </row>
    <row r="2706" spans="1:3">
      <c r="A2706" t="s">
        <v>6923</v>
      </c>
      <c r="B2706" t="s">
        <v>6924</v>
      </c>
      <c r="C2706" t="str">
        <f t="shared" si="42"/>
        <v>KNSaint James Windward</v>
      </c>
    </row>
    <row r="2707" spans="1:3">
      <c r="A2707" t="s">
        <v>6925</v>
      </c>
      <c r="B2707" t="s">
        <v>6926</v>
      </c>
      <c r="C2707" t="str">
        <f t="shared" si="42"/>
        <v>KNSaint John Figtree</v>
      </c>
    </row>
    <row r="2708" spans="1:3">
      <c r="A2708" t="s">
        <v>6919</v>
      </c>
      <c r="B2708" t="s">
        <v>6920</v>
      </c>
      <c r="C2708" t="str">
        <f t="shared" si="42"/>
        <v>KNSaint Paul Charlestown</v>
      </c>
    </row>
    <row r="2709" spans="1:3">
      <c r="A2709" t="s">
        <v>6927</v>
      </c>
      <c r="B2709" t="s">
        <v>6928</v>
      </c>
      <c r="C2709" t="str">
        <f t="shared" si="42"/>
        <v>KNSaint Thomas Lowland</v>
      </c>
    </row>
    <row r="2710" spans="1:3">
      <c r="A2710" t="s">
        <v>6958</v>
      </c>
      <c r="B2710" t="s">
        <v>6959</v>
      </c>
      <c r="C2710" t="str">
        <f t="shared" si="42"/>
        <v>KPRaseon</v>
      </c>
    </row>
    <row r="2711" spans="1:3">
      <c r="A2711" t="s">
        <v>6958</v>
      </c>
      <c r="B2711" t="s">
        <v>13626</v>
      </c>
      <c r="C2711" t="str">
        <f t="shared" si="42"/>
        <v>KPRasǒn</v>
      </c>
    </row>
    <row r="2712" spans="1:3">
      <c r="A2712" t="s">
        <v>6968</v>
      </c>
      <c r="B2712" t="s">
        <v>6969</v>
      </c>
      <c r="C2712" t="str">
        <f t="shared" si="42"/>
        <v>KPPhyeongannamto</v>
      </c>
    </row>
    <row r="2713" spans="1:3">
      <c r="A2713" t="s">
        <v>6968</v>
      </c>
      <c r="B2713" t="s">
        <v>6970</v>
      </c>
      <c r="C2713" t="str">
        <f t="shared" si="42"/>
        <v>KPP'yǒngan-namdo</v>
      </c>
    </row>
    <row r="2714" spans="1:3">
      <c r="A2714" t="s">
        <v>6949</v>
      </c>
      <c r="B2714" t="s">
        <v>6950</v>
      </c>
      <c r="C2714" t="str">
        <f t="shared" si="42"/>
        <v>KPP'yǒngan-bukto</v>
      </c>
    </row>
    <row r="2715" spans="1:3">
      <c r="A2715" t="s">
        <v>6949</v>
      </c>
      <c r="B2715" t="s">
        <v>6951</v>
      </c>
      <c r="C2715" t="str">
        <f t="shared" si="42"/>
        <v>KPPhyeonganpukto</v>
      </c>
    </row>
    <row r="2716" spans="1:3">
      <c r="A2716" t="s">
        <v>6952</v>
      </c>
      <c r="B2716" t="s">
        <v>6953</v>
      </c>
      <c r="C2716" t="str">
        <f t="shared" si="42"/>
        <v>KPChagang-do</v>
      </c>
    </row>
    <row r="2717" spans="1:3">
      <c r="A2717" t="s">
        <v>6952</v>
      </c>
      <c r="B2717" t="s">
        <v>6954</v>
      </c>
      <c r="C2717" t="str">
        <f t="shared" si="42"/>
        <v>KPJakangto</v>
      </c>
    </row>
    <row r="2718" spans="1:3">
      <c r="A2718" t="s">
        <v>6960</v>
      </c>
      <c r="B2718" t="s">
        <v>6961</v>
      </c>
      <c r="C2718" t="str">
        <f t="shared" si="42"/>
        <v>KPHwanghae-namdo</v>
      </c>
    </row>
    <row r="2719" spans="1:3">
      <c r="A2719" t="s">
        <v>6960</v>
      </c>
      <c r="B2719" t="s">
        <v>6962</v>
      </c>
      <c r="C2719" t="str">
        <f t="shared" si="42"/>
        <v>KPHwanghainamto</v>
      </c>
    </row>
    <row r="2720" spans="1:3">
      <c r="A2720" t="s">
        <v>6963</v>
      </c>
      <c r="B2720" t="s">
        <v>6964</v>
      </c>
      <c r="C2720" t="str">
        <f t="shared" si="42"/>
        <v>KPHwanghae-bukto</v>
      </c>
    </row>
    <row r="2721" spans="1:3">
      <c r="A2721" t="s">
        <v>6963</v>
      </c>
      <c r="B2721" t="s">
        <v>6965</v>
      </c>
      <c r="C2721" t="str">
        <f t="shared" si="42"/>
        <v>KPHwanghaipukto</v>
      </c>
    </row>
    <row r="2722" spans="1:3">
      <c r="A2722" t="s">
        <v>6977</v>
      </c>
      <c r="B2722" t="s">
        <v>6978</v>
      </c>
      <c r="C2722" t="str">
        <f t="shared" si="42"/>
        <v>KPKangweonto</v>
      </c>
    </row>
    <row r="2723" spans="1:3">
      <c r="A2723" t="s">
        <v>6977</v>
      </c>
      <c r="B2723" t="s">
        <v>6979</v>
      </c>
      <c r="C2723" t="str">
        <f t="shared" si="42"/>
        <v>KPKangwǒn-do</v>
      </c>
    </row>
    <row r="2724" spans="1:3">
      <c r="A2724" t="s">
        <v>6974</v>
      </c>
      <c r="B2724" t="s">
        <v>6975</v>
      </c>
      <c r="C2724" t="str">
        <f t="shared" si="42"/>
        <v>KPHamgyǒng-namdo</v>
      </c>
    </row>
    <row r="2725" spans="1:3">
      <c r="A2725" t="s">
        <v>6974</v>
      </c>
      <c r="B2725" t="s">
        <v>6976</v>
      </c>
      <c r="C2725" t="str">
        <f t="shared" si="42"/>
        <v>KPHamkyeongnamto</v>
      </c>
    </row>
    <row r="2726" spans="1:3">
      <c r="A2726" t="s">
        <v>6955</v>
      </c>
      <c r="B2726" t="s">
        <v>6956</v>
      </c>
      <c r="C2726" t="str">
        <f t="shared" si="42"/>
        <v>KPHamkyeongpukto</v>
      </c>
    </row>
    <row r="2727" spans="1:3">
      <c r="A2727" t="s">
        <v>6955</v>
      </c>
      <c r="B2727" t="s">
        <v>6957</v>
      </c>
      <c r="C2727" t="str">
        <f t="shared" si="42"/>
        <v>KPHamgyǒng-bukto</v>
      </c>
    </row>
    <row r="2728" spans="1:3">
      <c r="A2728" t="s">
        <v>6966</v>
      </c>
      <c r="B2728" t="s">
        <v>6967</v>
      </c>
      <c r="C2728" t="str">
        <f t="shared" si="42"/>
        <v>KPRyangkangto</v>
      </c>
    </row>
    <row r="2729" spans="1:3">
      <c r="A2729" t="s">
        <v>6966</v>
      </c>
      <c r="B2729" t="s">
        <v>13623</v>
      </c>
      <c r="C2729" t="str">
        <f t="shared" si="42"/>
        <v>KPRyanggang-do</v>
      </c>
    </row>
    <row r="2730" spans="1:3">
      <c r="A2730" t="s">
        <v>6971</v>
      </c>
      <c r="B2730" t="s">
        <v>6972</v>
      </c>
      <c r="C2730" t="str">
        <f t="shared" si="42"/>
        <v>KPP'yǒngyang</v>
      </c>
    </row>
    <row r="2731" spans="1:3">
      <c r="A2731" t="s">
        <v>6971</v>
      </c>
      <c r="B2731" t="s">
        <v>6973</v>
      </c>
      <c r="C2731" t="str">
        <f t="shared" si="42"/>
        <v>KPPhyeongyang</v>
      </c>
    </row>
    <row r="2732" spans="1:3">
      <c r="A2732" t="s">
        <v>13515</v>
      </c>
      <c r="B2732" t="s">
        <v>13624</v>
      </c>
      <c r="C2732" t="str">
        <f t="shared" si="42"/>
        <v>KPNamp’o</v>
      </c>
    </row>
    <row r="2733" spans="1:3">
      <c r="A2733" t="s">
        <v>13515</v>
      </c>
      <c r="B2733" t="s">
        <v>13625</v>
      </c>
      <c r="C2733" t="str">
        <f t="shared" si="42"/>
        <v>KPNampho</v>
      </c>
    </row>
    <row r="2734" spans="1:3">
      <c r="A2734" t="s">
        <v>6985</v>
      </c>
      <c r="B2734" t="s">
        <v>12855</v>
      </c>
      <c r="C2734" t="str">
        <f t="shared" si="42"/>
        <v>KRSeoul-teukbyeolsi</v>
      </c>
    </row>
    <row r="2735" spans="1:3">
      <c r="A2735" t="s">
        <v>6986</v>
      </c>
      <c r="B2735" t="s">
        <v>12840</v>
      </c>
      <c r="C2735" t="str">
        <f t="shared" si="42"/>
        <v>KRBusan-gwangyeoksi</v>
      </c>
    </row>
    <row r="2736" spans="1:3">
      <c r="A2736" t="s">
        <v>6990</v>
      </c>
      <c r="B2736" t="s">
        <v>12841</v>
      </c>
      <c r="C2736" t="str">
        <f t="shared" si="42"/>
        <v>KRDaegu-gwangyeoksi</v>
      </c>
    </row>
    <row r="2737" spans="1:3">
      <c r="A2737" t="s">
        <v>6980</v>
      </c>
      <c r="B2737" t="s">
        <v>12844</v>
      </c>
      <c r="C2737" t="str">
        <f t="shared" si="42"/>
        <v>KRIncheon-gwangyeoksi</v>
      </c>
    </row>
    <row r="2738" spans="1:3">
      <c r="A2738" t="s">
        <v>6991</v>
      </c>
      <c r="B2738" t="s">
        <v>12843</v>
      </c>
      <c r="C2738" t="str">
        <f t="shared" si="42"/>
        <v>KRGwangju-gwangyeoksi</v>
      </c>
    </row>
    <row r="2739" spans="1:3">
      <c r="A2739" t="s">
        <v>6981</v>
      </c>
      <c r="B2739" t="s">
        <v>12842</v>
      </c>
      <c r="C2739" t="str">
        <f t="shared" si="42"/>
        <v>KRDaejeon-gwangyeoksi</v>
      </c>
    </row>
    <row r="2740" spans="1:3">
      <c r="A2740" t="s">
        <v>6993</v>
      </c>
      <c r="B2740" t="s">
        <v>12845</v>
      </c>
      <c r="C2740" t="str">
        <f t="shared" si="42"/>
        <v>KRUlsan-gwangyeoksi</v>
      </c>
    </row>
    <row r="2741" spans="1:3">
      <c r="A2741" t="s">
        <v>6995</v>
      </c>
      <c r="B2741" t="s">
        <v>12849</v>
      </c>
      <c r="C2741" t="str">
        <f t="shared" si="42"/>
        <v>KRGyeonggi-do</v>
      </c>
    </row>
    <row r="2742" spans="1:3">
      <c r="A2742" t="s">
        <v>6982</v>
      </c>
      <c r="B2742" t="s">
        <v>12848</v>
      </c>
      <c r="C2742" t="str">
        <f t="shared" si="42"/>
        <v>KRGangwon-do</v>
      </c>
    </row>
    <row r="2743" spans="1:3">
      <c r="A2743" t="s">
        <v>6996</v>
      </c>
      <c r="B2743" t="s">
        <v>12846</v>
      </c>
      <c r="C2743" t="str">
        <f t="shared" si="42"/>
        <v>KRChungcheongbuk-do</v>
      </c>
    </row>
    <row r="2744" spans="1:3">
      <c r="A2744" t="s">
        <v>6992</v>
      </c>
      <c r="B2744" t="s">
        <v>12847</v>
      </c>
      <c r="C2744" t="str">
        <f t="shared" si="42"/>
        <v>KRChungcheongnam-do</v>
      </c>
    </row>
    <row r="2745" spans="1:3">
      <c r="A2745" t="s">
        <v>6983</v>
      </c>
      <c r="B2745" t="s">
        <v>12852</v>
      </c>
      <c r="C2745" t="str">
        <f t="shared" si="42"/>
        <v>KRJeollabuk-do</v>
      </c>
    </row>
    <row r="2746" spans="1:3">
      <c r="A2746" t="s">
        <v>6994</v>
      </c>
      <c r="B2746" t="s">
        <v>12853</v>
      </c>
      <c r="C2746" t="str">
        <f t="shared" si="42"/>
        <v>KRJeollanam-do</v>
      </c>
    </row>
    <row r="2747" spans="1:3">
      <c r="A2747" t="s">
        <v>6997</v>
      </c>
      <c r="B2747" t="s">
        <v>12850</v>
      </c>
      <c r="C2747" t="str">
        <f t="shared" si="42"/>
        <v>KRGyeongsangbuk-do</v>
      </c>
    </row>
    <row r="2748" spans="1:3">
      <c r="A2748" t="s">
        <v>6984</v>
      </c>
      <c r="B2748" t="s">
        <v>12851</v>
      </c>
      <c r="C2748" t="str">
        <f t="shared" si="42"/>
        <v>KRGyeongsangnam-do</v>
      </c>
    </row>
    <row r="2749" spans="1:3">
      <c r="A2749" t="s">
        <v>6987</v>
      </c>
      <c r="B2749" t="s">
        <v>12854</v>
      </c>
      <c r="C2749" t="str">
        <f t="shared" si="42"/>
        <v>KRJeju-teukbyeoljachido</v>
      </c>
    </row>
    <row r="2750" spans="1:3">
      <c r="A2750" t="s">
        <v>6988</v>
      </c>
      <c r="B2750" t="s">
        <v>6989</v>
      </c>
      <c r="C2750" t="str">
        <f t="shared" si="42"/>
        <v>KRSejong</v>
      </c>
    </row>
    <row r="2751" spans="1:3">
      <c r="A2751" t="s">
        <v>7005</v>
      </c>
      <c r="B2751" t="s">
        <v>7006</v>
      </c>
      <c r="C2751" t="str">
        <f t="shared" si="42"/>
        <v>KWAl Aḩmadī</v>
      </c>
    </row>
    <row r="2752" spans="1:3">
      <c r="A2752" t="s">
        <v>6998</v>
      </c>
      <c r="B2752" t="s">
        <v>6999</v>
      </c>
      <c r="C2752" t="str">
        <f t="shared" si="42"/>
        <v>KWAl Farwānīyah</v>
      </c>
    </row>
    <row r="2753" spans="1:3">
      <c r="A2753" t="s">
        <v>7007</v>
      </c>
      <c r="B2753" t="s">
        <v>7008</v>
      </c>
      <c r="C2753" t="str">
        <f t="shared" si="42"/>
        <v>KWḨawallī</v>
      </c>
    </row>
    <row r="2754" spans="1:3">
      <c r="A2754" t="s">
        <v>7000</v>
      </c>
      <c r="B2754" t="s">
        <v>7001</v>
      </c>
      <c r="C2754" t="str">
        <f t="shared" si="42"/>
        <v>KWAl Jahrā’</v>
      </c>
    </row>
    <row r="2755" spans="1:3">
      <c r="A2755" t="s">
        <v>7002</v>
      </c>
      <c r="B2755" t="s">
        <v>3318</v>
      </c>
      <c r="C2755" t="str">
        <f t="shared" ref="C2755:C2818" si="43">LEFT(A2755,2)&amp;B2755</f>
        <v>KWAl ‘Āşimah</v>
      </c>
    </row>
    <row r="2756" spans="1:3">
      <c r="A2756" t="s">
        <v>7003</v>
      </c>
      <c r="B2756" t="s">
        <v>7004</v>
      </c>
      <c r="C2756" t="str">
        <f t="shared" si="43"/>
        <v>KWMubārak al Kabīr</v>
      </c>
    </row>
    <row r="2757" spans="1:3">
      <c r="A2757" t="s">
        <v>7010</v>
      </c>
      <c r="B2757" t="s">
        <v>7011</v>
      </c>
      <c r="C2757" t="str">
        <f t="shared" si="43"/>
        <v>KZAqmola oblysy</v>
      </c>
    </row>
    <row r="2758" spans="1:3">
      <c r="A2758" t="s">
        <v>7010</v>
      </c>
      <c r="B2758" t="s">
        <v>7012</v>
      </c>
      <c r="C2758" t="str">
        <f t="shared" si="43"/>
        <v>KZAkmolinskaja oblast'</v>
      </c>
    </row>
    <row r="2759" spans="1:3">
      <c r="A2759" t="s">
        <v>7010</v>
      </c>
      <c r="B2759" t="s">
        <v>7013</v>
      </c>
      <c r="C2759" t="str">
        <f t="shared" si="43"/>
        <v>KZAkmolinskaya oblast'</v>
      </c>
    </row>
    <row r="2760" spans="1:3">
      <c r="A2760" t="s">
        <v>7044</v>
      </c>
      <c r="B2760" t="s">
        <v>7046</v>
      </c>
      <c r="C2760" t="str">
        <f t="shared" si="43"/>
        <v>KZAqtöbe oblysy</v>
      </c>
    </row>
    <row r="2761" spans="1:3">
      <c r="A2761" t="s">
        <v>7044</v>
      </c>
      <c r="B2761" t="s">
        <v>7045</v>
      </c>
      <c r="C2761" t="str">
        <f t="shared" si="43"/>
        <v>KZAktjubinskaja oblast'</v>
      </c>
    </row>
    <row r="2762" spans="1:3">
      <c r="A2762" t="s">
        <v>7044</v>
      </c>
      <c r="B2762" t="s">
        <v>7047</v>
      </c>
      <c r="C2762" t="str">
        <f t="shared" si="43"/>
        <v>KZAktyubinskaya oblast'</v>
      </c>
    </row>
    <row r="2763" spans="1:3">
      <c r="A2763" t="s">
        <v>7022</v>
      </c>
      <c r="B2763" t="s">
        <v>7023</v>
      </c>
      <c r="C2763" t="str">
        <f t="shared" si="43"/>
        <v>KZAlmaty oblysy</v>
      </c>
    </row>
    <row r="2764" spans="1:3">
      <c r="A2764" t="s">
        <v>7022</v>
      </c>
      <c r="B2764" t="s">
        <v>7024</v>
      </c>
      <c r="C2764" t="str">
        <f t="shared" si="43"/>
        <v>KZAlmatinskaja oblast'</v>
      </c>
    </row>
    <row r="2765" spans="1:3">
      <c r="A2765" t="s">
        <v>7022</v>
      </c>
      <c r="B2765" t="s">
        <v>7025</v>
      </c>
      <c r="C2765" t="str">
        <f t="shared" si="43"/>
        <v>KZAlmatinskaya oblast'</v>
      </c>
    </row>
    <row r="2766" spans="1:3">
      <c r="A2766" t="s">
        <v>7048</v>
      </c>
      <c r="B2766" t="s">
        <v>7051</v>
      </c>
      <c r="C2766" t="str">
        <f t="shared" si="43"/>
        <v>KZAtyraū oblysy</v>
      </c>
    </row>
    <row r="2767" spans="1:3">
      <c r="A2767" t="s">
        <v>7048</v>
      </c>
      <c r="B2767" t="s">
        <v>7049</v>
      </c>
      <c r="C2767" t="str">
        <f t="shared" si="43"/>
        <v>KZAtyrauskaja oblast'</v>
      </c>
    </row>
    <row r="2768" spans="1:3">
      <c r="A2768" t="s">
        <v>7048</v>
      </c>
      <c r="B2768" t="s">
        <v>7050</v>
      </c>
      <c r="C2768" t="str">
        <f t="shared" si="43"/>
        <v>KZAtyrauskaya oblast'</v>
      </c>
    </row>
    <row r="2769" spans="1:3">
      <c r="A2769" t="s">
        <v>7035</v>
      </c>
      <c r="B2769" t="s">
        <v>7036</v>
      </c>
      <c r="C2769" t="str">
        <f t="shared" si="43"/>
        <v>KZQaraghandy oblysy</v>
      </c>
    </row>
    <row r="2770" spans="1:3">
      <c r="A2770" t="s">
        <v>7035</v>
      </c>
      <c r="B2770" t="s">
        <v>7037</v>
      </c>
      <c r="C2770" t="str">
        <f t="shared" si="43"/>
        <v>KZKaragandinskaja oblast'</v>
      </c>
    </row>
    <row r="2771" spans="1:3">
      <c r="A2771" t="s">
        <v>7035</v>
      </c>
      <c r="B2771" t="s">
        <v>7038</v>
      </c>
      <c r="C2771" t="str">
        <f t="shared" si="43"/>
        <v>KZKaragandinskaya oblast'</v>
      </c>
    </row>
    <row r="2772" spans="1:3">
      <c r="A2772" t="s">
        <v>7060</v>
      </c>
      <c r="B2772" t="s">
        <v>7063</v>
      </c>
      <c r="C2772" t="str">
        <f t="shared" si="43"/>
        <v>KZQostanay oblysy</v>
      </c>
    </row>
    <row r="2773" spans="1:3">
      <c r="A2773" t="s">
        <v>7060</v>
      </c>
      <c r="B2773" t="s">
        <v>7061</v>
      </c>
      <c r="C2773" t="str">
        <f t="shared" si="43"/>
        <v>KZKostanayskaya oblast'</v>
      </c>
    </row>
    <row r="2774" spans="1:3">
      <c r="A2774" t="s">
        <v>7060</v>
      </c>
      <c r="B2774" t="s">
        <v>7062</v>
      </c>
      <c r="C2774" t="str">
        <f t="shared" si="43"/>
        <v>KZKostanajskaja oblast'</v>
      </c>
    </row>
    <row r="2775" spans="1:3">
      <c r="A2775" t="s">
        <v>7014</v>
      </c>
      <c r="B2775" t="s">
        <v>7016</v>
      </c>
      <c r="C2775" t="str">
        <f t="shared" si="43"/>
        <v>KZQyzylorda oblysy</v>
      </c>
    </row>
    <row r="2776" spans="1:3">
      <c r="A2776" t="s">
        <v>7014</v>
      </c>
      <c r="B2776" t="s">
        <v>7015</v>
      </c>
      <c r="C2776" t="str">
        <f t="shared" si="43"/>
        <v>KZKyzylordinskaja oblast'</v>
      </c>
    </row>
    <row r="2777" spans="1:3">
      <c r="A2777" t="s">
        <v>7014</v>
      </c>
      <c r="B2777" t="s">
        <v>7017</v>
      </c>
      <c r="C2777" t="str">
        <f t="shared" si="43"/>
        <v>KZKyzylordinskaya oblast'</v>
      </c>
    </row>
    <row r="2778" spans="1:3">
      <c r="A2778" t="s">
        <v>7052</v>
      </c>
      <c r="B2778" t="s">
        <v>7054</v>
      </c>
      <c r="C2778" t="str">
        <f t="shared" si="43"/>
        <v>KZMangghystaū oblysy</v>
      </c>
    </row>
    <row r="2779" spans="1:3">
      <c r="A2779" t="s">
        <v>7052</v>
      </c>
      <c r="B2779" t="s">
        <v>7053</v>
      </c>
      <c r="C2779" t="str">
        <f t="shared" si="43"/>
        <v>KZMangistauskaya oblast'</v>
      </c>
    </row>
    <row r="2780" spans="1:3">
      <c r="A2780" t="s">
        <v>7052</v>
      </c>
      <c r="B2780" t="s">
        <v>7055</v>
      </c>
      <c r="C2780" t="str">
        <f t="shared" si="43"/>
        <v>KZMangystauskaja oblast'</v>
      </c>
    </row>
    <row r="2781" spans="1:3">
      <c r="A2781" t="s">
        <v>7039</v>
      </c>
      <c r="B2781" t="s">
        <v>7042</v>
      </c>
      <c r="C2781" t="str">
        <f t="shared" si="43"/>
        <v>KZPavlodar oblysy</v>
      </c>
    </row>
    <row r="2782" spans="1:3">
      <c r="A2782" t="s">
        <v>7039</v>
      </c>
      <c r="B2782" t="s">
        <v>7040</v>
      </c>
      <c r="C2782" t="str">
        <f t="shared" si="43"/>
        <v>KZPavlodarskaja oblast'</v>
      </c>
    </row>
    <row r="2783" spans="1:3">
      <c r="A2783" t="s">
        <v>7039</v>
      </c>
      <c r="B2783" t="s">
        <v>7041</v>
      </c>
      <c r="C2783" t="str">
        <f t="shared" si="43"/>
        <v>KZPavlodarskaya oblast'</v>
      </c>
    </row>
    <row r="2784" spans="1:3">
      <c r="A2784" t="s">
        <v>7026</v>
      </c>
      <c r="B2784" t="s">
        <v>7029</v>
      </c>
      <c r="C2784" t="str">
        <f t="shared" si="43"/>
        <v>KZSoltüstik Qazaqstan oblysy</v>
      </c>
    </row>
    <row r="2785" spans="1:3">
      <c r="A2785" t="s">
        <v>7026</v>
      </c>
      <c r="B2785" t="s">
        <v>7027</v>
      </c>
      <c r="C2785" t="str">
        <f t="shared" si="43"/>
        <v>KZSevero-Kazakhstanskaya oblast'</v>
      </c>
    </row>
    <row r="2786" spans="1:3">
      <c r="A2786" t="s">
        <v>7026</v>
      </c>
      <c r="B2786" t="s">
        <v>7028</v>
      </c>
      <c r="C2786" t="str">
        <f t="shared" si="43"/>
        <v>KZSevero-Kazahstanskaja oblast'</v>
      </c>
    </row>
    <row r="2787" spans="1:3">
      <c r="A2787" t="s">
        <v>7018</v>
      </c>
      <c r="B2787" t="s">
        <v>7021</v>
      </c>
      <c r="C2787" t="str">
        <f t="shared" si="43"/>
        <v>KZShyghys Qazaqstan oblysy</v>
      </c>
    </row>
    <row r="2788" spans="1:3">
      <c r="A2788" t="s">
        <v>7018</v>
      </c>
      <c r="B2788" t="s">
        <v>7019</v>
      </c>
      <c r="C2788" t="str">
        <f t="shared" si="43"/>
        <v>KZVostočno-Kazahstanskaja oblast'</v>
      </c>
    </row>
    <row r="2789" spans="1:3">
      <c r="A2789" t="s">
        <v>7018</v>
      </c>
      <c r="B2789" t="s">
        <v>7020</v>
      </c>
      <c r="C2789" t="str">
        <f t="shared" si="43"/>
        <v>KZVostochno-Kazakhstanskaya oblast'</v>
      </c>
    </row>
    <row r="2790" spans="1:3">
      <c r="A2790" t="s">
        <v>7030</v>
      </c>
      <c r="B2790" t="s">
        <v>13629</v>
      </c>
      <c r="C2790" t="str">
        <f t="shared" si="43"/>
        <v>KZTürkistan oblysy</v>
      </c>
    </row>
    <row r="2791" spans="1:3">
      <c r="A2791" t="s">
        <v>7030</v>
      </c>
      <c r="B2791" t="s">
        <v>13630</v>
      </c>
      <c r="C2791" t="str">
        <f t="shared" si="43"/>
        <v>KZTurkestanskaja oblast'</v>
      </c>
    </row>
    <row r="2792" spans="1:3">
      <c r="A2792" t="s">
        <v>7030</v>
      </c>
      <c r="B2792" t="s">
        <v>13631</v>
      </c>
      <c r="C2792" t="str">
        <f t="shared" si="43"/>
        <v>KZTurkestankaya oblast'</v>
      </c>
    </row>
    <row r="2793" spans="1:3">
      <c r="A2793" t="s">
        <v>7031</v>
      </c>
      <c r="B2793" t="s">
        <v>7034</v>
      </c>
      <c r="C2793" t="str">
        <f t="shared" si="43"/>
        <v>KZBatys Qazaqstan oblysy</v>
      </c>
    </row>
    <row r="2794" spans="1:3">
      <c r="A2794" t="s">
        <v>7031</v>
      </c>
      <c r="B2794" t="s">
        <v>7032</v>
      </c>
      <c r="C2794" t="str">
        <f t="shared" si="43"/>
        <v>KZZapadno-Kazahstanskaja oblast'</v>
      </c>
    </row>
    <row r="2795" spans="1:3">
      <c r="A2795" t="s">
        <v>7031</v>
      </c>
      <c r="B2795" t="s">
        <v>7033</v>
      </c>
      <c r="C2795" t="str">
        <f t="shared" si="43"/>
        <v>KZZapadno-Kazakhstanskaya oblast'</v>
      </c>
    </row>
    <row r="2796" spans="1:3">
      <c r="A2796" t="s">
        <v>7056</v>
      </c>
      <c r="B2796" t="s">
        <v>7059</v>
      </c>
      <c r="C2796" t="str">
        <f t="shared" si="43"/>
        <v>KZZhambyl oblysy</v>
      </c>
    </row>
    <row r="2797" spans="1:3">
      <c r="A2797" t="s">
        <v>7056</v>
      </c>
      <c r="B2797" t="s">
        <v>7057</v>
      </c>
      <c r="C2797" t="str">
        <f t="shared" si="43"/>
        <v>KZŽambylskaja oblast'</v>
      </c>
    </row>
    <row r="2798" spans="1:3">
      <c r="A2798" t="s">
        <v>7056</v>
      </c>
      <c r="B2798" t="s">
        <v>7058</v>
      </c>
      <c r="C2798" t="str">
        <f t="shared" si="43"/>
        <v>KZZhambylskaya oblast'</v>
      </c>
    </row>
    <row r="2799" spans="1:3">
      <c r="A2799" t="s">
        <v>7009</v>
      </c>
      <c r="B2799" t="s">
        <v>2313</v>
      </c>
      <c r="C2799" t="str">
        <f t="shared" si="43"/>
        <v>KZAlmaty</v>
      </c>
    </row>
    <row r="2800" spans="1:3">
      <c r="A2800" t="s">
        <v>7009</v>
      </c>
      <c r="B2800" t="s">
        <v>2313</v>
      </c>
      <c r="C2800" t="str">
        <f t="shared" si="43"/>
        <v>KZAlmaty</v>
      </c>
    </row>
    <row r="2801" spans="1:3">
      <c r="A2801" t="s">
        <v>7009</v>
      </c>
      <c r="B2801" t="s">
        <v>2313</v>
      </c>
      <c r="C2801" t="str">
        <f t="shared" si="43"/>
        <v>KZAlmaty</v>
      </c>
    </row>
    <row r="2802" spans="1:3">
      <c r="A2802" t="s">
        <v>7043</v>
      </c>
      <c r="B2802" t="s">
        <v>2312</v>
      </c>
      <c r="C2802" t="str">
        <f t="shared" si="43"/>
        <v>KZAstana</v>
      </c>
    </row>
    <row r="2803" spans="1:3">
      <c r="A2803" t="s">
        <v>7043</v>
      </c>
      <c r="B2803" t="s">
        <v>2312</v>
      </c>
      <c r="C2803" t="str">
        <f t="shared" si="43"/>
        <v>KZAstana</v>
      </c>
    </row>
    <row r="2804" spans="1:3">
      <c r="A2804" t="s">
        <v>7043</v>
      </c>
      <c r="B2804" t="s">
        <v>2312</v>
      </c>
      <c r="C2804" t="str">
        <f t="shared" si="43"/>
        <v>KZAstana</v>
      </c>
    </row>
    <row r="2805" spans="1:3">
      <c r="A2805" t="s">
        <v>12764</v>
      </c>
      <c r="B2805" t="s">
        <v>12857</v>
      </c>
      <c r="C2805" t="str">
        <f t="shared" si="43"/>
        <v>KZBayqongyr</v>
      </c>
    </row>
    <row r="2806" spans="1:3">
      <c r="A2806" t="s">
        <v>12764</v>
      </c>
      <c r="B2806" t="s">
        <v>12856</v>
      </c>
      <c r="C2806" t="str">
        <f t="shared" si="43"/>
        <v>KZBajkonyr</v>
      </c>
    </row>
    <row r="2807" spans="1:3">
      <c r="A2807" t="s">
        <v>12764</v>
      </c>
      <c r="B2807" t="s">
        <v>12858</v>
      </c>
      <c r="C2807" t="str">
        <f t="shared" si="43"/>
        <v>KZBaykonyr</v>
      </c>
    </row>
    <row r="2808" spans="1:3">
      <c r="A2808" t="s">
        <v>13516</v>
      </c>
      <c r="B2808" t="s">
        <v>13628</v>
      </c>
      <c r="C2808" t="str">
        <f t="shared" si="43"/>
        <v>KZShymkent</v>
      </c>
    </row>
    <row r="2809" spans="1:3">
      <c r="A2809" t="s">
        <v>13516</v>
      </c>
      <c r="B2809" t="s">
        <v>13627</v>
      </c>
      <c r="C2809" t="str">
        <f t="shared" si="43"/>
        <v>KZŠimkent</v>
      </c>
    </row>
    <row r="2810" spans="1:3">
      <c r="A2810" t="s">
        <v>13516</v>
      </c>
      <c r="B2810" t="s">
        <v>13628</v>
      </c>
      <c r="C2810" t="str">
        <f t="shared" si="43"/>
        <v>KZShymkent</v>
      </c>
    </row>
    <row r="2811" spans="1:3">
      <c r="A2811" t="s">
        <v>7091</v>
      </c>
      <c r="B2811" t="s">
        <v>12859</v>
      </c>
      <c r="C2811" t="str">
        <f t="shared" si="43"/>
        <v>LAViangchan</v>
      </c>
    </row>
    <row r="2812" spans="1:3">
      <c r="A2812" t="s">
        <v>7094</v>
      </c>
      <c r="B2812" t="s">
        <v>7095</v>
      </c>
      <c r="C2812" t="str">
        <f t="shared" si="43"/>
        <v>LAAttapu</v>
      </c>
    </row>
    <row r="2813" spans="1:3">
      <c r="A2813" t="s">
        <v>7068</v>
      </c>
      <c r="B2813" t="s">
        <v>7069</v>
      </c>
      <c r="C2813" t="str">
        <f t="shared" si="43"/>
        <v>LABokèo</v>
      </c>
    </row>
    <row r="2814" spans="1:3">
      <c r="A2814" t="s">
        <v>7064</v>
      </c>
      <c r="B2814" t="s">
        <v>7065</v>
      </c>
      <c r="C2814" t="str">
        <f t="shared" si="43"/>
        <v>LABolikhamxai</v>
      </c>
    </row>
    <row r="2815" spans="1:3">
      <c r="A2815" t="s">
        <v>7070</v>
      </c>
      <c r="B2815" t="s">
        <v>7071</v>
      </c>
      <c r="C2815" t="str">
        <f t="shared" si="43"/>
        <v>LAChampasak</v>
      </c>
    </row>
    <row r="2816" spans="1:3">
      <c r="A2816" t="s">
        <v>7076</v>
      </c>
      <c r="B2816" t="s">
        <v>7077</v>
      </c>
      <c r="C2816" t="str">
        <f t="shared" si="43"/>
        <v>LAHouaphan</v>
      </c>
    </row>
    <row r="2817" spans="1:3">
      <c r="A2817" t="s">
        <v>7078</v>
      </c>
      <c r="B2817" t="s">
        <v>7079</v>
      </c>
      <c r="C2817" t="str">
        <f t="shared" si="43"/>
        <v>LAKhammouan</v>
      </c>
    </row>
    <row r="2818" spans="1:3">
      <c r="A2818" t="s">
        <v>7085</v>
      </c>
      <c r="B2818" t="s">
        <v>7086</v>
      </c>
      <c r="C2818" t="str">
        <f t="shared" si="43"/>
        <v>LALouang Namtha</v>
      </c>
    </row>
    <row r="2819" spans="1:3">
      <c r="A2819" t="s">
        <v>7087</v>
      </c>
      <c r="B2819" t="s">
        <v>7088</v>
      </c>
      <c r="C2819" t="str">
        <f t="shared" ref="C2819:C2882" si="44">LEFT(A2819,2)&amp;B2819</f>
        <v>LALouangphabang</v>
      </c>
    </row>
    <row r="2820" spans="1:3">
      <c r="A2820" t="s">
        <v>7089</v>
      </c>
      <c r="B2820" t="s">
        <v>7090</v>
      </c>
      <c r="C2820" t="str">
        <f t="shared" si="44"/>
        <v>LAOudômxai</v>
      </c>
    </row>
    <row r="2821" spans="1:3">
      <c r="A2821" t="s">
        <v>7096</v>
      </c>
      <c r="B2821" t="s">
        <v>7097</v>
      </c>
      <c r="C2821" t="str">
        <f t="shared" si="44"/>
        <v>LAPhôngsali</v>
      </c>
    </row>
    <row r="2822" spans="1:3">
      <c r="A2822" t="s">
        <v>7080</v>
      </c>
      <c r="B2822" t="s">
        <v>7081</v>
      </c>
      <c r="C2822" t="str">
        <f t="shared" si="44"/>
        <v>LASalavan</v>
      </c>
    </row>
    <row r="2823" spans="1:3">
      <c r="A2823" t="s">
        <v>7072</v>
      </c>
      <c r="B2823" t="s">
        <v>7073</v>
      </c>
      <c r="C2823" t="str">
        <f t="shared" si="44"/>
        <v>LASavannakhét</v>
      </c>
    </row>
    <row r="2824" spans="1:3">
      <c r="A2824" t="s">
        <v>7082</v>
      </c>
      <c r="B2824" t="s">
        <v>12859</v>
      </c>
      <c r="C2824" t="str">
        <f t="shared" si="44"/>
        <v>LAViangchan</v>
      </c>
    </row>
    <row r="2825" spans="1:3">
      <c r="A2825" t="s">
        <v>7083</v>
      </c>
      <c r="B2825" t="s">
        <v>7084</v>
      </c>
      <c r="C2825" t="str">
        <f t="shared" si="44"/>
        <v>LAXaignabouli</v>
      </c>
    </row>
    <row r="2826" spans="1:3">
      <c r="A2826" t="s">
        <v>7066</v>
      </c>
      <c r="B2826" t="s">
        <v>7067</v>
      </c>
      <c r="C2826" t="str">
        <f t="shared" si="44"/>
        <v>LAXékong</v>
      </c>
    </row>
    <row r="2827" spans="1:3">
      <c r="A2827" t="s">
        <v>7074</v>
      </c>
      <c r="B2827" t="s">
        <v>7075</v>
      </c>
      <c r="C2827" t="str">
        <f t="shared" si="44"/>
        <v>LAXiangkhouang</v>
      </c>
    </row>
    <row r="2828" spans="1:3">
      <c r="A2828" t="s">
        <v>7092</v>
      </c>
      <c r="B2828" t="s">
        <v>7093</v>
      </c>
      <c r="C2828" t="str">
        <f t="shared" si="44"/>
        <v>LAXaisômboun</v>
      </c>
    </row>
    <row r="2829" spans="1:3">
      <c r="A2829" t="s">
        <v>7116</v>
      </c>
      <c r="B2829" t="s">
        <v>7118</v>
      </c>
      <c r="C2829" t="str">
        <f t="shared" si="44"/>
        <v>LB‘Akkār</v>
      </c>
    </row>
    <row r="2830" spans="1:3">
      <c r="A2830" t="s">
        <v>7116</v>
      </c>
      <c r="B2830" t="s">
        <v>7117</v>
      </c>
      <c r="C2830" t="str">
        <f t="shared" si="44"/>
        <v>LBAakkâr</v>
      </c>
    </row>
    <row r="2831" spans="1:3">
      <c r="A2831" t="s">
        <v>7107</v>
      </c>
      <c r="B2831" t="s">
        <v>7108</v>
      </c>
      <c r="C2831" t="str">
        <f t="shared" si="44"/>
        <v>LBAsh Shimāl</v>
      </c>
    </row>
    <row r="2832" spans="1:3">
      <c r="A2832" t="s">
        <v>7107</v>
      </c>
      <c r="B2832" t="s">
        <v>7109</v>
      </c>
      <c r="C2832" t="str">
        <f t="shared" si="44"/>
        <v>LBLiban-Nord</v>
      </c>
    </row>
    <row r="2833" spans="1:3">
      <c r="A2833" t="s">
        <v>7101</v>
      </c>
      <c r="B2833" t="s">
        <v>7102</v>
      </c>
      <c r="C2833" t="str">
        <f t="shared" si="44"/>
        <v>LBBayrūt</v>
      </c>
    </row>
    <row r="2834" spans="1:3">
      <c r="A2834" t="s">
        <v>7101</v>
      </c>
      <c r="B2834" t="s">
        <v>7103</v>
      </c>
      <c r="C2834" t="str">
        <f t="shared" si="44"/>
        <v>LBBeyrouth</v>
      </c>
    </row>
    <row r="2835" spans="1:3">
      <c r="A2835" t="s">
        <v>7110</v>
      </c>
      <c r="B2835" t="s">
        <v>7111</v>
      </c>
      <c r="C2835" t="str">
        <f t="shared" si="44"/>
        <v>LBB‘alabak-Al Hirmil</v>
      </c>
    </row>
    <row r="2836" spans="1:3">
      <c r="A2836" t="s">
        <v>7110</v>
      </c>
      <c r="B2836" t="s">
        <v>7112</v>
      </c>
      <c r="C2836" t="str">
        <f t="shared" si="44"/>
        <v>LBBaalbek-Hermel</v>
      </c>
    </row>
    <row r="2837" spans="1:3">
      <c r="A2837" t="s">
        <v>7119</v>
      </c>
      <c r="B2837" t="s">
        <v>7120</v>
      </c>
      <c r="C2837" t="str">
        <f t="shared" si="44"/>
        <v>LBBéqaa</v>
      </c>
    </row>
    <row r="2838" spans="1:3">
      <c r="A2838" t="s">
        <v>7119</v>
      </c>
      <c r="B2838" t="s">
        <v>7121</v>
      </c>
      <c r="C2838" t="str">
        <f t="shared" si="44"/>
        <v>LBAl Biqā‘</v>
      </c>
    </row>
    <row r="2839" spans="1:3">
      <c r="A2839" t="s">
        <v>7113</v>
      </c>
      <c r="B2839" t="s">
        <v>7114</v>
      </c>
      <c r="C2839" t="str">
        <f t="shared" si="44"/>
        <v>LBAl Janūb</v>
      </c>
    </row>
    <row r="2840" spans="1:3">
      <c r="A2840" t="s">
        <v>7113</v>
      </c>
      <c r="B2840" t="s">
        <v>7115</v>
      </c>
      <c r="C2840" t="str">
        <f t="shared" si="44"/>
        <v>LBLiban-Sud</v>
      </c>
    </row>
    <row r="2841" spans="1:3">
      <c r="A2841" t="s">
        <v>7098</v>
      </c>
      <c r="B2841" t="s">
        <v>7099</v>
      </c>
      <c r="C2841" t="str">
        <f t="shared" si="44"/>
        <v>LBMont-Liban</v>
      </c>
    </row>
    <row r="2842" spans="1:3">
      <c r="A2842" t="s">
        <v>7098</v>
      </c>
      <c r="B2842" t="s">
        <v>7100</v>
      </c>
      <c r="C2842" t="str">
        <f t="shared" si="44"/>
        <v>LBJabal Lubnān</v>
      </c>
    </row>
    <row r="2843" spans="1:3">
      <c r="A2843" t="s">
        <v>7104</v>
      </c>
      <c r="B2843" t="s">
        <v>7105</v>
      </c>
      <c r="C2843" t="str">
        <f t="shared" si="44"/>
        <v>LBNabatîyé</v>
      </c>
    </row>
    <row r="2844" spans="1:3">
      <c r="A2844" t="s">
        <v>7104</v>
      </c>
      <c r="B2844" t="s">
        <v>7106</v>
      </c>
      <c r="C2844" t="str">
        <f t="shared" si="44"/>
        <v>LBAn Nabaţīyah</v>
      </c>
    </row>
    <row r="2845" spans="1:3">
      <c r="A2845" t="s">
        <v>7124</v>
      </c>
      <c r="B2845" t="s">
        <v>7125</v>
      </c>
      <c r="C2845" t="str">
        <f t="shared" si="44"/>
        <v>LCAnse la Raye</v>
      </c>
    </row>
    <row r="2846" spans="1:3">
      <c r="A2846" t="s">
        <v>7136</v>
      </c>
      <c r="B2846" t="s">
        <v>7137</v>
      </c>
      <c r="C2846" t="str">
        <f t="shared" si="44"/>
        <v>LCCastries</v>
      </c>
    </row>
    <row r="2847" spans="1:3">
      <c r="A2847" t="s">
        <v>7122</v>
      </c>
      <c r="B2847" t="s">
        <v>7123</v>
      </c>
      <c r="C2847" t="str">
        <f t="shared" si="44"/>
        <v>LCChoiseul</v>
      </c>
    </row>
    <row r="2848" spans="1:3">
      <c r="A2848" t="s">
        <v>7138</v>
      </c>
      <c r="B2848" t="s">
        <v>7139</v>
      </c>
      <c r="C2848" t="str">
        <f t="shared" si="44"/>
        <v>LCDennery</v>
      </c>
    </row>
    <row r="2849" spans="1:3">
      <c r="A2849" t="s">
        <v>7126</v>
      </c>
      <c r="B2849" t="s">
        <v>7127</v>
      </c>
      <c r="C2849" t="str">
        <f t="shared" si="44"/>
        <v>LCGros Islet</v>
      </c>
    </row>
    <row r="2850" spans="1:3">
      <c r="A2850" t="s">
        <v>7130</v>
      </c>
      <c r="B2850" t="s">
        <v>7131</v>
      </c>
      <c r="C2850" t="str">
        <f t="shared" si="44"/>
        <v>LCLaborie</v>
      </c>
    </row>
    <row r="2851" spans="1:3">
      <c r="A2851" t="s">
        <v>7140</v>
      </c>
      <c r="B2851" t="s">
        <v>7141</v>
      </c>
      <c r="C2851" t="str">
        <f t="shared" si="44"/>
        <v>LCMicoud</v>
      </c>
    </row>
    <row r="2852" spans="1:3">
      <c r="A2852" t="s">
        <v>7132</v>
      </c>
      <c r="B2852" t="s">
        <v>7133</v>
      </c>
      <c r="C2852" t="str">
        <f t="shared" si="44"/>
        <v>LCSoufrière</v>
      </c>
    </row>
    <row r="2853" spans="1:3">
      <c r="A2853" t="s">
        <v>7134</v>
      </c>
      <c r="B2853" t="s">
        <v>7135</v>
      </c>
      <c r="C2853" t="str">
        <f t="shared" si="44"/>
        <v>LCVieux Fort</v>
      </c>
    </row>
    <row r="2854" spans="1:3">
      <c r="A2854" t="s">
        <v>7128</v>
      </c>
      <c r="B2854" t="s">
        <v>7129</v>
      </c>
      <c r="C2854" t="str">
        <f t="shared" si="44"/>
        <v>LCCanaries</v>
      </c>
    </row>
    <row r="2855" spans="1:3">
      <c r="A2855" t="s">
        <v>7148</v>
      </c>
      <c r="B2855" t="s">
        <v>7149</v>
      </c>
      <c r="C2855" t="str">
        <f t="shared" si="44"/>
        <v>LIBalzers</v>
      </c>
    </row>
    <row r="2856" spans="1:3">
      <c r="A2856" t="s">
        <v>7150</v>
      </c>
      <c r="B2856" t="s">
        <v>7151</v>
      </c>
      <c r="C2856" t="str">
        <f t="shared" si="44"/>
        <v>LIEschen</v>
      </c>
    </row>
    <row r="2857" spans="1:3">
      <c r="A2857" t="s">
        <v>7142</v>
      </c>
      <c r="B2857" t="s">
        <v>7143</v>
      </c>
      <c r="C2857" t="str">
        <f t="shared" si="44"/>
        <v>LIGamprin</v>
      </c>
    </row>
    <row r="2858" spans="1:3">
      <c r="A2858" t="s">
        <v>7156</v>
      </c>
      <c r="B2858" t="s">
        <v>7157</v>
      </c>
      <c r="C2858" t="str">
        <f t="shared" si="44"/>
        <v>LIMauren</v>
      </c>
    </row>
    <row r="2859" spans="1:3">
      <c r="A2859" t="s">
        <v>7144</v>
      </c>
      <c r="B2859" t="s">
        <v>7145</v>
      </c>
      <c r="C2859" t="str">
        <f t="shared" si="44"/>
        <v>LIPlanken</v>
      </c>
    </row>
    <row r="2860" spans="1:3">
      <c r="A2860" t="s">
        <v>7146</v>
      </c>
      <c r="B2860" t="s">
        <v>7147</v>
      </c>
      <c r="C2860" t="str">
        <f t="shared" si="44"/>
        <v>LIRuggell</v>
      </c>
    </row>
    <row r="2861" spans="1:3">
      <c r="A2861" t="s">
        <v>7158</v>
      </c>
      <c r="B2861" t="s">
        <v>7159</v>
      </c>
      <c r="C2861" t="str">
        <f t="shared" si="44"/>
        <v>LISchaan</v>
      </c>
    </row>
    <row r="2862" spans="1:3">
      <c r="A2862" t="s">
        <v>7152</v>
      </c>
      <c r="B2862" t="s">
        <v>7153</v>
      </c>
      <c r="C2862" t="str">
        <f t="shared" si="44"/>
        <v>LISchellenberg</v>
      </c>
    </row>
    <row r="2863" spans="1:3">
      <c r="A2863" t="s">
        <v>7162</v>
      </c>
      <c r="B2863" t="s">
        <v>7163</v>
      </c>
      <c r="C2863" t="str">
        <f t="shared" si="44"/>
        <v>LITriesen</v>
      </c>
    </row>
    <row r="2864" spans="1:3">
      <c r="A2864" t="s">
        <v>7160</v>
      </c>
      <c r="B2864" t="s">
        <v>7161</v>
      </c>
      <c r="C2864" t="str">
        <f t="shared" si="44"/>
        <v>LITriesenberg</v>
      </c>
    </row>
    <row r="2865" spans="1:3">
      <c r="A2865" t="s">
        <v>7154</v>
      </c>
      <c r="B2865" t="s">
        <v>7155</v>
      </c>
      <c r="C2865" t="str">
        <f t="shared" si="44"/>
        <v>LIVaduz</v>
      </c>
    </row>
    <row r="2866" spans="1:3">
      <c r="A2866" t="s">
        <v>7218</v>
      </c>
      <c r="B2866" t="s">
        <v>7221</v>
      </c>
      <c r="C2866" t="str">
        <f t="shared" si="44"/>
        <v>LKWestern Province</v>
      </c>
    </row>
    <row r="2867" spans="1:3">
      <c r="A2867" t="s">
        <v>7218</v>
      </c>
      <c r="B2867" t="s">
        <v>7219</v>
      </c>
      <c r="C2867" t="str">
        <f t="shared" si="44"/>
        <v>LKBasnāhira paḷāta</v>
      </c>
    </row>
    <row r="2868" spans="1:3">
      <c r="A2868" t="s">
        <v>7218</v>
      </c>
      <c r="B2868" t="s">
        <v>7220</v>
      </c>
      <c r="C2868" t="str">
        <f t="shared" si="44"/>
        <v>LKMel mākāṇam</v>
      </c>
    </row>
    <row r="2869" spans="1:3">
      <c r="A2869" t="s">
        <v>7180</v>
      </c>
      <c r="B2869" t="s">
        <v>7183</v>
      </c>
      <c r="C2869" t="str">
        <f t="shared" si="44"/>
        <v>LKColombo</v>
      </c>
    </row>
    <row r="2870" spans="1:3">
      <c r="A2870" t="s">
        <v>7180</v>
      </c>
      <c r="B2870" t="s">
        <v>7181</v>
      </c>
      <c r="C2870" t="str">
        <f t="shared" si="44"/>
        <v>LKKŏḷamba</v>
      </c>
    </row>
    <row r="2871" spans="1:3">
      <c r="A2871" t="s">
        <v>7180</v>
      </c>
      <c r="B2871" t="s">
        <v>7182</v>
      </c>
      <c r="C2871" t="str">
        <f t="shared" si="44"/>
        <v>LKKŏl̮umpu</v>
      </c>
    </row>
    <row r="2872" spans="1:3">
      <c r="A2872" t="s">
        <v>7196</v>
      </c>
      <c r="B2872" t="s">
        <v>7198</v>
      </c>
      <c r="C2872" t="str">
        <f t="shared" si="44"/>
        <v>LKGampaha</v>
      </c>
    </row>
    <row r="2873" spans="1:3">
      <c r="A2873" t="s">
        <v>7196</v>
      </c>
      <c r="B2873" t="s">
        <v>7198</v>
      </c>
      <c r="C2873" t="str">
        <f t="shared" si="44"/>
        <v>LKGampaha</v>
      </c>
    </row>
    <row r="2874" spans="1:3">
      <c r="A2874" t="s">
        <v>7196</v>
      </c>
      <c r="B2874" t="s">
        <v>7197</v>
      </c>
      <c r="C2874" t="str">
        <f t="shared" si="44"/>
        <v>LKKampahā</v>
      </c>
    </row>
    <row r="2875" spans="1:3">
      <c r="A2875" t="s">
        <v>7245</v>
      </c>
      <c r="B2875" t="s">
        <v>7248</v>
      </c>
      <c r="C2875" t="str">
        <f t="shared" si="44"/>
        <v>LKKalutara</v>
      </c>
    </row>
    <row r="2876" spans="1:3">
      <c r="A2876" t="s">
        <v>7245</v>
      </c>
      <c r="B2876" t="s">
        <v>7246</v>
      </c>
      <c r="C2876" t="str">
        <f t="shared" si="44"/>
        <v>LKKaḷutara</v>
      </c>
    </row>
    <row r="2877" spans="1:3">
      <c r="A2877" t="s">
        <v>7245</v>
      </c>
      <c r="B2877" t="s">
        <v>7247</v>
      </c>
      <c r="C2877" t="str">
        <f t="shared" si="44"/>
        <v>LKKaḷuttuṟai</v>
      </c>
    </row>
    <row r="2878" spans="1:3">
      <c r="A2878" t="s">
        <v>7176</v>
      </c>
      <c r="B2878" t="s">
        <v>7179</v>
      </c>
      <c r="C2878" t="str">
        <f t="shared" si="44"/>
        <v>LKCentral Province</v>
      </c>
    </row>
    <row r="2879" spans="1:3">
      <c r="A2879" t="s">
        <v>7176</v>
      </c>
      <c r="B2879" t="s">
        <v>7178</v>
      </c>
      <c r="C2879" t="str">
        <f t="shared" si="44"/>
        <v>LKMadhyama paḷāta</v>
      </c>
    </row>
    <row r="2880" spans="1:3">
      <c r="A2880" t="s">
        <v>7176</v>
      </c>
      <c r="B2880" t="s">
        <v>7177</v>
      </c>
      <c r="C2880" t="str">
        <f t="shared" si="44"/>
        <v>LKMattiya mākāṇam</v>
      </c>
    </row>
    <row r="2881" spans="1:3">
      <c r="A2881" t="s">
        <v>7249</v>
      </c>
      <c r="B2881" t="s">
        <v>7252</v>
      </c>
      <c r="C2881" t="str">
        <f t="shared" si="44"/>
        <v>LKKandy</v>
      </c>
    </row>
    <row r="2882" spans="1:3">
      <c r="A2882" t="s">
        <v>7249</v>
      </c>
      <c r="B2882" t="s">
        <v>7250</v>
      </c>
      <c r="C2882" t="str">
        <f t="shared" si="44"/>
        <v>LKMahanuvara</v>
      </c>
    </row>
    <row r="2883" spans="1:3">
      <c r="A2883" t="s">
        <v>7249</v>
      </c>
      <c r="B2883" t="s">
        <v>7251</v>
      </c>
      <c r="C2883" t="str">
        <f t="shared" ref="C2883:C2946" si="45">LEFT(A2883,2)&amp;B2883</f>
        <v>LKKaṇṭi</v>
      </c>
    </row>
    <row r="2884" spans="1:3">
      <c r="A2884" t="s">
        <v>7269</v>
      </c>
      <c r="B2884" t="s">
        <v>7272</v>
      </c>
      <c r="C2884" t="str">
        <f t="shared" si="45"/>
        <v>LKMatale</v>
      </c>
    </row>
    <row r="2885" spans="1:3">
      <c r="A2885" t="s">
        <v>7269</v>
      </c>
      <c r="B2885" t="s">
        <v>7271</v>
      </c>
      <c r="C2885" t="str">
        <f t="shared" si="45"/>
        <v>LKMātale</v>
      </c>
    </row>
    <row r="2886" spans="1:3">
      <c r="A2886" t="s">
        <v>7269</v>
      </c>
      <c r="B2886" t="s">
        <v>7270</v>
      </c>
      <c r="C2886" t="str">
        <f t="shared" si="45"/>
        <v>LKMāttaḷai</v>
      </c>
    </row>
    <row r="2887" spans="1:3">
      <c r="A2887" t="s">
        <v>7289</v>
      </c>
      <c r="B2887" t="s">
        <v>7292</v>
      </c>
      <c r="C2887" t="str">
        <f t="shared" si="45"/>
        <v>LKNuwara Eliya</v>
      </c>
    </row>
    <row r="2888" spans="1:3">
      <c r="A2888" t="s">
        <v>7289</v>
      </c>
      <c r="B2888" t="s">
        <v>7290</v>
      </c>
      <c r="C2888" t="str">
        <f t="shared" si="45"/>
        <v>LKNuvara Ĕliya</v>
      </c>
    </row>
    <row r="2889" spans="1:3">
      <c r="A2889" t="s">
        <v>7289</v>
      </c>
      <c r="B2889" t="s">
        <v>7291</v>
      </c>
      <c r="C2889" t="str">
        <f t="shared" si="45"/>
        <v>LKNuvarĕliyā</v>
      </c>
    </row>
    <row r="2890" spans="1:3">
      <c r="A2890" t="s">
        <v>7192</v>
      </c>
      <c r="B2890" t="s">
        <v>7195</v>
      </c>
      <c r="C2890" t="str">
        <f t="shared" si="45"/>
        <v>LKSouthern Province</v>
      </c>
    </row>
    <row r="2891" spans="1:3">
      <c r="A2891" t="s">
        <v>7192</v>
      </c>
      <c r="B2891" t="s">
        <v>7193</v>
      </c>
      <c r="C2891" t="str">
        <f t="shared" si="45"/>
        <v>LKDakuṇu paḷāta</v>
      </c>
    </row>
    <row r="2892" spans="1:3">
      <c r="A2892" t="s">
        <v>7192</v>
      </c>
      <c r="B2892" t="s">
        <v>7194</v>
      </c>
      <c r="C2892" t="str">
        <f t="shared" si="45"/>
        <v>LKTĕṉ mākāṇam</v>
      </c>
    </row>
    <row r="2893" spans="1:3">
      <c r="A2893" t="s">
        <v>7188</v>
      </c>
      <c r="B2893" t="s">
        <v>7191</v>
      </c>
      <c r="C2893" t="str">
        <f t="shared" si="45"/>
        <v>LKGalle</v>
      </c>
    </row>
    <row r="2894" spans="1:3">
      <c r="A2894" t="s">
        <v>7188</v>
      </c>
      <c r="B2894" t="s">
        <v>7190</v>
      </c>
      <c r="C2894" t="str">
        <f t="shared" si="45"/>
        <v>LKGālla</v>
      </c>
    </row>
    <row r="2895" spans="1:3">
      <c r="A2895" t="s">
        <v>7188</v>
      </c>
      <c r="B2895" t="s">
        <v>7189</v>
      </c>
      <c r="C2895" t="str">
        <f t="shared" si="45"/>
        <v>LKKāli</v>
      </c>
    </row>
    <row r="2896" spans="1:3">
      <c r="A2896" t="s">
        <v>7265</v>
      </c>
      <c r="B2896" t="s">
        <v>7268</v>
      </c>
      <c r="C2896" t="str">
        <f t="shared" si="45"/>
        <v>LKMatara</v>
      </c>
    </row>
    <row r="2897" spans="1:3">
      <c r="A2897" t="s">
        <v>7265</v>
      </c>
      <c r="B2897" t="s">
        <v>7267</v>
      </c>
      <c r="C2897" t="str">
        <f t="shared" si="45"/>
        <v>LKMātara</v>
      </c>
    </row>
    <row r="2898" spans="1:3">
      <c r="A2898" t="s">
        <v>7265</v>
      </c>
      <c r="B2898" t="s">
        <v>7266</v>
      </c>
      <c r="C2898" t="str">
        <f t="shared" si="45"/>
        <v>LKMāttaṛai</v>
      </c>
    </row>
    <row r="2899" spans="1:3">
      <c r="A2899" t="s">
        <v>7199</v>
      </c>
      <c r="B2899" t="s">
        <v>7202</v>
      </c>
      <c r="C2899" t="str">
        <f t="shared" si="45"/>
        <v>LKHambantota</v>
      </c>
    </row>
    <row r="2900" spans="1:3">
      <c r="A2900" t="s">
        <v>7199</v>
      </c>
      <c r="B2900" t="s">
        <v>7201</v>
      </c>
      <c r="C2900" t="str">
        <f t="shared" si="45"/>
        <v>LKHambantŏṭa</v>
      </c>
    </row>
    <row r="2901" spans="1:3">
      <c r="A2901" t="s">
        <v>7199</v>
      </c>
      <c r="B2901" t="s">
        <v>7200</v>
      </c>
      <c r="C2901" t="str">
        <f t="shared" si="45"/>
        <v>LKAmpāntōṭṭai</v>
      </c>
    </row>
    <row r="2902" spans="1:3">
      <c r="A2902" t="s">
        <v>7233</v>
      </c>
      <c r="B2902" t="s">
        <v>7236</v>
      </c>
      <c r="C2902" t="str">
        <f t="shared" si="45"/>
        <v>LKNorthern Province</v>
      </c>
    </row>
    <row r="2903" spans="1:3">
      <c r="A2903" t="s">
        <v>7233</v>
      </c>
      <c r="B2903" t="s">
        <v>7234</v>
      </c>
      <c r="C2903" t="str">
        <f t="shared" si="45"/>
        <v>LKUturu paḷāta</v>
      </c>
    </row>
    <row r="2904" spans="1:3">
      <c r="A2904" t="s">
        <v>7233</v>
      </c>
      <c r="B2904" t="s">
        <v>7235</v>
      </c>
      <c r="C2904" t="str">
        <f t="shared" si="45"/>
        <v>LKVaṭakku mākāṇam</v>
      </c>
    </row>
    <row r="2905" spans="1:3">
      <c r="A2905" t="s">
        <v>7203</v>
      </c>
      <c r="B2905" t="s">
        <v>7206</v>
      </c>
      <c r="C2905" t="str">
        <f t="shared" si="45"/>
        <v>LKJaffna</v>
      </c>
    </row>
    <row r="2906" spans="1:3">
      <c r="A2906" t="s">
        <v>7203</v>
      </c>
      <c r="B2906" t="s">
        <v>7205</v>
      </c>
      <c r="C2906" t="str">
        <f t="shared" si="45"/>
        <v>LKYāpanaya</v>
      </c>
    </row>
    <row r="2907" spans="1:3">
      <c r="A2907" t="s">
        <v>7203</v>
      </c>
      <c r="B2907" t="s">
        <v>7204</v>
      </c>
      <c r="C2907" t="str">
        <f t="shared" si="45"/>
        <v>LKYāl̮ppāṇam</v>
      </c>
    </row>
    <row r="2908" spans="1:3">
      <c r="A2908" t="s">
        <v>7237</v>
      </c>
      <c r="B2908" t="s">
        <v>7240</v>
      </c>
      <c r="C2908" t="str">
        <f t="shared" si="45"/>
        <v>LKKilinochchi</v>
      </c>
    </row>
    <row r="2909" spans="1:3">
      <c r="A2909" t="s">
        <v>7237</v>
      </c>
      <c r="B2909" t="s">
        <v>7238</v>
      </c>
      <c r="C2909" t="str">
        <f t="shared" si="45"/>
        <v>LKKilinŏchchi</v>
      </c>
    </row>
    <row r="2910" spans="1:3">
      <c r="A2910" t="s">
        <v>7237</v>
      </c>
      <c r="B2910" t="s">
        <v>7239</v>
      </c>
      <c r="C2910" t="str">
        <f t="shared" si="45"/>
        <v>LKKiḷinochchi</v>
      </c>
    </row>
    <row r="2911" spans="1:3">
      <c r="A2911" t="s">
        <v>7261</v>
      </c>
      <c r="B2911" t="s">
        <v>7264</v>
      </c>
      <c r="C2911" t="str">
        <f t="shared" si="45"/>
        <v>LKMannar</v>
      </c>
    </row>
    <row r="2912" spans="1:3">
      <c r="A2912" t="s">
        <v>7261</v>
      </c>
      <c r="B2912" t="s">
        <v>7262</v>
      </c>
      <c r="C2912" t="str">
        <f t="shared" si="45"/>
        <v>LKMannārama</v>
      </c>
    </row>
    <row r="2913" spans="1:3">
      <c r="A2913" t="s">
        <v>7261</v>
      </c>
      <c r="B2913" t="s">
        <v>7263</v>
      </c>
      <c r="C2913" t="str">
        <f t="shared" si="45"/>
        <v>LKMaṉṉār</v>
      </c>
    </row>
    <row r="2914" spans="1:3">
      <c r="A2914" t="s">
        <v>7168</v>
      </c>
      <c r="B2914" t="s">
        <v>7171</v>
      </c>
      <c r="C2914" t="str">
        <f t="shared" si="45"/>
        <v>LKVavuniya</v>
      </c>
    </row>
    <row r="2915" spans="1:3">
      <c r="A2915" t="s">
        <v>7168</v>
      </c>
      <c r="B2915" t="s">
        <v>7170</v>
      </c>
      <c r="C2915" t="str">
        <f t="shared" si="45"/>
        <v>LKVavuniyāva</v>
      </c>
    </row>
    <row r="2916" spans="1:3">
      <c r="A2916" t="s">
        <v>7168</v>
      </c>
      <c r="B2916" t="s">
        <v>7169</v>
      </c>
      <c r="C2916" t="str">
        <f t="shared" si="45"/>
        <v>LKVavuṉiyā</v>
      </c>
    </row>
    <row r="2917" spans="1:3">
      <c r="A2917" t="s">
        <v>7277</v>
      </c>
      <c r="B2917" t="s">
        <v>7280</v>
      </c>
      <c r="C2917" t="str">
        <f t="shared" si="45"/>
        <v>LKMullaittivu</v>
      </c>
    </row>
    <row r="2918" spans="1:3">
      <c r="A2918" t="s">
        <v>7277</v>
      </c>
      <c r="B2918" t="s">
        <v>7278</v>
      </c>
      <c r="C2918" t="str">
        <f t="shared" si="45"/>
        <v>LKMulativ</v>
      </c>
    </row>
    <row r="2919" spans="1:3">
      <c r="A2919" t="s">
        <v>7277</v>
      </c>
      <c r="B2919" t="s">
        <v>7279</v>
      </c>
      <c r="C2919" t="str">
        <f t="shared" si="45"/>
        <v>LKMullaittīvu</v>
      </c>
    </row>
    <row r="2920" spans="1:3">
      <c r="A2920" t="s">
        <v>7257</v>
      </c>
      <c r="B2920" t="s">
        <v>7260</v>
      </c>
      <c r="C2920" t="str">
        <f t="shared" si="45"/>
        <v>LKEastern Province</v>
      </c>
    </row>
    <row r="2921" spans="1:3">
      <c r="A2921" t="s">
        <v>7257</v>
      </c>
      <c r="B2921" t="s">
        <v>7258</v>
      </c>
      <c r="C2921" t="str">
        <f t="shared" si="45"/>
        <v>LKNæ̆gĕnahira paḷāta</v>
      </c>
    </row>
    <row r="2922" spans="1:3">
      <c r="A2922" t="s">
        <v>7257</v>
      </c>
      <c r="B2922" t="s">
        <v>7259</v>
      </c>
      <c r="C2922" t="str">
        <f t="shared" si="45"/>
        <v>LKKil̮akku mākāṇam</v>
      </c>
    </row>
    <row r="2923" spans="1:3">
      <c r="A2923" t="s">
        <v>7184</v>
      </c>
      <c r="B2923" t="s">
        <v>7187</v>
      </c>
      <c r="C2923" t="str">
        <f t="shared" si="45"/>
        <v>LKBatticaloa</v>
      </c>
    </row>
    <row r="2924" spans="1:3">
      <c r="A2924" t="s">
        <v>7184</v>
      </c>
      <c r="B2924" t="s">
        <v>7186</v>
      </c>
      <c r="C2924" t="str">
        <f t="shared" si="45"/>
        <v>LKMaḍakalapuva</v>
      </c>
    </row>
    <row r="2925" spans="1:3">
      <c r="A2925" t="s">
        <v>7184</v>
      </c>
      <c r="B2925" t="s">
        <v>7185</v>
      </c>
      <c r="C2925" t="str">
        <f t="shared" si="45"/>
        <v>LKMaṭṭakkaḷappu</v>
      </c>
    </row>
    <row r="2926" spans="1:3">
      <c r="A2926" t="s">
        <v>7222</v>
      </c>
      <c r="B2926" t="s">
        <v>7225</v>
      </c>
      <c r="C2926" t="str">
        <f t="shared" si="45"/>
        <v>LKAmpara</v>
      </c>
    </row>
    <row r="2927" spans="1:3">
      <c r="A2927" t="s">
        <v>7222</v>
      </c>
      <c r="B2927" t="s">
        <v>7224</v>
      </c>
      <c r="C2927" t="str">
        <f t="shared" si="45"/>
        <v>LKAmpāra</v>
      </c>
    </row>
    <row r="2928" spans="1:3">
      <c r="A2928" t="s">
        <v>7222</v>
      </c>
      <c r="B2928" t="s">
        <v>7223</v>
      </c>
      <c r="C2928" t="str">
        <f t="shared" si="45"/>
        <v>LKAmpāṟai</v>
      </c>
    </row>
    <row r="2929" spans="1:3">
      <c r="A2929" t="s">
        <v>7172</v>
      </c>
      <c r="B2929" t="s">
        <v>7175</v>
      </c>
      <c r="C2929" t="str">
        <f t="shared" si="45"/>
        <v>LKTrincomalee</v>
      </c>
    </row>
    <row r="2930" spans="1:3">
      <c r="A2930" t="s">
        <v>7172</v>
      </c>
      <c r="B2930" t="s">
        <v>7174</v>
      </c>
      <c r="C2930" t="str">
        <f t="shared" si="45"/>
        <v>LKTrikuṇāmalaya</v>
      </c>
    </row>
    <row r="2931" spans="1:3">
      <c r="A2931" t="s">
        <v>7172</v>
      </c>
      <c r="B2931" t="s">
        <v>7173</v>
      </c>
      <c r="C2931" t="str">
        <f t="shared" si="45"/>
        <v>LKTirukŏṇamalai</v>
      </c>
    </row>
    <row r="2932" spans="1:3">
      <c r="A2932" t="s">
        <v>7273</v>
      </c>
      <c r="B2932" t="s">
        <v>7276</v>
      </c>
      <c r="C2932" t="str">
        <f t="shared" si="45"/>
        <v>LKNorth Western Province</v>
      </c>
    </row>
    <row r="2933" spans="1:3">
      <c r="A2933" t="s">
        <v>7273</v>
      </c>
      <c r="B2933" t="s">
        <v>7274</v>
      </c>
      <c r="C2933" t="str">
        <f t="shared" si="45"/>
        <v>LKVayamba paḷāta</v>
      </c>
    </row>
    <row r="2934" spans="1:3">
      <c r="A2934" t="s">
        <v>7273</v>
      </c>
      <c r="B2934" t="s">
        <v>7275</v>
      </c>
      <c r="C2934" t="str">
        <f t="shared" si="45"/>
        <v>LKVaṭamel mākāṇam</v>
      </c>
    </row>
    <row r="2935" spans="1:3">
      <c r="A2935" t="s">
        <v>7253</v>
      </c>
      <c r="B2935" t="s">
        <v>7256</v>
      </c>
      <c r="C2935" t="str">
        <f t="shared" si="45"/>
        <v>LKKurunegala</v>
      </c>
    </row>
    <row r="2936" spans="1:3">
      <c r="A2936" t="s">
        <v>7253</v>
      </c>
      <c r="B2936" t="s">
        <v>7254</v>
      </c>
      <c r="C2936" t="str">
        <f t="shared" si="45"/>
        <v>LKKuruṇægala</v>
      </c>
    </row>
    <row r="2937" spans="1:3">
      <c r="A2937" t="s">
        <v>7253</v>
      </c>
      <c r="B2937" t="s">
        <v>7255</v>
      </c>
      <c r="C2937" t="str">
        <f t="shared" si="45"/>
        <v>LKKurunākal</v>
      </c>
    </row>
    <row r="2938" spans="1:3">
      <c r="A2938" t="s">
        <v>7211</v>
      </c>
      <c r="B2938" t="s">
        <v>7214</v>
      </c>
      <c r="C2938" t="str">
        <f t="shared" si="45"/>
        <v>LKPuttalam</v>
      </c>
    </row>
    <row r="2939" spans="1:3">
      <c r="A2939" t="s">
        <v>7211</v>
      </c>
      <c r="B2939" t="s">
        <v>7212</v>
      </c>
      <c r="C2939" t="str">
        <f t="shared" si="45"/>
        <v>LKPuttalama</v>
      </c>
    </row>
    <row r="2940" spans="1:3">
      <c r="A2940" t="s">
        <v>7211</v>
      </c>
      <c r="B2940" t="s">
        <v>7213</v>
      </c>
      <c r="C2940" t="str">
        <f t="shared" si="45"/>
        <v>LKPuttaḷam</v>
      </c>
    </row>
    <row r="2941" spans="1:3">
      <c r="A2941" t="s">
        <v>7285</v>
      </c>
      <c r="B2941" t="s">
        <v>7288</v>
      </c>
      <c r="C2941" t="str">
        <f t="shared" si="45"/>
        <v>LKNorth Central Province</v>
      </c>
    </row>
    <row r="2942" spans="1:3">
      <c r="A2942" t="s">
        <v>7285</v>
      </c>
      <c r="B2942" t="s">
        <v>7287</v>
      </c>
      <c r="C2942" t="str">
        <f t="shared" si="45"/>
        <v>LKUturumæ̆da paḷāta</v>
      </c>
    </row>
    <row r="2943" spans="1:3">
      <c r="A2943" t="s">
        <v>7285</v>
      </c>
      <c r="B2943" t="s">
        <v>7286</v>
      </c>
      <c r="C2943" t="str">
        <f t="shared" si="45"/>
        <v>LKVaṭamattiya mākāṇam</v>
      </c>
    </row>
    <row r="2944" spans="1:3">
      <c r="A2944" t="s">
        <v>7229</v>
      </c>
      <c r="B2944" t="s">
        <v>7232</v>
      </c>
      <c r="C2944" t="str">
        <f t="shared" si="45"/>
        <v>LKAnuradhapura</v>
      </c>
    </row>
    <row r="2945" spans="1:3">
      <c r="A2945" t="s">
        <v>7229</v>
      </c>
      <c r="B2945" t="s">
        <v>7230</v>
      </c>
      <c r="C2945" t="str">
        <f t="shared" si="45"/>
        <v>LKAnurādhapura</v>
      </c>
    </row>
    <row r="2946" spans="1:3">
      <c r="A2946" t="s">
        <v>7229</v>
      </c>
      <c r="B2946" t="s">
        <v>7231</v>
      </c>
      <c r="C2946" t="str">
        <f t="shared" si="45"/>
        <v>LKAnurātapuram</v>
      </c>
    </row>
    <row r="2947" spans="1:3">
      <c r="A2947" t="s">
        <v>7293</v>
      </c>
      <c r="B2947" t="s">
        <v>7296</v>
      </c>
      <c r="C2947" t="str">
        <f t="shared" ref="C2947:C3010" si="46">LEFT(A2947,2)&amp;B2947</f>
        <v>LKPolonnaruwa</v>
      </c>
    </row>
    <row r="2948" spans="1:3">
      <c r="A2948" t="s">
        <v>7293</v>
      </c>
      <c r="B2948" t="s">
        <v>7295</v>
      </c>
      <c r="C2948" t="str">
        <f t="shared" si="46"/>
        <v>LKPŏḷŏnnaruva</v>
      </c>
    </row>
    <row r="2949" spans="1:3">
      <c r="A2949" t="s">
        <v>7293</v>
      </c>
      <c r="B2949" t="s">
        <v>7294</v>
      </c>
      <c r="C2949" t="str">
        <f t="shared" si="46"/>
        <v>LKPŏlaṉṉaṛuvai</v>
      </c>
    </row>
    <row r="2950" spans="1:3">
      <c r="A2950" t="s">
        <v>7207</v>
      </c>
      <c r="B2950" t="s">
        <v>7210</v>
      </c>
      <c r="C2950" t="str">
        <f t="shared" si="46"/>
        <v>LKUva Province</v>
      </c>
    </row>
    <row r="2951" spans="1:3">
      <c r="A2951" t="s">
        <v>7207</v>
      </c>
      <c r="B2951" t="s">
        <v>7209</v>
      </c>
      <c r="C2951" t="str">
        <f t="shared" si="46"/>
        <v>LKŪva paḷāta</v>
      </c>
    </row>
    <row r="2952" spans="1:3">
      <c r="A2952" t="s">
        <v>7207</v>
      </c>
      <c r="B2952" t="s">
        <v>7208</v>
      </c>
      <c r="C2952" t="str">
        <f t="shared" si="46"/>
        <v>LKŪvā mākāṇam</v>
      </c>
    </row>
    <row r="2953" spans="1:3">
      <c r="A2953" t="s">
        <v>7226</v>
      </c>
      <c r="B2953" t="s">
        <v>7228</v>
      </c>
      <c r="C2953" t="str">
        <f t="shared" si="46"/>
        <v>LKBadulla</v>
      </c>
    </row>
    <row r="2954" spans="1:3">
      <c r="A2954" t="s">
        <v>7226</v>
      </c>
      <c r="B2954" t="s">
        <v>7228</v>
      </c>
      <c r="C2954" t="str">
        <f t="shared" si="46"/>
        <v>LKBadulla</v>
      </c>
    </row>
    <row r="2955" spans="1:3">
      <c r="A2955" t="s">
        <v>7226</v>
      </c>
      <c r="B2955" t="s">
        <v>7227</v>
      </c>
      <c r="C2955" t="str">
        <f t="shared" si="46"/>
        <v>LKPatuḷai</v>
      </c>
    </row>
    <row r="2956" spans="1:3">
      <c r="A2956" t="s">
        <v>7281</v>
      </c>
      <c r="B2956" t="s">
        <v>7284</v>
      </c>
      <c r="C2956" t="str">
        <f t="shared" si="46"/>
        <v>LKMonaragala</v>
      </c>
    </row>
    <row r="2957" spans="1:3">
      <c r="A2957" t="s">
        <v>7281</v>
      </c>
      <c r="B2957" t="s">
        <v>7283</v>
      </c>
      <c r="C2957" t="str">
        <f t="shared" si="46"/>
        <v>LKMŏṇarāgala</v>
      </c>
    </row>
    <row r="2958" spans="1:3">
      <c r="A2958" t="s">
        <v>7281</v>
      </c>
      <c r="B2958" t="s">
        <v>7282</v>
      </c>
      <c r="C2958" t="str">
        <f t="shared" si="46"/>
        <v>LKMŏṉarākalai</v>
      </c>
    </row>
    <row r="2959" spans="1:3">
      <c r="A2959" t="s">
        <v>7164</v>
      </c>
      <c r="B2959" t="s">
        <v>7167</v>
      </c>
      <c r="C2959" t="str">
        <f t="shared" si="46"/>
        <v>LKSabaragamuwa Province</v>
      </c>
    </row>
    <row r="2960" spans="1:3">
      <c r="A2960" t="s">
        <v>7164</v>
      </c>
      <c r="B2960" t="s">
        <v>7166</v>
      </c>
      <c r="C2960" t="str">
        <f t="shared" si="46"/>
        <v>LKSabaragamuva paḷāta</v>
      </c>
    </row>
    <row r="2961" spans="1:3">
      <c r="A2961" t="s">
        <v>7164</v>
      </c>
      <c r="B2961" t="s">
        <v>7165</v>
      </c>
      <c r="C2961" t="str">
        <f t="shared" si="46"/>
        <v>LKChappirakamuva mākāṇam</v>
      </c>
    </row>
    <row r="2962" spans="1:3">
      <c r="A2962" t="s">
        <v>7215</v>
      </c>
      <c r="B2962" t="s">
        <v>7217</v>
      </c>
      <c r="C2962" t="str">
        <f t="shared" si="46"/>
        <v>LKRatnapura</v>
      </c>
    </row>
    <row r="2963" spans="1:3">
      <c r="A2963" t="s">
        <v>7215</v>
      </c>
      <c r="B2963" t="s">
        <v>7217</v>
      </c>
      <c r="C2963" t="str">
        <f t="shared" si="46"/>
        <v>LKRatnapura</v>
      </c>
    </row>
    <row r="2964" spans="1:3">
      <c r="A2964" t="s">
        <v>7215</v>
      </c>
      <c r="B2964" t="s">
        <v>7216</v>
      </c>
      <c r="C2964" t="str">
        <f t="shared" si="46"/>
        <v>LKIrattiṉapuri</v>
      </c>
    </row>
    <row r="2965" spans="1:3">
      <c r="A2965" t="s">
        <v>7241</v>
      </c>
      <c r="B2965" t="s">
        <v>7244</v>
      </c>
      <c r="C2965" t="str">
        <f t="shared" si="46"/>
        <v>LKKegalla</v>
      </c>
    </row>
    <row r="2966" spans="1:3">
      <c r="A2966" t="s">
        <v>7241</v>
      </c>
      <c r="B2966" t="s">
        <v>7242</v>
      </c>
      <c r="C2966" t="str">
        <f t="shared" si="46"/>
        <v>LKKægalla</v>
      </c>
    </row>
    <row r="2967" spans="1:3">
      <c r="A2967" t="s">
        <v>7241</v>
      </c>
      <c r="B2967" t="s">
        <v>7243</v>
      </c>
      <c r="C2967" t="str">
        <f t="shared" si="46"/>
        <v>LKKekālai</v>
      </c>
    </row>
    <row r="2968" spans="1:3">
      <c r="A2968" t="s">
        <v>7297</v>
      </c>
      <c r="B2968" t="s">
        <v>7298</v>
      </c>
      <c r="C2968" t="str">
        <f t="shared" si="46"/>
        <v>LRBong</v>
      </c>
    </row>
    <row r="2969" spans="1:3">
      <c r="A2969" t="s">
        <v>7305</v>
      </c>
      <c r="B2969" t="s">
        <v>7306</v>
      </c>
      <c r="C2969" t="str">
        <f t="shared" si="46"/>
        <v>LRBomi</v>
      </c>
    </row>
    <row r="2970" spans="1:3">
      <c r="A2970" t="s">
        <v>7315</v>
      </c>
      <c r="B2970" t="s">
        <v>7316</v>
      </c>
      <c r="C2970" t="str">
        <f t="shared" si="46"/>
        <v>LRGrand Cape Mount</v>
      </c>
    </row>
    <row r="2971" spans="1:3">
      <c r="A2971" t="s">
        <v>7307</v>
      </c>
      <c r="B2971" t="s">
        <v>7308</v>
      </c>
      <c r="C2971" t="str">
        <f t="shared" si="46"/>
        <v>LRGrand Bassa</v>
      </c>
    </row>
    <row r="2972" spans="1:3">
      <c r="A2972" t="s">
        <v>7309</v>
      </c>
      <c r="B2972" t="s">
        <v>7310</v>
      </c>
      <c r="C2972" t="str">
        <f t="shared" si="46"/>
        <v>LRGrand Gedeh</v>
      </c>
    </row>
    <row r="2973" spans="1:3">
      <c r="A2973" t="s">
        <v>7323</v>
      </c>
      <c r="B2973" t="s">
        <v>7324</v>
      </c>
      <c r="C2973" t="str">
        <f t="shared" si="46"/>
        <v>LRGrand Kru</v>
      </c>
    </row>
    <row r="2974" spans="1:3">
      <c r="A2974" t="s">
        <v>7317</v>
      </c>
      <c r="B2974" t="s">
        <v>7318</v>
      </c>
      <c r="C2974" t="str">
        <f t="shared" si="46"/>
        <v>LRGbarpolu</v>
      </c>
    </row>
    <row r="2975" spans="1:3">
      <c r="A2975" t="s">
        <v>7311</v>
      </c>
      <c r="B2975" t="s">
        <v>7312</v>
      </c>
      <c r="C2975" t="str">
        <f t="shared" si="46"/>
        <v>LRLofa</v>
      </c>
    </row>
    <row r="2976" spans="1:3">
      <c r="A2976" t="s">
        <v>7319</v>
      </c>
      <c r="B2976" t="s">
        <v>7320</v>
      </c>
      <c r="C2976" t="str">
        <f t="shared" si="46"/>
        <v>LRMargibi</v>
      </c>
    </row>
    <row r="2977" spans="1:3">
      <c r="A2977" t="s">
        <v>7321</v>
      </c>
      <c r="B2977" t="s">
        <v>7322</v>
      </c>
      <c r="C2977" t="str">
        <f t="shared" si="46"/>
        <v>LRMontserrado</v>
      </c>
    </row>
    <row r="2978" spans="1:3">
      <c r="A2978" t="s">
        <v>7299</v>
      </c>
      <c r="B2978" t="s">
        <v>7300</v>
      </c>
      <c r="C2978" t="str">
        <f t="shared" si="46"/>
        <v>LRMaryland</v>
      </c>
    </row>
    <row r="2979" spans="1:3">
      <c r="A2979" t="s">
        <v>7301</v>
      </c>
      <c r="B2979" t="s">
        <v>7302</v>
      </c>
      <c r="C2979" t="str">
        <f t="shared" si="46"/>
        <v>LRNimba</v>
      </c>
    </row>
    <row r="2980" spans="1:3">
      <c r="A2980" t="s">
        <v>7325</v>
      </c>
      <c r="B2980" t="s">
        <v>7326</v>
      </c>
      <c r="C2980" t="str">
        <f t="shared" si="46"/>
        <v>LRRiver Gee</v>
      </c>
    </row>
    <row r="2981" spans="1:3">
      <c r="A2981" t="s">
        <v>7313</v>
      </c>
      <c r="B2981" t="s">
        <v>7314</v>
      </c>
      <c r="C2981" t="str">
        <f t="shared" si="46"/>
        <v>LRRiver Cess</v>
      </c>
    </row>
    <row r="2982" spans="1:3">
      <c r="A2982" t="s">
        <v>7303</v>
      </c>
      <c r="B2982" t="s">
        <v>7304</v>
      </c>
      <c r="C2982" t="str">
        <f t="shared" si="46"/>
        <v>LRSinoe</v>
      </c>
    </row>
    <row r="2983" spans="1:3">
      <c r="A2983" t="s">
        <v>7343</v>
      </c>
      <c r="B2983" t="s">
        <v>7344</v>
      </c>
      <c r="C2983" t="str">
        <f t="shared" si="46"/>
        <v>LSMaseru</v>
      </c>
    </row>
    <row r="2984" spans="1:3">
      <c r="A2984" t="s">
        <v>7343</v>
      </c>
      <c r="B2984" t="s">
        <v>7344</v>
      </c>
      <c r="C2984" t="str">
        <f t="shared" si="46"/>
        <v>LSMaseru</v>
      </c>
    </row>
    <row r="2985" spans="1:3">
      <c r="A2985" t="s">
        <v>7341</v>
      </c>
      <c r="B2985" t="s">
        <v>7342</v>
      </c>
      <c r="C2985" t="str">
        <f t="shared" si="46"/>
        <v>LSButha-Buthe</v>
      </c>
    </row>
    <row r="2986" spans="1:3">
      <c r="A2986" t="s">
        <v>7341</v>
      </c>
      <c r="B2986" t="s">
        <v>7342</v>
      </c>
      <c r="C2986" t="str">
        <f t="shared" si="46"/>
        <v>LSButha-Buthe</v>
      </c>
    </row>
    <row r="2987" spans="1:3">
      <c r="A2987" t="s">
        <v>7337</v>
      </c>
      <c r="B2987" t="s">
        <v>7338</v>
      </c>
      <c r="C2987" t="str">
        <f t="shared" si="46"/>
        <v>LSLeribe</v>
      </c>
    </row>
    <row r="2988" spans="1:3">
      <c r="A2988" t="s">
        <v>7337</v>
      </c>
      <c r="B2988" t="s">
        <v>7338</v>
      </c>
      <c r="C2988" t="str">
        <f t="shared" si="46"/>
        <v>LSLeribe</v>
      </c>
    </row>
    <row r="2989" spans="1:3">
      <c r="A2989" t="s">
        <v>7331</v>
      </c>
      <c r="B2989" t="s">
        <v>7332</v>
      </c>
      <c r="C2989" t="str">
        <f t="shared" si="46"/>
        <v>LSBerea</v>
      </c>
    </row>
    <row r="2990" spans="1:3">
      <c r="A2990" t="s">
        <v>7331</v>
      </c>
      <c r="B2990" t="s">
        <v>7332</v>
      </c>
      <c r="C2990" t="str">
        <f t="shared" si="46"/>
        <v>LSBerea</v>
      </c>
    </row>
    <row r="2991" spans="1:3">
      <c r="A2991" t="s">
        <v>7333</v>
      </c>
      <c r="B2991" t="s">
        <v>7334</v>
      </c>
      <c r="C2991" t="str">
        <f t="shared" si="46"/>
        <v>LSMafeteng</v>
      </c>
    </row>
    <row r="2992" spans="1:3">
      <c r="A2992" t="s">
        <v>7333</v>
      </c>
      <c r="B2992" t="s">
        <v>7334</v>
      </c>
      <c r="C2992" t="str">
        <f t="shared" si="46"/>
        <v>LSMafeteng</v>
      </c>
    </row>
    <row r="2993" spans="1:3">
      <c r="A2993" t="s">
        <v>7345</v>
      </c>
      <c r="B2993" t="s">
        <v>7346</v>
      </c>
      <c r="C2993" t="str">
        <f t="shared" si="46"/>
        <v>LSMohale's Hoek</v>
      </c>
    </row>
    <row r="2994" spans="1:3">
      <c r="A2994" t="s">
        <v>7345</v>
      </c>
      <c r="B2994" t="s">
        <v>7346</v>
      </c>
      <c r="C2994" t="str">
        <f t="shared" si="46"/>
        <v>LSMohale's Hoek</v>
      </c>
    </row>
    <row r="2995" spans="1:3">
      <c r="A2995" t="s">
        <v>7329</v>
      </c>
      <c r="B2995" t="s">
        <v>7330</v>
      </c>
      <c r="C2995" t="str">
        <f t="shared" si="46"/>
        <v>LSQuthing</v>
      </c>
    </row>
    <row r="2996" spans="1:3">
      <c r="A2996" t="s">
        <v>7329</v>
      </c>
      <c r="B2996" t="s">
        <v>7330</v>
      </c>
      <c r="C2996" t="str">
        <f t="shared" si="46"/>
        <v>LSQuthing</v>
      </c>
    </row>
    <row r="2997" spans="1:3">
      <c r="A2997" t="s">
        <v>7339</v>
      </c>
      <c r="B2997" t="s">
        <v>7340</v>
      </c>
      <c r="C2997" t="str">
        <f t="shared" si="46"/>
        <v>LSQacha's Nek</v>
      </c>
    </row>
    <row r="2998" spans="1:3">
      <c r="A2998" t="s">
        <v>7339</v>
      </c>
      <c r="B2998" t="s">
        <v>7340</v>
      </c>
      <c r="C2998" t="str">
        <f t="shared" si="46"/>
        <v>LSQacha's Nek</v>
      </c>
    </row>
    <row r="2999" spans="1:3">
      <c r="A2999" t="s">
        <v>7335</v>
      </c>
      <c r="B2999" t="s">
        <v>7336</v>
      </c>
      <c r="C2999" t="str">
        <f t="shared" si="46"/>
        <v>LSMokhotlong</v>
      </c>
    </row>
    <row r="3000" spans="1:3">
      <c r="A3000" t="s">
        <v>7335</v>
      </c>
      <c r="B3000" t="s">
        <v>7336</v>
      </c>
      <c r="C3000" t="str">
        <f t="shared" si="46"/>
        <v>LSMokhotlong</v>
      </c>
    </row>
    <row r="3001" spans="1:3">
      <c r="A3001" t="s">
        <v>7327</v>
      </c>
      <c r="B3001" t="s">
        <v>7328</v>
      </c>
      <c r="C3001" t="str">
        <f t="shared" si="46"/>
        <v>LSThaba-Tseka</v>
      </c>
    </row>
    <row r="3002" spans="1:3">
      <c r="A3002" t="s">
        <v>7327</v>
      </c>
      <c r="B3002" t="s">
        <v>7328</v>
      </c>
      <c r="C3002" t="str">
        <f t="shared" si="46"/>
        <v>LSThaba-Tseka</v>
      </c>
    </row>
    <row r="3003" spans="1:3">
      <c r="A3003" t="s">
        <v>7347</v>
      </c>
      <c r="B3003" t="s">
        <v>7348</v>
      </c>
      <c r="C3003" t="str">
        <f t="shared" si="46"/>
        <v>LTAlytaus apskritis</v>
      </c>
    </row>
    <row r="3004" spans="1:3">
      <c r="A3004" t="s">
        <v>7478</v>
      </c>
      <c r="B3004" t="s">
        <v>7479</v>
      </c>
      <c r="C3004" t="str">
        <f t="shared" si="46"/>
        <v>LTKlaipėdos apskritis</v>
      </c>
    </row>
    <row r="3005" spans="1:3">
      <c r="A3005" t="s">
        <v>7349</v>
      </c>
      <c r="B3005" t="s">
        <v>7350</v>
      </c>
      <c r="C3005" t="str">
        <f t="shared" si="46"/>
        <v>LTKauno apskritis</v>
      </c>
    </row>
    <row r="3006" spans="1:3">
      <c r="A3006" t="s">
        <v>7351</v>
      </c>
      <c r="B3006" t="s">
        <v>7352</v>
      </c>
      <c r="C3006" t="str">
        <f t="shared" si="46"/>
        <v>LTMarijampolės apskritis</v>
      </c>
    </row>
    <row r="3007" spans="1:3">
      <c r="A3007" t="s">
        <v>7353</v>
      </c>
      <c r="B3007" t="s">
        <v>7354</v>
      </c>
      <c r="C3007" t="str">
        <f t="shared" si="46"/>
        <v>LTPanevėžio apskritis</v>
      </c>
    </row>
    <row r="3008" spans="1:3">
      <c r="A3008" t="s">
        <v>7355</v>
      </c>
      <c r="B3008" t="s">
        <v>7356</v>
      </c>
      <c r="C3008" t="str">
        <f t="shared" si="46"/>
        <v>LTŠiaulių apskritis</v>
      </c>
    </row>
    <row r="3009" spans="1:3">
      <c r="A3009" t="s">
        <v>7480</v>
      </c>
      <c r="B3009" t="s">
        <v>7481</v>
      </c>
      <c r="C3009" t="str">
        <f t="shared" si="46"/>
        <v>LTTauragės apskritis</v>
      </c>
    </row>
    <row r="3010" spans="1:3">
      <c r="A3010" t="s">
        <v>7476</v>
      </c>
      <c r="B3010" t="s">
        <v>7477</v>
      </c>
      <c r="C3010" t="str">
        <f t="shared" si="46"/>
        <v>LTTelšių apskritis</v>
      </c>
    </row>
    <row r="3011" spans="1:3">
      <c r="A3011" t="s">
        <v>7484</v>
      </c>
      <c r="B3011" t="s">
        <v>7485</v>
      </c>
      <c r="C3011" t="str">
        <f t="shared" ref="C3011:C3074" si="47">LEFT(A3011,2)&amp;B3011</f>
        <v>LTUtenos apskritis</v>
      </c>
    </row>
    <row r="3012" spans="1:3">
      <c r="A3012" t="s">
        <v>7482</v>
      </c>
      <c r="B3012" t="s">
        <v>7483</v>
      </c>
      <c r="C3012" t="str">
        <f t="shared" si="47"/>
        <v>LTVilniaus apskritis</v>
      </c>
    </row>
    <row r="3013" spans="1:3">
      <c r="A3013" t="s">
        <v>7357</v>
      </c>
      <c r="B3013" t="s">
        <v>7358</v>
      </c>
      <c r="C3013" t="str">
        <f t="shared" si="47"/>
        <v>LTAlytaus miestas</v>
      </c>
    </row>
    <row r="3014" spans="1:3">
      <c r="A3014" t="s">
        <v>7359</v>
      </c>
      <c r="B3014" t="s">
        <v>7360</v>
      </c>
      <c r="C3014" t="str">
        <f t="shared" si="47"/>
        <v>LTKauno miestas</v>
      </c>
    </row>
    <row r="3015" spans="1:3">
      <c r="A3015" t="s">
        <v>7361</v>
      </c>
      <c r="B3015" t="s">
        <v>7362</v>
      </c>
      <c r="C3015" t="str">
        <f t="shared" si="47"/>
        <v>LTKlaipėdos miestas</v>
      </c>
    </row>
    <row r="3016" spans="1:3">
      <c r="A3016" t="s">
        <v>7363</v>
      </c>
      <c r="B3016" t="s">
        <v>7364</v>
      </c>
      <c r="C3016" t="str">
        <f t="shared" si="47"/>
        <v>LTPalangos miestas</v>
      </c>
    </row>
    <row r="3017" spans="1:3">
      <c r="A3017" t="s">
        <v>7371</v>
      </c>
      <c r="B3017" t="s">
        <v>7372</v>
      </c>
      <c r="C3017" t="str">
        <f t="shared" si="47"/>
        <v>LTPanevėžio miestas</v>
      </c>
    </row>
    <row r="3018" spans="1:3">
      <c r="A3018" t="s">
        <v>7365</v>
      </c>
      <c r="B3018" t="s">
        <v>7366</v>
      </c>
      <c r="C3018" t="str">
        <f t="shared" si="47"/>
        <v>LTŠiaulių miestas</v>
      </c>
    </row>
    <row r="3019" spans="1:3">
      <c r="A3019" t="s">
        <v>7369</v>
      </c>
      <c r="B3019" t="s">
        <v>7370</v>
      </c>
      <c r="C3019" t="str">
        <f t="shared" si="47"/>
        <v>LTVilniaus miestas</v>
      </c>
    </row>
    <row r="3020" spans="1:3">
      <c r="A3020" t="s">
        <v>7373</v>
      </c>
      <c r="B3020" t="s">
        <v>7374</v>
      </c>
      <c r="C3020" t="str">
        <f t="shared" si="47"/>
        <v>LTAkmenė</v>
      </c>
    </row>
    <row r="3021" spans="1:3">
      <c r="A3021" t="s">
        <v>7367</v>
      </c>
      <c r="B3021" t="s">
        <v>7368</v>
      </c>
      <c r="C3021" t="str">
        <f t="shared" si="47"/>
        <v>LTAlytus</v>
      </c>
    </row>
    <row r="3022" spans="1:3">
      <c r="A3022" t="s">
        <v>7375</v>
      </c>
      <c r="B3022" t="s">
        <v>7376</v>
      </c>
      <c r="C3022" t="str">
        <f t="shared" si="47"/>
        <v>LTAnykščiai</v>
      </c>
    </row>
    <row r="3023" spans="1:3">
      <c r="A3023" t="s">
        <v>7377</v>
      </c>
      <c r="B3023" t="s">
        <v>7378</v>
      </c>
      <c r="C3023" t="str">
        <f t="shared" si="47"/>
        <v>LTBiržai</v>
      </c>
    </row>
    <row r="3024" spans="1:3">
      <c r="A3024" t="s">
        <v>7379</v>
      </c>
      <c r="B3024" t="s">
        <v>7380</v>
      </c>
      <c r="C3024" t="str">
        <f t="shared" si="47"/>
        <v>LTIgnalina</v>
      </c>
    </row>
    <row r="3025" spans="1:3">
      <c r="A3025" t="s">
        <v>7381</v>
      </c>
      <c r="B3025" t="s">
        <v>7382</v>
      </c>
      <c r="C3025" t="str">
        <f t="shared" si="47"/>
        <v>LTJonava</v>
      </c>
    </row>
    <row r="3026" spans="1:3">
      <c r="A3026" t="s">
        <v>7383</v>
      </c>
      <c r="B3026" t="s">
        <v>7384</v>
      </c>
      <c r="C3026" t="str">
        <f t="shared" si="47"/>
        <v>LTJoniškis</v>
      </c>
    </row>
    <row r="3027" spans="1:3">
      <c r="A3027" t="s">
        <v>7385</v>
      </c>
      <c r="B3027" t="s">
        <v>7386</v>
      </c>
      <c r="C3027" t="str">
        <f t="shared" si="47"/>
        <v>LTJurbarkas</v>
      </c>
    </row>
    <row r="3028" spans="1:3">
      <c r="A3028" t="s">
        <v>7387</v>
      </c>
      <c r="B3028" t="s">
        <v>7388</v>
      </c>
      <c r="C3028" t="str">
        <f t="shared" si="47"/>
        <v>LTKaišiadorys</v>
      </c>
    </row>
    <row r="3029" spans="1:3">
      <c r="A3029" t="s">
        <v>7389</v>
      </c>
      <c r="B3029" t="s">
        <v>7390</v>
      </c>
      <c r="C3029" t="str">
        <f t="shared" si="47"/>
        <v>LTKaunas</v>
      </c>
    </row>
    <row r="3030" spans="1:3">
      <c r="A3030" t="s">
        <v>7391</v>
      </c>
      <c r="B3030" t="s">
        <v>7392</v>
      </c>
      <c r="C3030" t="str">
        <f t="shared" si="47"/>
        <v>LTKėdainiai</v>
      </c>
    </row>
    <row r="3031" spans="1:3">
      <c r="A3031" t="s">
        <v>7393</v>
      </c>
      <c r="B3031" t="s">
        <v>7394</v>
      </c>
      <c r="C3031" t="str">
        <f t="shared" si="47"/>
        <v>LTKelmė</v>
      </c>
    </row>
    <row r="3032" spans="1:3">
      <c r="A3032" t="s">
        <v>7395</v>
      </c>
      <c r="B3032" t="s">
        <v>7396</v>
      </c>
      <c r="C3032" t="str">
        <f t="shared" si="47"/>
        <v>LTKlaipėda</v>
      </c>
    </row>
    <row r="3033" spans="1:3">
      <c r="A3033" t="s">
        <v>7397</v>
      </c>
      <c r="B3033" t="s">
        <v>7398</v>
      </c>
      <c r="C3033" t="str">
        <f t="shared" si="47"/>
        <v>LTKretinga</v>
      </c>
    </row>
    <row r="3034" spans="1:3">
      <c r="A3034" t="s">
        <v>7399</v>
      </c>
      <c r="B3034" t="s">
        <v>7400</v>
      </c>
      <c r="C3034" t="str">
        <f t="shared" si="47"/>
        <v>LTKupiškis</v>
      </c>
    </row>
    <row r="3035" spans="1:3">
      <c r="A3035" t="s">
        <v>7401</v>
      </c>
      <c r="B3035" t="s">
        <v>7402</v>
      </c>
      <c r="C3035" t="str">
        <f t="shared" si="47"/>
        <v>LTLazdijai</v>
      </c>
    </row>
    <row r="3036" spans="1:3">
      <c r="A3036" t="s">
        <v>7403</v>
      </c>
      <c r="B3036" t="s">
        <v>7404</v>
      </c>
      <c r="C3036" t="str">
        <f t="shared" si="47"/>
        <v>LTMarijampolė</v>
      </c>
    </row>
    <row r="3037" spans="1:3">
      <c r="A3037" t="s">
        <v>7405</v>
      </c>
      <c r="B3037" t="s">
        <v>7406</v>
      </c>
      <c r="C3037" t="str">
        <f t="shared" si="47"/>
        <v>LTMažeikiai</v>
      </c>
    </row>
    <row r="3038" spans="1:3">
      <c r="A3038" t="s">
        <v>7407</v>
      </c>
      <c r="B3038" t="s">
        <v>7408</v>
      </c>
      <c r="C3038" t="str">
        <f t="shared" si="47"/>
        <v>LTMolėtai</v>
      </c>
    </row>
    <row r="3039" spans="1:3">
      <c r="A3039" t="s">
        <v>7409</v>
      </c>
      <c r="B3039" t="s">
        <v>7410</v>
      </c>
      <c r="C3039" t="str">
        <f t="shared" si="47"/>
        <v>LTPakruojis</v>
      </c>
    </row>
    <row r="3040" spans="1:3">
      <c r="A3040" t="s">
        <v>7411</v>
      </c>
      <c r="B3040" t="s">
        <v>7412</v>
      </c>
      <c r="C3040" t="str">
        <f t="shared" si="47"/>
        <v>LTPanevėžys</v>
      </c>
    </row>
    <row r="3041" spans="1:3">
      <c r="A3041" t="s">
        <v>7413</v>
      </c>
      <c r="B3041" t="s">
        <v>7414</v>
      </c>
      <c r="C3041" t="str">
        <f t="shared" si="47"/>
        <v>LTPasvalys</v>
      </c>
    </row>
    <row r="3042" spans="1:3">
      <c r="A3042" t="s">
        <v>7415</v>
      </c>
      <c r="B3042" t="s">
        <v>7416</v>
      </c>
      <c r="C3042" t="str">
        <f t="shared" si="47"/>
        <v>LTPlungė</v>
      </c>
    </row>
    <row r="3043" spans="1:3">
      <c r="A3043" t="s">
        <v>7417</v>
      </c>
      <c r="B3043" t="s">
        <v>7418</v>
      </c>
      <c r="C3043" t="str">
        <f t="shared" si="47"/>
        <v>LTPrienai</v>
      </c>
    </row>
    <row r="3044" spans="1:3">
      <c r="A3044" t="s">
        <v>7419</v>
      </c>
      <c r="B3044" t="s">
        <v>7420</v>
      </c>
      <c r="C3044" t="str">
        <f t="shared" si="47"/>
        <v>LTRadviliškis</v>
      </c>
    </row>
    <row r="3045" spans="1:3">
      <c r="A3045" t="s">
        <v>7421</v>
      </c>
      <c r="B3045" t="s">
        <v>7422</v>
      </c>
      <c r="C3045" t="str">
        <f t="shared" si="47"/>
        <v>LTRaseiniai</v>
      </c>
    </row>
    <row r="3046" spans="1:3">
      <c r="A3046" t="s">
        <v>7423</v>
      </c>
      <c r="B3046" t="s">
        <v>7424</v>
      </c>
      <c r="C3046" t="str">
        <f t="shared" si="47"/>
        <v>LTRokiškis</v>
      </c>
    </row>
    <row r="3047" spans="1:3">
      <c r="A3047" t="s">
        <v>7425</v>
      </c>
      <c r="B3047" t="s">
        <v>7426</v>
      </c>
      <c r="C3047" t="str">
        <f t="shared" si="47"/>
        <v>LTŠakiai</v>
      </c>
    </row>
    <row r="3048" spans="1:3">
      <c r="A3048" t="s">
        <v>7427</v>
      </c>
      <c r="B3048" t="s">
        <v>7428</v>
      </c>
      <c r="C3048" t="str">
        <f t="shared" si="47"/>
        <v>LTŠalčininkai</v>
      </c>
    </row>
    <row r="3049" spans="1:3">
      <c r="A3049" t="s">
        <v>7429</v>
      </c>
      <c r="B3049" t="s">
        <v>7430</v>
      </c>
      <c r="C3049" t="str">
        <f t="shared" si="47"/>
        <v>LTŠiauliai</v>
      </c>
    </row>
    <row r="3050" spans="1:3">
      <c r="A3050" t="s">
        <v>7431</v>
      </c>
      <c r="B3050" t="s">
        <v>7432</v>
      </c>
      <c r="C3050" t="str">
        <f t="shared" si="47"/>
        <v>LTŠilalė</v>
      </c>
    </row>
    <row r="3051" spans="1:3">
      <c r="A3051" t="s">
        <v>7433</v>
      </c>
      <c r="B3051" t="s">
        <v>7434</v>
      </c>
      <c r="C3051" t="str">
        <f t="shared" si="47"/>
        <v>LTŠilutė</v>
      </c>
    </row>
    <row r="3052" spans="1:3">
      <c r="A3052" t="s">
        <v>7435</v>
      </c>
      <c r="B3052" t="s">
        <v>7436</v>
      </c>
      <c r="C3052" t="str">
        <f t="shared" si="47"/>
        <v>LTŠirvintos</v>
      </c>
    </row>
    <row r="3053" spans="1:3">
      <c r="A3053" t="s">
        <v>7437</v>
      </c>
      <c r="B3053" t="s">
        <v>7438</v>
      </c>
      <c r="C3053" t="str">
        <f t="shared" si="47"/>
        <v>LTSkuodas</v>
      </c>
    </row>
    <row r="3054" spans="1:3">
      <c r="A3054" t="s">
        <v>7439</v>
      </c>
      <c r="B3054" t="s">
        <v>7440</v>
      </c>
      <c r="C3054" t="str">
        <f t="shared" si="47"/>
        <v>LTŠvenčionys</v>
      </c>
    </row>
    <row r="3055" spans="1:3">
      <c r="A3055" t="s">
        <v>7441</v>
      </c>
      <c r="B3055" t="s">
        <v>7442</v>
      </c>
      <c r="C3055" t="str">
        <f t="shared" si="47"/>
        <v>LTTauragė</v>
      </c>
    </row>
    <row r="3056" spans="1:3">
      <c r="A3056" t="s">
        <v>7443</v>
      </c>
      <c r="B3056" t="s">
        <v>7444</v>
      </c>
      <c r="C3056" t="str">
        <f t="shared" si="47"/>
        <v>LTTelšiai</v>
      </c>
    </row>
    <row r="3057" spans="1:3">
      <c r="A3057" t="s">
        <v>7445</v>
      </c>
      <c r="B3057" t="s">
        <v>7446</v>
      </c>
      <c r="C3057" t="str">
        <f t="shared" si="47"/>
        <v>LTTrakai</v>
      </c>
    </row>
    <row r="3058" spans="1:3">
      <c r="A3058" t="s">
        <v>7447</v>
      </c>
      <c r="B3058" t="s">
        <v>7448</v>
      </c>
      <c r="C3058" t="str">
        <f t="shared" si="47"/>
        <v>LTUkmergė</v>
      </c>
    </row>
    <row r="3059" spans="1:3">
      <c r="A3059" t="s">
        <v>7449</v>
      </c>
      <c r="B3059" t="s">
        <v>7450</v>
      </c>
      <c r="C3059" t="str">
        <f t="shared" si="47"/>
        <v>LTUtena</v>
      </c>
    </row>
    <row r="3060" spans="1:3">
      <c r="A3060" t="s">
        <v>7451</v>
      </c>
      <c r="B3060" t="s">
        <v>7452</v>
      </c>
      <c r="C3060" t="str">
        <f t="shared" si="47"/>
        <v>LTVarėna</v>
      </c>
    </row>
    <row r="3061" spans="1:3">
      <c r="A3061" t="s">
        <v>7453</v>
      </c>
      <c r="B3061" t="s">
        <v>7454</v>
      </c>
      <c r="C3061" t="str">
        <f t="shared" si="47"/>
        <v>LTVilkaviškis</v>
      </c>
    </row>
    <row r="3062" spans="1:3">
      <c r="A3062" t="s">
        <v>7455</v>
      </c>
      <c r="B3062" t="s">
        <v>2504</v>
      </c>
      <c r="C3062" t="str">
        <f t="shared" si="47"/>
        <v>LTVilnius</v>
      </c>
    </row>
    <row r="3063" spans="1:3">
      <c r="A3063" t="s">
        <v>7456</v>
      </c>
      <c r="B3063" t="s">
        <v>7457</v>
      </c>
      <c r="C3063" t="str">
        <f t="shared" si="47"/>
        <v>LTZarasai</v>
      </c>
    </row>
    <row r="3064" spans="1:3">
      <c r="A3064" t="s">
        <v>7458</v>
      </c>
      <c r="B3064" t="s">
        <v>7459</v>
      </c>
      <c r="C3064" t="str">
        <f t="shared" si="47"/>
        <v>LTBirštono</v>
      </c>
    </row>
    <row r="3065" spans="1:3">
      <c r="A3065" t="s">
        <v>7460</v>
      </c>
      <c r="B3065" t="s">
        <v>7461</v>
      </c>
      <c r="C3065" t="str">
        <f t="shared" si="47"/>
        <v>LTDruskininkai</v>
      </c>
    </row>
    <row r="3066" spans="1:3">
      <c r="A3066" t="s">
        <v>7462</v>
      </c>
      <c r="B3066" t="s">
        <v>7463</v>
      </c>
      <c r="C3066" t="str">
        <f t="shared" si="47"/>
        <v>LTElektrėnai</v>
      </c>
    </row>
    <row r="3067" spans="1:3">
      <c r="A3067" t="s">
        <v>7464</v>
      </c>
      <c r="B3067" t="s">
        <v>7465</v>
      </c>
      <c r="C3067" t="str">
        <f t="shared" si="47"/>
        <v>LTKalvarijos</v>
      </c>
    </row>
    <row r="3068" spans="1:3">
      <c r="A3068" t="s">
        <v>7466</v>
      </c>
      <c r="B3068" t="s">
        <v>7467</v>
      </c>
      <c r="C3068" t="str">
        <f t="shared" si="47"/>
        <v>LTKazlų Rūdos</v>
      </c>
    </row>
    <row r="3069" spans="1:3">
      <c r="A3069" t="s">
        <v>7468</v>
      </c>
      <c r="B3069" t="s">
        <v>7469</v>
      </c>
      <c r="C3069" t="str">
        <f t="shared" si="47"/>
        <v>LTNeringa</v>
      </c>
    </row>
    <row r="3070" spans="1:3">
      <c r="A3070" t="s">
        <v>7470</v>
      </c>
      <c r="B3070" t="s">
        <v>7471</v>
      </c>
      <c r="C3070" t="str">
        <f t="shared" si="47"/>
        <v>LTPagėgiai</v>
      </c>
    </row>
    <row r="3071" spans="1:3">
      <c r="A3071" t="s">
        <v>7472</v>
      </c>
      <c r="B3071" t="s">
        <v>7473</v>
      </c>
      <c r="C3071" t="str">
        <f t="shared" si="47"/>
        <v>LTRietavo</v>
      </c>
    </row>
    <row r="3072" spans="1:3">
      <c r="A3072" t="s">
        <v>7474</v>
      </c>
      <c r="B3072" t="s">
        <v>7475</v>
      </c>
      <c r="C3072" t="str">
        <f t="shared" si="47"/>
        <v>LTVisaginas</v>
      </c>
    </row>
    <row r="3073" spans="1:3">
      <c r="A3073" t="s">
        <v>7486</v>
      </c>
      <c r="B3073" t="s">
        <v>7487</v>
      </c>
      <c r="C3073" t="str">
        <f t="shared" si="47"/>
        <v>LUCapellen</v>
      </c>
    </row>
    <row r="3074" spans="1:3">
      <c r="A3074" t="s">
        <v>7486</v>
      </c>
      <c r="B3074" t="s">
        <v>7487</v>
      </c>
      <c r="C3074" t="str">
        <f t="shared" si="47"/>
        <v>LUCapellen</v>
      </c>
    </row>
    <row r="3075" spans="1:3">
      <c r="A3075" t="s">
        <v>7486</v>
      </c>
      <c r="B3075" t="s">
        <v>7488</v>
      </c>
      <c r="C3075" t="str">
        <f t="shared" ref="C3075:C3138" si="48">LEFT(A3075,2)&amp;B3075</f>
        <v>LUKapellen</v>
      </c>
    </row>
    <row r="3076" spans="1:3">
      <c r="A3076" t="s">
        <v>7489</v>
      </c>
      <c r="B3076" t="s">
        <v>7490</v>
      </c>
      <c r="C3076" t="str">
        <f t="shared" si="48"/>
        <v>LUClerf</v>
      </c>
    </row>
    <row r="3077" spans="1:3">
      <c r="A3077" t="s">
        <v>7489</v>
      </c>
      <c r="B3077" t="s">
        <v>7491</v>
      </c>
      <c r="C3077" t="str">
        <f t="shared" si="48"/>
        <v>LUClervaux</v>
      </c>
    </row>
    <row r="3078" spans="1:3">
      <c r="A3078" t="s">
        <v>7489</v>
      </c>
      <c r="B3078" t="s">
        <v>7492</v>
      </c>
      <c r="C3078" t="str">
        <f t="shared" si="48"/>
        <v>LUKlierf</v>
      </c>
    </row>
    <row r="3079" spans="1:3">
      <c r="A3079" t="s">
        <v>7493</v>
      </c>
      <c r="B3079" t="s">
        <v>7494</v>
      </c>
      <c r="C3079" t="str">
        <f t="shared" si="48"/>
        <v>LUDiekirch</v>
      </c>
    </row>
    <row r="3080" spans="1:3">
      <c r="A3080" t="s">
        <v>7493</v>
      </c>
      <c r="B3080" t="s">
        <v>7494</v>
      </c>
      <c r="C3080" t="str">
        <f t="shared" si="48"/>
        <v>LUDiekirch</v>
      </c>
    </row>
    <row r="3081" spans="1:3">
      <c r="A3081" t="s">
        <v>7493</v>
      </c>
      <c r="B3081" t="s">
        <v>7495</v>
      </c>
      <c r="C3081" t="str">
        <f t="shared" si="48"/>
        <v>LUDiekrech</v>
      </c>
    </row>
    <row r="3082" spans="1:3">
      <c r="A3082" t="s">
        <v>7496</v>
      </c>
      <c r="B3082" t="s">
        <v>7497</v>
      </c>
      <c r="C3082" t="str">
        <f t="shared" si="48"/>
        <v>LUEchternach</v>
      </c>
    </row>
    <row r="3083" spans="1:3">
      <c r="A3083" t="s">
        <v>7496</v>
      </c>
      <c r="B3083" t="s">
        <v>7497</v>
      </c>
      <c r="C3083" t="str">
        <f t="shared" si="48"/>
        <v>LUEchternach</v>
      </c>
    </row>
    <row r="3084" spans="1:3">
      <c r="A3084" t="s">
        <v>7496</v>
      </c>
      <c r="B3084" t="s">
        <v>7498</v>
      </c>
      <c r="C3084" t="str">
        <f t="shared" si="48"/>
        <v>LUIechternach</v>
      </c>
    </row>
    <row r="3085" spans="1:3">
      <c r="A3085" t="s">
        <v>7499</v>
      </c>
      <c r="B3085" t="s">
        <v>7500</v>
      </c>
      <c r="C3085" t="str">
        <f t="shared" si="48"/>
        <v>LUEsch an der Alzette</v>
      </c>
    </row>
    <row r="3086" spans="1:3">
      <c r="A3086" t="s">
        <v>7499</v>
      </c>
      <c r="B3086" t="s">
        <v>7501</v>
      </c>
      <c r="C3086" t="str">
        <f t="shared" si="48"/>
        <v>LUEsch-sur-Alzette</v>
      </c>
    </row>
    <row r="3087" spans="1:3">
      <c r="A3087" t="s">
        <v>7499</v>
      </c>
      <c r="B3087" t="s">
        <v>7502</v>
      </c>
      <c r="C3087" t="str">
        <f t="shared" si="48"/>
        <v>LUEsch-Uelzecht</v>
      </c>
    </row>
    <row r="3088" spans="1:3">
      <c r="A3088" t="s">
        <v>7503</v>
      </c>
      <c r="B3088" t="s">
        <v>7505</v>
      </c>
      <c r="C3088" t="str">
        <f t="shared" si="48"/>
        <v>LUGrevenmacher</v>
      </c>
    </row>
    <row r="3089" spans="1:3">
      <c r="A3089" t="s">
        <v>7503</v>
      </c>
      <c r="B3089" t="s">
        <v>7505</v>
      </c>
      <c r="C3089" t="str">
        <f t="shared" si="48"/>
        <v>LUGrevenmacher</v>
      </c>
    </row>
    <row r="3090" spans="1:3">
      <c r="A3090" t="s">
        <v>7503</v>
      </c>
      <c r="B3090" t="s">
        <v>7504</v>
      </c>
      <c r="C3090" t="str">
        <f t="shared" si="48"/>
        <v>LUGréivemaacher</v>
      </c>
    </row>
    <row r="3091" spans="1:3">
      <c r="A3091" t="s">
        <v>7506</v>
      </c>
      <c r="B3091" t="s">
        <v>7508</v>
      </c>
      <c r="C3091" t="str">
        <f t="shared" si="48"/>
        <v>LULuxemburg</v>
      </c>
    </row>
    <row r="3092" spans="1:3">
      <c r="A3092" t="s">
        <v>7506</v>
      </c>
      <c r="B3092" t="s">
        <v>2528</v>
      </c>
      <c r="C3092" t="str">
        <f t="shared" si="48"/>
        <v>LULuxembourg</v>
      </c>
    </row>
    <row r="3093" spans="1:3">
      <c r="A3093" t="s">
        <v>7506</v>
      </c>
      <c r="B3093" t="s">
        <v>7507</v>
      </c>
      <c r="C3093" t="str">
        <f t="shared" si="48"/>
        <v>LULëtzebuerg</v>
      </c>
    </row>
    <row r="3094" spans="1:3">
      <c r="A3094" t="s">
        <v>7509</v>
      </c>
      <c r="B3094" t="s">
        <v>7510</v>
      </c>
      <c r="C3094" t="str">
        <f t="shared" si="48"/>
        <v>LUMersch</v>
      </c>
    </row>
    <row r="3095" spans="1:3">
      <c r="A3095" t="s">
        <v>7509</v>
      </c>
      <c r="B3095" t="s">
        <v>7510</v>
      </c>
      <c r="C3095" t="str">
        <f t="shared" si="48"/>
        <v>LUMersch</v>
      </c>
    </row>
    <row r="3096" spans="1:3">
      <c r="A3096" t="s">
        <v>7509</v>
      </c>
      <c r="B3096" t="s">
        <v>7511</v>
      </c>
      <c r="C3096" t="str">
        <f t="shared" si="48"/>
        <v>LUMiersch</v>
      </c>
    </row>
    <row r="3097" spans="1:3">
      <c r="A3097" t="s">
        <v>7512</v>
      </c>
      <c r="B3097" t="s">
        <v>7514</v>
      </c>
      <c r="C3097" t="str">
        <f t="shared" si="48"/>
        <v>LURedingen</v>
      </c>
    </row>
    <row r="3098" spans="1:3">
      <c r="A3098" t="s">
        <v>7512</v>
      </c>
      <c r="B3098" t="s">
        <v>7513</v>
      </c>
      <c r="C3098" t="str">
        <f t="shared" si="48"/>
        <v>LURedange</v>
      </c>
    </row>
    <row r="3099" spans="1:3">
      <c r="A3099" t="s">
        <v>7512</v>
      </c>
      <c r="B3099" t="s">
        <v>7515</v>
      </c>
      <c r="C3099" t="str">
        <f t="shared" si="48"/>
        <v>LURéiden-Atert</v>
      </c>
    </row>
    <row r="3100" spans="1:3">
      <c r="A3100" t="s">
        <v>7516</v>
      </c>
      <c r="B3100" t="s">
        <v>7518</v>
      </c>
      <c r="C3100" t="str">
        <f t="shared" si="48"/>
        <v>LURemich</v>
      </c>
    </row>
    <row r="3101" spans="1:3">
      <c r="A3101" t="s">
        <v>7516</v>
      </c>
      <c r="B3101" t="s">
        <v>7518</v>
      </c>
      <c r="C3101" t="str">
        <f t="shared" si="48"/>
        <v>LURemich</v>
      </c>
    </row>
    <row r="3102" spans="1:3">
      <c r="A3102" t="s">
        <v>7516</v>
      </c>
      <c r="B3102" t="s">
        <v>7517</v>
      </c>
      <c r="C3102" t="str">
        <f t="shared" si="48"/>
        <v>LURéimech</v>
      </c>
    </row>
    <row r="3103" spans="1:3">
      <c r="A3103" t="s">
        <v>7519</v>
      </c>
      <c r="B3103" t="s">
        <v>7521</v>
      </c>
      <c r="C3103" t="str">
        <f t="shared" si="48"/>
        <v>LUVianden</v>
      </c>
    </row>
    <row r="3104" spans="1:3">
      <c r="A3104" t="s">
        <v>7519</v>
      </c>
      <c r="B3104" t="s">
        <v>7521</v>
      </c>
      <c r="C3104" t="str">
        <f t="shared" si="48"/>
        <v>LUVianden</v>
      </c>
    </row>
    <row r="3105" spans="1:3">
      <c r="A3105" t="s">
        <v>7519</v>
      </c>
      <c r="B3105" t="s">
        <v>7520</v>
      </c>
      <c r="C3105" t="str">
        <f t="shared" si="48"/>
        <v>LUVeianen</v>
      </c>
    </row>
    <row r="3106" spans="1:3">
      <c r="A3106" t="s">
        <v>7522</v>
      </c>
      <c r="B3106" t="s">
        <v>7523</v>
      </c>
      <c r="C3106" t="str">
        <f t="shared" si="48"/>
        <v>LUWiltz</v>
      </c>
    </row>
    <row r="3107" spans="1:3">
      <c r="A3107" t="s">
        <v>7522</v>
      </c>
      <c r="B3107" t="s">
        <v>7523</v>
      </c>
      <c r="C3107" t="str">
        <f t="shared" si="48"/>
        <v>LUWiltz</v>
      </c>
    </row>
    <row r="3108" spans="1:3">
      <c r="A3108" t="s">
        <v>7522</v>
      </c>
      <c r="B3108" t="s">
        <v>7524</v>
      </c>
      <c r="C3108" t="str">
        <f t="shared" si="48"/>
        <v>LUWolz</v>
      </c>
    </row>
    <row r="3109" spans="1:3">
      <c r="A3109" t="s">
        <v>7601</v>
      </c>
      <c r="B3109" t="s">
        <v>7602</v>
      </c>
      <c r="C3109" t="str">
        <f t="shared" si="48"/>
        <v>LVAglonas novads</v>
      </c>
    </row>
    <row r="3110" spans="1:3">
      <c r="A3110" t="s">
        <v>7671</v>
      </c>
      <c r="B3110" t="s">
        <v>7672</v>
      </c>
      <c r="C3110" t="str">
        <f t="shared" si="48"/>
        <v>LVAizkraukles novads</v>
      </c>
    </row>
    <row r="3111" spans="1:3">
      <c r="A3111" t="s">
        <v>7707</v>
      </c>
      <c r="B3111" t="s">
        <v>7708</v>
      </c>
      <c r="C3111" t="str">
        <f t="shared" si="48"/>
        <v>LVAizputes novads</v>
      </c>
    </row>
    <row r="3112" spans="1:3">
      <c r="A3112" t="s">
        <v>7741</v>
      </c>
      <c r="B3112" t="s">
        <v>7742</v>
      </c>
      <c r="C3112" t="str">
        <f t="shared" si="48"/>
        <v>LVAknīstes novads</v>
      </c>
    </row>
    <row r="3113" spans="1:3">
      <c r="A3113" t="s">
        <v>7673</v>
      </c>
      <c r="B3113" t="s">
        <v>7674</v>
      </c>
      <c r="C3113" t="str">
        <f t="shared" si="48"/>
        <v>LVAlojas novads</v>
      </c>
    </row>
    <row r="3114" spans="1:3">
      <c r="A3114" t="s">
        <v>7539</v>
      </c>
      <c r="B3114" t="s">
        <v>7540</v>
      </c>
      <c r="C3114" t="str">
        <f t="shared" si="48"/>
        <v>LVAlsungas novads</v>
      </c>
    </row>
    <row r="3115" spans="1:3">
      <c r="A3115" t="s">
        <v>7675</v>
      </c>
      <c r="B3115" t="s">
        <v>7676</v>
      </c>
      <c r="C3115" t="str">
        <f t="shared" si="48"/>
        <v>LVAlūksnes novads</v>
      </c>
    </row>
    <row r="3116" spans="1:3">
      <c r="A3116" t="s">
        <v>7677</v>
      </c>
      <c r="B3116" t="s">
        <v>7678</v>
      </c>
      <c r="C3116" t="str">
        <f t="shared" si="48"/>
        <v>LVAmatas novads</v>
      </c>
    </row>
    <row r="3117" spans="1:3">
      <c r="A3117" t="s">
        <v>7709</v>
      </c>
      <c r="B3117" t="s">
        <v>7710</v>
      </c>
      <c r="C3117" t="str">
        <f t="shared" si="48"/>
        <v>LVApes novads</v>
      </c>
    </row>
    <row r="3118" spans="1:3">
      <c r="A3118" t="s">
        <v>7629</v>
      </c>
      <c r="B3118" t="s">
        <v>7630</v>
      </c>
      <c r="C3118" t="str">
        <f t="shared" si="48"/>
        <v>LVAuces novads</v>
      </c>
    </row>
    <row r="3119" spans="1:3">
      <c r="A3119" t="s">
        <v>7743</v>
      </c>
      <c r="B3119" t="s">
        <v>7744</v>
      </c>
      <c r="C3119" t="str">
        <f t="shared" si="48"/>
        <v>LVĀdažu novads</v>
      </c>
    </row>
    <row r="3120" spans="1:3">
      <c r="A3120" t="s">
        <v>7637</v>
      </c>
      <c r="B3120" t="s">
        <v>7638</v>
      </c>
      <c r="C3120" t="str">
        <f t="shared" si="48"/>
        <v>LVBabītes novads</v>
      </c>
    </row>
    <row r="3121" spans="1:3">
      <c r="A3121" t="s">
        <v>7575</v>
      </c>
      <c r="B3121" t="s">
        <v>7576</v>
      </c>
      <c r="C3121" t="str">
        <f t="shared" si="48"/>
        <v>LVBaldones novads</v>
      </c>
    </row>
    <row r="3122" spans="1:3">
      <c r="A3122" t="s">
        <v>7639</v>
      </c>
      <c r="B3122" t="s">
        <v>7640</v>
      </c>
      <c r="C3122" t="str">
        <f t="shared" si="48"/>
        <v>LVBaltinavas novads</v>
      </c>
    </row>
    <row r="3123" spans="1:3">
      <c r="A3123" t="s">
        <v>7679</v>
      </c>
      <c r="B3123" t="s">
        <v>7680</v>
      </c>
      <c r="C3123" t="str">
        <f t="shared" si="48"/>
        <v>LVBalvu novads</v>
      </c>
    </row>
    <row r="3124" spans="1:3">
      <c r="A3124" t="s">
        <v>7711</v>
      </c>
      <c r="B3124" t="s">
        <v>7712</v>
      </c>
      <c r="C3124" t="str">
        <f t="shared" si="48"/>
        <v>LVBauskas novads</v>
      </c>
    </row>
    <row r="3125" spans="1:3">
      <c r="A3125" t="s">
        <v>7631</v>
      </c>
      <c r="B3125" t="s">
        <v>7632</v>
      </c>
      <c r="C3125" t="str">
        <f t="shared" si="48"/>
        <v>LVBeverīnas novads</v>
      </c>
    </row>
    <row r="3126" spans="1:3">
      <c r="A3126" t="s">
        <v>7745</v>
      </c>
      <c r="B3126" t="s">
        <v>7746</v>
      </c>
      <c r="C3126" t="str">
        <f t="shared" si="48"/>
        <v>LVBrocēnu novads</v>
      </c>
    </row>
    <row r="3127" spans="1:3">
      <c r="A3127" t="s">
        <v>7641</v>
      </c>
      <c r="B3127" t="s">
        <v>7642</v>
      </c>
      <c r="C3127" t="str">
        <f t="shared" si="48"/>
        <v>LVBurtnieku novads</v>
      </c>
    </row>
    <row r="3128" spans="1:3">
      <c r="A3128" t="s">
        <v>7643</v>
      </c>
      <c r="B3128" t="s">
        <v>7644</v>
      </c>
      <c r="C3128" t="str">
        <f t="shared" si="48"/>
        <v>LVCarnikavas novads</v>
      </c>
    </row>
    <row r="3129" spans="1:3">
      <c r="A3129" t="s">
        <v>7713</v>
      </c>
      <c r="B3129" t="s">
        <v>7714</v>
      </c>
      <c r="C3129" t="str">
        <f t="shared" si="48"/>
        <v>LVCesvaines novads</v>
      </c>
    </row>
    <row r="3130" spans="1:3">
      <c r="A3130" t="s">
        <v>7645</v>
      </c>
      <c r="B3130" t="s">
        <v>7646</v>
      </c>
      <c r="C3130" t="str">
        <f t="shared" si="48"/>
        <v>LVCēsu novads</v>
      </c>
    </row>
    <row r="3131" spans="1:3">
      <c r="A3131" t="s">
        <v>7577</v>
      </c>
      <c r="B3131" t="s">
        <v>7578</v>
      </c>
      <c r="C3131" t="str">
        <f t="shared" si="48"/>
        <v>LVCiblas novads</v>
      </c>
    </row>
    <row r="3132" spans="1:3">
      <c r="A3132" t="s">
        <v>7681</v>
      </c>
      <c r="B3132" t="s">
        <v>7682</v>
      </c>
      <c r="C3132" t="str">
        <f t="shared" si="48"/>
        <v>LVDagdas novads</v>
      </c>
    </row>
    <row r="3133" spans="1:3">
      <c r="A3133" t="s">
        <v>7579</v>
      </c>
      <c r="B3133" t="s">
        <v>7580</v>
      </c>
      <c r="C3133" t="str">
        <f t="shared" si="48"/>
        <v>LVDaugavpils novads</v>
      </c>
    </row>
    <row r="3134" spans="1:3">
      <c r="A3134" t="s">
        <v>7581</v>
      </c>
      <c r="B3134" t="s">
        <v>7582</v>
      </c>
      <c r="C3134" t="str">
        <f t="shared" si="48"/>
        <v>LVDobeles novads</v>
      </c>
    </row>
    <row r="3135" spans="1:3">
      <c r="A3135" t="s">
        <v>7683</v>
      </c>
      <c r="B3135" t="s">
        <v>7684</v>
      </c>
      <c r="C3135" t="str">
        <f t="shared" si="48"/>
        <v>LVDundagas novads</v>
      </c>
    </row>
    <row r="3136" spans="1:3">
      <c r="A3136" t="s">
        <v>7747</v>
      </c>
      <c r="B3136" t="s">
        <v>7748</v>
      </c>
      <c r="C3136" t="str">
        <f t="shared" si="48"/>
        <v>LVDurbes novads</v>
      </c>
    </row>
    <row r="3137" spans="1:3">
      <c r="A3137" t="s">
        <v>7583</v>
      </c>
      <c r="B3137" t="s">
        <v>7584</v>
      </c>
      <c r="C3137" t="str">
        <f t="shared" si="48"/>
        <v>LVEngures novads</v>
      </c>
    </row>
    <row r="3138" spans="1:3">
      <c r="A3138" t="s">
        <v>7541</v>
      </c>
      <c r="B3138" t="s">
        <v>7542</v>
      </c>
      <c r="C3138" t="str">
        <f t="shared" si="48"/>
        <v>LVĒrgļu novads</v>
      </c>
    </row>
    <row r="3139" spans="1:3">
      <c r="A3139" t="s">
        <v>7647</v>
      </c>
      <c r="B3139" t="s">
        <v>7648</v>
      </c>
      <c r="C3139" t="str">
        <f t="shared" ref="C3139:C3202" si="49">LEFT(A3139,2)&amp;B3139</f>
        <v>LVGarkalnes novads</v>
      </c>
    </row>
    <row r="3140" spans="1:3">
      <c r="A3140" t="s">
        <v>7603</v>
      </c>
      <c r="B3140" t="s">
        <v>7604</v>
      </c>
      <c r="C3140" t="str">
        <f t="shared" si="49"/>
        <v>LVGrobiņas novads</v>
      </c>
    </row>
    <row r="3141" spans="1:3">
      <c r="A3141" t="s">
        <v>7605</v>
      </c>
      <c r="B3141" t="s">
        <v>7606</v>
      </c>
      <c r="C3141" t="str">
        <f t="shared" si="49"/>
        <v>LVGulbenes novads</v>
      </c>
    </row>
    <row r="3142" spans="1:3">
      <c r="A3142" t="s">
        <v>7715</v>
      </c>
      <c r="B3142" t="s">
        <v>7716</v>
      </c>
      <c r="C3142" t="str">
        <f t="shared" si="49"/>
        <v>LVIecavas novads</v>
      </c>
    </row>
    <row r="3143" spans="1:3">
      <c r="A3143" t="s">
        <v>7633</v>
      </c>
      <c r="B3143" t="s">
        <v>7634</v>
      </c>
      <c r="C3143" t="str">
        <f t="shared" si="49"/>
        <v>LVIkšķiles novads</v>
      </c>
    </row>
    <row r="3144" spans="1:3">
      <c r="A3144" t="s">
        <v>7685</v>
      </c>
      <c r="B3144" t="s">
        <v>7686</v>
      </c>
      <c r="C3144" t="str">
        <f t="shared" si="49"/>
        <v>LVIlūkstes novads</v>
      </c>
    </row>
    <row r="3145" spans="1:3">
      <c r="A3145" t="s">
        <v>7543</v>
      </c>
      <c r="B3145" t="s">
        <v>7544</v>
      </c>
      <c r="C3145" t="str">
        <f t="shared" si="49"/>
        <v>LVInčukalna novads</v>
      </c>
    </row>
    <row r="3146" spans="1:3">
      <c r="A3146" t="s">
        <v>7717</v>
      </c>
      <c r="B3146" t="s">
        <v>7718</v>
      </c>
      <c r="C3146" t="str">
        <f t="shared" si="49"/>
        <v>LVJaunjelgavas novads</v>
      </c>
    </row>
    <row r="3147" spans="1:3">
      <c r="A3147" t="s">
        <v>7545</v>
      </c>
      <c r="B3147" t="s">
        <v>7546</v>
      </c>
      <c r="C3147" t="str">
        <f t="shared" si="49"/>
        <v>LVJaunpiebalgas novads</v>
      </c>
    </row>
    <row r="3148" spans="1:3">
      <c r="A3148" t="s">
        <v>7719</v>
      </c>
      <c r="B3148" t="s">
        <v>7720</v>
      </c>
      <c r="C3148" t="str">
        <f t="shared" si="49"/>
        <v>LVJaunpils novads</v>
      </c>
    </row>
    <row r="3149" spans="1:3">
      <c r="A3149" t="s">
        <v>7721</v>
      </c>
      <c r="B3149" t="s">
        <v>7722</v>
      </c>
      <c r="C3149" t="str">
        <f t="shared" si="49"/>
        <v>LVJelgavas novads</v>
      </c>
    </row>
    <row r="3150" spans="1:3">
      <c r="A3150" t="s">
        <v>7723</v>
      </c>
      <c r="B3150" t="s">
        <v>7724</v>
      </c>
      <c r="C3150" t="str">
        <f t="shared" si="49"/>
        <v>LVJēkabpils novads</v>
      </c>
    </row>
    <row r="3151" spans="1:3">
      <c r="A3151" t="s">
        <v>7547</v>
      </c>
      <c r="B3151" t="s">
        <v>7548</v>
      </c>
      <c r="C3151" t="str">
        <f t="shared" si="49"/>
        <v>LVKandavas novads</v>
      </c>
    </row>
    <row r="3152" spans="1:3">
      <c r="A3152" t="s">
        <v>7725</v>
      </c>
      <c r="B3152" t="s">
        <v>7726</v>
      </c>
      <c r="C3152" t="str">
        <f t="shared" si="49"/>
        <v>LVKārsavas novads</v>
      </c>
    </row>
    <row r="3153" spans="1:3">
      <c r="A3153" t="s">
        <v>7585</v>
      </c>
      <c r="B3153" t="s">
        <v>7586</v>
      </c>
      <c r="C3153" t="str">
        <f t="shared" si="49"/>
        <v>LVKocēnu novads</v>
      </c>
    </row>
    <row r="3154" spans="1:3">
      <c r="A3154" t="s">
        <v>7607</v>
      </c>
      <c r="B3154" t="s">
        <v>7608</v>
      </c>
      <c r="C3154" t="str">
        <f t="shared" si="49"/>
        <v>LVKokneses novads</v>
      </c>
    </row>
    <row r="3155" spans="1:3">
      <c r="A3155" t="s">
        <v>7687</v>
      </c>
      <c r="B3155" t="s">
        <v>7688</v>
      </c>
      <c r="C3155" t="str">
        <f t="shared" si="49"/>
        <v>LVKrāslavas novads</v>
      </c>
    </row>
    <row r="3156" spans="1:3">
      <c r="A3156" t="s">
        <v>7689</v>
      </c>
      <c r="B3156" t="s">
        <v>7690</v>
      </c>
      <c r="C3156" t="str">
        <f t="shared" si="49"/>
        <v>LVKrimuldas novads</v>
      </c>
    </row>
    <row r="3157" spans="1:3">
      <c r="A3157" t="s">
        <v>7609</v>
      </c>
      <c r="B3157" t="s">
        <v>7610</v>
      </c>
      <c r="C3157" t="str">
        <f t="shared" si="49"/>
        <v>LVKrustpils novads</v>
      </c>
    </row>
    <row r="3158" spans="1:3">
      <c r="A3158" t="s">
        <v>7549</v>
      </c>
      <c r="B3158" t="s">
        <v>7550</v>
      </c>
      <c r="C3158" t="str">
        <f t="shared" si="49"/>
        <v>LVKuldīgas novads</v>
      </c>
    </row>
    <row r="3159" spans="1:3">
      <c r="A3159" t="s">
        <v>7649</v>
      </c>
      <c r="B3159" t="s">
        <v>7650</v>
      </c>
      <c r="C3159" t="str">
        <f t="shared" si="49"/>
        <v>LVĶeguma novads</v>
      </c>
    </row>
    <row r="3160" spans="1:3">
      <c r="A3160" t="s">
        <v>7727</v>
      </c>
      <c r="B3160" t="s">
        <v>7728</v>
      </c>
      <c r="C3160" t="str">
        <f t="shared" si="49"/>
        <v>LVĶekavas novads</v>
      </c>
    </row>
    <row r="3161" spans="1:3">
      <c r="A3161" t="s">
        <v>7611</v>
      </c>
      <c r="B3161" t="s">
        <v>7612</v>
      </c>
      <c r="C3161" t="str">
        <f t="shared" si="49"/>
        <v>LVLielvārdes novads</v>
      </c>
    </row>
    <row r="3162" spans="1:3">
      <c r="A3162" t="s">
        <v>7691</v>
      </c>
      <c r="B3162" t="s">
        <v>7692</v>
      </c>
      <c r="C3162" t="str">
        <f t="shared" si="49"/>
        <v>LVLimbažu novads</v>
      </c>
    </row>
    <row r="3163" spans="1:3">
      <c r="A3163" t="s">
        <v>7551</v>
      </c>
      <c r="B3163" t="s">
        <v>7552</v>
      </c>
      <c r="C3163" t="str">
        <f t="shared" si="49"/>
        <v>LVLīgatnes novads</v>
      </c>
    </row>
    <row r="3164" spans="1:3">
      <c r="A3164" t="s">
        <v>7693</v>
      </c>
      <c r="B3164" t="s">
        <v>7694</v>
      </c>
      <c r="C3164" t="str">
        <f t="shared" si="49"/>
        <v>LVLīvānu novads</v>
      </c>
    </row>
    <row r="3165" spans="1:3">
      <c r="A3165" t="s">
        <v>7729</v>
      </c>
      <c r="B3165" t="s">
        <v>7730</v>
      </c>
      <c r="C3165" t="str">
        <f t="shared" si="49"/>
        <v>LVLubānas novads</v>
      </c>
    </row>
    <row r="3166" spans="1:3">
      <c r="A3166" t="s">
        <v>7651</v>
      </c>
      <c r="B3166" t="s">
        <v>7652</v>
      </c>
      <c r="C3166" t="str">
        <f t="shared" si="49"/>
        <v>LVLudzas novads</v>
      </c>
    </row>
    <row r="3167" spans="1:3">
      <c r="A3167" t="s">
        <v>7587</v>
      </c>
      <c r="B3167" t="s">
        <v>7588</v>
      </c>
      <c r="C3167" t="str">
        <f t="shared" si="49"/>
        <v>LVMadonas novads</v>
      </c>
    </row>
    <row r="3168" spans="1:3">
      <c r="A3168" t="s">
        <v>7695</v>
      </c>
      <c r="B3168" t="s">
        <v>7696</v>
      </c>
      <c r="C3168" t="str">
        <f t="shared" si="49"/>
        <v>LVMazsalacas novads</v>
      </c>
    </row>
    <row r="3169" spans="1:3">
      <c r="A3169" t="s">
        <v>7613</v>
      </c>
      <c r="B3169" t="s">
        <v>7614</v>
      </c>
      <c r="C3169" t="str">
        <f t="shared" si="49"/>
        <v>LVMālpils novads</v>
      </c>
    </row>
    <row r="3170" spans="1:3">
      <c r="A3170" t="s">
        <v>7731</v>
      </c>
      <c r="B3170" t="s">
        <v>7732</v>
      </c>
      <c r="C3170" t="str">
        <f t="shared" si="49"/>
        <v>LVMārupes novads</v>
      </c>
    </row>
    <row r="3171" spans="1:3">
      <c r="A3171" t="s">
        <v>7653</v>
      </c>
      <c r="B3171" t="s">
        <v>7654</v>
      </c>
      <c r="C3171" t="str">
        <f t="shared" si="49"/>
        <v>LVMērsraga novads</v>
      </c>
    </row>
    <row r="3172" spans="1:3">
      <c r="A3172" t="s">
        <v>7749</v>
      </c>
      <c r="B3172" t="s">
        <v>7750</v>
      </c>
      <c r="C3172" t="str">
        <f t="shared" si="49"/>
        <v>LVNaukšēnu novads</v>
      </c>
    </row>
    <row r="3173" spans="1:3">
      <c r="A3173" t="s">
        <v>7553</v>
      </c>
      <c r="B3173" t="s">
        <v>7554</v>
      </c>
      <c r="C3173" t="str">
        <f t="shared" si="49"/>
        <v>LVNeretas novads</v>
      </c>
    </row>
    <row r="3174" spans="1:3">
      <c r="A3174" t="s">
        <v>7655</v>
      </c>
      <c r="B3174" t="s">
        <v>7656</v>
      </c>
      <c r="C3174" t="str">
        <f t="shared" si="49"/>
        <v>LVNīcas novads</v>
      </c>
    </row>
    <row r="3175" spans="1:3">
      <c r="A3175" t="s">
        <v>7657</v>
      </c>
      <c r="B3175" t="s">
        <v>7658</v>
      </c>
      <c r="C3175" t="str">
        <f t="shared" si="49"/>
        <v>LVOgres novads</v>
      </c>
    </row>
    <row r="3176" spans="1:3">
      <c r="A3176" t="s">
        <v>7635</v>
      </c>
      <c r="B3176" t="s">
        <v>7636</v>
      </c>
      <c r="C3176" t="str">
        <f t="shared" si="49"/>
        <v>LVOlaines novads</v>
      </c>
    </row>
    <row r="3177" spans="1:3">
      <c r="A3177" t="s">
        <v>7589</v>
      </c>
      <c r="B3177" t="s">
        <v>7590</v>
      </c>
      <c r="C3177" t="str">
        <f t="shared" si="49"/>
        <v>LVOzolnieku novads</v>
      </c>
    </row>
    <row r="3178" spans="1:3">
      <c r="A3178" t="s">
        <v>7659</v>
      </c>
      <c r="B3178" t="s">
        <v>7660</v>
      </c>
      <c r="C3178" t="str">
        <f t="shared" si="49"/>
        <v>LVPārgaujas novads</v>
      </c>
    </row>
    <row r="3179" spans="1:3">
      <c r="A3179" t="s">
        <v>7615</v>
      </c>
      <c r="B3179" t="s">
        <v>7616</v>
      </c>
      <c r="C3179" t="str">
        <f t="shared" si="49"/>
        <v>LVPāvilostas novads</v>
      </c>
    </row>
    <row r="3180" spans="1:3">
      <c r="A3180" t="s">
        <v>7555</v>
      </c>
      <c r="B3180" t="s">
        <v>7556</v>
      </c>
      <c r="C3180" t="str">
        <f t="shared" si="49"/>
        <v>LVPļaviņu novads</v>
      </c>
    </row>
    <row r="3181" spans="1:3">
      <c r="A3181" t="s">
        <v>7617</v>
      </c>
      <c r="B3181" t="s">
        <v>7618</v>
      </c>
      <c r="C3181" t="str">
        <f t="shared" si="49"/>
        <v>LVPreiļu novads</v>
      </c>
    </row>
    <row r="3182" spans="1:3">
      <c r="A3182" t="s">
        <v>7733</v>
      </c>
      <c r="B3182" t="s">
        <v>7734</v>
      </c>
      <c r="C3182" t="str">
        <f t="shared" si="49"/>
        <v>LVPriekules novads</v>
      </c>
    </row>
    <row r="3183" spans="1:3">
      <c r="A3183" t="s">
        <v>7525</v>
      </c>
      <c r="B3183" t="s">
        <v>7526</v>
      </c>
      <c r="C3183" t="str">
        <f t="shared" si="49"/>
        <v>LVPriekuļu novads</v>
      </c>
    </row>
    <row r="3184" spans="1:3">
      <c r="A3184" t="s">
        <v>7527</v>
      </c>
      <c r="B3184" t="s">
        <v>7528</v>
      </c>
      <c r="C3184" t="str">
        <f t="shared" si="49"/>
        <v>LVRaunas novads</v>
      </c>
    </row>
    <row r="3185" spans="1:3">
      <c r="A3185" t="s">
        <v>7557</v>
      </c>
      <c r="B3185" t="s">
        <v>7558</v>
      </c>
      <c r="C3185" t="str">
        <f t="shared" si="49"/>
        <v>LVRēzeknes novads</v>
      </c>
    </row>
    <row r="3186" spans="1:3">
      <c r="A3186" t="s">
        <v>7697</v>
      </c>
      <c r="B3186" t="s">
        <v>7698</v>
      </c>
      <c r="C3186" t="str">
        <f t="shared" si="49"/>
        <v>LVRiebiņu novads</v>
      </c>
    </row>
    <row r="3187" spans="1:3">
      <c r="A3187" t="s">
        <v>7559</v>
      </c>
      <c r="B3187" t="s">
        <v>7560</v>
      </c>
      <c r="C3187" t="str">
        <f t="shared" si="49"/>
        <v>LVRojas novads</v>
      </c>
    </row>
    <row r="3188" spans="1:3">
      <c r="A3188" t="s">
        <v>7699</v>
      </c>
      <c r="B3188" t="s">
        <v>7700</v>
      </c>
      <c r="C3188" t="str">
        <f t="shared" si="49"/>
        <v>LVRopažu novads</v>
      </c>
    </row>
    <row r="3189" spans="1:3">
      <c r="A3189" t="s">
        <v>7619</v>
      </c>
      <c r="B3189" t="s">
        <v>7620</v>
      </c>
      <c r="C3189" t="str">
        <f t="shared" si="49"/>
        <v>LVRucavas novads</v>
      </c>
    </row>
    <row r="3190" spans="1:3">
      <c r="A3190" t="s">
        <v>7591</v>
      </c>
      <c r="B3190" t="s">
        <v>7592</v>
      </c>
      <c r="C3190" t="str">
        <f t="shared" si="49"/>
        <v>LVRugāju novads</v>
      </c>
    </row>
    <row r="3191" spans="1:3">
      <c r="A3191" t="s">
        <v>7701</v>
      </c>
      <c r="B3191" t="s">
        <v>7702</v>
      </c>
      <c r="C3191" t="str">
        <f t="shared" si="49"/>
        <v>LVRundāles novads</v>
      </c>
    </row>
    <row r="3192" spans="1:3">
      <c r="A3192" t="s">
        <v>7735</v>
      </c>
      <c r="B3192" t="s">
        <v>7736</v>
      </c>
      <c r="C3192" t="str">
        <f t="shared" si="49"/>
        <v>LVRūjienas novads</v>
      </c>
    </row>
    <row r="3193" spans="1:3">
      <c r="A3193" t="s">
        <v>7593</v>
      </c>
      <c r="B3193" t="s">
        <v>7594</v>
      </c>
      <c r="C3193" t="str">
        <f t="shared" si="49"/>
        <v>LVSalas novads</v>
      </c>
    </row>
    <row r="3194" spans="1:3">
      <c r="A3194" t="s">
        <v>7703</v>
      </c>
      <c r="B3194" t="s">
        <v>7704</v>
      </c>
      <c r="C3194" t="str">
        <f t="shared" si="49"/>
        <v>LVSalacgrīvas novads</v>
      </c>
    </row>
    <row r="3195" spans="1:3">
      <c r="A3195" t="s">
        <v>7561</v>
      </c>
      <c r="B3195" t="s">
        <v>7562</v>
      </c>
      <c r="C3195" t="str">
        <f t="shared" si="49"/>
        <v>LVSalaspils novads</v>
      </c>
    </row>
    <row r="3196" spans="1:3">
      <c r="A3196" t="s">
        <v>7529</v>
      </c>
      <c r="B3196" t="s">
        <v>7530</v>
      </c>
      <c r="C3196" t="str">
        <f t="shared" si="49"/>
        <v>LVSaldus novads</v>
      </c>
    </row>
    <row r="3197" spans="1:3">
      <c r="A3197" t="s">
        <v>7563</v>
      </c>
      <c r="B3197" t="s">
        <v>7564</v>
      </c>
      <c r="C3197" t="str">
        <f t="shared" si="49"/>
        <v>LVSaulkrastu novads</v>
      </c>
    </row>
    <row r="3198" spans="1:3">
      <c r="A3198" t="s">
        <v>7621</v>
      </c>
      <c r="B3198" t="s">
        <v>7622</v>
      </c>
      <c r="C3198" t="str">
        <f t="shared" si="49"/>
        <v>LVSējas novads</v>
      </c>
    </row>
    <row r="3199" spans="1:3">
      <c r="A3199" t="s">
        <v>7565</v>
      </c>
      <c r="B3199" t="s">
        <v>7566</v>
      </c>
      <c r="C3199" t="str">
        <f t="shared" si="49"/>
        <v>LVSiguldas novads</v>
      </c>
    </row>
    <row r="3200" spans="1:3">
      <c r="A3200" t="s">
        <v>7595</v>
      </c>
      <c r="B3200" t="s">
        <v>7596</v>
      </c>
      <c r="C3200" t="str">
        <f t="shared" si="49"/>
        <v>LVSkrīveru novads</v>
      </c>
    </row>
    <row r="3201" spans="1:3">
      <c r="A3201" t="s">
        <v>7661</v>
      </c>
      <c r="B3201" t="s">
        <v>7662</v>
      </c>
      <c r="C3201" t="str">
        <f t="shared" si="49"/>
        <v>LVSkrundas novads</v>
      </c>
    </row>
    <row r="3202" spans="1:3">
      <c r="A3202" t="s">
        <v>7567</v>
      </c>
      <c r="B3202" t="s">
        <v>7568</v>
      </c>
      <c r="C3202" t="str">
        <f t="shared" si="49"/>
        <v>LVSmiltenes novads</v>
      </c>
    </row>
    <row r="3203" spans="1:3">
      <c r="A3203" t="s">
        <v>7663</v>
      </c>
      <c r="B3203" t="s">
        <v>7664</v>
      </c>
      <c r="C3203" t="str">
        <f t="shared" ref="C3203:C3266" si="50">LEFT(A3203,2)&amp;B3203</f>
        <v>LVStopiņu novads</v>
      </c>
    </row>
    <row r="3204" spans="1:3">
      <c r="A3204" t="s">
        <v>7665</v>
      </c>
      <c r="B3204" t="s">
        <v>7666</v>
      </c>
      <c r="C3204" t="str">
        <f t="shared" si="50"/>
        <v>LVStrenču novads</v>
      </c>
    </row>
    <row r="3205" spans="1:3">
      <c r="A3205" t="s">
        <v>7531</v>
      </c>
      <c r="B3205" t="s">
        <v>7532</v>
      </c>
      <c r="C3205" t="str">
        <f t="shared" si="50"/>
        <v>LVTalsu novads</v>
      </c>
    </row>
    <row r="3206" spans="1:3">
      <c r="A3206" t="s">
        <v>7623</v>
      </c>
      <c r="B3206" t="s">
        <v>7624</v>
      </c>
      <c r="C3206" t="str">
        <f t="shared" si="50"/>
        <v>LVTērvetes novads</v>
      </c>
    </row>
    <row r="3207" spans="1:3">
      <c r="A3207" t="s">
        <v>7667</v>
      </c>
      <c r="B3207" t="s">
        <v>7668</v>
      </c>
      <c r="C3207" t="str">
        <f t="shared" si="50"/>
        <v>LVTukuma novads</v>
      </c>
    </row>
    <row r="3208" spans="1:3">
      <c r="A3208" t="s">
        <v>7569</v>
      </c>
      <c r="B3208" t="s">
        <v>7570</v>
      </c>
      <c r="C3208" t="str">
        <f t="shared" si="50"/>
        <v>LVVaiņodes novads</v>
      </c>
    </row>
    <row r="3209" spans="1:3">
      <c r="A3209" t="s">
        <v>7751</v>
      </c>
      <c r="B3209" t="s">
        <v>7752</v>
      </c>
      <c r="C3209" t="str">
        <f t="shared" si="50"/>
        <v>LVValkas novads</v>
      </c>
    </row>
    <row r="3210" spans="1:3">
      <c r="A3210" t="s">
        <v>7669</v>
      </c>
      <c r="B3210" t="s">
        <v>7670</v>
      </c>
      <c r="C3210" t="str">
        <f t="shared" si="50"/>
        <v>LVVarakļānu novads</v>
      </c>
    </row>
    <row r="3211" spans="1:3">
      <c r="A3211" t="s">
        <v>7597</v>
      </c>
      <c r="B3211" t="s">
        <v>7598</v>
      </c>
      <c r="C3211" t="str">
        <f t="shared" si="50"/>
        <v>LVVārkavas novads</v>
      </c>
    </row>
    <row r="3212" spans="1:3">
      <c r="A3212" t="s">
        <v>7571</v>
      </c>
      <c r="B3212" t="s">
        <v>7572</v>
      </c>
      <c r="C3212" t="str">
        <f t="shared" si="50"/>
        <v>LVVecpiebalgas novads</v>
      </c>
    </row>
    <row r="3213" spans="1:3">
      <c r="A3213" t="s">
        <v>7753</v>
      </c>
      <c r="B3213" t="s">
        <v>7754</v>
      </c>
      <c r="C3213" t="str">
        <f t="shared" si="50"/>
        <v>LVVecumnieku novads</v>
      </c>
    </row>
    <row r="3214" spans="1:3">
      <c r="A3214" t="s">
        <v>7737</v>
      </c>
      <c r="B3214" t="s">
        <v>7738</v>
      </c>
      <c r="C3214" t="str">
        <f t="shared" si="50"/>
        <v>LVVentspils novads</v>
      </c>
    </row>
    <row r="3215" spans="1:3">
      <c r="A3215" t="s">
        <v>7533</v>
      </c>
      <c r="B3215" t="s">
        <v>7534</v>
      </c>
      <c r="C3215" t="str">
        <f t="shared" si="50"/>
        <v>LVViesītes novads</v>
      </c>
    </row>
    <row r="3216" spans="1:3">
      <c r="A3216" t="s">
        <v>7755</v>
      </c>
      <c r="B3216" t="s">
        <v>7756</v>
      </c>
      <c r="C3216" t="str">
        <f t="shared" si="50"/>
        <v>LVViļakas novads</v>
      </c>
    </row>
    <row r="3217" spans="1:3">
      <c r="A3217" t="s">
        <v>7739</v>
      </c>
      <c r="B3217" t="s">
        <v>7740</v>
      </c>
      <c r="C3217" t="str">
        <f t="shared" si="50"/>
        <v>LVViļānu novads</v>
      </c>
    </row>
    <row r="3218" spans="1:3">
      <c r="A3218" t="s">
        <v>7705</v>
      </c>
      <c r="B3218" t="s">
        <v>7706</v>
      </c>
      <c r="C3218" t="str">
        <f t="shared" si="50"/>
        <v>LVZilupes novads</v>
      </c>
    </row>
    <row r="3219" spans="1:3">
      <c r="A3219" t="s">
        <v>7757</v>
      </c>
      <c r="B3219" t="s">
        <v>7758</v>
      </c>
      <c r="C3219" t="str">
        <f t="shared" si="50"/>
        <v>LVDaugavpils</v>
      </c>
    </row>
    <row r="3220" spans="1:3">
      <c r="A3220" t="s">
        <v>7535</v>
      </c>
      <c r="B3220" t="s">
        <v>7536</v>
      </c>
      <c r="C3220" t="str">
        <f t="shared" si="50"/>
        <v>LVJelgava</v>
      </c>
    </row>
    <row r="3221" spans="1:3">
      <c r="A3221" t="s">
        <v>7625</v>
      </c>
      <c r="B3221" t="s">
        <v>7626</v>
      </c>
      <c r="C3221" t="str">
        <f t="shared" si="50"/>
        <v>LVJēkabpils</v>
      </c>
    </row>
    <row r="3222" spans="1:3">
      <c r="A3222" t="s">
        <v>7599</v>
      </c>
      <c r="B3222" t="s">
        <v>7600</v>
      </c>
      <c r="C3222" t="str">
        <f t="shared" si="50"/>
        <v>LVJūrmala</v>
      </c>
    </row>
    <row r="3223" spans="1:3">
      <c r="A3223" t="s">
        <v>7759</v>
      </c>
      <c r="B3223" t="s">
        <v>7760</v>
      </c>
      <c r="C3223" t="str">
        <f t="shared" si="50"/>
        <v>LVLiepāja</v>
      </c>
    </row>
    <row r="3224" spans="1:3">
      <c r="A3224" t="s">
        <v>7573</v>
      </c>
      <c r="B3224" t="s">
        <v>7574</v>
      </c>
      <c r="C3224" t="str">
        <f t="shared" si="50"/>
        <v>LVRēzekne</v>
      </c>
    </row>
    <row r="3225" spans="1:3">
      <c r="A3225" t="s">
        <v>7761</v>
      </c>
      <c r="B3225" t="s">
        <v>7762</v>
      </c>
      <c r="C3225" t="str">
        <f t="shared" si="50"/>
        <v>LVRīga</v>
      </c>
    </row>
    <row r="3226" spans="1:3">
      <c r="A3226" t="s">
        <v>7627</v>
      </c>
      <c r="B3226" t="s">
        <v>7628</v>
      </c>
      <c r="C3226" t="str">
        <f t="shared" si="50"/>
        <v>LVVentspils</v>
      </c>
    </row>
    <row r="3227" spans="1:3">
      <c r="A3227" t="s">
        <v>7537</v>
      </c>
      <c r="B3227" t="s">
        <v>7538</v>
      </c>
      <c r="C3227" t="str">
        <f t="shared" si="50"/>
        <v>LVValmiera</v>
      </c>
    </row>
    <row r="3228" spans="1:3">
      <c r="A3228" t="s">
        <v>7783</v>
      </c>
      <c r="B3228" t="s">
        <v>7784</v>
      </c>
      <c r="C3228" t="str">
        <f t="shared" si="50"/>
        <v>LYBanghāzī</v>
      </c>
    </row>
    <row r="3229" spans="1:3">
      <c r="A3229" t="s">
        <v>7785</v>
      </c>
      <c r="B3229" t="s">
        <v>7786</v>
      </c>
      <c r="C3229" t="str">
        <f t="shared" si="50"/>
        <v>LYAl Buţnān</v>
      </c>
    </row>
    <row r="3230" spans="1:3">
      <c r="A3230" t="s">
        <v>7763</v>
      </c>
      <c r="B3230" t="s">
        <v>7764</v>
      </c>
      <c r="C3230" t="str">
        <f t="shared" si="50"/>
        <v>LYDarnah</v>
      </c>
    </row>
    <row r="3231" spans="1:3">
      <c r="A3231" t="s">
        <v>7803</v>
      </c>
      <c r="B3231" t="s">
        <v>7804</v>
      </c>
      <c r="C3231" t="str">
        <f t="shared" si="50"/>
        <v>LYGhāt</v>
      </c>
    </row>
    <row r="3232" spans="1:3">
      <c r="A3232" t="s">
        <v>7787</v>
      </c>
      <c r="B3232" t="s">
        <v>7788</v>
      </c>
      <c r="C3232" t="str">
        <f t="shared" si="50"/>
        <v>LYAl Jabal al Akhḑar</v>
      </c>
    </row>
    <row r="3233" spans="1:3">
      <c r="A3233" t="s">
        <v>7793</v>
      </c>
      <c r="B3233" t="s">
        <v>7794</v>
      </c>
      <c r="C3233" t="str">
        <f t="shared" si="50"/>
        <v>LYAl Jabal al Gharbī</v>
      </c>
    </row>
    <row r="3234" spans="1:3">
      <c r="A3234" t="s">
        <v>7765</v>
      </c>
      <c r="B3234" t="s">
        <v>7766</v>
      </c>
      <c r="C3234" t="str">
        <f t="shared" si="50"/>
        <v>LYAl Jafārah</v>
      </c>
    </row>
    <row r="3235" spans="1:3">
      <c r="A3235" t="s">
        <v>7777</v>
      </c>
      <c r="B3235" t="s">
        <v>7778</v>
      </c>
      <c r="C3235" t="str">
        <f t="shared" si="50"/>
        <v>LYAl Jufrah</v>
      </c>
    </row>
    <row r="3236" spans="1:3">
      <c r="A3236" t="s">
        <v>7789</v>
      </c>
      <c r="B3236" t="s">
        <v>7790</v>
      </c>
      <c r="C3236" t="str">
        <f t="shared" si="50"/>
        <v>LYAl Kufrah</v>
      </c>
    </row>
    <row r="3237" spans="1:3">
      <c r="A3237" t="s">
        <v>7779</v>
      </c>
      <c r="B3237" t="s">
        <v>7780</v>
      </c>
      <c r="C3237" t="str">
        <f t="shared" si="50"/>
        <v>LYAl Marqab</v>
      </c>
    </row>
    <row r="3238" spans="1:3">
      <c r="A3238" t="s">
        <v>7767</v>
      </c>
      <c r="B3238" t="s">
        <v>7768</v>
      </c>
      <c r="C3238" t="str">
        <f t="shared" si="50"/>
        <v>LYMişrātah</v>
      </c>
    </row>
    <row r="3239" spans="1:3">
      <c r="A3239" t="s">
        <v>7797</v>
      </c>
      <c r="B3239" t="s">
        <v>7798</v>
      </c>
      <c r="C3239" t="str">
        <f t="shared" si="50"/>
        <v>LYAl Marj</v>
      </c>
    </row>
    <row r="3240" spans="1:3">
      <c r="A3240" t="s">
        <v>7791</v>
      </c>
      <c r="B3240" t="s">
        <v>7792</v>
      </c>
      <c r="C3240" t="str">
        <f t="shared" si="50"/>
        <v>LYMurzuq</v>
      </c>
    </row>
    <row r="3241" spans="1:3">
      <c r="A3241" t="s">
        <v>7769</v>
      </c>
      <c r="B3241" t="s">
        <v>7770</v>
      </c>
      <c r="C3241" t="str">
        <f t="shared" si="50"/>
        <v>LYNālūt</v>
      </c>
    </row>
    <row r="3242" spans="1:3">
      <c r="A3242" t="s">
        <v>7771</v>
      </c>
      <c r="B3242" t="s">
        <v>7772</v>
      </c>
      <c r="C3242" t="str">
        <f t="shared" si="50"/>
        <v>LYAn Nuqāţ al Khams</v>
      </c>
    </row>
    <row r="3243" spans="1:3">
      <c r="A3243" t="s">
        <v>7799</v>
      </c>
      <c r="B3243" t="s">
        <v>7800</v>
      </c>
      <c r="C3243" t="str">
        <f t="shared" si="50"/>
        <v>LYSabhā</v>
      </c>
    </row>
    <row r="3244" spans="1:3">
      <c r="A3244" t="s">
        <v>7773</v>
      </c>
      <c r="B3244" t="s">
        <v>7774</v>
      </c>
      <c r="C3244" t="str">
        <f t="shared" si="50"/>
        <v>LYSurt</v>
      </c>
    </row>
    <row r="3245" spans="1:3">
      <c r="A3245" t="s">
        <v>7805</v>
      </c>
      <c r="B3245" t="s">
        <v>7806</v>
      </c>
      <c r="C3245" t="str">
        <f t="shared" si="50"/>
        <v>LYŢarābulus</v>
      </c>
    </row>
    <row r="3246" spans="1:3">
      <c r="A3246" t="s">
        <v>7801</v>
      </c>
      <c r="B3246" t="s">
        <v>7802</v>
      </c>
      <c r="C3246" t="str">
        <f t="shared" si="50"/>
        <v>LYAl Wāḩāt</v>
      </c>
    </row>
    <row r="3247" spans="1:3">
      <c r="A3247" t="s">
        <v>7781</v>
      </c>
      <c r="B3247" t="s">
        <v>7782</v>
      </c>
      <c r="C3247" t="str">
        <f t="shared" si="50"/>
        <v>LYWādī al Ḩayāt</v>
      </c>
    </row>
    <row r="3248" spans="1:3">
      <c r="A3248" t="s">
        <v>7795</v>
      </c>
      <c r="B3248" t="s">
        <v>7796</v>
      </c>
      <c r="C3248" t="str">
        <f t="shared" si="50"/>
        <v>LYWādī ash Shāţi’</v>
      </c>
    </row>
    <row r="3249" spans="1:3">
      <c r="A3249" t="s">
        <v>7775</v>
      </c>
      <c r="B3249" t="s">
        <v>7776</v>
      </c>
      <c r="C3249" t="str">
        <f t="shared" si="50"/>
        <v>LYAz Zāwiyah</v>
      </c>
    </row>
    <row r="3250" spans="1:3">
      <c r="A3250" t="s">
        <v>7826</v>
      </c>
      <c r="B3250" t="s">
        <v>13639</v>
      </c>
      <c r="C3250" t="str">
        <f t="shared" si="50"/>
        <v>MATanger-Tétouan-Al Hoceïma</v>
      </c>
    </row>
    <row r="3251" spans="1:3">
      <c r="A3251" t="s">
        <v>13519</v>
      </c>
      <c r="B3251" t="s">
        <v>13640</v>
      </c>
      <c r="C3251" t="str">
        <f t="shared" si="50"/>
        <v>MAM’diq-Fnideq</v>
      </c>
    </row>
    <row r="3252" spans="1:3">
      <c r="A3252" t="s">
        <v>7834</v>
      </c>
      <c r="B3252" t="s">
        <v>7835</v>
      </c>
      <c r="C3252" t="str">
        <f t="shared" si="50"/>
        <v>MATanger-Assilah</v>
      </c>
    </row>
    <row r="3253" spans="1:3">
      <c r="A3253" t="s">
        <v>7831</v>
      </c>
      <c r="B3253" t="s">
        <v>7832</v>
      </c>
      <c r="C3253" t="str">
        <f t="shared" si="50"/>
        <v>MAChefchaouen</v>
      </c>
    </row>
    <row r="3254" spans="1:3">
      <c r="A3254" t="s">
        <v>7833</v>
      </c>
      <c r="B3254" t="s">
        <v>13641</v>
      </c>
      <c r="C3254" t="str">
        <f t="shared" si="50"/>
        <v>MAFahs-Anjra</v>
      </c>
    </row>
    <row r="3255" spans="1:3">
      <c r="A3255" t="s">
        <v>7848</v>
      </c>
      <c r="B3255" t="s">
        <v>7849</v>
      </c>
      <c r="C3255" t="str">
        <f t="shared" si="50"/>
        <v>MAAl Hoceïma</v>
      </c>
    </row>
    <row r="3256" spans="1:3">
      <c r="A3256" t="s">
        <v>7829</v>
      </c>
      <c r="B3256" t="s">
        <v>7830</v>
      </c>
      <c r="C3256" t="str">
        <f t="shared" si="50"/>
        <v>MALarache</v>
      </c>
    </row>
    <row r="3257" spans="1:3">
      <c r="A3257" t="s">
        <v>13520</v>
      </c>
      <c r="B3257" t="s">
        <v>13642</v>
      </c>
      <c r="C3257" t="str">
        <f t="shared" si="50"/>
        <v>MAOuezzane</v>
      </c>
    </row>
    <row r="3258" spans="1:3">
      <c r="A3258" t="s">
        <v>7827</v>
      </c>
      <c r="B3258" t="s">
        <v>7828</v>
      </c>
      <c r="C3258" t="str">
        <f t="shared" si="50"/>
        <v>MATétouan</v>
      </c>
    </row>
    <row r="3259" spans="1:3">
      <c r="A3259" t="s">
        <v>7900</v>
      </c>
      <c r="B3259" t="s">
        <v>7879</v>
      </c>
      <c r="C3259" t="str">
        <f t="shared" si="50"/>
        <v>MAL'Oriental</v>
      </c>
    </row>
    <row r="3260" spans="1:3">
      <c r="A3260" t="s">
        <v>7889</v>
      </c>
      <c r="B3260" t="s">
        <v>7890</v>
      </c>
      <c r="C3260" t="str">
        <f t="shared" si="50"/>
        <v>MAOujda-Angad</v>
      </c>
    </row>
    <row r="3261" spans="1:3">
      <c r="A3261" t="s">
        <v>7887</v>
      </c>
      <c r="B3261" t="s">
        <v>7888</v>
      </c>
      <c r="C3261" t="str">
        <f t="shared" si="50"/>
        <v>MABerkane</v>
      </c>
    </row>
    <row r="3262" spans="1:3">
      <c r="A3262" t="s">
        <v>13521</v>
      </c>
      <c r="B3262" t="s">
        <v>13645</v>
      </c>
      <c r="C3262" t="str">
        <f t="shared" si="50"/>
        <v>MADriouch</v>
      </c>
    </row>
    <row r="3263" spans="1:3">
      <c r="A3263" t="s">
        <v>7881</v>
      </c>
      <c r="B3263" t="s">
        <v>7882</v>
      </c>
      <c r="C3263" t="str">
        <f t="shared" si="50"/>
        <v>MAFiguig</v>
      </c>
    </row>
    <row r="3264" spans="1:3">
      <c r="A3264" t="s">
        <v>13522</v>
      </c>
      <c r="B3264" t="s">
        <v>13646</v>
      </c>
      <c r="C3264" t="str">
        <f t="shared" si="50"/>
        <v>MAGuercif</v>
      </c>
    </row>
    <row r="3265" spans="1:3">
      <c r="A3265" t="s">
        <v>7880</v>
      </c>
      <c r="B3265" t="s">
        <v>13647</v>
      </c>
      <c r="C3265" t="str">
        <f t="shared" si="50"/>
        <v>MAJerada</v>
      </c>
    </row>
    <row r="3266" spans="1:3">
      <c r="A3266" t="s">
        <v>7883</v>
      </c>
      <c r="B3266" t="s">
        <v>7884</v>
      </c>
      <c r="C3266" t="str">
        <f t="shared" si="50"/>
        <v>MANador</v>
      </c>
    </row>
    <row r="3267" spans="1:3">
      <c r="A3267" t="s">
        <v>7885</v>
      </c>
      <c r="B3267" t="s">
        <v>7886</v>
      </c>
      <c r="C3267" t="str">
        <f t="shared" ref="C3267:C3330" si="51">LEFT(A3267,2)&amp;B3267</f>
        <v>MATaourirt</v>
      </c>
    </row>
    <row r="3268" spans="1:3">
      <c r="A3268" t="s">
        <v>7845</v>
      </c>
      <c r="B3268" t="s">
        <v>15304</v>
      </c>
      <c r="C3268" t="str">
        <f t="shared" si="51"/>
        <v>MAFès-Meknès</v>
      </c>
    </row>
    <row r="3269" spans="1:3">
      <c r="A3269" t="s">
        <v>7814</v>
      </c>
      <c r="B3269" t="s">
        <v>13656</v>
      </c>
      <c r="C3269" t="str">
        <f t="shared" si="51"/>
        <v>MAFès</v>
      </c>
    </row>
    <row r="3270" spans="1:3">
      <c r="A3270" t="s">
        <v>7914</v>
      </c>
      <c r="B3270" t="s">
        <v>7915</v>
      </c>
      <c r="C3270" t="str">
        <f t="shared" si="51"/>
        <v>MAMeknès</v>
      </c>
    </row>
    <row r="3271" spans="1:3">
      <c r="A3271" t="s">
        <v>7810</v>
      </c>
      <c r="B3271" t="s">
        <v>7811</v>
      </c>
      <c r="C3271" t="str">
        <f t="shared" si="51"/>
        <v>MABoulemane</v>
      </c>
    </row>
    <row r="3272" spans="1:3">
      <c r="A3272" t="s">
        <v>7912</v>
      </c>
      <c r="B3272" t="s">
        <v>7913</v>
      </c>
      <c r="C3272" t="str">
        <f t="shared" si="51"/>
        <v>MAEl Hajeb</v>
      </c>
    </row>
    <row r="3273" spans="1:3">
      <c r="A3273" t="s">
        <v>7910</v>
      </c>
      <c r="B3273" t="s">
        <v>7911</v>
      </c>
      <c r="C3273" t="str">
        <f t="shared" si="51"/>
        <v>MAIfrane</v>
      </c>
    </row>
    <row r="3274" spans="1:3">
      <c r="A3274" t="s">
        <v>7812</v>
      </c>
      <c r="B3274" t="s">
        <v>7813</v>
      </c>
      <c r="C3274" t="str">
        <f t="shared" si="51"/>
        <v>MAMoulay Yacoub</v>
      </c>
    </row>
    <row r="3275" spans="1:3">
      <c r="A3275" t="s">
        <v>7808</v>
      </c>
      <c r="B3275" t="s">
        <v>7809</v>
      </c>
      <c r="C3275" t="str">
        <f t="shared" si="51"/>
        <v>MASefrou</v>
      </c>
    </row>
    <row r="3276" spans="1:3">
      <c r="A3276" t="s">
        <v>7850</v>
      </c>
      <c r="B3276" t="s">
        <v>7851</v>
      </c>
      <c r="C3276" t="str">
        <f t="shared" si="51"/>
        <v>MATaounate</v>
      </c>
    </row>
    <row r="3277" spans="1:3">
      <c r="A3277" t="s">
        <v>7846</v>
      </c>
      <c r="B3277" t="s">
        <v>7847</v>
      </c>
      <c r="C3277" t="str">
        <f t="shared" si="51"/>
        <v>MATaza</v>
      </c>
    </row>
    <row r="3278" spans="1:3">
      <c r="A3278" t="s">
        <v>7878</v>
      </c>
      <c r="B3278" t="s">
        <v>13662</v>
      </c>
      <c r="C3278" t="str">
        <f t="shared" si="51"/>
        <v>MARabat-Salé-Kénitra</v>
      </c>
    </row>
    <row r="3279" spans="1:3">
      <c r="A3279" t="s">
        <v>7892</v>
      </c>
      <c r="B3279" t="s">
        <v>7893</v>
      </c>
      <c r="C3279" t="str">
        <f t="shared" si="51"/>
        <v>MARabat</v>
      </c>
    </row>
    <row r="3280" spans="1:3">
      <c r="A3280" t="s">
        <v>7896</v>
      </c>
      <c r="B3280" t="s">
        <v>7897</v>
      </c>
      <c r="C3280" t="str">
        <f t="shared" si="51"/>
        <v>MASalé</v>
      </c>
    </row>
    <row r="3281" spans="1:3">
      <c r="A3281" t="s">
        <v>7894</v>
      </c>
      <c r="B3281" t="s">
        <v>7895</v>
      </c>
      <c r="C3281" t="str">
        <f t="shared" si="51"/>
        <v>MASkhirate-Témara</v>
      </c>
    </row>
    <row r="3282" spans="1:3">
      <c r="A3282" t="s">
        <v>7903</v>
      </c>
      <c r="B3282" t="s">
        <v>7904</v>
      </c>
      <c r="C3282" t="str">
        <f t="shared" si="51"/>
        <v>MAKénitra</v>
      </c>
    </row>
    <row r="3283" spans="1:3">
      <c r="A3283" t="s">
        <v>7898</v>
      </c>
      <c r="B3283" t="s">
        <v>7899</v>
      </c>
      <c r="C3283" t="str">
        <f t="shared" si="51"/>
        <v>MAKhemisset</v>
      </c>
    </row>
    <row r="3284" spans="1:3">
      <c r="A3284" t="s">
        <v>7857</v>
      </c>
      <c r="B3284" t="s">
        <v>7858</v>
      </c>
      <c r="C3284" t="str">
        <f t="shared" si="51"/>
        <v>MANouaceur</v>
      </c>
    </row>
    <row r="3285" spans="1:3">
      <c r="A3285" t="s">
        <v>7901</v>
      </c>
      <c r="B3285" t="s">
        <v>7902</v>
      </c>
      <c r="C3285" t="str">
        <f t="shared" si="51"/>
        <v>MASidi Kacem</v>
      </c>
    </row>
    <row r="3286" spans="1:3">
      <c r="A3286" t="s">
        <v>13528</v>
      </c>
      <c r="B3286" t="s">
        <v>13663</v>
      </c>
      <c r="C3286" t="str">
        <f t="shared" si="51"/>
        <v>MASidi Slimane</v>
      </c>
    </row>
    <row r="3287" spans="1:3">
      <c r="A3287" t="s">
        <v>7807</v>
      </c>
      <c r="B3287" t="s">
        <v>13632</v>
      </c>
      <c r="C3287" t="str">
        <f t="shared" si="51"/>
        <v>MABéni Mellal-Khénifra</v>
      </c>
    </row>
    <row r="3288" spans="1:3">
      <c r="A3288" t="s">
        <v>7862</v>
      </c>
      <c r="B3288" t="s">
        <v>7863</v>
      </c>
      <c r="C3288" t="str">
        <f t="shared" si="51"/>
        <v>MAAzilal</v>
      </c>
    </row>
    <row r="3289" spans="1:3">
      <c r="A3289" t="s">
        <v>7864</v>
      </c>
      <c r="B3289" t="s">
        <v>13634</v>
      </c>
      <c r="C3289" t="str">
        <f t="shared" si="51"/>
        <v>MABéni Mellal</v>
      </c>
    </row>
    <row r="3290" spans="1:3">
      <c r="A3290" t="s">
        <v>13517</v>
      </c>
      <c r="B3290" t="s">
        <v>13633</v>
      </c>
      <c r="C3290" t="str">
        <f t="shared" si="51"/>
        <v>MAFquih Ben Salah</v>
      </c>
    </row>
    <row r="3291" spans="1:3">
      <c r="A3291" t="s">
        <v>7908</v>
      </c>
      <c r="B3291" t="s">
        <v>7909</v>
      </c>
      <c r="C3291" t="str">
        <f t="shared" si="51"/>
        <v>MAKhenifra</v>
      </c>
    </row>
    <row r="3292" spans="1:3">
      <c r="A3292" t="s">
        <v>7837</v>
      </c>
      <c r="B3292" t="s">
        <v>7838</v>
      </c>
      <c r="C3292" t="str">
        <f t="shared" si="51"/>
        <v>MAKhouribga</v>
      </c>
    </row>
    <row r="3293" spans="1:3">
      <c r="A3293" t="s">
        <v>7905</v>
      </c>
      <c r="B3293" t="s">
        <v>13648</v>
      </c>
      <c r="C3293" t="str">
        <f t="shared" si="51"/>
        <v>MACasablanca-Settat</v>
      </c>
    </row>
    <row r="3294" spans="1:3">
      <c r="A3294" t="s">
        <v>7859</v>
      </c>
      <c r="B3294" t="s">
        <v>7860</v>
      </c>
      <c r="C3294" t="str">
        <f t="shared" si="51"/>
        <v>MACasablanca</v>
      </c>
    </row>
    <row r="3295" spans="1:3">
      <c r="A3295" t="s">
        <v>7855</v>
      </c>
      <c r="B3295" t="s">
        <v>7856</v>
      </c>
      <c r="C3295" t="str">
        <f t="shared" si="51"/>
        <v>MAMohammadia</v>
      </c>
    </row>
    <row r="3296" spans="1:3">
      <c r="A3296" t="s">
        <v>7841</v>
      </c>
      <c r="B3296" t="s">
        <v>13651</v>
      </c>
      <c r="C3296" t="str">
        <f t="shared" si="51"/>
        <v>MABenslimane</v>
      </c>
    </row>
    <row r="3297" spans="1:3">
      <c r="A3297" t="s">
        <v>13523</v>
      </c>
      <c r="B3297" t="s">
        <v>13649</v>
      </c>
      <c r="C3297" t="str">
        <f t="shared" si="51"/>
        <v>MABerrechid</v>
      </c>
    </row>
    <row r="3298" spans="1:3">
      <c r="A3298" t="s">
        <v>7871</v>
      </c>
      <c r="B3298" t="s">
        <v>7872</v>
      </c>
      <c r="C3298" t="str">
        <f t="shared" si="51"/>
        <v>MAChtouka-Ait Baha</v>
      </c>
    </row>
    <row r="3299" spans="1:3">
      <c r="A3299" t="s">
        <v>7919</v>
      </c>
      <c r="B3299" t="s">
        <v>7920</v>
      </c>
      <c r="C3299" t="str">
        <f t="shared" si="51"/>
        <v>MAEl Jadida</v>
      </c>
    </row>
    <row r="3300" spans="1:3">
      <c r="A3300" t="s">
        <v>7853</v>
      </c>
      <c r="B3300" t="s">
        <v>7854</v>
      </c>
      <c r="C3300" t="str">
        <f t="shared" si="51"/>
        <v>MAMédiouna</v>
      </c>
    </row>
    <row r="3301" spans="1:3">
      <c r="A3301" t="s">
        <v>7839</v>
      </c>
      <c r="B3301" t="s">
        <v>7840</v>
      </c>
      <c r="C3301" t="str">
        <f t="shared" si="51"/>
        <v>MASettat</v>
      </c>
    </row>
    <row r="3302" spans="1:3">
      <c r="A3302" t="s">
        <v>13524</v>
      </c>
      <c r="B3302" t="s">
        <v>13650</v>
      </c>
      <c r="C3302" t="str">
        <f t="shared" si="51"/>
        <v>MASidi Bennour</v>
      </c>
    </row>
    <row r="3303" spans="1:3">
      <c r="A3303" t="s">
        <v>7891</v>
      </c>
      <c r="B3303" t="s">
        <v>13664</v>
      </c>
      <c r="C3303" t="str">
        <f t="shared" si="51"/>
        <v>MAMarrakech-Safi</v>
      </c>
    </row>
    <row r="3304" spans="1:3">
      <c r="A3304" t="s">
        <v>13529</v>
      </c>
      <c r="B3304" t="s">
        <v>13665</v>
      </c>
      <c r="C3304" t="str">
        <f t="shared" si="51"/>
        <v>MAMarrakech</v>
      </c>
    </row>
    <row r="3305" spans="1:3">
      <c r="A3305" t="s">
        <v>7816</v>
      </c>
      <c r="B3305" t="s">
        <v>7817</v>
      </c>
      <c r="C3305" t="str">
        <f t="shared" si="51"/>
        <v>MAChichaoua</v>
      </c>
    </row>
    <row r="3306" spans="1:3">
      <c r="A3306" t="s">
        <v>7819</v>
      </c>
      <c r="B3306" t="s">
        <v>7820</v>
      </c>
      <c r="C3306" t="str">
        <f t="shared" si="51"/>
        <v>MAEssaouira</v>
      </c>
    </row>
    <row r="3307" spans="1:3">
      <c r="A3307" t="s">
        <v>7821</v>
      </c>
      <c r="B3307" t="s">
        <v>7822</v>
      </c>
      <c r="C3307" t="str">
        <f t="shared" si="51"/>
        <v>MAAl Haouz</v>
      </c>
    </row>
    <row r="3308" spans="1:3">
      <c r="A3308" t="s">
        <v>7818</v>
      </c>
      <c r="B3308" t="s">
        <v>13668</v>
      </c>
      <c r="C3308" t="str">
        <f t="shared" si="51"/>
        <v>MAEl Kelâa des Sraghna</v>
      </c>
    </row>
    <row r="3309" spans="1:3">
      <c r="A3309" t="s">
        <v>13530</v>
      </c>
      <c r="B3309" t="s">
        <v>13666</v>
      </c>
      <c r="C3309" t="str">
        <f t="shared" si="51"/>
        <v>MARehamna</v>
      </c>
    </row>
    <row r="3310" spans="1:3">
      <c r="A3310" t="s">
        <v>7917</v>
      </c>
      <c r="B3310" t="s">
        <v>7918</v>
      </c>
      <c r="C3310" t="str">
        <f t="shared" si="51"/>
        <v>MASafi</v>
      </c>
    </row>
    <row r="3311" spans="1:3">
      <c r="A3311" t="s">
        <v>13531</v>
      </c>
      <c r="B3311" t="s">
        <v>13667</v>
      </c>
      <c r="C3311" t="str">
        <f t="shared" si="51"/>
        <v>MAYoussoufia</v>
      </c>
    </row>
    <row r="3312" spans="1:3">
      <c r="A3312" t="s">
        <v>7852</v>
      </c>
      <c r="B3312" t="s">
        <v>13657</v>
      </c>
      <c r="C3312" t="str">
        <f t="shared" si="51"/>
        <v>MADrâa-Tafilalet</v>
      </c>
    </row>
    <row r="3313" spans="1:3">
      <c r="A3313" t="s">
        <v>7906</v>
      </c>
      <c r="B3313" t="s">
        <v>7907</v>
      </c>
      <c r="C3313" t="str">
        <f t="shared" si="51"/>
        <v>MAErrachidia</v>
      </c>
    </row>
    <row r="3314" spans="1:3">
      <c r="A3314" t="s">
        <v>13526</v>
      </c>
      <c r="B3314" t="s">
        <v>13658</v>
      </c>
      <c r="C3314" t="str">
        <f t="shared" si="51"/>
        <v>MAMidelt</v>
      </c>
    </row>
    <row r="3315" spans="1:3">
      <c r="A3315" t="s">
        <v>7873</v>
      </c>
      <c r="B3315" t="s">
        <v>7874</v>
      </c>
      <c r="C3315" t="str">
        <f t="shared" si="51"/>
        <v>MAOuarzazate</v>
      </c>
    </row>
    <row r="3316" spans="1:3">
      <c r="A3316" t="s">
        <v>13527</v>
      </c>
      <c r="B3316" t="s">
        <v>13659</v>
      </c>
      <c r="C3316" t="str">
        <f t="shared" si="51"/>
        <v>MATinghir</v>
      </c>
    </row>
    <row r="3317" spans="1:3">
      <c r="A3317" t="s">
        <v>7876</v>
      </c>
      <c r="B3317" t="s">
        <v>7877</v>
      </c>
      <c r="C3317" t="str">
        <f t="shared" si="51"/>
        <v>MAZagora</v>
      </c>
    </row>
    <row r="3318" spans="1:3">
      <c r="A3318" t="s">
        <v>7836</v>
      </c>
      <c r="B3318" t="s">
        <v>13643</v>
      </c>
      <c r="C3318" t="str">
        <f t="shared" si="51"/>
        <v>MASouss-Massa</v>
      </c>
    </row>
    <row r="3319" spans="1:3">
      <c r="A3319" t="s">
        <v>7875</v>
      </c>
      <c r="B3319" t="s">
        <v>13644</v>
      </c>
      <c r="C3319" t="str">
        <f t="shared" si="51"/>
        <v>MAAgadir-Ida-Ou-Tanane</v>
      </c>
    </row>
    <row r="3320" spans="1:3">
      <c r="A3320" t="s">
        <v>7865</v>
      </c>
      <c r="B3320" t="s">
        <v>7866</v>
      </c>
      <c r="C3320" t="str">
        <f t="shared" si="51"/>
        <v>MAInezgane-Ait Melloul</v>
      </c>
    </row>
    <row r="3321" spans="1:3">
      <c r="A3321" t="s">
        <v>7867</v>
      </c>
      <c r="B3321" t="s">
        <v>7868</v>
      </c>
      <c r="C3321" t="str">
        <f t="shared" si="51"/>
        <v>MATaroudant</v>
      </c>
    </row>
    <row r="3322" spans="1:3">
      <c r="A3322" t="s">
        <v>7925</v>
      </c>
      <c r="B3322" t="s">
        <v>7926</v>
      </c>
      <c r="C3322" t="str">
        <f t="shared" si="51"/>
        <v>MATata</v>
      </c>
    </row>
    <row r="3323" spans="1:3">
      <c r="A3323" t="s">
        <v>7869</v>
      </c>
      <c r="B3323" t="s">
        <v>7870</v>
      </c>
      <c r="C3323" t="str">
        <f t="shared" si="51"/>
        <v>MATiznit</v>
      </c>
    </row>
    <row r="3324" spans="1:3">
      <c r="A3324" t="s">
        <v>7916</v>
      </c>
      <c r="B3324" t="s">
        <v>13652</v>
      </c>
      <c r="C3324" t="str">
        <f t="shared" si="51"/>
        <v>MAGuelmim-Oued Noun (EH-partial)</v>
      </c>
    </row>
    <row r="3325" spans="1:3">
      <c r="A3325" t="s">
        <v>7927</v>
      </c>
      <c r="B3325" t="s">
        <v>13655</v>
      </c>
      <c r="C3325" t="str">
        <f t="shared" si="51"/>
        <v>MAAssa-Zag (EH-partial)</v>
      </c>
    </row>
    <row r="3326" spans="1:3">
      <c r="A3326" t="s">
        <v>7923</v>
      </c>
      <c r="B3326" t="s">
        <v>7924</v>
      </c>
      <c r="C3326" t="str">
        <f t="shared" si="51"/>
        <v>MAGuelmim</v>
      </c>
    </row>
    <row r="3327" spans="1:3">
      <c r="A3327" t="s">
        <v>13525</v>
      </c>
      <c r="B3327" t="s">
        <v>13653</v>
      </c>
      <c r="C3327" t="str">
        <f t="shared" si="51"/>
        <v>MASidi Ifni</v>
      </c>
    </row>
    <row r="3328" spans="1:3">
      <c r="A3328" t="s">
        <v>7922</v>
      </c>
      <c r="B3328" t="s">
        <v>13654</v>
      </c>
      <c r="C3328" t="str">
        <f t="shared" si="51"/>
        <v>MATan-Tan (EH-partial)</v>
      </c>
    </row>
    <row r="3329" spans="1:3">
      <c r="A3329" t="s">
        <v>7815</v>
      </c>
      <c r="B3329" t="s">
        <v>13635</v>
      </c>
      <c r="C3329" t="str">
        <f t="shared" si="51"/>
        <v>MALaâyoune-Sakia El Hamra (EH-partial)</v>
      </c>
    </row>
    <row r="3330" spans="1:3">
      <c r="A3330" t="s">
        <v>7823</v>
      </c>
      <c r="B3330" t="s">
        <v>7824</v>
      </c>
      <c r="C3330" t="str">
        <f t="shared" si="51"/>
        <v>MABoujdour (EH)</v>
      </c>
    </row>
    <row r="3331" spans="1:3">
      <c r="A3331" t="s">
        <v>7921</v>
      </c>
      <c r="B3331" t="s">
        <v>13637</v>
      </c>
      <c r="C3331" t="str">
        <f t="shared" ref="C3331:C3394" si="52">LEFT(A3331,2)&amp;B3331</f>
        <v>MAEs-Semara (EH-partial)</v>
      </c>
    </row>
    <row r="3332" spans="1:3">
      <c r="A3332" t="s">
        <v>7825</v>
      </c>
      <c r="B3332" t="s">
        <v>13638</v>
      </c>
      <c r="C3332" t="str">
        <f t="shared" si="52"/>
        <v>MALaâyoune (EH)</v>
      </c>
    </row>
    <row r="3333" spans="1:3">
      <c r="A3333" t="s">
        <v>13518</v>
      </c>
      <c r="B3333" t="s">
        <v>13636</v>
      </c>
      <c r="C3333" t="str">
        <f t="shared" si="52"/>
        <v>MATarfaya (EH-partial)</v>
      </c>
    </row>
    <row r="3334" spans="1:3">
      <c r="A3334" t="s">
        <v>7861</v>
      </c>
      <c r="B3334" t="s">
        <v>13660</v>
      </c>
      <c r="C3334" t="str">
        <f t="shared" si="52"/>
        <v>MADakhla-Oued Ed-Dahab (EH)</v>
      </c>
    </row>
    <row r="3335" spans="1:3">
      <c r="A3335" t="s">
        <v>7842</v>
      </c>
      <c r="B3335" t="s">
        <v>7843</v>
      </c>
      <c r="C3335" t="str">
        <f t="shared" si="52"/>
        <v>MAAousserd (EH)</v>
      </c>
    </row>
    <row r="3336" spans="1:3">
      <c r="A3336" t="s">
        <v>7844</v>
      </c>
      <c r="B3336" t="s">
        <v>13661</v>
      </c>
      <c r="C3336" t="str">
        <f t="shared" si="52"/>
        <v>MAOued Ed-Dahab (EH)</v>
      </c>
    </row>
    <row r="3337" spans="1:3">
      <c r="A3337" t="s">
        <v>7928</v>
      </c>
      <c r="B3337" t="s">
        <v>7929</v>
      </c>
      <c r="C3337" t="str">
        <f t="shared" si="52"/>
        <v>MCLa Colle</v>
      </c>
    </row>
    <row r="3338" spans="1:3">
      <c r="A3338" t="s">
        <v>7952</v>
      </c>
      <c r="B3338" t="s">
        <v>7953</v>
      </c>
      <c r="C3338" t="str">
        <f t="shared" si="52"/>
        <v>MCLa Condamine</v>
      </c>
    </row>
    <row r="3339" spans="1:3">
      <c r="A3339" t="s">
        <v>7954</v>
      </c>
      <c r="B3339" t="s">
        <v>7955</v>
      </c>
      <c r="C3339" t="str">
        <f t="shared" si="52"/>
        <v>MCFontvieille</v>
      </c>
    </row>
    <row r="3340" spans="1:3">
      <c r="A3340" t="s">
        <v>7930</v>
      </c>
      <c r="B3340" t="s">
        <v>7931</v>
      </c>
      <c r="C3340" t="str">
        <f t="shared" si="52"/>
        <v>MCLa Gare</v>
      </c>
    </row>
    <row r="3341" spans="1:3">
      <c r="A3341" t="s">
        <v>7932</v>
      </c>
      <c r="B3341" t="s">
        <v>7933</v>
      </c>
      <c r="C3341" t="str">
        <f t="shared" si="52"/>
        <v>MCJardin Exotique</v>
      </c>
    </row>
    <row r="3342" spans="1:3">
      <c r="A3342" t="s">
        <v>7946</v>
      </c>
      <c r="B3342" t="s">
        <v>7947</v>
      </c>
      <c r="C3342" t="str">
        <f t="shared" si="52"/>
        <v>MCLarvotto</v>
      </c>
    </row>
    <row r="3343" spans="1:3">
      <c r="A3343" t="s">
        <v>7934</v>
      </c>
      <c r="B3343" t="s">
        <v>7935</v>
      </c>
      <c r="C3343" t="str">
        <f t="shared" si="52"/>
        <v>MCMalbousquet</v>
      </c>
    </row>
    <row r="3344" spans="1:3">
      <c r="A3344" t="s">
        <v>7958</v>
      </c>
      <c r="B3344" t="s">
        <v>7959</v>
      </c>
      <c r="C3344" t="str">
        <f t="shared" si="52"/>
        <v>MCMonte-Carlo</v>
      </c>
    </row>
    <row r="3345" spans="1:3">
      <c r="A3345" t="s">
        <v>7960</v>
      </c>
      <c r="B3345" t="s">
        <v>7961</v>
      </c>
      <c r="C3345" t="str">
        <f t="shared" si="52"/>
        <v>MCMoneghetti</v>
      </c>
    </row>
    <row r="3346" spans="1:3">
      <c r="A3346" t="s">
        <v>7938</v>
      </c>
      <c r="B3346" t="s">
        <v>7939</v>
      </c>
      <c r="C3346" t="str">
        <f t="shared" si="52"/>
        <v>MCMonaco-Ville</v>
      </c>
    </row>
    <row r="3347" spans="1:3">
      <c r="A3347" t="s">
        <v>7956</v>
      </c>
      <c r="B3347" t="s">
        <v>7957</v>
      </c>
      <c r="C3347" t="str">
        <f t="shared" si="52"/>
        <v>MCMoulins</v>
      </c>
    </row>
    <row r="3348" spans="1:3">
      <c r="A3348" t="s">
        <v>7940</v>
      </c>
      <c r="B3348" t="s">
        <v>7941</v>
      </c>
      <c r="C3348" t="str">
        <f t="shared" si="52"/>
        <v>MCPort-Hercule</v>
      </c>
    </row>
    <row r="3349" spans="1:3">
      <c r="A3349" t="s">
        <v>7948</v>
      </c>
      <c r="B3349" t="s">
        <v>7949</v>
      </c>
      <c r="C3349" t="str">
        <f t="shared" si="52"/>
        <v>MCSainte-Dévote</v>
      </c>
    </row>
    <row r="3350" spans="1:3">
      <c r="A3350" t="s">
        <v>7950</v>
      </c>
      <c r="B3350" t="s">
        <v>7951</v>
      </c>
      <c r="C3350" t="str">
        <f t="shared" si="52"/>
        <v>MCLa Source</v>
      </c>
    </row>
    <row r="3351" spans="1:3">
      <c r="A3351" t="s">
        <v>7936</v>
      </c>
      <c r="B3351" t="s">
        <v>7937</v>
      </c>
      <c r="C3351" t="str">
        <f t="shared" si="52"/>
        <v>MCSpélugues</v>
      </c>
    </row>
    <row r="3352" spans="1:3">
      <c r="A3352" t="s">
        <v>7942</v>
      </c>
      <c r="B3352" t="s">
        <v>7943</v>
      </c>
      <c r="C3352" t="str">
        <f t="shared" si="52"/>
        <v>MCSaint-Roman</v>
      </c>
    </row>
    <row r="3353" spans="1:3">
      <c r="A3353" t="s">
        <v>7944</v>
      </c>
      <c r="B3353" t="s">
        <v>7945</v>
      </c>
      <c r="C3353" t="str">
        <f t="shared" si="52"/>
        <v>MCVallon de la Rousse</v>
      </c>
    </row>
    <row r="3354" spans="1:3">
      <c r="A3354" t="s">
        <v>7974</v>
      </c>
      <c r="B3354" t="s">
        <v>7975</v>
      </c>
      <c r="C3354" t="str">
        <f t="shared" si="52"/>
        <v>MDAnenii Noi</v>
      </c>
    </row>
    <row r="3355" spans="1:3">
      <c r="A3355" t="s">
        <v>7962</v>
      </c>
      <c r="B3355" t="s">
        <v>7963</v>
      </c>
      <c r="C3355" t="str">
        <f t="shared" si="52"/>
        <v>MDBriceni</v>
      </c>
    </row>
    <row r="3356" spans="1:3">
      <c r="A3356" t="s">
        <v>7994</v>
      </c>
      <c r="B3356" t="s">
        <v>7995</v>
      </c>
      <c r="C3356" t="str">
        <f t="shared" si="52"/>
        <v>MDBasarabeasca</v>
      </c>
    </row>
    <row r="3357" spans="1:3">
      <c r="A3357" t="s">
        <v>7996</v>
      </c>
      <c r="B3357" t="s">
        <v>7997</v>
      </c>
      <c r="C3357" t="str">
        <f t="shared" si="52"/>
        <v>MDCahul</v>
      </c>
    </row>
    <row r="3358" spans="1:3">
      <c r="A3358" t="s">
        <v>8002</v>
      </c>
      <c r="B3358" t="s">
        <v>8003</v>
      </c>
      <c r="C3358" t="str">
        <f t="shared" si="52"/>
        <v>MDCălărași</v>
      </c>
    </row>
    <row r="3359" spans="1:3">
      <c r="A3359" t="s">
        <v>7966</v>
      </c>
      <c r="B3359" t="s">
        <v>7967</v>
      </c>
      <c r="C3359" t="str">
        <f t="shared" si="52"/>
        <v>MDCimișlia</v>
      </c>
    </row>
    <row r="3360" spans="1:3">
      <c r="A3360" t="s">
        <v>7976</v>
      </c>
      <c r="B3360" t="s">
        <v>7977</v>
      </c>
      <c r="C3360" t="str">
        <f t="shared" si="52"/>
        <v>MDCriuleni</v>
      </c>
    </row>
    <row r="3361" spans="1:3">
      <c r="A3361" t="s">
        <v>8018</v>
      </c>
      <c r="B3361" t="s">
        <v>8019</v>
      </c>
      <c r="C3361" t="str">
        <f t="shared" si="52"/>
        <v>MDCăușeni</v>
      </c>
    </row>
    <row r="3362" spans="1:3">
      <c r="A3362" t="s">
        <v>7978</v>
      </c>
      <c r="B3362" t="s">
        <v>7979</v>
      </c>
      <c r="C3362" t="str">
        <f t="shared" si="52"/>
        <v>MDCantemir</v>
      </c>
    </row>
    <row r="3363" spans="1:3">
      <c r="A3363" t="s">
        <v>8022</v>
      </c>
      <c r="B3363" t="s">
        <v>8023</v>
      </c>
      <c r="C3363" t="str">
        <f t="shared" si="52"/>
        <v>MDDondușeni</v>
      </c>
    </row>
    <row r="3364" spans="1:3">
      <c r="A3364" t="s">
        <v>8004</v>
      </c>
      <c r="B3364" t="s">
        <v>8005</v>
      </c>
      <c r="C3364" t="str">
        <f t="shared" si="52"/>
        <v>MDDrochia</v>
      </c>
    </row>
    <row r="3365" spans="1:3">
      <c r="A3365" t="s">
        <v>8024</v>
      </c>
      <c r="B3365" t="s">
        <v>8025</v>
      </c>
      <c r="C3365" t="str">
        <f t="shared" si="52"/>
        <v>MDDubăsari</v>
      </c>
    </row>
    <row r="3366" spans="1:3">
      <c r="A3366" t="s">
        <v>7980</v>
      </c>
      <c r="B3366" t="s">
        <v>7981</v>
      </c>
      <c r="C3366" t="str">
        <f t="shared" si="52"/>
        <v>MDEdineț</v>
      </c>
    </row>
    <row r="3367" spans="1:3">
      <c r="A3367" t="s">
        <v>7964</v>
      </c>
      <c r="B3367" t="s">
        <v>7965</v>
      </c>
      <c r="C3367" t="str">
        <f t="shared" si="52"/>
        <v>MDFălești</v>
      </c>
    </row>
    <row r="3368" spans="1:3">
      <c r="A3368" t="s">
        <v>7968</v>
      </c>
      <c r="B3368" t="s">
        <v>7969</v>
      </c>
      <c r="C3368" t="str">
        <f t="shared" si="52"/>
        <v>MDFlorești</v>
      </c>
    </row>
    <row r="3369" spans="1:3">
      <c r="A3369" t="s">
        <v>8030</v>
      </c>
      <c r="B3369" t="s">
        <v>8031</v>
      </c>
      <c r="C3369" t="str">
        <f t="shared" si="52"/>
        <v>MDGlodeni</v>
      </c>
    </row>
    <row r="3370" spans="1:3">
      <c r="A3370" t="s">
        <v>7982</v>
      </c>
      <c r="B3370" t="s">
        <v>7983</v>
      </c>
      <c r="C3370" t="str">
        <f t="shared" si="52"/>
        <v>MDHîncești</v>
      </c>
    </row>
    <row r="3371" spans="1:3">
      <c r="A3371" t="s">
        <v>8026</v>
      </c>
      <c r="B3371" t="s">
        <v>8027</v>
      </c>
      <c r="C3371" t="str">
        <f t="shared" si="52"/>
        <v>MDIaloveni</v>
      </c>
    </row>
    <row r="3372" spans="1:3">
      <c r="A3372" t="s">
        <v>7970</v>
      </c>
      <c r="B3372" t="s">
        <v>7971</v>
      </c>
      <c r="C3372" t="str">
        <f t="shared" si="52"/>
        <v>MDLeova</v>
      </c>
    </row>
    <row r="3373" spans="1:3">
      <c r="A3373" t="s">
        <v>7984</v>
      </c>
      <c r="B3373" t="s">
        <v>7985</v>
      </c>
      <c r="C3373" t="str">
        <f t="shared" si="52"/>
        <v>MDNisporeni</v>
      </c>
    </row>
    <row r="3374" spans="1:3">
      <c r="A3374" t="s">
        <v>8008</v>
      </c>
      <c r="B3374" t="s">
        <v>8009</v>
      </c>
      <c r="C3374" t="str">
        <f t="shared" si="52"/>
        <v>MDOcnița</v>
      </c>
    </row>
    <row r="3375" spans="1:3">
      <c r="A3375" t="s">
        <v>7972</v>
      </c>
      <c r="B3375" t="s">
        <v>7973</v>
      </c>
      <c r="C3375" t="str">
        <f t="shared" si="52"/>
        <v>MDOrhei</v>
      </c>
    </row>
    <row r="3376" spans="1:3">
      <c r="A3376" t="s">
        <v>7986</v>
      </c>
      <c r="B3376" t="s">
        <v>7987</v>
      </c>
      <c r="C3376" t="str">
        <f t="shared" si="52"/>
        <v>MDRezina</v>
      </c>
    </row>
    <row r="3377" spans="1:3">
      <c r="A3377" t="s">
        <v>8032</v>
      </c>
      <c r="B3377" t="s">
        <v>8033</v>
      </c>
      <c r="C3377" t="str">
        <f t="shared" si="52"/>
        <v>MDRîșcani</v>
      </c>
    </row>
    <row r="3378" spans="1:3">
      <c r="A3378" t="s">
        <v>7998</v>
      </c>
      <c r="B3378" t="s">
        <v>7999</v>
      </c>
      <c r="C3378" t="str">
        <f t="shared" si="52"/>
        <v>MDȘoldănești</v>
      </c>
    </row>
    <row r="3379" spans="1:3">
      <c r="A3379" t="s">
        <v>8000</v>
      </c>
      <c r="B3379" t="s">
        <v>8001</v>
      </c>
      <c r="C3379" t="str">
        <f t="shared" si="52"/>
        <v>MDSîngerei</v>
      </c>
    </row>
    <row r="3380" spans="1:3">
      <c r="A3380" t="s">
        <v>8010</v>
      </c>
      <c r="B3380" t="s">
        <v>8011</v>
      </c>
      <c r="C3380" t="str">
        <f t="shared" si="52"/>
        <v>MDSoroca</v>
      </c>
    </row>
    <row r="3381" spans="1:3">
      <c r="A3381" t="s">
        <v>8034</v>
      </c>
      <c r="B3381" t="s">
        <v>8035</v>
      </c>
      <c r="C3381" t="str">
        <f t="shared" si="52"/>
        <v>MDStrășeni</v>
      </c>
    </row>
    <row r="3382" spans="1:3">
      <c r="A3382" t="s">
        <v>7990</v>
      </c>
      <c r="B3382" t="s">
        <v>7991</v>
      </c>
      <c r="C3382" t="str">
        <f t="shared" si="52"/>
        <v>MDȘtefan Vodă</v>
      </c>
    </row>
    <row r="3383" spans="1:3">
      <c r="A3383" t="s">
        <v>8012</v>
      </c>
      <c r="B3383" t="s">
        <v>8013</v>
      </c>
      <c r="C3383" t="str">
        <f t="shared" si="52"/>
        <v>MDTaraclia</v>
      </c>
    </row>
    <row r="3384" spans="1:3">
      <c r="A3384" t="s">
        <v>8014</v>
      </c>
      <c r="B3384" t="s">
        <v>8015</v>
      </c>
      <c r="C3384" t="str">
        <f t="shared" si="52"/>
        <v>MDTelenești</v>
      </c>
    </row>
    <row r="3385" spans="1:3">
      <c r="A3385" t="s">
        <v>8028</v>
      </c>
      <c r="B3385" t="s">
        <v>8029</v>
      </c>
      <c r="C3385" t="str">
        <f t="shared" si="52"/>
        <v>MDUngheni</v>
      </c>
    </row>
    <row r="3386" spans="1:3">
      <c r="A3386" t="s">
        <v>8006</v>
      </c>
      <c r="B3386" t="s">
        <v>8007</v>
      </c>
      <c r="C3386" t="str">
        <f t="shared" si="52"/>
        <v>MDGăgăuzia, Unitatea teritorială autonomă (UTAG)</v>
      </c>
    </row>
    <row r="3387" spans="1:3">
      <c r="A3387" t="s">
        <v>7988</v>
      </c>
      <c r="B3387" t="s">
        <v>7989</v>
      </c>
      <c r="C3387" t="str">
        <f t="shared" si="52"/>
        <v>MDStînga Nistrului, unitatea teritorială din</v>
      </c>
    </row>
    <row r="3388" spans="1:3">
      <c r="A3388" t="s">
        <v>7992</v>
      </c>
      <c r="B3388" t="s">
        <v>7993</v>
      </c>
      <c r="C3388" t="str">
        <f t="shared" si="52"/>
        <v>MDBălți</v>
      </c>
    </row>
    <row r="3389" spans="1:3">
      <c r="A3389" t="s">
        <v>8016</v>
      </c>
      <c r="B3389" t="s">
        <v>8017</v>
      </c>
      <c r="C3389" t="str">
        <f t="shared" si="52"/>
        <v>MDBender [Tighina]</v>
      </c>
    </row>
    <row r="3390" spans="1:3">
      <c r="A3390" t="s">
        <v>8020</v>
      </c>
      <c r="B3390" t="s">
        <v>8021</v>
      </c>
      <c r="C3390" t="str">
        <f t="shared" si="52"/>
        <v>MDChișinău</v>
      </c>
    </row>
    <row r="3391" spans="1:3">
      <c r="A3391" t="s">
        <v>8054</v>
      </c>
      <c r="B3391" t="s">
        <v>8055</v>
      </c>
      <c r="C3391" t="str">
        <f t="shared" si="52"/>
        <v>MEAndrijevica</v>
      </c>
    </row>
    <row r="3392" spans="1:3">
      <c r="A3392" t="s">
        <v>8046</v>
      </c>
      <c r="B3392" t="s">
        <v>8047</v>
      </c>
      <c r="C3392" t="str">
        <f t="shared" si="52"/>
        <v>MEBar</v>
      </c>
    </row>
    <row r="3393" spans="1:3">
      <c r="A3393" t="s">
        <v>8076</v>
      </c>
      <c r="B3393" t="s">
        <v>8077</v>
      </c>
      <c r="C3393" t="str">
        <f t="shared" si="52"/>
        <v>MEBerane</v>
      </c>
    </row>
    <row r="3394" spans="1:3">
      <c r="A3394" t="s">
        <v>8048</v>
      </c>
      <c r="B3394" t="s">
        <v>8049</v>
      </c>
      <c r="C3394" t="str">
        <f t="shared" si="52"/>
        <v>MEBijelo Polje</v>
      </c>
    </row>
    <row r="3395" spans="1:3">
      <c r="A3395" t="s">
        <v>8066</v>
      </c>
      <c r="B3395" t="s">
        <v>8067</v>
      </c>
      <c r="C3395" t="str">
        <f t="shared" ref="C3395:C3458" si="53">LEFT(A3395,2)&amp;B3395</f>
        <v>MEBudva</v>
      </c>
    </row>
    <row r="3396" spans="1:3">
      <c r="A3396" t="s">
        <v>8036</v>
      </c>
      <c r="B3396" t="s">
        <v>8037</v>
      </c>
      <c r="C3396" t="str">
        <f t="shared" si="53"/>
        <v>MECetinje</v>
      </c>
    </row>
    <row r="3397" spans="1:3">
      <c r="A3397" t="s">
        <v>8056</v>
      </c>
      <c r="B3397" t="s">
        <v>8057</v>
      </c>
      <c r="C3397" t="str">
        <f t="shared" si="53"/>
        <v>MEDanilovgrad</v>
      </c>
    </row>
    <row r="3398" spans="1:3">
      <c r="A3398" t="s">
        <v>8050</v>
      </c>
      <c r="B3398" t="s">
        <v>8051</v>
      </c>
      <c r="C3398" t="str">
        <f t="shared" si="53"/>
        <v>MEHerceg-Novi</v>
      </c>
    </row>
    <row r="3399" spans="1:3">
      <c r="A3399" t="s">
        <v>8038</v>
      </c>
      <c r="B3399" t="s">
        <v>8039</v>
      </c>
      <c r="C3399" t="str">
        <f t="shared" si="53"/>
        <v>MEKolašin</v>
      </c>
    </row>
    <row r="3400" spans="1:3">
      <c r="A3400" t="s">
        <v>8058</v>
      </c>
      <c r="B3400" t="s">
        <v>8059</v>
      </c>
      <c r="C3400" t="str">
        <f t="shared" si="53"/>
        <v>MEKotor</v>
      </c>
    </row>
    <row r="3401" spans="1:3">
      <c r="A3401" t="s">
        <v>8052</v>
      </c>
      <c r="B3401" t="s">
        <v>8053</v>
      </c>
      <c r="C3401" t="str">
        <f t="shared" si="53"/>
        <v>MEMojkovac</v>
      </c>
    </row>
    <row r="3402" spans="1:3">
      <c r="A3402" t="s">
        <v>8074</v>
      </c>
      <c r="B3402" t="s">
        <v>8075</v>
      </c>
      <c r="C3402" t="str">
        <f t="shared" si="53"/>
        <v>MENikšić</v>
      </c>
    </row>
    <row r="3403" spans="1:3">
      <c r="A3403" t="s">
        <v>8072</v>
      </c>
      <c r="B3403" t="s">
        <v>8073</v>
      </c>
      <c r="C3403" t="str">
        <f t="shared" si="53"/>
        <v>MEPlav</v>
      </c>
    </row>
    <row r="3404" spans="1:3">
      <c r="A3404" t="s">
        <v>8040</v>
      </c>
      <c r="B3404" t="s">
        <v>8041</v>
      </c>
      <c r="C3404" t="str">
        <f t="shared" si="53"/>
        <v>MEPljevlja</v>
      </c>
    </row>
    <row r="3405" spans="1:3">
      <c r="A3405" t="s">
        <v>8068</v>
      </c>
      <c r="B3405" t="s">
        <v>8069</v>
      </c>
      <c r="C3405" t="str">
        <f t="shared" si="53"/>
        <v>MEPlužine</v>
      </c>
    </row>
    <row r="3406" spans="1:3">
      <c r="A3406" t="s">
        <v>8078</v>
      </c>
      <c r="B3406" t="s">
        <v>8079</v>
      </c>
      <c r="C3406" t="str">
        <f t="shared" si="53"/>
        <v>MEPodgorica</v>
      </c>
    </row>
    <row r="3407" spans="1:3">
      <c r="A3407" t="s">
        <v>8060</v>
      </c>
      <c r="B3407" t="s">
        <v>8061</v>
      </c>
      <c r="C3407" t="str">
        <f t="shared" si="53"/>
        <v>MERožaje</v>
      </c>
    </row>
    <row r="3408" spans="1:3">
      <c r="A3408" t="s">
        <v>8042</v>
      </c>
      <c r="B3408" t="s">
        <v>8043</v>
      </c>
      <c r="C3408" t="str">
        <f t="shared" si="53"/>
        <v>MEŠavnik</v>
      </c>
    </row>
    <row r="3409" spans="1:3">
      <c r="A3409" t="s">
        <v>8070</v>
      </c>
      <c r="B3409" t="s">
        <v>8071</v>
      </c>
      <c r="C3409" t="str">
        <f t="shared" si="53"/>
        <v>METivat</v>
      </c>
    </row>
    <row r="3410" spans="1:3">
      <c r="A3410" t="s">
        <v>8080</v>
      </c>
      <c r="B3410" t="s">
        <v>8081</v>
      </c>
      <c r="C3410" t="str">
        <f t="shared" si="53"/>
        <v>MEUlcinj</v>
      </c>
    </row>
    <row r="3411" spans="1:3">
      <c r="A3411" t="s">
        <v>8044</v>
      </c>
      <c r="B3411" t="s">
        <v>8045</v>
      </c>
      <c r="C3411" t="str">
        <f t="shared" si="53"/>
        <v>MEŽabljak</v>
      </c>
    </row>
    <row r="3412" spans="1:3">
      <c r="A3412" t="s">
        <v>8062</v>
      </c>
      <c r="B3412" t="s">
        <v>8063</v>
      </c>
      <c r="C3412" t="str">
        <f t="shared" si="53"/>
        <v>MEGusinje</v>
      </c>
    </row>
    <row r="3413" spans="1:3">
      <c r="A3413" t="s">
        <v>8064</v>
      </c>
      <c r="B3413" t="s">
        <v>8065</v>
      </c>
      <c r="C3413" t="str">
        <f t="shared" si="53"/>
        <v>MEPetnjica</v>
      </c>
    </row>
    <row r="3414" spans="1:3">
      <c r="A3414" t="s">
        <v>15305</v>
      </c>
      <c r="B3414" t="s">
        <v>15306</v>
      </c>
      <c r="C3414" t="str">
        <f t="shared" si="53"/>
        <v>METuzi</v>
      </c>
    </row>
    <row r="3415" spans="1:3">
      <c r="A3415" t="s">
        <v>8084</v>
      </c>
      <c r="B3415" t="s">
        <v>8085</v>
      </c>
      <c r="C3415" t="str">
        <f t="shared" si="53"/>
        <v>MGToamasina</v>
      </c>
    </row>
    <row r="3416" spans="1:3">
      <c r="A3416" t="s">
        <v>8090</v>
      </c>
      <c r="B3416" t="s">
        <v>8091</v>
      </c>
      <c r="C3416" t="str">
        <f t="shared" si="53"/>
        <v>MGAntsiranana</v>
      </c>
    </row>
    <row r="3417" spans="1:3">
      <c r="A3417" t="s">
        <v>8086</v>
      </c>
      <c r="B3417" t="s">
        <v>8087</v>
      </c>
      <c r="C3417" t="str">
        <f t="shared" si="53"/>
        <v>MGFianarantsoa</v>
      </c>
    </row>
    <row r="3418" spans="1:3">
      <c r="A3418" t="s">
        <v>8088</v>
      </c>
      <c r="B3418" t="s">
        <v>8089</v>
      </c>
      <c r="C3418" t="str">
        <f t="shared" si="53"/>
        <v>MGMahajanga</v>
      </c>
    </row>
    <row r="3419" spans="1:3">
      <c r="A3419" t="s">
        <v>8092</v>
      </c>
      <c r="B3419" t="s">
        <v>8093</v>
      </c>
      <c r="C3419" t="str">
        <f t="shared" si="53"/>
        <v>MGAntananarivo</v>
      </c>
    </row>
    <row r="3420" spans="1:3">
      <c r="A3420" t="s">
        <v>8082</v>
      </c>
      <c r="B3420" t="s">
        <v>8083</v>
      </c>
      <c r="C3420" t="str">
        <f t="shared" si="53"/>
        <v>MGToliara</v>
      </c>
    </row>
    <row r="3421" spans="1:3">
      <c r="A3421" t="s">
        <v>8116</v>
      </c>
      <c r="B3421" t="s">
        <v>8117</v>
      </c>
      <c r="C3421" t="str">
        <f t="shared" si="53"/>
        <v>MHRalik chain</v>
      </c>
    </row>
    <row r="3422" spans="1:3">
      <c r="A3422" t="s">
        <v>8116</v>
      </c>
      <c r="B3422" t="s">
        <v>8117</v>
      </c>
      <c r="C3422" t="str">
        <f t="shared" si="53"/>
        <v>MHRalik chain</v>
      </c>
    </row>
    <row r="3423" spans="1:3">
      <c r="A3423" t="s">
        <v>8124</v>
      </c>
      <c r="B3423" t="s">
        <v>8125</v>
      </c>
      <c r="C3423" t="str">
        <f t="shared" si="53"/>
        <v>MHAilinglaplap</v>
      </c>
    </row>
    <row r="3424" spans="1:3">
      <c r="A3424" t="s">
        <v>8124</v>
      </c>
      <c r="B3424" t="s">
        <v>13680</v>
      </c>
      <c r="C3424" t="str">
        <f t="shared" si="53"/>
        <v>MHAelōn̄ḷapḷap</v>
      </c>
    </row>
    <row r="3425" spans="1:3">
      <c r="A3425" t="s">
        <v>8139</v>
      </c>
      <c r="B3425" t="s">
        <v>8140</v>
      </c>
      <c r="C3425" t="str">
        <f t="shared" si="53"/>
        <v>MHEbon</v>
      </c>
    </row>
    <row r="3426" spans="1:3">
      <c r="A3426" t="s">
        <v>8139</v>
      </c>
      <c r="B3426" t="s">
        <v>13687</v>
      </c>
      <c r="C3426" t="str">
        <f t="shared" si="53"/>
        <v>MHEpoon</v>
      </c>
    </row>
    <row r="3427" spans="1:3">
      <c r="A3427" t="s">
        <v>8141</v>
      </c>
      <c r="B3427" t="s">
        <v>13689</v>
      </c>
      <c r="C3427" t="str">
        <f t="shared" si="53"/>
        <v>MHEnewetak &amp; Ujelang</v>
      </c>
    </row>
    <row r="3428" spans="1:3">
      <c r="A3428" t="s">
        <v>8141</v>
      </c>
      <c r="B3428" t="s">
        <v>13688</v>
      </c>
      <c r="C3428" t="str">
        <f t="shared" si="53"/>
        <v>MHĀnewetak &amp; Wūjlan̄</v>
      </c>
    </row>
    <row r="3429" spans="1:3">
      <c r="A3429" t="s">
        <v>8131</v>
      </c>
      <c r="B3429" t="s">
        <v>8132</v>
      </c>
      <c r="C3429" t="str">
        <f t="shared" si="53"/>
        <v>MHJabat</v>
      </c>
    </row>
    <row r="3430" spans="1:3">
      <c r="A3430" t="s">
        <v>8131</v>
      </c>
      <c r="B3430" t="s">
        <v>13684</v>
      </c>
      <c r="C3430" t="str">
        <f t="shared" si="53"/>
        <v>MHJebat</v>
      </c>
    </row>
    <row r="3431" spans="1:3">
      <c r="A3431" t="s">
        <v>8133</v>
      </c>
      <c r="B3431" t="s">
        <v>8134</v>
      </c>
      <c r="C3431" t="str">
        <f t="shared" si="53"/>
        <v>MHJaluit</v>
      </c>
    </row>
    <row r="3432" spans="1:3">
      <c r="A3432" t="s">
        <v>8133</v>
      </c>
      <c r="B3432" t="s">
        <v>13685</v>
      </c>
      <c r="C3432" t="str">
        <f t="shared" si="53"/>
        <v>MHJālwōj</v>
      </c>
    </row>
    <row r="3433" spans="1:3">
      <c r="A3433" t="s">
        <v>8126</v>
      </c>
      <c r="B3433" t="s">
        <v>13682</v>
      </c>
      <c r="C3433" t="str">
        <f t="shared" si="53"/>
        <v>MHBikini &amp; Kili</v>
      </c>
    </row>
    <row r="3434" spans="1:3">
      <c r="A3434" t="s">
        <v>8126</v>
      </c>
      <c r="B3434" t="s">
        <v>13681</v>
      </c>
      <c r="C3434" t="str">
        <f t="shared" si="53"/>
        <v>MHPikinni &amp; Kōle</v>
      </c>
    </row>
    <row r="3435" spans="1:3">
      <c r="A3435" t="s">
        <v>8122</v>
      </c>
      <c r="B3435" t="s">
        <v>8123</v>
      </c>
      <c r="C3435" t="str">
        <f t="shared" si="53"/>
        <v>MHKwajalein</v>
      </c>
    </row>
    <row r="3436" spans="1:3">
      <c r="A3436" t="s">
        <v>8122</v>
      </c>
      <c r="B3436" t="s">
        <v>13679</v>
      </c>
      <c r="C3436" t="str">
        <f t="shared" si="53"/>
        <v>MHKuwajleen</v>
      </c>
    </row>
    <row r="3437" spans="1:3">
      <c r="A3437" t="s">
        <v>8127</v>
      </c>
      <c r="B3437" t="s">
        <v>8128</v>
      </c>
      <c r="C3437" t="str">
        <f t="shared" si="53"/>
        <v>MHLae</v>
      </c>
    </row>
    <row r="3438" spans="1:3">
      <c r="A3438" t="s">
        <v>8127</v>
      </c>
      <c r="B3438" t="s">
        <v>8128</v>
      </c>
      <c r="C3438" t="str">
        <f t="shared" si="53"/>
        <v>MHLae</v>
      </c>
    </row>
    <row r="3439" spans="1:3">
      <c r="A3439" t="s">
        <v>8135</v>
      </c>
      <c r="B3439" t="s">
        <v>8136</v>
      </c>
      <c r="C3439" t="str">
        <f t="shared" si="53"/>
        <v>MHLib</v>
      </c>
    </row>
    <row r="3440" spans="1:3">
      <c r="A3440" t="s">
        <v>8135</v>
      </c>
      <c r="B3440" t="s">
        <v>13686</v>
      </c>
      <c r="C3440" t="str">
        <f t="shared" si="53"/>
        <v>MHEllep</v>
      </c>
    </row>
    <row r="3441" spans="1:3">
      <c r="A3441" t="s">
        <v>8118</v>
      </c>
      <c r="B3441" t="s">
        <v>8119</v>
      </c>
      <c r="C3441" t="str">
        <f t="shared" si="53"/>
        <v>MHNamdrik</v>
      </c>
    </row>
    <row r="3442" spans="1:3">
      <c r="A3442" t="s">
        <v>8118</v>
      </c>
      <c r="B3442" t="s">
        <v>13677</v>
      </c>
      <c r="C3442" t="str">
        <f t="shared" si="53"/>
        <v>MHNaṃdik</v>
      </c>
    </row>
    <row r="3443" spans="1:3">
      <c r="A3443" t="s">
        <v>8129</v>
      </c>
      <c r="B3443" t="s">
        <v>8130</v>
      </c>
      <c r="C3443" t="str">
        <f t="shared" si="53"/>
        <v>MHNamu</v>
      </c>
    </row>
    <row r="3444" spans="1:3">
      <c r="A3444" t="s">
        <v>8129</v>
      </c>
      <c r="B3444" t="s">
        <v>13683</v>
      </c>
      <c r="C3444" t="str">
        <f t="shared" si="53"/>
        <v>MHNaṃo</v>
      </c>
    </row>
    <row r="3445" spans="1:3">
      <c r="A3445" t="s">
        <v>8120</v>
      </c>
      <c r="B3445" t="s">
        <v>8121</v>
      </c>
      <c r="C3445" t="str">
        <f t="shared" si="53"/>
        <v>MHRongelap</v>
      </c>
    </row>
    <row r="3446" spans="1:3">
      <c r="A3446" t="s">
        <v>8120</v>
      </c>
      <c r="B3446" t="s">
        <v>13678</v>
      </c>
      <c r="C3446" t="str">
        <f t="shared" si="53"/>
        <v>MHRon̄ḷap</v>
      </c>
    </row>
    <row r="3447" spans="1:3">
      <c r="A3447" t="s">
        <v>8137</v>
      </c>
      <c r="B3447" t="s">
        <v>8138</v>
      </c>
      <c r="C3447" t="str">
        <f t="shared" si="53"/>
        <v>MHUjae</v>
      </c>
    </row>
    <row r="3448" spans="1:3">
      <c r="A3448" t="s">
        <v>8137</v>
      </c>
      <c r="B3448" t="s">
        <v>8138</v>
      </c>
      <c r="C3448" t="str">
        <f t="shared" si="53"/>
        <v>MHUjae</v>
      </c>
    </row>
    <row r="3449" spans="1:3">
      <c r="A3449" t="s">
        <v>8142</v>
      </c>
      <c r="B3449" t="s">
        <v>8143</v>
      </c>
      <c r="C3449" t="str">
        <f t="shared" si="53"/>
        <v>MHWotho</v>
      </c>
    </row>
    <row r="3450" spans="1:3">
      <c r="A3450" t="s">
        <v>8142</v>
      </c>
      <c r="B3450" t="s">
        <v>13690</v>
      </c>
      <c r="C3450" t="str">
        <f t="shared" si="53"/>
        <v>MHWōtto</v>
      </c>
    </row>
    <row r="3451" spans="1:3">
      <c r="A3451" t="s">
        <v>8094</v>
      </c>
      <c r="B3451" t="s">
        <v>8095</v>
      </c>
      <c r="C3451" t="str">
        <f t="shared" si="53"/>
        <v>MHRatak chain</v>
      </c>
    </row>
    <row r="3452" spans="1:3">
      <c r="A3452" t="s">
        <v>8094</v>
      </c>
      <c r="B3452" t="s">
        <v>8095</v>
      </c>
      <c r="C3452" t="str">
        <f t="shared" si="53"/>
        <v>MHRatak chain</v>
      </c>
    </row>
    <row r="3453" spans="1:3">
      <c r="A3453" t="s">
        <v>8112</v>
      </c>
      <c r="B3453" t="s">
        <v>8113</v>
      </c>
      <c r="C3453" t="str">
        <f t="shared" si="53"/>
        <v>MHAiluk</v>
      </c>
    </row>
    <row r="3454" spans="1:3">
      <c r="A3454" t="s">
        <v>8112</v>
      </c>
      <c r="B3454" t="s">
        <v>13675</v>
      </c>
      <c r="C3454" t="str">
        <f t="shared" si="53"/>
        <v>MHAelok</v>
      </c>
    </row>
    <row r="3455" spans="1:3">
      <c r="A3455" t="s">
        <v>8100</v>
      </c>
      <c r="B3455" t="s">
        <v>8101</v>
      </c>
      <c r="C3455" t="str">
        <f t="shared" si="53"/>
        <v>MHArno</v>
      </c>
    </row>
    <row r="3456" spans="1:3">
      <c r="A3456" t="s">
        <v>8100</v>
      </c>
      <c r="B3456" t="s">
        <v>13670</v>
      </c>
      <c r="C3456" t="str">
        <f t="shared" si="53"/>
        <v>MHArṇo</v>
      </c>
    </row>
    <row r="3457" spans="1:3">
      <c r="A3457" t="s">
        <v>8102</v>
      </c>
      <c r="B3457" t="s">
        <v>8103</v>
      </c>
      <c r="C3457" t="str">
        <f t="shared" si="53"/>
        <v>MHAur</v>
      </c>
    </row>
    <row r="3458" spans="1:3">
      <c r="A3458" t="s">
        <v>8102</v>
      </c>
      <c r="B3458" t="s">
        <v>8103</v>
      </c>
      <c r="C3458" t="str">
        <f t="shared" si="53"/>
        <v>MHAur</v>
      </c>
    </row>
    <row r="3459" spans="1:3">
      <c r="A3459" t="s">
        <v>8096</v>
      </c>
      <c r="B3459" t="s">
        <v>8097</v>
      </c>
      <c r="C3459" t="str">
        <f t="shared" ref="C3459:C3522" si="54">LEFT(A3459,2)&amp;B3459</f>
        <v>MHLikiep</v>
      </c>
    </row>
    <row r="3460" spans="1:3">
      <c r="A3460" t="s">
        <v>8096</v>
      </c>
      <c r="B3460" t="s">
        <v>8097</v>
      </c>
      <c r="C3460" t="str">
        <f t="shared" si="54"/>
        <v>MHLikiep</v>
      </c>
    </row>
    <row r="3461" spans="1:3">
      <c r="A3461" t="s">
        <v>8098</v>
      </c>
      <c r="B3461" t="s">
        <v>8099</v>
      </c>
      <c r="C3461" t="str">
        <f t="shared" si="54"/>
        <v>MHMajuro</v>
      </c>
    </row>
    <row r="3462" spans="1:3">
      <c r="A3462" t="s">
        <v>8098</v>
      </c>
      <c r="B3462" t="s">
        <v>13669</v>
      </c>
      <c r="C3462" t="str">
        <f t="shared" si="54"/>
        <v>MHMājro</v>
      </c>
    </row>
    <row r="3463" spans="1:3">
      <c r="A3463" t="s">
        <v>8104</v>
      </c>
      <c r="B3463" t="s">
        <v>8105</v>
      </c>
      <c r="C3463" t="str">
        <f t="shared" si="54"/>
        <v>MHMaloelap</v>
      </c>
    </row>
    <row r="3464" spans="1:3">
      <c r="A3464" t="s">
        <v>8104</v>
      </c>
      <c r="B3464" t="s">
        <v>13671</v>
      </c>
      <c r="C3464" t="str">
        <f t="shared" si="54"/>
        <v>MHṂaḷoeḷap</v>
      </c>
    </row>
    <row r="3465" spans="1:3">
      <c r="A3465" t="s">
        <v>8106</v>
      </c>
      <c r="B3465" t="s">
        <v>8107</v>
      </c>
      <c r="C3465" t="str">
        <f t="shared" si="54"/>
        <v>MHMejit</v>
      </c>
    </row>
    <row r="3466" spans="1:3">
      <c r="A3466" t="s">
        <v>8106</v>
      </c>
      <c r="B3466" t="s">
        <v>13672</v>
      </c>
      <c r="C3466" t="str">
        <f t="shared" si="54"/>
        <v>MHMājej</v>
      </c>
    </row>
    <row r="3467" spans="1:3">
      <c r="A3467" t="s">
        <v>8108</v>
      </c>
      <c r="B3467" t="s">
        <v>8109</v>
      </c>
      <c r="C3467" t="str">
        <f t="shared" si="54"/>
        <v>MHMili</v>
      </c>
    </row>
    <row r="3468" spans="1:3">
      <c r="A3468" t="s">
        <v>8108</v>
      </c>
      <c r="B3468" t="s">
        <v>13673</v>
      </c>
      <c r="C3468" t="str">
        <f t="shared" si="54"/>
        <v>MHMile</v>
      </c>
    </row>
    <row r="3469" spans="1:3">
      <c r="A3469" t="s">
        <v>8114</v>
      </c>
      <c r="B3469" t="s">
        <v>8115</v>
      </c>
      <c r="C3469" t="str">
        <f t="shared" si="54"/>
        <v>MHUtrik</v>
      </c>
    </row>
    <row r="3470" spans="1:3">
      <c r="A3470" t="s">
        <v>8114</v>
      </c>
      <c r="B3470" t="s">
        <v>13676</v>
      </c>
      <c r="C3470" t="str">
        <f t="shared" si="54"/>
        <v>MHUtrōk</v>
      </c>
    </row>
    <row r="3471" spans="1:3">
      <c r="A3471" t="s">
        <v>8110</v>
      </c>
      <c r="B3471" t="s">
        <v>8111</v>
      </c>
      <c r="C3471" t="str">
        <f t="shared" si="54"/>
        <v>MHWotje</v>
      </c>
    </row>
    <row r="3472" spans="1:3">
      <c r="A3472" t="s">
        <v>8110</v>
      </c>
      <c r="B3472" t="s">
        <v>13674</v>
      </c>
      <c r="C3472" t="str">
        <f t="shared" si="54"/>
        <v>MHWōjjā</v>
      </c>
    </row>
    <row r="3473" spans="1:3">
      <c r="A3473" t="s">
        <v>15307</v>
      </c>
      <c r="B3473" t="s">
        <v>8197</v>
      </c>
      <c r="C3473" t="str">
        <f t="shared" si="54"/>
        <v>MKVeles</v>
      </c>
    </row>
    <row r="3474" spans="1:3">
      <c r="A3474" t="s">
        <v>15308</v>
      </c>
      <c r="B3474" t="s">
        <v>8192</v>
      </c>
      <c r="C3474" t="str">
        <f t="shared" si="54"/>
        <v>MKGradsko</v>
      </c>
    </row>
    <row r="3475" spans="1:3">
      <c r="A3475" t="s">
        <v>15309</v>
      </c>
      <c r="B3475" t="s">
        <v>8164</v>
      </c>
      <c r="C3475" t="str">
        <f t="shared" si="54"/>
        <v>MKDemir Kapija</v>
      </c>
    </row>
    <row r="3476" spans="1:3">
      <c r="A3476" t="s">
        <v>15310</v>
      </c>
      <c r="B3476" t="s">
        <v>8165</v>
      </c>
      <c r="C3476" t="str">
        <f t="shared" si="54"/>
        <v>MKKavadarci</v>
      </c>
    </row>
    <row r="3477" spans="1:3">
      <c r="A3477" t="s">
        <v>15311</v>
      </c>
      <c r="B3477" t="s">
        <v>8199</v>
      </c>
      <c r="C3477" t="str">
        <f t="shared" si="54"/>
        <v>MKLozovo</v>
      </c>
    </row>
    <row r="3478" spans="1:3">
      <c r="A3478" t="s">
        <v>15312</v>
      </c>
      <c r="B3478" t="s">
        <v>8149</v>
      </c>
      <c r="C3478" t="str">
        <f t="shared" si="54"/>
        <v>MKNegotino</v>
      </c>
    </row>
    <row r="3479" spans="1:3">
      <c r="A3479" t="s">
        <v>15313</v>
      </c>
      <c r="B3479" t="s">
        <v>8189</v>
      </c>
      <c r="C3479" t="str">
        <f t="shared" si="54"/>
        <v>MKRosoman</v>
      </c>
    </row>
    <row r="3480" spans="1:3">
      <c r="A3480" t="s">
        <v>15314</v>
      </c>
      <c r="B3480" t="s">
        <v>8168</v>
      </c>
      <c r="C3480" t="str">
        <f t="shared" si="54"/>
        <v>MKSveti Nikole</v>
      </c>
    </row>
    <row r="3481" spans="1:3">
      <c r="A3481" t="s">
        <v>15315</v>
      </c>
      <c r="B3481" t="s">
        <v>8153</v>
      </c>
      <c r="C3481" t="str">
        <f t="shared" si="54"/>
        <v>MKČaška</v>
      </c>
    </row>
    <row r="3482" spans="1:3">
      <c r="A3482" t="s">
        <v>15316</v>
      </c>
      <c r="B3482" t="s">
        <v>8144</v>
      </c>
      <c r="C3482" t="str">
        <f t="shared" si="54"/>
        <v>MKBerovo</v>
      </c>
    </row>
    <row r="3483" spans="1:3">
      <c r="A3483" t="s">
        <v>15317</v>
      </c>
      <c r="B3483" t="s">
        <v>8171</v>
      </c>
      <c r="C3483" t="str">
        <f t="shared" si="54"/>
        <v>MKVinica</v>
      </c>
    </row>
    <row r="3484" spans="1:3">
      <c r="A3484" t="s">
        <v>15318</v>
      </c>
      <c r="B3484" t="s">
        <v>8173</v>
      </c>
      <c r="C3484" t="str">
        <f t="shared" si="54"/>
        <v>MKDelčevo</v>
      </c>
    </row>
    <row r="3485" spans="1:3">
      <c r="A3485" t="s">
        <v>15319</v>
      </c>
      <c r="B3485" t="s">
        <v>8198</v>
      </c>
      <c r="C3485" t="str">
        <f t="shared" si="54"/>
        <v>MKZrnovci</v>
      </c>
    </row>
    <row r="3486" spans="1:3">
      <c r="A3486" t="s">
        <v>15320</v>
      </c>
      <c r="B3486" t="s">
        <v>8176</v>
      </c>
      <c r="C3486" t="str">
        <f t="shared" si="54"/>
        <v>MKKarbinci</v>
      </c>
    </row>
    <row r="3487" spans="1:3">
      <c r="A3487" t="s">
        <v>15321</v>
      </c>
      <c r="B3487" t="s">
        <v>8204</v>
      </c>
      <c r="C3487" t="str">
        <f t="shared" si="54"/>
        <v>MKKočani</v>
      </c>
    </row>
    <row r="3488" spans="1:3">
      <c r="A3488" t="s">
        <v>15322</v>
      </c>
      <c r="B3488" t="s">
        <v>8186</v>
      </c>
      <c r="C3488" t="str">
        <f t="shared" si="54"/>
        <v>MKMakedonska Kamenica</v>
      </c>
    </row>
    <row r="3489" spans="1:3">
      <c r="A3489" t="s">
        <v>15323</v>
      </c>
      <c r="B3489" t="s">
        <v>8151</v>
      </c>
      <c r="C3489" t="str">
        <f t="shared" si="54"/>
        <v>MKPehčevo</v>
      </c>
    </row>
    <row r="3490" spans="1:3">
      <c r="A3490" t="s">
        <v>15324</v>
      </c>
      <c r="B3490" t="s">
        <v>8208</v>
      </c>
      <c r="C3490" t="str">
        <f t="shared" si="54"/>
        <v>MKProbištip</v>
      </c>
    </row>
    <row r="3491" spans="1:3">
      <c r="A3491" t="s">
        <v>15325</v>
      </c>
      <c r="B3491" t="s">
        <v>8154</v>
      </c>
      <c r="C3491" t="str">
        <f t="shared" si="54"/>
        <v>MKČešinovo-Obleševo</v>
      </c>
    </row>
    <row r="3492" spans="1:3">
      <c r="A3492" t="s">
        <v>15326</v>
      </c>
      <c r="B3492" t="s">
        <v>8196</v>
      </c>
      <c r="C3492" t="str">
        <f t="shared" si="54"/>
        <v>MKŠtip</v>
      </c>
    </row>
    <row r="3493" spans="1:3">
      <c r="A3493" t="s">
        <v>15327</v>
      </c>
      <c r="B3493" t="s">
        <v>8191</v>
      </c>
      <c r="C3493" t="str">
        <f t="shared" si="54"/>
        <v>MKVevčani</v>
      </c>
    </row>
    <row r="3494" spans="1:3">
      <c r="A3494" t="s">
        <v>15328</v>
      </c>
      <c r="B3494" t="s">
        <v>8172</v>
      </c>
      <c r="C3494" t="str">
        <f t="shared" si="54"/>
        <v>MKDebar</v>
      </c>
    </row>
    <row r="3495" spans="1:3">
      <c r="A3495" t="s">
        <v>15329</v>
      </c>
      <c r="B3495" t="s">
        <v>15330</v>
      </c>
      <c r="C3495" t="str">
        <f t="shared" si="54"/>
        <v>MKDebrca</v>
      </c>
    </row>
    <row r="3496" spans="1:3">
      <c r="A3496" t="s">
        <v>15331</v>
      </c>
      <c r="B3496" t="s">
        <v>8185</v>
      </c>
      <c r="C3496" t="str">
        <f t="shared" si="54"/>
        <v>MKKičevo</v>
      </c>
    </row>
    <row r="3497" spans="1:3">
      <c r="A3497" t="s">
        <v>15332</v>
      </c>
      <c r="B3497" t="s">
        <v>8200</v>
      </c>
      <c r="C3497" t="str">
        <f t="shared" si="54"/>
        <v>MKMakedonski Brod</v>
      </c>
    </row>
    <row r="3498" spans="1:3">
      <c r="A3498" t="s">
        <v>15333</v>
      </c>
      <c r="B3498" t="s">
        <v>8160</v>
      </c>
      <c r="C3498" t="str">
        <f t="shared" si="54"/>
        <v>MKOhrid</v>
      </c>
    </row>
    <row r="3499" spans="1:3">
      <c r="A3499" t="s">
        <v>15334</v>
      </c>
      <c r="B3499" t="s">
        <v>8167</v>
      </c>
      <c r="C3499" t="str">
        <f t="shared" si="54"/>
        <v>MKPlasnica</v>
      </c>
    </row>
    <row r="3500" spans="1:3">
      <c r="A3500" t="s">
        <v>15335</v>
      </c>
      <c r="B3500" t="s">
        <v>8195</v>
      </c>
      <c r="C3500" t="str">
        <f t="shared" si="54"/>
        <v>MKStruga</v>
      </c>
    </row>
    <row r="3501" spans="1:3">
      <c r="A3501" t="s">
        <v>15336</v>
      </c>
      <c r="B3501" t="s">
        <v>8152</v>
      </c>
      <c r="C3501" t="str">
        <f t="shared" si="54"/>
        <v>MKCentar Župa</v>
      </c>
    </row>
    <row r="3502" spans="1:3">
      <c r="A3502" t="s">
        <v>15337</v>
      </c>
      <c r="B3502" t="s">
        <v>8169</v>
      </c>
      <c r="C3502" t="str">
        <f t="shared" si="54"/>
        <v>MKBogdanci</v>
      </c>
    </row>
    <row r="3503" spans="1:3">
      <c r="A3503" t="s">
        <v>15338</v>
      </c>
      <c r="B3503" t="s">
        <v>8182</v>
      </c>
      <c r="C3503" t="str">
        <f t="shared" si="54"/>
        <v>MKBosilovo</v>
      </c>
    </row>
    <row r="3504" spans="1:3">
      <c r="A3504" t="s">
        <v>15339</v>
      </c>
      <c r="B3504" t="s">
        <v>8145</v>
      </c>
      <c r="C3504" t="str">
        <f t="shared" si="54"/>
        <v>MKValandovo</v>
      </c>
    </row>
    <row r="3505" spans="1:3">
      <c r="A3505" t="s">
        <v>15340</v>
      </c>
      <c r="B3505" t="s">
        <v>8146</v>
      </c>
      <c r="C3505" t="str">
        <f t="shared" si="54"/>
        <v>MKVasilevo</v>
      </c>
    </row>
    <row r="3506" spans="1:3">
      <c r="A3506" t="s">
        <v>15341</v>
      </c>
      <c r="B3506" t="s">
        <v>8163</v>
      </c>
      <c r="C3506" t="str">
        <f t="shared" si="54"/>
        <v>MKGevgelija</v>
      </c>
    </row>
    <row r="3507" spans="1:3">
      <c r="A3507" t="s">
        <v>15342</v>
      </c>
      <c r="B3507" t="s">
        <v>8147</v>
      </c>
      <c r="C3507" t="str">
        <f t="shared" si="54"/>
        <v>MKDojran</v>
      </c>
    </row>
    <row r="3508" spans="1:3">
      <c r="A3508" t="s">
        <v>15343</v>
      </c>
      <c r="B3508" t="s">
        <v>8159</v>
      </c>
      <c r="C3508" t="str">
        <f t="shared" si="54"/>
        <v>MKKonče</v>
      </c>
    </row>
    <row r="3509" spans="1:3">
      <c r="A3509" t="s">
        <v>15344</v>
      </c>
      <c r="B3509" t="s">
        <v>8150</v>
      </c>
      <c r="C3509" t="str">
        <f t="shared" si="54"/>
        <v>MKNovo Selo</v>
      </c>
    </row>
    <row r="3510" spans="1:3">
      <c r="A3510" t="s">
        <v>15345</v>
      </c>
      <c r="B3510" t="s">
        <v>8178</v>
      </c>
      <c r="C3510" t="str">
        <f t="shared" si="54"/>
        <v>MKRadoviš</v>
      </c>
    </row>
    <row r="3511" spans="1:3">
      <c r="A3511" t="s">
        <v>15346</v>
      </c>
      <c r="B3511" t="s">
        <v>8162</v>
      </c>
      <c r="C3511" t="str">
        <f t="shared" si="54"/>
        <v>MKStrumica</v>
      </c>
    </row>
    <row r="3512" spans="1:3">
      <c r="A3512" t="s">
        <v>15347</v>
      </c>
      <c r="B3512" t="s">
        <v>8181</v>
      </c>
      <c r="C3512" t="str">
        <f t="shared" si="54"/>
        <v>MKBitola</v>
      </c>
    </row>
    <row r="3513" spans="1:3">
      <c r="A3513" t="s">
        <v>15348</v>
      </c>
      <c r="B3513" t="s">
        <v>8157</v>
      </c>
      <c r="C3513" t="str">
        <f t="shared" si="54"/>
        <v>MKDemir Hisar</v>
      </c>
    </row>
    <row r="3514" spans="1:3">
      <c r="A3514" t="s">
        <v>15349</v>
      </c>
      <c r="B3514" t="s">
        <v>8174</v>
      </c>
      <c r="C3514" t="str">
        <f t="shared" si="54"/>
        <v>MKDolneni</v>
      </c>
    </row>
    <row r="3515" spans="1:3">
      <c r="A3515" t="s">
        <v>15350</v>
      </c>
      <c r="B3515" t="s">
        <v>8205</v>
      </c>
      <c r="C3515" t="str">
        <f t="shared" si="54"/>
        <v>MKKrivogaštani</v>
      </c>
    </row>
    <row r="3516" spans="1:3">
      <c r="A3516" t="s">
        <v>15351</v>
      </c>
      <c r="B3516" t="s">
        <v>8206</v>
      </c>
      <c r="C3516" t="str">
        <f t="shared" si="54"/>
        <v>MKKruševo</v>
      </c>
    </row>
    <row r="3517" spans="1:3">
      <c r="A3517" t="s">
        <v>15352</v>
      </c>
      <c r="B3517" t="s">
        <v>8187</v>
      </c>
      <c r="C3517" t="str">
        <f t="shared" si="54"/>
        <v>MKMogila</v>
      </c>
    </row>
    <row r="3518" spans="1:3">
      <c r="A3518" t="s">
        <v>15353</v>
      </c>
      <c r="B3518" t="s">
        <v>8177</v>
      </c>
      <c r="C3518" t="str">
        <f t="shared" si="54"/>
        <v>MKNovaci</v>
      </c>
    </row>
    <row r="3519" spans="1:3">
      <c r="A3519" t="s">
        <v>15354</v>
      </c>
      <c r="B3519" t="s">
        <v>8161</v>
      </c>
      <c r="C3519" t="str">
        <f t="shared" si="54"/>
        <v>MKPrilep</v>
      </c>
    </row>
    <row r="3520" spans="1:3">
      <c r="A3520" t="s">
        <v>15355</v>
      </c>
      <c r="B3520" t="s">
        <v>8188</v>
      </c>
      <c r="C3520" t="str">
        <f t="shared" si="54"/>
        <v>MKResen</v>
      </c>
    </row>
    <row r="3521" spans="1:3">
      <c r="A3521" t="s">
        <v>15356</v>
      </c>
      <c r="B3521" t="s">
        <v>8155</v>
      </c>
      <c r="C3521" t="str">
        <f t="shared" si="54"/>
        <v>MKBogovinje</v>
      </c>
    </row>
    <row r="3522" spans="1:3">
      <c r="A3522" t="s">
        <v>15357</v>
      </c>
      <c r="B3522" t="s">
        <v>8170</v>
      </c>
      <c r="C3522" t="str">
        <f t="shared" si="54"/>
        <v>MKBrvenica</v>
      </c>
    </row>
    <row r="3523" spans="1:3">
      <c r="A3523" t="s">
        <v>15358</v>
      </c>
      <c r="B3523" t="s">
        <v>8156</v>
      </c>
      <c r="C3523" t="str">
        <f t="shared" ref="C3523:C3586" si="55">LEFT(A3523,2)&amp;B3523</f>
        <v>MKVrapčište</v>
      </c>
    </row>
    <row r="3524" spans="1:3">
      <c r="A3524" t="s">
        <v>15359</v>
      </c>
      <c r="B3524" t="s">
        <v>8183</v>
      </c>
      <c r="C3524" t="str">
        <f t="shared" si="55"/>
        <v>MKGostivar</v>
      </c>
    </row>
    <row r="3525" spans="1:3">
      <c r="A3525" t="s">
        <v>15360</v>
      </c>
      <c r="B3525" t="s">
        <v>8184</v>
      </c>
      <c r="C3525" t="str">
        <f t="shared" si="55"/>
        <v>MKŽelino</v>
      </c>
    </row>
    <row r="3526" spans="1:3">
      <c r="A3526" t="s">
        <v>15361</v>
      </c>
      <c r="B3526" t="s">
        <v>8158</v>
      </c>
      <c r="C3526" t="str">
        <f t="shared" si="55"/>
        <v>MKJegunovce</v>
      </c>
    </row>
    <row r="3527" spans="1:3">
      <c r="A3527" t="s">
        <v>15362</v>
      </c>
      <c r="B3527" t="s">
        <v>15363</v>
      </c>
      <c r="C3527" t="str">
        <f t="shared" si="55"/>
        <v>MKMavrovo i Rostuše</v>
      </c>
    </row>
    <row r="3528" spans="1:3">
      <c r="A3528" t="s">
        <v>15364</v>
      </c>
      <c r="B3528" t="s">
        <v>8190</v>
      </c>
      <c r="C3528" t="str">
        <f t="shared" si="55"/>
        <v>MKTearce</v>
      </c>
    </row>
    <row r="3529" spans="1:3">
      <c r="A3529" t="s">
        <v>15365</v>
      </c>
      <c r="B3529" t="s">
        <v>8210</v>
      </c>
      <c r="C3529" t="str">
        <f t="shared" si="55"/>
        <v>MKTetovo</v>
      </c>
    </row>
    <row r="3530" spans="1:3">
      <c r="A3530" t="s">
        <v>15366</v>
      </c>
      <c r="B3530" t="s">
        <v>8166</v>
      </c>
      <c r="C3530" t="str">
        <f t="shared" si="55"/>
        <v>MKKratovo</v>
      </c>
    </row>
    <row r="3531" spans="1:3">
      <c r="A3531" t="s">
        <v>15367</v>
      </c>
      <c r="B3531" t="s">
        <v>8148</v>
      </c>
      <c r="C3531" t="str">
        <f t="shared" si="55"/>
        <v>MKKriva Palanka</v>
      </c>
    </row>
    <row r="3532" spans="1:3">
      <c r="A3532" t="s">
        <v>15368</v>
      </c>
      <c r="B3532" t="s">
        <v>8193</v>
      </c>
      <c r="C3532" t="str">
        <f t="shared" si="55"/>
        <v>MKKumanovo</v>
      </c>
    </row>
    <row r="3533" spans="1:3">
      <c r="A3533" t="s">
        <v>15369</v>
      </c>
      <c r="B3533" t="s">
        <v>8207</v>
      </c>
      <c r="C3533" t="str">
        <f t="shared" si="55"/>
        <v>MKLipkovo</v>
      </c>
    </row>
    <row r="3534" spans="1:3">
      <c r="A3534" t="s">
        <v>15370</v>
      </c>
      <c r="B3534" t="s">
        <v>8194</v>
      </c>
      <c r="C3534" t="str">
        <f t="shared" si="55"/>
        <v>MKRankovce</v>
      </c>
    </row>
    <row r="3535" spans="1:3">
      <c r="A3535" t="s">
        <v>15371</v>
      </c>
      <c r="B3535" t="s">
        <v>8179</v>
      </c>
      <c r="C3535" t="str">
        <f t="shared" si="55"/>
        <v>MKStaro Nagoričane</v>
      </c>
    </row>
    <row r="3536" spans="1:3">
      <c r="A3536" t="s">
        <v>15372</v>
      </c>
      <c r="B3536" t="s">
        <v>15373</v>
      </c>
      <c r="C3536" t="str">
        <f t="shared" si="55"/>
        <v>MKAerodrom †</v>
      </c>
    </row>
    <row r="3537" spans="1:3">
      <c r="A3537" t="s">
        <v>15374</v>
      </c>
      <c r="B3537" t="s">
        <v>8180</v>
      </c>
      <c r="C3537" t="str">
        <f t="shared" si="55"/>
        <v>MKAračinovo</v>
      </c>
    </row>
    <row r="3538" spans="1:3">
      <c r="A3538" t="s">
        <v>15375</v>
      </c>
      <c r="B3538" t="s">
        <v>15376</v>
      </c>
      <c r="C3538" t="str">
        <f t="shared" si="55"/>
        <v>MKButel †</v>
      </c>
    </row>
    <row r="3539" spans="1:3">
      <c r="A3539" t="s">
        <v>15377</v>
      </c>
      <c r="B3539" t="s">
        <v>15378</v>
      </c>
      <c r="C3539" t="str">
        <f t="shared" si="55"/>
        <v>MKGazi Baba †</v>
      </c>
    </row>
    <row r="3540" spans="1:3">
      <c r="A3540" t="s">
        <v>15379</v>
      </c>
      <c r="B3540" t="s">
        <v>15380</v>
      </c>
      <c r="C3540" t="str">
        <f t="shared" si="55"/>
        <v>MKGjorče Petrov †</v>
      </c>
    </row>
    <row r="3541" spans="1:3">
      <c r="A3541" t="s">
        <v>15381</v>
      </c>
      <c r="B3541" t="s">
        <v>8175</v>
      </c>
      <c r="C3541" t="str">
        <f t="shared" si="55"/>
        <v>MKZelenikovo</v>
      </c>
    </row>
    <row r="3542" spans="1:3">
      <c r="A3542" t="s">
        <v>15382</v>
      </c>
      <c r="B3542" t="s">
        <v>8203</v>
      </c>
      <c r="C3542" t="str">
        <f t="shared" si="55"/>
        <v>MKIlinden</v>
      </c>
    </row>
    <row r="3543" spans="1:3">
      <c r="A3543" t="s">
        <v>15383</v>
      </c>
      <c r="B3543" t="s">
        <v>15384</v>
      </c>
      <c r="C3543" t="str">
        <f t="shared" si="55"/>
        <v>MKKarpoš †</v>
      </c>
    </row>
    <row r="3544" spans="1:3">
      <c r="A3544" t="s">
        <v>15385</v>
      </c>
      <c r="B3544" t="s">
        <v>15386</v>
      </c>
      <c r="C3544" t="str">
        <f t="shared" si="55"/>
        <v>MKKisela Voda †</v>
      </c>
    </row>
    <row r="3545" spans="1:3">
      <c r="A3545" t="s">
        <v>15387</v>
      </c>
      <c r="B3545" t="s">
        <v>8201</v>
      </c>
      <c r="C3545" t="str">
        <f t="shared" si="55"/>
        <v>MKPetrovec</v>
      </c>
    </row>
    <row r="3546" spans="1:3">
      <c r="A3546" t="s">
        <v>15388</v>
      </c>
      <c r="B3546" t="s">
        <v>15389</v>
      </c>
      <c r="C3546" t="str">
        <f t="shared" si="55"/>
        <v>MKSaraj †</v>
      </c>
    </row>
    <row r="3547" spans="1:3">
      <c r="A3547" t="s">
        <v>15390</v>
      </c>
      <c r="B3547" t="s">
        <v>8202</v>
      </c>
      <c r="C3547" t="str">
        <f t="shared" si="55"/>
        <v>MKSopište</v>
      </c>
    </row>
    <row r="3548" spans="1:3">
      <c r="A3548" t="s">
        <v>15391</v>
      </c>
      <c r="B3548" t="s">
        <v>8209</v>
      </c>
      <c r="C3548" t="str">
        <f t="shared" si="55"/>
        <v>MKStudeničani</v>
      </c>
    </row>
    <row r="3549" spans="1:3">
      <c r="A3549" t="s">
        <v>15392</v>
      </c>
      <c r="B3549" t="s">
        <v>15393</v>
      </c>
      <c r="C3549" t="str">
        <f t="shared" si="55"/>
        <v>MKCentar †</v>
      </c>
    </row>
    <row r="3550" spans="1:3">
      <c r="A3550" t="s">
        <v>15394</v>
      </c>
      <c r="B3550" t="s">
        <v>15395</v>
      </c>
      <c r="C3550" t="str">
        <f t="shared" si="55"/>
        <v>MKČair †</v>
      </c>
    </row>
    <row r="3551" spans="1:3">
      <c r="A3551" t="s">
        <v>15396</v>
      </c>
      <c r="B3551" t="s">
        <v>15397</v>
      </c>
      <c r="C3551" t="str">
        <f t="shared" si="55"/>
        <v>MKČučer-Sandevo</v>
      </c>
    </row>
    <row r="3552" spans="1:3">
      <c r="A3552" t="s">
        <v>15398</v>
      </c>
      <c r="B3552" t="s">
        <v>15399</v>
      </c>
      <c r="C3552" t="str">
        <f t="shared" si="55"/>
        <v>MKŠuto Orizari †</v>
      </c>
    </row>
    <row r="3553" spans="1:3">
      <c r="A3553" t="s">
        <v>8225</v>
      </c>
      <c r="B3553" t="s">
        <v>8226</v>
      </c>
      <c r="C3553" t="str">
        <f t="shared" si="55"/>
        <v>MLKayes</v>
      </c>
    </row>
    <row r="3554" spans="1:3">
      <c r="A3554" t="s">
        <v>13533</v>
      </c>
      <c r="B3554" t="s">
        <v>13692</v>
      </c>
      <c r="C3554" t="str">
        <f t="shared" si="55"/>
        <v>MLTaoudénit</v>
      </c>
    </row>
    <row r="3555" spans="1:3">
      <c r="A3555" t="s">
        <v>8217</v>
      </c>
      <c r="B3555" t="s">
        <v>8218</v>
      </c>
      <c r="C3555" t="str">
        <f t="shared" si="55"/>
        <v>MLKoulikoro</v>
      </c>
    </row>
    <row r="3556" spans="1:3">
      <c r="A3556" t="s">
        <v>8221</v>
      </c>
      <c r="B3556" t="s">
        <v>8222</v>
      </c>
      <c r="C3556" t="str">
        <f t="shared" si="55"/>
        <v>MLSikasso</v>
      </c>
    </row>
    <row r="3557" spans="1:3">
      <c r="A3557" t="s">
        <v>8215</v>
      </c>
      <c r="B3557" t="s">
        <v>8216</v>
      </c>
      <c r="C3557" t="str">
        <f t="shared" si="55"/>
        <v>MLSégou</v>
      </c>
    </row>
    <row r="3558" spans="1:3">
      <c r="A3558" t="s">
        <v>8219</v>
      </c>
      <c r="B3558" t="s">
        <v>8220</v>
      </c>
      <c r="C3558" t="str">
        <f t="shared" si="55"/>
        <v>MLMopti</v>
      </c>
    </row>
    <row r="3559" spans="1:3">
      <c r="A3559" t="s">
        <v>8213</v>
      </c>
      <c r="B3559" t="s">
        <v>8214</v>
      </c>
      <c r="C3559" t="str">
        <f t="shared" si="55"/>
        <v>MLTombouctou</v>
      </c>
    </row>
    <row r="3560" spans="1:3">
      <c r="A3560" t="s">
        <v>8227</v>
      </c>
      <c r="B3560" t="s">
        <v>8228</v>
      </c>
      <c r="C3560" t="str">
        <f t="shared" si="55"/>
        <v>MLGao</v>
      </c>
    </row>
    <row r="3561" spans="1:3">
      <c r="A3561" t="s">
        <v>8223</v>
      </c>
      <c r="B3561" t="s">
        <v>8224</v>
      </c>
      <c r="C3561" t="str">
        <f t="shared" si="55"/>
        <v>MLKidal</v>
      </c>
    </row>
    <row r="3562" spans="1:3">
      <c r="A3562" t="s">
        <v>13532</v>
      </c>
      <c r="B3562" t="s">
        <v>13691</v>
      </c>
      <c r="C3562" t="str">
        <f t="shared" si="55"/>
        <v>MLMénaka</v>
      </c>
    </row>
    <row r="3563" spans="1:3">
      <c r="A3563" t="s">
        <v>8211</v>
      </c>
      <c r="B3563" t="s">
        <v>8212</v>
      </c>
      <c r="C3563" t="str">
        <f t="shared" si="55"/>
        <v>MLBamako</v>
      </c>
    </row>
    <row r="3564" spans="1:3">
      <c r="A3564" t="s">
        <v>8236</v>
      </c>
      <c r="B3564" t="s">
        <v>8237</v>
      </c>
      <c r="C3564" t="str">
        <f t="shared" si="55"/>
        <v>MMSagaing</v>
      </c>
    </row>
    <row r="3565" spans="1:3">
      <c r="A3565" t="s">
        <v>8248</v>
      </c>
      <c r="B3565" t="s">
        <v>8249</v>
      </c>
      <c r="C3565" t="str">
        <f t="shared" si="55"/>
        <v>MMBago</v>
      </c>
    </row>
    <row r="3566" spans="1:3">
      <c r="A3566" t="s">
        <v>8255</v>
      </c>
      <c r="B3566" t="s">
        <v>8256</v>
      </c>
      <c r="C3566" t="str">
        <f t="shared" si="55"/>
        <v>MMMagway</v>
      </c>
    </row>
    <row r="3567" spans="1:3">
      <c r="A3567" t="s">
        <v>8238</v>
      </c>
      <c r="B3567" t="s">
        <v>8239</v>
      </c>
      <c r="C3567" t="str">
        <f t="shared" si="55"/>
        <v>MMMandalay</v>
      </c>
    </row>
    <row r="3568" spans="1:3">
      <c r="A3568" t="s">
        <v>8229</v>
      </c>
      <c r="B3568" t="s">
        <v>12861</v>
      </c>
      <c r="C3568" t="str">
        <f t="shared" si="55"/>
        <v>MMTanintharyi</v>
      </c>
    </row>
    <row r="3569" spans="1:3">
      <c r="A3569" t="s">
        <v>8240</v>
      </c>
      <c r="B3569" t="s">
        <v>8241</v>
      </c>
      <c r="C3569" t="str">
        <f t="shared" si="55"/>
        <v>MMYangon</v>
      </c>
    </row>
    <row r="3570" spans="1:3">
      <c r="A3570" t="s">
        <v>8254</v>
      </c>
      <c r="B3570" t="s">
        <v>12860</v>
      </c>
      <c r="C3570" t="str">
        <f t="shared" si="55"/>
        <v>MMAyeyarwady</v>
      </c>
    </row>
    <row r="3571" spans="1:3">
      <c r="A3571" t="s">
        <v>8230</v>
      </c>
      <c r="B3571" t="s">
        <v>8231</v>
      </c>
      <c r="C3571" t="str">
        <f t="shared" si="55"/>
        <v>MMKachin</v>
      </c>
    </row>
    <row r="3572" spans="1:3">
      <c r="A3572" t="s">
        <v>8250</v>
      </c>
      <c r="B3572" t="s">
        <v>8251</v>
      </c>
      <c r="C3572" t="str">
        <f t="shared" si="55"/>
        <v>MMKayah</v>
      </c>
    </row>
    <row r="3573" spans="1:3">
      <c r="A3573" t="s">
        <v>8232</v>
      </c>
      <c r="B3573" t="s">
        <v>8233</v>
      </c>
      <c r="C3573" t="str">
        <f t="shared" si="55"/>
        <v>MMKayin</v>
      </c>
    </row>
    <row r="3574" spans="1:3">
      <c r="A3574" t="s">
        <v>8252</v>
      </c>
      <c r="B3574" t="s">
        <v>8253</v>
      </c>
      <c r="C3574" t="str">
        <f t="shared" si="55"/>
        <v>MMChin</v>
      </c>
    </row>
    <row r="3575" spans="1:3">
      <c r="A3575" t="s">
        <v>8234</v>
      </c>
      <c r="B3575" t="s">
        <v>8235</v>
      </c>
      <c r="C3575" t="str">
        <f t="shared" si="55"/>
        <v>MMMon</v>
      </c>
    </row>
    <row r="3576" spans="1:3">
      <c r="A3576" t="s">
        <v>8244</v>
      </c>
      <c r="B3576" t="s">
        <v>8245</v>
      </c>
      <c r="C3576" t="str">
        <f t="shared" si="55"/>
        <v>MMRakhine</v>
      </c>
    </row>
    <row r="3577" spans="1:3">
      <c r="A3577" t="s">
        <v>8242</v>
      </c>
      <c r="B3577" t="s">
        <v>8243</v>
      </c>
      <c r="C3577" t="str">
        <f t="shared" si="55"/>
        <v>MMShan</v>
      </c>
    </row>
    <row r="3578" spans="1:3">
      <c r="A3578" t="s">
        <v>8246</v>
      </c>
      <c r="B3578" t="s">
        <v>8247</v>
      </c>
      <c r="C3578" t="str">
        <f t="shared" si="55"/>
        <v>MMNay Pyi Taw</v>
      </c>
    </row>
    <row r="3579" spans="1:3">
      <c r="A3579" t="s">
        <v>8277</v>
      </c>
      <c r="B3579" t="s">
        <v>8278</v>
      </c>
      <c r="C3579" t="str">
        <f t="shared" si="55"/>
        <v>MNOrhon</v>
      </c>
    </row>
    <row r="3580" spans="1:3">
      <c r="A3580" t="s">
        <v>8279</v>
      </c>
      <c r="B3580" t="s">
        <v>8280</v>
      </c>
      <c r="C3580" t="str">
        <f t="shared" si="55"/>
        <v>MNDarhan uul</v>
      </c>
    </row>
    <row r="3581" spans="1:3">
      <c r="A3581" t="s">
        <v>8291</v>
      </c>
      <c r="B3581" t="s">
        <v>8292</v>
      </c>
      <c r="C3581" t="str">
        <f t="shared" si="55"/>
        <v>MNHentiy</v>
      </c>
    </row>
    <row r="3582" spans="1:3">
      <c r="A3582" t="s">
        <v>8257</v>
      </c>
      <c r="B3582" t="s">
        <v>8258</v>
      </c>
      <c r="C3582" t="str">
        <f t="shared" si="55"/>
        <v>MNHövsgöl</v>
      </c>
    </row>
    <row r="3583" spans="1:3">
      <c r="A3583" t="s">
        <v>8273</v>
      </c>
      <c r="B3583" t="s">
        <v>8274</v>
      </c>
      <c r="C3583" t="str">
        <f t="shared" si="55"/>
        <v>MNHovd</v>
      </c>
    </row>
    <row r="3584" spans="1:3">
      <c r="A3584" t="s">
        <v>8269</v>
      </c>
      <c r="B3584" t="s">
        <v>8270</v>
      </c>
      <c r="C3584" t="str">
        <f t="shared" si="55"/>
        <v>MNUvs</v>
      </c>
    </row>
    <row r="3585" spans="1:3">
      <c r="A3585" t="s">
        <v>8293</v>
      </c>
      <c r="B3585" t="s">
        <v>8294</v>
      </c>
      <c r="C3585" t="str">
        <f t="shared" si="55"/>
        <v>MNTöv</v>
      </c>
    </row>
    <row r="3586" spans="1:3">
      <c r="A3586" t="s">
        <v>8295</v>
      </c>
      <c r="B3586" t="s">
        <v>8296</v>
      </c>
      <c r="C3586" t="str">
        <f t="shared" si="55"/>
        <v>MNSelenge</v>
      </c>
    </row>
    <row r="3587" spans="1:3">
      <c r="A3587" t="s">
        <v>8283</v>
      </c>
      <c r="B3587" t="s">
        <v>8284</v>
      </c>
      <c r="C3587" t="str">
        <f t="shared" ref="C3587:C3650" si="56">LEFT(A3587,2)&amp;B3587</f>
        <v>MNSühbaatar</v>
      </c>
    </row>
    <row r="3588" spans="1:3">
      <c r="A3588" t="s">
        <v>8259</v>
      </c>
      <c r="B3588" t="s">
        <v>8260</v>
      </c>
      <c r="C3588" t="str">
        <f t="shared" si="56"/>
        <v>MNÖmnögovĭ</v>
      </c>
    </row>
    <row r="3589" spans="1:3">
      <c r="A3589" t="s">
        <v>8265</v>
      </c>
      <c r="B3589" t="s">
        <v>8266</v>
      </c>
      <c r="C3589" t="str">
        <f t="shared" si="56"/>
        <v>MNÖvörhangay</v>
      </c>
    </row>
    <row r="3590" spans="1:3">
      <c r="A3590" t="s">
        <v>8297</v>
      </c>
      <c r="B3590" t="s">
        <v>8298</v>
      </c>
      <c r="C3590" t="str">
        <f t="shared" si="56"/>
        <v>MNDzavhan</v>
      </c>
    </row>
    <row r="3591" spans="1:3">
      <c r="A3591" t="s">
        <v>8299</v>
      </c>
      <c r="B3591" t="s">
        <v>8300</v>
      </c>
      <c r="C3591" t="str">
        <f t="shared" si="56"/>
        <v>MNDundgovĭ</v>
      </c>
    </row>
    <row r="3592" spans="1:3">
      <c r="A3592" t="s">
        <v>8261</v>
      </c>
      <c r="B3592" t="s">
        <v>8262</v>
      </c>
      <c r="C3592" t="str">
        <f t="shared" si="56"/>
        <v>MNDornod</v>
      </c>
    </row>
    <row r="3593" spans="1:3">
      <c r="A3593" t="s">
        <v>8285</v>
      </c>
      <c r="B3593" t="s">
        <v>8286</v>
      </c>
      <c r="C3593" t="str">
        <f t="shared" si="56"/>
        <v>MNDornogovĭ</v>
      </c>
    </row>
    <row r="3594" spans="1:3">
      <c r="A3594" t="s">
        <v>8281</v>
      </c>
      <c r="B3594" t="s">
        <v>8282</v>
      </c>
      <c r="C3594" t="str">
        <f t="shared" si="56"/>
        <v>MNGovĭ-Sümber</v>
      </c>
    </row>
    <row r="3595" spans="1:3">
      <c r="A3595" t="s">
        <v>8271</v>
      </c>
      <c r="B3595" t="s">
        <v>8272</v>
      </c>
      <c r="C3595" t="str">
        <f t="shared" si="56"/>
        <v>MNGovĭ-Altay</v>
      </c>
    </row>
    <row r="3596" spans="1:3">
      <c r="A3596" t="s">
        <v>8263</v>
      </c>
      <c r="B3596" t="s">
        <v>8264</v>
      </c>
      <c r="C3596" t="str">
        <f t="shared" si="56"/>
        <v>MNBulgan</v>
      </c>
    </row>
    <row r="3597" spans="1:3">
      <c r="A3597" t="s">
        <v>8267</v>
      </c>
      <c r="B3597" t="s">
        <v>8268</v>
      </c>
      <c r="C3597" t="str">
        <f t="shared" si="56"/>
        <v>MNBayanhongor</v>
      </c>
    </row>
    <row r="3598" spans="1:3">
      <c r="A3598" t="s">
        <v>8275</v>
      </c>
      <c r="B3598" t="s">
        <v>8276</v>
      </c>
      <c r="C3598" t="str">
        <f t="shared" si="56"/>
        <v>MNBayan-Ölgiy</v>
      </c>
    </row>
    <row r="3599" spans="1:3">
      <c r="A3599" t="s">
        <v>8287</v>
      </c>
      <c r="B3599" t="s">
        <v>8288</v>
      </c>
      <c r="C3599" t="str">
        <f t="shared" si="56"/>
        <v>MNArhangay</v>
      </c>
    </row>
    <row r="3600" spans="1:3">
      <c r="A3600" t="s">
        <v>8289</v>
      </c>
      <c r="B3600" t="s">
        <v>8290</v>
      </c>
      <c r="C3600" t="str">
        <f t="shared" si="56"/>
        <v>MNUlaanbaatar</v>
      </c>
    </row>
    <row r="3601" spans="1:3">
      <c r="A3601" t="s">
        <v>8308</v>
      </c>
      <c r="B3601" t="s">
        <v>8309</v>
      </c>
      <c r="C3601" t="str">
        <f t="shared" si="56"/>
        <v>MRHodh ech Chargui</v>
      </c>
    </row>
    <row r="3602" spans="1:3">
      <c r="A3602" t="s">
        <v>8301</v>
      </c>
      <c r="B3602" t="s">
        <v>8302</v>
      </c>
      <c r="C3602" t="str">
        <f t="shared" si="56"/>
        <v>MRHodh el Gharbi</v>
      </c>
    </row>
    <row r="3603" spans="1:3">
      <c r="A3603" t="s">
        <v>8305</v>
      </c>
      <c r="B3603" t="s">
        <v>8306</v>
      </c>
      <c r="C3603" t="str">
        <f t="shared" si="56"/>
        <v>MRAssaba</v>
      </c>
    </row>
    <row r="3604" spans="1:3">
      <c r="A3604" t="s">
        <v>8331</v>
      </c>
      <c r="B3604" t="s">
        <v>8332</v>
      </c>
      <c r="C3604" t="str">
        <f t="shared" si="56"/>
        <v>MRGorgol</v>
      </c>
    </row>
    <row r="3605" spans="1:3">
      <c r="A3605" t="s">
        <v>8310</v>
      </c>
      <c r="B3605" t="s">
        <v>8311</v>
      </c>
      <c r="C3605" t="str">
        <f t="shared" si="56"/>
        <v>MRBrakna</v>
      </c>
    </row>
    <row r="3606" spans="1:3">
      <c r="A3606" t="s">
        <v>8316</v>
      </c>
      <c r="B3606" t="s">
        <v>8317</v>
      </c>
      <c r="C3606" t="str">
        <f t="shared" si="56"/>
        <v>MRTrarza</v>
      </c>
    </row>
    <row r="3607" spans="1:3">
      <c r="A3607" t="s">
        <v>8307</v>
      </c>
      <c r="B3607" t="s">
        <v>4384</v>
      </c>
      <c r="C3607" t="str">
        <f t="shared" si="56"/>
        <v>MRAdrar</v>
      </c>
    </row>
    <row r="3608" spans="1:3">
      <c r="A3608" t="s">
        <v>8303</v>
      </c>
      <c r="B3608" t="s">
        <v>8304</v>
      </c>
      <c r="C3608" t="str">
        <f t="shared" si="56"/>
        <v>MRDakhlet Nouâdhibou</v>
      </c>
    </row>
    <row r="3609" spans="1:3">
      <c r="A3609" t="s">
        <v>8318</v>
      </c>
      <c r="B3609" t="s">
        <v>8319</v>
      </c>
      <c r="C3609" t="str">
        <f t="shared" si="56"/>
        <v>MRTagant</v>
      </c>
    </row>
    <row r="3610" spans="1:3">
      <c r="A3610" t="s">
        <v>8314</v>
      </c>
      <c r="B3610" t="s">
        <v>8315</v>
      </c>
      <c r="C3610" t="str">
        <f t="shared" si="56"/>
        <v>MRGuidimaka</v>
      </c>
    </row>
    <row r="3611" spans="1:3">
      <c r="A3611" t="s">
        <v>8320</v>
      </c>
      <c r="B3611" t="s">
        <v>8321</v>
      </c>
      <c r="C3611" t="str">
        <f t="shared" si="56"/>
        <v>MRTiris Zemmour</v>
      </c>
    </row>
    <row r="3612" spans="1:3">
      <c r="A3612" t="s">
        <v>8312</v>
      </c>
      <c r="B3612" t="s">
        <v>8313</v>
      </c>
      <c r="C3612" t="str">
        <f t="shared" si="56"/>
        <v>MRInchiri</v>
      </c>
    </row>
    <row r="3613" spans="1:3">
      <c r="A3613" t="s">
        <v>8322</v>
      </c>
      <c r="B3613" t="s">
        <v>8324</v>
      </c>
      <c r="C3613" t="str">
        <f t="shared" si="56"/>
        <v>MRNuwākshūţ al Gharbīyah</v>
      </c>
    </row>
    <row r="3614" spans="1:3">
      <c r="A3614" t="s">
        <v>8322</v>
      </c>
      <c r="B3614" t="s">
        <v>8323</v>
      </c>
      <c r="C3614" t="str">
        <f t="shared" si="56"/>
        <v>MRNouakchott Ouest</v>
      </c>
    </row>
    <row r="3615" spans="1:3">
      <c r="A3615" t="s">
        <v>8325</v>
      </c>
      <c r="B3615" t="s">
        <v>8327</v>
      </c>
      <c r="C3615" t="str">
        <f t="shared" si="56"/>
        <v>MRNuwākshūţ ash Shamālīyah</v>
      </c>
    </row>
    <row r="3616" spans="1:3">
      <c r="A3616" t="s">
        <v>8325</v>
      </c>
      <c r="B3616" t="s">
        <v>8326</v>
      </c>
      <c r="C3616" t="str">
        <f t="shared" si="56"/>
        <v>MRNouakchott Nord</v>
      </c>
    </row>
    <row r="3617" spans="1:3">
      <c r="A3617" t="s">
        <v>8328</v>
      </c>
      <c r="B3617" t="s">
        <v>8330</v>
      </c>
      <c r="C3617" t="str">
        <f t="shared" si="56"/>
        <v>MRNuwākshūţ al Janūbīyah</v>
      </c>
    </row>
    <row r="3618" spans="1:3">
      <c r="A3618" t="s">
        <v>8328</v>
      </c>
      <c r="B3618" t="s">
        <v>8329</v>
      </c>
      <c r="C3618" t="str">
        <f t="shared" si="56"/>
        <v>MRNouakchott Sud</v>
      </c>
    </row>
    <row r="3619" spans="1:3">
      <c r="A3619" t="s">
        <v>8444</v>
      </c>
      <c r="B3619" t="s">
        <v>8445</v>
      </c>
      <c r="C3619" t="str">
        <f t="shared" si="56"/>
        <v>MTAttard</v>
      </c>
    </row>
    <row r="3620" spans="1:3">
      <c r="A3620" t="s">
        <v>8444</v>
      </c>
      <c r="B3620" t="s">
        <v>8445</v>
      </c>
      <c r="C3620" t="str">
        <f t="shared" si="56"/>
        <v>MTAttard</v>
      </c>
    </row>
    <row r="3621" spans="1:3">
      <c r="A3621" t="s">
        <v>8369</v>
      </c>
      <c r="B3621" t="s">
        <v>8370</v>
      </c>
      <c r="C3621" t="str">
        <f t="shared" si="56"/>
        <v>MTBalzan</v>
      </c>
    </row>
    <row r="3622" spans="1:3">
      <c r="A3622" t="s">
        <v>8369</v>
      </c>
      <c r="B3622" t="s">
        <v>8370</v>
      </c>
      <c r="C3622" t="str">
        <f t="shared" si="56"/>
        <v>MTBalzan</v>
      </c>
    </row>
    <row r="3623" spans="1:3">
      <c r="A3623" t="s">
        <v>8371</v>
      </c>
      <c r="B3623" t="s">
        <v>8372</v>
      </c>
      <c r="C3623" t="str">
        <f t="shared" si="56"/>
        <v>MTBirgu</v>
      </c>
    </row>
    <row r="3624" spans="1:3">
      <c r="A3624" t="s">
        <v>8371</v>
      </c>
      <c r="B3624" t="s">
        <v>8372</v>
      </c>
      <c r="C3624" t="str">
        <f t="shared" si="56"/>
        <v>MTBirgu</v>
      </c>
    </row>
    <row r="3625" spans="1:3">
      <c r="A3625" t="s">
        <v>8410</v>
      </c>
      <c r="B3625" t="s">
        <v>8411</v>
      </c>
      <c r="C3625" t="str">
        <f t="shared" si="56"/>
        <v>MTBirkirkara</v>
      </c>
    </row>
    <row r="3626" spans="1:3">
      <c r="A3626" t="s">
        <v>8410</v>
      </c>
      <c r="B3626" t="s">
        <v>8411</v>
      </c>
      <c r="C3626" t="str">
        <f t="shared" si="56"/>
        <v>MTBirkirkara</v>
      </c>
    </row>
    <row r="3627" spans="1:3">
      <c r="A3627" t="s">
        <v>8361</v>
      </c>
      <c r="B3627" t="s">
        <v>8362</v>
      </c>
      <c r="C3627" t="str">
        <f t="shared" si="56"/>
        <v>MTBirżebbuġa</v>
      </c>
    </row>
    <row r="3628" spans="1:3">
      <c r="A3628" t="s">
        <v>8361</v>
      </c>
      <c r="B3628" t="s">
        <v>8362</v>
      </c>
      <c r="C3628" t="str">
        <f t="shared" si="56"/>
        <v>MTBirżebbuġa</v>
      </c>
    </row>
    <row r="3629" spans="1:3">
      <c r="A3629" t="s">
        <v>8363</v>
      </c>
      <c r="B3629" t="s">
        <v>8364</v>
      </c>
      <c r="C3629" t="str">
        <f t="shared" si="56"/>
        <v>MTBormla</v>
      </c>
    </row>
    <row r="3630" spans="1:3">
      <c r="A3630" t="s">
        <v>8363</v>
      </c>
      <c r="B3630" t="s">
        <v>8364</v>
      </c>
      <c r="C3630" t="str">
        <f t="shared" si="56"/>
        <v>MTBormla</v>
      </c>
    </row>
    <row r="3631" spans="1:3">
      <c r="A3631" t="s">
        <v>8466</v>
      </c>
      <c r="B3631" t="s">
        <v>8467</v>
      </c>
      <c r="C3631" t="str">
        <f t="shared" si="56"/>
        <v>MTDingli</v>
      </c>
    </row>
    <row r="3632" spans="1:3">
      <c r="A3632" t="s">
        <v>8466</v>
      </c>
      <c r="B3632" t="s">
        <v>8467</v>
      </c>
      <c r="C3632" t="str">
        <f t="shared" si="56"/>
        <v>MTDingli</v>
      </c>
    </row>
    <row r="3633" spans="1:3">
      <c r="A3633" t="s">
        <v>8400</v>
      </c>
      <c r="B3633" t="s">
        <v>8401</v>
      </c>
      <c r="C3633" t="str">
        <f t="shared" si="56"/>
        <v>MTFgura</v>
      </c>
    </row>
    <row r="3634" spans="1:3">
      <c r="A3634" t="s">
        <v>8400</v>
      </c>
      <c r="B3634" t="s">
        <v>8401</v>
      </c>
      <c r="C3634" t="str">
        <f t="shared" si="56"/>
        <v>MTFgura</v>
      </c>
    </row>
    <row r="3635" spans="1:3">
      <c r="A3635" t="s">
        <v>8430</v>
      </c>
      <c r="B3635" t="s">
        <v>8431</v>
      </c>
      <c r="C3635" t="str">
        <f t="shared" si="56"/>
        <v>MTFloriana</v>
      </c>
    </row>
    <row r="3636" spans="1:3">
      <c r="A3636" t="s">
        <v>8430</v>
      </c>
      <c r="B3636" t="s">
        <v>8431</v>
      </c>
      <c r="C3636" t="str">
        <f t="shared" si="56"/>
        <v>MTFloriana</v>
      </c>
    </row>
    <row r="3637" spans="1:3">
      <c r="A3637" t="s">
        <v>8446</v>
      </c>
      <c r="B3637" t="s">
        <v>8447</v>
      </c>
      <c r="C3637" t="str">
        <f t="shared" si="56"/>
        <v>MTFontana</v>
      </c>
    </row>
    <row r="3638" spans="1:3">
      <c r="A3638" t="s">
        <v>8446</v>
      </c>
      <c r="B3638" t="s">
        <v>8447</v>
      </c>
      <c r="C3638" t="str">
        <f t="shared" si="56"/>
        <v>MTFontana</v>
      </c>
    </row>
    <row r="3639" spans="1:3">
      <c r="A3639" t="s">
        <v>8468</v>
      </c>
      <c r="B3639" t="s">
        <v>8469</v>
      </c>
      <c r="C3639" t="str">
        <f t="shared" si="56"/>
        <v>MTGudja</v>
      </c>
    </row>
    <row r="3640" spans="1:3">
      <c r="A3640" t="s">
        <v>8468</v>
      </c>
      <c r="B3640" t="s">
        <v>8469</v>
      </c>
      <c r="C3640" t="str">
        <f t="shared" si="56"/>
        <v>MTGudja</v>
      </c>
    </row>
    <row r="3641" spans="1:3">
      <c r="A3641" t="s">
        <v>8365</v>
      </c>
      <c r="B3641" t="s">
        <v>8366</v>
      </c>
      <c r="C3641" t="str">
        <f t="shared" si="56"/>
        <v>MTGżira</v>
      </c>
    </row>
    <row r="3642" spans="1:3">
      <c r="A3642" t="s">
        <v>8365</v>
      </c>
      <c r="B3642" t="s">
        <v>8366</v>
      </c>
      <c r="C3642" t="str">
        <f t="shared" si="56"/>
        <v>MTGżira</v>
      </c>
    </row>
    <row r="3643" spans="1:3">
      <c r="A3643" t="s">
        <v>8333</v>
      </c>
      <c r="B3643" t="s">
        <v>8334</v>
      </c>
      <c r="C3643" t="str">
        <f t="shared" si="56"/>
        <v>MTGħajnsielem</v>
      </c>
    </row>
    <row r="3644" spans="1:3">
      <c r="A3644" t="s">
        <v>8333</v>
      </c>
      <c r="B3644" t="s">
        <v>8334</v>
      </c>
      <c r="C3644" t="str">
        <f t="shared" si="56"/>
        <v>MTGħajnsielem</v>
      </c>
    </row>
    <row r="3645" spans="1:3">
      <c r="A3645" t="s">
        <v>8412</v>
      </c>
      <c r="B3645" t="s">
        <v>8413</v>
      </c>
      <c r="C3645" t="str">
        <f t="shared" si="56"/>
        <v>MTGħarb</v>
      </c>
    </row>
    <row r="3646" spans="1:3">
      <c r="A3646" t="s">
        <v>8412</v>
      </c>
      <c r="B3646" t="s">
        <v>8413</v>
      </c>
      <c r="C3646" t="str">
        <f t="shared" si="56"/>
        <v>MTGħarb</v>
      </c>
    </row>
    <row r="3647" spans="1:3">
      <c r="A3647" t="s">
        <v>8335</v>
      </c>
      <c r="B3647" t="s">
        <v>8336</v>
      </c>
      <c r="C3647" t="str">
        <f t="shared" si="56"/>
        <v>MTGħargħur</v>
      </c>
    </row>
    <row r="3648" spans="1:3">
      <c r="A3648" t="s">
        <v>8335</v>
      </c>
      <c r="B3648" t="s">
        <v>8336</v>
      </c>
      <c r="C3648" t="str">
        <f t="shared" si="56"/>
        <v>MTGħargħur</v>
      </c>
    </row>
    <row r="3649" spans="1:3">
      <c r="A3649" t="s">
        <v>8414</v>
      </c>
      <c r="B3649" t="s">
        <v>8415</v>
      </c>
      <c r="C3649" t="str">
        <f t="shared" si="56"/>
        <v>MTGħasri</v>
      </c>
    </row>
    <row r="3650" spans="1:3">
      <c r="A3650" t="s">
        <v>8414</v>
      </c>
      <c r="B3650" t="s">
        <v>8415</v>
      </c>
      <c r="C3650" t="str">
        <f t="shared" si="56"/>
        <v>MTGħasri</v>
      </c>
    </row>
    <row r="3651" spans="1:3">
      <c r="A3651" t="s">
        <v>8448</v>
      </c>
      <c r="B3651" t="s">
        <v>8449</v>
      </c>
      <c r="C3651" t="str">
        <f t="shared" ref="C3651:C3714" si="57">LEFT(A3651,2)&amp;B3651</f>
        <v>MTGħaxaq</v>
      </c>
    </row>
    <row r="3652" spans="1:3">
      <c r="A3652" t="s">
        <v>8448</v>
      </c>
      <c r="B3652" t="s">
        <v>8449</v>
      </c>
      <c r="C3652" t="str">
        <f t="shared" si="57"/>
        <v>MTGħaxaq</v>
      </c>
    </row>
    <row r="3653" spans="1:3">
      <c r="A3653" t="s">
        <v>8416</v>
      </c>
      <c r="B3653" t="s">
        <v>8417</v>
      </c>
      <c r="C3653" t="str">
        <f t="shared" si="57"/>
        <v>MTĦamrun</v>
      </c>
    </row>
    <row r="3654" spans="1:3">
      <c r="A3654" t="s">
        <v>8416</v>
      </c>
      <c r="B3654" t="s">
        <v>8417</v>
      </c>
      <c r="C3654" t="str">
        <f t="shared" si="57"/>
        <v>MTĦamrun</v>
      </c>
    </row>
    <row r="3655" spans="1:3">
      <c r="A3655" t="s">
        <v>8373</v>
      </c>
      <c r="B3655" t="s">
        <v>8374</v>
      </c>
      <c r="C3655" t="str">
        <f t="shared" si="57"/>
        <v>MTIklin</v>
      </c>
    </row>
    <row r="3656" spans="1:3">
      <c r="A3656" t="s">
        <v>8373</v>
      </c>
      <c r="B3656" t="s">
        <v>8374</v>
      </c>
      <c r="C3656" t="str">
        <f t="shared" si="57"/>
        <v>MTIklin</v>
      </c>
    </row>
    <row r="3657" spans="1:3">
      <c r="A3657" t="s">
        <v>8337</v>
      </c>
      <c r="B3657" t="s">
        <v>8338</v>
      </c>
      <c r="C3657" t="str">
        <f t="shared" si="57"/>
        <v>MTIsla</v>
      </c>
    </row>
    <row r="3658" spans="1:3">
      <c r="A3658" t="s">
        <v>8337</v>
      </c>
      <c r="B3658" t="s">
        <v>8338</v>
      </c>
      <c r="C3658" t="str">
        <f t="shared" si="57"/>
        <v>MTIsla</v>
      </c>
    </row>
    <row r="3659" spans="1:3">
      <c r="A3659" t="s">
        <v>8470</v>
      </c>
      <c r="B3659" t="s">
        <v>8471</v>
      </c>
      <c r="C3659" t="str">
        <f t="shared" si="57"/>
        <v>MTKalkara</v>
      </c>
    </row>
    <row r="3660" spans="1:3">
      <c r="A3660" t="s">
        <v>8470</v>
      </c>
      <c r="B3660" t="s">
        <v>8471</v>
      </c>
      <c r="C3660" t="str">
        <f t="shared" si="57"/>
        <v>MTKalkara</v>
      </c>
    </row>
    <row r="3661" spans="1:3">
      <c r="A3661" t="s">
        <v>8418</v>
      </c>
      <c r="B3661" t="s">
        <v>8419</v>
      </c>
      <c r="C3661" t="str">
        <f t="shared" si="57"/>
        <v>MTKerċem</v>
      </c>
    </row>
    <row r="3662" spans="1:3">
      <c r="A3662" t="s">
        <v>8418</v>
      </c>
      <c r="B3662" t="s">
        <v>8419</v>
      </c>
      <c r="C3662" t="str">
        <f t="shared" si="57"/>
        <v>MTKerċem</v>
      </c>
    </row>
    <row r="3663" spans="1:3">
      <c r="A3663" t="s">
        <v>8450</v>
      </c>
      <c r="B3663" t="s">
        <v>8451</v>
      </c>
      <c r="C3663" t="str">
        <f t="shared" si="57"/>
        <v>MTKirkop</v>
      </c>
    </row>
    <row r="3664" spans="1:3">
      <c r="A3664" t="s">
        <v>8450</v>
      </c>
      <c r="B3664" t="s">
        <v>8451</v>
      </c>
      <c r="C3664" t="str">
        <f t="shared" si="57"/>
        <v>MTKirkop</v>
      </c>
    </row>
    <row r="3665" spans="1:3">
      <c r="A3665" t="s">
        <v>8375</v>
      </c>
      <c r="B3665" t="s">
        <v>8376</v>
      </c>
      <c r="C3665" t="str">
        <f t="shared" si="57"/>
        <v>MTLija</v>
      </c>
    </row>
    <row r="3666" spans="1:3">
      <c r="A3666" t="s">
        <v>8375</v>
      </c>
      <c r="B3666" t="s">
        <v>8376</v>
      </c>
      <c r="C3666" t="str">
        <f t="shared" si="57"/>
        <v>MTLija</v>
      </c>
    </row>
    <row r="3667" spans="1:3">
      <c r="A3667" t="s">
        <v>8377</v>
      </c>
      <c r="B3667" t="s">
        <v>8378</v>
      </c>
      <c r="C3667" t="str">
        <f t="shared" si="57"/>
        <v>MTLuqa</v>
      </c>
    </row>
    <row r="3668" spans="1:3">
      <c r="A3668" t="s">
        <v>8377</v>
      </c>
      <c r="B3668" t="s">
        <v>8378</v>
      </c>
      <c r="C3668" t="str">
        <f t="shared" si="57"/>
        <v>MTLuqa</v>
      </c>
    </row>
    <row r="3669" spans="1:3">
      <c r="A3669" t="s">
        <v>8420</v>
      </c>
      <c r="B3669" t="s">
        <v>8421</v>
      </c>
      <c r="C3669" t="str">
        <f t="shared" si="57"/>
        <v>MTMarsa</v>
      </c>
    </row>
    <row r="3670" spans="1:3">
      <c r="A3670" t="s">
        <v>8420</v>
      </c>
      <c r="B3670" t="s">
        <v>8421</v>
      </c>
      <c r="C3670" t="str">
        <f t="shared" si="57"/>
        <v>MTMarsa</v>
      </c>
    </row>
    <row r="3671" spans="1:3">
      <c r="A3671" t="s">
        <v>8339</v>
      </c>
      <c r="B3671" t="s">
        <v>8340</v>
      </c>
      <c r="C3671" t="str">
        <f t="shared" si="57"/>
        <v>MTMarsaskala</v>
      </c>
    </row>
    <row r="3672" spans="1:3">
      <c r="A3672" t="s">
        <v>8339</v>
      </c>
      <c r="B3672" t="s">
        <v>8340</v>
      </c>
      <c r="C3672" t="str">
        <f t="shared" si="57"/>
        <v>MTMarsaskala</v>
      </c>
    </row>
    <row r="3673" spans="1:3">
      <c r="A3673" t="s">
        <v>8452</v>
      </c>
      <c r="B3673" t="s">
        <v>8453</v>
      </c>
      <c r="C3673" t="str">
        <f t="shared" si="57"/>
        <v>MTMarsaxlokk</v>
      </c>
    </row>
    <row r="3674" spans="1:3">
      <c r="A3674" t="s">
        <v>8452</v>
      </c>
      <c r="B3674" t="s">
        <v>8453</v>
      </c>
      <c r="C3674" t="str">
        <f t="shared" si="57"/>
        <v>MTMarsaxlokk</v>
      </c>
    </row>
    <row r="3675" spans="1:3">
      <c r="A3675" t="s">
        <v>8454</v>
      </c>
      <c r="B3675" t="s">
        <v>8455</v>
      </c>
      <c r="C3675" t="str">
        <f t="shared" si="57"/>
        <v>MTMdina</v>
      </c>
    </row>
    <row r="3676" spans="1:3">
      <c r="A3676" t="s">
        <v>8454</v>
      </c>
      <c r="B3676" t="s">
        <v>8455</v>
      </c>
      <c r="C3676" t="str">
        <f t="shared" si="57"/>
        <v>MTMdina</v>
      </c>
    </row>
    <row r="3677" spans="1:3">
      <c r="A3677" t="s">
        <v>8432</v>
      </c>
      <c r="B3677" t="s">
        <v>8433</v>
      </c>
      <c r="C3677" t="str">
        <f t="shared" si="57"/>
        <v>MTMellieħa</v>
      </c>
    </row>
    <row r="3678" spans="1:3">
      <c r="A3678" t="s">
        <v>8432</v>
      </c>
      <c r="B3678" t="s">
        <v>8433</v>
      </c>
      <c r="C3678" t="str">
        <f t="shared" si="57"/>
        <v>MTMellieħa</v>
      </c>
    </row>
    <row r="3679" spans="1:3">
      <c r="A3679" t="s">
        <v>8472</v>
      </c>
      <c r="B3679" t="s">
        <v>8473</v>
      </c>
      <c r="C3679" t="str">
        <f t="shared" si="57"/>
        <v>MTMġarr</v>
      </c>
    </row>
    <row r="3680" spans="1:3">
      <c r="A3680" t="s">
        <v>8472</v>
      </c>
      <c r="B3680" t="s">
        <v>8473</v>
      </c>
      <c r="C3680" t="str">
        <f t="shared" si="57"/>
        <v>MTMġarr</v>
      </c>
    </row>
    <row r="3681" spans="1:3">
      <c r="A3681" t="s">
        <v>8391</v>
      </c>
      <c r="B3681" t="s">
        <v>8392</v>
      </c>
      <c r="C3681" t="str">
        <f t="shared" si="57"/>
        <v>MTMosta</v>
      </c>
    </row>
    <row r="3682" spans="1:3">
      <c r="A3682" t="s">
        <v>8391</v>
      </c>
      <c r="B3682" t="s">
        <v>8392</v>
      </c>
      <c r="C3682" t="str">
        <f t="shared" si="57"/>
        <v>MTMosta</v>
      </c>
    </row>
    <row r="3683" spans="1:3">
      <c r="A3683" t="s">
        <v>8393</v>
      </c>
      <c r="B3683" t="s">
        <v>8394</v>
      </c>
      <c r="C3683" t="str">
        <f t="shared" si="57"/>
        <v>MTMqabba</v>
      </c>
    </row>
    <row r="3684" spans="1:3">
      <c r="A3684" t="s">
        <v>8393</v>
      </c>
      <c r="B3684" t="s">
        <v>8394</v>
      </c>
      <c r="C3684" t="str">
        <f t="shared" si="57"/>
        <v>MTMqabba</v>
      </c>
    </row>
    <row r="3685" spans="1:3">
      <c r="A3685" t="s">
        <v>8402</v>
      </c>
      <c r="B3685" t="s">
        <v>8403</v>
      </c>
      <c r="C3685" t="str">
        <f t="shared" si="57"/>
        <v>MTMsida</v>
      </c>
    </row>
    <row r="3686" spans="1:3">
      <c r="A3686" t="s">
        <v>8402</v>
      </c>
      <c r="B3686" t="s">
        <v>8403</v>
      </c>
      <c r="C3686" t="str">
        <f t="shared" si="57"/>
        <v>MTMsida</v>
      </c>
    </row>
    <row r="3687" spans="1:3">
      <c r="A3687" t="s">
        <v>8404</v>
      </c>
      <c r="B3687" t="s">
        <v>8405</v>
      </c>
      <c r="C3687" t="str">
        <f t="shared" si="57"/>
        <v>MTMtarfa</v>
      </c>
    </row>
    <row r="3688" spans="1:3">
      <c r="A3688" t="s">
        <v>8404</v>
      </c>
      <c r="B3688" t="s">
        <v>8405</v>
      </c>
      <c r="C3688" t="str">
        <f t="shared" si="57"/>
        <v>MTMtarfa</v>
      </c>
    </row>
    <row r="3689" spans="1:3">
      <c r="A3689" t="s">
        <v>8341</v>
      </c>
      <c r="B3689" t="s">
        <v>8342</v>
      </c>
      <c r="C3689" t="str">
        <f t="shared" si="57"/>
        <v>MTMunxar</v>
      </c>
    </row>
    <row r="3690" spans="1:3">
      <c r="A3690" t="s">
        <v>8341</v>
      </c>
      <c r="B3690" t="s">
        <v>8342</v>
      </c>
      <c r="C3690" t="str">
        <f t="shared" si="57"/>
        <v>MTMunxar</v>
      </c>
    </row>
    <row r="3691" spans="1:3">
      <c r="A3691" t="s">
        <v>8406</v>
      </c>
      <c r="B3691" t="s">
        <v>8407</v>
      </c>
      <c r="C3691" t="str">
        <f t="shared" si="57"/>
        <v>MTNadur</v>
      </c>
    </row>
    <row r="3692" spans="1:3">
      <c r="A3692" t="s">
        <v>8406</v>
      </c>
      <c r="B3692" t="s">
        <v>8407</v>
      </c>
      <c r="C3692" t="str">
        <f t="shared" si="57"/>
        <v>MTNadur</v>
      </c>
    </row>
    <row r="3693" spans="1:3">
      <c r="A3693" t="s">
        <v>8456</v>
      </c>
      <c r="B3693" t="s">
        <v>8457</v>
      </c>
      <c r="C3693" t="str">
        <f t="shared" si="57"/>
        <v>MTNaxxar</v>
      </c>
    </row>
    <row r="3694" spans="1:3">
      <c r="A3694" t="s">
        <v>8456</v>
      </c>
      <c r="B3694" t="s">
        <v>8457</v>
      </c>
      <c r="C3694" t="str">
        <f t="shared" si="57"/>
        <v>MTNaxxar</v>
      </c>
    </row>
    <row r="3695" spans="1:3">
      <c r="A3695" t="s">
        <v>8379</v>
      </c>
      <c r="B3695" t="s">
        <v>8380</v>
      </c>
      <c r="C3695" t="str">
        <f t="shared" si="57"/>
        <v>MTPaola</v>
      </c>
    </row>
    <row r="3696" spans="1:3">
      <c r="A3696" t="s">
        <v>8379</v>
      </c>
      <c r="B3696" t="s">
        <v>8380</v>
      </c>
      <c r="C3696" t="str">
        <f t="shared" si="57"/>
        <v>MTPaola</v>
      </c>
    </row>
    <row r="3697" spans="1:3">
      <c r="A3697" t="s">
        <v>8343</v>
      </c>
      <c r="B3697" t="s">
        <v>8344</v>
      </c>
      <c r="C3697" t="str">
        <f t="shared" si="57"/>
        <v>MTPembroke</v>
      </c>
    </row>
    <row r="3698" spans="1:3">
      <c r="A3698" t="s">
        <v>8343</v>
      </c>
      <c r="B3698" t="s">
        <v>8344</v>
      </c>
      <c r="C3698" t="str">
        <f t="shared" si="57"/>
        <v>MTPembroke</v>
      </c>
    </row>
    <row r="3699" spans="1:3">
      <c r="A3699" t="s">
        <v>8458</v>
      </c>
      <c r="B3699" t="s">
        <v>8459</v>
      </c>
      <c r="C3699" t="str">
        <f t="shared" si="57"/>
        <v>MTPietà</v>
      </c>
    </row>
    <row r="3700" spans="1:3">
      <c r="A3700" t="s">
        <v>8458</v>
      </c>
      <c r="B3700" t="s">
        <v>8459</v>
      </c>
      <c r="C3700" t="str">
        <f t="shared" si="57"/>
        <v>MTPietà</v>
      </c>
    </row>
    <row r="3701" spans="1:3">
      <c r="A3701" t="s">
        <v>8434</v>
      </c>
      <c r="B3701" t="s">
        <v>8435</v>
      </c>
      <c r="C3701" t="str">
        <f t="shared" si="57"/>
        <v>MTQala</v>
      </c>
    </row>
    <row r="3702" spans="1:3">
      <c r="A3702" t="s">
        <v>8434</v>
      </c>
      <c r="B3702" t="s">
        <v>8435</v>
      </c>
      <c r="C3702" t="str">
        <f t="shared" si="57"/>
        <v>MTQala</v>
      </c>
    </row>
    <row r="3703" spans="1:3">
      <c r="A3703" t="s">
        <v>8395</v>
      </c>
      <c r="B3703" t="s">
        <v>8396</v>
      </c>
      <c r="C3703" t="str">
        <f t="shared" si="57"/>
        <v>MTQormi</v>
      </c>
    </row>
    <row r="3704" spans="1:3">
      <c r="A3704" t="s">
        <v>8395</v>
      </c>
      <c r="B3704" t="s">
        <v>8396</v>
      </c>
      <c r="C3704" t="str">
        <f t="shared" si="57"/>
        <v>MTQormi</v>
      </c>
    </row>
    <row r="3705" spans="1:3">
      <c r="A3705" t="s">
        <v>8345</v>
      </c>
      <c r="B3705" t="s">
        <v>8346</v>
      </c>
      <c r="C3705" t="str">
        <f t="shared" si="57"/>
        <v>MTQrendi</v>
      </c>
    </row>
    <row r="3706" spans="1:3">
      <c r="A3706" t="s">
        <v>8345</v>
      </c>
      <c r="B3706" t="s">
        <v>8346</v>
      </c>
      <c r="C3706" t="str">
        <f t="shared" si="57"/>
        <v>MTQrendi</v>
      </c>
    </row>
    <row r="3707" spans="1:3">
      <c r="A3707" t="s">
        <v>8436</v>
      </c>
      <c r="B3707" t="s">
        <v>8438</v>
      </c>
      <c r="C3707" t="str">
        <f t="shared" si="57"/>
        <v>MTRabat Gozo</v>
      </c>
    </row>
    <row r="3708" spans="1:3">
      <c r="A3708" t="s">
        <v>8436</v>
      </c>
      <c r="B3708" t="s">
        <v>8437</v>
      </c>
      <c r="C3708" t="str">
        <f t="shared" si="57"/>
        <v>MTRabat Għawdex</v>
      </c>
    </row>
    <row r="3709" spans="1:3">
      <c r="A3709" t="s">
        <v>8408</v>
      </c>
      <c r="B3709" t="s">
        <v>8409</v>
      </c>
      <c r="C3709" t="str">
        <f t="shared" si="57"/>
        <v>MTRabat Malta</v>
      </c>
    </row>
    <row r="3710" spans="1:3">
      <c r="A3710" t="s">
        <v>8408</v>
      </c>
      <c r="B3710" t="s">
        <v>8409</v>
      </c>
      <c r="C3710" t="str">
        <f t="shared" si="57"/>
        <v>MTRabat Malta</v>
      </c>
    </row>
    <row r="3711" spans="1:3">
      <c r="A3711" t="s">
        <v>8422</v>
      </c>
      <c r="B3711" t="s">
        <v>7918</v>
      </c>
      <c r="C3711" t="str">
        <f t="shared" si="57"/>
        <v>MTSafi</v>
      </c>
    </row>
    <row r="3712" spans="1:3">
      <c r="A3712" t="s">
        <v>8422</v>
      </c>
      <c r="B3712" t="s">
        <v>7918</v>
      </c>
      <c r="C3712" t="str">
        <f t="shared" si="57"/>
        <v>MTSafi</v>
      </c>
    </row>
    <row r="3713" spans="1:3">
      <c r="A3713" t="s">
        <v>8397</v>
      </c>
      <c r="B3713" t="s">
        <v>8399</v>
      </c>
      <c r="C3713" t="str">
        <f t="shared" si="57"/>
        <v>MTSaint Julian's</v>
      </c>
    </row>
    <row r="3714" spans="1:3">
      <c r="A3714" t="s">
        <v>8397</v>
      </c>
      <c r="B3714" t="s">
        <v>8398</v>
      </c>
      <c r="C3714" t="str">
        <f t="shared" si="57"/>
        <v>MTSan Ġiljan</v>
      </c>
    </row>
    <row r="3715" spans="1:3">
      <c r="A3715" t="s">
        <v>8347</v>
      </c>
      <c r="B3715" t="s">
        <v>2641</v>
      </c>
      <c r="C3715" t="str">
        <f t="shared" ref="C3715:C3778" si="58">LEFT(A3715,2)&amp;B3715</f>
        <v>MTSaint John</v>
      </c>
    </row>
    <row r="3716" spans="1:3">
      <c r="A3716" t="s">
        <v>8347</v>
      </c>
      <c r="B3716" t="s">
        <v>8348</v>
      </c>
      <c r="C3716" t="str">
        <f t="shared" si="58"/>
        <v>MTSan Ġwann</v>
      </c>
    </row>
    <row r="3717" spans="1:3">
      <c r="A3717" t="s">
        <v>8349</v>
      </c>
      <c r="B3717" t="s">
        <v>8351</v>
      </c>
      <c r="C3717" t="str">
        <f t="shared" si="58"/>
        <v>MTSaint Lawrence</v>
      </c>
    </row>
    <row r="3718" spans="1:3">
      <c r="A3718" t="s">
        <v>8349</v>
      </c>
      <c r="B3718" t="s">
        <v>8350</v>
      </c>
      <c r="C3718" t="str">
        <f t="shared" si="58"/>
        <v>MTSan Lawrenz</v>
      </c>
    </row>
    <row r="3719" spans="1:3">
      <c r="A3719" t="s">
        <v>8352</v>
      </c>
      <c r="B3719" t="s">
        <v>8353</v>
      </c>
      <c r="C3719" t="str">
        <f t="shared" si="58"/>
        <v>MTSaint Paul's Bay</v>
      </c>
    </row>
    <row r="3720" spans="1:3">
      <c r="A3720" t="s">
        <v>8352</v>
      </c>
      <c r="B3720" t="s">
        <v>8354</v>
      </c>
      <c r="C3720" t="str">
        <f t="shared" si="58"/>
        <v>MTSan Pawl il-Baħar</v>
      </c>
    </row>
    <row r="3721" spans="1:3">
      <c r="A3721" t="s">
        <v>8381</v>
      </c>
      <c r="B3721" t="s">
        <v>8382</v>
      </c>
      <c r="C3721" t="str">
        <f t="shared" si="58"/>
        <v>MTSannat</v>
      </c>
    </row>
    <row r="3722" spans="1:3">
      <c r="A3722" t="s">
        <v>8381</v>
      </c>
      <c r="B3722" t="s">
        <v>8382</v>
      </c>
      <c r="C3722" t="str">
        <f t="shared" si="58"/>
        <v>MTSannat</v>
      </c>
    </row>
    <row r="3723" spans="1:3">
      <c r="A3723" t="s">
        <v>8439</v>
      </c>
      <c r="B3723" t="s">
        <v>8441</v>
      </c>
      <c r="C3723" t="str">
        <f t="shared" si="58"/>
        <v>MTSaint Lucia's</v>
      </c>
    </row>
    <row r="3724" spans="1:3">
      <c r="A3724" t="s">
        <v>8439</v>
      </c>
      <c r="B3724" t="s">
        <v>8440</v>
      </c>
      <c r="C3724" t="str">
        <f t="shared" si="58"/>
        <v>MTSanta Luċija</v>
      </c>
    </row>
    <row r="3725" spans="1:3">
      <c r="A3725" t="s">
        <v>8460</v>
      </c>
      <c r="B3725" t="s">
        <v>8461</v>
      </c>
      <c r="C3725" t="str">
        <f t="shared" si="58"/>
        <v>MTSanta Venera</v>
      </c>
    </row>
    <row r="3726" spans="1:3">
      <c r="A3726" t="s">
        <v>8460</v>
      </c>
      <c r="B3726" t="s">
        <v>8461</v>
      </c>
      <c r="C3726" t="str">
        <f t="shared" si="58"/>
        <v>MTSanta Venera</v>
      </c>
    </row>
    <row r="3727" spans="1:3">
      <c r="A3727" t="s">
        <v>8383</v>
      </c>
      <c r="B3727" t="s">
        <v>8384</v>
      </c>
      <c r="C3727" t="str">
        <f t="shared" si="58"/>
        <v>MTSiġġiewi</v>
      </c>
    </row>
    <row r="3728" spans="1:3">
      <c r="A3728" t="s">
        <v>8383</v>
      </c>
      <c r="B3728" t="s">
        <v>8384</v>
      </c>
      <c r="C3728" t="str">
        <f t="shared" si="58"/>
        <v>MTSiġġiewi</v>
      </c>
    </row>
    <row r="3729" spans="1:3">
      <c r="A3729" t="s">
        <v>8385</v>
      </c>
      <c r="B3729" t="s">
        <v>8386</v>
      </c>
      <c r="C3729" t="str">
        <f t="shared" si="58"/>
        <v>MTSliema</v>
      </c>
    </row>
    <row r="3730" spans="1:3">
      <c r="A3730" t="s">
        <v>8385</v>
      </c>
      <c r="B3730" t="s">
        <v>8386</v>
      </c>
      <c r="C3730" t="str">
        <f t="shared" si="58"/>
        <v>MTSliema</v>
      </c>
    </row>
    <row r="3731" spans="1:3">
      <c r="A3731" t="s">
        <v>8442</v>
      </c>
      <c r="B3731" t="s">
        <v>8443</v>
      </c>
      <c r="C3731" t="str">
        <f t="shared" si="58"/>
        <v>MTSwieqi</v>
      </c>
    </row>
    <row r="3732" spans="1:3">
      <c r="A3732" t="s">
        <v>8442</v>
      </c>
      <c r="B3732" t="s">
        <v>8443</v>
      </c>
      <c r="C3732" t="str">
        <f t="shared" si="58"/>
        <v>MTSwieqi</v>
      </c>
    </row>
    <row r="3733" spans="1:3">
      <c r="A3733" t="s">
        <v>8462</v>
      </c>
      <c r="B3733" t="s">
        <v>8463</v>
      </c>
      <c r="C3733" t="str">
        <f t="shared" si="58"/>
        <v>MTTa' Xbiex</v>
      </c>
    </row>
    <row r="3734" spans="1:3">
      <c r="A3734" t="s">
        <v>8462</v>
      </c>
      <c r="B3734" t="s">
        <v>8463</v>
      </c>
      <c r="C3734" t="str">
        <f t="shared" si="58"/>
        <v>MTTa' Xbiex</v>
      </c>
    </row>
    <row r="3735" spans="1:3">
      <c r="A3735" t="s">
        <v>8423</v>
      </c>
      <c r="B3735" t="s">
        <v>8424</v>
      </c>
      <c r="C3735" t="str">
        <f t="shared" si="58"/>
        <v>MTTarxien</v>
      </c>
    </row>
    <row r="3736" spans="1:3">
      <c r="A3736" t="s">
        <v>8423</v>
      </c>
      <c r="B3736" t="s">
        <v>8424</v>
      </c>
      <c r="C3736" t="str">
        <f t="shared" si="58"/>
        <v>MTTarxien</v>
      </c>
    </row>
    <row r="3737" spans="1:3">
      <c r="A3737" t="s">
        <v>8464</v>
      </c>
      <c r="B3737" t="s">
        <v>8465</v>
      </c>
      <c r="C3737" t="str">
        <f t="shared" si="58"/>
        <v>MTValletta</v>
      </c>
    </row>
    <row r="3738" spans="1:3">
      <c r="A3738" t="s">
        <v>8464</v>
      </c>
      <c r="B3738" t="s">
        <v>8465</v>
      </c>
      <c r="C3738" t="str">
        <f t="shared" si="58"/>
        <v>MTValletta</v>
      </c>
    </row>
    <row r="3739" spans="1:3">
      <c r="A3739" t="s">
        <v>8355</v>
      </c>
      <c r="B3739" t="s">
        <v>8356</v>
      </c>
      <c r="C3739" t="str">
        <f t="shared" si="58"/>
        <v>MTXagħra</v>
      </c>
    </row>
    <row r="3740" spans="1:3">
      <c r="A3740" t="s">
        <v>8355</v>
      </c>
      <c r="B3740" t="s">
        <v>8356</v>
      </c>
      <c r="C3740" t="str">
        <f t="shared" si="58"/>
        <v>MTXagħra</v>
      </c>
    </row>
    <row r="3741" spans="1:3">
      <c r="A3741" t="s">
        <v>8425</v>
      </c>
      <c r="B3741" t="s">
        <v>8426</v>
      </c>
      <c r="C3741" t="str">
        <f t="shared" si="58"/>
        <v>MTXewkija</v>
      </c>
    </row>
    <row r="3742" spans="1:3">
      <c r="A3742" t="s">
        <v>8425</v>
      </c>
      <c r="B3742" t="s">
        <v>8426</v>
      </c>
      <c r="C3742" t="str">
        <f t="shared" si="58"/>
        <v>MTXewkija</v>
      </c>
    </row>
    <row r="3743" spans="1:3">
      <c r="A3743" t="s">
        <v>8357</v>
      </c>
      <c r="B3743" t="s">
        <v>8358</v>
      </c>
      <c r="C3743" t="str">
        <f t="shared" si="58"/>
        <v>MTXgħajra</v>
      </c>
    </row>
    <row r="3744" spans="1:3">
      <c r="A3744" t="s">
        <v>8357</v>
      </c>
      <c r="B3744" t="s">
        <v>8358</v>
      </c>
      <c r="C3744" t="str">
        <f t="shared" si="58"/>
        <v>MTXgħajra</v>
      </c>
    </row>
    <row r="3745" spans="1:3">
      <c r="A3745" t="s">
        <v>8367</v>
      </c>
      <c r="B3745" t="s">
        <v>8368</v>
      </c>
      <c r="C3745" t="str">
        <f t="shared" si="58"/>
        <v>MTŻabbar</v>
      </c>
    </row>
    <row r="3746" spans="1:3">
      <c r="A3746" t="s">
        <v>8367</v>
      </c>
      <c r="B3746" t="s">
        <v>8368</v>
      </c>
      <c r="C3746" t="str">
        <f t="shared" si="58"/>
        <v>MTŻabbar</v>
      </c>
    </row>
    <row r="3747" spans="1:3">
      <c r="A3747" t="s">
        <v>8427</v>
      </c>
      <c r="B3747" t="s">
        <v>8429</v>
      </c>
      <c r="C3747" t="str">
        <f t="shared" si="58"/>
        <v>MTŻebbuġ Gozo</v>
      </c>
    </row>
    <row r="3748" spans="1:3">
      <c r="A3748" t="s">
        <v>8427</v>
      </c>
      <c r="B3748" t="s">
        <v>8428</v>
      </c>
      <c r="C3748" t="str">
        <f t="shared" si="58"/>
        <v>MTŻebbuġ Għawdex</v>
      </c>
    </row>
    <row r="3749" spans="1:3">
      <c r="A3749" t="s">
        <v>8387</v>
      </c>
      <c r="B3749" t="s">
        <v>8388</v>
      </c>
      <c r="C3749" t="str">
        <f t="shared" si="58"/>
        <v>MTŻebbuġ Malta</v>
      </c>
    </row>
    <row r="3750" spans="1:3">
      <c r="A3750" t="s">
        <v>8387</v>
      </c>
      <c r="B3750" t="s">
        <v>8388</v>
      </c>
      <c r="C3750" t="str">
        <f t="shared" si="58"/>
        <v>MTŻebbuġ Malta</v>
      </c>
    </row>
    <row r="3751" spans="1:3">
      <c r="A3751" t="s">
        <v>8359</v>
      </c>
      <c r="B3751" t="s">
        <v>8360</v>
      </c>
      <c r="C3751" t="str">
        <f t="shared" si="58"/>
        <v>MTŻejtun</v>
      </c>
    </row>
    <row r="3752" spans="1:3">
      <c r="A3752" t="s">
        <v>8359</v>
      </c>
      <c r="B3752" t="s">
        <v>8360</v>
      </c>
      <c r="C3752" t="str">
        <f t="shared" si="58"/>
        <v>MTŻejtun</v>
      </c>
    </row>
    <row r="3753" spans="1:3">
      <c r="A3753" t="s">
        <v>8389</v>
      </c>
      <c r="B3753" t="s">
        <v>8390</v>
      </c>
      <c r="C3753" t="str">
        <f t="shared" si="58"/>
        <v>MTŻurrieq</v>
      </c>
    </row>
    <row r="3754" spans="1:3">
      <c r="A3754" t="s">
        <v>8389</v>
      </c>
      <c r="B3754" t="s">
        <v>8390</v>
      </c>
      <c r="C3754" t="str">
        <f t="shared" si="58"/>
        <v>MTŻurrieq</v>
      </c>
    </row>
    <row r="3755" spans="1:3">
      <c r="A3755" t="s">
        <v>8488</v>
      </c>
      <c r="B3755" t="s">
        <v>8489</v>
      </c>
      <c r="C3755" t="str">
        <f t="shared" si="58"/>
        <v>MUBeau Bassin-Rose Hill</v>
      </c>
    </row>
    <row r="3756" spans="1:3">
      <c r="A3756" t="s">
        <v>8480</v>
      </c>
      <c r="B3756" t="s">
        <v>8481</v>
      </c>
      <c r="C3756" t="str">
        <f t="shared" si="58"/>
        <v>MUCurepipe</v>
      </c>
    </row>
    <row r="3757" spans="1:3">
      <c r="A3757" t="s">
        <v>8496</v>
      </c>
      <c r="B3757" t="s">
        <v>8485</v>
      </c>
      <c r="C3757" t="str">
        <f t="shared" si="58"/>
        <v>MUPort Louis</v>
      </c>
    </row>
    <row r="3758" spans="1:3">
      <c r="A3758" t="s">
        <v>8505</v>
      </c>
      <c r="B3758" t="s">
        <v>8506</v>
      </c>
      <c r="C3758" t="str">
        <f t="shared" si="58"/>
        <v>MUQuatre Bornes</v>
      </c>
    </row>
    <row r="3759" spans="1:3">
      <c r="A3759" t="s">
        <v>8499</v>
      </c>
      <c r="B3759" t="s">
        <v>8500</v>
      </c>
      <c r="C3759" t="str">
        <f t="shared" si="58"/>
        <v>MUVacoas-Phoenix</v>
      </c>
    </row>
    <row r="3760" spans="1:3">
      <c r="A3760" t="s">
        <v>8501</v>
      </c>
      <c r="B3760" t="s">
        <v>8502</v>
      </c>
      <c r="C3760" t="str">
        <f t="shared" si="58"/>
        <v>MUBlack River</v>
      </c>
    </row>
    <row r="3761" spans="1:3">
      <c r="A3761" t="s">
        <v>8503</v>
      </c>
      <c r="B3761" t="s">
        <v>8504</v>
      </c>
      <c r="C3761" t="str">
        <f t="shared" si="58"/>
        <v>MUFlacq</v>
      </c>
    </row>
    <row r="3762" spans="1:3">
      <c r="A3762" t="s">
        <v>8478</v>
      </c>
      <c r="B3762" t="s">
        <v>8479</v>
      </c>
      <c r="C3762" t="str">
        <f t="shared" si="58"/>
        <v>MUGrand Port</v>
      </c>
    </row>
    <row r="3763" spans="1:3">
      <c r="A3763" t="s">
        <v>8494</v>
      </c>
      <c r="B3763" t="s">
        <v>8495</v>
      </c>
      <c r="C3763" t="str">
        <f t="shared" si="58"/>
        <v>MUMoka</v>
      </c>
    </row>
    <row r="3764" spans="1:3">
      <c r="A3764" t="s">
        <v>8482</v>
      </c>
      <c r="B3764" t="s">
        <v>8483</v>
      </c>
      <c r="C3764" t="str">
        <f t="shared" si="58"/>
        <v>MUPamplemousses</v>
      </c>
    </row>
    <row r="3765" spans="1:3">
      <c r="A3765" t="s">
        <v>8484</v>
      </c>
      <c r="B3765" t="s">
        <v>8485</v>
      </c>
      <c r="C3765" t="str">
        <f t="shared" si="58"/>
        <v>MUPort Louis</v>
      </c>
    </row>
    <row r="3766" spans="1:3">
      <c r="A3766" t="s">
        <v>8474</v>
      </c>
      <c r="B3766" t="s">
        <v>8475</v>
      </c>
      <c r="C3766" t="str">
        <f t="shared" si="58"/>
        <v>MUPlaines Wilhems</v>
      </c>
    </row>
    <row r="3767" spans="1:3">
      <c r="A3767" t="s">
        <v>8497</v>
      </c>
      <c r="B3767" t="s">
        <v>8498</v>
      </c>
      <c r="C3767" t="str">
        <f t="shared" si="58"/>
        <v>MURivière du Rempart</v>
      </c>
    </row>
    <row r="3768" spans="1:3">
      <c r="A3768" t="s">
        <v>8492</v>
      </c>
      <c r="B3768" t="s">
        <v>8493</v>
      </c>
      <c r="C3768" t="str">
        <f t="shared" si="58"/>
        <v>MUSavanne</v>
      </c>
    </row>
    <row r="3769" spans="1:3">
      <c r="A3769" t="s">
        <v>8486</v>
      </c>
      <c r="B3769" t="s">
        <v>8487</v>
      </c>
      <c r="C3769" t="str">
        <f t="shared" si="58"/>
        <v>MUAgalega Islands</v>
      </c>
    </row>
    <row r="3770" spans="1:3">
      <c r="A3770" t="s">
        <v>8476</v>
      </c>
      <c r="B3770" t="s">
        <v>8477</v>
      </c>
      <c r="C3770" t="str">
        <f t="shared" si="58"/>
        <v>MUCargados Carajos Shoals</v>
      </c>
    </row>
    <row r="3771" spans="1:3">
      <c r="A3771" t="s">
        <v>8490</v>
      </c>
      <c r="B3771" t="s">
        <v>8491</v>
      </c>
      <c r="C3771" t="str">
        <f t="shared" si="58"/>
        <v>MURodrigues Island</v>
      </c>
    </row>
    <row r="3772" spans="1:3">
      <c r="A3772" t="s">
        <v>8518</v>
      </c>
      <c r="B3772" t="s">
        <v>13716</v>
      </c>
      <c r="C3772" t="str">
        <f t="shared" si="58"/>
        <v>MVAriatholhu Dhekunuburi</v>
      </c>
    </row>
    <row r="3773" spans="1:3">
      <c r="A3773" t="s">
        <v>8518</v>
      </c>
      <c r="B3773" t="s">
        <v>13717</v>
      </c>
      <c r="C3773" t="str">
        <f t="shared" si="58"/>
        <v>MVSouth Ari Atoll</v>
      </c>
    </row>
    <row r="3774" spans="1:3">
      <c r="A3774" t="s">
        <v>8519</v>
      </c>
      <c r="B3774" t="s">
        <v>13694</v>
      </c>
      <c r="C3774" t="str">
        <f t="shared" si="58"/>
        <v>MVAriatholhu Uthuruburi</v>
      </c>
    </row>
    <row r="3775" spans="1:3">
      <c r="A3775" t="s">
        <v>8519</v>
      </c>
      <c r="B3775" t="s">
        <v>13693</v>
      </c>
      <c r="C3775" t="str">
        <f t="shared" si="58"/>
        <v>MVNorth Ari Atoll</v>
      </c>
    </row>
    <row r="3776" spans="1:3">
      <c r="A3776" t="s">
        <v>8525</v>
      </c>
      <c r="B3776" t="s">
        <v>8526</v>
      </c>
      <c r="C3776" t="str">
        <f t="shared" si="58"/>
        <v>MVFaadhippolhu</v>
      </c>
    </row>
    <row r="3777" spans="1:3">
      <c r="A3777" t="s">
        <v>8525</v>
      </c>
      <c r="B3777" t="s">
        <v>8526</v>
      </c>
      <c r="C3777" t="str">
        <f t="shared" si="58"/>
        <v>MVFaadhippolhu</v>
      </c>
    </row>
    <row r="3778" spans="1:3">
      <c r="A3778" t="s">
        <v>8516</v>
      </c>
      <c r="B3778" t="s">
        <v>13695</v>
      </c>
      <c r="C3778" t="str">
        <f t="shared" si="58"/>
        <v>MVFelidheatholhu</v>
      </c>
    </row>
    <row r="3779" spans="1:3">
      <c r="A3779" t="s">
        <v>8516</v>
      </c>
      <c r="B3779" t="s">
        <v>13696</v>
      </c>
      <c r="C3779" t="str">
        <f t="shared" ref="C3779:C3842" si="59">LEFT(A3779,2)&amp;B3779</f>
        <v>MVFelidhu Atoll</v>
      </c>
    </row>
    <row r="3780" spans="1:3">
      <c r="A3780" t="s">
        <v>8537</v>
      </c>
      <c r="B3780" t="s">
        <v>12862</v>
      </c>
      <c r="C3780" t="str">
        <f t="shared" si="59"/>
        <v>MVHahdhunmathi</v>
      </c>
    </row>
    <row r="3781" spans="1:3">
      <c r="A3781" t="s">
        <v>8537</v>
      </c>
      <c r="B3781" t="s">
        <v>12862</v>
      </c>
      <c r="C3781" t="str">
        <f t="shared" si="59"/>
        <v>MVHahdhunmathi</v>
      </c>
    </row>
    <row r="3782" spans="1:3">
      <c r="A3782" t="s">
        <v>8531</v>
      </c>
      <c r="B3782" t="s">
        <v>8532</v>
      </c>
      <c r="C3782" t="str">
        <f t="shared" si="59"/>
        <v>MVThiladhunmathee Uthuruburi</v>
      </c>
    </row>
    <row r="3783" spans="1:3">
      <c r="A3783" t="s">
        <v>8531</v>
      </c>
      <c r="B3783" t="s">
        <v>13698</v>
      </c>
      <c r="C3783" t="str">
        <f t="shared" si="59"/>
        <v>MVNorth Thiladhunmathi</v>
      </c>
    </row>
    <row r="3784" spans="1:3">
      <c r="A3784" t="s">
        <v>8538</v>
      </c>
      <c r="B3784" t="s">
        <v>8539</v>
      </c>
      <c r="C3784" t="str">
        <f t="shared" si="59"/>
        <v>MVKolhumadulu</v>
      </c>
    </row>
    <row r="3785" spans="1:3">
      <c r="A3785" t="s">
        <v>8538</v>
      </c>
      <c r="B3785" t="s">
        <v>8539</v>
      </c>
      <c r="C3785" t="str">
        <f t="shared" si="59"/>
        <v>MVKolhumadulu</v>
      </c>
    </row>
    <row r="3786" spans="1:3">
      <c r="A3786" t="s">
        <v>8513</v>
      </c>
      <c r="B3786" t="s">
        <v>8514</v>
      </c>
      <c r="C3786" t="str">
        <f t="shared" si="59"/>
        <v>MVMulakatholhu</v>
      </c>
    </row>
    <row r="3787" spans="1:3">
      <c r="A3787" t="s">
        <v>8513</v>
      </c>
      <c r="B3787" t="s">
        <v>13699</v>
      </c>
      <c r="C3787" t="str">
        <f t="shared" si="59"/>
        <v>MVMulaku Atoll</v>
      </c>
    </row>
    <row r="3788" spans="1:3">
      <c r="A3788" t="s">
        <v>8523</v>
      </c>
      <c r="B3788" t="s">
        <v>8524</v>
      </c>
      <c r="C3788" t="str">
        <f t="shared" si="59"/>
        <v>MVMaalhosmadulu Uthuruburi</v>
      </c>
    </row>
    <row r="3789" spans="1:3">
      <c r="A3789" t="s">
        <v>8523</v>
      </c>
      <c r="B3789" t="s">
        <v>13697</v>
      </c>
      <c r="C3789" t="str">
        <f t="shared" si="59"/>
        <v>MVNorth Maalhosmadulu</v>
      </c>
    </row>
    <row r="3790" spans="1:3">
      <c r="A3790" t="s">
        <v>8512</v>
      </c>
      <c r="B3790" t="s">
        <v>13701</v>
      </c>
      <c r="C3790" t="str">
        <f t="shared" si="59"/>
        <v>MVNilandheatholhu Uthuruburi</v>
      </c>
    </row>
    <row r="3791" spans="1:3">
      <c r="A3791" t="s">
        <v>8512</v>
      </c>
      <c r="B3791" t="s">
        <v>13700</v>
      </c>
      <c r="C3791" t="str">
        <f t="shared" si="59"/>
        <v>MVNorth Nilandhe Atoll</v>
      </c>
    </row>
    <row r="3792" spans="1:3">
      <c r="A3792" t="s">
        <v>8515</v>
      </c>
      <c r="B3792" t="s">
        <v>13703</v>
      </c>
      <c r="C3792" t="str">
        <f t="shared" si="59"/>
        <v>MVNilandheatholhu Dhekunuburi</v>
      </c>
    </row>
    <row r="3793" spans="1:3">
      <c r="A3793" t="s">
        <v>8515</v>
      </c>
      <c r="B3793" t="s">
        <v>13702</v>
      </c>
      <c r="C3793" t="str">
        <f t="shared" si="59"/>
        <v>MVSouth Nilandhe Atoll</v>
      </c>
    </row>
    <row r="3794" spans="1:3">
      <c r="A3794" t="s">
        <v>8527</v>
      </c>
      <c r="B3794" t="s">
        <v>8528</v>
      </c>
      <c r="C3794" t="str">
        <f t="shared" si="59"/>
        <v>MVMaalhosmadulu Dhekunuburi</v>
      </c>
    </row>
    <row r="3795" spans="1:3">
      <c r="A3795" t="s">
        <v>8527</v>
      </c>
      <c r="B3795" t="s">
        <v>13704</v>
      </c>
      <c r="C3795" t="str">
        <f t="shared" si="59"/>
        <v>MVSouth Maalhosmadulu</v>
      </c>
    </row>
    <row r="3796" spans="1:3">
      <c r="A3796" t="s">
        <v>8533</v>
      </c>
      <c r="B3796" t="s">
        <v>8534</v>
      </c>
      <c r="C3796" t="str">
        <f t="shared" si="59"/>
        <v>MVThiladhunmathee Dhekunuburi</v>
      </c>
    </row>
    <row r="3797" spans="1:3">
      <c r="A3797" t="s">
        <v>8533</v>
      </c>
      <c r="B3797" t="s">
        <v>13705</v>
      </c>
      <c r="C3797" t="str">
        <f t="shared" si="59"/>
        <v>MVSouth Thiladhunmathi</v>
      </c>
    </row>
    <row r="3798" spans="1:3">
      <c r="A3798" t="s">
        <v>8535</v>
      </c>
      <c r="B3798" t="s">
        <v>8536</v>
      </c>
      <c r="C3798" t="str">
        <f t="shared" si="59"/>
        <v>MVMiladhunmadulu Uthuruburi</v>
      </c>
    </row>
    <row r="3799" spans="1:3">
      <c r="A3799" t="s">
        <v>8535</v>
      </c>
      <c r="B3799" t="s">
        <v>13706</v>
      </c>
      <c r="C3799" t="str">
        <f t="shared" si="59"/>
        <v>MVNorth Miladhunmadulu</v>
      </c>
    </row>
    <row r="3800" spans="1:3">
      <c r="A3800" t="s">
        <v>8529</v>
      </c>
      <c r="B3800" t="s">
        <v>8530</v>
      </c>
      <c r="C3800" t="str">
        <f t="shared" si="59"/>
        <v>MVMiladhunmadulu Dhekunuburi</v>
      </c>
    </row>
    <row r="3801" spans="1:3">
      <c r="A3801" t="s">
        <v>8529</v>
      </c>
      <c r="B3801" t="s">
        <v>13707</v>
      </c>
      <c r="C3801" t="str">
        <f t="shared" si="59"/>
        <v>MVSouth Miladhunmadulu</v>
      </c>
    </row>
    <row r="3802" spans="1:3">
      <c r="A3802" t="s">
        <v>8517</v>
      </c>
      <c r="B3802" t="s">
        <v>13709</v>
      </c>
      <c r="C3802" t="str">
        <f t="shared" si="59"/>
        <v>MVMaaleatholhu</v>
      </c>
    </row>
    <row r="3803" spans="1:3">
      <c r="A3803" t="s">
        <v>8517</v>
      </c>
      <c r="B3803" t="s">
        <v>13708</v>
      </c>
      <c r="C3803" t="str">
        <f t="shared" si="59"/>
        <v>MVMale Atoll</v>
      </c>
    </row>
    <row r="3804" spans="1:3">
      <c r="A3804" t="s">
        <v>8507</v>
      </c>
      <c r="B3804" t="s">
        <v>13711</v>
      </c>
      <c r="C3804" t="str">
        <f t="shared" si="59"/>
        <v>MVHuvadhuatholhu Uthuruburi</v>
      </c>
    </row>
    <row r="3805" spans="1:3">
      <c r="A3805" t="s">
        <v>8507</v>
      </c>
      <c r="B3805" t="s">
        <v>13710</v>
      </c>
      <c r="C3805" t="str">
        <f t="shared" si="59"/>
        <v>MVNorth Huvadhu Atoll</v>
      </c>
    </row>
    <row r="3806" spans="1:3">
      <c r="A3806" t="s">
        <v>8508</v>
      </c>
      <c r="B3806" t="s">
        <v>13713</v>
      </c>
      <c r="C3806" t="str">
        <f t="shared" si="59"/>
        <v>MVHuvadhuatholhu Dhekunuburi</v>
      </c>
    </row>
    <row r="3807" spans="1:3">
      <c r="A3807" t="s">
        <v>8508</v>
      </c>
      <c r="B3807" t="s">
        <v>13712</v>
      </c>
      <c r="C3807" t="str">
        <f t="shared" si="59"/>
        <v>MVSouth Huvadhu Atoll</v>
      </c>
    </row>
    <row r="3808" spans="1:3">
      <c r="A3808" t="s">
        <v>8520</v>
      </c>
      <c r="B3808" t="s">
        <v>8521</v>
      </c>
      <c r="C3808" t="str">
        <f t="shared" si="59"/>
        <v>MVFuvammulah</v>
      </c>
    </row>
    <row r="3809" spans="1:3">
      <c r="A3809" t="s">
        <v>8520</v>
      </c>
      <c r="B3809" t="s">
        <v>8521</v>
      </c>
      <c r="C3809" t="str">
        <f t="shared" si="59"/>
        <v>MVFuvammulah</v>
      </c>
    </row>
    <row r="3810" spans="1:3">
      <c r="A3810" t="s">
        <v>8522</v>
      </c>
      <c r="B3810" t="s">
        <v>13714</v>
      </c>
      <c r="C3810" t="str">
        <f t="shared" si="59"/>
        <v>MVAddu</v>
      </c>
    </row>
    <row r="3811" spans="1:3">
      <c r="A3811" t="s">
        <v>8522</v>
      </c>
      <c r="B3811" t="s">
        <v>13715</v>
      </c>
      <c r="C3811" t="str">
        <f t="shared" si="59"/>
        <v>MVAddu City</v>
      </c>
    </row>
    <row r="3812" spans="1:3">
      <c r="A3812" t="s">
        <v>8509</v>
      </c>
      <c r="B3812" t="s">
        <v>8511</v>
      </c>
      <c r="C3812" t="str">
        <f t="shared" si="59"/>
        <v>MVMaale</v>
      </c>
    </row>
    <row r="3813" spans="1:3">
      <c r="A3813" t="s">
        <v>8509</v>
      </c>
      <c r="B3813" t="s">
        <v>8510</v>
      </c>
      <c r="C3813" t="str">
        <f t="shared" si="59"/>
        <v>MVMale</v>
      </c>
    </row>
    <row r="3814" spans="1:3">
      <c r="A3814" t="s">
        <v>8584</v>
      </c>
      <c r="B3814" t="s">
        <v>8585</v>
      </c>
      <c r="C3814" t="str">
        <f t="shared" si="59"/>
        <v>MWCentral Region</v>
      </c>
    </row>
    <row r="3815" spans="1:3">
      <c r="A3815" t="s">
        <v>8584</v>
      </c>
      <c r="B3815" t="s">
        <v>8586</v>
      </c>
      <c r="C3815" t="str">
        <f t="shared" si="59"/>
        <v>MWChapakati</v>
      </c>
    </row>
    <row r="3816" spans="1:3">
      <c r="A3816" t="s">
        <v>8597</v>
      </c>
      <c r="B3816" t="s">
        <v>8598</v>
      </c>
      <c r="C3816" t="str">
        <f t="shared" si="59"/>
        <v>MWDedza</v>
      </c>
    </row>
    <row r="3817" spans="1:3">
      <c r="A3817" t="s">
        <v>8597</v>
      </c>
      <c r="B3817" t="s">
        <v>8598</v>
      </c>
      <c r="C3817" t="str">
        <f t="shared" si="59"/>
        <v>MWDedza</v>
      </c>
    </row>
    <row r="3818" spans="1:3">
      <c r="A3818" t="s">
        <v>8599</v>
      </c>
      <c r="B3818" t="s">
        <v>896</v>
      </c>
      <c r="C3818" t="str">
        <f t="shared" si="59"/>
        <v>MWDowa</v>
      </c>
    </row>
    <row r="3819" spans="1:3">
      <c r="A3819" t="s">
        <v>8599</v>
      </c>
      <c r="B3819" t="s">
        <v>896</v>
      </c>
      <c r="C3819" t="str">
        <f t="shared" si="59"/>
        <v>MWDowa</v>
      </c>
    </row>
    <row r="3820" spans="1:3">
      <c r="A3820" t="s">
        <v>8587</v>
      </c>
      <c r="B3820" t="s">
        <v>8588</v>
      </c>
      <c r="C3820" t="str">
        <f t="shared" si="59"/>
        <v>MWKasungu</v>
      </c>
    </row>
    <row r="3821" spans="1:3">
      <c r="A3821" t="s">
        <v>8587</v>
      </c>
      <c r="B3821" t="s">
        <v>8588</v>
      </c>
      <c r="C3821" t="str">
        <f t="shared" si="59"/>
        <v>MWKasungu</v>
      </c>
    </row>
    <row r="3822" spans="1:3">
      <c r="A3822" t="s">
        <v>8602</v>
      </c>
      <c r="B3822" t="s">
        <v>8603</v>
      </c>
      <c r="C3822" t="str">
        <f t="shared" si="59"/>
        <v>MWLilongwe</v>
      </c>
    </row>
    <row r="3823" spans="1:3">
      <c r="A3823" t="s">
        <v>8602</v>
      </c>
      <c r="B3823" t="s">
        <v>8603</v>
      </c>
      <c r="C3823" t="str">
        <f t="shared" si="59"/>
        <v>MWLilongwe</v>
      </c>
    </row>
    <row r="3824" spans="1:3">
      <c r="A3824" t="s">
        <v>8591</v>
      </c>
      <c r="B3824" t="s">
        <v>8592</v>
      </c>
      <c r="C3824" t="str">
        <f t="shared" si="59"/>
        <v>MWMchinji</v>
      </c>
    </row>
    <row r="3825" spans="1:3">
      <c r="A3825" t="s">
        <v>8591</v>
      </c>
      <c r="B3825" t="s">
        <v>8592</v>
      </c>
      <c r="C3825" t="str">
        <f t="shared" si="59"/>
        <v>MWMchinji</v>
      </c>
    </row>
    <row r="3826" spans="1:3">
      <c r="A3826" t="s">
        <v>8593</v>
      </c>
      <c r="B3826" t="s">
        <v>8594</v>
      </c>
      <c r="C3826" t="str">
        <f t="shared" si="59"/>
        <v>MWNtchisi</v>
      </c>
    </row>
    <row r="3827" spans="1:3">
      <c r="A3827" t="s">
        <v>8593</v>
      </c>
      <c r="B3827" t="s">
        <v>8594</v>
      </c>
      <c r="C3827" t="str">
        <f t="shared" si="59"/>
        <v>MWNtchisi</v>
      </c>
    </row>
    <row r="3828" spans="1:3">
      <c r="A3828" t="s">
        <v>8589</v>
      </c>
      <c r="B3828" t="s">
        <v>8590</v>
      </c>
      <c r="C3828" t="str">
        <f t="shared" si="59"/>
        <v>MWNkhotakota</v>
      </c>
    </row>
    <row r="3829" spans="1:3">
      <c r="A3829" t="s">
        <v>8589</v>
      </c>
      <c r="B3829" t="s">
        <v>8590</v>
      </c>
      <c r="C3829" t="str">
        <f t="shared" si="59"/>
        <v>MWNkhotakota</v>
      </c>
    </row>
    <row r="3830" spans="1:3">
      <c r="A3830" t="s">
        <v>8600</v>
      </c>
      <c r="B3830" t="s">
        <v>8601</v>
      </c>
      <c r="C3830" t="str">
        <f t="shared" si="59"/>
        <v>MWNtcheu</v>
      </c>
    </row>
    <row r="3831" spans="1:3">
      <c r="A3831" t="s">
        <v>8600</v>
      </c>
      <c r="B3831" t="s">
        <v>8601</v>
      </c>
      <c r="C3831" t="str">
        <f t="shared" si="59"/>
        <v>MWNtcheu</v>
      </c>
    </row>
    <row r="3832" spans="1:3">
      <c r="A3832" t="s">
        <v>8595</v>
      </c>
      <c r="B3832" t="s">
        <v>8596</v>
      </c>
      <c r="C3832" t="str">
        <f t="shared" si="59"/>
        <v>MWSalima</v>
      </c>
    </row>
    <row r="3833" spans="1:3">
      <c r="A3833" t="s">
        <v>8595</v>
      </c>
      <c r="B3833" t="s">
        <v>8596</v>
      </c>
      <c r="C3833" t="str">
        <f t="shared" si="59"/>
        <v>MWSalima</v>
      </c>
    </row>
    <row r="3834" spans="1:3">
      <c r="A3834" t="s">
        <v>8540</v>
      </c>
      <c r="B3834" t="s">
        <v>8542</v>
      </c>
      <c r="C3834" t="str">
        <f t="shared" si="59"/>
        <v>MWNorthern Region</v>
      </c>
    </row>
    <row r="3835" spans="1:3">
      <c r="A3835" t="s">
        <v>8540</v>
      </c>
      <c r="B3835" t="s">
        <v>8541</v>
      </c>
      <c r="C3835" t="str">
        <f t="shared" si="59"/>
        <v>MWChakumpoto</v>
      </c>
    </row>
    <row r="3836" spans="1:3">
      <c r="A3836" t="s">
        <v>8543</v>
      </c>
      <c r="B3836" t="s">
        <v>8544</v>
      </c>
      <c r="C3836" t="str">
        <f t="shared" si="59"/>
        <v>MWChitipa</v>
      </c>
    </row>
    <row r="3837" spans="1:3">
      <c r="A3837" t="s">
        <v>8543</v>
      </c>
      <c r="B3837" t="s">
        <v>8544</v>
      </c>
      <c r="C3837" t="str">
        <f t="shared" si="59"/>
        <v>MWChitipa</v>
      </c>
    </row>
    <row r="3838" spans="1:3">
      <c r="A3838" t="s">
        <v>8545</v>
      </c>
      <c r="B3838" t="s">
        <v>8546</v>
      </c>
      <c r="C3838" t="str">
        <f t="shared" si="59"/>
        <v>MWKaronga</v>
      </c>
    </row>
    <row r="3839" spans="1:3">
      <c r="A3839" t="s">
        <v>8545</v>
      </c>
      <c r="B3839" t="s">
        <v>8546</v>
      </c>
      <c r="C3839" t="str">
        <f t="shared" si="59"/>
        <v>MWKaronga</v>
      </c>
    </row>
    <row r="3840" spans="1:3">
      <c r="A3840" t="s">
        <v>8547</v>
      </c>
      <c r="B3840" t="s">
        <v>8548</v>
      </c>
      <c r="C3840" t="str">
        <f t="shared" si="59"/>
        <v>MWLikoma</v>
      </c>
    </row>
    <row r="3841" spans="1:3">
      <c r="A3841" t="s">
        <v>8547</v>
      </c>
      <c r="B3841" t="s">
        <v>8548</v>
      </c>
      <c r="C3841" t="str">
        <f t="shared" si="59"/>
        <v>MWLikoma</v>
      </c>
    </row>
    <row r="3842" spans="1:3">
      <c r="A3842" t="s">
        <v>8551</v>
      </c>
      <c r="B3842" t="s">
        <v>8552</v>
      </c>
      <c r="C3842" t="str">
        <f t="shared" si="59"/>
        <v>MWMzimba</v>
      </c>
    </row>
    <row r="3843" spans="1:3">
      <c r="A3843" t="s">
        <v>8551</v>
      </c>
      <c r="B3843" t="s">
        <v>8552</v>
      </c>
      <c r="C3843" t="str">
        <f t="shared" ref="C3843:C3906" si="60">LEFT(A3843,2)&amp;B3843</f>
        <v>MWMzimba</v>
      </c>
    </row>
    <row r="3844" spans="1:3">
      <c r="A3844" t="s">
        <v>8549</v>
      </c>
      <c r="B3844" t="s">
        <v>8550</v>
      </c>
      <c r="C3844" t="str">
        <f t="shared" si="60"/>
        <v>MWNkhata Bay</v>
      </c>
    </row>
    <row r="3845" spans="1:3">
      <c r="A3845" t="s">
        <v>8549</v>
      </c>
      <c r="B3845" t="s">
        <v>8550</v>
      </c>
      <c r="C3845" t="str">
        <f t="shared" si="60"/>
        <v>MWNkhata Bay</v>
      </c>
    </row>
    <row r="3846" spans="1:3">
      <c r="A3846" t="s">
        <v>8553</v>
      </c>
      <c r="B3846" t="s">
        <v>8554</v>
      </c>
      <c r="C3846" t="str">
        <f t="shared" si="60"/>
        <v>MWRumphi</v>
      </c>
    </row>
    <row r="3847" spans="1:3">
      <c r="A3847" t="s">
        <v>8553</v>
      </c>
      <c r="B3847" t="s">
        <v>8554</v>
      </c>
      <c r="C3847" t="str">
        <f t="shared" si="60"/>
        <v>MWRumphi</v>
      </c>
    </row>
    <row r="3848" spans="1:3">
      <c r="A3848" t="s">
        <v>8555</v>
      </c>
      <c r="B3848" t="s">
        <v>8557</v>
      </c>
      <c r="C3848" t="str">
        <f t="shared" si="60"/>
        <v>MWSouthern Region</v>
      </c>
    </row>
    <row r="3849" spans="1:3">
      <c r="A3849" t="s">
        <v>8555</v>
      </c>
      <c r="B3849" t="s">
        <v>8556</v>
      </c>
      <c r="C3849" t="str">
        <f t="shared" si="60"/>
        <v>MWChakumwera</v>
      </c>
    </row>
    <row r="3850" spans="1:3">
      <c r="A3850" t="s">
        <v>8558</v>
      </c>
      <c r="B3850" t="s">
        <v>8559</v>
      </c>
      <c r="C3850" t="str">
        <f t="shared" si="60"/>
        <v>MWBalaka</v>
      </c>
    </row>
    <row r="3851" spans="1:3">
      <c r="A3851" t="s">
        <v>8558</v>
      </c>
      <c r="B3851" t="s">
        <v>8559</v>
      </c>
      <c r="C3851" t="str">
        <f t="shared" si="60"/>
        <v>MWBalaka</v>
      </c>
    </row>
    <row r="3852" spans="1:3">
      <c r="A3852" t="s">
        <v>8568</v>
      </c>
      <c r="B3852" t="s">
        <v>8569</v>
      </c>
      <c r="C3852" t="str">
        <f t="shared" si="60"/>
        <v>MWBlantyre</v>
      </c>
    </row>
    <row r="3853" spans="1:3">
      <c r="A3853" t="s">
        <v>8568</v>
      </c>
      <c r="B3853" t="s">
        <v>8569</v>
      </c>
      <c r="C3853" t="str">
        <f t="shared" si="60"/>
        <v>MWBlantyre</v>
      </c>
    </row>
    <row r="3854" spans="1:3">
      <c r="A3854" t="s">
        <v>8560</v>
      </c>
      <c r="B3854" t="s">
        <v>8561</v>
      </c>
      <c r="C3854" t="str">
        <f t="shared" si="60"/>
        <v>MWChikwawa</v>
      </c>
    </row>
    <row r="3855" spans="1:3">
      <c r="A3855" t="s">
        <v>8560</v>
      </c>
      <c r="B3855" t="s">
        <v>8561</v>
      </c>
      <c r="C3855" t="str">
        <f t="shared" si="60"/>
        <v>MWChikwawa</v>
      </c>
    </row>
    <row r="3856" spans="1:3">
      <c r="A3856" t="s">
        <v>8574</v>
      </c>
      <c r="B3856" t="s">
        <v>8575</v>
      </c>
      <c r="C3856" t="str">
        <f t="shared" si="60"/>
        <v>MWChiradzulu</v>
      </c>
    </row>
    <row r="3857" spans="1:3">
      <c r="A3857" t="s">
        <v>8574</v>
      </c>
      <c r="B3857" t="s">
        <v>8575</v>
      </c>
      <c r="C3857" t="str">
        <f t="shared" si="60"/>
        <v>MWChiradzulu</v>
      </c>
    </row>
    <row r="3858" spans="1:3">
      <c r="A3858" t="s">
        <v>8562</v>
      </c>
      <c r="B3858" t="s">
        <v>8563</v>
      </c>
      <c r="C3858" t="str">
        <f t="shared" si="60"/>
        <v>MWMangochi</v>
      </c>
    </row>
    <row r="3859" spans="1:3">
      <c r="A3859" t="s">
        <v>8562</v>
      </c>
      <c r="B3859" t="s">
        <v>8563</v>
      </c>
      <c r="C3859" t="str">
        <f t="shared" si="60"/>
        <v>MWMangochi</v>
      </c>
    </row>
    <row r="3860" spans="1:3">
      <c r="A3860" t="s">
        <v>8570</v>
      </c>
      <c r="B3860" t="s">
        <v>8571</v>
      </c>
      <c r="C3860" t="str">
        <f t="shared" si="60"/>
        <v>MWMachinga</v>
      </c>
    </row>
    <row r="3861" spans="1:3">
      <c r="A3861" t="s">
        <v>8570</v>
      </c>
      <c r="B3861" t="s">
        <v>8571</v>
      </c>
      <c r="C3861" t="str">
        <f t="shared" si="60"/>
        <v>MWMachinga</v>
      </c>
    </row>
    <row r="3862" spans="1:3">
      <c r="A3862" t="s">
        <v>8576</v>
      </c>
      <c r="B3862" t="s">
        <v>8577</v>
      </c>
      <c r="C3862" t="str">
        <f t="shared" si="60"/>
        <v>MWMulanje</v>
      </c>
    </row>
    <row r="3863" spans="1:3">
      <c r="A3863" t="s">
        <v>8576</v>
      </c>
      <c r="B3863" t="s">
        <v>8577</v>
      </c>
      <c r="C3863" t="str">
        <f t="shared" si="60"/>
        <v>MWMulanje</v>
      </c>
    </row>
    <row r="3864" spans="1:3">
      <c r="A3864" t="s">
        <v>8564</v>
      </c>
      <c r="B3864" t="s">
        <v>8565</v>
      </c>
      <c r="C3864" t="str">
        <f t="shared" si="60"/>
        <v>MWMwanza</v>
      </c>
    </row>
    <row r="3865" spans="1:3">
      <c r="A3865" t="s">
        <v>8564</v>
      </c>
      <c r="B3865" t="s">
        <v>8565</v>
      </c>
      <c r="C3865" t="str">
        <f t="shared" si="60"/>
        <v>MWMwanza</v>
      </c>
    </row>
    <row r="3866" spans="1:3">
      <c r="A3866" t="s">
        <v>8572</v>
      </c>
      <c r="B3866" t="s">
        <v>8573</v>
      </c>
      <c r="C3866" t="str">
        <f t="shared" si="60"/>
        <v>MWNeno</v>
      </c>
    </row>
    <row r="3867" spans="1:3">
      <c r="A3867" t="s">
        <v>8572</v>
      </c>
      <c r="B3867" t="s">
        <v>8573</v>
      </c>
      <c r="C3867" t="str">
        <f t="shared" si="60"/>
        <v>MWNeno</v>
      </c>
    </row>
    <row r="3868" spans="1:3">
      <c r="A3868" t="s">
        <v>8578</v>
      </c>
      <c r="B3868" t="s">
        <v>8579</v>
      </c>
      <c r="C3868" t="str">
        <f t="shared" si="60"/>
        <v>MWNsanje</v>
      </c>
    </row>
    <row r="3869" spans="1:3">
      <c r="A3869" t="s">
        <v>8578</v>
      </c>
      <c r="B3869" t="s">
        <v>8579</v>
      </c>
      <c r="C3869" t="str">
        <f t="shared" si="60"/>
        <v>MWNsanje</v>
      </c>
    </row>
    <row r="3870" spans="1:3">
      <c r="A3870" t="s">
        <v>8580</v>
      </c>
      <c r="B3870" t="s">
        <v>8581</v>
      </c>
      <c r="C3870" t="str">
        <f t="shared" si="60"/>
        <v>MWPhalombe</v>
      </c>
    </row>
    <row r="3871" spans="1:3">
      <c r="A3871" t="s">
        <v>8580</v>
      </c>
      <c r="B3871" t="s">
        <v>8581</v>
      </c>
      <c r="C3871" t="str">
        <f t="shared" si="60"/>
        <v>MWPhalombe</v>
      </c>
    </row>
    <row r="3872" spans="1:3">
      <c r="A3872" t="s">
        <v>8566</v>
      </c>
      <c r="B3872" t="s">
        <v>8567</v>
      </c>
      <c r="C3872" t="str">
        <f t="shared" si="60"/>
        <v>MWThyolo</v>
      </c>
    </row>
    <row r="3873" spans="1:3">
      <c r="A3873" t="s">
        <v>8566</v>
      </c>
      <c r="B3873" t="s">
        <v>8567</v>
      </c>
      <c r="C3873" t="str">
        <f t="shared" si="60"/>
        <v>MWThyolo</v>
      </c>
    </row>
    <row r="3874" spans="1:3">
      <c r="A3874" t="s">
        <v>8582</v>
      </c>
      <c r="B3874" t="s">
        <v>8583</v>
      </c>
      <c r="C3874" t="str">
        <f t="shared" si="60"/>
        <v>MWZomba</v>
      </c>
    </row>
    <row r="3875" spans="1:3">
      <c r="A3875" t="s">
        <v>8582</v>
      </c>
      <c r="B3875" t="s">
        <v>8583</v>
      </c>
      <c r="C3875" t="str">
        <f t="shared" si="60"/>
        <v>MWZomba</v>
      </c>
    </row>
    <row r="3876" spans="1:3">
      <c r="A3876" t="s">
        <v>8628</v>
      </c>
      <c r="B3876" t="s">
        <v>8629</v>
      </c>
      <c r="C3876" t="str">
        <f t="shared" si="60"/>
        <v>MXAguascalientes</v>
      </c>
    </row>
    <row r="3877" spans="1:3">
      <c r="A3877" t="s">
        <v>8630</v>
      </c>
      <c r="B3877" t="s">
        <v>8631</v>
      </c>
      <c r="C3877" t="str">
        <f t="shared" si="60"/>
        <v>MXBaja California</v>
      </c>
    </row>
    <row r="3878" spans="1:3">
      <c r="A3878" t="s">
        <v>8638</v>
      </c>
      <c r="B3878" t="s">
        <v>8639</v>
      </c>
      <c r="C3878" t="str">
        <f t="shared" si="60"/>
        <v>MXBaja California Sur</v>
      </c>
    </row>
    <row r="3879" spans="1:3">
      <c r="A3879" t="s">
        <v>8632</v>
      </c>
      <c r="B3879" t="s">
        <v>8633</v>
      </c>
      <c r="C3879" t="str">
        <f t="shared" si="60"/>
        <v>MXCampeche</v>
      </c>
    </row>
    <row r="3880" spans="1:3">
      <c r="A3880" t="s">
        <v>8647</v>
      </c>
      <c r="B3880" t="s">
        <v>8648</v>
      </c>
      <c r="C3880" t="str">
        <f t="shared" si="60"/>
        <v>MXChihuahua</v>
      </c>
    </row>
    <row r="3881" spans="1:3">
      <c r="A3881" t="s">
        <v>8614</v>
      </c>
      <c r="B3881" t="s">
        <v>8615</v>
      </c>
      <c r="C3881" t="str">
        <f t="shared" si="60"/>
        <v>MXChiapas</v>
      </c>
    </row>
    <row r="3882" spans="1:3">
      <c r="A3882" t="s">
        <v>8604</v>
      </c>
      <c r="B3882" t="s">
        <v>12863</v>
      </c>
      <c r="C3882" t="str">
        <f t="shared" si="60"/>
        <v>MXCoahuila de Zaragoza</v>
      </c>
    </row>
    <row r="3883" spans="1:3">
      <c r="A3883" t="s">
        <v>8605</v>
      </c>
      <c r="B3883" t="s">
        <v>8606</v>
      </c>
      <c r="C3883" t="str">
        <f t="shared" si="60"/>
        <v>MXColima</v>
      </c>
    </row>
    <row r="3884" spans="1:3">
      <c r="A3884" t="s">
        <v>8607</v>
      </c>
      <c r="B3884" t="s">
        <v>8608</v>
      </c>
      <c r="C3884" t="str">
        <f t="shared" si="60"/>
        <v>MXDurango</v>
      </c>
    </row>
    <row r="3885" spans="1:3">
      <c r="A3885" t="s">
        <v>8640</v>
      </c>
      <c r="B3885" t="s">
        <v>8641</v>
      </c>
      <c r="C3885" t="str">
        <f t="shared" si="60"/>
        <v>MXGuerrero</v>
      </c>
    </row>
    <row r="3886" spans="1:3">
      <c r="A3886" t="s">
        <v>8634</v>
      </c>
      <c r="B3886" t="s">
        <v>8635</v>
      </c>
      <c r="C3886" t="str">
        <f t="shared" si="60"/>
        <v>MXGuanajuato</v>
      </c>
    </row>
    <row r="3887" spans="1:3">
      <c r="A3887" t="s">
        <v>8642</v>
      </c>
      <c r="B3887" t="s">
        <v>8643</v>
      </c>
      <c r="C3887" t="str">
        <f t="shared" si="60"/>
        <v>MXHidalgo</v>
      </c>
    </row>
    <row r="3888" spans="1:3">
      <c r="A3888" t="s">
        <v>8616</v>
      </c>
      <c r="B3888" t="s">
        <v>8617</v>
      </c>
      <c r="C3888" t="str">
        <f t="shared" si="60"/>
        <v>MXJalisco</v>
      </c>
    </row>
    <row r="3889" spans="1:3">
      <c r="A3889" t="s">
        <v>8624</v>
      </c>
      <c r="B3889" t="s">
        <v>8625</v>
      </c>
      <c r="C3889" t="str">
        <f t="shared" si="60"/>
        <v>MXMéxico</v>
      </c>
    </row>
    <row r="3890" spans="1:3">
      <c r="A3890" t="s">
        <v>8654</v>
      </c>
      <c r="B3890" t="s">
        <v>12865</v>
      </c>
      <c r="C3890" t="str">
        <f t="shared" si="60"/>
        <v>MXMichoacán de Ocampo</v>
      </c>
    </row>
    <row r="3891" spans="1:3">
      <c r="A3891" t="s">
        <v>8636</v>
      </c>
      <c r="B3891" t="s">
        <v>8637</v>
      </c>
      <c r="C3891" t="str">
        <f t="shared" si="60"/>
        <v>MXMorelos</v>
      </c>
    </row>
    <row r="3892" spans="1:3">
      <c r="A3892" t="s">
        <v>8626</v>
      </c>
      <c r="B3892" t="s">
        <v>8627</v>
      </c>
      <c r="C3892" t="str">
        <f t="shared" si="60"/>
        <v>MXNayarit</v>
      </c>
    </row>
    <row r="3893" spans="1:3">
      <c r="A3893" t="s">
        <v>8649</v>
      </c>
      <c r="B3893" t="s">
        <v>8650</v>
      </c>
      <c r="C3893" t="str">
        <f t="shared" si="60"/>
        <v>MXNuevo León</v>
      </c>
    </row>
    <row r="3894" spans="1:3">
      <c r="A3894" t="s">
        <v>8655</v>
      </c>
      <c r="B3894" t="s">
        <v>8656</v>
      </c>
      <c r="C3894" t="str">
        <f t="shared" si="60"/>
        <v>MXOaxaca</v>
      </c>
    </row>
    <row r="3895" spans="1:3">
      <c r="A3895" t="s">
        <v>8618</v>
      </c>
      <c r="B3895" t="s">
        <v>8619</v>
      </c>
      <c r="C3895" t="str">
        <f t="shared" si="60"/>
        <v>MXPuebla</v>
      </c>
    </row>
    <row r="3896" spans="1:3">
      <c r="A3896" t="s">
        <v>8609</v>
      </c>
      <c r="B3896" t="s">
        <v>8610</v>
      </c>
      <c r="C3896" t="str">
        <f t="shared" si="60"/>
        <v>MXQuerétaro</v>
      </c>
    </row>
    <row r="3897" spans="1:3">
      <c r="A3897" t="s">
        <v>8620</v>
      </c>
      <c r="B3897" t="s">
        <v>8621</v>
      </c>
      <c r="C3897" t="str">
        <f t="shared" si="60"/>
        <v>MXQuintana Roo</v>
      </c>
    </row>
    <row r="3898" spans="1:3">
      <c r="A3898" t="s">
        <v>8611</v>
      </c>
      <c r="B3898" t="s">
        <v>8612</v>
      </c>
      <c r="C3898" t="str">
        <f t="shared" si="60"/>
        <v>MXSinaloa</v>
      </c>
    </row>
    <row r="3899" spans="1:3">
      <c r="A3899" t="s">
        <v>8657</v>
      </c>
      <c r="B3899" t="s">
        <v>8658</v>
      </c>
      <c r="C3899" t="str">
        <f t="shared" si="60"/>
        <v>MXSan Luis Potosí</v>
      </c>
    </row>
    <row r="3900" spans="1:3">
      <c r="A3900" t="s">
        <v>8644</v>
      </c>
      <c r="B3900" t="s">
        <v>1553</v>
      </c>
      <c r="C3900" t="str">
        <f t="shared" si="60"/>
        <v>MXSonora</v>
      </c>
    </row>
    <row r="3901" spans="1:3">
      <c r="A3901" t="s">
        <v>8659</v>
      </c>
      <c r="B3901" t="s">
        <v>8660</v>
      </c>
      <c r="C3901" t="str">
        <f t="shared" si="60"/>
        <v>MXTabasco</v>
      </c>
    </row>
    <row r="3902" spans="1:3">
      <c r="A3902" t="s">
        <v>8651</v>
      </c>
      <c r="B3902" t="s">
        <v>1733</v>
      </c>
      <c r="C3902" t="str">
        <f t="shared" si="60"/>
        <v>MXTamaulipas</v>
      </c>
    </row>
    <row r="3903" spans="1:3">
      <c r="A3903" t="s">
        <v>8622</v>
      </c>
      <c r="B3903" t="s">
        <v>8623</v>
      </c>
      <c r="C3903" t="str">
        <f t="shared" si="60"/>
        <v>MXTlaxcala</v>
      </c>
    </row>
    <row r="3904" spans="1:3">
      <c r="A3904" t="s">
        <v>8613</v>
      </c>
      <c r="B3904" t="s">
        <v>12864</v>
      </c>
      <c r="C3904" t="str">
        <f t="shared" si="60"/>
        <v>MXVeracruz de Ignacio de la Llave</v>
      </c>
    </row>
    <row r="3905" spans="1:3">
      <c r="A3905" t="s">
        <v>8652</v>
      </c>
      <c r="B3905" t="s">
        <v>8653</v>
      </c>
      <c r="C3905" t="str">
        <f t="shared" si="60"/>
        <v>MXYucatán</v>
      </c>
    </row>
    <row r="3906" spans="1:3">
      <c r="A3906" t="s">
        <v>8645</v>
      </c>
      <c r="B3906" t="s">
        <v>8646</v>
      </c>
      <c r="C3906" t="str">
        <f t="shared" si="60"/>
        <v>MXZacatecas</v>
      </c>
    </row>
    <row r="3907" spans="1:3">
      <c r="A3907" t="s">
        <v>12765</v>
      </c>
      <c r="B3907" t="s">
        <v>13718</v>
      </c>
      <c r="C3907" t="str">
        <f t="shared" ref="C3907:C3970" si="61">LEFT(A3907,2)&amp;B3907</f>
        <v>MXCiudad de México</v>
      </c>
    </row>
    <row r="3908" spans="1:3">
      <c r="A3908" t="s">
        <v>8673</v>
      </c>
      <c r="B3908" t="s">
        <v>8674</v>
      </c>
      <c r="C3908" t="str">
        <f t="shared" si="61"/>
        <v>MYWilayah Persekutuan Kuala Lumpur</v>
      </c>
    </row>
    <row r="3909" spans="1:3">
      <c r="A3909" t="s">
        <v>8687</v>
      </c>
      <c r="B3909" t="s">
        <v>8688</v>
      </c>
      <c r="C3909" t="str">
        <f t="shared" si="61"/>
        <v>MYWilayah Persekutuan Labuan</v>
      </c>
    </row>
    <row r="3910" spans="1:3">
      <c r="A3910" t="s">
        <v>8675</v>
      </c>
      <c r="B3910" t="s">
        <v>8676</v>
      </c>
      <c r="C3910" t="str">
        <f t="shared" si="61"/>
        <v>MYWilayah Persekutuan Putrajaya</v>
      </c>
    </row>
    <row r="3911" spans="1:3">
      <c r="A3911" t="s">
        <v>8667</v>
      </c>
      <c r="B3911" t="s">
        <v>8668</v>
      </c>
      <c r="C3911" t="str">
        <f t="shared" si="61"/>
        <v>MYJohor</v>
      </c>
    </row>
    <row r="3912" spans="1:3">
      <c r="A3912" t="s">
        <v>8681</v>
      </c>
      <c r="B3912" t="s">
        <v>8682</v>
      </c>
      <c r="C3912" t="str">
        <f t="shared" si="61"/>
        <v>MYKedah</v>
      </c>
    </row>
    <row r="3913" spans="1:3">
      <c r="A3913" t="s">
        <v>8689</v>
      </c>
      <c r="B3913" t="s">
        <v>8690</v>
      </c>
      <c r="C3913" t="str">
        <f t="shared" si="61"/>
        <v>MYKelantan</v>
      </c>
    </row>
    <row r="3914" spans="1:3">
      <c r="A3914" t="s">
        <v>8691</v>
      </c>
      <c r="B3914" t="s">
        <v>2331</v>
      </c>
      <c r="C3914" t="str">
        <f t="shared" si="61"/>
        <v>MYMelaka</v>
      </c>
    </row>
    <row r="3915" spans="1:3">
      <c r="A3915" t="s">
        <v>8661</v>
      </c>
      <c r="B3915" t="s">
        <v>8662</v>
      </c>
      <c r="C3915" t="str">
        <f t="shared" si="61"/>
        <v>MYNegeri Sembilan</v>
      </c>
    </row>
    <row r="3916" spans="1:3">
      <c r="A3916" t="s">
        <v>8685</v>
      </c>
      <c r="B3916" t="s">
        <v>8686</v>
      </c>
      <c r="C3916" t="str">
        <f t="shared" si="61"/>
        <v>MYPahang</v>
      </c>
    </row>
    <row r="3917" spans="1:3">
      <c r="A3917" t="s">
        <v>8665</v>
      </c>
      <c r="B3917" t="s">
        <v>8666</v>
      </c>
      <c r="C3917" t="str">
        <f t="shared" si="61"/>
        <v>MYPulau Pinang</v>
      </c>
    </row>
    <row r="3918" spans="1:3">
      <c r="A3918" t="s">
        <v>8669</v>
      </c>
      <c r="B3918" t="s">
        <v>8670</v>
      </c>
      <c r="C3918" t="str">
        <f t="shared" si="61"/>
        <v>MYPerak</v>
      </c>
    </row>
    <row r="3919" spans="1:3">
      <c r="A3919" t="s">
        <v>8663</v>
      </c>
      <c r="B3919" t="s">
        <v>8664</v>
      </c>
      <c r="C3919" t="str">
        <f t="shared" si="61"/>
        <v>MYPerlis</v>
      </c>
    </row>
    <row r="3920" spans="1:3">
      <c r="A3920" t="s">
        <v>8671</v>
      </c>
      <c r="B3920" t="s">
        <v>8672</v>
      </c>
      <c r="C3920" t="str">
        <f t="shared" si="61"/>
        <v>MYSelangor</v>
      </c>
    </row>
    <row r="3921" spans="1:3">
      <c r="A3921" t="s">
        <v>8683</v>
      </c>
      <c r="B3921" t="s">
        <v>8684</v>
      </c>
      <c r="C3921" t="str">
        <f t="shared" si="61"/>
        <v>MYTerengganu</v>
      </c>
    </row>
    <row r="3922" spans="1:3">
      <c r="A3922" t="s">
        <v>8677</v>
      </c>
      <c r="B3922" t="s">
        <v>8678</v>
      </c>
      <c r="C3922" t="str">
        <f t="shared" si="61"/>
        <v>MYSabah</v>
      </c>
    </row>
    <row r="3923" spans="1:3">
      <c r="A3923" t="s">
        <v>8679</v>
      </c>
      <c r="B3923" t="s">
        <v>8680</v>
      </c>
      <c r="C3923" t="str">
        <f t="shared" si="61"/>
        <v>MYSarawak</v>
      </c>
    </row>
    <row r="3924" spans="1:3">
      <c r="A3924" t="s">
        <v>8698</v>
      </c>
      <c r="B3924" t="s">
        <v>8699</v>
      </c>
      <c r="C3924" t="str">
        <f t="shared" si="61"/>
        <v>MZMaputo</v>
      </c>
    </row>
    <row r="3925" spans="1:3">
      <c r="A3925" t="s">
        <v>8700</v>
      </c>
      <c r="B3925" t="s">
        <v>8701</v>
      </c>
      <c r="C3925" t="str">
        <f t="shared" si="61"/>
        <v>MZNiassa</v>
      </c>
    </row>
    <row r="3926" spans="1:3">
      <c r="A3926" t="s">
        <v>8692</v>
      </c>
      <c r="B3926" t="s">
        <v>8693</v>
      </c>
      <c r="C3926" t="str">
        <f t="shared" si="61"/>
        <v>MZManica</v>
      </c>
    </row>
    <row r="3927" spans="1:3">
      <c r="A3927" t="s">
        <v>8709</v>
      </c>
      <c r="B3927" t="s">
        <v>8710</v>
      </c>
      <c r="C3927" t="str">
        <f t="shared" si="61"/>
        <v>MZGaza</v>
      </c>
    </row>
    <row r="3928" spans="1:3">
      <c r="A3928" t="s">
        <v>8696</v>
      </c>
      <c r="B3928" t="s">
        <v>8697</v>
      </c>
      <c r="C3928" t="str">
        <f t="shared" si="61"/>
        <v>MZInhambane</v>
      </c>
    </row>
    <row r="3929" spans="1:3">
      <c r="A3929" t="s">
        <v>8702</v>
      </c>
      <c r="B3929" t="s">
        <v>8699</v>
      </c>
      <c r="C3929" t="str">
        <f t="shared" si="61"/>
        <v>MZMaputo</v>
      </c>
    </row>
    <row r="3930" spans="1:3">
      <c r="A3930" t="s">
        <v>8707</v>
      </c>
      <c r="B3930" t="s">
        <v>8708</v>
      </c>
      <c r="C3930" t="str">
        <f t="shared" si="61"/>
        <v>MZNampula</v>
      </c>
    </row>
    <row r="3931" spans="1:3">
      <c r="A3931" t="s">
        <v>8711</v>
      </c>
      <c r="B3931" t="s">
        <v>8712</v>
      </c>
      <c r="C3931" t="str">
        <f t="shared" si="61"/>
        <v>MZCabo Delgado</v>
      </c>
    </row>
    <row r="3932" spans="1:3">
      <c r="A3932" t="s">
        <v>8703</v>
      </c>
      <c r="B3932" t="s">
        <v>8704</v>
      </c>
      <c r="C3932" t="str">
        <f t="shared" si="61"/>
        <v>MZZambézia</v>
      </c>
    </row>
    <row r="3933" spans="1:3">
      <c r="A3933" t="s">
        <v>8705</v>
      </c>
      <c r="B3933" t="s">
        <v>8706</v>
      </c>
      <c r="C3933" t="str">
        <f t="shared" si="61"/>
        <v>MZSofala</v>
      </c>
    </row>
    <row r="3934" spans="1:3">
      <c r="A3934" t="s">
        <v>8694</v>
      </c>
      <c r="B3934" t="s">
        <v>8695</v>
      </c>
      <c r="C3934" t="str">
        <f t="shared" si="61"/>
        <v>MZTete</v>
      </c>
    </row>
    <row r="3935" spans="1:3">
      <c r="A3935" t="s">
        <v>8717</v>
      </c>
      <c r="B3935" t="s">
        <v>8718</v>
      </c>
      <c r="C3935" t="str">
        <f t="shared" si="61"/>
        <v>NAZambezi</v>
      </c>
    </row>
    <row r="3936" spans="1:3">
      <c r="A3936" t="s">
        <v>8719</v>
      </c>
      <c r="B3936" t="s">
        <v>8720</v>
      </c>
      <c r="C3936" t="str">
        <f t="shared" si="61"/>
        <v>NAErongo</v>
      </c>
    </row>
    <row r="3937" spans="1:3">
      <c r="A3937" t="s">
        <v>8713</v>
      </c>
      <c r="B3937" t="s">
        <v>8714</v>
      </c>
      <c r="C3937" t="str">
        <f t="shared" si="61"/>
        <v>NAHardap</v>
      </c>
    </row>
    <row r="3938" spans="1:3">
      <c r="A3938" t="s">
        <v>8733</v>
      </c>
      <c r="B3938" t="s">
        <v>8734</v>
      </c>
      <c r="C3938" t="str">
        <f t="shared" si="61"/>
        <v>NAKaras</v>
      </c>
    </row>
    <row r="3939" spans="1:3">
      <c r="A3939" t="s">
        <v>8729</v>
      </c>
      <c r="B3939" t="s">
        <v>8730</v>
      </c>
      <c r="C3939" t="str">
        <f t="shared" si="61"/>
        <v>NAKavango East</v>
      </c>
    </row>
    <row r="3940" spans="1:3">
      <c r="A3940" t="s">
        <v>8715</v>
      </c>
      <c r="B3940" t="s">
        <v>8716</v>
      </c>
      <c r="C3940" t="str">
        <f t="shared" si="61"/>
        <v>NAKhomas</v>
      </c>
    </row>
    <row r="3941" spans="1:3">
      <c r="A3941" t="s">
        <v>8721</v>
      </c>
      <c r="B3941" t="s">
        <v>8722</v>
      </c>
      <c r="C3941" t="str">
        <f t="shared" si="61"/>
        <v>NAKunene</v>
      </c>
    </row>
    <row r="3942" spans="1:3">
      <c r="A3942" t="s">
        <v>8731</v>
      </c>
      <c r="B3942" t="s">
        <v>8732</v>
      </c>
      <c r="C3942" t="str">
        <f t="shared" si="61"/>
        <v>NAKavango West</v>
      </c>
    </row>
    <row r="3943" spans="1:3">
      <c r="A3943" t="s">
        <v>8739</v>
      </c>
      <c r="B3943" t="s">
        <v>8740</v>
      </c>
      <c r="C3943" t="str">
        <f t="shared" si="61"/>
        <v>NAOtjozondjupa</v>
      </c>
    </row>
    <row r="3944" spans="1:3">
      <c r="A3944" t="s">
        <v>8735</v>
      </c>
      <c r="B3944" t="s">
        <v>8736</v>
      </c>
      <c r="C3944" t="str">
        <f t="shared" si="61"/>
        <v>NAOmaheke</v>
      </c>
    </row>
    <row r="3945" spans="1:3">
      <c r="A3945" t="s">
        <v>8727</v>
      </c>
      <c r="B3945" t="s">
        <v>8728</v>
      </c>
      <c r="C3945" t="str">
        <f t="shared" si="61"/>
        <v>NAOshana</v>
      </c>
    </row>
    <row r="3946" spans="1:3">
      <c r="A3946" t="s">
        <v>8723</v>
      </c>
      <c r="B3946" t="s">
        <v>8724</v>
      </c>
      <c r="C3946" t="str">
        <f t="shared" si="61"/>
        <v>NAOmusati</v>
      </c>
    </row>
    <row r="3947" spans="1:3">
      <c r="A3947" t="s">
        <v>8737</v>
      </c>
      <c r="B3947" t="s">
        <v>8738</v>
      </c>
      <c r="C3947" t="str">
        <f t="shared" si="61"/>
        <v>NAOshikoto</v>
      </c>
    </row>
    <row r="3948" spans="1:3">
      <c r="A3948" t="s">
        <v>8725</v>
      </c>
      <c r="B3948" t="s">
        <v>8726</v>
      </c>
      <c r="C3948" t="str">
        <f t="shared" si="61"/>
        <v>NAOhangwena</v>
      </c>
    </row>
    <row r="3949" spans="1:3">
      <c r="A3949" t="s">
        <v>8755</v>
      </c>
      <c r="B3949" t="s">
        <v>8756</v>
      </c>
      <c r="C3949" t="str">
        <f t="shared" si="61"/>
        <v>NENiamey</v>
      </c>
    </row>
    <row r="3950" spans="1:3">
      <c r="A3950" t="s">
        <v>8745</v>
      </c>
      <c r="B3950" t="s">
        <v>8746</v>
      </c>
      <c r="C3950" t="str">
        <f t="shared" si="61"/>
        <v>NEAgadez</v>
      </c>
    </row>
    <row r="3951" spans="1:3">
      <c r="A3951" t="s">
        <v>8741</v>
      </c>
      <c r="B3951" t="s">
        <v>8742</v>
      </c>
      <c r="C3951" t="str">
        <f t="shared" si="61"/>
        <v>NEDiffa</v>
      </c>
    </row>
    <row r="3952" spans="1:3">
      <c r="A3952" t="s">
        <v>8751</v>
      </c>
      <c r="B3952" t="s">
        <v>8752</v>
      </c>
      <c r="C3952" t="str">
        <f t="shared" si="61"/>
        <v>NEDosso</v>
      </c>
    </row>
    <row r="3953" spans="1:3">
      <c r="A3953" t="s">
        <v>8753</v>
      </c>
      <c r="B3953" t="s">
        <v>8754</v>
      </c>
      <c r="C3953" t="str">
        <f t="shared" si="61"/>
        <v>NEMaradi</v>
      </c>
    </row>
    <row r="3954" spans="1:3">
      <c r="A3954" t="s">
        <v>8749</v>
      </c>
      <c r="B3954" t="s">
        <v>8750</v>
      </c>
      <c r="C3954" t="str">
        <f t="shared" si="61"/>
        <v>NETahoua</v>
      </c>
    </row>
    <row r="3955" spans="1:3">
      <c r="A3955" t="s">
        <v>8747</v>
      </c>
      <c r="B3955" t="s">
        <v>8748</v>
      </c>
      <c r="C3955" t="str">
        <f t="shared" si="61"/>
        <v>NETillabéri</v>
      </c>
    </row>
    <row r="3956" spans="1:3">
      <c r="A3956" t="s">
        <v>8743</v>
      </c>
      <c r="B3956" t="s">
        <v>8744</v>
      </c>
      <c r="C3956" t="str">
        <f t="shared" si="61"/>
        <v>NEZinder</v>
      </c>
    </row>
    <row r="3957" spans="1:3">
      <c r="A3957" t="s">
        <v>8811</v>
      </c>
      <c r="B3957" t="s">
        <v>8812</v>
      </c>
      <c r="C3957" t="str">
        <f t="shared" si="61"/>
        <v>NGAbia</v>
      </c>
    </row>
    <row r="3958" spans="1:3">
      <c r="A3958" t="s">
        <v>8807</v>
      </c>
      <c r="B3958" t="s">
        <v>8808</v>
      </c>
      <c r="C3958" t="str">
        <f t="shared" si="61"/>
        <v>NGAdamawa</v>
      </c>
    </row>
    <row r="3959" spans="1:3">
      <c r="A3959" t="s">
        <v>8777</v>
      </c>
      <c r="B3959" t="s">
        <v>8778</v>
      </c>
      <c r="C3959" t="str">
        <f t="shared" si="61"/>
        <v>NGAkwa Ibom</v>
      </c>
    </row>
    <row r="3960" spans="1:3">
      <c r="A3960" t="s">
        <v>8809</v>
      </c>
      <c r="B3960" t="s">
        <v>8810</v>
      </c>
      <c r="C3960" t="str">
        <f t="shared" si="61"/>
        <v>NGAnambra</v>
      </c>
    </row>
    <row r="3961" spans="1:3">
      <c r="A3961" t="s">
        <v>8813</v>
      </c>
      <c r="B3961" t="s">
        <v>8814</v>
      </c>
      <c r="C3961" t="str">
        <f t="shared" si="61"/>
        <v>NGBauchi</v>
      </c>
    </row>
    <row r="3962" spans="1:3">
      <c r="A3962" t="s">
        <v>8824</v>
      </c>
      <c r="B3962" t="s">
        <v>8825</v>
      </c>
      <c r="C3962" t="str">
        <f t="shared" si="61"/>
        <v>NGBenue</v>
      </c>
    </row>
    <row r="3963" spans="1:3">
      <c r="A3963" t="s">
        <v>8789</v>
      </c>
      <c r="B3963" t="s">
        <v>8790</v>
      </c>
      <c r="C3963" t="str">
        <f t="shared" si="61"/>
        <v>NGBorno</v>
      </c>
    </row>
    <row r="3964" spans="1:3">
      <c r="A3964" t="s">
        <v>8783</v>
      </c>
      <c r="B3964" t="s">
        <v>8784</v>
      </c>
      <c r="C3964" t="str">
        <f t="shared" si="61"/>
        <v>NGBayelsa</v>
      </c>
    </row>
    <row r="3965" spans="1:3">
      <c r="A3965" t="s">
        <v>8826</v>
      </c>
      <c r="B3965" t="s">
        <v>8827</v>
      </c>
      <c r="C3965" t="str">
        <f t="shared" si="61"/>
        <v>NGCross River</v>
      </c>
    </row>
    <row r="3966" spans="1:3">
      <c r="A3966" t="s">
        <v>8757</v>
      </c>
      <c r="B3966" t="s">
        <v>8758</v>
      </c>
      <c r="C3966" t="str">
        <f t="shared" si="61"/>
        <v>NGDelta</v>
      </c>
    </row>
    <row r="3967" spans="1:3">
      <c r="A3967" t="s">
        <v>8791</v>
      </c>
      <c r="B3967" t="s">
        <v>8792</v>
      </c>
      <c r="C3967" t="str">
        <f t="shared" si="61"/>
        <v>NGEbonyi</v>
      </c>
    </row>
    <row r="3968" spans="1:3">
      <c r="A3968" t="s">
        <v>8815</v>
      </c>
      <c r="B3968" t="s">
        <v>8816</v>
      </c>
      <c r="C3968" t="str">
        <f t="shared" si="61"/>
        <v>NGEdo</v>
      </c>
    </row>
    <row r="3969" spans="1:3">
      <c r="A3969" t="s">
        <v>8759</v>
      </c>
      <c r="B3969" t="s">
        <v>8760</v>
      </c>
      <c r="C3969" t="str">
        <f t="shared" si="61"/>
        <v>NGEkiti</v>
      </c>
    </row>
    <row r="3970" spans="1:3">
      <c r="A3970" t="s">
        <v>8779</v>
      </c>
      <c r="B3970" t="s">
        <v>8780</v>
      </c>
      <c r="C3970" t="str">
        <f t="shared" si="61"/>
        <v>NGEnugu</v>
      </c>
    </row>
    <row r="3971" spans="1:3">
      <c r="A3971" t="s">
        <v>8817</v>
      </c>
      <c r="B3971" t="s">
        <v>8818</v>
      </c>
      <c r="C3971" t="str">
        <f t="shared" ref="C3971:C4034" si="62">LEFT(A3971,2)&amp;B3971</f>
        <v>NGGombe</v>
      </c>
    </row>
    <row r="3972" spans="1:3">
      <c r="A3972" t="s">
        <v>8781</v>
      </c>
      <c r="B3972" t="s">
        <v>8782</v>
      </c>
      <c r="C3972" t="str">
        <f t="shared" si="62"/>
        <v>NGImo</v>
      </c>
    </row>
    <row r="3973" spans="1:3">
      <c r="A3973" t="s">
        <v>8828</v>
      </c>
      <c r="B3973" t="s">
        <v>8829</v>
      </c>
      <c r="C3973" t="str">
        <f t="shared" si="62"/>
        <v>NGJigawa</v>
      </c>
    </row>
    <row r="3974" spans="1:3">
      <c r="A3974" t="s">
        <v>8767</v>
      </c>
      <c r="B3974" t="s">
        <v>8768</v>
      </c>
      <c r="C3974" t="str">
        <f t="shared" si="62"/>
        <v>NGKaduna</v>
      </c>
    </row>
    <row r="3975" spans="1:3">
      <c r="A3975" t="s">
        <v>8795</v>
      </c>
      <c r="B3975" t="s">
        <v>8796</v>
      </c>
      <c r="C3975" t="str">
        <f t="shared" si="62"/>
        <v>NGKebbi</v>
      </c>
    </row>
    <row r="3976" spans="1:3">
      <c r="A3976" t="s">
        <v>8785</v>
      </c>
      <c r="B3976" t="s">
        <v>8786</v>
      </c>
      <c r="C3976" t="str">
        <f t="shared" si="62"/>
        <v>NGKano</v>
      </c>
    </row>
    <row r="3977" spans="1:3">
      <c r="A3977" t="s">
        <v>8761</v>
      </c>
      <c r="B3977" t="s">
        <v>8762</v>
      </c>
      <c r="C3977" t="str">
        <f t="shared" si="62"/>
        <v>NGKogi</v>
      </c>
    </row>
    <row r="3978" spans="1:3">
      <c r="A3978" t="s">
        <v>8787</v>
      </c>
      <c r="B3978" t="s">
        <v>8788</v>
      </c>
      <c r="C3978" t="str">
        <f t="shared" si="62"/>
        <v>NGKatsina</v>
      </c>
    </row>
    <row r="3979" spans="1:3">
      <c r="A3979" t="s">
        <v>8819</v>
      </c>
      <c r="B3979" t="s">
        <v>8820</v>
      </c>
      <c r="C3979" t="str">
        <f t="shared" si="62"/>
        <v>NGKwara</v>
      </c>
    </row>
    <row r="3980" spans="1:3">
      <c r="A3980" t="s">
        <v>8763</v>
      </c>
      <c r="B3980" t="s">
        <v>8764</v>
      </c>
      <c r="C3980" t="str">
        <f t="shared" si="62"/>
        <v>NGLagos</v>
      </c>
    </row>
    <row r="3981" spans="1:3">
      <c r="A3981" t="s">
        <v>8797</v>
      </c>
      <c r="B3981" t="s">
        <v>8798</v>
      </c>
      <c r="C3981" t="str">
        <f t="shared" si="62"/>
        <v>NGNasarawa</v>
      </c>
    </row>
    <row r="3982" spans="1:3">
      <c r="A3982" t="s">
        <v>8799</v>
      </c>
      <c r="B3982" t="s">
        <v>8800</v>
      </c>
      <c r="C3982" t="str">
        <f t="shared" si="62"/>
        <v>NGNiger</v>
      </c>
    </row>
    <row r="3983" spans="1:3">
      <c r="A3983" t="s">
        <v>8769</v>
      </c>
      <c r="B3983" t="s">
        <v>8770</v>
      </c>
      <c r="C3983" t="str">
        <f t="shared" si="62"/>
        <v>NGOgun</v>
      </c>
    </row>
    <row r="3984" spans="1:3">
      <c r="A3984" t="s">
        <v>8801</v>
      </c>
      <c r="B3984" t="s">
        <v>8802</v>
      </c>
      <c r="C3984" t="str">
        <f t="shared" si="62"/>
        <v>NGOndo</v>
      </c>
    </row>
    <row r="3985" spans="1:3">
      <c r="A3985" t="s">
        <v>8803</v>
      </c>
      <c r="B3985" t="s">
        <v>8804</v>
      </c>
      <c r="C3985" t="str">
        <f t="shared" si="62"/>
        <v>NGOsun</v>
      </c>
    </row>
    <row r="3986" spans="1:3">
      <c r="A3986" t="s">
        <v>8805</v>
      </c>
      <c r="B3986" t="s">
        <v>8806</v>
      </c>
      <c r="C3986" t="str">
        <f t="shared" si="62"/>
        <v>NGOyo</v>
      </c>
    </row>
    <row r="3987" spans="1:3">
      <c r="A3987" t="s">
        <v>8821</v>
      </c>
      <c r="B3987" t="s">
        <v>3370</v>
      </c>
      <c r="C3987" t="str">
        <f t="shared" si="62"/>
        <v>NGPlateau</v>
      </c>
    </row>
    <row r="3988" spans="1:3">
      <c r="A3988" t="s">
        <v>8822</v>
      </c>
      <c r="B3988" t="s">
        <v>8823</v>
      </c>
      <c r="C3988" t="str">
        <f t="shared" si="62"/>
        <v>NGRivers</v>
      </c>
    </row>
    <row r="3989" spans="1:3">
      <c r="A3989" t="s">
        <v>8771</v>
      </c>
      <c r="B3989" t="s">
        <v>8772</v>
      </c>
      <c r="C3989" t="str">
        <f t="shared" si="62"/>
        <v>NGSokoto</v>
      </c>
    </row>
    <row r="3990" spans="1:3">
      <c r="A3990" t="s">
        <v>8765</v>
      </c>
      <c r="B3990" t="s">
        <v>8766</v>
      </c>
      <c r="C3990" t="str">
        <f t="shared" si="62"/>
        <v>NGTaraba</v>
      </c>
    </row>
    <row r="3991" spans="1:3">
      <c r="A3991" t="s">
        <v>8773</v>
      </c>
      <c r="B3991" t="s">
        <v>8774</v>
      </c>
      <c r="C3991" t="str">
        <f t="shared" si="62"/>
        <v>NGYobe</v>
      </c>
    </row>
    <row r="3992" spans="1:3">
      <c r="A3992" t="s">
        <v>8775</v>
      </c>
      <c r="B3992" t="s">
        <v>8776</v>
      </c>
      <c r="C3992" t="str">
        <f t="shared" si="62"/>
        <v>NGZamfara</v>
      </c>
    </row>
    <row r="3993" spans="1:3">
      <c r="A3993" t="s">
        <v>8793</v>
      </c>
      <c r="B3993" t="s">
        <v>8794</v>
      </c>
      <c r="C3993" t="str">
        <f t="shared" si="62"/>
        <v>NGAbuja Federal Capital Territory</v>
      </c>
    </row>
    <row r="3994" spans="1:3">
      <c r="A3994" t="s">
        <v>8852</v>
      </c>
      <c r="B3994" t="s">
        <v>8853</v>
      </c>
      <c r="C3994" t="str">
        <f t="shared" si="62"/>
        <v>NIBoaco</v>
      </c>
    </row>
    <row r="3995" spans="1:3">
      <c r="A3995" t="s">
        <v>8842</v>
      </c>
      <c r="B3995" t="s">
        <v>8843</v>
      </c>
      <c r="C3995" t="str">
        <f t="shared" si="62"/>
        <v>NICarazo</v>
      </c>
    </row>
    <row r="3996" spans="1:3">
      <c r="A3996" t="s">
        <v>8856</v>
      </c>
      <c r="B3996" t="s">
        <v>8857</v>
      </c>
      <c r="C3996" t="str">
        <f t="shared" si="62"/>
        <v>NIChinandega</v>
      </c>
    </row>
    <row r="3997" spans="1:3">
      <c r="A3997" t="s">
        <v>8850</v>
      </c>
      <c r="B3997" t="s">
        <v>8851</v>
      </c>
      <c r="C3997" t="str">
        <f t="shared" si="62"/>
        <v>NIChontales</v>
      </c>
    </row>
    <row r="3998" spans="1:3">
      <c r="A3998" t="s">
        <v>8844</v>
      </c>
      <c r="B3998" t="s">
        <v>8845</v>
      </c>
      <c r="C3998" t="str">
        <f t="shared" si="62"/>
        <v>NIEstelí</v>
      </c>
    </row>
    <row r="3999" spans="1:3">
      <c r="A3999" t="s">
        <v>8836</v>
      </c>
      <c r="B3999" t="s">
        <v>4687</v>
      </c>
      <c r="C3999" t="str">
        <f t="shared" si="62"/>
        <v>NIGranada</v>
      </c>
    </row>
    <row r="4000" spans="1:3">
      <c r="A4000" t="s">
        <v>8858</v>
      </c>
      <c r="B4000" t="s">
        <v>8859</v>
      </c>
      <c r="C4000" t="str">
        <f t="shared" si="62"/>
        <v>NIJinotega</v>
      </c>
    </row>
    <row r="4001" spans="1:3">
      <c r="A4001" t="s">
        <v>8839</v>
      </c>
      <c r="B4001" t="s">
        <v>4673</v>
      </c>
      <c r="C4001" t="str">
        <f t="shared" si="62"/>
        <v>NILeón</v>
      </c>
    </row>
    <row r="4002" spans="1:3">
      <c r="A4002" t="s">
        <v>8837</v>
      </c>
      <c r="B4002" t="s">
        <v>8838</v>
      </c>
      <c r="C4002" t="str">
        <f t="shared" si="62"/>
        <v>NIMadriz</v>
      </c>
    </row>
    <row r="4003" spans="1:3">
      <c r="A4003" t="s">
        <v>8846</v>
      </c>
      <c r="B4003" t="s">
        <v>8847</v>
      </c>
      <c r="C4003" t="str">
        <f t="shared" si="62"/>
        <v>NIManagua</v>
      </c>
    </row>
    <row r="4004" spans="1:3">
      <c r="A4004" t="s">
        <v>8848</v>
      </c>
      <c r="B4004" t="s">
        <v>8849</v>
      </c>
      <c r="C4004" t="str">
        <f t="shared" si="62"/>
        <v>NIMasaya</v>
      </c>
    </row>
    <row r="4005" spans="1:3">
      <c r="A4005" t="s">
        <v>8854</v>
      </c>
      <c r="B4005" t="s">
        <v>8855</v>
      </c>
      <c r="C4005" t="str">
        <f t="shared" si="62"/>
        <v>NIMatagalpa</v>
      </c>
    </row>
    <row r="4006" spans="1:3">
      <c r="A4006" t="s">
        <v>8840</v>
      </c>
      <c r="B4006" t="s">
        <v>8841</v>
      </c>
      <c r="C4006" t="str">
        <f t="shared" si="62"/>
        <v>NINueva Segovia</v>
      </c>
    </row>
    <row r="4007" spans="1:3">
      <c r="A4007" t="s">
        <v>8831</v>
      </c>
      <c r="B4007" t="s">
        <v>8832</v>
      </c>
      <c r="C4007" t="str">
        <f t="shared" si="62"/>
        <v>NIRivas</v>
      </c>
    </row>
    <row r="4008" spans="1:3">
      <c r="A4008" t="s">
        <v>8833</v>
      </c>
      <c r="B4008" t="s">
        <v>8834</v>
      </c>
      <c r="C4008" t="str">
        <f t="shared" si="62"/>
        <v>NIRío San Juan</v>
      </c>
    </row>
    <row r="4009" spans="1:3">
      <c r="A4009" t="s">
        <v>8830</v>
      </c>
      <c r="B4009" t="s">
        <v>13719</v>
      </c>
      <c r="C4009" t="str">
        <f t="shared" si="62"/>
        <v>NICosta Caribe Norte</v>
      </c>
    </row>
    <row r="4010" spans="1:3">
      <c r="A4010" t="s">
        <v>8835</v>
      </c>
      <c r="B4010" t="s">
        <v>13720</v>
      </c>
      <c r="C4010" t="str">
        <f t="shared" si="62"/>
        <v>NICosta Caribe Sur</v>
      </c>
    </row>
    <row r="4011" spans="1:3">
      <c r="A4011" t="s">
        <v>8863</v>
      </c>
      <c r="B4011" t="s">
        <v>8864</v>
      </c>
      <c r="C4011" t="str">
        <f t="shared" si="62"/>
        <v>NLDrenthe</v>
      </c>
    </row>
    <row r="4012" spans="1:3">
      <c r="A4012" t="s">
        <v>8870</v>
      </c>
      <c r="B4012" t="s">
        <v>8871</v>
      </c>
      <c r="C4012" t="str">
        <f t="shared" si="62"/>
        <v>NLFlevoland</v>
      </c>
    </row>
    <row r="4013" spans="1:3">
      <c r="A4013" t="s">
        <v>8872</v>
      </c>
      <c r="B4013" t="s">
        <v>8873</v>
      </c>
      <c r="C4013" t="str">
        <f t="shared" si="62"/>
        <v>NLFryslân</v>
      </c>
    </row>
    <row r="4014" spans="1:3">
      <c r="A4014" t="s">
        <v>8866</v>
      </c>
      <c r="B4014" t="s">
        <v>8867</v>
      </c>
      <c r="C4014" t="str">
        <f t="shared" si="62"/>
        <v>NLGelderland</v>
      </c>
    </row>
    <row r="4015" spans="1:3">
      <c r="A4015" t="s">
        <v>8881</v>
      </c>
      <c r="B4015" t="s">
        <v>8882</v>
      </c>
      <c r="C4015" t="str">
        <f t="shared" si="62"/>
        <v>NLGroningen</v>
      </c>
    </row>
    <row r="4016" spans="1:3">
      <c r="A4016" t="s">
        <v>8883</v>
      </c>
      <c r="B4016" t="s">
        <v>3137</v>
      </c>
      <c r="C4016" t="str">
        <f t="shared" si="62"/>
        <v>NLLimburg</v>
      </c>
    </row>
    <row r="4017" spans="1:3">
      <c r="A4017" t="s">
        <v>8874</v>
      </c>
      <c r="B4017" t="s">
        <v>8875</v>
      </c>
      <c r="C4017" t="str">
        <f t="shared" si="62"/>
        <v>NLNoord-Brabant</v>
      </c>
    </row>
    <row r="4018" spans="1:3">
      <c r="A4018" t="s">
        <v>8876</v>
      </c>
      <c r="B4018" t="s">
        <v>8877</v>
      </c>
      <c r="C4018" t="str">
        <f t="shared" si="62"/>
        <v>NLNoord-Holland</v>
      </c>
    </row>
    <row r="4019" spans="1:3">
      <c r="A4019" t="s">
        <v>8860</v>
      </c>
      <c r="B4019" t="s">
        <v>8861</v>
      </c>
      <c r="C4019" t="str">
        <f t="shared" si="62"/>
        <v>NLOverijssel</v>
      </c>
    </row>
    <row r="4020" spans="1:3">
      <c r="A4020" t="s">
        <v>8868</v>
      </c>
      <c r="B4020" t="s">
        <v>8869</v>
      </c>
      <c r="C4020" t="str">
        <f t="shared" si="62"/>
        <v>NLUtrecht</v>
      </c>
    </row>
    <row r="4021" spans="1:3">
      <c r="A4021" t="s">
        <v>8887</v>
      </c>
      <c r="B4021" t="s">
        <v>8888</v>
      </c>
      <c r="C4021" t="str">
        <f t="shared" si="62"/>
        <v>NLZeeland</v>
      </c>
    </row>
    <row r="4022" spans="1:3">
      <c r="A4022" t="s">
        <v>8878</v>
      </c>
      <c r="B4022" t="s">
        <v>8879</v>
      </c>
      <c r="C4022" t="str">
        <f t="shared" si="62"/>
        <v>NLZuid-Holland</v>
      </c>
    </row>
    <row r="4023" spans="1:3">
      <c r="A4023" t="s">
        <v>8862</v>
      </c>
      <c r="B4023" t="s">
        <v>12867</v>
      </c>
      <c r="C4023" t="str">
        <f t="shared" si="62"/>
        <v>NLAruba (see also separate country code entry under AW)</v>
      </c>
    </row>
    <row r="4024" spans="1:3">
      <c r="A4024" t="s">
        <v>8880</v>
      </c>
      <c r="B4024" t="s">
        <v>12866</v>
      </c>
      <c r="C4024" t="str">
        <f t="shared" si="62"/>
        <v>NLCuraçao (see also separate country code entry under CW)</v>
      </c>
    </row>
    <row r="4025" spans="1:3">
      <c r="A4025" t="s">
        <v>8884</v>
      </c>
      <c r="B4025" t="s">
        <v>12870</v>
      </c>
      <c r="C4025" t="str">
        <f t="shared" si="62"/>
        <v>NLSint Maarten (see also separate country code entry under SX)</v>
      </c>
    </row>
    <row r="4026" spans="1:3">
      <c r="A4026" t="s">
        <v>8886</v>
      </c>
      <c r="B4026" t="s">
        <v>12869</v>
      </c>
      <c r="C4026" t="str">
        <f t="shared" si="62"/>
        <v>NLBonaire (see also separate country code entry under BQ)</v>
      </c>
    </row>
    <row r="4027" spans="1:3">
      <c r="A4027" t="s">
        <v>8885</v>
      </c>
      <c r="B4027" t="s">
        <v>12871</v>
      </c>
      <c r="C4027" t="str">
        <f t="shared" si="62"/>
        <v>NLSaba (see also separate country code entry under BQ)</v>
      </c>
    </row>
    <row r="4028" spans="1:3">
      <c r="A4028" t="s">
        <v>8865</v>
      </c>
      <c r="B4028" t="s">
        <v>12868</v>
      </c>
      <c r="C4028" t="str">
        <f t="shared" si="62"/>
        <v>NLSint Eustatius (see also separate country code entry under BQ)</v>
      </c>
    </row>
    <row r="4029" spans="1:3">
      <c r="A4029" t="s">
        <v>8889</v>
      </c>
      <c r="B4029" t="s">
        <v>8890</v>
      </c>
      <c r="C4029" t="str">
        <f t="shared" si="62"/>
        <v>NOOslo</v>
      </c>
    </row>
    <row r="4030" spans="1:3">
      <c r="A4030" t="s">
        <v>8895</v>
      </c>
      <c r="B4030" t="s">
        <v>8896</v>
      </c>
      <c r="C4030" t="str">
        <f t="shared" si="62"/>
        <v>NORogaland</v>
      </c>
    </row>
    <row r="4031" spans="1:3">
      <c r="A4031" t="s">
        <v>8897</v>
      </c>
      <c r="B4031" t="s">
        <v>8898</v>
      </c>
      <c r="C4031" t="str">
        <f t="shared" si="62"/>
        <v>NOMøre og Romsdal</v>
      </c>
    </row>
    <row r="4032" spans="1:3">
      <c r="A4032" t="s">
        <v>8893</v>
      </c>
      <c r="B4032" t="s">
        <v>8894</v>
      </c>
      <c r="C4032" t="str">
        <f t="shared" si="62"/>
        <v>NONordland</v>
      </c>
    </row>
    <row r="4033" spans="1:3">
      <c r="A4033" t="s">
        <v>15716</v>
      </c>
      <c r="B4033" t="s">
        <v>15717</v>
      </c>
      <c r="C4033" t="str">
        <f t="shared" si="62"/>
        <v>NOViken</v>
      </c>
    </row>
    <row r="4034" spans="1:3">
      <c r="A4034" t="s">
        <v>15718</v>
      </c>
      <c r="B4034" t="s">
        <v>15554</v>
      </c>
      <c r="C4034" t="str">
        <f t="shared" si="62"/>
        <v>NOInnlandet</v>
      </c>
    </row>
    <row r="4035" spans="1:3">
      <c r="A4035" t="s">
        <v>15719</v>
      </c>
      <c r="B4035" t="s">
        <v>15720</v>
      </c>
      <c r="C4035" t="str">
        <f t="shared" ref="C4035:C4098" si="63">LEFT(A4035,2)&amp;B4035</f>
        <v>NOVestfold og Telemark</v>
      </c>
    </row>
    <row r="4036" spans="1:3">
      <c r="A4036" t="s">
        <v>15721</v>
      </c>
      <c r="B4036" t="s">
        <v>15722</v>
      </c>
      <c r="C4036" t="str">
        <f t="shared" si="63"/>
        <v>NOAgder</v>
      </c>
    </row>
    <row r="4037" spans="1:3">
      <c r="A4037" t="s">
        <v>15723</v>
      </c>
      <c r="B4037" t="s">
        <v>15724</v>
      </c>
      <c r="C4037" t="str">
        <f t="shared" si="63"/>
        <v>NOVestland</v>
      </c>
    </row>
    <row r="4038" spans="1:3">
      <c r="A4038" t="s">
        <v>15400</v>
      </c>
      <c r="B4038" t="s">
        <v>13721</v>
      </c>
      <c r="C4038" t="str">
        <f t="shared" si="63"/>
        <v>NOTrøndelag</v>
      </c>
    </row>
    <row r="4039" spans="1:3">
      <c r="A4039" t="s">
        <v>15725</v>
      </c>
      <c r="B4039" t="s">
        <v>15726</v>
      </c>
      <c r="C4039" t="str">
        <f t="shared" si="63"/>
        <v>NOTroms og Finnmark</v>
      </c>
    </row>
    <row r="4040" spans="1:3">
      <c r="A4040" t="s">
        <v>8892</v>
      </c>
      <c r="B4040" t="s">
        <v>12873</v>
      </c>
      <c r="C4040" t="str">
        <f t="shared" si="63"/>
        <v>NOSvalbard (Arctic Region) (see also separate country code entry under SJ)</v>
      </c>
    </row>
    <row r="4041" spans="1:3">
      <c r="A4041" t="s">
        <v>8891</v>
      </c>
      <c r="B4041" t="s">
        <v>12872</v>
      </c>
      <c r="C4041" t="str">
        <f t="shared" si="63"/>
        <v>NOJan Mayen (Arctic Region) (see also separate country code entry under SJ)</v>
      </c>
    </row>
    <row r="4042" spans="1:3">
      <c r="A4042" t="s">
        <v>8931</v>
      </c>
      <c r="B4042" t="s">
        <v>3588</v>
      </c>
      <c r="C4042" t="str">
        <f t="shared" si="63"/>
        <v>NPCentral</v>
      </c>
    </row>
    <row r="4043" spans="1:3">
      <c r="A4043" t="s">
        <v>8931</v>
      </c>
      <c r="B4043" t="s">
        <v>8932</v>
      </c>
      <c r="C4043" t="str">
        <f t="shared" si="63"/>
        <v>NPMadhyamanchal</v>
      </c>
    </row>
    <row r="4044" spans="1:3">
      <c r="A4044" t="s">
        <v>8937</v>
      </c>
      <c r="B4044" t="s">
        <v>8938</v>
      </c>
      <c r="C4044" t="str">
        <f t="shared" si="63"/>
        <v>NPBagmati</v>
      </c>
    </row>
    <row r="4045" spans="1:3">
      <c r="A4045" t="s">
        <v>8933</v>
      </c>
      <c r="B4045" t="s">
        <v>8934</v>
      </c>
      <c r="C4045" t="str">
        <f t="shared" si="63"/>
        <v>NPJanakpur</v>
      </c>
    </row>
    <row r="4046" spans="1:3">
      <c r="A4046" t="s">
        <v>8935</v>
      </c>
      <c r="B4046" t="s">
        <v>8936</v>
      </c>
      <c r="C4046" t="str">
        <f t="shared" si="63"/>
        <v>NPNarayani</v>
      </c>
    </row>
    <row r="4047" spans="1:3">
      <c r="A4047" t="s">
        <v>8914</v>
      </c>
      <c r="B4047" t="s">
        <v>8915</v>
      </c>
      <c r="C4047" t="str">
        <f t="shared" si="63"/>
        <v>NPMid Western</v>
      </c>
    </row>
    <row r="4048" spans="1:3">
      <c r="A4048" t="s">
        <v>8914</v>
      </c>
      <c r="B4048" t="s">
        <v>8916</v>
      </c>
      <c r="C4048" t="str">
        <f t="shared" si="63"/>
        <v>NPMadhya Pashchimanchal</v>
      </c>
    </row>
    <row r="4049" spans="1:3">
      <c r="A4049" t="s">
        <v>8917</v>
      </c>
      <c r="B4049" t="s">
        <v>8918</v>
      </c>
      <c r="C4049" t="str">
        <f t="shared" si="63"/>
        <v>NPBheri</v>
      </c>
    </row>
    <row r="4050" spans="1:3">
      <c r="A4050" t="s">
        <v>8919</v>
      </c>
      <c r="B4050" t="s">
        <v>8920</v>
      </c>
      <c r="C4050" t="str">
        <f t="shared" si="63"/>
        <v>NPKarnali</v>
      </c>
    </row>
    <row r="4051" spans="1:3">
      <c r="A4051" t="s">
        <v>8921</v>
      </c>
      <c r="B4051" t="s">
        <v>8922</v>
      </c>
      <c r="C4051" t="str">
        <f t="shared" si="63"/>
        <v>NPRapti</v>
      </c>
    </row>
    <row r="4052" spans="1:3">
      <c r="A4052" t="s">
        <v>8923</v>
      </c>
      <c r="B4052" t="s">
        <v>4810</v>
      </c>
      <c r="C4052" t="str">
        <f t="shared" si="63"/>
        <v>NPWestern</v>
      </c>
    </row>
    <row r="4053" spans="1:3">
      <c r="A4053" t="s">
        <v>8923</v>
      </c>
      <c r="B4053" t="s">
        <v>8924</v>
      </c>
      <c r="C4053" t="str">
        <f t="shared" si="63"/>
        <v>NPPashchimanchal</v>
      </c>
    </row>
    <row r="4054" spans="1:3">
      <c r="A4054" t="s">
        <v>8929</v>
      </c>
      <c r="B4054" t="s">
        <v>8930</v>
      </c>
      <c r="C4054" t="str">
        <f t="shared" si="63"/>
        <v>NPDhawalagiri</v>
      </c>
    </row>
    <row r="4055" spans="1:3">
      <c r="A4055" t="s">
        <v>8925</v>
      </c>
      <c r="B4055" t="s">
        <v>8926</v>
      </c>
      <c r="C4055" t="str">
        <f t="shared" si="63"/>
        <v>NPGandaki</v>
      </c>
    </row>
    <row r="4056" spans="1:3">
      <c r="A4056" t="s">
        <v>8927</v>
      </c>
      <c r="B4056" t="s">
        <v>8928</v>
      </c>
      <c r="C4056" t="str">
        <f t="shared" si="63"/>
        <v>NPLumbini</v>
      </c>
    </row>
    <row r="4057" spans="1:3">
      <c r="A4057" t="s">
        <v>8899</v>
      </c>
      <c r="B4057" t="s">
        <v>4843</v>
      </c>
      <c r="C4057" t="str">
        <f t="shared" si="63"/>
        <v>NPEastern</v>
      </c>
    </row>
    <row r="4058" spans="1:3">
      <c r="A4058" t="s">
        <v>8899</v>
      </c>
      <c r="B4058" t="s">
        <v>8900</v>
      </c>
      <c r="C4058" t="str">
        <f t="shared" si="63"/>
        <v>NPPurwanchal</v>
      </c>
    </row>
    <row r="4059" spans="1:3">
      <c r="A4059" t="s">
        <v>8903</v>
      </c>
      <c r="B4059" t="s">
        <v>8904</v>
      </c>
      <c r="C4059" t="str">
        <f t="shared" si="63"/>
        <v>NPKosi</v>
      </c>
    </row>
    <row r="4060" spans="1:3">
      <c r="A4060" t="s">
        <v>8901</v>
      </c>
      <c r="B4060" t="s">
        <v>8902</v>
      </c>
      <c r="C4060" t="str">
        <f t="shared" si="63"/>
        <v>NPMechi</v>
      </c>
    </row>
    <row r="4061" spans="1:3">
      <c r="A4061" t="s">
        <v>8905</v>
      </c>
      <c r="B4061" t="s">
        <v>8906</v>
      </c>
      <c r="C4061" t="str">
        <f t="shared" si="63"/>
        <v>NPSagarmatha</v>
      </c>
    </row>
    <row r="4062" spans="1:3">
      <c r="A4062" t="s">
        <v>8907</v>
      </c>
      <c r="B4062" t="s">
        <v>8908</v>
      </c>
      <c r="C4062" t="str">
        <f t="shared" si="63"/>
        <v>NPFar Western</v>
      </c>
    </row>
    <row r="4063" spans="1:3">
      <c r="A4063" t="s">
        <v>8907</v>
      </c>
      <c r="B4063" t="s">
        <v>8909</v>
      </c>
      <c r="C4063" t="str">
        <f t="shared" si="63"/>
        <v>NPSudur Pashchimanchal</v>
      </c>
    </row>
    <row r="4064" spans="1:3">
      <c r="A4064" t="s">
        <v>8912</v>
      </c>
      <c r="B4064" t="s">
        <v>8913</v>
      </c>
      <c r="C4064" t="str">
        <f t="shared" si="63"/>
        <v>NPMahakali</v>
      </c>
    </row>
    <row r="4065" spans="1:3">
      <c r="A4065" t="s">
        <v>8910</v>
      </c>
      <c r="B4065" t="s">
        <v>8911</v>
      </c>
      <c r="C4065" t="str">
        <f t="shared" si="63"/>
        <v>NPSeti</v>
      </c>
    </row>
    <row r="4066" spans="1:3">
      <c r="A4066" t="s">
        <v>13534</v>
      </c>
      <c r="B4066" t="s">
        <v>13722</v>
      </c>
      <c r="C4066" t="str">
        <f t="shared" si="63"/>
        <v>NPProvince 1</v>
      </c>
    </row>
    <row r="4067" spans="1:3">
      <c r="A4067" t="s">
        <v>13534</v>
      </c>
      <c r="B4067" t="s">
        <v>13723</v>
      </c>
      <c r="C4067" t="str">
        <f t="shared" si="63"/>
        <v>NPPradesh 1</v>
      </c>
    </row>
    <row r="4068" spans="1:3">
      <c r="A4068" t="s">
        <v>13535</v>
      </c>
      <c r="B4068" t="s">
        <v>13724</v>
      </c>
      <c r="C4068" t="str">
        <f t="shared" si="63"/>
        <v>NPProvince 2</v>
      </c>
    </row>
    <row r="4069" spans="1:3">
      <c r="A4069" t="s">
        <v>13535</v>
      </c>
      <c r="B4069" t="s">
        <v>13725</v>
      </c>
      <c r="C4069" t="str">
        <f t="shared" si="63"/>
        <v>NPPradesh 2</v>
      </c>
    </row>
    <row r="4070" spans="1:3">
      <c r="A4070" t="s">
        <v>13536</v>
      </c>
      <c r="B4070" t="s">
        <v>13726</v>
      </c>
      <c r="C4070" t="str">
        <f t="shared" si="63"/>
        <v>NPProvince 3</v>
      </c>
    </row>
    <row r="4071" spans="1:3">
      <c r="A4071" t="s">
        <v>13536</v>
      </c>
      <c r="B4071" t="s">
        <v>13727</v>
      </c>
      <c r="C4071" t="str">
        <f t="shared" si="63"/>
        <v>NPPradesh 3</v>
      </c>
    </row>
    <row r="4072" spans="1:3">
      <c r="A4072" t="s">
        <v>13537</v>
      </c>
      <c r="B4072" t="s">
        <v>8926</v>
      </c>
      <c r="C4072" t="str">
        <f t="shared" si="63"/>
        <v>NPGandaki</v>
      </c>
    </row>
    <row r="4073" spans="1:3">
      <c r="A4073" t="s">
        <v>13537</v>
      </c>
      <c r="B4073" t="s">
        <v>8926</v>
      </c>
      <c r="C4073" t="str">
        <f t="shared" si="63"/>
        <v>NPGandaki</v>
      </c>
    </row>
    <row r="4074" spans="1:3">
      <c r="A4074" t="s">
        <v>13538</v>
      </c>
      <c r="B4074" t="s">
        <v>13728</v>
      </c>
      <c r="C4074" t="str">
        <f t="shared" si="63"/>
        <v>NPProvince 5</v>
      </c>
    </row>
    <row r="4075" spans="1:3">
      <c r="A4075" t="s">
        <v>13538</v>
      </c>
      <c r="B4075" t="s">
        <v>13729</v>
      </c>
      <c r="C4075" t="str">
        <f t="shared" si="63"/>
        <v>NPPradesh 5</v>
      </c>
    </row>
    <row r="4076" spans="1:3">
      <c r="A4076" t="s">
        <v>13539</v>
      </c>
      <c r="B4076" t="s">
        <v>8920</v>
      </c>
      <c r="C4076" t="str">
        <f t="shared" si="63"/>
        <v>NPKarnali</v>
      </c>
    </row>
    <row r="4077" spans="1:3">
      <c r="A4077" t="s">
        <v>13539</v>
      </c>
      <c r="B4077" t="s">
        <v>8920</v>
      </c>
      <c r="C4077" t="str">
        <f t="shared" si="63"/>
        <v>NPKarnali</v>
      </c>
    </row>
    <row r="4078" spans="1:3">
      <c r="A4078" t="s">
        <v>13540</v>
      </c>
      <c r="B4078" t="s">
        <v>13730</v>
      </c>
      <c r="C4078" t="str">
        <f t="shared" si="63"/>
        <v>NPProvince 7</v>
      </c>
    </row>
    <row r="4079" spans="1:3">
      <c r="A4079" t="s">
        <v>13540</v>
      </c>
      <c r="B4079" t="s">
        <v>13731</v>
      </c>
      <c r="C4079" t="str">
        <f t="shared" si="63"/>
        <v>NPPradesh 7</v>
      </c>
    </row>
    <row r="4080" spans="1:3">
      <c r="A4080" t="s">
        <v>8939</v>
      </c>
      <c r="B4080" t="s">
        <v>8940</v>
      </c>
      <c r="C4080" t="str">
        <f t="shared" si="63"/>
        <v>NRAiwo</v>
      </c>
    </row>
    <row r="4081" spans="1:3">
      <c r="A4081" t="s">
        <v>8939</v>
      </c>
      <c r="B4081" t="s">
        <v>8940</v>
      </c>
      <c r="C4081" t="str">
        <f t="shared" si="63"/>
        <v>NRAiwo</v>
      </c>
    </row>
    <row r="4082" spans="1:3">
      <c r="A4082" t="s">
        <v>8949</v>
      </c>
      <c r="B4082" t="s">
        <v>8950</v>
      </c>
      <c r="C4082" t="str">
        <f t="shared" si="63"/>
        <v>NRAnabar</v>
      </c>
    </row>
    <row r="4083" spans="1:3">
      <c r="A4083" t="s">
        <v>8949</v>
      </c>
      <c r="B4083" t="s">
        <v>8950</v>
      </c>
      <c r="C4083" t="str">
        <f t="shared" si="63"/>
        <v>NRAnabar</v>
      </c>
    </row>
    <row r="4084" spans="1:3">
      <c r="A4084" t="s">
        <v>8941</v>
      </c>
      <c r="B4084" t="s">
        <v>8942</v>
      </c>
      <c r="C4084" t="str">
        <f t="shared" si="63"/>
        <v>NRAnetan</v>
      </c>
    </row>
    <row r="4085" spans="1:3">
      <c r="A4085" t="s">
        <v>8941</v>
      </c>
      <c r="B4085" t="s">
        <v>8942</v>
      </c>
      <c r="C4085" t="str">
        <f t="shared" si="63"/>
        <v>NRAnetan</v>
      </c>
    </row>
    <row r="4086" spans="1:3">
      <c r="A4086" t="s">
        <v>8951</v>
      </c>
      <c r="B4086" t="s">
        <v>8952</v>
      </c>
      <c r="C4086" t="str">
        <f t="shared" si="63"/>
        <v>NRAnibare</v>
      </c>
    </row>
    <row r="4087" spans="1:3">
      <c r="A4087" t="s">
        <v>8951</v>
      </c>
      <c r="B4087" t="s">
        <v>8952</v>
      </c>
      <c r="C4087" t="str">
        <f t="shared" si="63"/>
        <v>NRAnibare</v>
      </c>
    </row>
    <row r="4088" spans="1:3">
      <c r="A4088" t="s">
        <v>8957</v>
      </c>
      <c r="B4088" t="s">
        <v>13732</v>
      </c>
      <c r="C4088" t="str">
        <f t="shared" si="63"/>
        <v>NRBaitsi</v>
      </c>
    </row>
    <row r="4089" spans="1:3">
      <c r="A4089" t="s">
        <v>8957</v>
      </c>
      <c r="B4089" t="s">
        <v>13732</v>
      </c>
      <c r="C4089" t="str">
        <f t="shared" si="63"/>
        <v>NRBaitsi</v>
      </c>
    </row>
    <row r="4090" spans="1:3">
      <c r="A4090" t="s">
        <v>8958</v>
      </c>
      <c r="B4090" t="s">
        <v>8959</v>
      </c>
      <c r="C4090" t="str">
        <f t="shared" si="63"/>
        <v>NRBoe</v>
      </c>
    </row>
    <row r="4091" spans="1:3">
      <c r="A4091" t="s">
        <v>8958</v>
      </c>
      <c r="B4091" t="s">
        <v>8959</v>
      </c>
      <c r="C4091" t="str">
        <f t="shared" si="63"/>
        <v>NRBoe</v>
      </c>
    </row>
    <row r="4092" spans="1:3">
      <c r="A4092" t="s">
        <v>8953</v>
      </c>
      <c r="B4092" t="s">
        <v>8954</v>
      </c>
      <c r="C4092" t="str">
        <f t="shared" si="63"/>
        <v>NRBuada</v>
      </c>
    </row>
    <row r="4093" spans="1:3">
      <c r="A4093" t="s">
        <v>8953</v>
      </c>
      <c r="B4093" t="s">
        <v>8954</v>
      </c>
      <c r="C4093" t="str">
        <f t="shared" si="63"/>
        <v>NRBuada</v>
      </c>
    </row>
    <row r="4094" spans="1:3">
      <c r="A4094" t="s">
        <v>8943</v>
      </c>
      <c r="B4094" t="s">
        <v>8944</v>
      </c>
      <c r="C4094" t="str">
        <f t="shared" si="63"/>
        <v>NRDenigomodu</v>
      </c>
    </row>
    <row r="4095" spans="1:3">
      <c r="A4095" t="s">
        <v>8943</v>
      </c>
      <c r="B4095" t="s">
        <v>8944</v>
      </c>
      <c r="C4095" t="str">
        <f t="shared" si="63"/>
        <v>NRDenigomodu</v>
      </c>
    </row>
    <row r="4096" spans="1:3">
      <c r="A4096" t="s">
        <v>8947</v>
      </c>
      <c r="B4096" t="s">
        <v>8948</v>
      </c>
      <c r="C4096" t="str">
        <f t="shared" si="63"/>
        <v>NREwa</v>
      </c>
    </row>
    <row r="4097" spans="1:3">
      <c r="A4097" t="s">
        <v>8947</v>
      </c>
      <c r="B4097" t="s">
        <v>8948</v>
      </c>
      <c r="C4097" t="str">
        <f t="shared" si="63"/>
        <v>NREwa</v>
      </c>
    </row>
    <row r="4098" spans="1:3">
      <c r="A4098" t="s">
        <v>8945</v>
      </c>
      <c r="B4098" t="s">
        <v>8946</v>
      </c>
      <c r="C4098" t="str">
        <f t="shared" si="63"/>
        <v>NRIjuw</v>
      </c>
    </row>
    <row r="4099" spans="1:3">
      <c r="A4099" t="s">
        <v>8945</v>
      </c>
      <c r="B4099" t="s">
        <v>8946</v>
      </c>
      <c r="C4099" t="str">
        <f t="shared" ref="C4099:C4162" si="64">LEFT(A4099,2)&amp;B4099</f>
        <v>NRIjuw</v>
      </c>
    </row>
    <row r="4100" spans="1:3">
      <c r="A4100" t="s">
        <v>8960</v>
      </c>
      <c r="B4100" t="s">
        <v>8961</v>
      </c>
      <c r="C4100" t="str">
        <f t="shared" si="64"/>
        <v>NRMeneng</v>
      </c>
    </row>
    <row r="4101" spans="1:3">
      <c r="A4101" t="s">
        <v>8960</v>
      </c>
      <c r="B4101" t="s">
        <v>8961</v>
      </c>
      <c r="C4101" t="str">
        <f t="shared" si="64"/>
        <v>NRMeneng</v>
      </c>
    </row>
    <row r="4102" spans="1:3">
      <c r="A4102" t="s">
        <v>8962</v>
      </c>
      <c r="B4102" t="s">
        <v>8963</v>
      </c>
      <c r="C4102" t="str">
        <f t="shared" si="64"/>
        <v>NRNibok</v>
      </c>
    </row>
    <row r="4103" spans="1:3">
      <c r="A4103" t="s">
        <v>8962</v>
      </c>
      <c r="B4103" t="s">
        <v>8963</v>
      </c>
      <c r="C4103" t="str">
        <f t="shared" si="64"/>
        <v>NRNibok</v>
      </c>
    </row>
    <row r="4104" spans="1:3">
      <c r="A4104" t="s">
        <v>8955</v>
      </c>
      <c r="B4104" t="s">
        <v>8956</v>
      </c>
      <c r="C4104" t="str">
        <f t="shared" si="64"/>
        <v>NRUaboe</v>
      </c>
    </row>
    <row r="4105" spans="1:3">
      <c r="A4105" t="s">
        <v>8955</v>
      </c>
      <c r="B4105" t="s">
        <v>8956</v>
      </c>
      <c r="C4105" t="str">
        <f t="shared" si="64"/>
        <v>NRUaboe</v>
      </c>
    </row>
    <row r="4106" spans="1:3">
      <c r="A4106" t="s">
        <v>8964</v>
      </c>
      <c r="B4106" t="s">
        <v>8965</v>
      </c>
      <c r="C4106" t="str">
        <f t="shared" si="64"/>
        <v>NRYaren</v>
      </c>
    </row>
    <row r="4107" spans="1:3">
      <c r="A4107" t="s">
        <v>8964</v>
      </c>
      <c r="B4107" t="s">
        <v>8965</v>
      </c>
      <c r="C4107" t="str">
        <f t="shared" si="64"/>
        <v>NRYaren</v>
      </c>
    </row>
    <row r="4108" spans="1:3">
      <c r="A4108" t="s">
        <v>8969</v>
      </c>
      <c r="B4108" t="s">
        <v>2193</v>
      </c>
      <c r="C4108" t="str">
        <f t="shared" si="64"/>
        <v>NZAuckland</v>
      </c>
    </row>
    <row r="4109" spans="1:3">
      <c r="A4109" t="s">
        <v>8969</v>
      </c>
      <c r="B4109" t="s">
        <v>8970</v>
      </c>
      <c r="C4109" t="str">
        <f t="shared" si="64"/>
        <v>NZTāmaki-makau-rau</v>
      </c>
    </row>
    <row r="4110" spans="1:3">
      <c r="A4110" t="s">
        <v>8980</v>
      </c>
      <c r="B4110" t="s">
        <v>8981</v>
      </c>
      <c r="C4110" t="str">
        <f t="shared" si="64"/>
        <v>NZBay of Plenty</v>
      </c>
    </row>
    <row r="4111" spans="1:3">
      <c r="A4111" t="s">
        <v>8980</v>
      </c>
      <c r="B4111" t="s">
        <v>8982</v>
      </c>
      <c r="C4111" t="str">
        <f t="shared" si="64"/>
        <v>NZTe Moana a Toi Te Huatahi</v>
      </c>
    </row>
    <row r="4112" spans="1:3">
      <c r="A4112" t="s">
        <v>8983</v>
      </c>
      <c r="B4112" t="s">
        <v>8984</v>
      </c>
      <c r="C4112" t="str">
        <f t="shared" si="64"/>
        <v>NZCanterbury</v>
      </c>
    </row>
    <row r="4113" spans="1:3">
      <c r="A4113" t="s">
        <v>8983</v>
      </c>
      <c r="B4113" t="s">
        <v>8985</v>
      </c>
      <c r="C4113" t="str">
        <f t="shared" si="64"/>
        <v>NZWaitaha</v>
      </c>
    </row>
    <row r="4114" spans="1:3">
      <c r="A4114" t="s">
        <v>8971</v>
      </c>
      <c r="B4114" t="s">
        <v>8972</v>
      </c>
      <c r="C4114" t="str">
        <f t="shared" si="64"/>
        <v>NZGisborne</v>
      </c>
    </row>
    <row r="4115" spans="1:3">
      <c r="A4115" t="s">
        <v>8971</v>
      </c>
      <c r="B4115" t="s">
        <v>8973</v>
      </c>
      <c r="C4115" t="str">
        <f t="shared" si="64"/>
        <v>NZTūranga nui a Kiwa</v>
      </c>
    </row>
    <row r="4116" spans="1:3">
      <c r="A4116" t="s">
        <v>8974</v>
      </c>
      <c r="B4116" t="s">
        <v>8975</v>
      </c>
      <c r="C4116" t="str">
        <f t="shared" si="64"/>
        <v>NZHawke's Bay</v>
      </c>
    </row>
    <row r="4117" spans="1:3">
      <c r="A4117" t="s">
        <v>8974</v>
      </c>
      <c r="B4117" t="s">
        <v>8976</v>
      </c>
      <c r="C4117" t="str">
        <f t="shared" si="64"/>
        <v>NZTe Matau a Māui</v>
      </c>
    </row>
    <row r="4118" spans="1:3">
      <c r="A4118" t="s">
        <v>8986</v>
      </c>
      <c r="B4118" t="s">
        <v>8987</v>
      </c>
      <c r="C4118" t="str">
        <f t="shared" si="64"/>
        <v>NZMarlborough</v>
      </c>
    </row>
    <row r="4119" spans="1:3">
      <c r="A4119" t="s">
        <v>8977</v>
      </c>
      <c r="B4119" t="s">
        <v>8979</v>
      </c>
      <c r="C4119" t="str">
        <f t="shared" si="64"/>
        <v>NZManawatu-Wanganui</v>
      </c>
    </row>
    <row r="4120" spans="1:3">
      <c r="A4120" t="s">
        <v>8977</v>
      </c>
      <c r="B4120" t="s">
        <v>8978</v>
      </c>
      <c r="C4120" t="str">
        <f t="shared" si="64"/>
        <v>NZManawatu Whanganui</v>
      </c>
    </row>
    <row r="4121" spans="1:3">
      <c r="A4121" t="s">
        <v>8988</v>
      </c>
      <c r="B4121" t="s">
        <v>8989</v>
      </c>
      <c r="C4121" t="str">
        <f t="shared" si="64"/>
        <v>NZNelson</v>
      </c>
    </row>
    <row r="4122" spans="1:3">
      <c r="A4122" t="s">
        <v>8988</v>
      </c>
      <c r="B4122" t="s">
        <v>8990</v>
      </c>
      <c r="C4122" t="str">
        <f t="shared" si="64"/>
        <v>NZWhakatū</v>
      </c>
    </row>
    <row r="4123" spans="1:3">
      <c r="A4123" t="s">
        <v>8991</v>
      </c>
      <c r="B4123" t="s">
        <v>8992</v>
      </c>
      <c r="C4123" t="str">
        <f t="shared" si="64"/>
        <v>NZNorthland</v>
      </c>
    </row>
    <row r="4124" spans="1:3">
      <c r="A4124" t="s">
        <v>8991</v>
      </c>
      <c r="B4124" t="s">
        <v>8993</v>
      </c>
      <c r="C4124" t="str">
        <f t="shared" si="64"/>
        <v>NZTe Tai tokerau</v>
      </c>
    </row>
    <row r="4125" spans="1:3">
      <c r="A4125" t="s">
        <v>8996</v>
      </c>
      <c r="B4125" t="s">
        <v>8998</v>
      </c>
      <c r="C4125" t="str">
        <f t="shared" si="64"/>
        <v>NZOtago</v>
      </c>
    </row>
    <row r="4126" spans="1:3">
      <c r="A4126" t="s">
        <v>8996</v>
      </c>
      <c r="B4126" t="s">
        <v>8997</v>
      </c>
      <c r="C4126" t="str">
        <f t="shared" si="64"/>
        <v>NZŌ Tākou</v>
      </c>
    </row>
    <row r="4127" spans="1:3">
      <c r="A4127" t="s">
        <v>8999</v>
      </c>
      <c r="B4127" t="s">
        <v>9000</v>
      </c>
      <c r="C4127" t="str">
        <f t="shared" si="64"/>
        <v>NZSouthland</v>
      </c>
    </row>
    <row r="4128" spans="1:3">
      <c r="A4128" t="s">
        <v>8999</v>
      </c>
      <c r="B4128" t="s">
        <v>9001</v>
      </c>
      <c r="C4128" t="str">
        <f t="shared" si="64"/>
        <v>NZMurihiku</v>
      </c>
    </row>
    <row r="4129" spans="1:3">
      <c r="A4129" t="s">
        <v>8994</v>
      </c>
      <c r="B4129" t="s">
        <v>8995</v>
      </c>
      <c r="C4129" t="str">
        <f t="shared" si="64"/>
        <v>NZTasman</v>
      </c>
    </row>
    <row r="4130" spans="1:3">
      <c r="A4130" t="s">
        <v>9002</v>
      </c>
      <c r="B4130" t="s">
        <v>9003</v>
      </c>
      <c r="C4130" t="str">
        <f t="shared" si="64"/>
        <v>NZTaranaki</v>
      </c>
    </row>
    <row r="4131" spans="1:3">
      <c r="A4131" t="s">
        <v>9002</v>
      </c>
      <c r="B4131" t="s">
        <v>9003</v>
      </c>
      <c r="C4131" t="str">
        <f t="shared" si="64"/>
        <v>NZTaranaki</v>
      </c>
    </row>
    <row r="4132" spans="1:3">
      <c r="A4132" t="s">
        <v>9006</v>
      </c>
      <c r="B4132" t="s">
        <v>9007</v>
      </c>
      <c r="C4132" t="str">
        <f t="shared" si="64"/>
        <v>NZWellington</v>
      </c>
    </row>
    <row r="4133" spans="1:3">
      <c r="A4133" t="s">
        <v>9006</v>
      </c>
      <c r="B4133" t="s">
        <v>9008</v>
      </c>
      <c r="C4133" t="str">
        <f t="shared" si="64"/>
        <v>NZTe Whanga-nui-a-Tara</v>
      </c>
    </row>
    <row r="4134" spans="1:3">
      <c r="A4134" t="s">
        <v>9004</v>
      </c>
      <c r="B4134" t="s">
        <v>9005</v>
      </c>
      <c r="C4134" t="str">
        <f t="shared" si="64"/>
        <v>NZWaikato</v>
      </c>
    </row>
    <row r="4135" spans="1:3">
      <c r="A4135" t="s">
        <v>9009</v>
      </c>
      <c r="B4135" t="s">
        <v>9010</v>
      </c>
      <c r="C4135" t="str">
        <f t="shared" si="64"/>
        <v>NZWest Coast</v>
      </c>
    </row>
    <row r="4136" spans="1:3">
      <c r="A4136" t="s">
        <v>9009</v>
      </c>
      <c r="B4136" t="s">
        <v>9011</v>
      </c>
      <c r="C4136" t="str">
        <f t="shared" si="64"/>
        <v>NZTe Taihau ā uru</v>
      </c>
    </row>
    <row r="4137" spans="1:3">
      <c r="A4137" t="s">
        <v>8966</v>
      </c>
      <c r="B4137" t="s">
        <v>8968</v>
      </c>
      <c r="C4137" t="str">
        <f t="shared" si="64"/>
        <v>NZChatham Islands Territory</v>
      </c>
    </row>
    <row r="4138" spans="1:3">
      <c r="A4138" t="s">
        <v>8966</v>
      </c>
      <c r="B4138" t="s">
        <v>8967</v>
      </c>
      <c r="C4138" t="str">
        <f t="shared" si="64"/>
        <v>NZWharekauri</v>
      </c>
    </row>
    <row r="4139" spans="1:3">
      <c r="A4139" t="s">
        <v>9026</v>
      </c>
      <c r="B4139" t="s">
        <v>9027</v>
      </c>
      <c r="C4139" t="str">
        <f t="shared" si="64"/>
        <v>OMJanūb al Bāţinah</v>
      </c>
    </row>
    <row r="4140" spans="1:3">
      <c r="A4140" t="s">
        <v>9028</v>
      </c>
      <c r="B4140" t="s">
        <v>9029</v>
      </c>
      <c r="C4140" t="str">
        <f t="shared" si="64"/>
        <v>OMShamāl al Bāţinah</v>
      </c>
    </row>
    <row r="4141" spans="1:3">
      <c r="A4141" t="s">
        <v>9016</v>
      </c>
      <c r="B4141" t="s">
        <v>9017</v>
      </c>
      <c r="C4141" t="str">
        <f t="shared" si="64"/>
        <v>OMAl Buraymī</v>
      </c>
    </row>
    <row r="4142" spans="1:3">
      <c r="A4142" t="s">
        <v>9020</v>
      </c>
      <c r="B4142" t="s">
        <v>9021</v>
      </c>
      <c r="C4142" t="str">
        <f t="shared" si="64"/>
        <v>OMAd Dākhilīyah</v>
      </c>
    </row>
    <row r="4143" spans="1:3">
      <c r="A4143" t="s">
        <v>9012</v>
      </c>
      <c r="B4143" t="s">
        <v>9013</v>
      </c>
      <c r="C4143" t="str">
        <f t="shared" si="64"/>
        <v>OMMasqaţ</v>
      </c>
    </row>
    <row r="4144" spans="1:3">
      <c r="A4144" t="s">
        <v>9018</v>
      </c>
      <c r="B4144" t="s">
        <v>9019</v>
      </c>
      <c r="C4144" t="str">
        <f t="shared" si="64"/>
        <v>OMMusandam</v>
      </c>
    </row>
    <row r="4145" spans="1:3">
      <c r="A4145" t="s">
        <v>9030</v>
      </c>
      <c r="B4145" t="s">
        <v>9031</v>
      </c>
      <c r="C4145" t="str">
        <f t="shared" si="64"/>
        <v>OMJanūb ash Sharqīyah</v>
      </c>
    </row>
    <row r="4146" spans="1:3">
      <c r="A4146" t="s">
        <v>9032</v>
      </c>
      <c r="B4146" t="s">
        <v>9033</v>
      </c>
      <c r="C4146" t="str">
        <f t="shared" si="64"/>
        <v>OMShamāl ash Sharqīyah</v>
      </c>
    </row>
    <row r="4147" spans="1:3">
      <c r="A4147" t="s">
        <v>9022</v>
      </c>
      <c r="B4147" t="s">
        <v>9023</v>
      </c>
      <c r="C4147" t="str">
        <f t="shared" si="64"/>
        <v>OMAl Wusţá</v>
      </c>
    </row>
    <row r="4148" spans="1:3">
      <c r="A4148" t="s">
        <v>9024</v>
      </c>
      <c r="B4148" t="s">
        <v>9025</v>
      </c>
      <c r="C4148" t="str">
        <f t="shared" si="64"/>
        <v>OMAz̧ Z̧āhirah</v>
      </c>
    </row>
    <row r="4149" spans="1:3">
      <c r="A4149" t="s">
        <v>9014</v>
      </c>
      <c r="B4149" t="s">
        <v>9015</v>
      </c>
      <c r="C4149" t="str">
        <f t="shared" si="64"/>
        <v>OMZ̧ufār</v>
      </c>
    </row>
    <row r="4150" spans="1:3">
      <c r="A4150" t="s">
        <v>9052</v>
      </c>
      <c r="B4150" t="s">
        <v>9053</v>
      </c>
      <c r="C4150" t="str">
        <f t="shared" si="64"/>
        <v>PAEmberá</v>
      </c>
    </row>
    <row r="4151" spans="1:3">
      <c r="A4151" t="s">
        <v>9051</v>
      </c>
      <c r="B4151" t="s">
        <v>13733</v>
      </c>
      <c r="C4151" t="str">
        <f t="shared" si="64"/>
        <v>PAGuna Yala</v>
      </c>
    </row>
    <row r="4152" spans="1:3">
      <c r="A4152" t="s">
        <v>9040</v>
      </c>
      <c r="B4152" t="s">
        <v>9041</v>
      </c>
      <c r="C4152" t="str">
        <f t="shared" si="64"/>
        <v>PANgöbe-Buglé</v>
      </c>
    </row>
    <row r="4153" spans="1:3">
      <c r="A4153" t="s">
        <v>9034</v>
      </c>
      <c r="B4153" t="s">
        <v>9035</v>
      </c>
      <c r="C4153" t="str">
        <f t="shared" si="64"/>
        <v>PABocas del Toro</v>
      </c>
    </row>
    <row r="4154" spans="1:3">
      <c r="A4154" t="s">
        <v>9048</v>
      </c>
      <c r="B4154" t="s">
        <v>9049</v>
      </c>
      <c r="C4154" t="str">
        <f t="shared" si="64"/>
        <v>PAPanamá Oeste</v>
      </c>
    </row>
    <row r="4155" spans="1:3">
      <c r="A4155" t="s">
        <v>9036</v>
      </c>
      <c r="B4155" t="s">
        <v>9037</v>
      </c>
      <c r="C4155" t="str">
        <f t="shared" si="64"/>
        <v>PACoclé</v>
      </c>
    </row>
    <row r="4156" spans="1:3">
      <c r="A4156" t="s">
        <v>9050</v>
      </c>
      <c r="B4156" t="s">
        <v>5793</v>
      </c>
      <c r="C4156" t="str">
        <f t="shared" si="64"/>
        <v>PAColón</v>
      </c>
    </row>
    <row r="4157" spans="1:3">
      <c r="A4157" t="s">
        <v>9042</v>
      </c>
      <c r="B4157" t="s">
        <v>9043</v>
      </c>
      <c r="C4157" t="str">
        <f t="shared" si="64"/>
        <v>PAChiriquí</v>
      </c>
    </row>
    <row r="4158" spans="1:3">
      <c r="A4158" t="s">
        <v>9038</v>
      </c>
      <c r="B4158" t="s">
        <v>9039</v>
      </c>
      <c r="C4158" t="str">
        <f t="shared" si="64"/>
        <v>PADarién</v>
      </c>
    </row>
    <row r="4159" spans="1:3">
      <c r="A4159" t="s">
        <v>9056</v>
      </c>
      <c r="B4159" t="s">
        <v>9057</v>
      </c>
      <c r="C4159" t="str">
        <f t="shared" si="64"/>
        <v>PAHerrera</v>
      </c>
    </row>
    <row r="4160" spans="1:3">
      <c r="A4160" t="s">
        <v>9044</v>
      </c>
      <c r="B4160" t="s">
        <v>9045</v>
      </c>
      <c r="C4160" t="str">
        <f t="shared" si="64"/>
        <v>PALos Santos</v>
      </c>
    </row>
    <row r="4161" spans="1:3">
      <c r="A4161" t="s">
        <v>9046</v>
      </c>
      <c r="B4161" t="s">
        <v>9047</v>
      </c>
      <c r="C4161" t="str">
        <f t="shared" si="64"/>
        <v>PAPanamá</v>
      </c>
    </row>
    <row r="4162" spans="1:3">
      <c r="A4162" t="s">
        <v>9054</v>
      </c>
      <c r="B4162" t="s">
        <v>9055</v>
      </c>
      <c r="C4162" t="str">
        <f t="shared" si="64"/>
        <v>PAVeraguas</v>
      </c>
    </row>
    <row r="4163" spans="1:3">
      <c r="A4163" t="s">
        <v>9103</v>
      </c>
      <c r="B4163" t="s">
        <v>9104</v>
      </c>
      <c r="C4163" t="str">
        <f t="shared" ref="C4163:C4226" si="65">LEFT(A4163,2)&amp;B4163</f>
        <v>PEAmasunu</v>
      </c>
    </row>
    <row r="4164" spans="1:3">
      <c r="A4164" t="s">
        <v>9103</v>
      </c>
      <c r="B4164" t="s">
        <v>9105</v>
      </c>
      <c r="C4164" t="str">
        <f t="shared" si="65"/>
        <v>PEAmarumayu</v>
      </c>
    </row>
    <row r="4165" spans="1:3">
      <c r="A4165" t="s">
        <v>9103</v>
      </c>
      <c r="B4165" t="s">
        <v>1713</v>
      </c>
      <c r="C4165" t="str">
        <f t="shared" si="65"/>
        <v>PEAmazonas</v>
      </c>
    </row>
    <row r="4166" spans="1:3">
      <c r="A4166" t="s">
        <v>9065</v>
      </c>
      <c r="B4166" t="s">
        <v>9067</v>
      </c>
      <c r="C4166" t="str">
        <f t="shared" si="65"/>
        <v>PEAnkashu</v>
      </c>
    </row>
    <row r="4167" spans="1:3">
      <c r="A4167" t="s">
        <v>9065</v>
      </c>
      <c r="B4167" t="s">
        <v>9066</v>
      </c>
      <c r="C4167" t="str">
        <f t="shared" si="65"/>
        <v>PEAnqash</v>
      </c>
    </row>
    <row r="4168" spans="1:3">
      <c r="A4168" t="s">
        <v>9065</v>
      </c>
      <c r="B4168" t="s">
        <v>9068</v>
      </c>
      <c r="C4168" t="str">
        <f t="shared" si="65"/>
        <v>PEAncash</v>
      </c>
    </row>
    <row r="4169" spans="1:3">
      <c r="A4169" t="s">
        <v>9080</v>
      </c>
      <c r="B4169" t="s">
        <v>9082</v>
      </c>
      <c r="C4169" t="str">
        <f t="shared" si="65"/>
        <v>PEApurimaq</v>
      </c>
    </row>
    <row r="4170" spans="1:3">
      <c r="A4170" t="s">
        <v>9080</v>
      </c>
      <c r="B4170" t="s">
        <v>9082</v>
      </c>
      <c r="C4170" t="str">
        <f t="shared" si="65"/>
        <v>PEApurimaq</v>
      </c>
    </row>
    <row r="4171" spans="1:3">
      <c r="A4171" t="s">
        <v>9080</v>
      </c>
      <c r="B4171" t="s">
        <v>9081</v>
      </c>
      <c r="C4171" t="str">
        <f t="shared" si="65"/>
        <v>PEApurímac</v>
      </c>
    </row>
    <row r="4172" spans="1:3">
      <c r="A4172" t="s">
        <v>9106</v>
      </c>
      <c r="B4172" t="s">
        <v>9108</v>
      </c>
      <c r="C4172" t="str">
        <f t="shared" si="65"/>
        <v>PEArikipa</v>
      </c>
    </row>
    <row r="4173" spans="1:3">
      <c r="A4173" t="s">
        <v>9106</v>
      </c>
      <c r="B4173" t="s">
        <v>9107</v>
      </c>
      <c r="C4173" t="str">
        <f t="shared" si="65"/>
        <v>PEAriqipa</v>
      </c>
    </row>
    <row r="4174" spans="1:3">
      <c r="A4174" t="s">
        <v>9106</v>
      </c>
      <c r="B4174" t="s">
        <v>9109</v>
      </c>
      <c r="C4174" t="str">
        <f t="shared" si="65"/>
        <v>PEArequipa</v>
      </c>
    </row>
    <row r="4175" spans="1:3">
      <c r="A4175" t="s">
        <v>9058</v>
      </c>
      <c r="B4175" t="s">
        <v>9061</v>
      </c>
      <c r="C4175" t="str">
        <f t="shared" si="65"/>
        <v>PEAyaquchu</v>
      </c>
    </row>
    <row r="4176" spans="1:3">
      <c r="A4176" t="s">
        <v>9058</v>
      </c>
      <c r="B4176" t="s">
        <v>9060</v>
      </c>
      <c r="C4176" t="str">
        <f t="shared" si="65"/>
        <v>PEAyakuchu</v>
      </c>
    </row>
    <row r="4177" spans="1:3">
      <c r="A4177" t="s">
        <v>9058</v>
      </c>
      <c r="B4177" t="s">
        <v>9059</v>
      </c>
      <c r="C4177" t="str">
        <f t="shared" si="65"/>
        <v>PEAyacucho</v>
      </c>
    </row>
    <row r="4178" spans="1:3">
      <c r="A4178" t="s">
        <v>9113</v>
      </c>
      <c r="B4178" t="s">
        <v>9115</v>
      </c>
      <c r="C4178" t="str">
        <f t="shared" si="65"/>
        <v>PEQajamarka</v>
      </c>
    </row>
    <row r="4179" spans="1:3">
      <c r="A4179" t="s">
        <v>9113</v>
      </c>
      <c r="B4179" t="s">
        <v>9114</v>
      </c>
      <c r="C4179" t="str">
        <f t="shared" si="65"/>
        <v>PEKashamarka</v>
      </c>
    </row>
    <row r="4180" spans="1:3">
      <c r="A4180" t="s">
        <v>9113</v>
      </c>
      <c r="B4180" t="s">
        <v>9116</v>
      </c>
      <c r="C4180" t="str">
        <f t="shared" si="65"/>
        <v>PECajamarca</v>
      </c>
    </row>
    <row r="4181" spans="1:3">
      <c r="A4181" t="s">
        <v>9099</v>
      </c>
      <c r="B4181" t="s">
        <v>9102</v>
      </c>
      <c r="C4181" t="str">
        <f t="shared" si="65"/>
        <v>PEKallao</v>
      </c>
    </row>
    <row r="4182" spans="1:3">
      <c r="A4182" t="s">
        <v>9099</v>
      </c>
      <c r="B4182" t="s">
        <v>9101</v>
      </c>
      <c r="C4182" t="str">
        <f t="shared" si="65"/>
        <v>PEQallaw</v>
      </c>
    </row>
    <row r="4183" spans="1:3">
      <c r="A4183" t="s">
        <v>9099</v>
      </c>
      <c r="B4183" t="s">
        <v>9100</v>
      </c>
      <c r="C4183" t="str">
        <f t="shared" si="65"/>
        <v>PEEl Callao</v>
      </c>
    </row>
    <row r="4184" spans="1:3">
      <c r="A4184" t="s">
        <v>9131</v>
      </c>
      <c r="B4184" t="s">
        <v>9134</v>
      </c>
      <c r="C4184" t="str">
        <f t="shared" si="65"/>
        <v>PEKusku</v>
      </c>
    </row>
    <row r="4185" spans="1:3">
      <c r="A4185" t="s">
        <v>9131</v>
      </c>
      <c r="B4185" t="s">
        <v>9133</v>
      </c>
      <c r="C4185" t="str">
        <f t="shared" si="65"/>
        <v>PEQusqu</v>
      </c>
    </row>
    <row r="4186" spans="1:3">
      <c r="A4186" t="s">
        <v>9131</v>
      </c>
      <c r="B4186" t="s">
        <v>9132</v>
      </c>
      <c r="C4186" t="str">
        <f t="shared" si="65"/>
        <v>PECusco</v>
      </c>
    </row>
    <row r="4187" spans="1:3">
      <c r="A4187" t="s">
        <v>9062</v>
      </c>
      <c r="B4187" t="s">
        <v>9064</v>
      </c>
      <c r="C4187" t="str">
        <f t="shared" si="65"/>
        <v>PEWanuku</v>
      </c>
    </row>
    <row r="4188" spans="1:3">
      <c r="A4188" t="s">
        <v>9062</v>
      </c>
      <c r="B4188" t="s">
        <v>9064</v>
      </c>
      <c r="C4188" t="str">
        <f t="shared" si="65"/>
        <v>PEWanuku</v>
      </c>
    </row>
    <row r="4189" spans="1:3">
      <c r="A4189" t="s">
        <v>9062</v>
      </c>
      <c r="B4189" t="s">
        <v>9063</v>
      </c>
      <c r="C4189" t="str">
        <f t="shared" si="65"/>
        <v>PEHuánuco</v>
      </c>
    </row>
    <row r="4190" spans="1:3">
      <c r="A4190" t="s">
        <v>9069</v>
      </c>
      <c r="B4190" t="s">
        <v>9070</v>
      </c>
      <c r="C4190" t="str">
        <f t="shared" si="65"/>
        <v>PEWankawelika</v>
      </c>
    </row>
    <row r="4191" spans="1:3">
      <c r="A4191" t="s">
        <v>9069</v>
      </c>
      <c r="B4191" t="s">
        <v>9072</v>
      </c>
      <c r="C4191" t="str">
        <f t="shared" si="65"/>
        <v>PEWankawillka</v>
      </c>
    </row>
    <row r="4192" spans="1:3">
      <c r="A4192" t="s">
        <v>9069</v>
      </c>
      <c r="B4192" t="s">
        <v>9071</v>
      </c>
      <c r="C4192" t="str">
        <f t="shared" si="65"/>
        <v>PEHuancavelica</v>
      </c>
    </row>
    <row r="4193" spans="1:3">
      <c r="A4193" t="s">
        <v>9092</v>
      </c>
      <c r="B4193" t="s">
        <v>9093</v>
      </c>
      <c r="C4193" t="str">
        <f t="shared" si="65"/>
        <v>PEIka</v>
      </c>
    </row>
    <row r="4194" spans="1:3">
      <c r="A4194" t="s">
        <v>9092</v>
      </c>
      <c r="B4194" t="s">
        <v>9093</v>
      </c>
      <c r="C4194" t="str">
        <f t="shared" si="65"/>
        <v>PEIka</v>
      </c>
    </row>
    <row r="4195" spans="1:3">
      <c r="A4195" t="s">
        <v>9092</v>
      </c>
      <c r="B4195" t="s">
        <v>1772</v>
      </c>
      <c r="C4195" t="str">
        <f t="shared" si="65"/>
        <v>PEIca</v>
      </c>
    </row>
    <row r="4196" spans="1:3">
      <c r="A4196" t="s">
        <v>9117</v>
      </c>
      <c r="B4196" t="s">
        <v>9119</v>
      </c>
      <c r="C4196" t="str">
        <f t="shared" si="65"/>
        <v>PEJunin</v>
      </c>
    </row>
    <row r="4197" spans="1:3">
      <c r="A4197" t="s">
        <v>9117</v>
      </c>
      <c r="B4197" t="s">
        <v>9120</v>
      </c>
      <c r="C4197" t="str">
        <f t="shared" si="65"/>
        <v>PEHunin</v>
      </c>
    </row>
    <row r="4198" spans="1:3">
      <c r="A4198" t="s">
        <v>9117</v>
      </c>
      <c r="B4198" t="s">
        <v>9118</v>
      </c>
      <c r="C4198" t="str">
        <f t="shared" si="65"/>
        <v>PEJunín</v>
      </c>
    </row>
    <row r="4199" spans="1:3">
      <c r="A4199" t="s">
        <v>9083</v>
      </c>
      <c r="B4199" t="s">
        <v>9084</v>
      </c>
      <c r="C4199" t="str">
        <f t="shared" si="65"/>
        <v>PELa Libertad</v>
      </c>
    </row>
    <row r="4200" spans="1:3">
      <c r="A4200" t="s">
        <v>9083</v>
      </c>
      <c r="B4200" t="s">
        <v>9085</v>
      </c>
      <c r="C4200" t="str">
        <f t="shared" si="65"/>
        <v>PEQispi kay</v>
      </c>
    </row>
    <row r="4201" spans="1:3">
      <c r="A4201" t="s">
        <v>9083</v>
      </c>
      <c r="B4201" t="s">
        <v>9084</v>
      </c>
      <c r="C4201" t="str">
        <f t="shared" si="65"/>
        <v>PELa Libertad</v>
      </c>
    </row>
    <row r="4202" spans="1:3">
      <c r="A4202" t="s">
        <v>9073</v>
      </c>
      <c r="B4202" t="s">
        <v>9074</v>
      </c>
      <c r="C4202" t="str">
        <f t="shared" si="65"/>
        <v>PELambayeque</v>
      </c>
    </row>
    <row r="4203" spans="1:3">
      <c r="A4203" t="s">
        <v>9073</v>
      </c>
      <c r="B4203" t="s">
        <v>9075</v>
      </c>
      <c r="C4203" t="str">
        <f t="shared" si="65"/>
        <v>PELampalliqi</v>
      </c>
    </row>
    <row r="4204" spans="1:3">
      <c r="A4204" t="s">
        <v>9073</v>
      </c>
      <c r="B4204" t="s">
        <v>9074</v>
      </c>
      <c r="C4204" t="str">
        <f t="shared" si="65"/>
        <v>PELambayeque</v>
      </c>
    </row>
    <row r="4205" spans="1:3">
      <c r="A4205" t="s">
        <v>9094</v>
      </c>
      <c r="B4205" t="s">
        <v>9095</v>
      </c>
      <c r="C4205" t="str">
        <f t="shared" si="65"/>
        <v>PELima</v>
      </c>
    </row>
    <row r="4206" spans="1:3">
      <c r="A4206" t="s">
        <v>9094</v>
      </c>
      <c r="B4206" t="s">
        <v>9095</v>
      </c>
      <c r="C4206" t="str">
        <f t="shared" si="65"/>
        <v>PELima</v>
      </c>
    </row>
    <row r="4207" spans="1:3">
      <c r="A4207" t="s">
        <v>9094</v>
      </c>
      <c r="B4207" t="s">
        <v>9095</v>
      </c>
      <c r="C4207" t="str">
        <f t="shared" si="65"/>
        <v>PELima</v>
      </c>
    </row>
    <row r="4208" spans="1:3">
      <c r="A4208" t="s">
        <v>9125</v>
      </c>
      <c r="B4208" t="s">
        <v>9126</v>
      </c>
      <c r="C4208" t="str">
        <f t="shared" si="65"/>
        <v>PELuritu</v>
      </c>
    </row>
    <row r="4209" spans="1:3">
      <c r="A4209" t="s">
        <v>9125</v>
      </c>
      <c r="B4209" t="s">
        <v>9126</v>
      </c>
      <c r="C4209" t="str">
        <f t="shared" si="65"/>
        <v>PELuritu</v>
      </c>
    </row>
    <row r="4210" spans="1:3">
      <c r="A4210" t="s">
        <v>9125</v>
      </c>
      <c r="B4210" t="s">
        <v>9127</v>
      </c>
      <c r="C4210" t="str">
        <f t="shared" si="65"/>
        <v>PELoreto</v>
      </c>
    </row>
    <row r="4211" spans="1:3">
      <c r="A4211" t="s">
        <v>9096</v>
      </c>
      <c r="B4211" t="s">
        <v>9098</v>
      </c>
      <c r="C4211" t="str">
        <f t="shared" si="65"/>
        <v>PEMadre de Dios</v>
      </c>
    </row>
    <row r="4212" spans="1:3">
      <c r="A4212" t="s">
        <v>9096</v>
      </c>
      <c r="B4212" t="s">
        <v>9097</v>
      </c>
      <c r="C4212" t="str">
        <f t="shared" si="65"/>
        <v>PEMayutata</v>
      </c>
    </row>
    <row r="4213" spans="1:3">
      <c r="A4213" t="s">
        <v>9096</v>
      </c>
      <c r="B4213" t="s">
        <v>9098</v>
      </c>
      <c r="C4213" t="str">
        <f t="shared" si="65"/>
        <v>PEMadre de Dios</v>
      </c>
    </row>
    <row r="4214" spans="1:3">
      <c r="A4214" t="s">
        <v>9135</v>
      </c>
      <c r="B4214" t="s">
        <v>9138</v>
      </c>
      <c r="C4214" t="str">
        <f t="shared" si="65"/>
        <v>PEMoqwegwa</v>
      </c>
    </row>
    <row r="4215" spans="1:3">
      <c r="A4215" t="s">
        <v>9135</v>
      </c>
      <c r="B4215" t="s">
        <v>9137</v>
      </c>
      <c r="C4215" t="str">
        <f t="shared" si="65"/>
        <v>PEMuqiwa</v>
      </c>
    </row>
    <row r="4216" spans="1:3">
      <c r="A4216" t="s">
        <v>9135</v>
      </c>
      <c r="B4216" t="s">
        <v>9136</v>
      </c>
      <c r="C4216" t="str">
        <f t="shared" si="65"/>
        <v>PEMoquegua</v>
      </c>
    </row>
    <row r="4217" spans="1:3">
      <c r="A4217" t="s">
        <v>9086</v>
      </c>
      <c r="B4217" t="s">
        <v>9087</v>
      </c>
      <c r="C4217" t="str">
        <f t="shared" si="65"/>
        <v>PEPasqu</v>
      </c>
    </row>
    <row r="4218" spans="1:3">
      <c r="A4218" t="s">
        <v>9086</v>
      </c>
      <c r="B4218" t="s">
        <v>9087</v>
      </c>
      <c r="C4218" t="str">
        <f t="shared" si="65"/>
        <v>PEPasqu</v>
      </c>
    </row>
    <row r="4219" spans="1:3">
      <c r="A4219" t="s">
        <v>9086</v>
      </c>
      <c r="B4219" t="s">
        <v>9088</v>
      </c>
      <c r="C4219" t="str">
        <f t="shared" si="65"/>
        <v>PEPasco</v>
      </c>
    </row>
    <row r="4220" spans="1:3">
      <c r="A4220" t="s">
        <v>9089</v>
      </c>
      <c r="B4220" t="s">
        <v>9091</v>
      </c>
      <c r="C4220" t="str">
        <f t="shared" si="65"/>
        <v>PEPiura</v>
      </c>
    </row>
    <row r="4221" spans="1:3">
      <c r="A4221" t="s">
        <v>9089</v>
      </c>
      <c r="B4221" t="s">
        <v>9090</v>
      </c>
      <c r="C4221" t="str">
        <f t="shared" si="65"/>
        <v>PEPiwra</v>
      </c>
    </row>
    <row r="4222" spans="1:3">
      <c r="A4222" t="s">
        <v>9089</v>
      </c>
      <c r="B4222" t="s">
        <v>9091</v>
      </c>
      <c r="C4222" t="str">
        <f t="shared" si="65"/>
        <v>PEPiura</v>
      </c>
    </row>
    <row r="4223" spans="1:3">
      <c r="A4223" t="s">
        <v>9139</v>
      </c>
      <c r="B4223" t="s">
        <v>9141</v>
      </c>
      <c r="C4223" t="str">
        <f t="shared" si="65"/>
        <v>PEPuno</v>
      </c>
    </row>
    <row r="4224" spans="1:3">
      <c r="A4224" t="s">
        <v>9139</v>
      </c>
      <c r="B4224" t="s">
        <v>9140</v>
      </c>
      <c r="C4224" t="str">
        <f t="shared" si="65"/>
        <v>PEPunu</v>
      </c>
    </row>
    <row r="4225" spans="1:3">
      <c r="A4225" t="s">
        <v>9139</v>
      </c>
      <c r="B4225" t="s">
        <v>9141</v>
      </c>
      <c r="C4225" t="str">
        <f t="shared" si="65"/>
        <v>PEPuno</v>
      </c>
    </row>
    <row r="4226" spans="1:3">
      <c r="A4226" t="s">
        <v>9142</v>
      </c>
      <c r="B4226" t="s">
        <v>9144</v>
      </c>
      <c r="C4226" t="str">
        <f t="shared" si="65"/>
        <v>PESan Martín</v>
      </c>
    </row>
    <row r="4227" spans="1:3">
      <c r="A4227" t="s">
        <v>9142</v>
      </c>
      <c r="B4227" t="s">
        <v>9143</v>
      </c>
      <c r="C4227" t="str">
        <f t="shared" ref="C4227:C4290" si="66">LEFT(A4227,2)&amp;B4227</f>
        <v>PESan Martin</v>
      </c>
    </row>
    <row r="4228" spans="1:3">
      <c r="A4228" t="s">
        <v>9142</v>
      </c>
      <c r="B4228" t="s">
        <v>9144</v>
      </c>
      <c r="C4228" t="str">
        <f t="shared" si="66"/>
        <v>PESan Martín</v>
      </c>
    </row>
    <row r="4229" spans="1:3">
      <c r="A4229" t="s">
        <v>9076</v>
      </c>
      <c r="B4229" t="s">
        <v>9078</v>
      </c>
      <c r="C4229" t="str">
        <f t="shared" si="66"/>
        <v>PETakna</v>
      </c>
    </row>
    <row r="4230" spans="1:3">
      <c r="A4230" t="s">
        <v>9076</v>
      </c>
      <c r="B4230" t="s">
        <v>9079</v>
      </c>
      <c r="C4230" t="str">
        <f t="shared" si="66"/>
        <v>PETaqna</v>
      </c>
    </row>
    <row r="4231" spans="1:3">
      <c r="A4231" t="s">
        <v>9076</v>
      </c>
      <c r="B4231" t="s">
        <v>9077</v>
      </c>
      <c r="C4231" t="str">
        <f t="shared" si="66"/>
        <v>PETacna</v>
      </c>
    </row>
    <row r="4232" spans="1:3">
      <c r="A4232" t="s">
        <v>9110</v>
      </c>
      <c r="B4232" t="s">
        <v>9111</v>
      </c>
      <c r="C4232" t="str">
        <f t="shared" si="66"/>
        <v>PETumbes</v>
      </c>
    </row>
    <row r="4233" spans="1:3">
      <c r="A4233" t="s">
        <v>9110</v>
      </c>
      <c r="B4233" t="s">
        <v>9112</v>
      </c>
      <c r="C4233" t="str">
        <f t="shared" si="66"/>
        <v>PETumpis</v>
      </c>
    </row>
    <row r="4234" spans="1:3">
      <c r="A4234" t="s">
        <v>9110</v>
      </c>
      <c r="B4234" t="s">
        <v>9111</v>
      </c>
      <c r="C4234" t="str">
        <f t="shared" si="66"/>
        <v>PETumbes</v>
      </c>
    </row>
    <row r="4235" spans="1:3">
      <c r="A4235" t="s">
        <v>9128</v>
      </c>
      <c r="B4235" t="s">
        <v>9130</v>
      </c>
      <c r="C4235" t="str">
        <f t="shared" si="66"/>
        <v>PEUkayali</v>
      </c>
    </row>
    <row r="4236" spans="1:3">
      <c r="A4236" t="s">
        <v>9128</v>
      </c>
      <c r="B4236" t="s">
        <v>9130</v>
      </c>
      <c r="C4236" t="str">
        <f t="shared" si="66"/>
        <v>PEUkayali</v>
      </c>
    </row>
    <row r="4237" spans="1:3">
      <c r="A4237" t="s">
        <v>9128</v>
      </c>
      <c r="B4237" t="s">
        <v>9129</v>
      </c>
      <c r="C4237" t="str">
        <f t="shared" si="66"/>
        <v>PEUcayali</v>
      </c>
    </row>
    <row r="4238" spans="1:3">
      <c r="A4238" t="s">
        <v>9121</v>
      </c>
      <c r="B4238" t="s">
        <v>9123</v>
      </c>
      <c r="C4238" t="str">
        <f t="shared" si="66"/>
        <v>PELima hatun llaqta</v>
      </c>
    </row>
    <row r="4239" spans="1:3">
      <c r="A4239" t="s">
        <v>9121</v>
      </c>
      <c r="B4239" t="s">
        <v>9122</v>
      </c>
      <c r="C4239" t="str">
        <f t="shared" si="66"/>
        <v>PELima llaqta suyu</v>
      </c>
    </row>
    <row r="4240" spans="1:3">
      <c r="A4240" t="s">
        <v>9121</v>
      </c>
      <c r="B4240" t="s">
        <v>9124</v>
      </c>
      <c r="C4240" t="str">
        <f t="shared" si="66"/>
        <v>PEMunicipalidad Metropolitana de Lima</v>
      </c>
    </row>
    <row r="4241" spans="1:3">
      <c r="A4241" t="s">
        <v>9145</v>
      </c>
      <c r="B4241" t="s">
        <v>9146</v>
      </c>
      <c r="C4241" t="str">
        <f t="shared" si="66"/>
        <v>PGNational Capital District (Port Moresby)</v>
      </c>
    </row>
    <row r="4242" spans="1:3">
      <c r="A4242" t="s">
        <v>9179</v>
      </c>
      <c r="B4242" t="s">
        <v>9180</v>
      </c>
      <c r="C4242" t="str">
        <f t="shared" si="66"/>
        <v>PGChimbu</v>
      </c>
    </row>
    <row r="4243" spans="1:3">
      <c r="A4243" t="s">
        <v>9181</v>
      </c>
      <c r="B4243" t="s">
        <v>3588</v>
      </c>
      <c r="C4243" t="str">
        <f t="shared" si="66"/>
        <v>PGCentral</v>
      </c>
    </row>
    <row r="4244" spans="1:3">
      <c r="A4244" t="s">
        <v>9184</v>
      </c>
      <c r="B4244" t="s">
        <v>9185</v>
      </c>
      <c r="C4244" t="str">
        <f t="shared" si="66"/>
        <v>PGEast New Britain</v>
      </c>
    </row>
    <row r="4245" spans="1:3">
      <c r="A4245" t="s">
        <v>9164</v>
      </c>
      <c r="B4245" t="s">
        <v>9165</v>
      </c>
      <c r="C4245" t="str">
        <f t="shared" si="66"/>
        <v>PGEastern Highlands</v>
      </c>
    </row>
    <row r="4246" spans="1:3">
      <c r="A4246" t="s">
        <v>9166</v>
      </c>
      <c r="B4246" t="s">
        <v>9167</v>
      </c>
      <c r="C4246" t="str">
        <f t="shared" si="66"/>
        <v>PGEnga</v>
      </c>
    </row>
    <row r="4247" spans="1:3">
      <c r="A4247" t="s">
        <v>9148</v>
      </c>
      <c r="B4247" t="s">
        <v>9149</v>
      </c>
      <c r="C4247" t="str">
        <f t="shared" si="66"/>
        <v>PGEast Sepik</v>
      </c>
    </row>
    <row r="4248" spans="1:3">
      <c r="A4248" t="s">
        <v>9150</v>
      </c>
      <c r="B4248" t="s">
        <v>9151</v>
      </c>
      <c r="C4248" t="str">
        <f t="shared" si="66"/>
        <v>PGGulf</v>
      </c>
    </row>
    <row r="4249" spans="1:3">
      <c r="A4249" t="s">
        <v>9160</v>
      </c>
      <c r="B4249" t="s">
        <v>9161</v>
      </c>
      <c r="C4249" t="str">
        <f t="shared" si="66"/>
        <v>PGHela</v>
      </c>
    </row>
    <row r="4250" spans="1:3">
      <c r="A4250" t="s">
        <v>9162</v>
      </c>
      <c r="B4250" t="s">
        <v>9163</v>
      </c>
      <c r="C4250" t="str">
        <f t="shared" si="66"/>
        <v>PGJiwaka</v>
      </c>
    </row>
    <row r="4251" spans="1:3">
      <c r="A4251" t="s">
        <v>9173</v>
      </c>
      <c r="B4251" t="s">
        <v>9174</v>
      </c>
      <c r="C4251" t="str">
        <f t="shared" si="66"/>
        <v>PGMilne Bay</v>
      </c>
    </row>
    <row r="4252" spans="1:3">
      <c r="A4252" t="s">
        <v>9175</v>
      </c>
      <c r="B4252" t="s">
        <v>9176</v>
      </c>
      <c r="C4252" t="str">
        <f t="shared" si="66"/>
        <v>PGMorobe</v>
      </c>
    </row>
    <row r="4253" spans="1:3">
      <c r="A4253" t="s">
        <v>9182</v>
      </c>
      <c r="B4253" t="s">
        <v>9183</v>
      </c>
      <c r="C4253" t="str">
        <f t="shared" si="66"/>
        <v>PGMadang</v>
      </c>
    </row>
    <row r="4254" spans="1:3">
      <c r="A4254" t="s">
        <v>9168</v>
      </c>
      <c r="B4254" t="s">
        <v>9169</v>
      </c>
      <c r="C4254" t="str">
        <f t="shared" si="66"/>
        <v>PGManus</v>
      </c>
    </row>
    <row r="4255" spans="1:3">
      <c r="A4255" t="s">
        <v>9156</v>
      </c>
      <c r="B4255" t="s">
        <v>9157</v>
      </c>
      <c r="C4255" t="str">
        <f t="shared" si="66"/>
        <v>PGNew Ireland</v>
      </c>
    </row>
    <row r="4256" spans="1:3">
      <c r="A4256" t="s">
        <v>9170</v>
      </c>
      <c r="B4256" t="s">
        <v>4812</v>
      </c>
      <c r="C4256" t="str">
        <f t="shared" si="66"/>
        <v>PGNorthern</v>
      </c>
    </row>
    <row r="4257" spans="1:3">
      <c r="A4257" t="s">
        <v>9158</v>
      </c>
      <c r="B4257" t="s">
        <v>9159</v>
      </c>
      <c r="C4257" t="str">
        <f t="shared" si="66"/>
        <v>PGWest Sepik</v>
      </c>
    </row>
    <row r="4258" spans="1:3">
      <c r="A4258" t="s">
        <v>9177</v>
      </c>
      <c r="B4258" t="s">
        <v>9178</v>
      </c>
      <c r="C4258" t="str">
        <f t="shared" si="66"/>
        <v>PGSouthern Highlands</v>
      </c>
    </row>
    <row r="4259" spans="1:3">
      <c r="A4259" t="s">
        <v>9171</v>
      </c>
      <c r="B4259" t="s">
        <v>9172</v>
      </c>
      <c r="C4259" t="str">
        <f t="shared" si="66"/>
        <v>PGWest New Britain</v>
      </c>
    </row>
    <row r="4260" spans="1:3">
      <c r="A4260" t="s">
        <v>9154</v>
      </c>
      <c r="B4260" t="s">
        <v>9155</v>
      </c>
      <c r="C4260" t="str">
        <f t="shared" si="66"/>
        <v>PGWestern Highlands</v>
      </c>
    </row>
    <row r="4261" spans="1:3">
      <c r="A4261" t="s">
        <v>9147</v>
      </c>
      <c r="B4261" t="s">
        <v>4810</v>
      </c>
      <c r="C4261" t="str">
        <f t="shared" si="66"/>
        <v>PGWestern</v>
      </c>
    </row>
    <row r="4262" spans="1:3">
      <c r="A4262" t="s">
        <v>9152</v>
      </c>
      <c r="B4262" t="s">
        <v>9153</v>
      </c>
      <c r="C4262" t="str">
        <f t="shared" si="66"/>
        <v>PGBougainville</v>
      </c>
    </row>
    <row r="4263" spans="1:3">
      <c r="A4263" t="s">
        <v>9312</v>
      </c>
      <c r="B4263" t="s">
        <v>9313</v>
      </c>
      <c r="C4263" t="str">
        <f t="shared" si="66"/>
        <v>PHNational Capital Region</v>
      </c>
    </row>
    <row r="4264" spans="1:3">
      <c r="A4264" t="s">
        <v>9312</v>
      </c>
      <c r="B4264" t="s">
        <v>9314</v>
      </c>
      <c r="C4264" t="str">
        <f t="shared" si="66"/>
        <v>PHPambansang Punong Rehiyon</v>
      </c>
    </row>
    <row r="4265" spans="1:3">
      <c r="A4265" t="s">
        <v>9186</v>
      </c>
      <c r="B4265" t="s">
        <v>9187</v>
      </c>
      <c r="C4265" t="str">
        <f t="shared" si="66"/>
        <v>PHIlocos (Region I)</v>
      </c>
    </row>
    <row r="4266" spans="1:3">
      <c r="A4266" t="s">
        <v>9186</v>
      </c>
      <c r="B4266" t="s">
        <v>9188</v>
      </c>
      <c r="C4266" t="str">
        <f t="shared" si="66"/>
        <v>PHRehiyon ng Iloko</v>
      </c>
    </row>
    <row r="4267" spans="1:3">
      <c r="A4267" t="s">
        <v>9189</v>
      </c>
      <c r="B4267" t="s">
        <v>9190</v>
      </c>
      <c r="C4267" t="str">
        <f t="shared" si="66"/>
        <v>PHIlocos Norte</v>
      </c>
    </row>
    <row r="4268" spans="1:3">
      <c r="A4268" t="s">
        <v>9189</v>
      </c>
      <c r="B4268" t="s">
        <v>9191</v>
      </c>
      <c r="C4268" t="str">
        <f t="shared" si="66"/>
        <v>PHHilagang Iloko</v>
      </c>
    </row>
    <row r="4269" spans="1:3">
      <c r="A4269" t="s">
        <v>9197</v>
      </c>
      <c r="B4269" t="s">
        <v>9199</v>
      </c>
      <c r="C4269" t="str">
        <f t="shared" si="66"/>
        <v>PHIlocos Sur</v>
      </c>
    </row>
    <row r="4270" spans="1:3">
      <c r="A4270" t="s">
        <v>9197</v>
      </c>
      <c r="B4270" t="s">
        <v>9198</v>
      </c>
      <c r="C4270" t="str">
        <f t="shared" si="66"/>
        <v>PHTimog Iloko</v>
      </c>
    </row>
    <row r="4271" spans="1:3">
      <c r="A4271" t="s">
        <v>9192</v>
      </c>
      <c r="B4271" t="s">
        <v>9193</v>
      </c>
      <c r="C4271" t="str">
        <f t="shared" si="66"/>
        <v>PHLa Union</v>
      </c>
    </row>
    <row r="4272" spans="1:3">
      <c r="A4272" t="s">
        <v>9192</v>
      </c>
      <c r="B4272" t="s">
        <v>9194</v>
      </c>
      <c r="C4272" t="str">
        <f t="shared" si="66"/>
        <v>PHLa Unyon</v>
      </c>
    </row>
    <row r="4273" spans="1:3">
      <c r="A4273" t="s">
        <v>9195</v>
      </c>
      <c r="B4273" t="s">
        <v>9196</v>
      </c>
      <c r="C4273" t="str">
        <f t="shared" si="66"/>
        <v>PHPangasinan</v>
      </c>
    </row>
    <row r="4274" spans="1:3">
      <c r="A4274" t="s">
        <v>9195</v>
      </c>
      <c r="B4274" t="s">
        <v>9196</v>
      </c>
      <c r="C4274" t="str">
        <f t="shared" si="66"/>
        <v>PHPangasinan</v>
      </c>
    </row>
    <row r="4275" spans="1:3">
      <c r="A4275" t="s">
        <v>9315</v>
      </c>
      <c r="B4275" t="s">
        <v>9316</v>
      </c>
      <c r="C4275" t="str">
        <f t="shared" si="66"/>
        <v>PHCagayan Valley (Region II)</v>
      </c>
    </row>
    <row r="4276" spans="1:3">
      <c r="A4276" t="s">
        <v>9315</v>
      </c>
      <c r="B4276" t="s">
        <v>9317</v>
      </c>
      <c r="C4276" t="str">
        <f t="shared" si="66"/>
        <v>PHRehiyon ng Lambak ng Kagayan</v>
      </c>
    </row>
    <row r="4277" spans="1:3">
      <c r="A4277" t="s">
        <v>9329</v>
      </c>
      <c r="B4277" t="s">
        <v>9330</v>
      </c>
      <c r="C4277" t="str">
        <f t="shared" si="66"/>
        <v>PHBatanes</v>
      </c>
    </row>
    <row r="4278" spans="1:3">
      <c r="A4278" t="s">
        <v>9329</v>
      </c>
      <c r="B4278" t="s">
        <v>9330</v>
      </c>
      <c r="C4278" t="str">
        <f t="shared" si="66"/>
        <v>PHBatanes</v>
      </c>
    </row>
    <row r="4279" spans="1:3">
      <c r="A4279" t="s">
        <v>9318</v>
      </c>
      <c r="B4279" t="s">
        <v>9319</v>
      </c>
      <c r="C4279" t="str">
        <f t="shared" si="66"/>
        <v>PHCagayan</v>
      </c>
    </row>
    <row r="4280" spans="1:3">
      <c r="A4280" t="s">
        <v>9318</v>
      </c>
      <c r="B4280" t="s">
        <v>9320</v>
      </c>
      <c r="C4280" t="str">
        <f t="shared" si="66"/>
        <v>PHKagayan</v>
      </c>
    </row>
    <row r="4281" spans="1:3">
      <c r="A4281" t="s">
        <v>9327</v>
      </c>
      <c r="B4281" t="s">
        <v>9328</v>
      </c>
      <c r="C4281" t="str">
        <f t="shared" si="66"/>
        <v>PHIsabela</v>
      </c>
    </row>
    <row r="4282" spans="1:3">
      <c r="A4282" t="s">
        <v>9327</v>
      </c>
      <c r="B4282" t="s">
        <v>9328</v>
      </c>
      <c r="C4282" t="str">
        <f t="shared" si="66"/>
        <v>PHIsabela</v>
      </c>
    </row>
    <row r="4283" spans="1:3">
      <c r="A4283" t="s">
        <v>9321</v>
      </c>
      <c r="B4283" t="s">
        <v>9323</v>
      </c>
      <c r="C4283" t="str">
        <f t="shared" si="66"/>
        <v>PHNueva Vizcaya</v>
      </c>
    </row>
    <row r="4284" spans="1:3">
      <c r="A4284" t="s">
        <v>9321</v>
      </c>
      <c r="B4284" t="s">
        <v>9322</v>
      </c>
      <c r="C4284" t="str">
        <f t="shared" si="66"/>
        <v>PHNuweva Biskaya</v>
      </c>
    </row>
    <row r="4285" spans="1:3">
      <c r="A4285" t="s">
        <v>9324</v>
      </c>
      <c r="B4285" t="s">
        <v>9326</v>
      </c>
      <c r="C4285" t="str">
        <f t="shared" si="66"/>
        <v>PHQuirino</v>
      </c>
    </row>
    <row r="4286" spans="1:3">
      <c r="A4286" t="s">
        <v>9324</v>
      </c>
      <c r="B4286" t="s">
        <v>9325</v>
      </c>
      <c r="C4286" t="str">
        <f t="shared" si="66"/>
        <v>PHKirino</v>
      </c>
    </row>
    <row r="4287" spans="1:3">
      <c r="A4287" t="s">
        <v>9200</v>
      </c>
      <c r="B4287" t="s">
        <v>9202</v>
      </c>
      <c r="C4287" t="str">
        <f t="shared" si="66"/>
        <v>PHCentral Luzon (Region III)</v>
      </c>
    </row>
    <row r="4288" spans="1:3">
      <c r="A4288" t="s">
        <v>9200</v>
      </c>
      <c r="B4288" t="s">
        <v>9201</v>
      </c>
      <c r="C4288" t="str">
        <f t="shared" si="66"/>
        <v>PHRehiyon ng Gitnang Luson</v>
      </c>
    </row>
    <row r="4289" spans="1:3">
      <c r="A4289" t="s">
        <v>9218</v>
      </c>
      <c r="B4289" t="s">
        <v>9219</v>
      </c>
      <c r="C4289" t="str">
        <f t="shared" si="66"/>
        <v>PHAurora</v>
      </c>
    </row>
    <row r="4290" spans="1:3">
      <c r="A4290" t="s">
        <v>9218</v>
      </c>
      <c r="B4290" t="s">
        <v>9219</v>
      </c>
      <c r="C4290" t="str">
        <f t="shared" si="66"/>
        <v>PHAurora</v>
      </c>
    </row>
    <row r="4291" spans="1:3">
      <c r="A4291" t="s">
        <v>9203</v>
      </c>
      <c r="B4291" t="s">
        <v>9204</v>
      </c>
      <c r="C4291" t="str">
        <f t="shared" ref="C4291:C4354" si="67">LEFT(A4291,2)&amp;B4291</f>
        <v>PHBataan</v>
      </c>
    </row>
    <row r="4292" spans="1:3">
      <c r="A4292" t="s">
        <v>9203</v>
      </c>
      <c r="B4292" t="s">
        <v>9204</v>
      </c>
      <c r="C4292" t="str">
        <f t="shared" si="67"/>
        <v>PHBataan</v>
      </c>
    </row>
    <row r="4293" spans="1:3">
      <c r="A4293" t="s">
        <v>9207</v>
      </c>
      <c r="B4293" t="s">
        <v>2258</v>
      </c>
      <c r="C4293" t="str">
        <f t="shared" si="67"/>
        <v>PHBulacan</v>
      </c>
    </row>
    <row r="4294" spans="1:3">
      <c r="A4294" t="s">
        <v>9207</v>
      </c>
      <c r="B4294" t="s">
        <v>9208</v>
      </c>
      <c r="C4294" t="str">
        <f t="shared" si="67"/>
        <v>PHBulakan</v>
      </c>
    </row>
    <row r="4295" spans="1:3">
      <c r="A4295" t="s">
        <v>9209</v>
      </c>
      <c r="B4295" t="s">
        <v>9211</v>
      </c>
      <c r="C4295" t="str">
        <f t="shared" si="67"/>
        <v>PHNueva Ecija</v>
      </c>
    </row>
    <row r="4296" spans="1:3">
      <c r="A4296" t="s">
        <v>9209</v>
      </c>
      <c r="B4296" t="s">
        <v>9210</v>
      </c>
      <c r="C4296" t="str">
        <f t="shared" si="67"/>
        <v>PHNuweva Esiha</v>
      </c>
    </row>
    <row r="4297" spans="1:3">
      <c r="A4297" t="s">
        <v>9205</v>
      </c>
      <c r="B4297" t="s">
        <v>9206</v>
      </c>
      <c r="C4297" t="str">
        <f t="shared" si="67"/>
        <v>PHPampanga</v>
      </c>
    </row>
    <row r="4298" spans="1:3">
      <c r="A4298" t="s">
        <v>9205</v>
      </c>
      <c r="B4298" t="s">
        <v>9206</v>
      </c>
      <c r="C4298" t="str">
        <f t="shared" si="67"/>
        <v>PHPampanga</v>
      </c>
    </row>
    <row r="4299" spans="1:3">
      <c r="A4299" t="s">
        <v>9212</v>
      </c>
      <c r="B4299" t="s">
        <v>9214</v>
      </c>
      <c r="C4299" t="str">
        <f t="shared" si="67"/>
        <v>PHTarlac</v>
      </c>
    </row>
    <row r="4300" spans="1:3">
      <c r="A4300" t="s">
        <v>9212</v>
      </c>
      <c r="B4300" t="s">
        <v>9213</v>
      </c>
      <c r="C4300" t="str">
        <f t="shared" si="67"/>
        <v>PHTarlak</v>
      </c>
    </row>
    <row r="4301" spans="1:3">
      <c r="A4301" t="s">
        <v>9215</v>
      </c>
      <c r="B4301" t="s">
        <v>9217</v>
      </c>
      <c r="C4301" t="str">
        <f t="shared" si="67"/>
        <v>PHZambales</v>
      </c>
    </row>
    <row r="4302" spans="1:3">
      <c r="A4302" t="s">
        <v>9215</v>
      </c>
      <c r="B4302" t="s">
        <v>9216</v>
      </c>
      <c r="C4302" t="str">
        <f t="shared" si="67"/>
        <v>PHSambales</v>
      </c>
    </row>
    <row r="4303" spans="1:3">
      <c r="A4303" t="s">
        <v>9345</v>
      </c>
      <c r="B4303" t="s">
        <v>9346</v>
      </c>
      <c r="C4303" t="str">
        <f t="shared" si="67"/>
        <v>PHBicol (Region V)</v>
      </c>
    </row>
    <row r="4304" spans="1:3">
      <c r="A4304" t="s">
        <v>9345</v>
      </c>
      <c r="B4304" t="s">
        <v>9347</v>
      </c>
      <c r="C4304" t="str">
        <f t="shared" si="67"/>
        <v>PHRehiyon ng Bikol</v>
      </c>
    </row>
    <row r="4305" spans="1:3">
      <c r="A4305" t="s">
        <v>9356</v>
      </c>
      <c r="B4305" t="s">
        <v>9357</v>
      </c>
      <c r="C4305" t="str">
        <f t="shared" si="67"/>
        <v>PHAlbay</v>
      </c>
    </row>
    <row r="4306" spans="1:3">
      <c r="A4306" t="s">
        <v>9356</v>
      </c>
      <c r="B4306" t="s">
        <v>9357</v>
      </c>
      <c r="C4306" t="str">
        <f t="shared" si="67"/>
        <v>PHAlbay</v>
      </c>
    </row>
    <row r="4307" spans="1:3">
      <c r="A4307" t="s">
        <v>9351</v>
      </c>
      <c r="B4307" t="s">
        <v>9352</v>
      </c>
      <c r="C4307" t="str">
        <f t="shared" si="67"/>
        <v>PHCamarines Norte</v>
      </c>
    </row>
    <row r="4308" spans="1:3">
      <c r="A4308" t="s">
        <v>9351</v>
      </c>
      <c r="B4308" t="s">
        <v>9353</v>
      </c>
      <c r="C4308" t="str">
        <f t="shared" si="67"/>
        <v>PHHilagang Kamarines</v>
      </c>
    </row>
    <row r="4309" spans="1:3">
      <c r="A4309" t="s">
        <v>9358</v>
      </c>
      <c r="B4309" t="s">
        <v>9360</v>
      </c>
      <c r="C4309" t="str">
        <f t="shared" si="67"/>
        <v>PHCamarines Sur</v>
      </c>
    </row>
    <row r="4310" spans="1:3">
      <c r="A4310" t="s">
        <v>9358</v>
      </c>
      <c r="B4310" t="s">
        <v>9359</v>
      </c>
      <c r="C4310" t="str">
        <f t="shared" si="67"/>
        <v>PHTimog Kamarines</v>
      </c>
    </row>
    <row r="4311" spans="1:3">
      <c r="A4311" t="s">
        <v>9348</v>
      </c>
      <c r="B4311" t="s">
        <v>9350</v>
      </c>
      <c r="C4311" t="str">
        <f t="shared" si="67"/>
        <v>PHCatanduanes</v>
      </c>
    </row>
    <row r="4312" spans="1:3">
      <c r="A4312" t="s">
        <v>9348</v>
      </c>
      <c r="B4312" t="s">
        <v>9349</v>
      </c>
      <c r="C4312" t="str">
        <f t="shared" si="67"/>
        <v>PHKatanduwanes</v>
      </c>
    </row>
    <row r="4313" spans="1:3">
      <c r="A4313" t="s">
        <v>9361</v>
      </c>
      <c r="B4313" t="s">
        <v>9362</v>
      </c>
      <c r="C4313" t="str">
        <f t="shared" si="67"/>
        <v>PHMasbate</v>
      </c>
    </row>
    <row r="4314" spans="1:3">
      <c r="A4314" t="s">
        <v>9361</v>
      </c>
      <c r="B4314" t="s">
        <v>9362</v>
      </c>
      <c r="C4314" t="str">
        <f t="shared" si="67"/>
        <v>PHMasbate</v>
      </c>
    </row>
    <row r="4315" spans="1:3">
      <c r="A4315" t="s">
        <v>9354</v>
      </c>
      <c r="B4315" t="s">
        <v>9355</v>
      </c>
      <c r="C4315" t="str">
        <f t="shared" si="67"/>
        <v>PHSorsogon</v>
      </c>
    </row>
    <row r="4316" spans="1:3">
      <c r="A4316" t="s">
        <v>9354</v>
      </c>
      <c r="B4316" t="s">
        <v>9355</v>
      </c>
      <c r="C4316" t="str">
        <f t="shared" si="67"/>
        <v>PHSorsogon</v>
      </c>
    </row>
    <row r="4317" spans="1:3">
      <c r="A4317" t="s">
        <v>9252</v>
      </c>
      <c r="B4317" t="s">
        <v>9253</v>
      </c>
      <c r="C4317" t="str">
        <f t="shared" si="67"/>
        <v>PHWestern Visayas (Region VI)</v>
      </c>
    </row>
    <row r="4318" spans="1:3">
      <c r="A4318" t="s">
        <v>9252</v>
      </c>
      <c r="B4318" t="s">
        <v>9254</v>
      </c>
      <c r="C4318" t="str">
        <f t="shared" si="67"/>
        <v>PHRehiyon ng Kanlurang Bisaya</v>
      </c>
    </row>
    <row r="4319" spans="1:3">
      <c r="A4319" t="s">
        <v>9263</v>
      </c>
      <c r="B4319" t="s">
        <v>9264</v>
      </c>
      <c r="C4319" t="str">
        <f t="shared" si="67"/>
        <v>PHAklan</v>
      </c>
    </row>
    <row r="4320" spans="1:3">
      <c r="A4320" t="s">
        <v>9263</v>
      </c>
      <c r="B4320" t="s">
        <v>9264</v>
      </c>
      <c r="C4320" t="str">
        <f t="shared" si="67"/>
        <v>PHAklan</v>
      </c>
    </row>
    <row r="4321" spans="1:3">
      <c r="A4321" t="s">
        <v>9265</v>
      </c>
      <c r="B4321" t="s">
        <v>9267</v>
      </c>
      <c r="C4321" t="str">
        <f t="shared" si="67"/>
        <v>PHAntique</v>
      </c>
    </row>
    <row r="4322" spans="1:3">
      <c r="A4322" t="s">
        <v>9265</v>
      </c>
      <c r="B4322" t="s">
        <v>9266</v>
      </c>
      <c r="C4322" t="str">
        <f t="shared" si="67"/>
        <v>PHAntike</v>
      </c>
    </row>
    <row r="4323" spans="1:3">
      <c r="A4323" t="s">
        <v>9268</v>
      </c>
      <c r="B4323" t="s">
        <v>9269</v>
      </c>
      <c r="C4323" t="str">
        <f t="shared" si="67"/>
        <v>PHCapiz</v>
      </c>
    </row>
    <row r="4324" spans="1:3">
      <c r="A4324" t="s">
        <v>9268</v>
      </c>
      <c r="B4324" t="s">
        <v>9270</v>
      </c>
      <c r="C4324" t="str">
        <f t="shared" si="67"/>
        <v>PHKapis</v>
      </c>
    </row>
    <row r="4325" spans="1:3">
      <c r="A4325" t="s">
        <v>9255</v>
      </c>
      <c r="B4325" t="s">
        <v>9257</v>
      </c>
      <c r="C4325" t="str">
        <f t="shared" si="67"/>
        <v>PHGuimaras</v>
      </c>
    </row>
    <row r="4326" spans="1:3">
      <c r="A4326" t="s">
        <v>9255</v>
      </c>
      <c r="B4326" t="s">
        <v>9256</v>
      </c>
      <c r="C4326" t="str">
        <f t="shared" si="67"/>
        <v>PHGimaras</v>
      </c>
    </row>
    <row r="4327" spans="1:3">
      <c r="A4327" t="s">
        <v>9258</v>
      </c>
      <c r="B4327" t="s">
        <v>9259</v>
      </c>
      <c r="C4327" t="str">
        <f t="shared" si="67"/>
        <v>PHIloilo</v>
      </c>
    </row>
    <row r="4328" spans="1:3">
      <c r="A4328" t="s">
        <v>9258</v>
      </c>
      <c r="B4328" t="s">
        <v>9259</v>
      </c>
      <c r="C4328" t="str">
        <f t="shared" si="67"/>
        <v>PHIloilo</v>
      </c>
    </row>
    <row r="4329" spans="1:3">
      <c r="A4329" t="s">
        <v>9260</v>
      </c>
      <c r="B4329" t="s">
        <v>9261</v>
      </c>
      <c r="C4329" t="str">
        <f t="shared" si="67"/>
        <v>PHNegros Occidental</v>
      </c>
    </row>
    <row r="4330" spans="1:3">
      <c r="A4330" t="s">
        <v>9260</v>
      </c>
      <c r="B4330" t="s">
        <v>9262</v>
      </c>
      <c r="C4330" t="str">
        <f t="shared" si="67"/>
        <v>PHKanlurang Negros</v>
      </c>
    </row>
    <row r="4331" spans="1:3">
      <c r="A4331" t="s">
        <v>9331</v>
      </c>
      <c r="B4331" t="s">
        <v>9333</v>
      </c>
      <c r="C4331" t="str">
        <f t="shared" si="67"/>
        <v>PHCentral Visayas (Region VII)</v>
      </c>
    </row>
    <row r="4332" spans="1:3">
      <c r="A4332" t="s">
        <v>9331</v>
      </c>
      <c r="B4332" t="s">
        <v>9332</v>
      </c>
      <c r="C4332" t="str">
        <f t="shared" si="67"/>
        <v>PHRehiyon ng Gitnang Bisaya</v>
      </c>
    </row>
    <row r="4333" spans="1:3">
      <c r="A4333" t="s">
        <v>9337</v>
      </c>
      <c r="B4333" t="s">
        <v>9338</v>
      </c>
      <c r="C4333" t="str">
        <f t="shared" si="67"/>
        <v>PHBohol</v>
      </c>
    </row>
    <row r="4334" spans="1:3">
      <c r="A4334" t="s">
        <v>9337</v>
      </c>
      <c r="B4334" t="s">
        <v>9338</v>
      </c>
      <c r="C4334" t="str">
        <f t="shared" si="67"/>
        <v>PHBohol</v>
      </c>
    </row>
    <row r="4335" spans="1:3">
      <c r="A4335" t="s">
        <v>9334</v>
      </c>
      <c r="B4335" t="s">
        <v>9336</v>
      </c>
      <c r="C4335" t="str">
        <f t="shared" si="67"/>
        <v>PHCebu</v>
      </c>
    </row>
    <row r="4336" spans="1:3">
      <c r="A4336" t="s">
        <v>9334</v>
      </c>
      <c r="B4336" t="s">
        <v>9335</v>
      </c>
      <c r="C4336" t="str">
        <f t="shared" si="67"/>
        <v>PHSebu</v>
      </c>
    </row>
    <row r="4337" spans="1:3">
      <c r="A4337" t="s">
        <v>9339</v>
      </c>
      <c r="B4337" t="s">
        <v>9341</v>
      </c>
      <c r="C4337" t="str">
        <f t="shared" si="67"/>
        <v>PHNegros Oriental</v>
      </c>
    </row>
    <row r="4338" spans="1:3">
      <c r="A4338" t="s">
        <v>9339</v>
      </c>
      <c r="B4338" t="s">
        <v>9340</v>
      </c>
      <c r="C4338" t="str">
        <f t="shared" si="67"/>
        <v>PHSilangang Negros</v>
      </c>
    </row>
    <row r="4339" spans="1:3">
      <c r="A4339" t="s">
        <v>9342</v>
      </c>
      <c r="B4339" t="s">
        <v>9343</v>
      </c>
      <c r="C4339" t="str">
        <f t="shared" si="67"/>
        <v>PHSiquijor</v>
      </c>
    </row>
    <row r="4340" spans="1:3">
      <c r="A4340" t="s">
        <v>9342</v>
      </c>
      <c r="B4340" t="s">
        <v>9344</v>
      </c>
      <c r="C4340" t="str">
        <f t="shared" si="67"/>
        <v>PHSikihor</v>
      </c>
    </row>
    <row r="4341" spans="1:3">
      <c r="A4341" t="s">
        <v>9220</v>
      </c>
      <c r="B4341" t="s">
        <v>9221</v>
      </c>
      <c r="C4341" t="str">
        <f t="shared" si="67"/>
        <v>PHEastern Visayas (Region VIII)</v>
      </c>
    </row>
    <row r="4342" spans="1:3">
      <c r="A4342" t="s">
        <v>9220</v>
      </c>
      <c r="B4342" t="s">
        <v>9222</v>
      </c>
      <c r="C4342" t="str">
        <f t="shared" si="67"/>
        <v>PHRehiyon ng Silangang Bisaya</v>
      </c>
    </row>
    <row r="4343" spans="1:3">
      <c r="A4343" t="s">
        <v>9228</v>
      </c>
      <c r="B4343" t="s">
        <v>9229</v>
      </c>
      <c r="C4343" t="str">
        <f t="shared" si="67"/>
        <v>PHBiliran</v>
      </c>
    </row>
    <row r="4344" spans="1:3">
      <c r="A4344" t="s">
        <v>9228</v>
      </c>
      <c r="B4344" t="s">
        <v>9229</v>
      </c>
      <c r="C4344" t="str">
        <f t="shared" si="67"/>
        <v>PHBiliran</v>
      </c>
    </row>
    <row r="4345" spans="1:3">
      <c r="A4345" t="s">
        <v>9230</v>
      </c>
      <c r="B4345" t="s">
        <v>9232</v>
      </c>
      <c r="C4345" t="str">
        <f t="shared" si="67"/>
        <v>PHEastern Samar</v>
      </c>
    </row>
    <row r="4346" spans="1:3">
      <c r="A4346" t="s">
        <v>9230</v>
      </c>
      <c r="B4346" t="s">
        <v>9231</v>
      </c>
      <c r="C4346" t="str">
        <f t="shared" si="67"/>
        <v>PHSilangang Samar</v>
      </c>
    </row>
    <row r="4347" spans="1:3">
      <c r="A4347" t="s">
        <v>9223</v>
      </c>
      <c r="B4347" t="s">
        <v>9224</v>
      </c>
      <c r="C4347" t="str">
        <f t="shared" si="67"/>
        <v>PHLeyte</v>
      </c>
    </row>
    <row r="4348" spans="1:3">
      <c r="A4348" t="s">
        <v>9223</v>
      </c>
      <c r="B4348" t="s">
        <v>9224</v>
      </c>
      <c r="C4348" t="str">
        <f t="shared" si="67"/>
        <v>PHLeyte</v>
      </c>
    </row>
    <row r="4349" spans="1:3">
      <c r="A4349" t="s">
        <v>9233</v>
      </c>
      <c r="B4349" t="s">
        <v>9234</v>
      </c>
      <c r="C4349" t="str">
        <f t="shared" si="67"/>
        <v>PHNorthern Samar</v>
      </c>
    </row>
    <row r="4350" spans="1:3">
      <c r="A4350" t="s">
        <v>9233</v>
      </c>
      <c r="B4350" t="s">
        <v>9235</v>
      </c>
      <c r="C4350" t="str">
        <f t="shared" si="67"/>
        <v>PHHilagang Samar</v>
      </c>
    </row>
    <row r="4351" spans="1:3">
      <c r="A4351" t="s">
        <v>9225</v>
      </c>
      <c r="B4351" t="s">
        <v>9226</v>
      </c>
      <c r="C4351" t="str">
        <f t="shared" si="67"/>
        <v>PHSouthern Leyte</v>
      </c>
    </row>
    <row r="4352" spans="1:3">
      <c r="A4352" t="s">
        <v>9225</v>
      </c>
      <c r="B4352" t="s">
        <v>9227</v>
      </c>
      <c r="C4352" t="str">
        <f t="shared" si="67"/>
        <v>PHKatimogang Leyte</v>
      </c>
    </row>
    <row r="4353" spans="1:3">
      <c r="A4353" t="s">
        <v>9236</v>
      </c>
      <c r="B4353" t="s">
        <v>9237</v>
      </c>
      <c r="C4353" t="str">
        <f t="shared" si="67"/>
        <v>PHSamar</v>
      </c>
    </row>
    <row r="4354" spans="1:3">
      <c r="A4354" t="s">
        <v>9236</v>
      </c>
      <c r="B4354" t="s">
        <v>9237</v>
      </c>
      <c r="C4354" t="str">
        <f t="shared" si="67"/>
        <v>PHSamar</v>
      </c>
    </row>
    <row r="4355" spans="1:3">
      <c r="A4355" t="s">
        <v>9363</v>
      </c>
      <c r="B4355" t="s">
        <v>9365</v>
      </c>
      <c r="C4355" t="str">
        <f t="shared" ref="C4355:C4418" si="68">LEFT(A4355,2)&amp;B4355</f>
        <v>PHZamboanga Peninsula (Region IX)</v>
      </c>
    </row>
    <row r="4356" spans="1:3">
      <c r="A4356" t="s">
        <v>9363</v>
      </c>
      <c r="B4356" t="s">
        <v>9364</v>
      </c>
      <c r="C4356" t="str">
        <f t="shared" si="68"/>
        <v>PHRehiyon ng Tangway ng Sambuwangga</v>
      </c>
    </row>
    <row r="4357" spans="1:3">
      <c r="A4357" t="s">
        <v>9375</v>
      </c>
      <c r="B4357" t="s">
        <v>9376</v>
      </c>
      <c r="C4357" t="str">
        <f t="shared" si="68"/>
        <v>PHBasilan</v>
      </c>
    </row>
    <row r="4358" spans="1:3">
      <c r="A4358" t="s">
        <v>9375</v>
      </c>
      <c r="B4358" t="s">
        <v>9376</v>
      </c>
      <c r="C4358" t="str">
        <f t="shared" si="68"/>
        <v>PHBasilan</v>
      </c>
    </row>
    <row r="4359" spans="1:3">
      <c r="A4359" t="s">
        <v>9369</v>
      </c>
      <c r="B4359" t="s">
        <v>9370</v>
      </c>
      <c r="C4359" t="str">
        <f t="shared" si="68"/>
        <v>PHZamboanga del Norte</v>
      </c>
    </row>
    <row r="4360" spans="1:3">
      <c r="A4360" t="s">
        <v>9369</v>
      </c>
      <c r="B4360" t="s">
        <v>9371</v>
      </c>
      <c r="C4360" t="str">
        <f t="shared" si="68"/>
        <v>PHHilagang Sambuwangga</v>
      </c>
    </row>
    <row r="4361" spans="1:3">
      <c r="A4361" t="s">
        <v>9366</v>
      </c>
      <c r="B4361" t="s">
        <v>9367</v>
      </c>
      <c r="C4361" t="str">
        <f t="shared" si="68"/>
        <v>PHZamboanga del Sur</v>
      </c>
    </row>
    <row r="4362" spans="1:3">
      <c r="A4362" t="s">
        <v>9366</v>
      </c>
      <c r="B4362" t="s">
        <v>9368</v>
      </c>
      <c r="C4362" t="str">
        <f t="shared" si="68"/>
        <v>PHTimog Sambuwangga</v>
      </c>
    </row>
    <row r="4363" spans="1:3">
      <c r="A4363" t="s">
        <v>9372</v>
      </c>
      <c r="B4363" t="s">
        <v>9374</v>
      </c>
      <c r="C4363" t="str">
        <f t="shared" si="68"/>
        <v>PHZamboanga Sibugay</v>
      </c>
    </row>
    <row r="4364" spans="1:3">
      <c r="A4364" t="s">
        <v>9372</v>
      </c>
      <c r="B4364" t="s">
        <v>9373</v>
      </c>
      <c r="C4364" t="str">
        <f t="shared" si="68"/>
        <v>PHSambuwangga Sibugay</v>
      </c>
    </row>
    <row r="4365" spans="1:3">
      <c r="A4365" t="s">
        <v>9238</v>
      </c>
      <c r="B4365" t="s">
        <v>9239</v>
      </c>
      <c r="C4365" t="str">
        <f t="shared" si="68"/>
        <v>PHNorthern Mindanao (Region X)</v>
      </c>
    </row>
    <row r="4366" spans="1:3">
      <c r="A4366" t="s">
        <v>9238</v>
      </c>
      <c r="B4366" t="s">
        <v>9240</v>
      </c>
      <c r="C4366" t="str">
        <f t="shared" si="68"/>
        <v>PHRehiyon ng Hilagang Mindanaw</v>
      </c>
    </row>
    <row r="4367" spans="1:3">
      <c r="A4367" t="s">
        <v>9250</v>
      </c>
      <c r="B4367" t="s">
        <v>9251</v>
      </c>
      <c r="C4367" t="str">
        <f t="shared" si="68"/>
        <v>PHBukidnon</v>
      </c>
    </row>
    <row r="4368" spans="1:3">
      <c r="A4368" t="s">
        <v>9250</v>
      </c>
      <c r="B4368" t="s">
        <v>9251</v>
      </c>
      <c r="C4368" t="str">
        <f t="shared" si="68"/>
        <v>PHBukidnon</v>
      </c>
    </row>
    <row r="4369" spans="1:3">
      <c r="A4369" t="s">
        <v>9247</v>
      </c>
      <c r="B4369" t="s">
        <v>9249</v>
      </c>
      <c r="C4369" t="str">
        <f t="shared" si="68"/>
        <v>PHCamiguin</v>
      </c>
    </row>
    <row r="4370" spans="1:3">
      <c r="A4370" t="s">
        <v>9247</v>
      </c>
      <c r="B4370" t="s">
        <v>9248</v>
      </c>
      <c r="C4370" t="str">
        <f t="shared" si="68"/>
        <v>PHKamigin</v>
      </c>
    </row>
    <row r="4371" spans="1:3">
      <c r="A4371" t="s">
        <v>9244</v>
      </c>
      <c r="B4371" t="s">
        <v>9245</v>
      </c>
      <c r="C4371" t="str">
        <f t="shared" si="68"/>
        <v>PHMisamis Occidental</v>
      </c>
    </row>
    <row r="4372" spans="1:3">
      <c r="A4372" t="s">
        <v>9244</v>
      </c>
      <c r="B4372" t="s">
        <v>9246</v>
      </c>
      <c r="C4372" t="str">
        <f t="shared" si="68"/>
        <v>PHKanlurang Misamis</v>
      </c>
    </row>
    <row r="4373" spans="1:3">
      <c r="A4373" t="s">
        <v>9241</v>
      </c>
      <c r="B4373" t="s">
        <v>9242</v>
      </c>
      <c r="C4373" t="str">
        <f t="shared" si="68"/>
        <v>PHMisamis Oriental</v>
      </c>
    </row>
    <row r="4374" spans="1:3">
      <c r="A4374" t="s">
        <v>9241</v>
      </c>
      <c r="B4374" t="s">
        <v>9243</v>
      </c>
      <c r="C4374" t="str">
        <f t="shared" si="68"/>
        <v>PHSilangang Misamis</v>
      </c>
    </row>
    <row r="4375" spans="1:3">
      <c r="A4375" t="s">
        <v>9271</v>
      </c>
      <c r="B4375" t="s">
        <v>9272</v>
      </c>
      <c r="C4375" t="str">
        <f t="shared" si="68"/>
        <v>PHDavao (Region XI)</v>
      </c>
    </row>
    <row r="4376" spans="1:3">
      <c r="A4376" t="s">
        <v>9271</v>
      </c>
      <c r="B4376" t="s">
        <v>9273</v>
      </c>
      <c r="C4376" t="str">
        <f t="shared" si="68"/>
        <v>PHRehiyon ng Dabaw</v>
      </c>
    </row>
    <row r="4377" spans="1:3">
      <c r="A4377" t="s">
        <v>9282</v>
      </c>
      <c r="B4377" t="s">
        <v>9284</v>
      </c>
      <c r="C4377" t="str">
        <f t="shared" si="68"/>
        <v>PHCompostela Valley</v>
      </c>
    </row>
    <row r="4378" spans="1:3">
      <c r="A4378" t="s">
        <v>9282</v>
      </c>
      <c r="B4378" t="s">
        <v>9283</v>
      </c>
      <c r="C4378" t="str">
        <f t="shared" si="68"/>
        <v>PHLambak ng Kompostela</v>
      </c>
    </row>
    <row r="4379" spans="1:3">
      <c r="A4379" t="s">
        <v>9276</v>
      </c>
      <c r="B4379" t="s">
        <v>9278</v>
      </c>
      <c r="C4379" t="str">
        <f t="shared" si="68"/>
        <v>PHDavao Oriental</v>
      </c>
    </row>
    <row r="4380" spans="1:3">
      <c r="A4380" t="s">
        <v>9276</v>
      </c>
      <c r="B4380" t="s">
        <v>9277</v>
      </c>
      <c r="C4380" t="str">
        <f t="shared" si="68"/>
        <v>PHSilangang Dabaw</v>
      </c>
    </row>
    <row r="4381" spans="1:3">
      <c r="A4381" t="s">
        <v>9279</v>
      </c>
      <c r="B4381" t="s">
        <v>9281</v>
      </c>
      <c r="C4381" t="str">
        <f t="shared" si="68"/>
        <v>PHDavao del Sur</v>
      </c>
    </row>
    <row r="4382" spans="1:3">
      <c r="A4382" t="s">
        <v>9279</v>
      </c>
      <c r="B4382" t="s">
        <v>9280</v>
      </c>
      <c r="C4382" t="str">
        <f t="shared" si="68"/>
        <v>PHTimog Dabaw</v>
      </c>
    </row>
    <row r="4383" spans="1:3">
      <c r="A4383" t="s">
        <v>9285</v>
      </c>
      <c r="B4383" t="s">
        <v>9287</v>
      </c>
      <c r="C4383" t="str">
        <f t="shared" si="68"/>
        <v>PHDavao del Norte</v>
      </c>
    </row>
    <row r="4384" spans="1:3">
      <c r="A4384" t="s">
        <v>9285</v>
      </c>
      <c r="B4384" t="s">
        <v>9286</v>
      </c>
      <c r="C4384" t="str">
        <f t="shared" si="68"/>
        <v>PHHilagang Dabaw</v>
      </c>
    </row>
    <row r="4385" spans="1:3">
      <c r="A4385" t="s">
        <v>9291</v>
      </c>
      <c r="B4385" t="s">
        <v>9292</v>
      </c>
      <c r="C4385" t="str">
        <f t="shared" si="68"/>
        <v>PHDavao Occidental</v>
      </c>
    </row>
    <row r="4386" spans="1:3">
      <c r="A4386" t="s">
        <v>9291</v>
      </c>
      <c r="B4386" t="s">
        <v>9293</v>
      </c>
      <c r="C4386" t="str">
        <f t="shared" si="68"/>
        <v>PHKanlurang Dabaw</v>
      </c>
    </row>
    <row r="4387" spans="1:3">
      <c r="A4387" t="s">
        <v>9274</v>
      </c>
      <c r="B4387" t="s">
        <v>9275</v>
      </c>
      <c r="C4387" t="str">
        <f t="shared" si="68"/>
        <v>PHSarangani</v>
      </c>
    </row>
    <row r="4388" spans="1:3">
      <c r="A4388" t="s">
        <v>9274</v>
      </c>
      <c r="B4388" t="s">
        <v>9275</v>
      </c>
      <c r="C4388" t="str">
        <f t="shared" si="68"/>
        <v>PHSarangani</v>
      </c>
    </row>
    <row r="4389" spans="1:3">
      <c r="A4389" t="s">
        <v>9288</v>
      </c>
      <c r="B4389" t="s">
        <v>9290</v>
      </c>
      <c r="C4389" t="str">
        <f t="shared" si="68"/>
        <v>PHSouth Cotabato</v>
      </c>
    </row>
    <row r="4390" spans="1:3">
      <c r="A4390" t="s">
        <v>9288</v>
      </c>
      <c r="B4390" t="s">
        <v>9289</v>
      </c>
      <c r="C4390" t="str">
        <f t="shared" si="68"/>
        <v>PHTimog Kotabato</v>
      </c>
    </row>
    <row r="4391" spans="1:3">
      <c r="A4391" t="s">
        <v>9377</v>
      </c>
      <c r="B4391" t="s">
        <v>9378</v>
      </c>
      <c r="C4391" t="str">
        <f t="shared" si="68"/>
        <v>PHSoccsksargen (Region XII)</v>
      </c>
    </row>
    <row r="4392" spans="1:3">
      <c r="A4392" t="s">
        <v>9377</v>
      </c>
      <c r="B4392" t="s">
        <v>9379</v>
      </c>
      <c r="C4392" t="str">
        <f t="shared" si="68"/>
        <v>PHRehiyon ng Soccsksargen</v>
      </c>
    </row>
    <row r="4393" spans="1:3">
      <c r="A4393" t="s">
        <v>9380</v>
      </c>
      <c r="B4393" t="s">
        <v>9381</v>
      </c>
      <c r="C4393" t="str">
        <f t="shared" si="68"/>
        <v>PHLanao del Norte</v>
      </c>
    </row>
    <row r="4394" spans="1:3">
      <c r="A4394" t="s">
        <v>9380</v>
      </c>
      <c r="B4394" t="s">
        <v>9382</v>
      </c>
      <c r="C4394" t="str">
        <f t="shared" si="68"/>
        <v>PHHilagang Lanaw</v>
      </c>
    </row>
    <row r="4395" spans="1:3">
      <c r="A4395" t="s">
        <v>9385</v>
      </c>
      <c r="B4395" t="s">
        <v>9386</v>
      </c>
      <c r="C4395" t="str">
        <f t="shared" si="68"/>
        <v>PHCotabato</v>
      </c>
    </row>
    <row r="4396" spans="1:3">
      <c r="A4396" t="s">
        <v>9385</v>
      </c>
      <c r="B4396" t="s">
        <v>9387</v>
      </c>
      <c r="C4396" t="str">
        <f t="shared" si="68"/>
        <v>PHKotabato</v>
      </c>
    </row>
    <row r="4397" spans="1:3">
      <c r="A4397" t="s">
        <v>9383</v>
      </c>
      <c r="B4397" t="s">
        <v>9384</v>
      </c>
      <c r="C4397" t="str">
        <f t="shared" si="68"/>
        <v>PHSultan Kudarat</v>
      </c>
    </row>
    <row r="4398" spans="1:3">
      <c r="A4398" t="s">
        <v>9383</v>
      </c>
      <c r="B4398" t="s">
        <v>9384</v>
      </c>
      <c r="C4398" t="str">
        <f t="shared" si="68"/>
        <v>PHSultan Kudarat</v>
      </c>
    </row>
    <row r="4399" spans="1:3">
      <c r="A4399" t="s">
        <v>9294</v>
      </c>
      <c r="B4399" t="s">
        <v>9295</v>
      </c>
      <c r="C4399" t="str">
        <f t="shared" si="68"/>
        <v>PHCaraga (Region XIII)</v>
      </c>
    </row>
    <row r="4400" spans="1:3">
      <c r="A4400" t="s">
        <v>9294</v>
      </c>
      <c r="B4400" t="s">
        <v>9296</v>
      </c>
      <c r="C4400" t="str">
        <f t="shared" si="68"/>
        <v>PHRehiyon ng Karaga</v>
      </c>
    </row>
    <row r="4401" spans="1:3">
      <c r="A4401" t="s">
        <v>9306</v>
      </c>
      <c r="B4401" t="s">
        <v>9307</v>
      </c>
      <c r="C4401" t="str">
        <f t="shared" si="68"/>
        <v>PHAgusan del Norte</v>
      </c>
    </row>
    <row r="4402" spans="1:3">
      <c r="A4402" t="s">
        <v>9306</v>
      </c>
      <c r="B4402" t="s">
        <v>9308</v>
      </c>
      <c r="C4402" t="str">
        <f t="shared" si="68"/>
        <v>PHHilagang Agusan</v>
      </c>
    </row>
    <row r="4403" spans="1:3">
      <c r="A4403" t="s">
        <v>9303</v>
      </c>
      <c r="B4403" t="s">
        <v>9304</v>
      </c>
      <c r="C4403" t="str">
        <f t="shared" si="68"/>
        <v>PHAgusan del Sur</v>
      </c>
    </row>
    <row r="4404" spans="1:3">
      <c r="A4404" t="s">
        <v>9303</v>
      </c>
      <c r="B4404" t="s">
        <v>9305</v>
      </c>
      <c r="C4404" t="str">
        <f t="shared" si="68"/>
        <v>PHTimog Agusan</v>
      </c>
    </row>
    <row r="4405" spans="1:3">
      <c r="A4405" t="s">
        <v>9309</v>
      </c>
      <c r="B4405" t="s">
        <v>9310</v>
      </c>
      <c r="C4405" t="str">
        <f t="shared" si="68"/>
        <v>PHDinagat Islands</v>
      </c>
    </row>
    <row r="4406" spans="1:3">
      <c r="A4406" t="s">
        <v>9309</v>
      </c>
      <c r="B4406" t="s">
        <v>9311</v>
      </c>
      <c r="C4406" t="str">
        <f t="shared" si="68"/>
        <v>PHPulo ng Dinagat</v>
      </c>
    </row>
    <row r="4407" spans="1:3">
      <c r="A4407" t="s">
        <v>9297</v>
      </c>
      <c r="B4407" t="s">
        <v>9299</v>
      </c>
      <c r="C4407" t="str">
        <f t="shared" si="68"/>
        <v>PHSurigao del Norte</v>
      </c>
    </row>
    <row r="4408" spans="1:3">
      <c r="A4408" t="s">
        <v>9297</v>
      </c>
      <c r="B4408" t="s">
        <v>9298</v>
      </c>
      <c r="C4408" t="str">
        <f t="shared" si="68"/>
        <v>PHHilagang Surigaw</v>
      </c>
    </row>
    <row r="4409" spans="1:3">
      <c r="A4409" t="s">
        <v>9300</v>
      </c>
      <c r="B4409" t="s">
        <v>9302</v>
      </c>
      <c r="C4409" t="str">
        <f t="shared" si="68"/>
        <v>PHSurigao del Sur</v>
      </c>
    </row>
    <row r="4410" spans="1:3">
      <c r="A4410" t="s">
        <v>9300</v>
      </c>
      <c r="B4410" t="s">
        <v>9301</v>
      </c>
      <c r="C4410" t="str">
        <f t="shared" si="68"/>
        <v>PHTimog Surigaw</v>
      </c>
    </row>
    <row r="4411" spans="1:3">
      <c r="A4411" t="s">
        <v>9388</v>
      </c>
      <c r="B4411" t="s">
        <v>9390</v>
      </c>
      <c r="C4411" t="str">
        <f t="shared" si="68"/>
        <v>PHAutonomous Region in Muslim Mindanao (ARMM)</v>
      </c>
    </row>
    <row r="4412" spans="1:3">
      <c r="A4412" t="s">
        <v>9388</v>
      </c>
      <c r="B4412" t="s">
        <v>9389</v>
      </c>
      <c r="C4412" t="str">
        <f t="shared" si="68"/>
        <v>PHNagsasariling Rehiyon ng Muslim sa Mindanaw</v>
      </c>
    </row>
    <row r="4413" spans="1:3">
      <c r="A4413" t="s">
        <v>9391</v>
      </c>
      <c r="B4413" t="s">
        <v>9392</v>
      </c>
      <c r="C4413" t="str">
        <f t="shared" si="68"/>
        <v>PHLanao del Sur</v>
      </c>
    </row>
    <row r="4414" spans="1:3">
      <c r="A4414" t="s">
        <v>9391</v>
      </c>
      <c r="B4414" t="s">
        <v>9393</v>
      </c>
      <c r="C4414" t="str">
        <f t="shared" si="68"/>
        <v>PHTimog Lanaw</v>
      </c>
    </row>
    <row r="4415" spans="1:3">
      <c r="A4415" t="s">
        <v>9394</v>
      </c>
      <c r="B4415" t="s">
        <v>9396</v>
      </c>
      <c r="C4415" t="str">
        <f t="shared" si="68"/>
        <v>PHMaguindanao</v>
      </c>
    </row>
    <row r="4416" spans="1:3">
      <c r="A4416" t="s">
        <v>9394</v>
      </c>
      <c r="B4416" t="s">
        <v>9395</v>
      </c>
      <c r="C4416" t="str">
        <f t="shared" si="68"/>
        <v>PHMagindanaw</v>
      </c>
    </row>
    <row r="4417" spans="1:3">
      <c r="A4417" t="s">
        <v>9399</v>
      </c>
      <c r="B4417" t="s">
        <v>9400</v>
      </c>
      <c r="C4417" t="str">
        <f t="shared" si="68"/>
        <v>PHSulu</v>
      </c>
    </row>
    <row r="4418" spans="1:3">
      <c r="A4418" t="s">
        <v>9399</v>
      </c>
      <c r="B4418" t="s">
        <v>9400</v>
      </c>
      <c r="C4418" t="str">
        <f t="shared" si="68"/>
        <v>PHSulu</v>
      </c>
    </row>
    <row r="4419" spans="1:3">
      <c r="A4419" t="s">
        <v>9397</v>
      </c>
      <c r="B4419" t="s">
        <v>9398</v>
      </c>
      <c r="C4419" t="str">
        <f t="shared" ref="C4419:C4482" si="69">LEFT(A4419,2)&amp;B4419</f>
        <v>PHTawi-Tawi</v>
      </c>
    </row>
    <row r="4420" spans="1:3">
      <c r="A4420" t="s">
        <v>9397</v>
      </c>
      <c r="B4420" t="s">
        <v>9398</v>
      </c>
      <c r="C4420" t="str">
        <f t="shared" si="69"/>
        <v>PHTawi-Tawi</v>
      </c>
    </row>
    <row r="4421" spans="1:3">
      <c r="A4421" t="s">
        <v>9401</v>
      </c>
      <c r="B4421" t="s">
        <v>9402</v>
      </c>
      <c r="C4421" t="str">
        <f t="shared" si="69"/>
        <v>PHCordillera Administrative Region (CAR)</v>
      </c>
    </row>
    <row r="4422" spans="1:3">
      <c r="A4422" t="s">
        <v>9401</v>
      </c>
      <c r="B4422" t="s">
        <v>9403</v>
      </c>
      <c r="C4422" t="str">
        <f t="shared" si="69"/>
        <v>PHRehiyon ng Administratibo ng Kordilyera</v>
      </c>
    </row>
    <row r="4423" spans="1:3">
      <c r="A4423" t="s">
        <v>9404</v>
      </c>
      <c r="B4423" t="s">
        <v>9405</v>
      </c>
      <c r="C4423" t="str">
        <f t="shared" si="69"/>
        <v>PHAbra</v>
      </c>
    </row>
    <row r="4424" spans="1:3">
      <c r="A4424" t="s">
        <v>9404</v>
      </c>
      <c r="B4424" t="s">
        <v>9405</v>
      </c>
      <c r="C4424" t="str">
        <f t="shared" si="69"/>
        <v>PHAbra</v>
      </c>
    </row>
    <row r="4425" spans="1:3">
      <c r="A4425" t="s">
        <v>9412</v>
      </c>
      <c r="B4425" t="s">
        <v>9413</v>
      </c>
      <c r="C4425" t="str">
        <f t="shared" si="69"/>
        <v>PHApayao</v>
      </c>
    </row>
    <row r="4426" spans="1:3">
      <c r="A4426" t="s">
        <v>9412</v>
      </c>
      <c r="B4426" t="s">
        <v>9414</v>
      </c>
      <c r="C4426" t="str">
        <f t="shared" si="69"/>
        <v>PHApayaw</v>
      </c>
    </row>
    <row r="4427" spans="1:3">
      <c r="A4427" t="s">
        <v>9406</v>
      </c>
      <c r="B4427" t="s">
        <v>9408</v>
      </c>
      <c r="C4427" t="str">
        <f t="shared" si="69"/>
        <v>PHBenguet</v>
      </c>
    </row>
    <row r="4428" spans="1:3">
      <c r="A4428" t="s">
        <v>9406</v>
      </c>
      <c r="B4428" t="s">
        <v>9407</v>
      </c>
      <c r="C4428" t="str">
        <f t="shared" si="69"/>
        <v>PHBenget</v>
      </c>
    </row>
    <row r="4429" spans="1:3">
      <c r="A4429" t="s">
        <v>9415</v>
      </c>
      <c r="B4429" t="s">
        <v>9417</v>
      </c>
      <c r="C4429" t="str">
        <f t="shared" si="69"/>
        <v>PHIfugao</v>
      </c>
    </row>
    <row r="4430" spans="1:3">
      <c r="A4430" t="s">
        <v>9415</v>
      </c>
      <c r="B4430" t="s">
        <v>9416</v>
      </c>
      <c r="C4430" t="str">
        <f t="shared" si="69"/>
        <v>PHIpugaw</v>
      </c>
    </row>
    <row r="4431" spans="1:3">
      <c r="A4431" t="s">
        <v>9418</v>
      </c>
      <c r="B4431" t="s">
        <v>9419</v>
      </c>
      <c r="C4431" t="str">
        <f t="shared" si="69"/>
        <v>PHKalinga</v>
      </c>
    </row>
    <row r="4432" spans="1:3">
      <c r="A4432" t="s">
        <v>9418</v>
      </c>
      <c r="B4432" t="s">
        <v>9419</v>
      </c>
      <c r="C4432" t="str">
        <f t="shared" si="69"/>
        <v>PHKalinga</v>
      </c>
    </row>
    <row r="4433" spans="1:3">
      <c r="A4433" t="s">
        <v>9409</v>
      </c>
      <c r="B4433" t="s">
        <v>9410</v>
      </c>
      <c r="C4433" t="str">
        <f t="shared" si="69"/>
        <v>PHMountain Province</v>
      </c>
    </row>
    <row r="4434" spans="1:3">
      <c r="A4434" t="s">
        <v>9409</v>
      </c>
      <c r="B4434" t="s">
        <v>9411</v>
      </c>
      <c r="C4434" t="str">
        <f t="shared" si="69"/>
        <v>PHLalawigang Bulubundukin</v>
      </c>
    </row>
    <row r="4435" spans="1:3">
      <c r="A4435" t="s">
        <v>9420</v>
      </c>
      <c r="B4435" t="s">
        <v>9421</v>
      </c>
      <c r="C4435" t="str">
        <f t="shared" si="69"/>
        <v>PHCalabarzon (Region IV-A)</v>
      </c>
    </row>
    <row r="4436" spans="1:3">
      <c r="A4436" t="s">
        <v>9420</v>
      </c>
      <c r="B4436" t="s">
        <v>9422</v>
      </c>
      <c r="C4436" t="str">
        <f t="shared" si="69"/>
        <v>PHRehiyon ng Calabarzon</v>
      </c>
    </row>
    <row r="4437" spans="1:3">
      <c r="A4437" t="s">
        <v>9426</v>
      </c>
      <c r="B4437" t="s">
        <v>9427</v>
      </c>
      <c r="C4437" t="str">
        <f t="shared" si="69"/>
        <v>PHBatangas</v>
      </c>
    </row>
    <row r="4438" spans="1:3">
      <c r="A4438" t="s">
        <v>9426</v>
      </c>
      <c r="B4438" t="s">
        <v>9427</v>
      </c>
      <c r="C4438" t="str">
        <f t="shared" si="69"/>
        <v>PHBatangas</v>
      </c>
    </row>
    <row r="4439" spans="1:3">
      <c r="A4439" t="s">
        <v>9428</v>
      </c>
      <c r="B4439" t="s">
        <v>9429</v>
      </c>
      <c r="C4439" t="str">
        <f t="shared" si="69"/>
        <v>PHCavite</v>
      </c>
    </row>
    <row r="4440" spans="1:3">
      <c r="A4440" t="s">
        <v>9428</v>
      </c>
      <c r="B4440" t="s">
        <v>9430</v>
      </c>
      <c r="C4440" t="str">
        <f t="shared" si="69"/>
        <v>PHKabite</v>
      </c>
    </row>
    <row r="4441" spans="1:3">
      <c r="A4441" t="s">
        <v>9431</v>
      </c>
      <c r="B4441" t="s">
        <v>9432</v>
      </c>
      <c r="C4441" t="str">
        <f t="shared" si="69"/>
        <v>PHLaguna</v>
      </c>
    </row>
    <row r="4442" spans="1:3">
      <c r="A4442" t="s">
        <v>9431</v>
      </c>
      <c r="B4442" t="s">
        <v>9432</v>
      </c>
      <c r="C4442" t="str">
        <f t="shared" si="69"/>
        <v>PHLaguna</v>
      </c>
    </row>
    <row r="4443" spans="1:3">
      <c r="A4443" t="s">
        <v>9433</v>
      </c>
      <c r="B4443" t="s">
        <v>9435</v>
      </c>
      <c r="C4443" t="str">
        <f t="shared" si="69"/>
        <v>PHQuezon</v>
      </c>
    </row>
    <row r="4444" spans="1:3">
      <c r="A4444" t="s">
        <v>9433</v>
      </c>
      <c r="B4444" t="s">
        <v>9434</v>
      </c>
      <c r="C4444" t="str">
        <f t="shared" si="69"/>
        <v>PHKeson</v>
      </c>
    </row>
    <row r="4445" spans="1:3">
      <c r="A4445" t="s">
        <v>9423</v>
      </c>
      <c r="B4445" t="s">
        <v>9425</v>
      </c>
      <c r="C4445" t="str">
        <f t="shared" si="69"/>
        <v>PHRizal</v>
      </c>
    </row>
    <row r="4446" spans="1:3">
      <c r="A4446" t="s">
        <v>9423</v>
      </c>
      <c r="B4446" t="s">
        <v>9424</v>
      </c>
      <c r="C4446" t="str">
        <f t="shared" si="69"/>
        <v>PHRisal</v>
      </c>
    </row>
    <row r="4447" spans="1:3">
      <c r="A4447" t="s">
        <v>9436</v>
      </c>
      <c r="B4447" t="s">
        <v>9437</v>
      </c>
      <c r="C4447" t="str">
        <f t="shared" si="69"/>
        <v>PHMimaropa (Region IV-B)</v>
      </c>
    </row>
    <row r="4448" spans="1:3">
      <c r="A4448" t="s">
        <v>9436</v>
      </c>
      <c r="B4448" t="s">
        <v>9438</v>
      </c>
      <c r="C4448" t="str">
        <f t="shared" si="69"/>
        <v>PHRehiyon ng Mimaropa</v>
      </c>
    </row>
    <row r="4449" spans="1:3">
      <c r="A4449" t="s">
        <v>9446</v>
      </c>
      <c r="B4449" t="s">
        <v>9448</v>
      </c>
      <c r="C4449" t="str">
        <f t="shared" si="69"/>
        <v>PHMarinduque</v>
      </c>
    </row>
    <row r="4450" spans="1:3">
      <c r="A4450" t="s">
        <v>9446</v>
      </c>
      <c r="B4450" t="s">
        <v>9447</v>
      </c>
      <c r="C4450" t="str">
        <f t="shared" si="69"/>
        <v>PHMarinduke</v>
      </c>
    </row>
    <row r="4451" spans="1:3">
      <c r="A4451" t="s">
        <v>9449</v>
      </c>
      <c r="B4451" t="s">
        <v>9450</v>
      </c>
      <c r="C4451" t="str">
        <f t="shared" si="69"/>
        <v>PHMindoro Occidental</v>
      </c>
    </row>
    <row r="4452" spans="1:3">
      <c r="A4452" t="s">
        <v>9449</v>
      </c>
      <c r="B4452" t="s">
        <v>9451</v>
      </c>
      <c r="C4452" t="str">
        <f t="shared" si="69"/>
        <v>PHKanlurang Mindoro</v>
      </c>
    </row>
    <row r="4453" spans="1:3">
      <c r="A4453" t="s">
        <v>9439</v>
      </c>
      <c r="B4453" t="s">
        <v>9441</v>
      </c>
      <c r="C4453" t="str">
        <f t="shared" si="69"/>
        <v>PHMindoro Oriental</v>
      </c>
    </row>
    <row r="4454" spans="1:3">
      <c r="A4454" t="s">
        <v>9439</v>
      </c>
      <c r="B4454" t="s">
        <v>9440</v>
      </c>
      <c r="C4454" t="str">
        <f t="shared" si="69"/>
        <v>PHSilangang Mindoro</v>
      </c>
    </row>
    <row r="4455" spans="1:3">
      <c r="A4455" t="s">
        <v>9442</v>
      </c>
      <c r="B4455" t="s">
        <v>9443</v>
      </c>
      <c r="C4455" t="str">
        <f t="shared" si="69"/>
        <v>PHPalawan</v>
      </c>
    </row>
    <row r="4456" spans="1:3">
      <c r="A4456" t="s">
        <v>9442</v>
      </c>
      <c r="B4456" t="s">
        <v>9443</v>
      </c>
      <c r="C4456" t="str">
        <f t="shared" si="69"/>
        <v>PHPalawan</v>
      </c>
    </row>
    <row r="4457" spans="1:3">
      <c r="A4457" t="s">
        <v>9444</v>
      </c>
      <c r="B4457" t="s">
        <v>9445</v>
      </c>
      <c r="C4457" t="str">
        <f t="shared" si="69"/>
        <v>PHRomblon</v>
      </c>
    </row>
    <row r="4458" spans="1:3">
      <c r="A4458" t="s">
        <v>9444</v>
      </c>
      <c r="B4458" t="s">
        <v>9445</v>
      </c>
      <c r="C4458" t="str">
        <f t="shared" si="69"/>
        <v>PHRomblon</v>
      </c>
    </row>
    <row r="4459" spans="1:3">
      <c r="A4459" t="s">
        <v>9452</v>
      </c>
      <c r="B4459" t="s">
        <v>9454</v>
      </c>
      <c r="C4459" t="str">
        <f t="shared" si="69"/>
        <v>PKGilgit-Baltistan</v>
      </c>
    </row>
    <row r="4460" spans="1:3">
      <c r="A4460" t="s">
        <v>9452</v>
      </c>
      <c r="B4460" t="s">
        <v>9453</v>
      </c>
      <c r="C4460" t="str">
        <f t="shared" si="69"/>
        <v>PKGilgit-Baltistān</v>
      </c>
    </row>
    <row r="4461" spans="1:3">
      <c r="A4461" t="s">
        <v>9462</v>
      </c>
      <c r="B4461" t="s">
        <v>13734</v>
      </c>
      <c r="C4461" t="str">
        <f t="shared" si="69"/>
        <v>PKAzad Jammu and Kashmir</v>
      </c>
    </row>
    <row r="4462" spans="1:3">
      <c r="A4462" t="s">
        <v>9462</v>
      </c>
      <c r="B4462" t="s">
        <v>13735</v>
      </c>
      <c r="C4462" t="str">
        <f t="shared" si="69"/>
        <v>PKĀzād Jammūñ o Kashmīr</v>
      </c>
    </row>
    <row r="4463" spans="1:3">
      <c r="A4463" t="s">
        <v>9466</v>
      </c>
      <c r="B4463" t="s">
        <v>9468</v>
      </c>
      <c r="C4463" t="str">
        <f t="shared" si="69"/>
        <v>PKIslamabad</v>
      </c>
    </row>
    <row r="4464" spans="1:3">
      <c r="A4464" t="s">
        <v>9466</v>
      </c>
      <c r="B4464" t="s">
        <v>9467</v>
      </c>
      <c r="C4464" t="str">
        <f t="shared" si="69"/>
        <v>PKIslāmābād</v>
      </c>
    </row>
    <row r="4465" spans="1:3">
      <c r="A4465" t="s">
        <v>9463</v>
      </c>
      <c r="B4465" t="s">
        <v>9464</v>
      </c>
      <c r="C4465" t="str">
        <f t="shared" si="69"/>
        <v>PKBalochistan</v>
      </c>
    </row>
    <row r="4466" spans="1:3">
      <c r="A4466" t="s">
        <v>9463</v>
      </c>
      <c r="B4466" t="s">
        <v>9465</v>
      </c>
      <c r="C4466" t="str">
        <f t="shared" si="69"/>
        <v>PKBalōchistān</v>
      </c>
    </row>
    <row r="4467" spans="1:3">
      <c r="A4467" t="s">
        <v>9457</v>
      </c>
      <c r="B4467" t="s">
        <v>9458</v>
      </c>
      <c r="C4467" t="str">
        <f t="shared" si="69"/>
        <v>PKKhyber Pakhtunkhwa</v>
      </c>
    </row>
    <row r="4468" spans="1:3">
      <c r="A4468" t="s">
        <v>9457</v>
      </c>
      <c r="B4468" t="s">
        <v>9459</v>
      </c>
      <c r="C4468" t="str">
        <f t="shared" si="69"/>
        <v>PKKhaībar Pakhtūnkhwā</v>
      </c>
    </row>
    <row r="4469" spans="1:3">
      <c r="A4469" t="s">
        <v>9460</v>
      </c>
      <c r="B4469" t="s">
        <v>6186</v>
      </c>
      <c r="C4469" t="str">
        <f t="shared" si="69"/>
        <v>PKPunjab</v>
      </c>
    </row>
    <row r="4470" spans="1:3">
      <c r="A4470" t="s">
        <v>9460</v>
      </c>
      <c r="B4470" t="s">
        <v>9461</v>
      </c>
      <c r="C4470" t="str">
        <f t="shared" si="69"/>
        <v>PKPanjāb</v>
      </c>
    </row>
    <row r="4471" spans="1:3">
      <c r="A4471" t="s">
        <v>9455</v>
      </c>
      <c r="B4471" t="s">
        <v>9456</v>
      </c>
      <c r="C4471" t="str">
        <f t="shared" si="69"/>
        <v>PKSindh</v>
      </c>
    </row>
    <row r="4472" spans="1:3">
      <c r="A4472" t="s">
        <v>9455</v>
      </c>
      <c r="B4472" t="s">
        <v>9456</v>
      </c>
      <c r="C4472" t="str">
        <f t="shared" si="69"/>
        <v>PKSindh</v>
      </c>
    </row>
    <row r="4473" spans="1:3">
      <c r="A4473" t="s">
        <v>13542</v>
      </c>
      <c r="B4473" t="s">
        <v>9472</v>
      </c>
      <c r="C4473" t="str">
        <f t="shared" si="69"/>
        <v>PLDolnośląskie</v>
      </c>
    </row>
    <row r="4474" spans="1:3">
      <c r="A4474" t="s">
        <v>13543</v>
      </c>
      <c r="B4474" t="s">
        <v>9481</v>
      </c>
      <c r="C4474" t="str">
        <f t="shared" si="69"/>
        <v>PLKujawsko-pomorskie</v>
      </c>
    </row>
    <row r="4475" spans="1:3">
      <c r="A4475" t="s">
        <v>13541</v>
      </c>
      <c r="B4475" t="s">
        <v>9469</v>
      </c>
      <c r="C4475" t="str">
        <f t="shared" si="69"/>
        <v>PLLubelskie</v>
      </c>
    </row>
    <row r="4476" spans="1:3">
      <c r="A4476" t="s">
        <v>13544</v>
      </c>
      <c r="B4476" t="s">
        <v>9478</v>
      </c>
      <c r="C4476" t="str">
        <f t="shared" si="69"/>
        <v>PLLubuskie</v>
      </c>
    </row>
    <row r="4477" spans="1:3">
      <c r="A4477" t="s">
        <v>13545</v>
      </c>
      <c r="B4477" t="s">
        <v>9484</v>
      </c>
      <c r="C4477" t="str">
        <f t="shared" si="69"/>
        <v>PLŁódzkie</v>
      </c>
    </row>
    <row r="4478" spans="1:3">
      <c r="A4478" t="s">
        <v>13546</v>
      </c>
      <c r="B4478" t="s">
        <v>9470</v>
      </c>
      <c r="C4478" t="str">
        <f t="shared" si="69"/>
        <v>PLMałopolskie</v>
      </c>
    </row>
    <row r="4479" spans="1:3">
      <c r="A4479" t="s">
        <v>13547</v>
      </c>
      <c r="B4479" t="s">
        <v>9471</v>
      </c>
      <c r="C4479" t="str">
        <f t="shared" si="69"/>
        <v>PLMazowieckie</v>
      </c>
    </row>
    <row r="4480" spans="1:3">
      <c r="A4480" t="s">
        <v>13548</v>
      </c>
      <c r="B4480" t="s">
        <v>9482</v>
      </c>
      <c r="C4480" t="str">
        <f t="shared" si="69"/>
        <v>PLOpolskie</v>
      </c>
    </row>
    <row r="4481" spans="1:3">
      <c r="A4481" t="s">
        <v>13549</v>
      </c>
      <c r="B4481" t="s">
        <v>9479</v>
      </c>
      <c r="C4481" t="str">
        <f t="shared" si="69"/>
        <v>PLPodkarpackie</v>
      </c>
    </row>
    <row r="4482" spans="1:3">
      <c r="A4482" t="s">
        <v>13550</v>
      </c>
      <c r="B4482" t="s">
        <v>9473</v>
      </c>
      <c r="C4482" t="str">
        <f t="shared" si="69"/>
        <v>PLPodlaskie</v>
      </c>
    </row>
    <row r="4483" spans="1:3">
      <c r="A4483" t="s">
        <v>13551</v>
      </c>
      <c r="B4483" t="s">
        <v>9480</v>
      </c>
      <c r="C4483" t="str">
        <f t="shared" ref="C4483:C4546" si="70">LEFT(A4483,2)&amp;B4483</f>
        <v>PLPomorskie</v>
      </c>
    </row>
    <row r="4484" spans="1:3">
      <c r="A4484" t="s">
        <v>13552</v>
      </c>
      <c r="B4484" t="s">
        <v>9475</v>
      </c>
      <c r="C4484" t="str">
        <f t="shared" si="70"/>
        <v>PLŚląskie</v>
      </c>
    </row>
    <row r="4485" spans="1:3">
      <c r="A4485" t="s">
        <v>13553</v>
      </c>
      <c r="B4485" t="s">
        <v>9474</v>
      </c>
      <c r="C4485" t="str">
        <f t="shared" si="70"/>
        <v>PLŚwiętokrzyskie</v>
      </c>
    </row>
    <row r="4486" spans="1:3">
      <c r="A4486" t="s">
        <v>13554</v>
      </c>
      <c r="B4486" t="s">
        <v>9476</v>
      </c>
      <c r="C4486" t="str">
        <f t="shared" si="70"/>
        <v>PLWarmińsko-mazurskie</v>
      </c>
    </row>
    <row r="4487" spans="1:3">
      <c r="A4487" t="s">
        <v>13555</v>
      </c>
      <c r="B4487" t="s">
        <v>9483</v>
      </c>
      <c r="C4487" t="str">
        <f t="shared" si="70"/>
        <v>PLWielkopolskie</v>
      </c>
    </row>
    <row r="4488" spans="1:3">
      <c r="A4488" t="s">
        <v>13556</v>
      </c>
      <c r="B4488" t="s">
        <v>9477</v>
      </c>
      <c r="C4488" t="str">
        <f t="shared" si="70"/>
        <v>PLZachodniopomorskie</v>
      </c>
    </row>
    <row r="4489" spans="1:3">
      <c r="A4489" t="s">
        <v>9517</v>
      </c>
      <c r="B4489" t="s">
        <v>9519</v>
      </c>
      <c r="C4489" t="str">
        <f t="shared" si="70"/>
        <v>PSBayt Laḩm</v>
      </c>
    </row>
    <row r="4490" spans="1:3">
      <c r="A4490" t="s">
        <v>9517</v>
      </c>
      <c r="B4490" t="s">
        <v>9518</v>
      </c>
      <c r="C4490" t="str">
        <f t="shared" si="70"/>
        <v>PSBethlehem</v>
      </c>
    </row>
    <row r="4491" spans="1:3">
      <c r="A4491" t="s">
        <v>9485</v>
      </c>
      <c r="B4491" t="s">
        <v>9487</v>
      </c>
      <c r="C4491" t="str">
        <f t="shared" si="70"/>
        <v>PSDayr al Balaḩ</v>
      </c>
    </row>
    <row r="4492" spans="1:3">
      <c r="A4492" t="s">
        <v>9485</v>
      </c>
      <c r="B4492" t="s">
        <v>9486</v>
      </c>
      <c r="C4492" t="str">
        <f t="shared" si="70"/>
        <v>PSDeir El Balah</v>
      </c>
    </row>
    <row r="4493" spans="1:3">
      <c r="A4493" t="s">
        <v>9509</v>
      </c>
      <c r="B4493" t="s">
        <v>9510</v>
      </c>
      <c r="C4493" t="str">
        <f t="shared" si="70"/>
        <v>PSGhazzah</v>
      </c>
    </row>
    <row r="4494" spans="1:3">
      <c r="A4494" t="s">
        <v>9509</v>
      </c>
      <c r="B4494" t="s">
        <v>8710</v>
      </c>
      <c r="C4494" t="str">
        <f t="shared" si="70"/>
        <v>PSGaza</v>
      </c>
    </row>
    <row r="4495" spans="1:3">
      <c r="A4495" t="s">
        <v>9494</v>
      </c>
      <c r="B4495" t="s">
        <v>9496</v>
      </c>
      <c r="C4495" t="str">
        <f t="shared" si="70"/>
        <v>PSAl Khalīl</v>
      </c>
    </row>
    <row r="4496" spans="1:3">
      <c r="A4496" t="s">
        <v>9494</v>
      </c>
      <c r="B4496" t="s">
        <v>9495</v>
      </c>
      <c r="C4496" t="str">
        <f t="shared" si="70"/>
        <v>PSHebron</v>
      </c>
    </row>
    <row r="4497" spans="1:3">
      <c r="A4497" t="s">
        <v>9520</v>
      </c>
      <c r="B4497" t="s">
        <v>6144</v>
      </c>
      <c r="C4497" t="str">
        <f t="shared" si="70"/>
        <v>PSAl Quds</v>
      </c>
    </row>
    <row r="4498" spans="1:3">
      <c r="A4498" t="s">
        <v>9520</v>
      </c>
      <c r="B4498" t="s">
        <v>9521</v>
      </c>
      <c r="C4498" t="str">
        <f t="shared" si="70"/>
        <v>PSJerusalem</v>
      </c>
    </row>
    <row r="4499" spans="1:3">
      <c r="A4499" t="s">
        <v>9497</v>
      </c>
      <c r="B4499" t="s">
        <v>9499</v>
      </c>
      <c r="C4499" t="str">
        <f t="shared" si="70"/>
        <v>PSJanīn</v>
      </c>
    </row>
    <row r="4500" spans="1:3">
      <c r="A4500" t="s">
        <v>9497</v>
      </c>
      <c r="B4500" t="s">
        <v>9498</v>
      </c>
      <c r="C4500" t="str">
        <f t="shared" si="70"/>
        <v>PSJenin</v>
      </c>
    </row>
    <row r="4501" spans="1:3">
      <c r="A4501" t="s">
        <v>9511</v>
      </c>
      <c r="B4501" t="s">
        <v>9513</v>
      </c>
      <c r="C4501" t="str">
        <f t="shared" si="70"/>
        <v>PSArīḩā wal Aghwār</v>
      </c>
    </row>
    <row r="4502" spans="1:3">
      <c r="A4502" t="s">
        <v>9511</v>
      </c>
      <c r="B4502" t="s">
        <v>9512</v>
      </c>
      <c r="C4502" t="str">
        <f t="shared" si="70"/>
        <v>PSJericho and Al Aghwar</v>
      </c>
    </row>
    <row r="4503" spans="1:3">
      <c r="A4503" t="s">
        <v>9528</v>
      </c>
      <c r="B4503" t="s">
        <v>9530</v>
      </c>
      <c r="C4503" t="str">
        <f t="shared" si="70"/>
        <v>PSKhān Yūnis</v>
      </c>
    </row>
    <row r="4504" spans="1:3">
      <c r="A4504" t="s">
        <v>9528</v>
      </c>
      <c r="B4504" t="s">
        <v>9529</v>
      </c>
      <c r="C4504" t="str">
        <f t="shared" si="70"/>
        <v>PSKhan Yunis</v>
      </c>
    </row>
    <row r="4505" spans="1:3">
      <c r="A4505" t="s">
        <v>9514</v>
      </c>
      <c r="B4505" t="s">
        <v>9516</v>
      </c>
      <c r="C4505" t="str">
        <f t="shared" si="70"/>
        <v>PSNāblus</v>
      </c>
    </row>
    <row r="4506" spans="1:3">
      <c r="A4506" t="s">
        <v>9514</v>
      </c>
      <c r="B4506" t="s">
        <v>9515</v>
      </c>
      <c r="C4506" t="str">
        <f t="shared" si="70"/>
        <v>PSNablus</v>
      </c>
    </row>
    <row r="4507" spans="1:3">
      <c r="A4507" t="s">
        <v>9500</v>
      </c>
      <c r="B4507" t="s">
        <v>9502</v>
      </c>
      <c r="C4507" t="str">
        <f t="shared" si="70"/>
        <v>PSShamāl Ghazzah</v>
      </c>
    </row>
    <row r="4508" spans="1:3">
      <c r="A4508" t="s">
        <v>9500</v>
      </c>
      <c r="B4508" t="s">
        <v>9501</v>
      </c>
      <c r="C4508" t="str">
        <f t="shared" si="70"/>
        <v>PSNorth Gaza</v>
      </c>
    </row>
    <row r="4509" spans="1:3">
      <c r="A4509" t="s">
        <v>9488</v>
      </c>
      <c r="B4509" t="s">
        <v>9490</v>
      </c>
      <c r="C4509" t="str">
        <f t="shared" si="70"/>
        <v>PSQalqīlyah</v>
      </c>
    </row>
    <row r="4510" spans="1:3">
      <c r="A4510" t="s">
        <v>9488</v>
      </c>
      <c r="B4510" t="s">
        <v>9489</v>
      </c>
      <c r="C4510" t="str">
        <f t="shared" si="70"/>
        <v>PSQalqilya</v>
      </c>
    </row>
    <row r="4511" spans="1:3">
      <c r="A4511" t="s">
        <v>9503</v>
      </c>
      <c r="B4511" t="s">
        <v>9505</v>
      </c>
      <c r="C4511" t="str">
        <f t="shared" si="70"/>
        <v>PSRām Allāh wal Bīrah</v>
      </c>
    </row>
    <row r="4512" spans="1:3">
      <c r="A4512" t="s">
        <v>9503</v>
      </c>
      <c r="B4512" t="s">
        <v>9504</v>
      </c>
      <c r="C4512" t="str">
        <f t="shared" si="70"/>
        <v>PSRamallah</v>
      </c>
    </row>
    <row r="4513" spans="1:3">
      <c r="A4513" t="s">
        <v>9491</v>
      </c>
      <c r="B4513" t="s">
        <v>9493</v>
      </c>
      <c r="C4513" t="str">
        <f t="shared" si="70"/>
        <v>PSRafaḩ</v>
      </c>
    </row>
    <row r="4514" spans="1:3">
      <c r="A4514" t="s">
        <v>9491</v>
      </c>
      <c r="B4514" t="s">
        <v>9492</v>
      </c>
      <c r="C4514" t="str">
        <f t="shared" si="70"/>
        <v>PSRafah</v>
      </c>
    </row>
    <row r="4515" spans="1:3">
      <c r="A4515" t="s">
        <v>9522</v>
      </c>
      <c r="B4515" t="s">
        <v>9524</v>
      </c>
      <c r="C4515" t="str">
        <f t="shared" si="70"/>
        <v>PSSalfīt</v>
      </c>
    </row>
    <row r="4516" spans="1:3">
      <c r="A4516" t="s">
        <v>9522</v>
      </c>
      <c r="B4516" t="s">
        <v>9523</v>
      </c>
      <c r="C4516" t="str">
        <f t="shared" si="70"/>
        <v>PSSalfit</v>
      </c>
    </row>
    <row r="4517" spans="1:3">
      <c r="A4517" t="s">
        <v>9506</v>
      </c>
      <c r="B4517" t="s">
        <v>9508</v>
      </c>
      <c r="C4517" t="str">
        <f t="shared" si="70"/>
        <v>PSŢūbās</v>
      </c>
    </row>
    <row r="4518" spans="1:3">
      <c r="A4518" t="s">
        <v>9506</v>
      </c>
      <c r="B4518" t="s">
        <v>9507</v>
      </c>
      <c r="C4518" t="str">
        <f t="shared" si="70"/>
        <v>PSTubas</v>
      </c>
    </row>
    <row r="4519" spans="1:3">
      <c r="A4519" t="s">
        <v>9525</v>
      </c>
      <c r="B4519" t="s">
        <v>9527</v>
      </c>
      <c r="C4519" t="str">
        <f t="shared" si="70"/>
        <v>PSŢūlkarm</v>
      </c>
    </row>
    <row r="4520" spans="1:3">
      <c r="A4520" t="s">
        <v>9525</v>
      </c>
      <c r="B4520" t="s">
        <v>9526</v>
      </c>
      <c r="C4520" t="str">
        <f t="shared" si="70"/>
        <v>PSTulkarm</v>
      </c>
    </row>
    <row r="4521" spans="1:3">
      <c r="A4521" t="s">
        <v>9569</v>
      </c>
      <c r="B4521" t="s">
        <v>9570</v>
      </c>
      <c r="C4521" t="str">
        <f t="shared" si="70"/>
        <v>PTRegião Autónoma dos Açores</v>
      </c>
    </row>
    <row r="4522" spans="1:3">
      <c r="A4522" t="s">
        <v>9549</v>
      </c>
      <c r="B4522" t="s">
        <v>9550</v>
      </c>
      <c r="C4522" t="str">
        <f t="shared" si="70"/>
        <v>PTRegião Autónoma da Madeira</v>
      </c>
    </row>
    <row r="4523" spans="1:3">
      <c r="A4523" t="s">
        <v>9551</v>
      </c>
      <c r="B4523" t="s">
        <v>9552</v>
      </c>
      <c r="C4523" t="str">
        <f t="shared" si="70"/>
        <v>PTAveiro</v>
      </c>
    </row>
    <row r="4524" spans="1:3">
      <c r="A4524" t="s">
        <v>9553</v>
      </c>
      <c r="B4524" t="s">
        <v>9554</v>
      </c>
      <c r="C4524" t="str">
        <f t="shared" si="70"/>
        <v>PTBeja</v>
      </c>
    </row>
    <row r="4525" spans="1:3">
      <c r="A4525" t="s">
        <v>9555</v>
      </c>
      <c r="B4525" t="s">
        <v>9556</v>
      </c>
      <c r="C4525" t="str">
        <f t="shared" si="70"/>
        <v>PTBraga</v>
      </c>
    </row>
    <row r="4526" spans="1:3">
      <c r="A4526" t="s">
        <v>9537</v>
      </c>
      <c r="B4526" t="s">
        <v>9538</v>
      </c>
      <c r="C4526" t="str">
        <f t="shared" si="70"/>
        <v>PTBragança</v>
      </c>
    </row>
    <row r="4527" spans="1:3">
      <c r="A4527" t="s">
        <v>9531</v>
      </c>
      <c r="B4527" t="s">
        <v>9532</v>
      </c>
      <c r="C4527" t="str">
        <f t="shared" si="70"/>
        <v>PTCastelo Branco</v>
      </c>
    </row>
    <row r="4528" spans="1:3">
      <c r="A4528" t="s">
        <v>9539</v>
      </c>
      <c r="B4528" t="s">
        <v>9540</v>
      </c>
      <c r="C4528" t="str">
        <f t="shared" si="70"/>
        <v>PTCoimbra</v>
      </c>
    </row>
    <row r="4529" spans="1:3">
      <c r="A4529" t="s">
        <v>9559</v>
      </c>
      <c r="B4529" t="s">
        <v>9560</v>
      </c>
      <c r="C4529" t="str">
        <f t="shared" si="70"/>
        <v>PTÉvora</v>
      </c>
    </row>
    <row r="4530" spans="1:3">
      <c r="A4530" t="s">
        <v>9565</v>
      </c>
      <c r="B4530" t="s">
        <v>9566</v>
      </c>
      <c r="C4530" t="str">
        <f t="shared" si="70"/>
        <v>PTFaro</v>
      </c>
    </row>
    <row r="4531" spans="1:3">
      <c r="A4531" t="s">
        <v>9533</v>
      </c>
      <c r="B4531" t="s">
        <v>9534</v>
      </c>
      <c r="C4531" t="str">
        <f t="shared" si="70"/>
        <v>PTGuarda</v>
      </c>
    </row>
    <row r="4532" spans="1:3">
      <c r="A4532" t="s">
        <v>9541</v>
      </c>
      <c r="B4532" t="s">
        <v>9542</v>
      </c>
      <c r="C4532" t="str">
        <f t="shared" si="70"/>
        <v>PTLeiria</v>
      </c>
    </row>
    <row r="4533" spans="1:3">
      <c r="A4533" t="s">
        <v>9543</v>
      </c>
      <c r="B4533" t="s">
        <v>9544</v>
      </c>
      <c r="C4533" t="str">
        <f t="shared" si="70"/>
        <v>PTLisboa</v>
      </c>
    </row>
    <row r="4534" spans="1:3">
      <c r="A4534" t="s">
        <v>9535</v>
      </c>
      <c r="B4534" t="s">
        <v>9536</v>
      </c>
      <c r="C4534" t="str">
        <f t="shared" si="70"/>
        <v>PTPortalegre</v>
      </c>
    </row>
    <row r="4535" spans="1:3">
      <c r="A4535" t="s">
        <v>9561</v>
      </c>
      <c r="B4535" t="s">
        <v>9562</v>
      </c>
      <c r="C4535" t="str">
        <f t="shared" si="70"/>
        <v>PTPorto</v>
      </c>
    </row>
    <row r="4536" spans="1:3">
      <c r="A4536" t="s">
        <v>9563</v>
      </c>
      <c r="B4536" t="s">
        <v>9564</v>
      </c>
      <c r="C4536" t="str">
        <f t="shared" si="70"/>
        <v>PTSantarém</v>
      </c>
    </row>
    <row r="4537" spans="1:3">
      <c r="A4537" t="s">
        <v>9545</v>
      </c>
      <c r="B4537" t="s">
        <v>9546</v>
      </c>
      <c r="C4537" t="str">
        <f t="shared" si="70"/>
        <v>PTSetúbal</v>
      </c>
    </row>
    <row r="4538" spans="1:3">
      <c r="A4538" t="s">
        <v>9547</v>
      </c>
      <c r="B4538" t="s">
        <v>9548</v>
      </c>
      <c r="C4538" t="str">
        <f t="shared" si="70"/>
        <v>PTViana do Castelo</v>
      </c>
    </row>
    <row r="4539" spans="1:3">
      <c r="A4539" t="s">
        <v>9557</v>
      </c>
      <c r="B4539" t="s">
        <v>9558</v>
      </c>
      <c r="C4539" t="str">
        <f t="shared" si="70"/>
        <v>PTVila Real</v>
      </c>
    </row>
    <row r="4540" spans="1:3">
      <c r="A4540" t="s">
        <v>9567</v>
      </c>
      <c r="B4540" t="s">
        <v>9568</v>
      </c>
      <c r="C4540" t="str">
        <f t="shared" si="70"/>
        <v>PTViseu</v>
      </c>
    </row>
    <row r="4541" spans="1:3">
      <c r="A4541" t="s">
        <v>9587</v>
      </c>
      <c r="B4541" t="s">
        <v>9588</v>
      </c>
      <c r="C4541" t="str">
        <f t="shared" si="70"/>
        <v>PWAimeliik</v>
      </c>
    </row>
    <row r="4542" spans="1:3">
      <c r="A4542" t="s">
        <v>9587</v>
      </c>
      <c r="B4542" t="s">
        <v>9588</v>
      </c>
      <c r="C4542" t="str">
        <f t="shared" si="70"/>
        <v>PWAimeliik</v>
      </c>
    </row>
    <row r="4543" spans="1:3">
      <c r="A4543" t="s">
        <v>9573</v>
      </c>
      <c r="B4543" t="s">
        <v>9574</v>
      </c>
      <c r="C4543" t="str">
        <f t="shared" si="70"/>
        <v>PWAirai</v>
      </c>
    </row>
    <row r="4544" spans="1:3">
      <c r="A4544" t="s">
        <v>9573</v>
      </c>
      <c r="B4544" t="s">
        <v>9574</v>
      </c>
      <c r="C4544" t="str">
        <f t="shared" si="70"/>
        <v>PWAirai</v>
      </c>
    </row>
    <row r="4545" spans="1:3">
      <c r="A4545" t="s">
        <v>9589</v>
      </c>
      <c r="B4545" t="s">
        <v>9590</v>
      </c>
      <c r="C4545" t="str">
        <f t="shared" si="70"/>
        <v>PWAngaur</v>
      </c>
    </row>
    <row r="4546" spans="1:3">
      <c r="A4546" t="s">
        <v>9589</v>
      </c>
      <c r="B4546" t="s">
        <v>9590</v>
      </c>
      <c r="C4546" t="str">
        <f t="shared" si="70"/>
        <v>PWAngaur</v>
      </c>
    </row>
    <row r="4547" spans="1:3">
      <c r="A4547" t="s">
        <v>9599</v>
      </c>
      <c r="B4547" t="s">
        <v>12874</v>
      </c>
      <c r="C4547" t="str">
        <f t="shared" ref="C4547:C4610" si="71">LEFT(A4547,2)&amp;B4547</f>
        <v>PWHatohobei</v>
      </c>
    </row>
    <row r="4548" spans="1:3">
      <c r="A4548" t="s">
        <v>9599</v>
      </c>
      <c r="B4548" t="s">
        <v>12874</v>
      </c>
      <c r="C4548" t="str">
        <f t="shared" si="71"/>
        <v>PWHatohobei</v>
      </c>
    </row>
    <row r="4549" spans="1:3">
      <c r="A4549" t="s">
        <v>9600</v>
      </c>
      <c r="B4549" t="s">
        <v>9601</v>
      </c>
      <c r="C4549" t="str">
        <f t="shared" si="71"/>
        <v>PWKayangel</v>
      </c>
    </row>
    <row r="4550" spans="1:3">
      <c r="A4550" t="s">
        <v>9600</v>
      </c>
      <c r="B4550" t="s">
        <v>9601</v>
      </c>
      <c r="C4550" t="str">
        <f t="shared" si="71"/>
        <v>PWKayangel</v>
      </c>
    </row>
    <row r="4551" spans="1:3">
      <c r="A4551" t="s">
        <v>9591</v>
      </c>
      <c r="B4551" t="s">
        <v>9592</v>
      </c>
      <c r="C4551" t="str">
        <f t="shared" si="71"/>
        <v>PWKoror</v>
      </c>
    </row>
    <row r="4552" spans="1:3">
      <c r="A4552" t="s">
        <v>9591</v>
      </c>
      <c r="B4552" t="s">
        <v>9592</v>
      </c>
      <c r="C4552" t="str">
        <f t="shared" si="71"/>
        <v>PWKoror</v>
      </c>
    </row>
    <row r="4553" spans="1:3">
      <c r="A4553" t="s">
        <v>9575</v>
      </c>
      <c r="B4553" t="s">
        <v>9576</v>
      </c>
      <c r="C4553" t="str">
        <f t="shared" si="71"/>
        <v>PWMelekeok</v>
      </c>
    </row>
    <row r="4554" spans="1:3">
      <c r="A4554" t="s">
        <v>9575</v>
      </c>
      <c r="B4554" t="s">
        <v>9576</v>
      </c>
      <c r="C4554" t="str">
        <f t="shared" si="71"/>
        <v>PWMelekeok</v>
      </c>
    </row>
    <row r="4555" spans="1:3">
      <c r="A4555" t="s">
        <v>9577</v>
      </c>
      <c r="B4555" t="s">
        <v>9578</v>
      </c>
      <c r="C4555" t="str">
        <f t="shared" si="71"/>
        <v>PWNgaraard</v>
      </c>
    </row>
    <row r="4556" spans="1:3">
      <c r="A4556" t="s">
        <v>9577</v>
      </c>
      <c r="B4556" t="s">
        <v>9578</v>
      </c>
      <c r="C4556" t="str">
        <f t="shared" si="71"/>
        <v>PWNgaraard</v>
      </c>
    </row>
    <row r="4557" spans="1:3">
      <c r="A4557" t="s">
        <v>9571</v>
      </c>
      <c r="B4557" t="s">
        <v>9572</v>
      </c>
      <c r="C4557" t="str">
        <f t="shared" si="71"/>
        <v>PWNgarchelong</v>
      </c>
    </row>
    <row r="4558" spans="1:3">
      <c r="A4558" t="s">
        <v>9571</v>
      </c>
      <c r="B4558" t="s">
        <v>9572</v>
      </c>
      <c r="C4558" t="str">
        <f t="shared" si="71"/>
        <v>PWNgarchelong</v>
      </c>
    </row>
    <row r="4559" spans="1:3">
      <c r="A4559" t="s">
        <v>9593</v>
      </c>
      <c r="B4559" t="s">
        <v>9594</v>
      </c>
      <c r="C4559" t="str">
        <f t="shared" si="71"/>
        <v>PWNgardmau</v>
      </c>
    </row>
    <row r="4560" spans="1:3">
      <c r="A4560" t="s">
        <v>9593</v>
      </c>
      <c r="B4560" t="s">
        <v>9594</v>
      </c>
      <c r="C4560" t="str">
        <f t="shared" si="71"/>
        <v>PWNgardmau</v>
      </c>
    </row>
    <row r="4561" spans="1:3">
      <c r="A4561" t="s">
        <v>9579</v>
      </c>
      <c r="B4561" t="s">
        <v>9580</v>
      </c>
      <c r="C4561" t="str">
        <f t="shared" si="71"/>
        <v>PWNgatpang</v>
      </c>
    </row>
    <row r="4562" spans="1:3">
      <c r="A4562" t="s">
        <v>9579</v>
      </c>
      <c r="B4562" t="s">
        <v>9580</v>
      </c>
      <c r="C4562" t="str">
        <f t="shared" si="71"/>
        <v>PWNgatpang</v>
      </c>
    </row>
    <row r="4563" spans="1:3">
      <c r="A4563" t="s">
        <v>9595</v>
      </c>
      <c r="B4563" t="s">
        <v>9596</v>
      </c>
      <c r="C4563" t="str">
        <f t="shared" si="71"/>
        <v>PWNgchesar</v>
      </c>
    </row>
    <row r="4564" spans="1:3">
      <c r="A4564" t="s">
        <v>9595</v>
      </c>
      <c r="B4564" t="s">
        <v>9596</v>
      </c>
      <c r="C4564" t="str">
        <f t="shared" si="71"/>
        <v>PWNgchesar</v>
      </c>
    </row>
    <row r="4565" spans="1:3">
      <c r="A4565" t="s">
        <v>9583</v>
      </c>
      <c r="B4565" t="s">
        <v>9584</v>
      </c>
      <c r="C4565" t="str">
        <f t="shared" si="71"/>
        <v>PWNgeremlengui</v>
      </c>
    </row>
    <row r="4566" spans="1:3">
      <c r="A4566" t="s">
        <v>9583</v>
      </c>
      <c r="B4566" t="s">
        <v>9584</v>
      </c>
      <c r="C4566" t="str">
        <f t="shared" si="71"/>
        <v>PWNgeremlengui</v>
      </c>
    </row>
    <row r="4567" spans="1:3">
      <c r="A4567" t="s">
        <v>9581</v>
      </c>
      <c r="B4567" t="s">
        <v>9582</v>
      </c>
      <c r="C4567" t="str">
        <f t="shared" si="71"/>
        <v>PWNgiwal</v>
      </c>
    </row>
    <row r="4568" spans="1:3">
      <c r="A4568" t="s">
        <v>9581</v>
      </c>
      <c r="B4568" t="s">
        <v>9582</v>
      </c>
      <c r="C4568" t="str">
        <f t="shared" si="71"/>
        <v>PWNgiwal</v>
      </c>
    </row>
    <row r="4569" spans="1:3">
      <c r="A4569" t="s">
        <v>9585</v>
      </c>
      <c r="B4569" t="s">
        <v>9586</v>
      </c>
      <c r="C4569" t="str">
        <f t="shared" si="71"/>
        <v>PWPeleliu</v>
      </c>
    </row>
    <row r="4570" spans="1:3">
      <c r="A4570" t="s">
        <v>9585</v>
      </c>
      <c r="B4570" t="s">
        <v>9586</v>
      </c>
      <c r="C4570" t="str">
        <f t="shared" si="71"/>
        <v>PWPeleliu</v>
      </c>
    </row>
    <row r="4571" spans="1:3">
      <c r="A4571" t="s">
        <v>9597</v>
      </c>
      <c r="B4571" t="s">
        <v>9598</v>
      </c>
      <c r="C4571" t="str">
        <f t="shared" si="71"/>
        <v>PWSonsorol</v>
      </c>
    </row>
    <row r="4572" spans="1:3">
      <c r="A4572" t="s">
        <v>9597</v>
      </c>
      <c r="B4572" t="s">
        <v>9598</v>
      </c>
      <c r="C4572" t="str">
        <f t="shared" si="71"/>
        <v>PWSonsorol</v>
      </c>
    </row>
    <row r="4573" spans="1:3">
      <c r="A4573" t="s">
        <v>9612</v>
      </c>
      <c r="B4573" t="s">
        <v>9613</v>
      </c>
      <c r="C4573" t="str">
        <f t="shared" si="71"/>
        <v>PYConcepción</v>
      </c>
    </row>
    <row r="4574" spans="1:3">
      <c r="A4574" t="s">
        <v>9631</v>
      </c>
      <c r="B4574" t="s">
        <v>9632</v>
      </c>
      <c r="C4574" t="str">
        <f t="shared" si="71"/>
        <v>PYAlto Paraná</v>
      </c>
    </row>
    <row r="4575" spans="1:3">
      <c r="A4575" t="s">
        <v>9633</v>
      </c>
      <c r="B4575" t="s">
        <v>3588</v>
      </c>
      <c r="C4575" t="str">
        <f t="shared" si="71"/>
        <v>PYCentral</v>
      </c>
    </row>
    <row r="4576" spans="1:3">
      <c r="A4576" t="s">
        <v>9616</v>
      </c>
      <c r="B4576" t="s">
        <v>9617</v>
      </c>
      <c r="C4576" t="str">
        <f t="shared" si="71"/>
        <v>PYÑeembucú</v>
      </c>
    </row>
    <row r="4577" spans="1:3">
      <c r="A4577" t="s">
        <v>9625</v>
      </c>
      <c r="B4577" t="s">
        <v>9626</v>
      </c>
      <c r="C4577" t="str">
        <f t="shared" si="71"/>
        <v>PYAmambay</v>
      </c>
    </row>
    <row r="4578" spans="1:3">
      <c r="A4578" t="s">
        <v>9634</v>
      </c>
      <c r="B4578" t="s">
        <v>9635</v>
      </c>
      <c r="C4578" t="str">
        <f t="shared" si="71"/>
        <v>PYCanindeyú</v>
      </c>
    </row>
    <row r="4579" spans="1:3">
      <c r="A4579" t="s">
        <v>9618</v>
      </c>
      <c r="B4579" t="s">
        <v>9619</v>
      </c>
      <c r="C4579" t="str">
        <f t="shared" si="71"/>
        <v>PYPresidente Hayes</v>
      </c>
    </row>
    <row r="4580" spans="1:3">
      <c r="A4580" t="s">
        <v>9627</v>
      </c>
      <c r="B4580" t="s">
        <v>9628</v>
      </c>
      <c r="C4580" t="str">
        <f t="shared" si="71"/>
        <v>PYAlto Paraguay</v>
      </c>
    </row>
    <row r="4581" spans="1:3">
      <c r="A4581" t="s">
        <v>9602</v>
      </c>
      <c r="B4581" t="s">
        <v>9603</v>
      </c>
      <c r="C4581" t="str">
        <f t="shared" si="71"/>
        <v>PYBoquerón</v>
      </c>
    </row>
    <row r="4582" spans="1:3">
      <c r="A4582" t="s">
        <v>9629</v>
      </c>
      <c r="B4582" t="s">
        <v>9630</v>
      </c>
      <c r="C4582" t="str">
        <f t="shared" si="71"/>
        <v>PYSan Pedro</v>
      </c>
    </row>
    <row r="4583" spans="1:3">
      <c r="A4583" t="s">
        <v>9620</v>
      </c>
      <c r="B4583" t="s">
        <v>9621</v>
      </c>
      <c r="C4583" t="str">
        <f t="shared" si="71"/>
        <v>PYCordillera</v>
      </c>
    </row>
    <row r="4584" spans="1:3">
      <c r="A4584" t="s">
        <v>9610</v>
      </c>
      <c r="B4584" t="s">
        <v>9611</v>
      </c>
      <c r="C4584" t="str">
        <f t="shared" si="71"/>
        <v>PYGuairá</v>
      </c>
    </row>
    <row r="4585" spans="1:3">
      <c r="A4585" t="s">
        <v>9614</v>
      </c>
      <c r="B4585" t="s">
        <v>9615</v>
      </c>
      <c r="C4585" t="str">
        <f t="shared" si="71"/>
        <v>PYCaaguazú</v>
      </c>
    </row>
    <row r="4586" spans="1:3">
      <c r="A4586" t="s">
        <v>9604</v>
      </c>
      <c r="B4586" t="s">
        <v>9605</v>
      </c>
      <c r="C4586" t="str">
        <f t="shared" si="71"/>
        <v>PYCaazapá</v>
      </c>
    </row>
    <row r="4587" spans="1:3">
      <c r="A4587" t="s">
        <v>9606</v>
      </c>
      <c r="B4587" t="s">
        <v>9607</v>
      </c>
      <c r="C4587" t="str">
        <f t="shared" si="71"/>
        <v>PYItapúa</v>
      </c>
    </row>
    <row r="4588" spans="1:3">
      <c r="A4588" t="s">
        <v>9622</v>
      </c>
      <c r="B4588" t="s">
        <v>2756</v>
      </c>
      <c r="C4588" t="str">
        <f t="shared" si="71"/>
        <v>PYMisiones</v>
      </c>
    </row>
    <row r="4589" spans="1:3">
      <c r="A4589" t="s">
        <v>9623</v>
      </c>
      <c r="B4589" t="s">
        <v>9624</v>
      </c>
      <c r="C4589" t="str">
        <f t="shared" si="71"/>
        <v>PYParaguarí</v>
      </c>
    </row>
    <row r="4590" spans="1:3">
      <c r="A4590" t="s">
        <v>9608</v>
      </c>
      <c r="B4590" t="s">
        <v>9609</v>
      </c>
      <c r="C4590" t="str">
        <f t="shared" si="71"/>
        <v>PYAsunción</v>
      </c>
    </row>
    <row r="4591" spans="1:3">
      <c r="A4591" t="s">
        <v>9644</v>
      </c>
      <c r="B4591" t="s">
        <v>9645</v>
      </c>
      <c r="C4591" t="str">
        <f t="shared" si="71"/>
        <v>QAAd Dawḩah</v>
      </c>
    </row>
    <row r="4592" spans="1:3">
      <c r="A4592" t="s">
        <v>9646</v>
      </c>
      <c r="B4592" t="s">
        <v>9647</v>
      </c>
      <c r="C4592" t="str">
        <f t="shared" si="71"/>
        <v>QAAl Khawr wa adh Dhakhīrah</v>
      </c>
    </row>
    <row r="4593" spans="1:3">
      <c r="A4593" t="s">
        <v>9648</v>
      </c>
      <c r="B4593" t="s">
        <v>9649</v>
      </c>
      <c r="C4593" t="str">
        <f t="shared" si="71"/>
        <v>QAAsh Shamāl</v>
      </c>
    </row>
    <row r="4594" spans="1:3">
      <c r="A4594" t="s">
        <v>9638</v>
      </c>
      <c r="B4594" t="s">
        <v>9639</v>
      </c>
      <c r="C4594" t="str">
        <f t="shared" si="71"/>
        <v>QAAr Rayyān</v>
      </c>
    </row>
    <row r="4595" spans="1:3">
      <c r="A4595" t="s">
        <v>13557</v>
      </c>
      <c r="B4595" t="s">
        <v>13736</v>
      </c>
      <c r="C4595" t="str">
        <f t="shared" si="71"/>
        <v>QAAsh Shīḩānīyah</v>
      </c>
    </row>
    <row r="4596" spans="1:3">
      <c r="A4596" t="s">
        <v>9640</v>
      </c>
      <c r="B4596" t="s">
        <v>9641</v>
      </c>
      <c r="C4596" t="str">
        <f t="shared" si="71"/>
        <v>QAUmm Şalāl</v>
      </c>
    </row>
    <row r="4597" spans="1:3">
      <c r="A4597" t="s">
        <v>9642</v>
      </c>
      <c r="B4597" t="s">
        <v>9643</v>
      </c>
      <c r="C4597" t="str">
        <f t="shared" si="71"/>
        <v>QAAl Wakrah</v>
      </c>
    </row>
    <row r="4598" spans="1:3">
      <c r="A4598" t="s">
        <v>9636</v>
      </c>
      <c r="B4598" t="s">
        <v>9637</v>
      </c>
      <c r="C4598" t="str">
        <f t="shared" si="71"/>
        <v>QAAz̧ Z̧a‘āyin</v>
      </c>
    </row>
    <row r="4599" spans="1:3">
      <c r="A4599" t="s">
        <v>9723</v>
      </c>
      <c r="B4599" t="s">
        <v>9724</v>
      </c>
      <c r="C4599" t="str">
        <f t="shared" si="71"/>
        <v>ROAlba</v>
      </c>
    </row>
    <row r="4600" spans="1:3">
      <c r="A4600" t="s">
        <v>9696</v>
      </c>
      <c r="B4600" t="s">
        <v>9697</v>
      </c>
      <c r="C4600" t="str">
        <f t="shared" si="71"/>
        <v>ROArgeș</v>
      </c>
    </row>
    <row r="4601" spans="1:3">
      <c r="A4601" t="s">
        <v>9725</v>
      </c>
      <c r="B4601" t="s">
        <v>9726</v>
      </c>
      <c r="C4601" t="str">
        <f t="shared" si="71"/>
        <v>ROArad</v>
      </c>
    </row>
    <row r="4602" spans="1:3">
      <c r="A4602" t="s">
        <v>9698</v>
      </c>
      <c r="B4602" t="s">
        <v>9699</v>
      </c>
      <c r="C4602" t="str">
        <f t="shared" si="71"/>
        <v>ROBacău</v>
      </c>
    </row>
    <row r="4603" spans="1:3">
      <c r="A4603" t="s">
        <v>9688</v>
      </c>
      <c r="B4603" t="s">
        <v>9689</v>
      </c>
      <c r="C4603" t="str">
        <f t="shared" si="71"/>
        <v>ROBihor</v>
      </c>
    </row>
    <row r="4604" spans="1:3">
      <c r="A4604" t="s">
        <v>9712</v>
      </c>
      <c r="B4604" t="s">
        <v>9713</v>
      </c>
      <c r="C4604" t="str">
        <f t="shared" si="71"/>
        <v>ROBistrița-Năsăud</v>
      </c>
    </row>
    <row r="4605" spans="1:3">
      <c r="A4605" t="s">
        <v>9664</v>
      </c>
      <c r="B4605" t="s">
        <v>9665</v>
      </c>
      <c r="C4605" t="str">
        <f t="shared" si="71"/>
        <v>ROBrăila</v>
      </c>
    </row>
    <row r="4606" spans="1:3">
      <c r="A4606" t="s">
        <v>9727</v>
      </c>
      <c r="B4606" t="s">
        <v>9728</v>
      </c>
      <c r="C4606" t="str">
        <f t="shared" si="71"/>
        <v>ROBotoșani</v>
      </c>
    </row>
    <row r="4607" spans="1:3">
      <c r="A4607" t="s">
        <v>9704</v>
      </c>
      <c r="B4607" t="s">
        <v>9705</v>
      </c>
      <c r="C4607" t="str">
        <f t="shared" si="71"/>
        <v>ROBrașov</v>
      </c>
    </row>
    <row r="4608" spans="1:3">
      <c r="A4608" t="s">
        <v>9678</v>
      </c>
      <c r="B4608" t="s">
        <v>9679</v>
      </c>
      <c r="C4608" t="str">
        <f t="shared" si="71"/>
        <v>ROBuzău</v>
      </c>
    </row>
    <row r="4609" spans="1:3">
      <c r="A4609" t="s">
        <v>9729</v>
      </c>
      <c r="B4609" t="s">
        <v>9730</v>
      </c>
      <c r="C4609" t="str">
        <f t="shared" si="71"/>
        <v>ROCluj</v>
      </c>
    </row>
    <row r="4610" spans="1:3">
      <c r="A4610" t="s">
        <v>9714</v>
      </c>
      <c r="B4610" t="s">
        <v>8003</v>
      </c>
      <c r="C4610" t="str">
        <f t="shared" si="71"/>
        <v>ROCălărași</v>
      </c>
    </row>
    <row r="4611" spans="1:3">
      <c r="A4611" t="s">
        <v>9715</v>
      </c>
      <c r="B4611" t="s">
        <v>9716</v>
      </c>
      <c r="C4611" t="str">
        <f t="shared" ref="C4611:C4674" si="72">LEFT(A4611,2)&amp;B4611</f>
        <v>ROCaraș-Severin</v>
      </c>
    </row>
    <row r="4612" spans="1:3">
      <c r="A4612" t="s">
        <v>9666</v>
      </c>
      <c r="B4612" t="s">
        <v>9667</v>
      </c>
      <c r="C4612" t="str">
        <f t="shared" si="72"/>
        <v>ROConstanța</v>
      </c>
    </row>
    <row r="4613" spans="1:3">
      <c r="A4613" t="s">
        <v>9717</v>
      </c>
      <c r="B4613" t="s">
        <v>9718</v>
      </c>
      <c r="C4613" t="str">
        <f t="shared" si="72"/>
        <v>ROCovasna</v>
      </c>
    </row>
    <row r="4614" spans="1:3">
      <c r="A4614" t="s">
        <v>9719</v>
      </c>
      <c r="B4614" t="s">
        <v>9720</v>
      </c>
      <c r="C4614" t="str">
        <f t="shared" si="72"/>
        <v>RODâmbovița</v>
      </c>
    </row>
    <row r="4615" spans="1:3">
      <c r="A4615" t="s">
        <v>9680</v>
      </c>
      <c r="B4615" t="s">
        <v>9681</v>
      </c>
      <c r="C4615" t="str">
        <f t="shared" si="72"/>
        <v>RODolj</v>
      </c>
    </row>
    <row r="4616" spans="1:3">
      <c r="A4616" t="s">
        <v>9700</v>
      </c>
      <c r="B4616" t="s">
        <v>9701</v>
      </c>
      <c r="C4616" t="str">
        <f t="shared" si="72"/>
        <v>ROGorj</v>
      </c>
    </row>
    <row r="4617" spans="1:3">
      <c r="A4617" t="s">
        <v>9652</v>
      </c>
      <c r="B4617" t="s">
        <v>9653</v>
      </c>
      <c r="C4617" t="str">
        <f t="shared" si="72"/>
        <v>ROGalați</v>
      </c>
    </row>
    <row r="4618" spans="1:3">
      <c r="A4618" t="s">
        <v>9706</v>
      </c>
      <c r="B4618" t="s">
        <v>9707</v>
      </c>
      <c r="C4618" t="str">
        <f t="shared" si="72"/>
        <v>ROGiurgiu</v>
      </c>
    </row>
    <row r="4619" spans="1:3">
      <c r="A4619" t="s">
        <v>9682</v>
      </c>
      <c r="B4619" t="s">
        <v>9683</v>
      </c>
      <c r="C4619" t="str">
        <f t="shared" si="72"/>
        <v>ROHunedoara</v>
      </c>
    </row>
    <row r="4620" spans="1:3">
      <c r="A4620" t="s">
        <v>9684</v>
      </c>
      <c r="B4620" t="s">
        <v>9685</v>
      </c>
      <c r="C4620" t="str">
        <f t="shared" si="72"/>
        <v>ROHarghita</v>
      </c>
    </row>
    <row r="4621" spans="1:3">
      <c r="A4621" t="s">
        <v>9690</v>
      </c>
      <c r="B4621" t="s">
        <v>9691</v>
      </c>
      <c r="C4621" t="str">
        <f t="shared" si="72"/>
        <v>ROIlfov</v>
      </c>
    </row>
    <row r="4622" spans="1:3">
      <c r="A4622" t="s">
        <v>9668</v>
      </c>
      <c r="B4622" t="s">
        <v>9669</v>
      </c>
      <c r="C4622" t="str">
        <f t="shared" si="72"/>
        <v>ROIalomița</v>
      </c>
    </row>
    <row r="4623" spans="1:3">
      <c r="A4623" t="s">
        <v>9692</v>
      </c>
      <c r="B4623" t="s">
        <v>9693</v>
      </c>
      <c r="C4623" t="str">
        <f t="shared" si="72"/>
        <v>ROIași</v>
      </c>
    </row>
    <row r="4624" spans="1:3">
      <c r="A4624" t="s">
        <v>9670</v>
      </c>
      <c r="B4624" t="s">
        <v>9671</v>
      </c>
      <c r="C4624" t="str">
        <f t="shared" si="72"/>
        <v>ROMehedinți</v>
      </c>
    </row>
    <row r="4625" spans="1:3">
      <c r="A4625" t="s">
        <v>9672</v>
      </c>
      <c r="B4625" t="s">
        <v>9673</v>
      </c>
      <c r="C4625" t="str">
        <f t="shared" si="72"/>
        <v>ROMaramureș</v>
      </c>
    </row>
    <row r="4626" spans="1:3">
      <c r="A4626" t="s">
        <v>9721</v>
      </c>
      <c r="B4626" t="s">
        <v>9722</v>
      </c>
      <c r="C4626" t="str">
        <f t="shared" si="72"/>
        <v>ROMureș</v>
      </c>
    </row>
    <row r="4627" spans="1:3">
      <c r="A4627" t="s">
        <v>9708</v>
      </c>
      <c r="B4627" t="s">
        <v>9709</v>
      </c>
      <c r="C4627" t="str">
        <f t="shared" si="72"/>
        <v>RONeamț</v>
      </c>
    </row>
    <row r="4628" spans="1:3">
      <c r="A4628" t="s">
        <v>9674</v>
      </c>
      <c r="B4628" t="s">
        <v>9675</v>
      </c>
      <c r="C4628" t="str">
        <f t="shared" si="72"/>
        <v>ROOlt</v>
      </c>
    </row>
    <row r="4629" spans="1:3">
      <c r="A4629" t="s">
        <v>9676</v>
      </c>
      <c r="B4629" t="s">
        <v>9677</v>
      </c>
      <c r="C4629" t="str">
        <f t="shared" si="72"/>
        <v>ROPrahova</v>
      </c>
    </row>
    <row r="4630" spans="1:3">
      <c r="A4630" t="s">
        <v>9731</v>
      </c>
      <c r="B4630" t="s">
        <v>9732</v>
      </c>
      <c r="C4630" t="str">
        <f t="shared" si="72"/>
        <v>ROSibiu</v>
      </c>
    </row>
    <row r="4631" spans="1:3">
      <c r="A4631" t="s">
        <v>9702</v>
      </c>
      <c r="B4631" t="s">
        <v>9703</v>
      </c>
      <c r="C4631" t="str">
        <f t="shared" si="72"/>
        <v>ROSălaj</v>
      </c>
    </row>
    <row r="4632" spans="1:3">
      <c r="A4632" t="s">
        <v>9654</v>
      </c>
      <c r="B4632" t="s">
        <v>9655</v>
      </c>
      <c r="C4632" t="str">
        <f t="shared" si="72"/>
        <v>ROSatu Mare</v>
      </c>
    </row>
    <row r="4633" spans="1:3">
      <c r="A4633" t="s">
        <v>9656</v>
      </c>
      <c r="B4633" t="s">
        <v>9657</v>
      </c>
      <c r="C4633" t="str">
        <f t="shared" si="72"/>
        <v>ROSuceava</v>
      </c>
    </row>
    <row r="4634" spans="1:3">
      <c r="A4634" t="s">
        <v>9710</v>
      </c>
      <c r="B4634" t="s">
        <v>9711</v>
      </c>
      <c r="C4634" t="str">
        <f t="shared" si="72"/>
        <v>ROTulcea</v>
      </c>
    </row>
    <row r="4635" spans="1:3">
      <c r="A4635" t="s">
        <v>9686</v>
      </c>
      <c r="B4635" t="s">
        <v>9687</v>
      </c>
      <c r="C4635" t="str">
        <f t="shared" si="72"/>
        <v>ROTimiș</v>
      </c>
    </row>
    <row r="4636" spans="1:3">
      <c r="A4636" t="s">
        <v>9658</v>
      </c>
      <c r="B4636" t="s">
        <v>9659</v>
      </c>
      <c r="C4636" t="str">
        <f t="shared" si="72"/>
        <v>ROTeleorman</v>
      </c>
    </row>
    <row r="4637" spans="1:3">
      <c r="A4637" t="s">
        <v>9660</v>
      </c>
      <c r="B4637" t="s">
        <v>9661</v>
      </c>
      <c r="C4637" t="str">
        <f t="shared" si="72"/>
        <v>ROVâlcea</v>
      </c>
    </row>
    <row r="4638" spans="1:3">
      <c r="A4638" t="s">
        <v>9662</v>
      </c>
      <c r="B4638" t="s">
        <v>9663</v>
      </c>
      <c r="C4638" t="str">
        <f t="shared" si="72"/>
        <v>ROVrancea</v>
      </c>
    </row>
    <row r="4639" spans="1:3">
      <c r="A4639" t="s">
        <v>9694</v>
      </c>
      <c r="B4639" t="s">
        <v>9695</v>
      </c>
      <c r="C4639" t="str">
        <f t="shared" si="72"/>
        <v>ROVaslui</v>
      </c>
    </row>
    <row r="4640" spans="1:3">
      <c r="A4640" t="s">
        <v>9650</v>
      </c>
      <c r="B4640" t="s">
        <v>9651</v>
      </c>
      <c r="C4640" t="str">
        <f t="shared" si="72"/>
        <v>ROBucurești</v>
      </c>
    </row>
    <row r="4641" spans="1:3">
      <c r="A4641" t="s">
        <v>9757</v>
      </c>
      <c r="B4641" t="s">
        <v>9758</v>
      </c>
      <c r="C4641" t="str">
        <f t="shared" si="72"/>
        <v>RSKosovo-Metohija</v>
      </c>
    </row>
    <row r="4642" spans="1:3">
      <c r="A4642" t="s">
        <v>9761</v>
      </c>
      <c r="B4642" t="s">
        <v>9762</v>
      </c>
      <c r="C4642" t="str">
        <f t="shared" si="72"/>
        <v>RSKosovski okrug</v>
      </c>
    </row>
    <row r="4643" spans="1:3">
      <c r="A4643" t="s">
        <v>9763</v>
      </c>
      <c r="B4643" t="s">
        <v>9764</v>
      </c>
      <c r="C4643" t="str">
        <f t="shared" si="72"/>
        <v>RSPećki okrug</v>
      </c>
    </row>
    <row r="4644" spans="1:3">
      <c r="A4644" t="s">
        <v>9759</v>
      </c>
      <c r="B4644" t="s">
        <v>9760</v>
      </c>
      <c r="C4644" t="str">
        <f t="shared" si="72"/>
        <v>RSPrizrenski okrug</v>
      </c>
    </row>
    <row r="4645" spans="1:3">
      <c r="A4645" t="s">
        <v>9765</v>
      </c>
      <c r="B4645" t="s">
        <v>9766</v>
      </c>
      <c r="C4645" t="str">
        <f t="shared" si="72"/>
        <v>RSKosovsko-Mitrovački okrug</v>
      </c>
    </row>
    <row r="4646" spans="1:3">
      <c r="A4646" t="s">
        <v>9767</v>
      </c>
      <c r="B4646" t="s">
        <v>9768</v>
      </c>
      <c r="C4646" t="str">
        <f t="shared" si="72"/>
        <v>RSKosovsko-Pomoravski okrug</v>
      </c>
    </row>
    <row r="4647" spans="1:3">
      <c r="A4647" t="s">
        <v>9769</v>
      </c>
      <c r="B4647" t="s">
        <v>9770</v>
      </c>
      <c r="C4647" t="str">
        <f t="shared" si="72"/>
        <v>RSVojvodina</v>
      </c>
    </row>
    <row r="4648" spans="1:3">
      <c r="A4648" t="s">
        <v>9781</v>
      </c>
      <c r="B4648" t="s">
        <v>9782</v>
      </c>
      <c r="C4648" t="str">
        <f t="shared" si="72"/>
        <v>RSSevernobački okrug</v>
      </c>
    </row>
    <row r="4649" spans="1:3">
      <c r="A4649" t="s">
        <v>9775</v>
      </c>
      <c r="B4649" t="s">
        <v>9776</v>
      </c>
      <c r="C4649" t="str">
        <f t="shared" si="72"/>
        <v>RSSrednjebanatski okrug</v>
      </c>
    </row>
    <row r="4650" spans="1:3">
      <c r="A4650" t="s">
        <v>9771</v>
      </c>
      <c r="B4650" t="s">
        <v>9772</v>
      </c>
      <c r="C4650" t="str">
        <f t="shared" si="72"/>
        <v>RSSevernobanatski okrug</v>
      </c>
    </row>
    <row r="4651" spans="1:3">
      <c r="A4651" t="s">
        <v>9773</v>
      </c>
      <c r="B4651" t="s">
        <v>9774</v>
      </c>
      <c r="C4651" t="str">
        <f t="shared" si="72"/>
        <v>RSJužnobanatski okrug</v>
      </c>
    </row>
    <row r="4652" spans="1:3">
      <c r="A4652" t="s">
        <v>9783</v>
      </c>
      <c r="B4652" t="s">
        <v>9784</v>
      </c>
      <c r="C4652" t="str">
        <f t="shared" si="72"/>
        <v>RSZapadnobački okrug</v>
      </c>
    </row>
    <row r="4653" spans="1:3">
      <c r="A4653" t="s">
        <v>9779</v>
      </c>
      <c r="B4653" t="s">
        <v>9780</v>
      </c>
      <c r="C4653" t="str">
        <f t="shared" si="72"/>
        <v>RSJužnobački okrug</v>
      </c>
    </row>
    <row r="4654" spans="1:3">
      <c r="A4654" t="s">
        <v>9777</v>
      </c>
      <c r="B4654" t="s">
        <v>9778</v>
      </c>
      <c r="C4654" t="str">
        <f t="shared" si="72"/>
        <v>RSSremski okrug</v>
      </c>
    </row>
    <row r="4655" spans="1:3">
      <c r="A4655" t="s">
        <v>9747</v>
      </c>
      <c r="B4655" t="s">
        <v>9748</v>
      </c>
      <c r="C4655" t="str">
        <f t="shared" si="72"/>
        <v>RSBeograd</v>
      </c>
    </row>
    <row r="4656" spans="1:3">
      <c r="A4656" t="s">
        <v>9791</v>
      </c>
      <c r="B4656" t="s">
        <v>9792</v>
      </c>
      <c r="C4656" t="str">
        <f t="shared" si="72"/>
        <v>RSMačvanski okrug</v>
      </c>
    </row>
    <row r="4657" spans="1:3">
      <c r="A4657" t="s">
        <v>9741</v>
      </c>
      <c r="B4657" t="s">
        <v>9742</v>
      </c>
      <c r="C4657" t="str">
        <f t="shared" si="72"/>
        <v>RSKolubarski okrug</v>
      </c>
    </row>
    <row r="4658" spans="1:3">
      <c r="A4658" t="s">
        <v>9743</v>
      </c>
      <c r="B4658" t="s">
        <v>9744</v>
      </c>
      <c r="C4658" t="str">
        <f t="shared" si="72"/>
        <v>RSPodunavski okrug</v>
      </c>
    </row>
    <row r="4659" spans="1:3">
      <c r="A4659" t="s">
        <v>9751</v>
      </c>
      <c r="B4659" t="s">
        <v>9752</v>
      </c>
      <c r="C4659" t="str">
        <f t="shared" si="72"/>
        <v>RSBraničevski okrug</v>
      </c>
    </row>
    <row r="4660" spans="1:3">
      <c r="A4660" t="s">
        <v>9749</v>
      </c>
      <c r="B4660" t="s">
        <v>9750</v>
      </c>
      <c r="C4660" t="str">
        <f t="shared" si="72"/>
        <v>RSŠumadijski okrug</v>
      </c>
    </row>
    <row r="4661" spans="1:3">
      <c r="A4661" t="s">
        <v>9753</v>
      </c>
      <c r="B4661" t="s">
        <v>9754</v>
      </c>
      <c r="C4661" t="str">
        <f t="shared" si="72"/>
        <v>RSPomoravski okrug</v>
      </c>
    </row>
    <row r="4662" spans="1:3">
      <c r="A4662" t="s">
        <v>9785</v>
      </c>
      <c r="B4662" t="s">
        <v>9786</v>
      </c>
      <c r="C4662" t="str">
        <f t="shared" si="72"/>
        <v>RSBorski okrug</v>
      </c>
    </row>
    <row r="4663" spans="1:3">
      <c r="A4663" t="s">
        <v>9787</v>
      </c>
      <c r="B4663" t="s">
        <v>9788</v>
      </c>
      <c r="C4663" t="str">
        <f t="shared" si="72"/>
        <v>RSZaječarski okrug</v>
      </c>
    </row>
    <row r="4664" spans="1:3">
      <c r="A4664" t="s">
        <v>9755</v>
      </c>
      <c r="B4664" t="s">
        <v>9756</v>
      </c>
      <c r="C4664" t="str">
        <f t="shared" si="72"/>
        <v>RSZlatiborski okrug</v>
      </c>
    </row>
    <row r="4665" spans="1:3">
      <c r="A4665" t="s">
        <v>9795</v>
      </c>
      <c r="B4665" t="s">
        <v>9796</v>
      </c>
      <c r="C4665" t="str">
        <f t="shared" si="72"/>
        <v>RSMoravički okrug</v>
      </c>
    </row>
    <row r="4666" spans="1:3">
      <c r="A4666" t="s">
        <v>9793</v>
      </c>
      <c r="B4666" t="s">
        <v>9794</v>
      </c>
      <c r="C4666" t="str">
        <f t="shared" si="72"/>
        <v>RSRaški okrug</v>
      </c>
    </row>
    <row r="4667" spans="1:3">
      <c r="A4667" t="s">
        <v>9745</v>
      </c>
      <c r="B4667" t="s">
        <v>9746</v>
      </c>
      <c r="C4667" t="str">
        <f t="shared" si="72"/>
        <v>RSRasinski okrug</v>
      </c>
    </row>
    <row r="4668" spans="1:3">
      <c r="A4668" t="s">
        <v>9733</v>
      </c>
      <c r="B4668" t="s">
        <v>9734</v>
      </c>
      <c r="C4668" t="str">
        <f t="shared" si="72"/>
        <v>RSNišavski okrug</v>
      </c>
    </row>
    <row r="4669" spans="1:3">
      <c r="A4669" t="s">
        <v>9735</v>
      </c>
      <c r="B4669" t="s">
        <v>9736</v>
      </c>
      <c r="C4669" t="str">
        <f t="shared" si="72"/>
        <v>RSToplički okrug</v>
      </c>
    </row>
    <row r="4670" spans="1:3">
      <c r="A4670" t="s">
        <v>9737</v>
      </c>
      <c r="B4670" t="s">
        <v>9738</v>
      </c>
      <c r="C4670" t="str">
        <f t="shared" si="72"/>
        <v>RSPirotski okrug</v>
      </c>
    </row>
    <row r="4671" spans="1:3">
      <c r="A4671" t="s">
        <v>9789</v>
      </c>
      <c r="B4671" t="s">
        <v>9790</v>
      </c>
      <c r="C4671" t="str">
        <f t="shared" si="72"/>
        <v>RSJablanički okrug</v>
      </c>
    </row>
    <row r="4672" spans="1:3">
      <c r="A4672" t="s">
        <v>9739</v>
      </c>
      <c r="B4672" t="s">
        <v>9740</v>
      </c>
      <c r="C4672" t="str">
        <f t="shared" si="72"/>
        <v>RSPčinjski okrug</v>
      </c>
    </row>
    <row r="4673" spans="1:3">
      <c r="A4673" t="s">
        <v>9950</v>
      </c>
      <c r="B4673" t="s">
        <v>9951</v>
      </c>
      <c r="C4673" t="str">
        <f t="shared" si="72"/>
        <v>RUAmurskaya oblast'</v>
      </c>
    </row>
    <row r="4674" spans="1:3">
      <c r="A4674" t="s">
        <v>9950</v>
      </c>
      <c r="B4674" t="s">
        <v>9952</v>
      </c>
      <c r="C4674" t="str">
        <f t="shared" si="72"/>
        <v>RUAmurskaja oblast'</v>
      </c>
    </row>
    <row r="4675" spans="1:3">
      <c r="A4675" t="s">
        <v>9997</v>
      </c>
      <c r="B4675" t="s">
        <v>9998</v>
      </c>
      <c r="C4675" t="str">
        <f t="shared" ref="C4675:C4738" si="73">LEFT(A4675,2)&amp;B4675</f>
        <v>RUArkhangel'skaya oblast'</v>
      </c>
    </row>
    <row r="4676" spans="1:3">
      <c r="A4676" t="s">
        <v>9997</v>
      </c>
      <c r="B4676" t="s">
        <v>9999</v>
      </c>
      <c r="C4676" t="str">
        <f t="shared" si="73"/>
        <v>RUArhangel'skaja oblast'</v>
      </c>
    </row>
    <row r="4677" spans="1:3">
      <c r="A4677" t="s">
        <v>9839</v>
      </c>
      <c r="B4677" t="s">
        <v>9840</v>
      </c>
      <c r="C4677" t="str">
        <f t="shared" si="73"/>
        <v>RUAstrakhanskaya oblast'</v>
      </c>
    </row>
    <row r="4678" spans="1:3">
      <c r="A4678" t="s">
        <v>9839</v>
      </c>
      <c r="B4678" t="s">
        <v>9841</v>
      </c>
      <c r="C4678" t="str">
        <f t="shared" si="73"/>
        <v>RUAstrahanskaja oblast'</v>
      </c>
    </row>
    <row r="4679" spans="1:3">
      <c r="A4679" t="s">
        <v>9857</v>
      </c>
      <c r="B4679" t="s">
        <v>9858</v>
      </c>
      <c r="C4679" t="str">
        <f t="shared" si="73"/>
        <v>RUBelgorodskaya oblast'</v>
      </c>
    </row>
    <row r="4680" spans="1:3">
      <c r="A4680" t="s">
        <v>9857</v>
      </c>
      <c r="B4680" t="s">
        <v>9859</v>
      </c>
      <c r="C4680" t="str">
        <f t="shared" si="73"/>
        <v>RUBelgorodskaja oblast'</v>
      </c>
    </row>
    <row r="4681" spans="1:3">
      <c r="A4681" t="s">
        <v>9923</v>
      </c>
      <c r="B4681" t="s">
        <v>9924</v>
      </c>
      <c r="C4681" t="str">
        <f t="shared" si="73"/>
        <v>RUBryanskaya oblast'</v>
      </c>
    </row>
    <row r="4682" spans="1:3">
      <c r="A4682" t="s">
        <v>9923</v>
      </c>
      <c r="B4682" t="s">
        <v>9925</v>
      </c>
      <c r="C4682" t="str">
        <f t="shared" si="73"/>
        <v>RUBrjanskaja oblast'</v>
      </c>
    </row>
    <row r="4683" spans="1:3">
      <c r="A4683" t="s">
        <v>9926</v>
      </c>
      <c r="B4683" t="s">
        <v>9927</v>
      </c>
      <c r="C4683" t="str">
        <f t="shared" si="73"/>
        <v>RUČeljabinskaja oblast'</v>
      </c>
    </row>
    <row r="4684" spans="1:3">
      <c r="A4684" t="s">
        <v>9926</v>
      </c>
      <c r="B4684" t="s">
        <v>9928</v>
      </c>
      <c r="C4684" t="str">
        <f t="shared" si="73"/>
        <v>RUChelyabinskaya oblast'</v>
      </c>
    </row>
    <row r="4685" spans="1:3">
      <c r="A4685" t="s">
        <v>9893</v>
      </c>
      <c r="B4685" t="s">
        <v>9894</v>
      </c>
      <c r="C4685" t="str">
        <f t="shared" si="73"/>
        <v>RUIrkutskaya oblast'</v>
      </c>
    </row>
    <row r="4686" spans="1:3">
      <c r="A4686" t="s">
        <v>9893</v>
      </c>
      <c r="B4686" t="s">
        <v>9895</v>
      </c>
      <c r="C4686" t="str">
        <f t="shared" si="73"/>
        <v>RUIrkutskaja oblast'</v>
      </c>
    </row>
    <row r="4687" spans="1:3">
      <c r="A4687" t="s">
        <v>9803</v>
      </c>
      <c r="B4687" t="s">
        <v>9804</v>
      </c>
      <c r="C4687" t="str">
        <f t="shared" si="73"/>
        <v>RUIvanovskaya oblast'</v>
      </c>
    </row>
    <row r="4688" spans="1:3">
      <c r="A4688" t="s">
        <v>9803</v>
      </c>
      <c r="B4688" t="s">
        <v>9805</v>
      </c>
      <c r="C4688" t="str">
        <f t="shared" si="73"/>
        <v>RUIvanovskaja oblast'</v>
      </c>
    </row>
    <row r="4689" spans="1:3">
      <c r="A4689" t="s">
        <v>9809</v>
      </c>
      <c r="B4689" t="s">
        <v>9810</v>
      </c>
      <c r="C4689" t="str">
        <f t="shared" si="73"/>
        <v>RUKemerovskaya oblast'</v>
      </c>
    </row>
    <row r="4690" spans="1:3">
      <c r="A4690" t="s">
        <v>9809</v>
      </c>
      <c r="B4690" t="s">
        <v>9811</v>
      </c>
      <c r="C4690" t="str">
        <f t="shared" si="73"/>
        <v>RUKemerovskaja oblast'</v>
      </c>
    </row>
    <row r="4691" spans="1:3">
      <c r="A4691" t="s">
        <v>10006</v>
      </c>
      <c r="B4691" t="s">
        <v>10007</v>
      </c>
      <c r="C4691" t="str">
        <f t="shared" si="73"/>
        <v>RUKaliningradskaya oblast'</v>
      </c>
    </row>
    <row r="4692" spans="1:3">
      <c r="A4692" t="s">
        <v>10006</v>
      </c>
      <c r="B4692" t="s">
        <v>10008</v>
      </c>
      <c r="C4692" t="str">
        <f t="shared" si="73"/>
        <v>RUKaliningradskaja oblast'</v>
      </c>
    </row>
    <row r="4693" spans="1:3">
      <c r="A4693" t="s">
        <v>9929</v>
      </c>
      <c r="B4693" t="s">
        <v>9930</v>
      </c>
      <c r="C4693" t="str">
        <f t="shared" si="73"/>
        <v>RUKurganskaja oblast'</v>
      </c>
    </row>
    <row r="4694" spans="1:3">
      <c r="A4694" t="s">
        <v>9929</v>
      </c>
      <c r="B4694" t="s">
        <v>9931</v>
      </c>
      <c r="C4694" t="str">
        <f t="shared" si="73"/>
        <v>RUKurganskaya oblast'</v>
      </c>
    </row>
    <row r="4695" spans="1:3">
      <c r="A4695" t="s">
        <v>9932</v>
      </c>
      <c r="B4695" t="s">
        <v>9933</v>
      </c>
      <c r="C4695" t="str">
        <f t="shared" si="73"/>
        <v>RUKirovskaja oblast'</v>
      </c>
    </row>
    <row r="4696" spans="1:3">
      <c r="A4696" t="s">
        <v>9932</v>
      </c>
      <c r="B4696" t="s">
        <v>9934</v>
      </c>
      <c r="C4696" t="str">
        <f t="shared" si="73"/>
        <v>RUKirovskaya oblast'</v>
      </c>
    </row>
    <row r="4697" spans="1:3">
      <c r="A4697" t="s">
        <v>9976</v>
      </c>
      <c r="B4697" t="s">
        <v>9977</v>
      </c>
      <c r="C4697" t="str">
        <f t="shared" si="73"/>
        <v>RUKalužskaja oblast'</v>
      </c>
    </row>
    <row r="4698" spans="1:3">
      <c r="A4698" t="s">
        <v>9976</v>
      </c>
      <c r="B4698" t="s">
        <v>9978</v>
      </c>
      <c r="C4698" t="str">
        <f t="shared" si="73"/>
        <v>RUKaluzhskaya oblast'</v>
      </c>
    </row>
    <row r="4699" spans="1:3">
      <c r="A4699" t="s">
        <v>9956</v>
      </c>
      <c r="B4699" t="s">
        <v>9957</v>
      </c>
      <c r="C4699" t="str">
        <f t="shared" si="73"/>
        <v>RUKostromskaya oblast'</v>
      </c>
    </row>
    <row r="4700" spans="1:3">
      <c r="A4700" t="s">
        <v>9956</v>
      </c>
      <c r="B4700" t="s">
        <v>9958</v>
      </c>
      <c r="C4700" t="str">
        <f t="shared" si="73"/>
        <v>RUKostromskaja oblast'</v>
      </c>
    </row>
    <row r="4701" spans="1:3">
      <c r="A4701" t="s">
        <v>9866</v>
      </c>
      <c r="B4701" t="s">
        <v>9867</v>
      </c>
      <c r="C4701" t="str">
        <f t="shared" si="73"/>
        <v>RUKurskaja oblast'</v>
      </c>
    </row>
    <row r="4702" spans="1:3">
      <c r="A4702" t="s">
        <v>9866</v>
      </c>
      <c r="B4702" t="s">
        <v>9868</v>
      </c>
      <c r="C4702" t="str">
        <f t="shared" si="73"/>
        <v>RUKurskaya oblast'</v>
      </c>
    </row>
    <row r="4703" spans="1:3">
      <c r="A4703" t="s">
        <v>9979</v>
      </c>
      <c r="B4703" t="s">
        <v>9980</v>
      </c>
      <c r="C4703" t="str">
        <f t="shared" si="73"/>
        <v>RULeningradskaja oblast'</v>
      </c>
    </row>
    <row r="4704" spans="1:3">
      <c r="A4704" t="s">
        <v>9979</v>
      </c>
      <c r="B4704" t="s">
        <v>9981</v>
      </c>
      <c r="C4704" t="str">
        <f t="shared" si="73"/>
        <v>RULeningradskaya oblast'</v>
      </c>
    </row>
    <row r="4705" spans="1:3">
      <c r="A4705" t="s">
        <v>9818</v>
      </c>
      <c r="B4705" t="s">
        <v>9819</v>
      </c>
      <c r="C4705" t="str">
        <f t="shared" si="73"/>
        <v>RULipeckaja oblast'</v>
      </c>
    </row>
    <row r="4706" spans="1:3">
      <c r="A4706" t="s">
        <v>9818</v>
      </c>
      <c r="B4706" t="s">
        <v>9820</v>
      </c>
      <c r="C4706" t="str">
        <f t="shared" si="73"/>
        <v>RULipetskaya oblast'</v>
      </c>
    </row>
    <row r="4707" spans="1:3">
      <c r="A4707" t="s">
        <v>9902</v>
      </c>
      <c r="B4707" t="s">
        <v>9903</v>
      </c>
      <c r="C4707" t="str">
        <f t="shared" si="73"/>
        <v>RUMagadanskaya oblast'</v>
      </c>
    </row>
    <row r="4708" spans="1:3">
      <c r="A4708" t="s">
        <v>9902</v>
      </c>
      <c r="B4708" t="s">
        <v>9904</v>
      </c>
      <c r="C4708" t="str">
        <f t="shared" si="73"/>
        <v>RUMagadanskaja oblast'</v>
      </c>
    </row>
    <row r="4709" spans="1:3">
      <c r="A4709" t="s">
        <v>9935</v>
      </c>
      <c r="B4709" t="s">
        <v>9936</v>
      </c>
      <c r="C4709" t="str">
        <f t="shared" si="73"/>
        <v>RUMoskovskaya oblast'</v>
      </c>
    </row>
    <row r="4710" spans="1:3">
      <c r="A4710" t="s">
        <v>9935</v>
      </c>
      <c r="B4710" t="s">
        <v>9937</v>
      </c>
      <c r="C4710" t="str">
        <f t="shared" si="73"/>
        <v>RUMoskovskaja oblast'</v>
      </c>
    </row>
    <row r="4711" spans="1:3">
      <c r="A4711" t="s">
        <v>9959</v>
      </c>
      <c r="B4711" t="s">
        <v>9960</v>
      </c>
      <c r="C4711" t="str">
        <f t="shared" si="73"/>
        <v>RUMurmanskaya oblast'</v>
      </c>
    </row>
    <row r="4712" spans="1:3">
      <c r="A4712" t="s">
        <v>9959</v>
      </c>
      <c r="B4712" t="s">
        <v>9961</v>
      </c>
      <c r="C4712" t="str">
        <f t="shared" si="73"/>
        <v>RUMurmanskaja oblast'</v>
      </c>
    </row>
    <row r="4713" spans="1:3">
      <c r="A4713" t="s">
        <v>9905</v>
      </c>
      <c r="B4713" t="s">
        <v>9906</v>
      </c>
      <c r="C4713" t="str">
        <f t="shared" si="73"/>
        <v>RUNovgorodskaja oblast'</v>
      </c>
    </row>
    <row r="4714" spans="1:3">
      <c r="A4714" t="s">
        <v>9905</v>
      </c>
      <c r="B4714" t="s">
        <v>9907</v>
      </c>
      <c r="C4714" t="str">
        <f t="shared" si="73"/>
        <v>RUNovgorodskaya oblast'</v>
      </c>
    </row>
    <row r="4715" spans="1:3">
      <c r="A4715" t="s">
        <v>9908</v>
      </c>
      <c r="B4715" t="s">
        <v>9909</v>
      </c>
      <c r="C4715" t="str">
        <f t="shared" si="73"/>
        <v>RUNižegorodskaja oblast'</v>
      </c>
    </row>
    <row r="4716" spans="1:3">
      <c r="A4716" t="s">
        <v>9908</v>
      </c>
      <c r="B4716" t="s">
        <v>9910</v>
      </c>
      <c r="C4716" t="str">
        <f t="shared" si="73"/>
        <v>RUNizhegorodskaya oblast'</v>
      </c>
    </row>
    <row r="4717" spans="1:3">
      <c r="A4717" t="s">
        <v>9982</v>
      </c>
      <c r="B4717" t="s">
        <v>9983</v>
      </c>
      <c r="C4717" t="str">
        <f t="shared" si="73"/>
        <v>RUNovosibirskaya oblast'</v>
      </c>
    </row>
    <row r="4718" spans="1:3">
      <c r="A4718" t="s">
        <v>9982</v>
      </c>
      <c r="B4718" t="s">
        <v>9984</v>
      </c>
      <c r="C4718" t="str">
        <f t="shared" si="73"/>
        <v>RUNovosibirskaja oblast'</v>
      </c>
    </row>
    <row r="4719" spans="1:3">
      <c r="A4719" t="s">
        <v>9962</v>
      </c>
      <c r="B4719" t="s">
        <v>9963</v>
      </c>
      <c r="C4719" t="str">
        <f t="shared" si="73"/>
        <v>RUOmskaya oblast'</v>
      </c>
    </row>
    <row r="4720" spans="1:3">
      <c r="A4720" t="s">
        <v>9962</v>
      </c>
      <c r="B4720" t="s">
        <v>9964</v>
      </c>
      <c r="C4720" t="str">
        <f t="shared" si="73"/>
        <v>RUOmskaja oblast'</v>
      </c>
    </row>
    <row r="4721" spans="1:3">
      <c r="A4721" t="s">
        <v>9911</v>
      </c>
      <c r="B4721" t="s">
        <v>9912</v>
      </c>
      <c r="C4721" t="str">
        <f t="shared" si="73"/>
        <v>RUOrenburgskaja oblast'</v>
      </c>
    </row>
    <row r="4722" spans="1:3">
      <c r="A4722" t="s">
        <v>9911</v>
      </c>
      <c r="B4722" t="s">
        <v>9913</v>
      </c>
      <c r="C4722" t="str">
        <f t="shared" si="73"/>
        <v>RUOrenburgskaya oblast'</v>
      </c>
    </row>
    <row r="4723" spans="1:3">
      <c r="A4723" t="s">
        <v>9914</v>
      </c>
      <c r="B4723" t="s">
        <v>9915</v>
      </c>
      <c r="C4723" t="str">
        <f t="shared" si="73"/>
        <v>RUOrlovskaja oblast'</v>
      </c>
    </row>
    <row r="4724" spans="1:3">
      <c r="A4724" t="s">
        <v>9914</v>
      </c>
      <c r="B4724" t="s">
        <v>9916</v>
      </c>
      <c r="C4724" t="str">
        <f t="shared" si="73"/>
        <v>RUOrlovskaya oblast'</v>
      </c>
    </row>
    <row r="4725" spans="1:3">
      <c r="A4725" t="s">
        <v>9827</v>
      </c>
      <c r="B4725" t="s">
        <v>9828</v>
      </c>
      <c r="C4725" t="str">
        <f t="shared" si="73"/>
        <v>RUPenzenskaya oblast'</v>
      </c>
    </row>
    <row r="4726" spans="1:3">
      <c r="A4726" t="s">
        <v>9827</v>
      </c>
      <c r="B4726" t="s">
        <v>9829</v>
      </c>
      <c r="C4726" t="str">
        <f t="shared" si="73"/>
        <v>RUPenzenskaja oblast'</v>
      </c>
    </row>
    <row r="4727" spans="1:3">
      <c r="A4727" t="s">
        <v>9917</v>
      </c>
      <c r="B4727" t="s">
        <v>9919</v>
      </c>
      <c r="C4727" t="str">
        <f t="shared" si="73"/>
        <v>RUPskovskaya oblast'</v>
      </c>
    </row>
    <row r="4728" spans="1:3">
      <c r="A4728" t="s">
        <v>9917</v>
      </c>
      <c r="B4728" t="s">
        <v>9918</v>
      </c>
      <c r="C4728" t="str">
        <f t="shared" si="73"/>
        <v>RUPskovskaja oblast'</v>
      </c>
    </row>
    <row r="4729" spans="1:3">
      <c r="A4729" t="s">
        <v>10020</v>
      </c>
      <c r="B4729" t="s">
        <v>10022</v>
      </c>
      <c r="C4729" t="str">
        <f t="shared" si="73"/>
        <v>RURostovskaya oblast'</v>
      </c>
    </row>
    <row r="4730" spans="1:3">
      <c r="A4730" t="s">
        <v>10020</v>
      </c>
      <c r="B4730" t="s">
        <v>10021</v>
      </c>
      <c r="C4730" t="str">
        <f t="shared" si="73"/>
        <v>RURostovskaja oblast'</v>
      </c>
    </row>
    <row r="4731" spans="1:3">
      <c r="A4731" t="s">
        <v>9871</v>
      </c>
      <c r="B4731" t="s">
        <v>9872</v>
      </c>
      <c r="C4731" t="str">
        <f t="shared" si="73"/>
        <v>RURjazanskaja oblast'</v>
      </c>
    </row>
    <row r="4732" spans="1:3">
      <c r="A4732" t="s">
        <v>9871</v>
      </c>
      <c r="B4732" t="s">
        <v>9873</v>
      </c>
      <c r="C4732" t="str">
        <f t="shared" si="73"/>
        <v>RURyazanskaya oblast'</v>
      </c>
    </row>
    <row r="4733" spans="1:3">
      <c r="A4733" t="s">
        <v>9874</v>
      </c>
      <c r="B4733" t="s">
        <v>9875</v>
      </c>
      <c r="C4733" t="str">
        <f t="shared" si="73"/>
        <v>RUSahalinskaja oblast'</v>
      </c>
    </row>
    <row r="4734" spans="1:3">
      <c r="A4734" t="s">
        <v>9874</v>
      </c>
      <c r="B4734" t="s">
        <v>9876</v>
      </c>
      <c r="C4734" t="str">
        <f t="shared" si="73"/>
        <v>RUSakhalinskaya oblast'</v>
      </c>
    </row>
    <row r="4735" spans="1:3">
      <c r="A4735" t="s">
        <v>9938</v>
      </c>
      <c r="B4735" t="s">
        <v>9940</v>
      </c>
      <c r="C4735" t="str">
        <f t="shared" si="73"/>
        <v>RUSamarskaja oblast'</v>
      </c>
    </row>
    <row r="4736" spans="1:3">
      <c r="A4736" t="s">
        <v>9938</v>
      </c>
      <c r="B4736" t="s">
        <v>9939</v>
      </c>
      <c r="C4736" t="str">
        <f t="shared" si="73"/>
        <v>RUSamarskaya oblast'</v>
      </c>
    </row>
    <row r="4737" spans="1:3">
      <c r="A4737" t="s">
        <v>10023</v>
      </c>
      <c r="B4737" t="s">
        <v>10024</v>
      </c>
      <c r="C4737" t="str">
        <f t="shared" si="73"/>
        <v>RUSaratovskaya oblast'</v>
      </c>
    </row>
    <row r="4738" spans="1:3">
      <c r="A4738" t="s">
        <v>10023</v>
      </c>
      <c r="B4738" t="s">
        <v>10025</v>
      </c>
      <c r="C4738" t="str">
        <f t="shared" si="73"/>
        <v>RUSaratovskaja oblast'</v>
      </c>
    </row>
    <row r="4739" spans="1:3">
      <c r="A4739" t="s">
        <v>9833</v>
      </c>
      <c r="B4739" t="s">
        <v>9834</v>
      </c>
      <c r="C4739" t="str">
        <f t="shared" ref="C4739:C4802" si="74">LEFT(A4739,2)&amp;B4739</f>
        <v>RUSmolenskaja oblast'</v>
      </c>
    </row>
    <row r="4740" spans="1:3">
      <c r="A4740" t="s">
        <v>9833</v>
      </c>
      <c r="B4740" t="s">
        <v>9835</v>
      </c>
      <c r="C4740" t="str">
        <f t="shared" si="74"/>
        <v>RUSmolenskaya oblast'</v>
      </c>
    </row>
    <row r="4741" spans="1:3">
      <c r="A4741" t="s">
        <v>9920</v>
      </c>
      <c r="B4741" t="s">
        <v>9921</v>
      </c>
      <c r="C4741" t="str">
        <f t="shared" si="74"/>
        <v>RUSverdlovskaya oblast'</v>
      </c>
    </row>
    <row r="4742" spans="1:3">
      <c r="A4742" t="s">
        <v>9920</v>
      </c>
      <c r="B4742" t="s">
        <v>9922</v>
      </c>
      <c r="C4742" t="str">
        <f t="shared" si="74"/>
        <v>RUSverdlovskaja oblast'</v>
      </c>
    </row>
    <row r="4743" spans="1:3">
      <c r="A4743" t="s">
        <v>9941</v>
      </c>
      <c r="B4743" t="s">
        <v>9942</v>
      </c>
      <c r="C4743" t="str">
        <f t="shared" si="74"/>
        <v>RUTambovskaya oblast'</v>
      </c>
    </row>
    <row r="4744" spans="1:3">
      <c r="A4744" t="s">
        <v>9941</v>
      </c>
      <c r="B4744" t="s">
        <v>9943</v>
      </c>
      <c r="C4744" t="str">
        <f t="shared" si="74"/>
        <v>RUTambovskaja oblast'</v>
      </c>
    </row>
    <row r="4745" spans="1:3">
      <c r="A4745" t="s">
        <v>9879</v>
      </c>
      <c r="B4745" t="s">
        <v>9880</v>
      </c>
      <c r="C4745" t="str">
        <f t="shared" si="74"/>
        <v>RUTomskaya oblast'</v>
      </c>
    </row>
    <row r="4746" spans="1:3">
      <c r="A4746" t="s">
        <v>9879</v>
      </c>
      <c r="B4746" t="s">
        <v>9881</v>
      </c>
      <c r="C4746" t="str">
        <f t="shared" si="74"/>
        <v>RUTomskaja oblast'</v>
      </c>
    </row>
    <row r="4747" spans="1:3">
      <c r="A4747" t="s">
        <v>9882</v>
      </c>
      <c r="B4747" t="s">
        <v>9883</v>
      </c>
      <c r="C4747" t="str">
        <f t="shared" si="74"/>
        <v>RUTul'skaja oblast'</v>
      </c>
    </row>
    <row r="4748" spans="1:3">
      <c r="A4748" t="s">
        <v>9882</v>
      </c>
      <c r="B4748" t="s">
        <v>9884</v>
      </c>
      <c r="C4748" t="str">
        <f t="shared" si="74"/>
        <v>RUTul'skaya oblast'</v>
      </c>
    </row>
    <row r="4749" spans="1:3">
      <c r="A4749" t="s">
        <v>9988</v>
      </c>
      <c r="B4749" t="s">
        <v>9989</v>
      </c>
      <c r="C4749" t="str">
        <f t="shared" si="74"/>
        <v>RUTverskaja oblast'</v>
      </c>
    </row>
    <row r="4750" spans="1:3">
      <c r="A4750" t="s">
        <v>9988</v>
      </c>
      <c r="B4750" t="s">
        <v>9990</v>
      </c>
      <c r="C4750" t="str">
        <f t="shared" si="74"/>
        <v>RUTverskaya oblast'</v>
      </c>
    </row>
    <row r="4751" spans="1:3">
      <c r="A4751" t="s">
        <v>9797</v>
      </c>
      <c r="B4751" t="s">
        <v>9798</v>
      </c>
      <c r="C4751" t="str">
        <f t="shared" si="74"/>
        <v>RUTyumenskaya oblast'</v>
      </c>
    </row>
    <row r="4752" spans="1:3">
      <c r="A4752" t="s">
        <v>9797</v>
      </c>
      <c r="B4752" t="s">
        <v>9799</v>
      </c>
      <c r="C4752" t="str">
        <f t="shared" si="74"/>
        <v>RUTjumenskaja oblast'</v>
      </c>
    </row>
    <row r="4753" spans="1:3">
      <c r="A4753" t="s">
        <v>10031</v>
      </c>
      <c r="B4753" t="s">
        <v>10032</v>
      </c>
      <c r="C4753" t="str">
        <f t="shared" si="74"/>
        <v>RUUl'janovskaja oblast'</v>
      </c>
    </row>
    <row r="4754" spans="1:3">
      <c r="A4754" t="s">
        <v>10031</v>
      </c>
      <c r="B4754" t="s">
        <v>10033</v>
      </c>
      <c r="C4754" t="str">
        <f t="shared" si="74"/>
        <v>RUUl'yanovskaya oblast'</v>
      </c>
    </row>
    <row r="4755" spans="1:3">
      <c r="A4755" t="s">
        <v>9991</v>
      </c>
      <c r="B4755" t="s">
        <v>9992</v>
      </c>
      <c r="C4755" t="str">
        <f t="shared" si="74"/>
        <v>RUVolgogradskaja oblast'</v>
      </c>
    </row>
    <row r="4756" spans="1:3">
      <c r="A4756" t="s">
        <v>9991</v>
      </c>
      <c r="B4756" t="s">
        <v>9993</v>
      </c>
      <c r="C4756" t="str">
        <f t="shared" si="74"/>
        <v>RUVolgogradskaya oblast'</v>
      </c>
    </row>
    <row r="4757" spans="1:3">
      <c r="A4757" t="s">
        <v>10034</v>
      </c>
      <c r="B4757" t="s">
        <v>10035</v>
      </c>
      <c r="C4757" t="str">
        <f t="shared" si="74"/>
        <v>RUVladimirskaya oblast'</v>
      </c>
    </row>
    <row r="4758" spans="1:3">
      <c r="A4758" t="s">
        <v>10034</v>
      </c>
      <c r="B4758" t="s">
        <v>10036</v>
      </c>
      <c r="C4758" t="str">
        <f t="shared" si="74"/>
        <v>RUVladimirskaja oblast'</v>
      </c>
    </row>
    <row r="4759" spans="1:3">
      <c r="A4759" t="s">
        <v>9836</v>
      </c>
      <c r="B4759" t="s">
        <v>9837</v>
      </c>
      <c r="C4759" t="str">
        <f t="shared" si="74"/>
        <v>RUVologodskaya oblast'</v>
      </c>
    </row>
    <row r="4760" spans="1:3">
      <c r="A4760" t="s">
        <v>9836</v>
      </c>
      <c r="B4760" t="s">
        <v>9838</v>
      </c>
      <c r="C4760" t="str">
        <f t="shared" si="74"/>
        <v>RUVologodskaja oblast'</v>
      </c>
    </row>
    <row r="4761" spans="1:3">
      <c r="A4761" t="s">
        <v>10037</v>
      </c>
      <c r="B4761" t="s">
        <v>10038</v>
      </c>
      <c r="C4761" t="str">
        <f t="shared" si="74"/>
        <v>RUVoronežskaja oblast'</v>
      </c>
    </row>
    <row r="4762" spans="1:3">
      <c r="A4762" t="s">
        <v>10037</v>
      </c>
      <c r="B4762" t="s">
        <v>10039</v>
      </c>
      <c r="C4762" t="str">
        <f t="shared" si="74"/>
        <v>RUVoronezhskaya oblast'</v>
      </c>
    </row>
    <row r="4763" spans="1:3">
      <c r="A4763" t="s">
        <v>9944</v>
      </c>
      <c r="B4763" t="s">
        <v>9945</v>
      </c>
      <c r="C4763" t="str">
        <f t="shared" si="74"/>
        <v>RUJaroslavskaja oblast'</v>
      </c>
    </row>
    <row r="4764" spans="1:3">
      <c r="A4764" t="s">
        <v>9944</v>
      </c>
      <c r="B4764" t="s">
        <v>9946</v>
      </c>
      <c r="C4764" t="str">
        <f t="shared" si="74"/>
        <v>RUYaroslavskaya oblast'</v>
      </c>
    </row>
    <row r="4765" spans="1:3">
      <c r="A4765" t="s">
        <v>9845</v>
      </c>
      <c r="B4765" t="s">
        <v>9846</v>
      </c>
      <c r="C4765" t="str">
        <f t="shared" si="74"/>
        <v>RUChukotskiy avtonomnyy okrug</v>
      </c>
    </row>
    <row r="4766" spans="1:3">
      <c r="A4766" t="s">
        <v>9845</v>
      </c>
      <c r="B4766" t="s">
        <v>9847</v>
      </c>
      <c r="C4766" t="str">
        <f t="shared" si="74"/>
        <v>RUČukotskij avtonomnyj okrug</v>
      </c>
    </row>
    <row r="4767" spans="1:3">
      <c r="A4767" t="s">
        <v>9812</v>
      </c>
      <c r="B4767" t="s">
        <v>9813</v>
      </c>
      <c r="C4767" t="str">
        <f t="shared" si="74"/>
        <v>RUKhanty-Mansiyskiy avtonomnyy okrug</v>
      </c>
    </row>
    <row r="4768" spans="1:3">
      <c r="A4768" t="s">
        <v>9812</v>
      </c>
      <c r="B4768" t="s">
        <v>9814</v>
      </c>
      <c r="C4768" t="str">
        <f t="shared" si="74"/>
        <v>RUHanty-Mansijskij avtonomnyj okrug</v>
      </c>
    </row>
    <row r="4769" spans="1:3">
      <c r="A4769" t="s">
        <v>10014</v>
      </c>
      <c r="B4769" t="s">
        <v>10015</v>
      </c>
      <c r="C4769" t="str">
        <f t="shared" si="74"/>
        <v>RUNenetskiy avtonomnyy okrug</v>
      </c>
    </row>
    <row r="4770" spans="1:3">
      <c r="A4770" t="s">
        <v>10014</v>
      </c>
      <c r="B4770" t="s">
        <v>10016</v>
      </c>
      <c r="C4770" t="str">
        <f t="shared" si="74"/>
        <v>RUNeneckij avtonomnyj okrug</v>
      </c>
    </row>
    <row r="4771" spans="1:3">
      <c r="A4771" t="s">
        <v>9851</v>
      </c>
      <c r="B4771" t="s">
        <v>9852</v>
      </c>
      <c r="C4771" t="str">
        <f t="shared" si="74"/>
        <v>RUJamalo-Neneckij avtonomnyj okrug</v>
      </c>
    </row>
    <row r="4772" spans="1:3">
      <c r="A4772" t="s">
        <v>9851</v>
      </c>
      <c r="B4772" t="s">
        <v>9853</v>
      </c>
      <c r="C4772" t="str">
        <f t="shared" si="74"/>
        <v>RUYamalo-Nenetskiy avtonomnyy okrug</v>
      </c>
    </row>
    <row r="4773" spans="1:3">
      <c r="A4773" t="s">
        <v>9869</v>
      </c>
      <c r="B4773" t="s">
        <v>9870</v>
      </c>
      <c r="C4773" t="str">
        <f t="shared" si="74"/>
        <v>RUMoskva</v>
      </c>
    </row>
    <row r="4774" spans="1:3">
      <c r="A4774" t="s">
        <v>9869</v>
      </c>
      <c r="B4774" t="s">
        <v>9870</v>
      </c>
      <c r="C4774" t="str">
        <f t="shared" si="74"/>
        <v>RUMoskva</v>
      </c>
    </row>
    <row r="4775" spans="1:3">
      <c r="A4775" t="s">
        <v>10029</v>
      </c>
      <c r="B4775" t="s">
        <v>10030</v>
      </c>
      <c r="C4775" t="str">
        <f t="shared" si="74"/>
        <v>RUSankt-Peterburg</v>
      </c>
    </row>
    <row r="4776" spans="1:3">
      <c r="A4776" t="s">
        <v>10029</v>
      </c>
      <c r="B4776" t="s">
        <v>10030</v>
      </c>
      <c r="C4776" t="str">
        <f t="shared" si="74"/>
        <v>RUSankt-Peterburg</v>
      </c>
    </row>
    <row r="4777" spans="1:3">
      <c r="A4777" t="s">
        <v>9854</v>
      </c>
      <c r="B4777" t="s">
        <v>9855</v>
      </c>
      <c r="C4777" t="str">
        <f t="shared" si="74"/>
        <v>RUYevreyskaya avtonomnaya oblast'</v>
      </c>
    </row>
    <row r="4778" spans="1:3">
      <c r="A4778" t="s">
        <v>9854</v>
      </c>
      <c r="B4778" t="s">
        <v>9856</v>
      </c>
      <c r="C4778" t="str">
        <f t="shared" si="74"/>
        <v>RUEvrejskaja avtonomnaja oblast'</v>
      </c>
    </row>
    <row r="4779" spans="1:3">
      <c r="A4779" t="s">
        <v>9800</v>
      </c>
      <c r="B4779" t="s">
        <v>9801</v>
      </c>
      <c r="C4779" t="str">
        <f t="shared" si="74"/>
        <v>RUAltajskij kraj</v>
      </c>
    </row>
    <row r="4780" spans="1:3">
      <c r="A4780" t="s">
        <v>9800</v>
      </c>
      <c r="B4780" t="s">
        <v>9802</v>
      </c>
      <c r="C4780" t="str">
        <f t="shared" si="74"/>
        <v>RUAltayskiy kray</v>
      </c>
    </row>
    <row r="4781" spans="1:3">
      <c r="A4781" t="s">
        <v>9896</v>
      </c>
      <c r="B4781" t="s">
        <v>9897</v>
      </c>
      <c r="C4781" t="str">
        <f t="shared" si="74"/>
        <v>RUKamchatskiy kray</v>
      </c>
    </row>
    <row r="4782" spans="1:3">
      <c r="A4782" t="s">
        <v>9896</v>
      </c>
      <c r="B4782" t="s">
        <v>9898</v>
      </c>
      <c r="C4782" t="str">
        <f t="shared" si="74"/>
        <v>RUKamčatskij kraj</v>
      </c>
    </row>
    <row r="4783" spans="1:3">
      <c r="A4783" t="s">
        <v>9806</v>
      </c>
      <c r="B4783" t="s">
        <v>9807</v>
      </c>
      <c r="C4783" t="str">
        <f t="shared" si="74"/>
        <v>RUKrasnodarskiy kray</v>
      </c>
    </row>
    <row r="4784" spans="1:3">
      <c r="A4784" t="s">
        <v>9806</v>
      </c>
      <c r="B4784" t="s">
        <v>9808</v>
      </c>
      <c r="C4784" t="str">
        <f t="shared" si="74"/>
        <v>RUKrasnodarskij kraj</v>
      </c>
    </row>
    <row r="4785" spans="1:3">
      <c r="A4785" t="s">
        <v>9899</v>
      </c>
      <c r="B4785" t="s">
        <v>9900</v>
      </c>
      <c r="C4785" t="str">
        <f t="shared" si="74"/>
        <v>RUKhabarovskiy kray</v>
      </c>
    </row>
    <row r="4786" spans="1:3">
      <c r="A4786" t="s">
        <v>9899</v>
      </c>
      <c r="B4786" t="s">
        <v>9901</v>
      </c>
      <c r="C4786" t="str">
        <f t="shared" si="74"/>
        <v>RUHabarovskij kraj</v>
      </c>
    </row>
    <row r="4787" spans="1:3">
      <c r="A4787" t="s">
        <v>10011</v>
      </c>
      <c r="B4787" t="s">
        <v>10012</v>
      </c>
      <c r="C4787" t="str">
        <f t="shared" si="74"/>
        <v>RUKrasnojarskij kraj</v>
      </c>
    </row>
    <row r="4788" spans="1:3">
      <c r="A4788" t="s">
        <v>10011</v>
      </c>
      <c r="B4788" t="s">
        <v>10013</v>
      </c>
      <c r="C4788" t="str">
        <f t="shared" si="74"/>
        <v>RUKrasnoyarskiy kray</v>
      </c>
    </row>
    <row r="4789" spans="1:3">
      <c r="A4789" t="s">
        <v>9985</v>
      </c>
      <c r="B4789" t="s">
        <v>9986</v>
      </c>
      <c r="C4789" t="str">
        <f t="shared" si="74"/>
        <v>RUPermskiy kray</v>
      </c>
    </row>
    <row r="4790" spans="1:3">
      <c r="A4790" t="s">
        <v>9985</v>
      </c>
      <c r="B4790" t="s">
        <v>9987</v>
      </c>
      <c r="C4790" t="str">
        <f t="shared" si="74"/>
        <v>RUPermskij kraj</v>
      </c>
    </row>
    <row r="4791" spans="1:3">
      <c r="A4791" t="s">
        <v>10017</v>
      </c>
      <c r="B4791" t="s">
        <v>10019</v>
      </c>
      <c r="C4791" t="str">
        <f t="shared" si="74"/>
        <v>RUPrimorskiy kray</v>
      </c>
    </row>
    <row r="4792" spans="1:3">
      <c r="A4792" t="s">
        <v>10017</v>
      </c>
      <c r="B4792" t="s">
        <v>10018</v>
      </c>
      <c r="C4792" t="str">
        <f t="shared" si="74"/>
        <v>RUPrimorskij kraj</v>
      </c>
    </row>
    <row r="4793" spans="1:3">
      <c r="A4793" t="s">
        <v>9848</v>
      </c>
      <c r="B4793" t="s">
        <v>9849</v>
      </c>
      <c r="C4793" t="str">
        <f t="shared" si="74"/>
        <v>RUStavropol'skiy kray</v>
      </c>
    </row>
    <row r="4794" spans="1:3">
      <c r="A4794" t="s">
        <v>9848</v>
      </c>
      <c r="B4794" t="s">
        <v>9850</v>
      </c>
      <c r="C4794" t="str">
        <f t="shared" si="74"/>
        <v>RUStavropol'skij kraj</v>
      </c>
    </row>
    <row r="4795" spans="1:3">
      <c r="A4795" t="s">
        <v>9947</v>
      </c>
      <c r="B4795" t="s">
        <v>9948</v>
      </c>
      <c r="C4795" t="str">
        <f t="shared" si="74"/>
        <v>RUZabaykal'skiy kray</v>
      </c>
    </row>
    <row r="4796" spans="1:3">
      <c r="A4796" t="s">
        <v>9947</v>
      </c>
      <c r="B4796" t="s">
        <v>9949</v>
      </c>
      <c r="C4796" t="str">
        <f t="shared" si="74"/>
        <v>RUZabajkal'skij kraj</v>
      </c>
    </row>
    <row r="4797" spans="1:3">
      <c r="A4797" t="s">
        <v>9967</v>
      </c>
      <c r="B4797" t="s">
        <v>9968</v>
      </c>
      <c r="C4797" t="str">
        <f t="shared" si="74"/>
        <v>RUAdygeya, Respublika</v>
      </c>
    </row>
    <row r="4798" spans="1:3">
      <c r="A4798" t="s">
        <v>9967</v>
      </c>
      <c r="B4798" t="s">
        <v>9969</v>
      </c>
      <c r="C4798" t="str">
        <f t="shared" si="74"/>
        <v>RUAdygeja, Respublika</v>
      </c>
    </row>
    <row r="4799" spans="1:3">
      <c r="A4799" t="s">
        <v>9994</v>
      </c>
      <c r="B4799" t="s">
        <v>9995</v>
      </c>
      <c r="C4799" t="str">
        <f t="shared" si="74"/>
        <v>RUAltaj, Respublika</v>
      </c>
    </row>
    <row r="4800" spans="1:3">
      <c r="A4800" t="s">
        <v>9994</v>
      </c>
      <c r="B4800" t="s">
        <v>9996</v>
      </c>
      <c r="C4800" t="str">
        <f t="shared" si="74"/>
        <v>RUAltay, Respublika</v>
      </c>
    </row>
    <row r="4801" spans="1:3">
      <c r="A4801" t="s">
        <v>9970</v>
      </c>
      <c r="B4801" t="s">
        <v>9971</v>
      </c>
      <c r="C4801" t="str">
        <f t="shared" si="74"/>
        <v>RUBaškortostan, Respublika</v>
      </c>
    </row>
    <row r="4802" spans="1:3">
      <c r="A4802" t="s">
        <v>9970</v>
      </c>
      <c r="B4802" t="s">
        <v>9972</v>
      </c>
      <c r="C4802" t="str">
        <f t="shared" si="74"/>
        <v>RUBashkortostan, Respublika</v>
      </c>
    </row>
    <row r="4803" spans="1:3">
      <c r="A4803" t="s">
        <v>9842</v>
      </c>
      <c r="B4803" t="s">
        <v>9843</v>
      </c>
      <c r="C4803" t="str">
        <f t="shared" ref="C4803:C4866" si="75">LEFT(A4803,2)&amp;B4803</f>
        <v>RUBuryatiya, Respublika</v>
      </c>
    </row>
    <row r="4804" spans="1:3">
      <c r="A4804" t="s">
        <v>9842</v>
      </c>
      <c r="B4804" t="s">
        <v>9844</v>
      </c>
      <c r="C4804" t="str">
        <f t="shared" si="75"/>
        <v>RUBurjatija, Respublika</v>
      </c>
    </row>
    <row r="4805" spans="1:3">
      <c r="A4805" t="s">
        <v>10000</v>
      </c>
      <c r="B4805" t="s">
        <v>10001</v>
      </c>
      <c r="C4805" t="str">
        <f t="shared" si="75"/>
        <v>RUČečenskaja Respublika</v>
      </c>
    </row>
    <row r="4806" spans="1:3">
      <c r="A4806" t="s">
        <v>10000</v>
      </c>
      <c r="B4806" t="s">
        <v>10002</v>
      </c>
      <c r="C4806" t="str">
        <f t="shared" si="75"/>
        <v>RUChechenskaya Respublika</v>
      </c>
    </row>
    <row r="4807" spans="1:3">
      <c r="A4807" t="s">
        <v>9888</v>
      </c>
      <c r="B4807" t="s">
        <v>9889</v>
      </c>
      <c r="C4807" t="str">
        <f t="shared" si="75"/>
        <v>RUČuvašskaja Respublika</v>
      </c>
    </row>
    <row r="4808" spans="1:3">
      <c r="A4808" t="s">
        <v>9888</v>
      </c>
      <c r="B4808" t="s">
        <v>9890</v>
      </c>
      <c r="C4808" t="str">
        <f t="shared" si="75"/>
        <v>RUChuvashskaya Respublika</v>
      </c>
    </row>
    <row r="4809" spans="1:3">
      <c r="A4809" t="s">
        <v>9891</v>
      </c>
      <c r="B4809" t="s">
        <v>9892</v>
      </c>
      <c r="C4809" t="str">
        <f t="shared" si="75"/>
        <v>RUDagestan, Respublika</v>
      </c>
    </row>
    <row r="4810" spans="1:3">
      <c r="A4810" t="s">
        <v>9891</v>
      </c>
      <c r="B4810" t="s">
        <v>9892</v>
      </c>
      <c r="C4810" t="str">
        <f t="shared" si="75"/>
        <v>RUDagestan, Respublika</v>
      </c>
    </row>
    <row r="4811" spans="1:3">
      <c r="A4811" t="s">
        <v>9860</v>
      </c>
      <c r="B4811" t="s">
        <v>9861</v>
      </c>
      <c r="C4811" t="str">
        <f t="shared" si="75"/>
        <v>RUIngušetija, Respublika</v>
      </c>
    </row>
    <row r="4812" spans="1:3">
      <c r="A4812" t="s">
        <v>9860</v>
      </c>
      <c r="B4812" t="s">
        <v>9862</v>
      </c>
      <c r="C4812" t="str">
        <f t="shared" si="75"/>
        <v>RUIngushetiya, Respublika</v>
      </c>
    </row>
    <row r="4813" spans="1:3">
      <c r="A4813" t="s">
        <v>10003</v>
      </c>
      <c r="B4813" t="s">
        <v>10004</v>
      </c>
      <c r="C4813" t="str">
        <f t="shared" si="75"/>
        <v>RUKabardino-Balkarskaya Respublika</v>
      </c>
    </row>
    <row r="4814" spans="1:3">
      <c r="A4814" t="s">
        <v>10003</v>
      </c>
      <c r="B4814" t="s">
        <v>10005</v>
      </c>
      <c r="C4814" t="str">
        <f t="shared" si="75"/>
        <v>RUKabardino-Balkarskaja Respublika</v>
      </c>
    </row>
    <row r="4815" spans="1:3">
      <c r="A4815" t="s">
        <v>9973</v>
      </c>
      <c r="B4815" t="s">
        <v>9974</v>
      </c>
      <c r="C4815" t="str">
        <f t="shared" si="75"/>
        <v>RUKarachayevo-Cherkesskaya Respublika</v>
      </c>
    </row>
    <row r="4816" spans="1:3">
      <c r="A4816" t="s">
        <v>9973</v>
      </c>
      <c r="B4816" t="s">
        <v>9975</v>
      </c>
      <c r="C4816" t="str">
        <f t="shared" si="75"/>
        <v>RUKaračaevo-Čerkesskaja Respublika</v>
      </c>
    </row>
    <row r="4817" spans="1:3">
      <c r="A4817" t="s">
        <v>9815</v>
      </c>
      <c r="B4817" t="s">
        <v>9816</v>
      </c>
      <c r="C4817" t="str">
        <f t="shared" si="75"/>
        <v>RUHakasija, Respublika</v>
      </c>
    </row>
    <row r="4818" spans="1:3">
      <c r="A4818" t="s">
        <v>9815</v>
      </c>
      <c r="B4818" t="s">
        <v>9817</v>
      </c>
      <c r="C4818" t="str">
        <f t="shared" si="75"/>
        <v>RUKhakasiya, Respublika</v>
      </c>
    </row>
    <row r="4819" spans="1:3">
      <c r="A4819" t="s">
        <v>9953</v>
      </c>
      <c r="B4819" t="s">
        <v>9954</v>
      </c>
      <c r="C4819" t="str">
        <f t="shared" si="75"/>
        <v>RUKalmykija, Respublika</v>
      </c>
    </row>
    <row r="4820" spans="1:3">
      <c r="A4820" t="s">
        <v>9953</v>
      </c>
      <c r="B4820" t="s">
        <v>9955</v>
      </c>
      <c r="C4820" t="str">
        <f t="shared" si="75"/>
        <v>RUKalmykiya, Respublika</v>
      </c>
    </row>
    <row r="4821" spans="1:3">
      <c r="A4821" t="s">
        <v>10009</v>
      </c>
      <c r="B4821" t="s">
        <v>10010</v>
      </c>
      <c r="C4821" t="str">
        <f t="shared" si="75"/>
        <v>RUKomi, Respublika</v>
      </c>
    </row>
    <row r="4822" spans="1:3">
      <c r="A4822" t="s">
        <v>10009</v>
      </c>
      <c r="B4822" t="s">
        <v>10010</v>
      </c>
      <c r="C4822" t="str">
        <f t="shared" si="75"/>
        <v>RUKomi, Respublika</v>
      </c>
    </row>
    <row r="4823" spans="1:3">
      <c r="A4823" t="s">
        <v>9863</v>
      </c>
      <c r="B4823" t="s">
        <v>9864</v>
      </c>
      <c r="C4823" t="str">
        <f t="shared" si="75"/>
        <v>RUKareliya, Respublika</v>
      </c>
    </row>
    <row r="4824" spans="1:3">
      <c r="A4824" t="s">
        <v>9863</v>
      </c>
      <c r="B4824" t="s">
        <v>9865</v>
      </c>
      <c r="C4824" t="str">
        <f t="shared" si="75"/>
        <v>RUKarelija, Respublika</v>
      </c>
    </row>
    <row r="4825" spans="1:3">
      <c r="A4825" t="s">
        <v>9821</v>
      </c>
      <c r="B4825" t="s">
        <v>9822</v>
      </c>
      <c r="C4825" t="str">
        <f t="shared" si="75"/>
        <v>RUMariy El, Respublika</v>
      </c>
    </row>
    <row r="4826" spans="1:3">
      <c r="A4826" t="s">
        <v>9821</v>
      </c>
      <c r="B4826" t="s">
        <v>9823</v>
      </c>
      <c r="C4826" t="str">
        <f t="shared" si="75"/>
        <v>RUMarij Èl, Respublika</v>
      </c>
    </row>
    <row r="4827" spans="1:3">
      <c r="A4827" t="s">
        <v>9824</v>
      </c>
      <c r="B4827" t="s">
        <v>9825</v>
      </c>
      <c r="C4827" t="str">
        <f t="shared" si="75"/>
        <v>RUMordoviya, Respublika</v>
      </c>
    </row>
    <row r="4828" spans="1:3">
      <c r="A4828" t="s">
        <v>9824</v>
      </c>
      <c r="B4828" t="s">
        <v>9826</v>
      </c>
      <c r="C4828" t="str">
        <f t="shared" si="75"/>
        <v>RUMordovija, Respublika</v>
      </c>
    </row>
    <row r="4829" spans="1:3">
      <c r="A4829" t="s">
        <v>9830</v>
      </c>
      <c r="B4829" t="s">
        <v>9831</v>
      </c>
      <c r="C4829" t="str">
        <f t="shared" si="75"/>
        <v>RUSaha, Respublika</v>
      </c>
    </row>
    <row r="4830" spans="1:3">
      <c r="A4830" t="s">
        <v>9830</v>
      </c>
      <c r="B4830" t="s">
        <v>9832</v>
      </c>
      <c r="C4830" t="str">
        <f t="shared" si="75"/>
        <v>RUSakha, Respublika</v>
      </c>
    </row>
    <row r="4831" spans="1:3">
      <c r="A4831" t="s">
        <v>10026</v>
      </c>
      <c r="B4831" t="s">
        <v>10027</v>
      </c>
      <c r="C4831" t="str">
        <f t="shared" si="75"/>
        <v>RUSevernaya Osetiya, Respublika</v>
      </c>
    </row>
    <row r="4832" spans="1:3">
      <c r="A4832" t="s">
        <v>10026</v>
      </c>
      <c r="B4832" t="s">
        <v>10028</v>
      </c>
      <c r="C4832" t="str">
        <f t="shared" si="75"/>
        <v>RUSevernaja Osetija, Respublika</v>
      </c>
    </row>
    <row r="4833" spans="1:3">
      <c r="A4833" t="s">
        <v>9877</v>
      </c>
      <c r="B4833" t="s">
        <v>9878</v>
      </c>
      <c r="C4833" t="str">
        <f t="shared" si="75"/>
        <v>RUTatarstan, Respublika</v>
      </c>
    </row>
    <row r="4834" spans="1:3">
      <c r="A4834" t="s">
        <v>9877</v>
      </c>
      <c r="B4834" t="s">
        <v>9878</v>
      </c>
      <c r="C4834" t="str">
        <f t="shared" si="75"/>
        <v>RUTatarstan, Respublika</v>
      </c>
    </row>
    <row r="4835" spans="1:3">
      <c r="A4835" t="s">
        <v>9965</v>
      </c>
      <c r="B4835" t="s">
        <v>9966</v>
      </c>
      <c r="C4835" t="str">
        <f t="shared" si="75"/>
        <v>RUTyva, Respublika</v>
      </c>
    </row>
    <row r="4836" spans="1:3">
      <c r="A4836" t="s">
        <v>9965</v>
      </c>
      <c r="B4836" t="s">
        <v>9966</v>
      </c>
      <c r="C4836" t="str">
        <f t="shared" si="75"/>
        <v>RUTyva, Respublika</v>
      </c>
    </row>
    <row r="4837" spans="1:3">
      <c r="A4837" t="s">
        <v>9885</v>
      </c>
      <c r="B4837" t="s">
        <v>9886</v>
      </c>
      <c r="C4837" t="str">
        <f t="shared" si="75"/>
        <v>RUUdmurtskaya Respublika</v>
      </c>
    </row>
    <row r="4838" spans="1:3">
      <c r="A4838" t="s">
        <v>9885</v>
      </c>
      <c r="B4838" t="s">
        <v>9887</v>
      </c>
      <c r="C4838" t="str">
        <f t="shared" si="75"/>
        <v>RUUdmurtskaja Respublika</v>
      </c>
    </row>
    <row r="4839" spans="1:3">
      <c r="A4839" t="s">
        <v>10040</v>
      </c>
      <c r="B4839" t="s">
        <v>10043</v>
      </c>
      <c r="C4839" t="str">
        <f t="shared" si="75"/>
        <v>RWCity of Kigali</v>
      </c>
    </row>
    <row r="4840" spans="1:3">
      <c r="A4840" t="s">
        <v>10040</v>
      </c>
      <c r="B4840" t="s">
        <v>10042</v>
      </c>
      <c r="C4840" t="str">
        <f t="shared" si="75"/>
        <v>RWVille de Kigali</v>
      </c>
    </row>
    <row r="4841" spans="1:3">
      <c r="A4841" t="s">
        <v>10040</v>
      </c>
      <c r="B4841" t="s">
        <v>10041</v>
      </c>
      <c r="C4841" t="str">
        <f t="shared" si="75"/>
        <v>RWUmujyi wa Kigali</v>
      </c>
    </row>
    <row r="4842" spans="1:3">
      <c r="A4842" t="s">
        <v>10044</v>
      </c>
      <c r="B4842" t="s">
        <v>4843</v>
      </c>
      <c r="C4842" t="str">
        <f t="shared" si="75"/>
        <v>RWEastern</v>
      </c>
    </row>
    <row r="4843" spans="1:3">
      <c r="A4843" t="s">
        <v>10044</v>
      </c>
      <c r="B4843" t="s">
        <v>3209</v>
      </c>
      <c r="C4843" t="str">
        <f t="shared" si="75"/>
        <v>RWEst</v>
      </c>
    </row>
    <row r="4844" spans="1:3">
      <c r="A4844" t="s">
        <v>10044</v>
      </c>
      <c r="B4844" t="s">
        <v>10045</v>
      </c>
      <c r="C4844" t="str">
        <f t="shared" si="75"/>
        <v>RWIburasirazuba</v>
      </c>
    </row>
    <row r="4845" spans="1:3">
      <c r="A4845" t="s">
        <v>10046</v>
      </c>
      <c r="B4845" t="s">
        <v>4812</v>
      </c>
      <c r="C4845" t="str">
        <f t="shared" si="75"/>
        <v>RWNorthern</v>
      </c>
    </row>
    <row r="4846" spans="1:3">
      <c r="A4846" t="s">
        <v>10046</v>
      </c>
      <c r="B4846" t="s">
        <v>3163</v>
      </c>
      <c r="C4846" t="str">
        <f t="shared" si="75"/>
        <v>RWNord</v>
      </c>
    </row>
    <row r="4847" spans="1:3">
      <c r="A4847" t="s">
        <v>10046</v>
      </c>
      <c r="B4847" t="s">
        <v>10047</v>
      </c>
      <c r="C4847" t="str">
        <f t="shared" si="75"/>
        <v>RWAmajyaruguru</v>
      </c>
    </row>
    <row r="4848" spans="1:3">
      <c r="A4848" t="s">
        <v>10048</v>
      </c>
      <c r="B4848" t="s">
        <v>4810</v>
      </c>
      <c r="C4848" t="str">
        <f t="shared" si="75"/>
        <v>RWWestern</v>
      </c>
    </row>
    <row r="4849" spans="1:3">
      <c r="A4849" t="s">
        <v>10048</v>
      </c>
      <c r="B4849" t="s">
        <v>3864</v>
      </c>
      <c r="C4849" t="str">
        <f t="shared" si="75"/>
        <v>RWOuest</v>
      </c>
    </row>
    <row r="4850" spans="1:3">
      <c r="A4850" t="s">
        <v>10048</v>
      </c>
      <c r="B4850" t="s">
        <v>10049</v>
      </c>
      <c r="C4850" t="str">
        <f t="shared" si="75"/>
        <v>RWIburengerazuba</v>
      </c>
    </row>
    <row r="4851" spans="1:3">
      <c r="A4851" t="s">
        <v>10050</v>
      </c>
      <c r="B4851" t="s">
        <v>3564</v>
      </c>
      <c r="C4851" t="str">
        <f t="shared" si="75"/>
        <v>RWSouthern</v>
      </c>
    </row>
    <row r="4852" spans="1:3">
      <c r="A4852" t="s">
        <v>10050</v>
      </c>
      <c r="B4852" t="s">
        <v>3872</v>
      </c>
      <c r="C4852" t="str">
        <f t="shared" si="75"/>
        <v>RWSud</v>
      </c>
    </row>
    <row r="4853" spans="1:3">
      <c r="A4853" t="s">
        <v>10050</v>
      </c>
      <c r="B4853" t="s">
        <v>10051</v>
      </c>
      <c r="C4853" t="str">
        <f t="shared" si="75"/>
        <v>RWAmajyepfo</v>
      </c>
    </row>
    <row r="4854" spans="1:3">
      <c r="A4854" t="s">
        <v>10064</v>
      </c>
      <c r="B4854" t="s">
        <v>10065</v>
      </c>
      <c r="C4854" t="str">
        <f t="shared" si="75"/>
        <v>SAAr Riyāḑ</v>
      </c>
    </row>
    <row r="4855" spans="1:3">
      <c r="A4855" t="s">
        <v>10060</v>
      </c>
      <c r="B4855" t="s">
        <v>10061</v>
      </c>
      <c r="C4855" t="str">
        <f t="shared" si="75"/>
        <v>SAMakkah al Mukarramah</v>
      </c>
    </row>
    <row r="4856" spans="1:3">
      <c r="A4856" t="s">
        <v>10072</v>
      </c>
      <c r="B4856" t="s">
        <v>10073</v>
      </c>
      <c r="C4856" t="str">
        <f t="shared" si="75"/>
        <v>SAAl Madīnah al Munawwarah</v>
      </c>
    </row>
    <row r="4857" spans="1:3">
      <c r="A4857" t="s">
        <v>10074</v>
      </c>
      <c r="B4857" t="s">
        <v>4523</v>
      </c>
      <c r="C4857" t="str">
        <f t="shared" si="75"/>
        <v>SAAsh Sharqīyah</v>
      </c>
    </row>
    <row r="4858" spans="1:3">
      <c r="A4858" t="s">
        <v>10066</v>
      </c>
      <c r="B4858" t="s">
        <v>10067</v>
      </c>
      <c r="C4858" t="str">
        <f t="shared" si="75"/>
        <v>SAAl Qaşīm</v>
      </c>
    </row>
    <row r="4859" spans="1:3">
      <c r="A4859" t="s">
        <v>10068</v>
      </c>
      <c r="B4859" t="s">
        <v>10069</v>
      </c>
      <c r="C4859" t="str">
        <f t="shared" si="75"/>
        <v>SAḨā'il</v>
      </c>
    </row>
    <row r="4860" spans="1:3">
      <c r="A4860" t="s">
        <v>10062</v>
      </c>
      <c r="B4860" t="s">
        <v>10063</v>
      </c>
      <c r="C4860" t="str">
        <f t="shared" si="75"/>
        <v>SATabūk</v>
      </c>
    </row>
    <row r="4861" spans="1:3">
      <c r="A4861" t="s">
        <v>10058</v>
      </c>
      <c r="B4861" t="s">
        <v>10059</v>
      </c>
      <c r="C4861" t="str">
        <f t="shared" si="75"/>
        <v>SAAl Ḩudūd ash Shamālīyah</v>
      </c>
    </row>
    <row r="4862" spans="1:3">
      <c r="A4862" t="s">
        <v>10070</v>
      </c>
      <c r="B4862" t="s">
        <v>10071</v>
      </c>
      <c r="C4862" t="str">
        <f t="shared" si="75"/>
        <v>SAJāzān</v>
      </c>
    </row>
    <row r="4863" spans="1:3">
      <c r="A4863" t="s">
        <v>10075</v>
      </c>
      <c r="B4863" t="s">
        <v>10076</v>
      </c>
      <c r="C4863" t="str">
        <f t="shared" si="75"/>
        <v>SANajrān</v>
      </c>
    </row>
    <row r="4864" spans="1:3">
      <c r="A4864" t="s">
        <v>10052</v>
      </c>
      <c r="B4864" t="s">
        <v>10053</v>
      </c>
      <c r="C4864" t="str">
        <f t="shared" si="75"/>
        <v>SAAl Bāḩah</v>
      </c>
    </row>
    <row r="4865" spans="1:3">
      <c r="A4865" t="s">
        <v>10054</v>
      </c>
      <c r="B4865" t="s">
        <v>10055</v>
      </c>
      <c r="C4865" t="str">
        <f t="shared" si="75"/>
        <v>SAAl Jawf</v>
      </c>
    </row>
    <row r="4866" spans="1:3">
      <c r="A4866" t="s">
        <v>10056</v>
      </c>
      <c r="B4866" t="s">
        <v>10057</v>
      </c>
      <c r="C4866" t="str">
        <f t="shared" si="75"/>
        <v>SA'Asīr</v>
      </c>
    </row>
    <row r="4867" spans="1:3">
      <c r="A4867" t="s">
        <v>10077</v>
      </c>
      <c r="B4867" t="s">
        <v>3588</v>
      </c>
      <c r="C4867" t="str">
        <f t="shared" ref="C4867:C4930" si="76">LEFT(A4867,2)&amp;B4867</f>
        <v>SBCentral</v>
      </c>
    </row>
    <row r="4868" spans="1:3">
      <c r="A4868" t="s">
        <v>10089</v>
      </c>
      <c r="B4868" t="s">
        <v>7123</v>
      </c>
      <c r="C4868" t="str">
        <f t="shared" si="76"/>
        <v>SBChoiseul</v>
      </c>
    </row>
    <row r="4869" spans="1:3">
      <c r="A4869" t="s">
        <v>10090</v>
      </c>
      <c r="B4869" t="s">
        <v>10091</v>
      </c>
      <c r="C4869" t="str">
        <f t="shared" si="76"/>
        <v>SBGuadalcanal</v>
      </c>
    </row>
    <row r="4870" spans="1:3">
      <c r="A4870" t="s">
        <v>10087</v>
      </c>
      <c r="B4870" t="s">
        <v>10088</v>
      </c>
      <c r="C4870" t="str">
        <f t="shared" si="76"/>
        <v>SBIsabel</v>
      </c>
    </row>
    <row r="4871" spans="1:3">
      <c r="A4871" t="s">
        <v>10082</v>
      </c>
      <c r="B4871" t="s">
        <v>10083</v>
      </c>
      <c r="C4871" t="str">
        <f t="shared" si="76"/>
        <v>SBMakira-Ulawa</v>
      </c>
    </row>
    <row r="4872" spans="1:3">
      <c r="A4872" t="s">
        <v>10080</v>
      </c>
      <c r="B4872" t="s">
        <v>10081</v>
      </c>
      <c r="C4872" t="str">
        <f t="shared" si="76"/>
        <v>SBMalaita</v>
      </c>
    </row>
    <row r="4873" spans="1:3">
      <c r="A4873" t="s">
        <v>10084</v>
      </c>
      <c r="B4873" t="s">
        <v>10085</v>
      </c>
      <c r="C4873" t="str">
        <f t="shared" si="76"/>
        <v>SBRennell and Bellona</v>
      </c>
    </row>
    <row r="4874" spans="1:3">
      <c r="A4874" t="s">
        <v>10092</v>
      </c>
      <c r="B4874" t="s">
        <v>10093</v>
      </c>
      <c r="C4874" t="str">
        <f t="shared" si="76"/>
        <v>SBTemotu</v>
      </c>
    </row>
    <row r="4875" spans="1:3">
      <c r="A4875" t="s">
        <v>10086</v>
      </c>
      <c r="B4875" t="s">
        <v>4810</v>
      </c>
      <c r="C4875" t="str">
        <f t="shared" si="76"/>
        <v>SBWestern</v>
      </c>
    </row>
    <row r="4876" spans="1:3">
      <c r="A4876" t="s">
        <v>10078</v>
      </c>
      <c r="B4876" t="s">
        <v>10079</v>
      </c>
      <c r="C4876" t="str">
        <f t="shared" si="76"/>
        <v>SBCapital Territory (Honiara)</v>
      </c>
    </row>
    <row r="4877" spans="1:3">
      <c r="A4877" t="s">
        <v>10140</v>
      </c>
      <c r="B4877" t="s">
        <v>10141</v>
      </c>
      <c r="C4877" t="str">
        <f t="shared" si="76"/>
        <v>SCAns o Pen</v>
      </c>
    </row>
    <row r="4878" spans="1:3">
      <c r="A4878" t="s">
        <v>10140</v>
      </c>
      <c r="B4878" t="s">
        <v>10142</v>
      </c>
      <c r="C4878" t="str">
        <f t="shared" si="76"/>
        <v>SCAnse aux Pins</v>
      </c>
    </row>
    <row r="4879" spans="1:3">
      <c r="A4879" t="s">
        <v>10140</v>
      </c>
      <c r="B4879" t="s">
        <v>10142</v>
      </c>
      <c r="C4879" t="str">
        <f t="shared" si="76"/>
        <v>SCAnse aux Pins</v>
      </c>
    </row>
    <row r="4880" spans="1:3">
      <c r="A4880" t="s">
        <v>10143</v>
      </c>
      <c r="B4880" t="s">
        <v>10145</v>
      </c>
      <c r="C4880" t="str">
        <f t="shared" si="76"/>
        <v>SCAns Bwalo</v>
      </c>
    </row>
    <row r="4881" spans="1:3">
      <c r="A4881" t="s">
        <v>10143</v>
      </c>
      <c r="B4881" t="s">
        <v>10144</v>
      </c>
      <c r="C4881" t="str">
        <f t="shared" si="76"/>
        <v>SCAnse Boileau</v>
      </c>
    </row>
    <row r="4882" spans="1:3">
      <c r="A4882" t="s">
        <v>10143</v>
      </c>
      <c r="B4882" t="s">
        <v>10144</v>
      </c>
      <c r="C4882" t="str">
        <f t="shared" si="76"/>
        <v>SCAnse Boileau</v>
      </c>
    </row>
    <row r="4883" spans="1:3">
      <c r="A4883" t="s">
        <v>10157</v>
      </c>
      <c r="B4883" t="s">
        <v>10158</v>
      </c>
      <c r="C4883" t="str">
        <f t="shared" si="76"/>
        <v>SCAns Etwal</v>
      </c>
    </row>
    <row r="4884" spans="1:3">
      <c r="A4884" t="s">
        <v>10157</v>
      </c>
      <c r="B4884" t="s">
        <v>10159</v>
      </c>
      <c r="C4884" t="str">
        <f t="shared" si="76"/>
        <v>SCAnse Etoile</v>
      </c>
    </row>
    <row r="4885" spans="1:3">
      <c r="A4885" t="s">
        <v>10157</v>
      </c>
      <c r="B4885" t="s">
        <v>10160</v>
      </c>
      <c r="C4885" t="str">
        <f t="shared" si="76"/>
        <v>SCAnse Étoile</v>
      </c>
    </row>
    <row r="4886" spans="1:3">
      <c r="A4886" t="s">
        <v>10107</v>
      </c>
      <c r="B4886" t="s">
        <v>10108</v>
      </c>
      <c r="C4886" t="str">
        <f t="shared" si="76"/>
        <v>SCO Kap</v>
      </c>
    </row>
    <row r="4887" spans="1:3">
      <c r="A4887" t="s">
        <v>10107</v>
      </c>
      <c r="B4887" t="s">
        <v>10109</v>
      </c>
      <c r="C4887" t="str">
        <f t="shared" si="76"/>
        <v>SCAu Cap</v>
      </c>
    </row>
    <row r="4888" spans="1:3">
      <c r="A4888" t="s">
        <v>10107</v>
      </c>
      <c r="B4888" t="s">
        <v>10109</v>
      </c>
      <c r="C4888" t="str">
        <f t="shared" si="76"/>
        <v>SCAu Cap</v>
      </c>
    </row>
    <row r="4889" spans="1:3">
      <c r="A4889" t="s">
        <v>10116</v>
      </c>
      <c r="B4889" t="s">
        <v>10117</v>
      </c>
      <c r="C4889" t="str">
        <f t="shared" si="76"/>
        <v>SCAns Royal</v>
      </c>
    </row>
    <row r="4890" spans="1:3">
      <c r="A4890" t="s">
        <v>10116</v>
      </c>
      <c r="B4890" t="s">
        <v>10118</v>
      </c>
      <c r="C4890" t="str">
        <f t="shared" si="76"/>
        <v>SCAnse Royale</v>
      </c>
    </row>
    <row r="4891" spans="1:3">
      <c r="A4891" t="s">
        <v>10116</v>
      </c>
      <c r="B4891" t="s">
        <v>10118</v>
      </c>
      <c r="C4891" t="str">
        <f t="shared" si="76"/>
        <v>SCAnse Royale</v>
      </c>
    </row>
    <row r="4892" spans="1:3">
      <c r="A4892" t="s">
        <v>10161</v>
      </c>
      <c r="B4892" t="s">
        <v>10163</v>
      </c>
      <c r="C4892" t="str">
        <f t="shared" si="76"/>
        <v>SCBe Lazar</v>
      </c>
    </row>
    <row r="4893" spans="1:3">
      <c r="A4893" t="s">
        <v>10161</v>
      </c>
      <c r="B4893" t="s">
        <v>10162</v>
      </c>
      <c r="C4893" t="str">
        <f t="shared" si="76"/>
        <v>SCBaie Lazare</v>
      </c>
    </row>
    <row r="4894" spans="1:3">
      <c r="A4894" t="s">
        <v>10161</v>
      </c>
      <c r="B4894" t="s">
        <v>10162</v>
      </c>
      <c r="C4894" t="str">
        <f t="shared" si="76"/>
        <v>SCBaie Lazare</v>
      </c>
    </row>
    <row r="4895" spans="1:3">
      <c r="A4895" t="s">
        <v>10119</v>
      </c>
      <c r="B4895" t="s">
        <v>10120</v>
      </c>
      <c r="C4895" t="str">
        <f t="shared" si="76"/>
        <v>SCBe Sent Ann</v>
      </c>
    </row>
    <row r="4896" spans="1:3">
      <c r="A4896" t="s">
        <v>10119</v>
      </c>
      <c r="B4896" t="s">
        <v>10122</v>
      </c>
      <c r="C4896" t="str">
        <f t="shared" si="76"/>
        <v>SCBaie Sainte Anne</v>
      </c>
    </row>
    <row r="4897" spans="1:3">
      <c r="A4897" t="s">
        <v>10119</v>
      </c>
      <c r="B4897" t="s">
        <v>10121</v>
      </c>
      <c r="C4897" t="str">
        <f t="shared" si="76"/>
        <v>SCBaie Sainte-Anne</v>
      </c>
    </row>
    <row r="4898" spans="1:3">
      <c r="A4898" t="s">
        <v>10094</v>
      </c>
      <c r="B4898" t="s">
        <v>10096</v>
      </c>
      <c r="C4898" t="str">
        <f t="shared" si="76"/>
        <v>SCBovalon</v>
      </c>
    </row>
    <row r="4899" spans="1:3">
      <c r="A4899" t="s">
        <v>10094</v>
      </c>
      <c r="B4899" t="s">
        <v>10095</v>
      </c>
      <c r="C4899" t="str">
        <f t="shared" si="76"/>
        <v>SCBeau Vallon</v>
      </c>
    </row>
    <row r="4900" spans="1:3">
      <c r="A4900" t="s">
        <v>10094</v>
      </c>
      <c r="B4900" t="s">
        <v>10095</v>
      </c>
      <c r="C4900" t="str">
        <f t="shared" si="76"/>
        <v>SCBeau Vallon</v>
      </c>
    </row>
    <row r="4901" spans="1:3">
      <c r="A4901" t="s">
        <v>10146</v>
      </c>
      <c r="B4901" t="s">
        <v>10147</v>
      </c>
      <c r="C4901" t="str">
        <f t="shared" si="76"/>
        <v>SCBeler</v>
      </c>
    </row>
    <row r="4902" spans="1:3">
      <c r="A4902" t="s">
        <v>10146</v>
      </c>
      <c r="B4902" t="s">
        <v>10148</v>
      </c>
      <c r="C4902" t="str">
        <f t="shared" si="76"/>
        <v>SCBel Air</v>
      </c>
    </row>
    <row r="4903" spans="1:3">
      <c r="A4903" t="s">
        <v>10146</v>
      </c>
      <c r="B4903" t="s">
        <v>10148</v>
      </c>
      <c r="C4903" t="str">
        <f t="shared" si="76"/>
        <v>SCBel Air</v>
      </c>
    </row>
    <row r="4904" spans="1:3">
      <c r="A4904" t="s">
        <v>10123</v>
      </c>
      <c r="B4904" t="s">
        <v>10125</v>
      </c>
      <c r="C4904" t="str">
        <f t="shared" si="76"/>
        <v>SCBelonm</v>
      </c>
    </row>
    <row r="4905" spans="1:3">
      <c r="A4905" t="s">
        <v>10123</v>
      </c>
      <c r="B4905" t="s">
        <v>10124</v>
      </c>
      <c r="C4905" t="str">
        <f t="shared" si="76"/>
        <v>SCBel Ombre</v>
      </c>
    </row>
    <row r="4906" spans="1:3">
      <c r="A4906" t="s">
        <v>10123</v>
      </c>
      <c r="B4906" t="s">
        <v>10124</v>
      </c>
      <c r="C4906" t="str">
        <f t="shared" si="76"/>
        <v>SCBel Ombre</v>
      </c>
    </row>
    <row r="4907" spans="1:3">
      <c r="A4907" t="s">
        <v>10126</v>
      </c>
      <c r="B4907" t="s">
        <v>10128</v>
      </c>
      <c r="C4907" t="str">
        <f t="shared" si="76"/>
        <v>SCKaskad</v>
      </c>
    </row>
    <row r="4908" spans="1:3">
      <c r="A4908" t="s">
        <v>10126</v>
      </c>
      <c r="B4908" t="s">
        <v>10127</v>
      </c>
      <c r="C4908" t="str">
        <f t="shared" si="76"/>
        <v>SCCascade</v>
      </c>
    </row>
    <row r="4909" spans="1:3">
      <c r="A4909" t="s">
        <v>10126</v>
      </c>
      <c r="B4909" t="s">
        <v>10127</v>
      </c>
      <c r="C4909" t="str">
        <f t="shared" si="76"/>
        <v>SCCascade</v>
      </c>
    </row>
    <row r="4910" spans="1:3">
      <c r="A4910" t="s">
        <v>10100</v>
      </c>
      <c r="B4910" t="s">
        <v>10102</v>
      </c>
      <c r="C4910" t="str">
        <f t="shared" si="76"/>
        <v>SCGlasi</v>
      </c>
    </row>
    <row r="4911" spans="1:3">
      <c r="A4911" t="s">
        <v>10100</v>
      </c>
      <c r="B4911" t="s">
        <v>10101</v>
      </c>
      <c r="C4911" t="str">
        <f t="shared" si="76"/>
        <v>SCGlacis</v>
      </c>
    </row>
    <row r="4912" spans="1:3">
      <c r="A4912" t="s">
        <v>10100</v>
      </c>
      <c r="B4912" t="s">
        <v>10101</v>
      </c>
      <c r="C4912" t="str">
        <f t="shared" si="76"/>
        <v>SCGlacis</v>
      </c>
    </row>
    <row r="4913" spans="1:3">
      <c r="A4913" t="s">
        <v>10103</v>
      </c>
      <c r="B4913" t="s">
        <v>10106</v>
      </c>
      <c r="C4913" t="str">
        <f t="shared" si="76"/>
        <v>SCGrand Ans Mae</v>
      </c>
    </row>
    <row r="4914" spans="1:3">
      <c r="A4914" t="s">
        <v>10103</v>
      </c>
      <c r="B4914" t="s">
        <v>10105</v>
      </c>
      <c r="C4914" t="str">
        <f t="shared" si="76"/>
        <v>SCGrand Anse Mahe</v>
      </c>
    </row>
    <row r="4915" spans="1:3">
      <c r="A4915" t="s">
        <v>10103</v>
      </c>
      <c r="B4915" t="s">
        <v>10104</v>
      </c>
      <c r="C4915" t="str">
        <f t="shared" si="76"/>
        <v>SCGrand'Anse Mahé</v>
      </c>
    </row>
    <row r="4916" spans="1:3">
      <c r="A4916" t="s">
        <v>10149</v>
      </c>
      <c r="B4916" t="s">
        <v>10151</v>
      </c>
      <c r="C4916" t="str">
        <f t="shared" si="76"/>
        <v>SCGrand Ans Pralen</v>
      </c>
    </row>
    <row r="4917" spans="1:3">
      <c r="A4917" t="s">
        <v>10149</v>
      </c>
      <c r="B4917" t="s">
        <v>10152</v>
      </c>
      <c r="C4917" t="str">
        <f t="shared" si="76"/>
        <v>SCGrand Anse Praslin</v>
      </c>
    </row>
    <row r="4918" spans="1:3">
      <c r="A4918" t="s">
        <v>10149</v>
      </c>
      <c r="B4918" t="s">
        <v>10150</v>
      </c>
      <c r="C4918" t="str">
        <f t="shared" si="76"/>
        <v>SCGrand'Anse Praslin</v>
      </c>
    </row>
    <row r="4919" spans="1:3">
      <c r="A4919" t="s">
        <v>10164</v>
      </c>
      <c r="B4919" t="s">
        <v>10165</v>
      </c>
      <c r="C4919" t="str">
        <f t="shared" si="76"/>
        <v>SCLadig</v>
      </c>
    </row>
    <row r="4920" spans="1:3">
      <c r="A4920" t="s">
        <v>10164</v>
      </c>
      <c r="B4920" t="s">
        <v>10166</v>
      </c>
      <c r="C4920" t="str">
        <f t="shared" si="76"/>
        <v>SCLa Digue</v>
      </c>
    </row>
    <row r="4921" spans="1:3">
      <c r="A4921" t="s">
        <v>10164</v>
      </c>
      <c r="B4921" t="s">
        <v>10166</v>
      </c>
      <c r="C4921" t="str">
        <f t="shared" si="76"/>
        <v>SCLa Digue</v>
      </c>
    </row>
    <row r="4922" spans="1:3">
      <c r="A4922" t="s">
        <v>10129</v>
      </c>
      <c r="B4922" t="s">
        <v>10131</v>
      </c>
      <c r="C4922" t="str">
        <f t="shared" si="76"/>
        <v>SCLarivyer Anglez</v>
      </c>
    </row>
    <row r="4923" spans="1:3">
      <c r="A4923" t="s">
        <v>10129</v>
      </c>
      <c r="B4923" t="s">
        <v>10130</v>
      </c>
      <c r="C4923" t="str">
        <f t="shared" si="76"/>
        <v>SCEnglish River</v>
      </c>
    </row>
    <row r="4924" spans="1:3">
      <c r="A4924" t="s">
        <v>10129</v>
      </c>
      <c r="B4924" t="s">
        <v>10132</v>
      </c>
      <c r="C4924" t="str">
        <f t="shared" si="76"/>
        <v>SCLa Rivière Anglaise</v>
      </c>
    </row>
    <row r="4925" spans="1:3">
      <c r="A4925" t="s">
        <v>10110</v>
      </c>
      <c r="B4925" t="s">
        <v>10112</v>
      </c>
      <c r="C4925" t="str">
        <f t="shared" si="76"/>
        <v>SCMon Bikston</v>
      </c>
    </row>
    <row r="4926" spans="1:3">
      <c r="A4926" t="s">
        <v>10110</v>
      </c>
      <c r="B4926" t="s">
        <v>10111</v>
      </c>
      <c r="C4926" t="str">
        <f t="shared" si="76"/>
        <v>SCMont Buxton</v>
      </c>
    </row>
    <row r="4927" spans="1:3">
      <c r="A4927" t="s">
        <v>10110</v>
      </c>
      <c r="B4927" t="s">
        <v>10111</v>
      </c>
      <c r="C4927" t="str">
        <f t="shared" si="76"/>
        <v>SCMont Buxton</v>
      </c>
    </row>
    <row r="4928" spans="1:3">
      <c r="A4928" t="s">
        <v>10133</v>
      </c>
      <c r="B4928" t="s">
        <v>10135</v>
      </c>
      <c r="C4928" t="str">
        <f t="shared" si="76"/>
        <v>SCMon Fleri</v>
      </c>
    </row>
    <row r="4929" spans="1:3">
      <c r="A4929" t="s">
        <v>10133</v>
      </c>
      <c r="B4929" t="s">
        <v>10134</v>
      </c>
      <c r="C4929" t="str">
        <f t="shared" si="76"/>
        <v>SCMont Fleuri</v>
      </c>
    </row>
    <row r="4930" spans="1:3">
      <c r="A4930" t="s">
        <v>10133</v>
      </c>
      <c r="B4930" t="s">
        <v>10134</v>
      </c>
      <c r="C4930" t="str">
        <f t="shared" si="76"/>
        <v>SCMont Fleuri</v>
      </c>
    </row>
    <row r="4931" spans="1:3">
      <c r="A4931" t="s">
        <v>10097</v>
      </c>
      <c r="B4931" t="s">
        <v>10099</v>
      </c>
      <c r="C4931" t="str">
        <f t="shared" ref="C4931:C4994" si="77">LEFT(A4931,2)&amp;B4931</f>
        <v>SCPlezans</v>
      </c>
    </row>
    <row r="4932" spans="1:3">
      <c r="A4932" t="s">
        <v>10097</v>
      </c>
      <c r="B4932" t="s">
        <v>10098</v>
      </c>
      <c r="C4932" t="str">
        <f t="shared" si="77"/>
        <v>SCPlaisance</v>
      </c>
    </row>
    <row r="4933" spans="1:3">
      <c r="A4933" t="s">
        <v>10097</v>
      </c>
      <c r="B4933" t="s">
        <v>10098</v>
      </c>
      <c r="C4933" t="str">
        <f t="shared" si="77"/>
        <v>SCPlaisance</v>
      </c>
    </row>
    <row r="4934" spans="1:3">
      <c r="A4934" t="s">
        <v>10167</v>
      </c>
      <c r="B4934" t="s">
        <v>10168</v>
      </c>
      <c r="C4934" t="str">
        <f t="shared" si="77"/>
        <v>SCPwent Lari</v>
      </c>
    </row>
    <row r="4935" spans="1:3">
      <c r="A4935" t="s">
        <v>10167</v>
      </c>
      <c r="B4935" t="s">
        <v>10170</v>
      </c>
      <c r="C4935" t="str">
        <f t="shared" si="77"/>
        <v>SCPointe Larue</v>
      </c>
    </row>
    <row r="4936" spans="1:3">
      <c r="A4936" t="s">
        <v>10167</v>
      </c>
      <c r="B4936" t="s">
        <v>10169</v>
      </c>
      <c r="C4936" t="str">
        <f t="shared" si="77"/>
        <v>SCPointe La Rue</v>
      </c>
    </row>
    <row r="4937" spans="1:3">
      <c r="A4937" t="s">
        <v>10171</v>
      </c>
      <c r="B4937" t="s">
        <v>10173</v>
      </c>
      <c r="C4937" t="str">
        <f t="shared" si="77"/>
        <v>SCPorglo</v>
      </c>
    </row>
    <row r="4938" spans="1:3">
      <c r="A4938" t="s">
        <v>10171</v>
      </c>
      <c r="B4938" t="s">
        <v>10172</v>
      </c>
      <c r="C4938" t="str">
        <f t="shared" si="77"/>
        <v>SCPort Glaud</v>
      </c>
    </row>
    <row r="4939" spans="1:3">
      <c r="A4939" t="s">
        <v>10171</v>
      </c>
      <c r="B4939" t="s">
        <v>10172</v>
      </c>
      <c r="C4939" t="str">
        <f t="shared" si="77"/>
        <v>SCPort Glaud</v>
      </c>
    </row>
    <row r="4940" spans="1:3">
      <c r="A4940" t="s">
        <v>10153</v>
      </c>
      <c r="B4940" t="s">
        <v>10156</v>
      </c>
      <c r="C4940" t="str">
        <f t="shared" si="77"/>
        <v>SCSen Lwi</v>
      </c>
    </row>
    <row r="4941" spans="1:3">
      <c r="A4941" t="s">
        <v>10153</v>
      </c>
      <c r="B4941" t="s">
        <v>10154</v>
      </c>
      <c r="C4941" t="str">
        <f t="shared" si="77"/>
        <v>SCSaint Louis</v>
      </c>
    </row>
    <row r="4942" spans="1:3">
      <c r="A4942" t="s">
        <v>10153</v>
      </c>
      <c r="B4942" t="s">
        <v>10155</v>
      </c>
      <c r="C4942" t="str">
        <f t="shared" si="77"/>
        <v>SCSaint-Louis</v>
      </c>
    </row>
    <row r="4943" spans="1:3">
      <c r="A4943" t="s">
        <v>10174</v>
      </c>
      <c r="B4943" t="s">
        <v>10175</v>
      </c>
      <c r="C4943" t="str">
        <f t="shared" si="77"/>
        <v>SCTakamaka</v>
      </c>
    </row>
    <row r="4944" spans="1:3">
      <c r="A4944" t="s">
        <v>10174</v>
      </c>
      <c r="B4944" t="s">
        <v>10175</v>
      </c>
      <c r="C4944" t="str">
        <f t="shared" si="77"/>
        <v>SCTakamaka</v>
      </c>
    </row>
    <row r="4945" spans="1:3">
      <c r="A4945" t="s">
        <v>10174</v>
      </c>
      <c r="B4945" t="s">
        <v>10175</v>
      </c>
      <c r="C4945" t="str">
        <f t="shared" si="77"/>
        <v>SCTakamaka</v>
      </c>
    </row>
    <row r="4946" spans="1:3">
      <c r="A4946" t="s">
        <v>10113</v>
      </c>
      <c r="B4946" t="s">
        <v>10115</v>
      </c>
      <c r="C4946" t="str">
        <f t="shared" si="77"/>
        <v>SCLemamel</v>
      </c>
    </row>
    <row r="4947" spans="1:3">
      <c r="A4947" t="s">
        <v>10113</v>
      </c>
      <c r="B4947" t="s">
        <v>10114</v>
      </c>
      <c r="C4947" t="str">
        <f t="shared" si="77"/>
        <v>SCLes Mamelles</v>
      </c>
    </row>
    <row r="4948" spans="1:3">
      <c r="A4948" t="s">
        <v>10113</v>
      </c>
      <c r="B4948" t="s">
        <v>10114</v>
      </c>
      <c r="C4948" t="str">
        <f t="shared" si="77"/>
        <v>SCLes Mamelles</v>
      </c>
    </row>
    <row r="4949" spans="1:3">
      <c r="A4949" t="s">
        <v>10136</v>
      </c>
      <c r="B4949" t="s">
        <v>10139</v>
      </c>
      <c r="C4949" t="str">
        <f t="shared" si="77"/>
        <v>SCRos Kaiman</v>
      </c>
    </row>
    <row r="4950" spans="1:3">
      <c r="A4950" t="s">
        <v>10136</v>
      </c>
      <c r="B4950" t="s">
        <v>10138</v>
      </c>
      <c r="C4950" t="str">
        <f t="shared" si="77"/>
        <v>SCRoche Caiman</v>
      </c>
    </row>
    <row r="4951" spans="1:3">
      <c r="A4951" t="s">
        <v>10136</v>
      </c>
      <c r="B4951" t="s">
        <v>10137</v>
      </c>
      <c r="C4951" t="str">
        <f t="shared" si="77"/>
        <v>SCRoche Caïman</v>
      </c>
    </row>
    <row r="4952" spans="1:3">
      <c r="A4952" t="s">
        <v>10205</v>
      </c>
      <c r="B4952" t="s">
        <v>10206</v>
      </c>
      <c r="C4952" t="str">
        <f t="shared" si="77"/>
        <v>SDWasaţ Dārfūr Zālinjay</v>
      </c>
    </row>
    <row r="4953" spans="1:3">
      <c r="A4953" t="s">
        <v>10205</v>
      </c>
      <c r="B4953" t="s">
        <v>10207</v>
      </c>
      <c r="C4953" t="str">
        <f t="shared" si="77"/>
        <v>SDCentral Darfur</v>
      </c>
    </row>
    <row r="4954" spans="1:3">
      <c r="A4954" t="s">
        <v>10188</v>
      </c>
      <c r="B4954" t="s">
        <v>10190</v>
      </c>
      <c r="C4954" t="str">
        <f t="shared" si="77"/>
        <v>SDSharq Dārfūr</v>
      </c>
    </row>
    <row r="4955" spans="1:3">
      <c r="A4955" t="s">
        <v>10188</v>
      </c>
      <c r="B4955" t="s">
        <v>10189</v>
      </c>
      <c r="C4955" t="str">
        <f t="shared" si="77"/>
        <v>SDEast Darfur</v>
      </c>
    </row>
    <row r="4956" spans="1:3">
      <c r="A4956" t="s">
        <v>10193</v>
      </c>
      <c r="B4956" t="s">
        <v>10195</v>
      </c>
      <c r="C4956" t="str">
        <f t="shared" si="77"/>
        <v>SDShamāl Dārfūr</v>
      </c>
    </row>
    <row r="4957" spans="1:3">
      <c r="A4957" t="s">
        <v>10193</v>
      </c>
      <c r="B4957" t="s">
        <v>10194</v>
      </c>
      <c r="C4957" t="str">
        <f t="shared" si="77"/>
        <v>SDNorth Darfur</v>
      </c>
    </row>
    <row r="4958" spans="1:3">
      <c r="A4958" t="s">
        <v>10177</v>
      </c>
      <c r="B4958" t="s">
        <v>10179</v>
      </c>
      <c r="C4958" t="str">
        <f t="shared" si="77"/>
        <v>SDJanūb Dārfūr</v>
      </c>
    </row>
    <row r="4959" spans="1:3">
      <c r="A4959" t="s">
        <v>10177</v>
      </c>
      <c r="B4959" t="s">
        <v>10178</v>
      </c>
      <c r="C4959" t="str">
        <f t="shared" si="77"/>
        <v>SDSouth Darfur</v>
      </c>
    </row>
    <row r="4960" spans="1:3">
      <c r="A4960" t="s">
        <v>10196</v>
      </c>
      <c r="B4960" t="s">
        <v>10197</v>
      </c>
      <c r="C4960" t="str">
        <f t="shared" si="77"/>
        <v>SDGharb Dārfūr</v>
      </c>
    </row>
    <row r="4961" spans="1:3">
      <c r="A4961" t="s">
        <v>10196</v>
      </c>
      <c r="B4961" t="s">
        <v>10198</v>
      </c>
      <c r="C4961" t="str">
        <f t="shared" si="77"/>
        <v>SDWest Darfur</v>
      </c>
    </row>
    <row r="4962" spans="1:3">
      <c r="A4962" t="s">
        <v>10183</v>
      </c>
      <c r="B4962" t="s">
        <v>10185</v>
      </c>
      <c r="C4962" t="str">
        <f t="shared" si="77"/>
        <v>SDAl Qaḑārif</v>
      </c>
    </row>
    <row r="4963" spans="1:3">
      <c r="A4963" t="s">
        <v>10183</v>
      </c>
      <c r="B4963" t="s">
        <v>10184</v>
      </c>
      <c r="C4963" t="str">
        <f t="shared" si="77"/>
        <v>SDGedaref</v>
      </c>
    </row>
    <row r="4964" spans="1:3">
      <c r="A4964" t="s">
        <v>10223</v>
      </c>
      <c r="B4964" t="s">
        <v>10224</v>
      </c>
      <c r="C4964" t="str">
        <f t="shared" si="77"/>
        <v>SDGharb Kurdufān</v>
      </c>
    </row>
    <row r="4965" spans="1:3">
      <c r="A4965" t="s">
        <v>10223</v>
      </c>
      <c r="B4965" t="s">
        <v>10225</v>
      </c>
      <c r="C4965" t="str">
        <f t="shared" si="77"/>
        <v>SDWest Kordofan</v>
      </c>
    </row>
    <row r="4966" spans="1:3">
      <c r="A4966" t="s">
        <v>10199</v>
      </c>
      <c r="B4966" t="s">
        <v>10200</v>
      </c>
      <c r="C4966" t="str">
        <f t="shared" si="77"/>
        <v>SDAl Jazīrah</v>
      </c>
    </row>
    <row r="4967" spans="1:3">
      <c r="A4967" t="s">
        <v>10199</v>
      </c>
      <c r="B4967" t="s">
        <v>10201</v>
      </c>
      <c r="C4967" t="str">
        <f t="shared" si="77"/>
        <v>SDGezira</v>
      </c>
    </row>
    <row r="4968" spans="1:3">
      <c r="A4968" t="s">
        <v>10208</v>
      </c>
      <c r="B4968" t="s">
        <v>10210</v>
      </c>
      <c r="C4968" t="str">
        <f t="shared" si="77"/>
        <v>SDKassalā</v>
      </c>
    </row>
    <row r="4969" spans="1:3">
      <c r="A4969" t="s">
        <v>10208</v>
      </c>
      <c r="B4969" t="s">
        <v>10209</v>
      </c>
      <c r="C4969" t="str">
        <f t="shared" si="77"/>
        <v>SDKassala</v>
      </c>
    </row>
    <row r="4970" spans="1:3">
      <c r="A4970" t="s">
        <v>10191</v>
      </c>
      <c r="B4970" t="s">
        <v>10192</v>
      </c>
      <c r="C4970" t="str">
        <f t="shared" si="77"/>
        <v>SDAl Kharţūm</v>
      </c>
    </row>
    <row r="4971" spans="1:3">
      <c r="A4971" t="s">
        <v>10191</v>
      </c>
      <c r="B4971" t="s">
        <v>1701</v>
      </c>
      <c r="C4971" t="str">
        <f t="shared" si="77"/>
        <v>SDKhartoum</v>
      </c>
    </row>
    <row r="4972" spans="1:3">
      <c r="A4972" t="s">
        <v>10211</v>
      </c>
      <c r="B4972" t="s">
        <v>10212</v>
      </c>
      <c r="C4972" t="str">
        <f t="shared" si="77"/>
        <v>SDShiamāl Kurdufān</v>
      </c>
    </row>
    <row r="4973" spans="1:3">
      <c r="A4973" t="s">
        <v>10211</v>
      </c>
      <c r="B4973" t="s">
        <v>10213</v>
      </c>
      <c r="C4973" t="str">
        <f t="shared" si="77"/>
        <v>SDNorth Kordofan</v>
      </c>
    </row>
    <row r="4974" spans="1:3">
      <c r="A4974" t="s">
        <v>10214</v>
      </c>
      <c r="B4974" t="s">
        <v>10215</v>
      </c>
      <c r="C4974" t="str">
        <f t="shared" si="77"/>
        <v>SDJanūb Kurdufān</v>
      </c>
    </row>
    <row r="4975" spans="1:3">
      <c r="A4975" t="s">
        <v>10214</v>
      </c>
      <c r="B4975" t="s">
        <v>10216</v>
      </c>
      <c r="C4975" t="str">
        <f t="shared" si="77"/>
        <v>SDSouth Kordofan</v>
      </c>
    </row>
    <row r="4976" spans="1:3">
      <c r="A4976" t="s">
        <v>10217</v>
      </c>
      <c r="B4976" t="s">
        <v>10218</v>
      </c>
      <c r="C4976" t="str">
        <f t="shared" si="77"/>
        <v>SDAn Nīl al Azraq</v>
      </c>
    </row>
    <row r="4977" spans="1:3">
      <c r="A4977" t="s">
        <v>10217</v>
      </c>
      <c r="B4977" t="s">
        <v>10219</v>
      </c>
      <c r="C4977" t="str">
        <f t="shared" si="77"/>
        <v>SDBlue Nile</v>
      </c>
    </row>
    <row r="4978" spans="1:3">
      <c r="A4978" t="s">
        <v>10176</v>
      </c>
      <c r="B4978" t="s">
        <v>3314</v>
      </c>
      <c r="C4978" t="str">
        <f t="shared" si="77"/>
        <v>SDAsh Shamālīyah</v>
      </c>
    </row>
    <row r="4979" spans="1:3">
      <c r="A4979" t="s">
        <v>10176</v>
      </c>
      <c r="B4979" t="s">
        <v>4812</v>
      </c>
      <c r="C4979" t="str">
        <f t="shared" si="77"/>
        <v>SDNorthern</v>
      </c>
    </row>
    <row r="4980" spans="1:3">
      <c r="A4980" t="s">
        <v>10220</v>
      </c>
      <c r="B4980" t="s">
        <v>10222</v>
      </c>
      <c r="C4980" t="str">
        <f t="shared" si="77"/>
        <v>SDNahr an Nīl</v>
      </c>
    </row>
    <row r="4981" spans="1:3">
      <c r="A4981" t="s">
        <v>10220</v>
      </c>
      <c r="B4981" t="s">
        <v>10221</v>
      </c>
      <c r="C4981" t="str">
        <f t="shared" si="77"/>
        <v>SDRiver Nile</v>
      </c>
    </row>
    <row r="4982" spans="1:3">
      <c r="A4982" t="s">
        <v>10202</v>
      </c>
      <c r="B4982" t="s">
        <v>10204</v>
      </c>
      <c r="C4982" t="str">
        <f t="shared" si="77"/>
        <v>SDAn Nīl al Abyaḑ</v>
      </c>
    </row>
    <row r="4983" spans="1:3">
      <c r="A4983" t="s">
        <v>10202</v>
      </c>
      <c r="B4983" t="s">
        <v>10203</v>
      </c>
      <c r="C4983" t="str">
        <f t="shared" si="77"/>
        <v>SDWhite Nile</v>
      </c>
    </row>
    <row r="4984" spans="1:3">
      <c r="A4984" t="s">
        <v>10186</v>
      </c>
      <c r="B4984" t="s">
        <v>4519</v>
      </c>
      <c r="C4984" t="str">
        <f t="shared" si="77"/>
        <v>SDAl Baḩr al Aḩmar</v>
      </c>
    </row>
    <row r="4985" spans="1:3">
      <c r="A4985" t="s">
        <v>10186</v>
      </c>
      <c r="B4985" t="s">
        <v>10187</v>
      </c>
      <c r="C4985" t="str">
        <f t="shared" si="77"/>
        <v>SDRed Sea</v>
      </c>
    </row>
    <row r="4986" spans="1:3">
      <c r="A4986" t="s">
        <v>10180</v>
      </c>
      <c r="B4986" t="s">
        <v>10181</v>
      </c>
      <c r="C4986" t="str">
        <f t="shared" si="77"/>
        <v>SDSinnār</v>
      </c>
    </row>
    <row r="4987" spans="1:3">
      <c r="A4987" t="s">
        <v>10180</v>
      </c>
      <c r="B4987" t="s">
        <v>10182</v>
      </c>
      <c r="C4987" t="str">
        <f t="shared" si="77"/>
        <v>SDSennar</v>
      </c>
    </row>
    <row r="4988" spans="1:3">
      <c r="A4988" t="s">
        <v>10260</v>
      </c>
      <c r="B4988" t="s">
        <v>10261</v>
      </c>
      <c r="C4988" t="str">
        <f t="shared" si="77"/>
        <v>SEStockholms län [SE-01]</v>
      </c>
    </row>
    <row r="4989" spans="1:3">
      <c r="A4989" t="s">
        <v>10252</v>
      </c>
      <c r="B4989" t="s">
        <v>10253</v>
      </c>
      <c r="C4989" t="str">
        <f t="shared" si="77"/>
        <v>SEVästerbottens län [SE-24]</v>
      </c>
    </row>
    <row r="4990" spans="1:3">
      <c r="A4990" t="s">
        <v>10248</v>
      </c>
      <c r="B4990" t="s">
        <v>10249</v>
      </c>
      <c r="C4990" t="str">
        <f t="shared" si="77"/>
        <v>SENorrbottens län [SE-25]</v>
      </c>
    </row>
    <row r="4991" spans="1:3">
      <c r="A4991" t="s">
        <v>10254</v>
      </c>
      <c r="B4991" t="s">
        <v>10255</v>
      </c>
      <c r="C4991" t="str">
        <f t="shared" si="77"/>
        <v>SEUppsala län [SE-03]</v>
      </c>
    </row>
    <row r="4992" spans="1:3">
      <c r="A4992" t="s">
        <v>10262</v>
      </c>
      <c r="B4992" t="s">
        <v>10263</v>
      </c>
      <c r="C4992" t="str">
        <f t="shared" si="77"/>
        <v>SESödermanlands län [SE-04]</v>
      </c>
    </row>
    <row r="4993" spans="1:3">
      <c r="A4993" t="s">
        <v>10238</v>
      </c>
      <c r="B4993" t="s">
        <v>10239</v>
      </c>
      <c r="C4993" t="str">
        <f t="shared" si="77"/>
        <v>SEÖstergötlands län [SE-05]</v>
      </c>
    </row>
    <row r="4994" spans="1:3">
      <c r="A4994" t="s">
        <v>10250</v>
      </c>
      <c r="B4994" t="s">
        <v>10251</v>
      </c>
      <c r="C4994" t="str">
        <f t="shared" si="77"/>
        <v>SEJönköpings län [SE-06]</v>
      </c>
    </row>
    <row r="4995" spans="1:3">
      <c r="A4995" t="s">
        <v>10264</v>
      </c>
      <c r="B4995" t="s">
        <v>10265</v>
      </c>
      <c r="C4995" t="str">
        <f t="shared" ref="C4995:C5058" si="78">LEFT(A4995,2)&amp;B4995</f>
        <v>SEKronobergs län [SE-07]</v>
      </c>
    </row>
    <row r="4996" spans="1:3">
      <c r="A4996" t="s">
        <v>10256</v>
      </c>
      <c r="B4996" t="s">
        <v>10257</v>
      </c>
      <c r="C4996" t="str">
        <f t="shared" si="78"/>
        <v>SEKalmar län [SE-08]</v>
      </c>
    </row>
    <row r="4997" spans="1:3">
      <c r="A4997" t="s">
        <v>10240</v>
      </c>
      <c r="B4997" t="s">
        <v>10241</v>
      </c>
      <c r="C4997" t="str">
        <f t="shared" si="78"/>
        <v>SEGotlands län [SE-09]</v>
      </c>
    </row>
    <row r="4998" spans="1:3">
      <c r="A4998" t="s">
        <v>10230</v>
      </c>
      <c r="B4998" t="s">
        <v>10231</v>
      </c>
      <c r="C4998" t="str">
        <f t="shared" si="78"/>
        <v>SEBlekinge län [SE-10]</v>
      </c>
    </row>
    <row r="4999" spans="1:3">
      <c r="A4999" t="s">
        <v>10258</v>
      </c>
      <c r="B4999" t="s">
        <v>10259</v>
      </c>
      <c r="C4999" t="str">
        <f t="shared" si="78"/>
        <v>SESkåne län [SE-12]</v>
      </c>
    </row>
    <row r="5000" spans="1:3">
      <c r="A5000" t="s">
        <v>10242</v>
      </c>
      <c r="B5000" t="s">
        <v>10243</v>
      </c>
      <c r="C5000" t="str">
        <f t="shared" si="78"/>
        <v>SEHallands län [SE-13]</v>
      </c>
    </row>
    <row r="5001" spans="1:3">
      <c r="A5001" t="s">
        <v>10226</v>
      </c>
      <c r="B5001" t="s">
        <v>10227</v>
      </c>
      <c r="C5001" t="str">
        <f t="shared" si="78"/>
        <v>SEVästra Götalands län [SE-14]</v>
      </c>
    </row>
    <row r="5002" spans="1:3">
      <c r="A5002" t="s">
        <v>10244</v>
      </c>
      <c r="B5002" t="s">
        <v>10245</v>
      </c>
      <c r="C5002" t="str">
        <f t="shared" si="78"/>
        <v>SEVärmlands län [SE-17]</v>
      </c>
    </row>
    <row r="5003" spans="1:3">
      <c r="A5003" t="s">
        <v>10246</v>
      </c>
      <c r="B5003" t="s">
        <v>10247</v>
      </c>
      <c r="C5003" t="str">
        <f t="shared" si="78"/>
        <v>SEÖrebro län [SE-18]</v>
      </c>
    </row>
    <row r="5004" spans="1:3">
      <c r="A5004" t="s">
        <v>10232</v>
      </c>
      <c r="B5004" t="s">
        <v>10233</v>
      </c>
      <c r="C5004" t="str">
        <f t="shared" si="78"/>
        <v>SEVästmanlands län [SE-19]</v>
      </c>
    </row>
    <row r="5005" spans="1:3">
      <c r="A5005" t="s">
        <v>10234</v>
      </c>
      <c r="B5005" t="s">
        <v>10235</v>
      </c>
      <c r="C5005" t="str">
        <f t="shared" si="78"/>
        <v>SEDalarnas län [SE-20]</v>
      </c>
    </row>
    <row r="5006" spans="1:3">
      <c r="A5006" t="s">
        <v>10228</v>
      </c>
      <c r="B5006" t="s">
        <v>10229</v>
      </c>
      <c r="C5006" t="str">
        <f t="shared" si="78"/>
        <v>SEGävleborgs län [SE-21]</v>
      </c>
    </row>
    <row r="5007" spans="1:3">
      <c r="A5007" t="s">
        <v>10236</v>
      </c>
      <c r="B5007" t="s">
        <v>10237</v>
      </c>
      <c r="C5007" t="str">
        <f t="shared" si="78"/>
        <v>SEVästernorrlands län [SE-22]</v>
      </c>
    </row>
    <row r="5008" spans="1:3">
      <c r="A5008" t="s">
        <v>10266</v>
      </c>
      <c r="B5008" t="s">
        <v>10267</v>
      </c>
      <c r="C5008" t="str">
        <f t="shared" si="78"/>
        <v>SEJämtlands län [SE-23]</v>
      </c>
    </row>
    <row r="5009" spans="1:3">
      <c r="A5009" t="s">
        <v>10270</v>
      </c>
      <c r="B5009" t="s">
        <v>10271</v>
      </c>
      <c r="C5009" t="str">
        <f t="shared" si="78"/>
        <v>SGCentral Singapore</v>
      </c>
    </row>
    <row r="5010" spans="1:3">
      <c r="A5010" t="s">
        <v>10269</v>
      </c>
      <c r="B5010" t="s">
        <v>3568</v>
      </c>
      <c r="C5010" t="str">
        <f t="shared" si="78"/>
        <v>SGNorth East</v>
      </c>
    </row>
    <row r="5011" spans="1:3">
      <c r="A5011" t="s">
        <v>10268</v>
      </c>
      <c r="B5011" t="s">
        <v>3562</v>
      </c>
      <c r="C5011" t="str">
        <f t="shared" si="78"/>
        <v>SGNorth West</v>
      </c>
    </row>
    <row r="5012" spans="1:3">
      <c r="A5012" t="s">
        <v>10274</v>
      </c>
      <c r="B5012" t="s">
        <v>3590</v>
      </c>
      <c r="C5012" t="str">
        <f t="shared" si="78"/>
        <v>SGSouth East</v>
      </c>
    </row>
    <row r="5013" spans="1:3">
      <c r="A5013" t="s">
        <v>10272</v>
      </c>
      <c r="B5013" t="s">
        <v>10273</v>
      </c>
      <c r="C5013" t="str">
        <f t="shared" si="78"/>
        <v>SGSouth West</v>
      </c>
    </row>
    <row r="5014" spans="1:3">
      <c r="A5014" t="s">
        <v>10279</v>
      </c>
      <c r="B5014" t="s">
        <v>10280</v>
      </c>
      <c r="C5014" t="str">
        <f t="shared" si="78"/>
        <v>SHAscension</v>
      </c>
    </row>
    <row r="5015" spans="1:3">
      <c r="A5015" t="s">
        <v>10277</v>
      </c>
      <c r="B5015" t="s">
        <v>10278</v>
      </c>
      <c r="C5015" t="str">
        <f t="shared" si="78"/>
        <v>SHSaint Helena</v>
      </c>
    </row>
    <row r="5016" spans="1:3">
      <c r="A5016" t="s">
        <v>10275</v>
      </c>
      <c r="B5016" t="s">
        <v>10276</v>
      </c>
      <c r="C5016" t="str">
        <f t="shared" si="78"/>
        <v>SHTristan da Cunha</v>
      </c>
    </row>
    <row r="5017" spans="1:3">
      <c r="A5017" t="s">
        <v>10317</v>
      </c>
      <c r="B5017" t="s">
        <v>10318</v>
      </c>
      <c r="C5017" t="str">
        <f t="shared" si="78"/>
        <v>SIAjdovščina</v>
      </c>
    </row>
    <row r="5018" spans="1:3">
      <c r="A5018" t="s">
        <v>10589</v>
      </c>
      <c r="B5018" t="s">
        <v>10590</v>
      </c>
      <c r="C5018" t="str">
        <f t="shared" si="78"/>
        <v>SIBeltinci</v>
      </c>
    </row>
    <row r="5019" spans="1:3">
      <c r="A5019" t="s">
        <v>10427</v>
      </c>
      <c r="B5019" t="s">
        <v>10428</v>
      </c>
      <c r="C5019" t="str">
        <f t="shared" si="78"/>
        <v>SIBled</v>
      </c>
    </row>
    <row r="5020" spans="1:3">
      <c r="A5020" t="s">
        <v>10375</v>
      </c>
      <c r="B5020" t="s">
        <v>10376</v>
      </c>
      <c r="C5020" t="str">
        <f t="shared" si="78"/>
        <v>SIBohinj</v>
      </c>
    </row>
    <row r="5021" spans="1:3">
      <c r="A5021" t="s">
        <v>10429</v>
      </c>
      <c r="B5021" t="s">
        <v>10430</v>
      </c>
      <c r="C5021" t="str">
        <f t="shared" si="78"/>
        <v>SIBorovnica</v>
      </c>
    </row>
    <row r="5022" spans="1:3">
      <c r="A5022" t="s">
        <v>10377</v>
      </c>
      <c r="B5022" t="s">
        <v>10378</v>
      </c>
      <c r="C5022" t="str">
        <f t="shared" si="78"/>
        <v>SIBovec</v>
      </c>
    </row>
    <row r="5023" spans="1:3">
      <c r="A5023" t="s">
        <v>10485</v>
      </c>
      <c r="B5023" t="s">
        <v>10486</v>
      </c>
      <c r="C5023" t="str">
        <f t="shared" si="78"/>
        <v>SIBrda</v>
      </c>
    </row>
    <row r="5024" spans="1:3">
      <c r="A5024" t="s">
        <v>10431</v>
      </c>
      <c r="B5024" t="s">
        <v>10432</v>
      </c>
      <c r="C5024" t="str">
        <f t="shared" si="78"/>
        <v>SIBrezovica</v>
      </c>
    </row>
    <row r="5025" spans="1:3">
      <c r="A5025" t="s">
        <v>10379</v>
      </c>
      <c r="B5025" t="s">
        <v>10380</v>
      </c>
      <c r="C5025" t="str">
        <f t="shared" si="78"/>
        <v>SIBrežice</v>
      </c>
    </row>
    <row r="5026" spans="1:3">
      <c r="A5026" t="s">
        <v>10629</v>
      </c>
      <c r="B5026" t="s">
        <v>10630</v>
      </c>
      <c r="C5026" t="str">
        <f t="shared" si="78"/>
        <v>SITišina</v>
      </c>
    </row>
    <row r="5027" spans="1:3">
      <c r="A5027" t="s">
        <v>10631</v>
      </c>
      <c r="B5027" t="s">
        <v>10632</v>
      </c>
      <c r="C5027" t="str">
        <f t="shared" si="78"/>
        <v>SICelje</v>
      </c>
    </row>
    <row r="5028" spans="1:3">
      <c r="A5028" t="s">
        <v>10541</v>
      </c>
      <c r="B5028" t="s">
        <v>10542</v>
      </c>
      <c r="C5028" t="str">
        <f t="shared" si="78"/>
        <v>SICerklje na Gorenjskem</v>
      </c>
    </row>
    <row r="5029" spans="1:3">
      <c r="A5029" t="s">
        <v>10633</v>
      </c>
      <c r="B5029" t="s">
        <v>10634</v>
      </c>
      <c r="C5029" t="str">
        <f t="shared" si="78"/>
        <v>SICerknica</v>
      </c>
    </row>
    <row r="5030" spans="1:3">
      <c r="A5030" t="s">
        <v>10543</v>
      </c>
      <c r="B5030" t="s">
        <v>10544</v>
      </c>
      <c r="C5030" t="str">
        <f t="shared" si="78"/>
        <v>SICerkno</v>
      </c>
    </row>
    <row r="5031" spans="1:3">
      <c r="A5031" t="s">
        <v>10381</v>
      </c>
      <c r="B5031" t="s">
        <v>10382</v>
      </c>
      <c r="C5031" t="str">
        <f t="shared" si="78"/>
        <v>SIČrenšovci</v>
      </c>
    </row>
    <row r="5032" spans="1:3">
      <c r="A5032" t="s">
        <v>10487</v>
      </c>
      <c r="B5032" t="s">
        <v>10488</v>
      </c>
      <c r="C5032" t="str">
        <f t="shared" si="78"/>
        <v>SIČrna na Koroškem</v>
      </c>
    </row>
    <row r="5033" spans="1:3">
      <c r="A5033" t="s">
        <v>10545</v>
      </c>
      <c r="B5033" t="s">
        <v>10546</v>
      </c>
      <c r="C5033" t="str">
        <f t="shared" si="78"/>
        <v>SIČrnomelj</v>
      </c>
    </row>
    <row r="5034" spans="1:3">
      <c r="A5034" t="s">
        <v>10433</v>
      </c>
      <c r="B5034" t="s">
        <v>10434</v>
      </c>
      <c r="C5034" t="str">
        <f t="shared" si="78"/>
        <v>SIDestrnik</v>
      </c>
    </row>
    <row r="5035" spans="1:3">
      <c r="A5035" t="s">
        <v>10319</v>
      </c>
      <c r="B5035" t="s">
        <v>10320</v>
      </c>
      <c r="C5035" t="str">
        <f t="shared" si="78"/>
        <v>SIDivača</v>
      </c>
    </row>
    <row r="5036" spans="1:3">
      <c r="A5036" t="s">
        <v>10635</v>
      </c>
      <c r="B5036" t="s">
        <v>10636</v>
      </c>
      <c r="C5036" t="str">
        <f t="shared" si="78"/>
        <v>SIDobrepolje</v>
      </c>
    </row>
    <row r="5037" spans="1:3">
      <c r="A5037" t="s">
        <v>10637</v>
      </c>
      <c r="B5037" t="s">
        <v>10638</v>
      </c>
      <c r="C5037" t="str">
        <f t="shared" si="78"/>
        <v>SIDobrova-Polhov Gradec</v>
      </c>
    </row>
    <row r="5038" spans="1:3">
      <c r="A5038" t="s">
        <v>10489</v>
      </c>
      <c r="B5038" t="s">
        <v>10490</v>
      </c>
      <c r="C5038" t="str">
        <f t="shared" si="78"/>
        <v>SIDol pri Ljubljani</v>
      </c>
    </row>
    <row r="5039" spans="1:3">
      <c r="A5039" t="s">
        <v>10639</v>
      </c>
      <c r="B5039" t="s">
        <v>10640</v>
      </c>
      <c r="C5039" t="str">
        <f t="shared" si="78"/>
        <v>SIDomžale</v>
      </c>
    </row>
    <row r="5040" spans="1:3">
      <c r="A5040" t="s">
        <v>10435</v>
      </c>
      <c r="B5040" t="s">
        <v>10436</v>
      </c>
      <c r="C5040" t="str">
        <f t="shared" si="78"/>
        <v>SIDornava</v>
      </c>
    </row>
    <row r="5041" spans="1:3">
      <c r="A5041" t="s">
        <v>10321</v>
      </c>
      <c r="B5041" t="s">
        <v>10322</v>
      </c>
      <c r="C5041" t="str">
        <f t="shared" si="78"/>
        <v>SIDravograd</v>
      </c>
    </row>
    <row r="5042" spans="1:3">
      <c r="A5042" t="s">
        <v>10591</v>
      </c>
      <c r="B5042" t="s">
        <v>10592</v>
      </c>
      <c r="C5042" t="str">
        <f t="shared" si="78"/>
        <v>SIDuplek</v>
      </c>
    </row>
    <row r="5043" spans="1:3">
      <c r="A5043" t="s">
        <v>10323</v>
      </c>
      <c r="B5043" t="s">
        <v>10324</v>
      </c>
      <c r="C5043" t="str">
        <f t="shared" si="78"/>
        <v>SIGorenja vas-Poljane</v>
      </c>
    </row>
    <row r="5044" spans="1:3">
      <c r="A5044" t="s">
        <v>10491</v>
      </c>
      <c r="B5044" t="s">
        <v>10492</v>
      </c>
      <c r="C5044" t="str">
        <f t="shared" si="78"/>
        <v>SIGorišnica</v>
      </c>
    </row>
    <row r="5045" spans="1:3">
      <c r="A5045" t="s">
        <v>10641</v>
      </c>
      <c r="B5045" t="s">
        <v>10642</v>
      </c>
      <c r="C5045" t="str">
        <f t="shared" si="78"/>
        <v>SIGornja Radgona</v>
      </c>
    </row>
    <row r="5046" spans="1:3">
      <c r="A5046" t="s">
        <v>10547</v>
      </c>
      <c r="B5046" t="s">
        <v>10548</v>
      </c>
      <c r="C5046" t="str">
        <f t="shared" si="78"/>
        <v>SIGornji Grad</v>
      </c>
    </row>
    <row r="5047" spans="1:3">
      <c r="A5047" t="s">
        <v>10383</v>
      </c>
      <c r="B5047" t="s">
        <v>10384</v>
      </c>
      <c r="C5047" t="str">
        <f t="shared" si="78"/>
        <v>SIGornji Petrovci</v>
      </c>
    </row>
    <row r="5048" spans="1:3">
      <c r="A5048" t="s">
        <v>10325</v>
      </c>
      <c r="B5048" t="s">
        <v>10326</v>
      </c>
      <c r="C5048" t="str">
        <f t="shared" si="78"/>
        <v>SIGrosuplje</v>
      </c>
    </row>
    <row r="5049" spans="1:3">
      <c r="A5049" t="s">
        <v>10437</v>
      </c>
      <c r="B5049" t="s">
        <v>10438</v>
      </c>
      <c r="C5049" t="str">
        <f t="shared" si="78"/>
        <v>SIŠalovci</v>
      </c>
    </row>
    <row r="5050" spans="1:3">
      <c r="A5050" t="s">
        <v>10327</v>
      </c>
      <c r="B5050" t="s">
        <v>10328</v>
      </c>
      <c r="C5050" t="str">
        <f t="shared" si="78"/>
        <v>SIHrastnik</v>
      </c>
    </row>
    <row r="5051" spans="1:3">
      <c r="A5051" t="s">
        <v>10593</v>
      </c>
      <c r="B5051" t="s">
        <v>10594</v>
      </c>
      <c r="C5051" t="str">
        <f t="shared" si="78"/>
        <v>SIHrpelje-Kozina</v>
      </c>
    </row>
    <row r="5052" spans="1:3">
      <c r="A5052" t="s">
        <v>10281</v>
      </c>
      <c r="B5052" t="s">
        <v>10282</v>
      </c>
      <c r="C5052" t="str">
        <f t="shared" si="78"/>
        <v>SIIdrija</v>
      </c>
    </row>
    <row r="5053" spans="1:3">
      <c r="A5053" t="s">
        <v>10439</v>
      </c>
      <c r="B5053" t="s">
        <v>10440</v>
      </c>
      <c r="C5053" t="str">
        <f t="shared" si="78"/>
        <v>SIIg</v>
      </c>
    </row>
    <row r="5054" spans="1:3">
      <c r="A5054" t="s">
        <v>10643</v>
      </c>
      <c r="B5054" t="s">
        <v>10644</v>
      </c>
      <c r="C5054" t="str">
        <f t="shared" si="78"/>
        <v>SIIlirska Bistrica</v>
      </c>
    </row>
    <row r="5055" spans="1:3">
      <c r="A5055" t="s">
        <v>10329</v>
      </c>
      <c r="B5055" t="s">
        <v>10330</v>
      </c>
      <c r="C5055" t="str">
        <f t="shared" si="78"/>
        <v>SIIvančna Gorica</v>
      </c>
    </row>
    <row r="5056" spans="1:3">
      <c r="A5056" t="s">
        <v>10331</v>
      </c>
      <c r="B5056" t="s">
        <v>10332</v>
      </c>
      <c r="C5056" t="str">
        <f t="shared" si="78"/>
        <v>SIIzola</v>
      </c>
    </row>
    <row r="5057" spans="1:3">
      <c r="A5057" t="s">
        <v>10385</v>
      </c>
      <c r="B5057" t="s">
        <v>10386</v>
      </c>
      <c r="C5057" t="str">
        <f t="shared" si="78"/>
        <v>SIJesenice</v>
      </c>
    </row>
    <row r="5058" spans="1:3">
      <c r="A5058" t="s">
        <v>10441</v>
      </c>
      <c r="B5058" t="s">
        <v>10442</v>
      </c>
      <c r="C5058" t="str">
        <f t="shared" si="78"/>
        <v>SIJuršinci</v>
      </c>
    </row>
    <row r="5059" spans="1:3">
      <c r="A5059" t="s">
        <v>10595</v>
      </c>
      <c r="B5059" t="s">
        <v>10596</v>
      </c>
      <c r="C5059" t="str">
        <f t="shared" ref="C5059:C5122" si="79">LEFT(A5059,2)&amp;B5059</f>
        <v>SIKamnik</v>
      </c>
    </row>
    <row r="5060" spans="1:3">
      <c r="A5060" t="s">
        <v>10443</v>
      </c>
      <c r="B5060" t="s">
        <v>10444</v>
      </c>
      <c r="C5060" t="str">
        <f t="shared" si="79"/>
        <v>SIKanal</v>
      </c>
    </row>
    <row r="5061" spans="1:3">
      <c r="A5061" t="s">
        <v>10493</v>
      </c>
      <c r="B5061" t="s">
        <v>10494</v>
      </c>
      <c r="C5061" t="str">
        <f t="shared" si="79"/>
        <v>SIKidričevo</v>
      </c>
    </row>
    <row r="5062" spans="1:3">
      <c r="A5062" t="s">
        <v>10387</v>
      </c>
      <c r="B5062" t="s">
        <v>10388</v>
      </c>
      <c r="C5062" t="str">
        <f t="shared" si="79"/>
        <v>SIKobarid</v>
      </c>
    </row>
    <row r="5063" spans="1:3">
      <c r="A5063" t="s">
        <v>10283</v>
      </c>
      <c r="B5063" t="s">
        <v>10284</v>
      </c>
      <c r="C5063" t="str">
        <f t="shared" si="79"/>
        <v>SIKobilje</v>
      </c>
    </row>
    <row r="5064" spans="1:3">
      <c r="A5064" t="s">
        <v>10389</v>
      </c>
      <c r="B5064" t="s">
        <v>10390</v>
      </c>
      <c r="C5064" t="str">
        <f t="shared" si="79"/>
        <v>SIKočevje</v>
      </c>
    </row>
    <row r="5065" spans="1:3">
      <c r="A5065" t="s">
        <v>10645</v>
      </c>
      <c r="B5065" t="s">
        <v>10646</v>
      </c>
      <c r="C5065" t="str">
        <f t="shared" si="79"/>
        <v>SIKomen</v>
      </c>
    </row>
    <row r="5066" spans="1:3">
      <c r="A5066" t="s">
        <v>10597</v>
      </c>
      <c r="B5066" t="s">
        <v>10598</v>
      </c>
      <c r="C5066" t="str">
        <f t="shared" si="79"/>
        <v>SIKoper</v>
      </c>
    </row>
    <row r="5067" spans="1:3">
      <c r="A5067" t="s">
        <v>10495</v>
      </c>
      <c r="B5067" t="s">
        <v>10496</v>
      </c>
      <c r="C5067" t="str">
        <f t="shared" si="79"/>
        <v>SIKozje</v>
      </c>
    </row>
    <row r="5068" spans="1:3">
      <c r="A5068" t="s">
        <v>10647</v>
      </c>
      <c r="B5068" t="s">
        <v>10648</v>
      </c>
      <c r="C5068" t="str">
        <f t="shared" si="79"/>
        <v>SIKranj</v>
      </c>
    </row>
    <row r="5069" spans="1:3">
      <c r="A5069" t="s">
        <v>10333</v>
      </c>
      <c r="B5069" t="s">
        <v>10334</v>
      </c>
      <c r="C5069" t="str">
        <f t="shared" si="79"/>
        <v>SIKranjska Gora</v>
      </c>
    </row>
    <row r="5070" spans="1:3">
      <c r="A5070" t="s">
        <v>10599</v>
      </c>
      <c r="B5070" t="s">
        <v>10600</v>
      </c>
      <c r="C5070" t="str">
        <f t="shared" si="79"/>
        <v>SIKrško</v>
      </c>
    </row>
    <row r="5071" spans="1:3">
      <c r="A5071" t="s">
        <v>10601</v>
      </c>
      <c r="B5071" t="s">
        <v>10602</v>
      </c>
      <c r="C5071" t="str">
        <f t="shared" si="79"/>
        <v>SIKungota</v>
      </c>
    </row>
    <row r="5072" spans="1:3">
      <c r="A5072" t="s">
        <v>10603</v>
      </c>
      <c r="B5072" t="s">
        <v>10604</v>
      </c>
      <c r="C5072" t="str">
        <f t="shared" si="79"/>
        <v>SIKuzma</v>
      </c>
    </row>
    <row r="5073" spans="1:3">
      <c r="A5073" t="s">
        <v>10445</v>
      </c>
      <c r="B5073" t="s">
        <v>10446</v>
      </c>
      <c r="C5073" t="str">
        <f t="shared" si="79"/>
        <v>SILaško</v>
      </c>
    </row>
    <row r="5074" spans="1:3">
      <c r="A5074" t="s">
        <v>10335</v>
      </c>
      <c r="B5074" t="s">
        <v>10336</v>
      </c>
      <c r="C5074" t="str">
        <f t="shared" si="79"/>
        <v>SILenart</v>
      </c>
    </row>
    <row r="5075" spans="1:3">
      <c r="A5075" t="s">
        <v>10549</v>
      </c>
      <c r="B5075" t="s">
        <v>10550</v>
      </c>
      <c r="C5075" t="str">
        <f t="shared" si="79"/>
        <v>SILendava</v>
      </c>
    </row>
    <row r="5076" spans="1:3">
      <c r="A5076" t="s">
        <v>10337</v>
      </c>
      <c r="B5076" t="s">
        <v>10338</v>
      </c>
      <c r="C5076" t="str">
        <f t="shared" si="79"/>
        <v>SILitija</v>
      </c>
    </row>
    <row r="5077" spans="1:3">
      <c r="A5077" t="s">
        <v>10285</v>
      </c>
      <c r="B5077" t="s">
        <v>10286</v>
      </c>
      <c r="C5077" t="str">
        <f t="shared" si="79"/>
        <v>SILjubljana</v>
      </c>
    </row>
    <row r="5078" spans="1:3">
      <c r="A5078" t="s">
        <v>10605</v>
      </c>
      <c r="B5078" t="s">
        <v>10606</v>
      </c>
      <c r="C5078" t="str">
        <f t="shared" si="79"/>
        <v>SILjubno</v>
      </c>
    </row>
    <row r="5079" spans="1:3">
      <c r="A5079" t="s">
        <v>10649</v>
      </c>
      <c r="B5079" t="s">
        <v>10650</v>
      </c>
      <c r="C5079" t="str">
        <f t="shared" si="79"/>
        <v>SILjutomer</v>
      </c>
    </row>
    <row r="5080" spans="1:3">
      <c r="A5080" t="s">
        <v>10607</v>
      </c>
      <c r="B5080" t="s">
        <v>10608</v>
      </c>
      <c r="C5080" t="str">
        <f t="shared" si="79"/>
        <v>SILogatec</v>
      </c>
    </row>
    <row r="5081" spans="1:3">
      <c r="A5081" t="s">
        <v>10497</v>
      </c>
      <c r="B5081" t="s">
        <v>10498</v>
      </c>
      <c r="C5081" t="str">
        <f t="shared" si="79"/>
        <v>SILoška Dolina</v>
      </c>
    </row>
    <row r="5082" spans="1:3">
      <c r="A5082" t="s">
        <v>10391</v>
      </c>
      <c r="B5082" t="s">
        <v>10392</v>
      </c>
      <c r="C5082" t="str">
        <f t="shared" si="79"/>
        <v>SILoški Potok</v>
      </c>
    </row>
    <row r="5083" spans="1:3">
      <c r="A5083" t="s">
        <v>10499</v>
      </c>
      <c r="B5083" t="s">
        <v>10500</v>
      </c>
      <c r="C5083" t="str">
        <f t="shared" si="79"/>
        <v>SILuče</v>
      </c>
    </row>
    <row r="5084" spans="1:3">
      <c r="A5084" t="s">
        <v>10501</v>
      </c>
      <c r="B5084" t="s">
        <v>10502</v>
      </c>
      <c r="C5084" t="str">
        <f t="shared" si="79"/>
        <v>SILukovica</v>
      </c>
    </row>
    <row r="5085" spans="1:3">
      <c r="A5085" t="s">
        <v>10393</v>
      </c>
      <c r="B5085" t="s">
        <v>10394</v>
      </c>
      <c r="C5085" t="str">
        <f t="shared" si="79"/>
        <v>SIMajšperk</v>
      </c>
    </row>
    <row r="5086" spans="1:3">
      <c r="A5086" t="s">
        <v>10447</v>
      </c>
      <c r="B5086" t="s">
        <v>10448</v>
      </c>
      <c r="C5086" t="str">
        <f t="shared" si="79"/>
        <v>SIMaribor</v>
      </c>
    </row>
    <row r="5087" spans="1:3">
      <c r="A5087" t="s">
        <v>10395</v>
      </c>
      <c r="B5087" t="s">
        <v>10396</v>
      </c>
      <c r="C5087" t="str">
        <f t="shared" si="79"/>
        <v>SIMedvode</v>
      </c>
    </row>
    <row r="5088" spans="1:3">
      <c r="A5088" t="s">
        <v>10397</v>
      </c>
      <c r="B5088" t="s">
        <v>10398</v>
      </c>
      <c r="C5088" t="str">
        <f t="shared" si="79"/>
        <v>SIMengeš</v>
      </c>
    </row>
    <row r="5089" spans="1:3">
      <c r="A5089" t="s">
        <v>10651</v>
      </c>
      <c r="B5089" t="s">
        <v>10652</v>
      </c>
      <c r="C5089" t="str">
        <f t="shared" si="79"/>
        <v>SIMetlika</v>
      </c>
    </row>
    <row r="5090" spans="1:3">
      <c r="A5090" t="s">
        <v>10503</v>
      </c>
      <c r="B5090" t="s">
        <v>10504</v>
      </c>
      <c r="C5090" t="str">
        <f t="shared" si="79"/>
        <v>SIMežica</v>
      </c>
    </row>
    <row r="5091" spans="1:3">
      <c r="A5091" t="s">
        <v>10449</v>
      </c>
      <c r="B5091" t="s">
        <v>10450</v>
      </c>
      <c r="C5091" t="str">
        <f t="shared" si="79"/>
        <v>SIMiren-Kostanjevica</v>
      </c>
    </row>
    <row r="5092" spans="1:3">
      <c r="A5092" t="s">
        <v>10399</v>
      </c>
      <c r="B5092" t="s">
        <v>10400</v>
      </c>
      <c r="C5092" t="str">
        <f t="shared" si="79"/>
        <v>SIMislinja</v>
      </c>
    </row>
    <row r="5093" spans="1:3">
      <c r="A5093" t="s">
        <v>10653</v>
      </c>
      <c r="B5093" t="s">
        <v>10654</v>
      </c>
      <c r="C5093" t="str">
        <f t="shared" si="79"/>
        <v>SIMoravče</v>
      </c>
    </row>
    <row r="5094" spans="1:3">
      <c r="A5094" t="s">
        <v>10401</v>
      </c>
      <c r="B5094" t="s">
        <v>10402</v>
      </c>
      <c r="C5094" t="str">
        <f t="shared" si="79"/>
        <v>SIMoravske Toplice</v>
      </c>
    </row>
    <row r="5095" spans="1:3">
      <c r="A5095" t="s">
        <v>10505</v>
      </c>
      <c r="B5095" t="s">
        <v>10506</v>
      </c>
      <c r="C5095" t="str">
        <f t="shared" si="79"/>
        <v>SIMozirje</v>
      </c>
    </row>
    <row r="5096" spans="1:3">
      <c r="A5096" t="s">
        <v>10507</v>
      </c>
      <c r="B5096" t="s">
        <v>10508</v>
      </c>
      <c r="C5096" t="str">
        <f t="shared" si="79"/>
        <v>SIMurska Sobota</v>
      </c>
    </row>
    <row r="5097" spans="1:3">
      <c r="A5097" t="s">
        <v>10451</v>
      </c>
      <c r="B5097" t="s">
        <v>10452</v>
      </c>
      <c r="C5097" t="str">
        <f t="shared" si="79"/>
        <v>SIMuta</v>
      </c>
    </row>
    <row r="5098" spans="1:3">
      <c r="A5098" t="s">
        <v>10509</v>
      </c>
      <c r="B5098" t="s">
        <v>10510</v>
      </c>
      <c r="C5098" t="str">
        <f t="shared" si="79"/>
        <v>SINaklo</v>
      </c>
    </row>
    <row r="5099" spans="1:3">
      <c r="A5099" t="s">
        <v>10655</v>
      </c>
      <c r="B5099" t="s">
        <v>10656</v>
      </c>
      <c r="C5099" t="str">
        <f t="shared" si="79"/>
        <v>SINazarje</v>
      </c>
    </row>
    <row r="5100" spans="1:3">
      <c r="A5100" t="s">
        <v>10339</v>
      </c>
      <c r="B5100" t="s">
        <v>10340</v>
      </c>
      <c r="C5100" t="str">
        <f t="shared" si="79"/>
        <v>SINova Gorica</v>
      </c>
    </row>
    <row r="5101" spans="1:3">
      <c r="A5101" t="s">
        <v>10511</v>
      </c>
      <c r="B5101" t="s">
        <v>10512</v>
      </c>
      <c r="C5101" t="str">
        <f t="shared" si="79"/>
        <v>SINovo Mesto</v>
      </c>
    </row>
    <row r="5102" spans="1:3">
      <c r="A5102" t="s">
        <v>10287</v>
      </c>
      <c r="B5102" t="s">
        <v>10288</v>
      </c>
      <c r="C5102" t="str">
        <f t="shared" si="79"/>
        <v>SIOdranci</v>
      </c>
    </row>
    <row r="5103" spans="1:3">
      <c r="A5103" t="s">
        <v>10551</v>
      </c>
      <c r="B5103" t="s">
        <v>10552</v>
      </c>
      <c r="C5103" t="str">
        <f t="shared" si="79"/>
        <v>SIOrmož</v>
      </c>
    </row>
    <row r="5104" spans="1:3">
      <c r="A5104" t="s">
        <v>10513</v>
      </c>
      <c r="B5104" t="s">
        <v>10514</v>
      </c>
      <c r="C5104" t="str">
        <f t="shared" si="79"/>
        <v>SIOsilnica</v>
      </c>
    </row>
    <row r="5105" spans="1:3">
      <c r="A5105" t="s">
        <v>10657</v>
      </c>
      <c r="B5105" t="s">
        <v>10658</v>
      </c>
      <c r="C5105" t="str">
        <f t="shared" si="79"/>
        <v>SIPesnica</v>
      </c>
    </row>
    <row r="5106" spans="1:3">
      <c r="A5106" t="s">
        <v>10403</v>
      </c>
      <c r="B5106" t="s">
        <v>10404</v>
      </c>
      <c r="C5106" t="str">
        <f t="shared" si="79"/>
        <v>SIPiran</v>
      </c>
    </row>
    <row r="5107" spans="1:3">
      <c r="A5107" t="s">
        <v>10341</v>
      </c>
      <c r="B5107" t="s">
        <v>10342</v>
      </c>
      <c r="C5107" t="str">
        <f t="shared" si="79"/>
        <v>SIPivka</v>
      </c>
    </row>
    <row r="5108" spans="1:3">
      <c r="A5108" t="s">
        <v>10289</v>
      </c>
      <c r="B5108" t="s">
        <v>10290</v>
      </c>
      <c r="C5108" t="str">
        <f t="shared" si="79"/>
        <v>SIPodčetrtek</v>
      </c>
    </row>
    <row r="5109" spans="1:3">
      <c r="A5109" t="s">
        <v>10291</v>
      </c>
      <c r="B5109" t="s">
        <v>10292</v>
      </c>
      <c r="C5109" t="str">
        <f t="shared" si="79"/>
        <v>SIPodvelka</v>
      </c>
    </row>
    <row r="5110" spans="1:3">
      <c r="A5110" t="s">
        <v>10453</v>
      </c>
      <c r="B5110" t="s">
        <v>10454</v>
      </c>
      <c r="C5110" t="str">
        <f t="shared" si="79"/>
        <v>SIPostojna</v>
      </c>
    </row>
    <row r="5111" spans="1:3">
      <c r="A5111" t="s">
        <v>10455</v>
      </c>
      <c r="B5111" t="s">
        <v>10456</v>
      </c>
      <c r="C5111" t="str">
        <f t="shared" si="79"/>
        <v>SIPreddvor</v>
      </c>
    </row>
    <row r="5112" spans="1:3">
      <c r="A5112" t="s">
        <v>10659</v>
      </c>
      <c r="B5112" t="s">
        <v>10660</v>
      </c>
      <c r="C5112" t="str">
        <f t="shared" si="79"/>
        <v>SIPtuj</v>
      </c>
    </row>
    <row r="5113" spans="1:3">
      <c r="A5113" t="s">
        <v>10405</v>
      </c>
      <c r="B5113" t="s">
        <v>10406</v>
      </c>
      <c r="C5113" t="str">
        <f t="shared" si="79"/>
        <v>SIPuconci</v>
      </c>
    </row>
    <row r="5114" spans="1:3">
      <c r="A5114" t="s">
        <v>10553</v>
      </c>
      <c r="B5114" t="s">
        <v>10554</v>
      </c>
      <c r="C5114" t="str">
        <f t="shared" si="79"/>
        <v>SIRače-Fram</v>
      </c>
    </row>
    <row r="5115" spans="1:3">
      <c r="A5115" t="s">
        <v>10343</v>
      </c>
      <c r="B5115" t="s">
        <v>10344</v>
      </c>
      <c r="C5115" t="str">
        <f t="shared" si="79"/>
        <v>SIRadeče</v>
      </c>
    </row>
    <row r="5116" spans="1:3">
      <c r="A5116" t="s">
        <v>10407</v>
      </c>
      <c r="B5116" t="s">
        <v>10408</v>
      </c>
      <c r="C5116" t="str">
        <f t="shared" si="79"/>
        <v>SIRadenci</v>
      </c>
    </row>
    <row r="5117" spans="1:3">
      <c r="A5117" t="s">
        <v>10555</v>
      </c>
      <c r="B5117" t="s">
        <v>10556</v>
      </c>
      <c r="C5117" t="str">
        <f t="shared" si="79"/>
        <v>SIRadlje ob Dravi</v>
      </c>
    </row>
    <row r="5118" spans="1:3">
      <c r="A5118" t="s">
        <v>10293</v>
      </c>
      <c r="B5118" t="s">
        <v>10294</v>
      </c>
      <c r="C5118" t="str">
        <f t="shared" si="79"/>
        <v>SIRadovljica</v>
      </c>
    </row>
    <row r="5119" spans="1:3">
      <c r="A5119" t="s">
        <v>10409</v>
      </c>
      <c r="B5119" t="s">
        <v>10410</v>
      </c>
      <c r="C5119" t="str">
        <f t="shared" si="79"/>
        <v>SIRavne na Koroškem</v>
      </c>
    </row>
    <row r="5120" spans="1:3">
      <c r="A5120" t="s">
        <v>10345</v>
      </c>
      <c r="B5120" t="s">
        <v>10346</v>
      </c>
      <c r="C5120" t="str">
        <f t="shared" si="79"/>
        <v>SIRibnica</v>
      </c>
    </row>
    <row r="5121" spans="1:3">
      <c r="A5121" t="s">
        <v>10609</v>
      </c>
      <c r="B5121" t="s">
        <v>10610</v>
      </c>
      <c r="C5121" t="str">
        <f t="shared" si="79"/>
        <v>SIRogašovci</v>
      </c>
    </row>
    <row r="5122" spans="1:3">
      <c r="A5122" t="s">
        <v>10557</v>
      </c>
      <c r="B5122" t="s">
        <v>10558</v>
      </c>
      <c r="C5122" t="str">
        <f t="shared" si="79"/>
        <v>SIRogaška Slatina</v>
      </c>
    </row>
    <row r="5123" spans="1:3">
      <c r="A5123" t="s">
        <v>10295</v>
      </c>
      <c r="B5123" t="s">
        <v>10296</v>
      </c>
      <c r="C5123" t="str">
        <f t="shared" ref="C5123:C5186" si="80">LEFT(A5123,2)&amp;B5123</f>
        <v>SIRogatec</v>
      </c>
    </row>
    <row r="5124" spans="1:3">
      <c r="A5124" t="s">
        <v>10559</v>
      </c>
      <c r="B5124" t="s">
        <v>10560</v>
      </c>
      <c r="C5124" t="str">
        <f t="shared" si="80"/>
        <v>SIRuše</v>
      </c>
    </row>
    <row r="5125" spans="1:3">
      <c r="A5125" t="s">
        <v>10515</v>
      </c>
      <c r="B5125" t="s">
        <v>10516</v>
      </c>
      <c r="C5125" t="str">
        <f t="shared" si="80"/>
        <v>SISemič</v>
      </c>
    </row>
    <row r="5126" spans="1:3">
      <c r="A5126" t="s">
        <v>10661</v>
      </c>
      <c r="B5126" t="s">
        <v>10662</v>
      </c>
      <c r="C5126" t="str">
        <f t="shared" si="80"/>
        <v>SISevnica</v>
      </c>
    </row>
    <row r="5127" spans="1:3">
      <c r="A5127" t="s">
        <v>10457</v>
      </c>
      <c r="B5127" t="s">
        <v>10458</v>
      </c>
      <c r="C5127" t="str">
        <f t="shared" si="80"/>
        <v>SISežana</v>
      </c>
    </row>
    <row r="5128" spans="1:3">
      <c r="A5128" t="s">
        <v>10611</v>
      </c>
      <c r="B5128" t="s">
        <v>10612</v>
      </c>
      <c r="C5128" t="str">
        <f t="shared" si="80"/>
        <v>SISlovenj Gradec</v>
      </c>
    </row>
    <row r="5129" spans="1:3">
      <c r="A5129" t="s">
        <v>10459</v>
      </c>
      <c r="B5129" t="s">
        <v>10460</v>
      </c>
      <c r="C5129" t="str">
        <f t="shared" si="80"/>
        <v>SISlovenska Bistrica</v>
      </c>
    </row>
    <row r="5130" spans="1:3">
      <c r="A5130" t="s">
        <v>10461</v>
      </c>
      <c r="B5130" t="s">
        <v>10462</v>
      </c>
      <c r="C5130" t="str">
        <f t="shared" si="80"/>
        <v>SISlovenske Konjice</v>
      </c>
    </row>
    <row r="5131" spans="1:3">
      <c r="A5131" t="s">
        <v>10663</v>
      </c>
      <c r="B5131" t="s">
        <v>10664</v>
      </c>
      <c r="C5131" t="str">
        <f t="shared" si="80"/>
        <v>SIStarše</v>
      </c>
    </row>
    <row r="5132" spans="1:3">
      <c r="A5132" t="s">
        <v>10517</v>
      </c>
      <c r="B5132" t="s">
        <v>10518</v>
      </c>
      <c r="C5132" t="str">
        <f t="shared" si="80"/>
        <v>SISveti Jurij</v>
      </c>
    </row>
    <row r="5133" spans="1:3">
      <c r="A5133" t="s">
        <v>10561</v>
      </c>
      <c r="B5133" t="s">
        <v>10562</v>
      </c>
      <c r="C5133" t="str">
        <f t="shared" si="80"/>
        <v>SIŠenčur</v>
      </c>
    </row>
    <row r="5134" spans="1:3">
      <c r="A5134" t="s">
        <v>10665</v>
      </c>
      <c r="B5134" t="s">
        <v>10666</v>
      </c>
      <c r="C5134" t="str">
        <f t="shared" si="80"/>
        <v>SIŠentilj</v>
      </c>
    </row>
    <row r="5135" spans="1:3">
      <c r="A5135" t="s">
        <v>10563</v>
      </c>
      <c r="B5135" t="s">
        <v>10564</v>
      </c>
      <c r="C5135" t="str">
        <f t="shared" si="80"/>
        <v>SIŠentjernej</v>
      </c>
    </row>
    <row r="5136" spans="1:3">
      <c r="A5136" t="s">
        <v>10411</v>
      </c>
      <c r="B5136" t="s">
        <v>10412</v>
      </c>
      <c r="C5136" t="str">
        <f t="shared" si="80"/>
        <v>SIŠentjur</v>
      </c>
    </row>
    <row r="5137" spans="1:3">
      <c r="A5137" t="s">
        <v>10347</v>
      </c>
      <c r="B5137" t="s">
        <v>10348</v>
      </c>
      <c r="C5137" t="str">
        <f t="shared" si="80"/>
        <v>SIŠkocjan</v>
      </c>
    </row>
    <row r="5138" spans="1:3">
      <c r="A5138" t="s">
        <v>10613</v>
      </c>
      <c r="B5138" t="s">
        <v>10614</v>
      </c>
      <c r="C5138" t="str">
        <f t="shared" si="80"/>
        <v>SIŠkofja Loka</v>
      </c>
    </row>
    <row r="5139" spans="1:3">
      <c r="A5139" t="s">
        <v>10667</v>
      </c>
      <c r="B5139" t="s">
        <v>10668</v>
      </c>
      <c r="C5139" t="str">
        <f t="shared" si="80"/>
        <v>SIŠkofljica</v>
      </c>
    </row>
    <row r="5140" spans="1:3">
      <c r="A5140" t="s">
        <v>10669</v>
      </c>
      <c r="B5140" t="s">
        <v>10670</v>
      </c>
      <c r="C5140" t="str">
        <f t="shared" si="80"/>
        <v>SIŠmarje pri Jelšah</v>
      </c>
    </row>
    <row r="5141" spans="1:3">
      <c r="A5141" t="s">
        <v>10519</v>
      </c>
      <c r="B5141" t="s">
        <v>10520</v>
      </c>
      <c r="C5141" t="str">
        <f t="shared" si="80"/>
        <v>SIŠmartno ob Paki</v>
      </c>
    </row>
    <row r="5142" spans="1:3">
      <c r="A5142" t="s">
        <v>10521</v>
      </c>
      <c r="B5142" t="s">
        <v>10522</v>
      </c>
      <c r="C5142" t="str">
        <f t="shared" si="80"/>
        <v>SIŠoštanj</v>
      </c>
    </row>
    <row r="5143" spans="1:3">
      <c r="A5143" t="s">
        <v>10565</v>
      </c>
      <c r="B5143" t="s">
        <v>10566</v>
      </c>
      <c r="C5143" t="str">
        <f t="shared" si="80"/>
        <v>SIŠtore</v>
      </c>
    </row>
    <row r="5144" spans="1:3">
      <c r="A5144" t="s">
        <v>10615</v>
      </c>
      <c r="B5144" t="s">
        <v>10616</v>
      </c>
      <c r="C5144" t="str">
        <f t="shared" si="80"/>
        <v>SITolmin</v>
      </c>
    </row>
    <row r="5145" spans="1:3">
      <c r="A5145" t="s">
        <v>10297</v>
      </c>
      <c r="B5145" t="s">
        <v>10298</v>
      </c>
      <c r="C5145" t="str">
        <f t="shared" si="80"/>
        <v>SITrbovlje</v>
      </c>
    </row>
    <row r="5146" spans="1:3">
      <c r="A5146" t="s">
        <v>10671</v>
      </c>
      <c r="B5146" t="s">
        <v>10672</v>
      </c>
      <c r="C5146" t="str">
        <f t="shared" si="80"/>
        <v>SITrebnje</v>
      </c>
    </row>
    <row r="5147" spans="1:3">
      <c r="A5147" t="s">
        <v>10673</v>
      </c>
      <c r="B5147" t="s">
        <v>10674</v>
      </c>
      <c r="C5147" t="str">
        <f t="shared" si="80"/>
        <v>SITržič</v>
      </c>
    </row>
    <row r="5148" spans="1:3">
      <c r="A5148" t="s">
        <v>10675</v>
      </c>
      <c r="B5148" t="s">
        <v>10676</v>
      </c>
      <c r="C5148" t="str">
        <f t="shared" si="80"/>
        <v>SITurnišče</v>
      </c>
    </row>
    <row r="5149" spans="1:3">
      <c r="A5149" t="s">
        <v>10677</v>
      </c>
      <c r="B5149" t="s">
        <v>10678</v>
      </c>
      <c r="C5149" t="str">
        <f t="shared" si="80"/>
        <v>SIVelenje</v>
      </c>
    </row>
    <row r="5150" spans="1:3">
      <c r="A5150" t="s">
        <v>10463</v>
      </c>
      <c r="B5150" t="s">
        <v>10464</v>
      </c>
      <c r="C5150" t="str">
        <f t="shared" si="80"/>
        <v>SIVelike Lašče</v>
      </c>
    </row>
    <row r="5151" spans="1:3">
      <c r="A5151" t="s">
        <v>10349</v>
      </c>
      <c r="B5151" t="s">
        <v>10350</v>
      </c>
      <c r="C5151" t="str">
        <f t="shared" si="80"/>
        <v>SIVidem</v>
      </c>
    </row>
    <row r="5152" spans="1:3">
      <c r="A5152" t="s">
        <v>10413</v>
      </c>
      <c r="B5152" t="s">
        <v>10414</v>
      </c>
      <c r="C5152" t="str">
        <f t="shared" si="80"/>
        <v>SIVipava</v>
      </c>
    </row>
    <row r="5153" spans="1:3">
      <c r="A5153" t="s">
        <v>10299</v>
      </c>
      <c r="B5153" t="s">
        <v>10300</v>
      </c>
      <c r="C5153" t="str">
        <f t="shared" si="80"/>
        <v>SIVitanje</v>
      </c>
    </row>
    <row r="5154" spans="1:3">
      <c r="A5154" t="s">
        <v>10567</v>
      </c>
      <c r="B5154" t="s">
        <v>10568</v>
      </c>
      <c r="C5154" t="str">
        <f t="shared" si="80"/>
        <v>SIVodice</v>
      </c>
    </row>
    <row r="5155" spans="1:3">
      <c r="A5155" t="s">
        <v>10569</v>
      </c>
      <c r="B5155" t="s">
        <v>10570</v>
      </c>
      <c r="C5155" t="str">
        <f t="shared" si="80"/>
        <v>SIVojnik</v>
      </c>
    </row>
    <row r="5156" spans="1:3">
      <c r="A5156" t="s">
        <v>10571</v>
      </c>
      <c r="B5156" t="s">
        <v>10572</v>
      </c>
      <c r="C5156" t="str">
        <f t="shared" si="80"/>
        <v>SIVrhnika</v>
      </c>
    </row>
    <row r="5157" spans="1:3">
      <c r="A5157" t="s">
        <v>10617</v>
      </c>
      <c r="B5157" t="s">
        <v>10618</v>
      </c>
      <c r="C5157" t="str">
        <f t="shared" si="80"/>
        <v>SIVuzenica</v>
      </c>
    </row>
    <row r="5158" spans="1:3">
      <c r="A5158" t="s">
        <v>10523</v>
      </c>
      <c r="B5158" t="s">
        <v>10524</v>
      </c>
      <c r="C5158" t="str">
        <f t="shared" si="80"/>
        <v>SIZagorje ob Savi</v>
      </c>
    </row>
    <row r="5159" spans="1:3">
      <c r="A5159" t="s">
        <v>10465</v>
      </c>
      <c r="B5159" t="s">
        <v>10466</v>
      </c>
      <c r="C5159" t="str">
        <f t="shared" si="80"/>
        <v>SIZavrč</v>
      </c>
    </row>
    <row r="5160" spans="1:3">
      <c r="A5160" t="s">
        <v>10619</v>
      </c>
      <c r="B5160" t="s">
        <v>10620</v>
      </c>
      <c r="C5160" t="str">
        <f t="shared" si="80"/>
        <v>SIZreče</v>
      </c>
    </row>
    <row r="5161" spans="1:3">
      <c r="A5161" t="s">
        <v>10679</v>
      </c>
      <c r="B5161" t="s">
        <v>10680</v>
      </c>
      <c r="C5161" t="str">
        <f t="shared" si="80"/>
        <v>SIŽelezniki</v>
      </c>
    </row>
    <row r="5162" spans="1:3">
      <c r="A5162" t="s">
        <v>10467</v>
      </c>
      <c r="B5162" t="s">
        <v>10468</v>
      </c>
      <c r="C5162" t="str">
        <f t="shared" si="80"/>
        <v>SIŽiri</v>
      </c>
    </row>
    <row r="5163" spans="1:3">
      <c r="A5163" t="s">
        <v>10525</v>
      </c>
      <c r="B5163" t="s">
        <v>10526</v>
      </c>
      <c r="C5163" t="str">
        <f t="shared" si="80"/>
        <v>SIBenedikt</v>
      </c>
    </row>
    <row r="5164" spans="1:3">
      <c r="A5164" t="s">
        <v>10301</v>
      </c>
      <c r="B5164" t="s">
        <v>10302</v>
      </c>
      <c r="C5164" t="str">
        <f t="shared" si="80"/>
        <v>SIBistrica ob Sotli</v>
      </c>
    </row>
    <row r="5165" spans="1:3">
      <c r="A5165" t="s">
        <v>10303</v>
      </c>
      <c r="B5165" t="s">
        <v>10304</v>
      </c>
      <c r="C5165" t="str">
        <f t="shared" si="80"/>
        <v>SIBloke</v>
      </c>
    </row>
    <row r="5166" spans="1:3">
      <c r="A5166" t="s">
        <v>10469</v>
      </c>
      <c r="B5166" t="s">
        <v>10470</v>
      </c>
      <c r="C5166" t="str">
        <f t="shared" si="80"/>
        <v>SIBraslovče</v>
      </c>
    </row>
    <row r="5167" spans="1:3">
      <c r="A5167" t="s">
        <v>10305</v>
      </c>
      <c r="B5167" t="s">
        <v>10306</v>
      </c>
      <c r="C5167" t="str">
        <f t="shared" si="80"/>
        <v>SICankova</v>
      </c>
    </row>
    <row r="5168" spans="1:3">
      <c r="A5168" t="s">
        <v>10527</v>
      </c>
      <c r="B5168" t="s">
        <v>10528</v>
      </c>
      <c r="C5168" t="str">
        <f t="shared" si="80"/>
        <v>SICerkvenjak</v>
      </c>
    </row>
    <row r="5169" spans="1:3">
      <c r="A5169" t="s">
        <v>10307</v>
      </c>
      <c r="B5169" t="s">
        <v>10308</v>
      </c>
      <c r="C5169" t="str">
        <f t="shared" si="80"/>
        <v>SIDobje</v>
      </c>
    </row>
    <row r="5170" spans="1:3">
      <c r="A5170" t="s">
        <v>10573</v>
      </c>
      <c r="B5170" t="s">
        <v>10574</v>
      </c>
      <c r="C5170" t="str">
        <f t="shared" si="80"/>
        <v>SIDobrna</v>
      </c>
    </row>
    <row r="5171" spans="1:3">
      <c r="A5171" t="s">
        <v>10415</v>
      </c>
      <c r="B5171" t="s">
        <v>10416</v>
      </c>
      <c r="C5171" t="str">
        <f t="shared" si="80"/>
        <v>SIDobrovnik</v>
      </c>
    </row>
    <row r="5172" spans="1:3">
      <c r="A5172" t="s">
        <v>10351</v>
      </c>
      <c r="B5172" t="s">
        <v>10352</v>
      </c>
      <c r="C5172" t="str">
        <f t="shared" si="80"/>
        <v>SIDolenjske Toplice</v>
      </c>
    </row>
    <row r="5173" spans="1:3">
      <c r="A5173" t="s">
        <v>10575</v>
      </c>
      <c r="B5173" t="s">
        <v>10576</v>
      </c>
      <c r="C5173" t="str">
        <f t="shared" si="80"/>
        <v>SIGrad</v>
      </c>
    </row>
    <row r="5174" spans="1:3">
      <c r="A5174" t="s">
        <v>10529</v>
      </c>
      <c r="B5174" t="s">
        <v>10530</v>
      </c>
      <c r="C5174" t="str">
        <f t="shared" si="80"/>
        <v>SIHajdina</v>
      </c>
    </row>
    <row r="5175" spans="1:3">
      <c r="A5175" t="s">
        <v>10471</v>
      </c>
      <c r="B5175" t="s">
        <v>10472</v>
      </c>
      <c r="C5175" t="str">
        <f t="shared" si="80"/>
        <v>SIHoče-Slivnica</v>
      </c>
    </row>
    <row r="5176" spans="1:3">
      <c r="A5176" t="s">
        <v>10417</v>
      </c>
      <c r="B5176" t="s">
        <v>10418</v>
      </c>
      <c r="C5176" t="str">
        <f t="shared" si="80"/>
        <v>SIHodoš</v>
      </c>
    </row>
    <row r="5177" spans="1:3">
      <c r="A5177" t="s">
        <v>10531</v>
      </c>
      <c r="B5177" t="s">
        <v>10532</v>
      </c>
      <c r="C5177" t="str">
        <f t="shared" si="80"/>
        <v>SIHorjul</v>
      </c>
    </row>
    <row r="5178" spans="1:3">
      <c r="A5178" t="s">
        <v>10309</v>
      </c>
      <c r="B5178" t="s">
        <v>10310</v>
      </c>
      <c r="C5178" t="str">
        <f t="shared" si="80"/>
        <v>SIJezersko</v>
      </c>
    </row>
    <row r="5179" spans="1:3">
      <c r="A5179" t="s">
        <v>10577</v>
      </c>
      <c r="B5179" t="s">
        <v>10578</v>
      </c>
      <c r="C5179" t="str">
        <f t="shared" si="80"/>
        <v>SIKomenda</v>
      </c>
    </row>
    <row r="5180" spans="1:3">
      <c r="A5180" t="s">
        <v>10681</v>
      </c>
      <c r="B5180" t="s">
        <v>10682</v>
      </c>
      <c r="C5180" t="str">
        <f t="shared" si="80"/>
        <v>SIKostel</v>
      </c>
    </row>
    <row r="5181" spans="1:3">
      <c r="A5181" t="s">
        <v>10533</v>
      </c>
      <c r="B5181" t="s">
        <v>10534</v>
      </c>
      <c r="C5181" t="str">
        <f t="shared" si="80"/>
        <v>SIKriževci</v>
      </c>
    </row>
    <row r="5182" spans="1:3">
      <c r="A5182" t="s">
        <v>10621</v>
      </c>
      <c r="B5182" t="s">
        <v>10622</v>
      </c>
      <c r="C5182" t="str">
        <f t="shared" si="80"/>
        <v>SILovrenc na Pohorju</v>
      </c>
    </row>
    <row r="5183" spans="1:3">
      <c r="A5183" t="s">
        <v>10473</v>
      </c>
      <c r="B5183" t="s">
        <v>10474</v>
      </c>
      <c r="C5183" t="str">
        <f t="shared" si="80"/>
        <v>SIMarkovci</v>
      </c>
    </row>
    <row r="5184" spans="1:3">
      <c r="A5184" t="s">
        <v>10623</v>
      </c>
      <c r="B5184" t="s">
        <v>10624</v>
      </c>
      <c r="C5184" t="str">
        <f t="shared" si="80"/>
        <v>SIMiklavž na Dravskem Polju</v>
      </c>
    </row>
    <row r="5185" spans="1:3">
      <c r="A5185" t="s">
        <v>10353</v>
      </c>
      <c r="B5185" t="s">
        <v>10354</v>
      </c>
      <c r="C5185" t="str">
        <f t="shared" si="80"/>
        <v>SIMirna Peč</v>
      </c>
    </row>
    <row r="5186" spans="1:3">
      <c r="A5186" t="s">
        <v>10355</v>
      </c>
      <c r="B5186" t="s">
        <v>10356</v>
      </c>
      <c r="C5186" t="str">
        <f t="shared" si="80"/>
        <v>SIOplotnica</v>
      </c>
    </row>
    <row r="5187" spans="1:3">
      <c r="A5187" t="s">
        <v>10311</v>
      </c>
      <c r="B5187" t="s">
        <v>10312</v>
      </c>
      <c r="C5187" t="str">
        <f t="shared" ref="C5187:C5250" si="81">LEFT(A5187,2)&amp;B5187</f>
        <v>SIPodlehnik</v>
      </c>
    </row>
    <row r="5188" spans="1:3">
      <c r="A5188" t="s">
        <v>10419</v>
      </c>
      <c r="B5188" t="s">
        <v>10420</v>
      </c>
      <c r="C5188" t="str">
        <f t="shared" si="81"/>
        <v>SIPolzela</v>
      </c>
    </row>
    <row r="5189" spans="1:3">
      <c r="A5189" t="s">
        <v>10535</v>
      </c>
      <c r="B5189" t="s">
        <v>10536</v>
      </c>
      <c r="C5189" t="str">
        <f t="shared" si="81"/>
        <v>SIPrebold</v>
      </c>
    </row>
    <row r="5190" spans="1:3">
      <c r="A5190" t="s">
        <v>10475</v>
      </c>
      <c r="B5190" t="s">
        <v>10476</v>
      </c>
      <c r="C5190" t="str">
        <f t="shared" si="81"/>
        <v>SIPrevalje</v>
      </c>
    </row>
    <row r="5191" spans="1:3">
      <c r="A5191" t="s">
        <v>10683</v>
      </c>
      <c r="B5191" t="s">
        <v>10684</v>
      </c>
      <c r="C5191" t="str">
        <f t="shared" si="81"/>
        <v>SIRazkrižje</v>
      </c>
    </row>
    <row r="5192" spans="1:3">
      <c r="A5192" t="s">
        <v>10357</v>
      </c>
      <c r="B5192" t="s">
        <v>10358</v>
      </c>
      <c r="C5192" t="str">
        <f t="shared" si="81"/>
        <v>SIRibnica na Pohorju</v>
      </c>
    </row>
    <row r="5193" spans="1:3">
      <c r="A5193" t="s">
        <v>10313</v>
      </c>
      <c r="B5193" t="s">
        <v>10314</v>
      </c>
      <c r="C5193" t="str">
        <f t="shared" si="81"/>
        <v>SISelnica ob Dravi</v>
      </c>
    </row>
    <row r="5194" spans="1:3">
      <c r="A5194" t="s">
        <v>10359</v>
      </c>
      <c r="B5194" t="s">
        <v>10360</v>
      </c>
      <c r="C5194" t="str">
        <f t="shared" si="81"/>
        <v>SISodražica</v>
      </c>
    </row>
    <row r="5195" spans="1:3">
      <c r="A5195" t="s">
        <v>10537</v>
      </c>
      <c r="B5195" t="s">
        <v>10538</v>
      </c>
      <c r="C5195" t="str">
        <f t="shared" si="81"/>
        <v>SISolčava</v>
      </c>
    </row>
    <row r="5196" spans="1:3">
      <c r="A5196" t="s">
        <v>10361</v>
      </c>
      <c r="B5196" t="s">
        <v>10362</v>
      </c>
      <c r="C5196" t="str">
        <f t="shared" si="81"/>
        <v>SISveta Ana</v>
      </c>
    </row>
    <row r="5197" spans="1:3">
      <c r="A5197" t="s">
        <v>10421</v>
      </c>
      <c r="B5197" t="s">
        <v>10422</v>
      </c>
      <c r="C5197" t="str">
        <f t="shared" si="81"/>
        <v>SISveti Andraž v Slovenskih Goricah</v>
      </c>
    </row>
    <row r="5198" spans="1:3">
      <c r="A5198" t="s">
        <v>10579</v>
      </c>
      <c r="B5198" t="s">
        <v>10580</v>
      </c>
      <c r="C5198" t="str">
        <f t="shared" si="81"/>
        <v>SIŠempeter-Vrtojba</v>
      </c>
    </row>
    <row r="5199" spans="1:3">
      <c r="A5199" t="s">
        <v>10363</v>
      </c>
      <c r="B5199" t="s">
        <v>10364</v>
      </c>
      <c r="C5199" t="str">
        <f t="shared" si="81"/>
        <v>SITabor</v>
      </c>
    </row>
    <row r="5200" spans="1:3">
      <c r="A5200" t="s">
        <v>10685</v>
      </c>
      <c r="B5200" t="s">
        <v>10686</v>
      </c>
      <c r="C5200" t="str">
        <f t="shared" si="81"/>
        <v>SITrnovska Vas</v>
      </c>
    </row>
    <row r="5201" spans="1:3">
      <c r="A5201" t="s">
        <v>10365</v>
      </c>
      <c r="B5201" t="s">
        <v>10366</v>
      </c>
      <c r="C5201" t="str">
        <f t="shared" si="81"/>
        <v>SITrzin</v>
      </c>
    </row>
    <row r="5202" spans="1:3">
      <c r="A5202" t="s">
        <v>10477</v>
      </c>
      <c r="B5202" t="s">
        <v>10478</v>
      </c>
      <c r="C5202" t="str">
        <f t="shared" si="81"/>
        <v>SIVelika Polana</v>
      </c>
    </row>
    <row r="5203" spans="1:3">
      <c r="A5203" t="s">
        <v>10687</v>
      </c>
      <c r="B5203" t="s">
        <v>10688</v>
      </c>
      <c r="C5203" t="str">
        <f t="shared" si="81"/>
        <v>SIVeržej</v>
      </c>
    </row>
    <row r="5204" spans="1:3">
      <c r="A5204" t="s">
        <v>10689</v>
      </c>
      <c r="B5204" t="s">
        <v>10690</v>
      </c>
      <c r="C5204" t="str">
        <f t="shared" si="81"/>
        <v>SIVransko</v>
      </c>
    </row>
    <row r="5205" spans="1:3">
      <c r="A5205" t="s">
        <v>10423</v>
      </c>
      <c r="B5205" t="s">
        <v>10424</v>
      </c>
      <c r="C5205" t="str">
        <f t="shared" si="81"/>
        <v>SIŽalec</v>
      </c>
    </row>
    <row r="5206" spans="1:3">
      <c r="A5206" t="s">
        <v>10691</v>
      </c>
      <c r="B5206" t="s">
        <v>10692</v>
      </c>
      <c r="C5206" t="str">
        <f t="shared" si="81"/>
        <v>SIŽetale</v>
      </c>
    </row>
    <row r="5207" spans="1:3">
      <c r="A5207" t="s">
        <v>10425</v>
      </c>
      <c r="B5207" t="s">
        <v>10426</v>
      </c>
      <c r="C5207" t="str">
        <f t="shared" si="81"/>
        <v>SIŽirovnica</v>
      </c>
    </row>
    <row r="5208" spans="1:3">
      <c r="A5208" t="s">
        <v>10625</v>
      </c>
      <c r="B5208" t="s">
        <v>10626</v>
      </c>
      <c r="C5208" t="str">
        <f t="shared" si="81"/>
        <v>SIŽužemberk</v>
      </c>
    </row>
    <row r="5209" spans="1:3">
      <c r="A5209" t="s">
        <v>10693</v>
      </c>
      <c r="B5209" t="s">
        <v>10694</v>
      </c>
      <c r="C5209" t="str">
        <f t="shared" si="81"/>
        <v>SIŠmartno pri Litiji</v>
      </c>
    </row>
    <row r="5210" spans="1:3">
      <c r="A5210" t="s">
        <v>10479</v>
      </c>
      <c r="B5210" t="s">
        <v>10480</v>
      </c>
      <c r="C5210" t="str">
        <f t="shared" si="81"/>
        <v>SIApače</v>
      </c>
    </row>
    <row r="5211" spans="1:3">
      <c r="A5211" t="s">
        <v>10695</v>
      </c>
      <c r="B5211" t="s">
        <v>10696</v>
      </c>
      <c r="C5211" t="str">
        <f t="shared" si="81"/>
        <v>SICirkulane</v>
      </c>
    </row>
    <row r="5212" spans="1:3">
      <c r="A5212" t="s">
        <v>10581</v>
      </c>
      <c r="B5212" t="s">
        <v>10582</v>
      </c>
      <c r="C5212" t="str">
        <f t="shared" si="81"/>
        <v>SIKosanjevica na Krki</v>
      </c>
    </row>
    <row r="5213" spans="1:3">
      <c r="A5213" t="s">
        <v>10367</v>
      </c>
      <c r="B5213" t="s">
        <v>10368</v>
      </c>
      <c r="C5213" t="str">
        <f t="shared" si="81"/>
        <v>SIMakole</v>
      </c>
    </row>
    <row r="5214" spans="1:3">
      <c r="A5214" t="s">
        <v>10539</v>
      </c>
      <c r="B5214" t="s">
        <v>10540</v>
      </c>
      <c r="C5214" t="str">
        <f t="shared" si="81"/>
        <v>SIMokronog-Trebelno</v>
      </c>
    </row>
    <row r="5215" spans="1:3">
      <c r="A5215" t="s">
        <v>10369</v>
      </c>
      <c r="B5215" t="s">
        <v>10370</v>
      </c>
      <c r="C5215" t="str">
        <f t="shared" si="81"/>
        <v>SIPoljčane</v>
      </c>
    </row>
    <row r="5216" spans="1:3">
      <c r="A5216" t="s">
        <v>10315</v>
      </c>
      <c r="B5216" t="s">
        <v>10316</v>
      </c>
      <c r="C5216" t="str">
        <f t="shared" si="81"/>
        <v>SIRenče-Vogrsko</v>
      </c>
    </row>
    <row r="5217" spans="1:3">
      <c r="A5217" t="s">
        <v>10627</v>
      </c>
      <c r="B5217" t="s">
        <v>10628</v>
      </c>
      <c r="C5217" t="str">
        <f t="shared" si="81"/>
        <v>SISredišče ob Dravi</v>
      </c>
    </row>
    <row r="5218" spans="1:3">
      <c r="A5218" t="s">
        <v>10371</v>
      </c>
      <c r="B5218" t="s">
        <v>10372</v>
      </c>
      <c r="C5218" t="str">
        <f t="shared" si="81"/>
        <v>SIStraža</v>
      </c>
    </row>
    <row r="5219" spans="1:3">
      <c r="A5219" t="s">
        <v>10697</v>
      </c>
      <c r="B5219" t="s">
        <v>10698</v>
      </c>
      <c r="C5219" t="str">
        <f t="shared" si="81"/>
        <v>SISveta Trojica v Slovenskih Goricah</v>
      </c>
    </row>
    <row r="5220" spans="1:3">
      <c r="A5220" t="s">
        <v>10699</v>
      </c>
      <c r="B5220" t="s">
        <v>10700</v>
      </c>
      <c r="C5220" t="str">
        <f t="shared" si="81"/>
        <v>SISveti Tomaž</v>
      </c>
    </row>
    <row r="5221" spans="1:3">
      <c r="A5221" t="s">
        <v>10583</v>
      </c>
      <c r="B5221" t="s">
        <v>10584</v>
      </c>
      <c r="C5221" t="str">
        <f t="shared" si="81"/>
        <v>SIŠmarješke Toplice</v>
      </c>
    </row>
    <row r="5222" spans="1:3">
      <c r="A5222" t="s">
        <v>10585</v>
      </c>
      <c r="B5222" t="s">
        <v>10586</v>
      </c>
      <c r="C5222" t="str">
        <f t="shared" si="81"/>
        <v>SIGorje</v>
      </c>
    </row>
    <row r="5223" spans="1:3">
      <c r="A5223" t="s">
        <v>10701</v>
      </c>
      <c r="B5223" t="s">
        <v>10702</v>
      </c>
      <c r="C5223" t="str">
        <f t="shared" si="81"/>
        <v>SILog-Dragomer</v>
      </c>
    </row>
    <row r="5224" spans="1:3">
      <c r="A5224" t="s">
        <v>10587</v>
      </c>
      <c r="B5224" t="s">
        <v>10588</v>
      </c>
      <c r="C5224" t="str">
        <f t="shared" si="81"/>
        <v>SIRečica ob Savinji</v>
      </c>
    </row>
    <row r="5225" spans="1:3">
      <c r="A5225" t="s">
        <v>10481</v>
      </c>
      <c r="B5225" t="s">
        <v>10482</v>
      </c>
      <c r="C5225" t="str">
        <f t="shared" si="81"/>
        <v>SISveti Jurij v Slovenskih Goricah</v>
      </c>
    </row>
    <row r="5226" spans="1:3">
      <c r="A5226" t="s">
        <v>10373</v>
      </c>
      <c r="B5226" t="s">
        <v>10374</v>
      </c>
      <c r="C5226" t="str">
        <f t="shared" si="81"/>
        <v>SIŠentrupert</v>
      </c>
    </row>
    <row r="5227" spans="1:3">
      <c r="A5227" t="s">
        <v>10483</v>
      </c>
      <c r="B5227" t="s">
        <v>10484</v>
      </c>
      <c r="C5227" t="str">
        <f t="shared" si="81"/>
        <v>SIMirna</v>
      </c>
    </row>
    <row r="5228" spans="1:3">
      <c r="A5228" t="s">
        <v>12766</v>
      </c>
      <c r="B5228" t="s">
        <v>12875</v>
      </c>
      <c r="C5228" t="str">
        <f t="shared" si="81"/>
        <v>SIAnkaran</v>
      </c>
    </row>
    <row r="5229" spans="1:3">
      <c r="A5229" t="s">
        <v>10715</v>
      </c>
      <c r="B5229" t="s">
        <v>10716</v>
      </c>
      <c r="C5229" t="str">
        <f t="shared" si="81"/>
        <v>SKBanskobystrický kraj</v>
      </c>
    </row>
    <row r="5230" spans="1:3">
      <c r="A5230" t="s">
        <v>10711</v>
      </c>
      <c r="B5230" t="s">
        <v>10712</v>
      </c>
      <c r="C5230" t="str">
        <f t="shared" si="81"/>
        <v>SKBratislavský kraj</v>
      </c>
    </row>
    <row r="5231" spans="1:3">
      <c r="A5231" t="s">
        <v>10707</v>
      </c>
      <c r="B5231" t="s">
        <v>10708</v>
      </c>
      <c r="C5231" t="str">
        <f t="shared" si="81"/>
        <v>SKKošický kraj</v>
      </c>
    </row>
    <row r="5232" spans="1:3">
      <c r="A5232" t="s">
        <v>10717</v>
      </c>
      <c r="B5232" t="s">
        <v>10718</v>
      </c>
      <c r="C5232" t="str">
        <f t="shared" si="81"/>
        <v>SKNitriansky kraj</v>
      </c>
    </row>
    <row r="5233" spans="1:3">
      <c r="A5233" t="s">
        <v>10703</v>
      </c>
      <c r="B5233" t="s">
        <v>10704</v>
      </c>
      <c r="C5233" t="str">
        <f t="shared" si="81"/>
        <v>SKPrešovský kraj</v>
      </c>
    </row>
    <row r="5234" spans="1:3">
      <c r="A5234" t="s">
        <v>10705</v>
      </c>
      <c r="B5234" t="s">
        <v>10706</v>
      </c>
      <c r="C5234" t="str">
        <f t="shared" si="81"/>
        <v>SKTrnavský kraj</v>
      </c>
    </row>
    <row r="5235" spans="1:3">
      <c r="A5235" t="s">
        <v>10713</v>
      </c>
      <c r="B5235" t="s">
        <v>10714</v>
      </c>
      <c r="C5235" t="str">
        <f t="shared" si="81"/>
        <v>SKTrenčiansky kraj</v>
      </c>
    </row>
    <row r="5236" spans="1:3">
      <c r="A5236" t="s">
        <v>10709</v>
      </c>
      <c r="B5236" t="s">
        <v>10710</v>
      </c>
      <c r="C5236" t="str">
        <f t="shared" si="81"/>
        <v>SKŽilinský kraj</v>
      </c>
    </row>
    <row r="5237" spans="1:3">
      <c r="A5237" t="s">
        <v>10721</v>
      </c>
      <c r="B5237" t="s">
        <v>10722</v>
      </c>
      <c r="C5237" t="str">
        <f t="shared" si="81"/>
        <v>SLWestern Area (Freetown)</v>
      </c>
    </row>
    <row r="5238" spans="1:3">
      <c r="A5238" t="s">
        <v>10723</v>
      </c>
      <c r="B5238" t="s">
        <v>4843</v>
      </c>
      <c r="C5238" t="str">
        <f t="shared" si="81"/>
        <v>SLEastern</v>
      </c>
    </row>
    <row r="5239" spans="1:3">
      <c r="A5239" t="s">
        <v>10720</v>
      </c>
      <c r="B5239" t="s">
        <v>4812</v>
      </c>
      <c r="C5239" t="str">
        <f t="shared" si="81"/>
        <v>SLNorthern</v>
      </c>
    </row>
    <row r="5240" spans="1:3">
      <c r="A5240" t="s">
        <v>13558</v>
      </c>
      <c r="B5240" t="s">
        <v>13737</v>
      </c>
      <c r="C5240" t="str">
        <f t="shared" si="81"/>
        <v>SLNorth Western</v>
      </c>
    </row>
    <row r="5241" spans="1:3">
      <c r="A5241" t="s">
        <v>10719</v>
      </c>
      <c r="B5241" t="s">
        <v>3564</v>
      </c>
      <c r="C5241" t="str">
        <f t="shared" si="81"/>
        <v>SLSouthern</v>
      </c>
    </row>
    <row r="5242" spans="1:3">
      <c r="A5242" t="s">
        <v>10736</v>
      </c>
      <c r="B5242" t="s">
        <v>10737</v>
      </c>
      <c r="C5242" t="str">
        <f t="shared" si="81"/>
        <v>SMAcquaviva</v>
      </c>
    </row>
    <row r="5243" spans="1:3">
      <c r="A5243" t="s">
        <v>10730</v>
      </c>
      <c r="B5243" t="s">
        <v>10731</v>
      </c>
      <c r="C5243" t="str">
        <f t="shared" si="81"/>
        <v>SMChiesanuova</v>
      </c>
    </row>
    <row r="5244" spans="1:3">
      <c r="A5244" t="s">
        <v>10724</v>
      </c>
      <c r="B5244" t="s">
        <v>10725</v>
      </c>
      <c r="C5244" t="str">
        <f t="shared" si="81"/>
        <v>SMDomagnano</v>
      </c>
    </row>
    <row r="5245" spans="1:3">
      <c r="A5245" t="s">
        <v>10732</v>
      </c>
      <c r="B5245" t="s">
        <v>10733</v>
      </c>
      <c r="C5245" t="str">
        <f t="shared" si="81"/>
        <v>SMFaetano</v>
      </c>
    </row>
    <row r="5246" spans="1:3">
      <c r="A5246" t="s">
        <v>10738</v>
      </c>
      <c r="B5246" t="s">
        <v>10739</v>
      </c>
      <c r="C5246" t="str">
        <f t="shared" si="81"/>
        <v>SMFiorentino</v>
      </c>
    </row>
    <row r="5247" spans="1:3">
      <c r="A5247" t="s">
        <v>10726</v>
      </c>
      <c r="B5247" t="s">
        <v>10727</v>
      </c>
      <c r="C5247" t="str">
        <f t="shared" si="81"/>
        <v>SMBorgo Maggiore</v>
      </c>
    </row>
    <row r="5248" spans="1:3">
      <c r="A5248" t="s">
        <v>10740</v>
      </c>
      <c r="B5248" t="s">
        <v>2532</v>
      </c>
      <c r="C5248" t="str">
        <f t="shared" si="81"/>
        <v>SMSan Marino</v>
      </c>
    </row>
    <row r="5249" spans="1:3">
      <c r="A5249" t="s">
        <v>10728</v>
      </c>
      <c r="B5249" t="s">
        <v>10729</v>
      </c>
      <c r="C5249" t="str">
        <f t="shared" si="81"/>
        <v>SMMontegiardino</v>
      </c>
    </row>
    <row r="5250" spans="1:3">
      <c r="A5250" t="s">
        <v>10734</v>
      </c>
      <c r="B5250" t="s">
        <v>10735</v>
      </c>
      <c r="C5250" t="str">
        <f t="shared" si="81"/>
        <v>SMSerravalle</v>
      </c>
    </row>
    <row r="5251" spans="1:3">
      <c r="A5251" t="s">
        <v>10762</v>
      </c>
      <c r="B5251" t="s">
        <v>10763</v>
      </c>
      <c r="C5251" t="str">
        <f t="shared" ref="C5251:C5314" si="82">LEFT(A5251,2)&amp;B5251</f>
        <v>SNDiourbel</v>
      </c>
    </row>
    <row r="5252" spans="1:3">
      <c r="A5252" t="s">
        <v>10743</v>
      </c>
      <c r="B5252" t="s">
        <v>10744</v>
      </c>
      <c r="C5252" t="str">
        <f t="shared" si="82"/>
        <v>SNDakar</v>
      </c>
    </row>
    <row r="5253" spans="1:3">
      <c r="A5253" t="s">
        <v>10748</v>
      </c>
      <c r="B5253" t="s">
        <v>10749</v>
      </c>
      <c r="C5253" t="str">
        <f t="shared" si="82"/>
        <v>SNFatick</v>
      </c>
    </row>
    <row r="5254" spans="1:3">
      <c r="A5254" t="s">
        <v>10750</v>
      </c>
      <c r="B5254" t="s">
        <v>10751</v>
      </c>
      <c r="C5254" t="str">
        <f t="shared" si="82"/>
        <v>SNKaffrine</v>
      </c>
    </row>
    <row r="5255" spans="1:3">
      <c r="A5255" t="s">
        <v>10745</v>
      </c>
      <c r="B5255" t="s">
        <v>10746</v>
      </c>
      <c r="C5255" t="str">
        <f t="shared" si="82"/>
        <v>SNKolda</v>
      </c>
    </row>
    <row r="5256" spans="1:3">
      <c r="A5256" t="s">
        <v>10758</v>
      </c>
      <c r="B5256" t="s">
        <v>10759</v>
      </c>
      <c r="C5256" t="str">
        <f t="shared" si="82"/>
        <v>SNKédougou</v>
      </c>
    </row>
    <row r="5257" spans="1:3">
      <c r="A5257" t="s">
        <v>10756</v>
      </c>
      <c r="B5257" t="s">
        <v>10757</v>
      </c>
      <c r="C5257" t="str">
        <f t="shared" si="82"/>
        <v>SNKaolack</v>
      </c>
    </row>
    <row r="5258" spans="1:3">
      <c r="A5258" t="s">
        <v>10760</v>
      </c>
      <c r="B5258" t="s">
        <v>10761</v>
      </c>
      <c r="C5258" t="str">
        <f t="shared" si="82"/>
        <v>SNLouga</v>
      </c>
    </row>
    <row r="5259" spans="1:3">
      <c r="A5259" t="s">
        <v>10764</v>
      </c>
      <c r="B5259" t="s">
        <v>10765</v>
      </c>
      <c r="C5259" t="str">
        <f t="shared" si="82"/>
        <v>SNMatam</v>
      </c>
    </row>
    <row r="5260" spans="1:3">
      <c r="A5260" t="s">
        <v>10741</v>
      </c>
      <c r="B5260" t="s">
        <v>10742</v>
      </c>
      <c r="C5260" t="str">
        <f t="shared" si="82"/>
        <v>SNSédhiou</v>
      </c>
    </row>
    <row r="5261" spans="1:3">
      <c r="A5261" t="s">
        <v>10747</v>
      </c>
      <c r="B5261" t="s">
        <v>10155</v>
      </c>
      <c r="C5261" t="str">
        <f t="shared" si="82"/>
        <v>SNSaint-Louis</v>
      </c>
    </row>
    <row r="5262" spans="1:3">
      <c r="A5262" t="s">
        <v>10766</v>
      </c>
      <c r="B5262" t="s">
        <v>10767</v>
      </c>
      <c r="C5262" t="str">
        <f t="shared" si="82"/>
        <v>SNTambacounda</v>
      </c>
    </row>
    <row r="5263" spans="1:3">
      <c r="A5263" t="s">
        <v>10754</v>
      </c>
      <c r="B5263" t="s">
        <v>10755</v>
      </c>
      <c r="C5263" t="str">
        <f t="shared" si="82"/>
        <v>SNThiès</v>
      </c>
    </row>
    <row r="5264" spans="1:3">
      <c r="A5264" t="s">
        <v>10752</v>
      </c>
      <c r="B5264" t="s">
        <v>10753</v>
      </c>
      <c r="C5264" t="str">
        <f t="shared" si="82"/>
        <v>SNZiguinchor</v>
      </c>
    </row>
    <row r="5265" spans="1:3">
      <c r="A5265" t="s">
        <v>10793</v>
      </c>
      <c r="B5265" t="s">
        <v>10794</v>
      </c>
      <c r="C5265" t="str">
        <f t="shared" si="82"/>
        <v>SOAwdal</v>
      </c>
    </row>
    <row r="5266" spans="1:3">
      <c r="A5266" t="s">
        <v>10782</v>
      </c>
      <c r="B5266" t="s">
        <v>10783</v>
      </c>
      <c r="C5266" t="str">
        <f t="shared" si="82"/>
        <v>SOBakool</v>
      </c>
    </row>
    <row r="5267" spans="1:3">
      <c r="A5267" t="s">
        <v>10791</v>
      </c>
      <c r="B5267" t="s">
        <v>10792</v>
      </c>
      <c r="C5267" t="str">
        <f t="shared" si="82"/>
        <v>SOBanaadir</v>
      </c>
    </row>
    <row r="5268" spans="1:3">
      <c r="A5268" t="s">
        <v>10784</v>
      </c>
      <c r="B5268" t="s">
        <v>6477</v>
      </c>
      <c r="C5268" t="str">
        <f t="shared" si="82"/>
        <v>SOBari</v>
      </c>
    </row>
    <row r="5269" spans="1:3">
      <c r="A5269" t="s">
        <v>10768</v>
      </c>
      <c r="B5269" t="s">
        <v>10769</v>
      </c>
      <c r="C5269" t="str">
        <f t="shared" si="82"/>
        <v>SOBay</v>
      </c>
    </row>
    <row r="5270" spans="1:3">
      <c r="A5270" t="s">
        <v>10785</v>
      </c>
      <c r="B5270" t="s">
        <v>10786</v>
      </c>
      <c r="C5270" t="str">
        <f t="shared" si="82"/>
        <v>SOGalguduud</v>
      </c>
    </row>
    <row r="5271" spans="1:3">
      <c r="A5271" t="s">
        <v>10795</v>
      </c>
      <c r="B5271" t="s">
        <v>10796</v>
      </c>
      <c r="C5271" t="str">
        <f t="shared" si="82"/>
        <v>SOGedo</v>
      </c>
    </row>
    <row r="5272" spans="1:3">
      <c r="A5272" t="s">
        <v>10787</v>
      </c>
      <c r="B5272" t="s">
        <v>10788</v>
      </c>
      <c r="C5272" t="str">
        <f t="shared" si="82"/>
        <v>SOHiiraan</v>
      </c>
    </row>
    <row r="5273" spans="1:3">
      <c r="A5273" t="s">
        <v>10770</v>
      </c>
      <c r="B5273" t="s">
        <v>10771</v>
      </c>
      <c r="C5273" t="str">
        <f t="shared" si="82"/>
        <v>SOJubbada Dhexe</v>
      </c>
    </row>
    <row r="5274" spans="1:3">
      <c r="A5274" t="s">
        <v>10797</v>
      </c>
      <c r="B5274" t="s">
        <v>10798</v>
      </c>
      <c r="C5274" t="str">
        <f t="shared" si="82"/>
        <v>SOJubbada Hoose</v>
      </c>
    </row>
    <row r="5275" spans="1:3">
      <c r="A5275" t="s">
        <v>10772</v>
      </c>
      <c r="B5275" t="s">
        <v>10773</v>
      </c>
      <c r="C5275" t="str">
        <f t="shared" si="82"/>
        <v>SOMudug</v>
      </c>
    </row>
    <row r="5276" spans="1:3">
      <c r="A5276" t="s">
        <v>10799</v>
      </c>
      <c r="B5276" t="s">
        <v>10800</v>
      </c>
      <c r="C5276" t="str">
        <f t="shared" si="82"/>
        <v>SONugaal</v>
      </c>
    </row>
    <row r="5277" spans="1:3">
      <c r="A5277" t="s">
        <v>10774</v>
      </c>
      <c r="B5277" t="s">
        <v>10775</v>
      </c>
      <c r="C5277" t="str">
        <f t="shared" si="82"/>
        <v>SOSanaag</v>
      </c>
    </row>
    <row r="5278" spans="1:3">
      <c r="A5278" t="s">
        <v>10776</v>
      </c>
      <c r="B5278" t="s">
        <v>10777</v>
      </c>
      <c r="C5278" t="str">
        <f t="shared" si="82"/>
        <v>SOShabeellaha Dhexe</v>
      </c>
    </row>
    <row r="5279" spans="1:3">
      <c r="A5279" t="s">
        <v>10789</v>
      </c>
      <c r="B5279" t="s">
        <v>10790</v>
      </c>
      <c r="C5279" t="str">
        <f t="shared" si="82"/>
        <v>SOShabeellaha Hoose</v>
      </c>
    </row>
    <row r="5280" spans="1:3">
      <c r="A5280" t="s">
        <v>10778</v>
      </c>
      <c r="B5280" t="s">
        <v>10779</v>
      </c>
      <c r="C5280" t="str">
        <f t="shared" si="82"/>
        <v>SOSool</v>
      </c>
    </row>
    <row r="5281" spans="1:3">
      <c r="A5281" t="s">
        <v>10801</v>
      </c>
      <c r="B5281" t="s">
        <v>10802</v>
      </c>
      <c r="C5281" t="str">
        <f t="shared" si="82"/>
        <v>SOTogdheer</v>
      </c>
    </row>
    <row r="5282" spans="1:3">
      <c r="A5282" t="s">
        <v>10780</v>
      </c>
      <c r="B5282" t="s">
        <v>10781</v>
      </c>
      <c r="C5282" t="str">
        <f t="shared" si="82"/>
        <v>SOWoqooyi Galbeed</v>
      </c>
    </row>
    <row r="5283" spans="1:3">
      <c r="A5283" t="s">
        <v>10811</v>
      </c>
      <c r="B5283" t="s">
        <v>10812</v>
      </c>
      <c r="C5283" t="str">
        <f t="shared" si="82"/>
        <v>SRBrokopondo</v>
      </c>
    </row>
    <row r="5284" spans="1:3">
      <c r="A5284" t="s">
        <v>10805</v>
      </c>
      <c r="B5284" t="s">
        <v>10806</v>
      </c>
      <c r="C5284" t="str">
        <f t="shared" si="82"/>
        <v>SRCommewijne</v>
      </c>
    </row>
    <row r="5285" spans="1:3">
      <c r="A5285" t="s">
        <v>10819</v>
      </c>
      <c r="B5285" t="s">
        <v>10820</v>
      </c>
      <c r="C5285" t="str">
        <f t="shared" si="82"/>
        <v>SRCoronie</v>
      </c>
    </row>
    <row r="5286" spans="1:3">
      <c r="A5286" t="s">
        <v>10807</v>
      </c>
      <c r="B5286" t="s">
        <v>10808</v>
      </c>
      <c r="C5286" t="str">
        <f t="shared" si="82"/>
        <v>SRMarowijne</v>
      </c>
    </row>
    <row r="5287" spans="1:3">
      <c r="A5287" t="s">
        <v>10813</v>
      </c>
      <c r="B5287" t="s">
        <v>10814</v>
      </c>
      <c r="C5287" t="str">
        <f t="shared" si="82"/>
        <v>SRNickerie</v>
      </c>
    </row>
    <row r="5288" spans="1:3">
      <c r="A5288" t="s">
        <v>10821</v>
      </c>
      <c r="B5288" t="s">
        <v>10822</v>
      </c>
      <c r="C5288" t="str">
        <f t="shared" si="82"/>
        <v>SRParamaribo</v>
      </c>
    </row>
    <row r="5289" spans="1:3">
      <c r="A5289" t="s">
        <v>10815</v>
      </c>
      <c r="B5289" t="s">
        <v>10816</v>
      </c>
      <c r="C5289" t="str">
        <f t="shared" si="82"/>
        <v>SRPara</v>
      </c>
    </row>
    <row r="5290" spans="1:3">
      <c r="A5290" t="s">
        <v>10809</v>
      </c>
      <c r="B5290" t="s">
        <v>10810</v>
      </c>
      <c r="C5290" t="str">
        <f t="shared" si="82"/>
        <v>SRSaramacca</v>
      </c>
    </row>
    <row r="5291" spans="1:3">
      <c r="A5291" t="s">
        <v>10817</v>
      </c>
      <c r="B5291" t="s">
        <v>10818</v>
      </c>
      <c r="C5291" t="str">
        <f t="shared" si="82"/>
        <v>SRSipaliwini</v>
      </c>
    </row>
    <row r="5292" spans="1:3">
      <c r="A5292" t="s">
        <v>10803</v>
      </c>
      <c r="B5292" t="s">
        <v>10804</v>
      </c>
      <c r="C5292" t="str">
        <f t="shared" si="82"/>
        <v>SRWanica</v>
      </c>
    </row>
    <row r="5293" spans="1:3">
      <c r="A5293" t="s">
        <v>10828</v>
      </c>
      <c r="B5293" t="s">
        <v>10829</v>
      </c>
      <c r="C5293" t="str">
        <f t="shared" si="82"/>
        <v>SSNorthern Bahr el Ghazal</v>
      </c>
    </row>
    <row r="5294" spans="1:3">
      <c r="A5294" t="s">
        <v>10823</v>
      </c>
      <c r="B5294" t="s">
        <v>12876</v>
      </c>
      <c r="C5294" t="str">
        <f t="shared" si="82"/>
        <v>SSWestern Bahr el  Ghazal</v>
      </c>
    </row>
    <row r="5295" spans="1:3">
      <c r="A5295" t="s">
        <v>10834</v>
      </c>
      <c r="B5295" t="s">
        <v>10835</v>
      </c>
      <c r="C5295" t="str">
        <f t="shared" si="82"/>
        <v>SSCentral Equatoria</v>
      </c>
    </row>
    <row r="5296" spans="1:3">
      <c r="A5296" t="s">
        <v>10832</v>
      </c>
      <c r="B5296" t="s">
        <v>10833</v>
      </c>
      <c r="C5296" t="str">
        <f t="shared" si="82"/>
        <v>SSEastern Equatoria</v>
      </c>
    </row>
    <row r="5297" spans="1:3">
      <c r="A5297" t="s">
        <v>10836</v>
      </c>
      <c r="B5297" t="s">
        <v>10837</v>
      </c>
      <c r="C5297" t="str">
        <f t="shared" si="82"/>
        <v>SSWestern Equatoria</v>
      </c>
    </row>
    <row r="5298" spans="1:3">
      <c r="A5298" t="s">
        <v>10838</v>
      </c>
      <c r="B5298" t="s">
        <v>10839</v>
      </c>
      <c r="C5298" t="str">
        <f t="shared" si="82"/>
        <v>SSJonglei</v>
      </c>
    </row>
    <row r="5299" spans="1:3">
      <c r="A5299" t="s">
        <v>10840</v>
      </c>
      <c r="B5299" t="s">
        <v>10841</v>
      </c>
      <c r="C5299" t="str">
        <f t="shared" si="82"/>
        <v>SSLakes</v>
      </c>
    </row>
    <row r="5300" spans="1:3">
      <c r="A5300" t="s">
        <v>10824</v>
      </c>
      <c r="B5300" t="s">
        <v>10825</v>
      </c>
      <c r="C5300" t="str">
        <f t="shared" si="82"/>
        <v>SSUpper Nile</v>
      </c>
    </row>
    <row r="5301" spans="1:3">
      <c r="A5301" t="s">
        <v>10826</v>
      </c>
      <c r="B5301" t="s">
        <v>10827</v>
      </c>
      <c r="C5301" t="str">
        <f t="shared" si="82"/>
        <v>SSUnity</v>
      </c>
    </row>
    <row r="5302" spans="1:3">
      <c r="A5302" t="s">
        <v>10830</v>
      </c>
      <c r="B5302" t="s">
        <v>10831</v>
      </c>
      <c r="C5302" t="str">
        <f t="shared" si="82"/>
        <v>SSWarrap</v>
      </c>
    </row>
    <row r="5303" spans="1:3">
      <c r="A5303" t="s">
        <v>10842</v>
      </c>
      <c r="B5303" t="s">
        <v>10843</v>
      </c>
      <c r="C5303" t="str">
        <f t="shared" si="82"/>
        <v>STPríncipe</v>
      </c>
    </row>
    <row r="5304" spans="1:3">
      <c r="A5304" t="s">
        <v>10844</v>
      </c>
      <c r="B5304" t="s">
        <v>10845</v>
      </c>
      <c r="C5304" t="str">
        <f t="shared" si="82"/>
        <v>STSão Tomé</v>
      </c>
    </row>
    <row r="5305" spans="1:3">
      <c r="A5305" t="s">
        <v>10846</v>
      </c>
      <c r="B5305" t="s">
        <v>10847</v>
      </c>
      <c r="C5305" t="str">
        <f t="shared" si="82"/>
        <v>SVAhuachapán</v>
      </c>
    </row>
    <row r="5306" spans="1:3">
      <c r="A5306" t="s">
        <v>10867</v>
      </c>
      <c r="B5306" t="s">
        <v>10868</v>
      </c>
      <c r="C5306" t="str">
        <f t="shared" si="82"/>
        <v>SVCabañas</v>
      </c>
    </row>
    <row r="5307" spans="1:3">
      <c r="A5307" t="s">
        <v>10858</v>
      </c>
      <c r="B5307" t="s">
        <v>10859</v>
      </c>
      <c r="C5307" t="str">
        <f t="shared" si="82"/>
        <v>SVChalatenango</v>
      </c>
    </row>
    <row r="5308" spans="1:3">
      <c r="A5308" t="s">
        <v>10855</v>
      </c>
      <c r="B5308" t="s">
        <v>10856</v>
      </c>
      <c r="C5308" t="str">
        <f t="shared" si="82"/>
        <v>SVCuscatlán</v>
      </c>
    </row>
    <row r="5309" spans="1:3">
      <c r="A5309" t="s">
        <v>10860</v>
      </c>
      <c r="B5309" t="s">
        <v>9084</v>
      </c>
      <c r="C5309" t="str">
        <f t="shared" si="82"/>
        <v>SVLa Libertad</v>
      </c>
    </row>
    <row r="5310" spans="1:3">
      <c r="A5310" t="s">
        <v>10863</v>
      </c>
      <c r="B5310" t="s">
        <v>10864</v>
      </c>
      <c r="C5310" t="str">
        <f t="shared" si="82"/>
        <v>SVMorazán</v>
      </c>
    </row>
    <row r="5311" spans="1:3">
      <c r="A5311" t="s">
        <v>10852</v>
      </c>
      <c r="B5311" t="s">
        <v>3390</v>
      </c>
      <c r="C5311" t="str">
        <f t="shared" si="82"/>
        <v>SVLa Paz</v>
      </c>
    </row>
    <row r="5312" spans="1:3">
      <c r="A5312" t="s">
        <v>10848</v>
      </c>
      <c r="B5312" t="s">
        <v>10849</v>
      </c>
      <c r="C5312" t="str">
        <f t="shared" si="82"/>
        <v>SVSanta Ana</v>
      </c>
    </row>
    <row r="5313" spans="1:3">
      <c r="A5313" t="s">
        <v>10853</v>
      </c>
      <c r="B5313" t="s">
        <v>10854</v>
      </c>
      <c r="C5313" t="str">
        <f t="shared" si="82"/>
        <v>SVSan Miguel</v>
      </c>
    </row>
    <row r="5314" spans="1:3">
      <c r="A5314" t="s">
        <v>10850</v>
      </c>
      <c r="B5314" t="s">
        <v>10851</v>
      </c>
      <c r="C5314" t="str">
        <f t="shared" si="82"/>
        <v>SVSonsonate</v>
      </c>
    </row>
    <row r="5315" spans="1:3">
      <c r="A5315" t="s">
        <v>10857</v>
      </c>
      <c r="B5315" t="s">
        <v>3462</v>
      </c>
      <c r="C5315" t="str">
        <f t="shared" ref="C5315:C5378" si="83">LEFT(A5315,2)&amp;B5315</f>
        <v>SVSan Salvador</v>
      </c>
    </row>
    <row r="5316" spans="1:3">
      <c r="A5316" t="s">
        <v>10861</v>
      </c>
      <c r="B5316" t="s">
        <v>10862</v>
      </c>
      <c r="C5316" t="str">
        <f t="shared" si="83"/>
        <v>SVSan Vicente</v>
      </c>
    </row>
    <row r="5317" spans="1:3">
      <c r="A5317" t="s">
        <v>10869</v>
      </c>
      <c r="B5317" t="s">
        <v>10870</v>
      </c>
      <c r="C5317" t="str">
        <f t="shared" si="83"/>
        <v>SVLa Unión</v>
      </c>
    </row>
    <row r="5318" spans="1:3">
      <c r="A5318" t="s">
        <v>10865</v>
      </c>
      <c r="B5318" t="s">
        <v>10866</v>
      </c>
      <c r="C5318" t="str">
        <f t="shared" si="83"/>
        <v>SVUsulután</v>
      </c>
    </row>
    <row r="5319" spans="1:3">
      <c r="A5319" t="s">
        <v>10881</v>
      </c>
      <c r="B5319" t="s">
        <v>10882</v>
      </c>
      <c r="C5319" t="str">
        <f t="shared" si="83"/>
        <v>SYDimashq</v>
      </c>
    </row>
    <row r="5320" spans="1:3">
      <c r="A5320" t="s">
        <v>10895</v>
      </c>
      <c r="B5320" t="s">
        <v>10896</v>
      </c>
      <c r="C5320" t="str">
        <f t="shared" si="83"/>
        <v>SYDar'ā</v>
      </c>
    </row>
    <row r="5321" spans="1:3">
      <c r="A5321" t="s">
        <v>10871</v>
      </c>
      <c r="B5321" t="s">
        <v>10872</v>
      </c>
      <c r="C5321" t="str">
        <f t="shared" si="83"/>
        <v>SYDayr az Zawr</v>
      </c>
    </row>
    <row r="5322" spans="1:3">
      <c r="A5322" t="s">
        <v>10889</v>
      </c>
      <c r="B5322" t="s">
        <v>10890</v>
      </c>
      <c r="C5322" t="str">
        <f t="shared" si="83"/>
        <v>SYAl Ḩasakah</v>
      </c>
    </row>
    <row r="5323" spans="1:3">
      <c r="A5323" t="s">
        <v>10897</v>
      </c>
      <c r="B5323" t="s">
        <v>10898</v>
      </c>
      <c r="C5323" t="str">
        <f t="shared" si="83"/>
        <v>SYḨimş</v>
      </c>
    </row>
    <row r="5324" spans="1:3">
      <c r="A5324" t="s">
        <v>10891</v>
      </c>
      <c r="B5324" t="s">
        <v>10892</v>
      </c>
      <c r="C5324" t="str">
        <f t="shared" si="83"/>
        <v>SYḨalab</v>
      </c>
    </row>
    <row r="5325" spans="1:3">
      <c r="A5325" t="s">
        <v>10893</v>
      </c>
      <c r="B5325" t="s">
        <v>10894</v>
      </c>
      <c r="C5325" t="str">
        <f t="shared" si="83"/>
        <v>SYḨamāh</v>
      </c>
    </row>
    <row r="5326" spans="1:3">
      <c r="A5326" t="s">
        <v>10883</v>
      </c>
      <c r="B5326" t="s">
        <v>10884</v>
      </c>
      <c r="C5326" t="str">
        <f t="shared" si="83"/>
        <v>SYIdlib</v>
      </c>
    </row>
    <row r="5327" spans="1:3">
      <c r="A5327" t="s">
        <v>10873</v>
      </c>
      <c r="B5327" t="s">
        <v>10874</v>
      </c>
      <c r="C5327" t="str">
        <f t="shared" si="83"/>
        <v>SYAl Lādhiqīyah</v>
      </c>
    </row>
    <row r="5328" spans="1:3">
      <c r="A5328" t="s">
        <v>10877</v>
      </c>
      <c r="B5328" t="s">
        <v>10878</v>
      </c>
      <c r="C5328" t="str">
        <f t="shared" si="83"/>
        <v>SYAl Qunayţirah</v>
      </c>
    </row>
    <row r="5329" spans="1:3">
      <c r="A5329" t="s">
        <v>10875</v>
      </c>
      <c r="B5329" t="s">
        <v>10876</v>
      </c>
      <c r="C5329" t="str">
        <f t="shared" si="83"/>
        <v>SYAr Raqqah</v>
      </c>
    </row>
    <row r="5330" spans="1:3">
      <c r="A5330" t="s">
        <v>10885</v>
      </c>
      <c r="B5330" t="s">
        <v>10886</v>
      </c>
      <c r="C5330" t="str">
        <f t="shared" si="83"/>
        <v>SYRīf Dimashq</v>
      </c>
    </row>
    <row r="5331" spans="1:3">
      <c r="A5331" t="s">
        <v>10879</v>
      </c>
      <c r="B5331" t="s">
        <v>10880</v>
      </c>
      <c r="C5331" t="str">
        <f t="shared" si="83"/>
        <v>SYAs Suwaydā'</v>
      </c>
    </row>
    <row r="5332" spans="1:3">
      <c r="A5332" t="s">
        <v>10887</v>
      </c>
      <c r="B5332" t="s">
        <v>10888</v>
      </c>
      <c r="C5332" t="str">
        <f t="shared" si="83"/>
        <v>SYŢarţūs</v>
      </c>
    </row>
    <row r="5333" spans="1:3">
      <c r="A5333" t="s">
        <v>10903</v>
      </c>
      <c r="B5333" t="s">
        <v>10904</v>
      </c>
      <c r="C5333" t="str">
        <f t="shared" si="83"/>
        <v>SZHhohho</v>
      </c>
    </row>
    <row r="5334" spans="1:3">
      <c r="A5334" t="s">
        <v>10903</v>
      </c>
      <c r="B5334" t="s">
        <v>10904</v>
      </c>
      <c r="C5334" t="str">
        <f t="shared" si="83"/>
        <v>SZHhohho</v>
      </c>
    </row>
    <row r="5335" spans="1:3">
      <c r="A5335" t="s">
        <v>10901</v>
      </c>
      <c r="B5335" t="s">
        <v>10902</v>
      </c>
      <c r="C5335" t="str">
        <f t="shared" si="83"/>
        <v>SZLubombo</v>
      </c>
    </row>
    <row r="5336" spans="1:3">
      <c r="A5336" t="s">
        <v>10901</v>
      </c>
      <c r="B5336" t="s">
        <v>10902</v>
      </c>
      <c r="C5336" t="str">
        <f t="shared" si="83"/>
        <v>SZLubombo</v>
      </c>
    </row>
    <row r="5337" spans="1:3">
      <c r="A5337" t="s">
        <v>10905</v>
      </c>
      <c r="B5337" t="s">
        <v>10906</v>
      </c>
      <c r="C5337" t="str">
        <f t="shared" si="83"/>
        <v>SZManzini</v>
      </c>
    </row>
    <row r="5338" spans="1:3">
      <c r="A5338" t="s">
        <v>10905</v>
      </c>
      <c r="B5338" t="s">
        <v>10906</v>
      </c>
      <c r="C5338" t="str">
        <f t="shared" si="83"/>
        <v>SZManzini</v>
      </c>
    </row>
    <row r="5339" spans="1:3">
      <c r="A5339" t="s">
        <v>10899</v>
      </c>
      <c r="B5339" t="s">
        <v>10900</v>
      </c>
      <c r="C5339" t="str">
        <f t="shared" si="83"/>
        <v>SZShiselweni</v>
      </c>
    </row>
    <row r="5340" spans="1:3">
      <c r="A5340" t="s">
        <v>10899</v>
      </c>
      <c r="B5340" t="s">
        <v>10900</v>
      </c>
      <c r="C5340" t="str">
        <f t="shared" si="83"/>
        <v>SZShiselweni</v>
      </c>
    </row>
    <row r="5341" spans="1:3">
      <c r="A5341" t="s">
        <v>10964</v>
      </c>
      <c r="B5341" t="s">
        <v>10966</v>
      </c>
      <c r="C5341" t="str">
        <f t="shared" si="83"/>
        <v>TDAl Baţḩah</v>
      </c>
    </row>
    <row r="5342" spans="1:3">
      <c r="A5342" t="s">
        <v>10964</v>
      </c>
      <c r="B5342" t="s">
        <v>10965</v>
      </c>
      <c r="C5342" t="str">
        <f t="shared" si="83"/>
        <v>TDBatha</v>
      </c>
    </row>
    <row r="5343" spans="1:3">
      <c r="A5343" t="s">
        <v>10925</v>
      </c>
      <c r="B5343" t="s">
        <v>10926</v>
      </c>
      <c r="C5343" t="str">
        <f t="shared" si="83"/>
        <v>TDBaḩr al Ghazāl</v>
      </c>
    </row>
    <row r="5344" spans="1:3">
      <c r="A5344" t="s">
        <v>10925</v>
      </c>
      <c r="B5344" t="s">
        <v>10927</v>
      </c>
      <c r="C5344" t="str">
        <f t="shared" si="83"/>
        <v>TDBahr el Ghazal</v>
      </c>
    </row>
    <row r="5345" spans="1:3">
      <c r="A5345" t="s">
        <v>10913</v>
      </c>
      <c r="B5345" t="s">
        <v>10914</v>
      </c>
      <c r="C5345" t="str">
        <f t="shared" si="83"/>
        <v>TDBūrkū</v>
      </c>
    </row>
    <row r="5346" spans="1:3">
      <c r="A5346" t="s">
        <v>10913</v>
      </c>
      <c r="B5346" t="s">
        <v>10915</v>
      </c>
      <c r="C5346" t="str">
        <f t="shared" si="83"/>
        <v>TDBorkou</v>
      </c>
    </row>
    <row r="5347" spans="1:3">
      <c r="A5347" t="s">
        <v>10928</v>
      </c>
      <c r="B5347" t="s">
        <v>10929</v>
      </c>
      <c r="C5347" t="str">
        <f t="shared" si="83"/>
        <v>TDShārī Bāqirmī</v>
      </c>
    </row>
    <row r="5348" spans="1:3">
      <c r="A5348" t="s">
        <v>10928</v>
      </c>
      <c r="B5348" t="s">
        <v>10930</v>
      </c>
      <c r="C5348" t="str">
        <f t="shared" si="83"/>
        <v>TDChari-Baguirmi</v>
      </c>
    </row>
    <row r="5349" spans="1:3">
      <c r="A5349" t="s">
        <v>10945</v>
      </c>
      <c r="B5349" t="s">
        <v>10946</v>
      </c>
      <c r="C5349" t="str">
        <f t="shared" si="83"/>
        <v>TDEnnedi-Est</v>
      </c>
    </row>
    <row r="5350" spans="1:3">
      <c r="A5350" t="s">
        <v>10947</v>
      </c>
      <c r="B5350" t="s">
        <v>10948</v>
      </c>
      <c r="C5350" t="str">
        <f t="shared" si="83"/>
        <v>TDEnnedi-Ouest</v>
      </c>
    </row>
    <row r="5351" spans="1:3">
      <c r="A5351" t="s">
        <v>10916</v>
      </c>
      <c r="B5351" t="s">
        <v>10918</v>
      </c>
      <c r="C5351" t="str">
        <f t="shared" si="83"/>
        <v>TDQīrā</v>
      </c>
    </row>
    <row r="5352" spans="1:3">
      <c r="A5352" t="s">
        <v>10916</v>
      </c>
      <c r="B5352" t="s">
        <v>10917</v>
      </c>
      <c r="C5352" t="str">
        <f t="shared" si="83"/>
        <v>TDGuéra</v>
      </c>
    </row>
    <row r="5353" spans="1:3">
      <c r="A5353" t="s">
        <v>10967</v>
      </c>
      <c r="B5353" t="s">
        <v>10968</v>
      </c>
      <c r="C5353" t="str">
        <f t="shared" si="83"/>
        <v>TDḨajjar Lamīs</v>
      </c>
    </row>
    <row r="5354" spans="1:3">
      <c r="A5354" t="s">
        <v>10967</v>
      </c>
      <c r="B5354" t="s">
        <v>10969</v>
      </c>
      <c r="C5354" t="str">
        <f t="shared" si="83"/>
        <v>TDHadjer Lamis</v>
      </c>
    </row>
    <row r="5355" spans="1:3">
      <c r="A5355" t="s">
        <v>10949</v>
      </c>
      <c r="B5355" t="s">
        <v>10950</v>
      </c>
      <c r="C5355" t="str">
        <f t="shared" si="83"/>
        <v>TDKānim</v>
      </c>
    </row>
    <row r="5356" spans="1:3">
      <c r="A5356" t="s">
        <v>10949</v>
      </c>
      <c r="B5356" t="s">
        <v>10951</v>
      </c>
      <c r="C5356" t="str">
        <f t="shared" si="83"/>
        <v>TDKanem</v>
      </c>
    </row>
    <row r="5357" spans="1:3">
      <c r="A5357" t="s">
        <v>10937</v>
      </c>
      <c r="B5357" t="s">
        <v>4561</v>
      </c>
      <c r="C5357" t="str">
        <f t="shared" si="83"/>
        <v>TDAl Buḩayrah</v>
      </c>
    </row>
    <row r="5358" spans="1:3">
      <c r="A5358" t="s">
        <v>10937</v>
      </c>
      <c r="B5358" t="s">
        <v>10938</v>
      </c>
      <c r="C5358" t="str">
        <f t="shared" si="83"/>
        <v>TDLac</v>
      </c>
    </row>
    <row r="5359" spans="1:3">
      <c r="A5359" t="s">
        <v>10931</v>
      </c>
      <c r="B5359" t="s">
        <v>10933</v>
      </c>
      <c r="C5359" t="str">
        <f t="shared" si="83"/>
        <v>TDLūqūn al Gharbī</v>
      </c>
    </row>
    <row r="5360" spans="1:3">
      <c r="A5360" t="s">
        <v>10931</v>
      </c>
      <c r="B5360" t="s">
        <v>10932</v>
      </c>
      <c r="C5360" t="str">
        <f t="shared" si="83"/>
        <v>TDLogone-Occidental</v>
      </c>
    </row>
    <row r="5361" spans="1:3">
      <c r="A5361" t="s">
        <v>10907</v>
      </c>
      <c r="B5361" t="s">
        <v>10908</v>
      </c>
      <c r="C5361" t="str">
        <f t="shared" si="83"/>
        <v>TDLūqūn ash Sharqī</v>
      </c>
    </row>
    <row r="5362" spans="1:3">
      <c r="A5362" t="s">
        <v>10907</v>
      </c>
      <c r="B5362" t="s">
        <v>10909</v>
      </c>
      <c r="C5362" t="str">
        <f t="shared" si="83"/>
        <v>TDLogone-Oriental</v>
      </c>
    </row>
    <row r="5363" spans="1:3">
      <c r="A5363" t="s">
        <v>10934</v>
      </c>
      <c r="B5363" t="s">
        <v>10936</v>
      </c>
      <c r="C5363" t="str">
        <f t="shared" si="83"/>
        <v>TDMāndūl</v>
      </c>
    </row>
    <row r="5364" spans="1:3">
      <c r="A5364" t="s">
        <v>10934</v>
      </c>
      <c r="B5364" t="s">
        <v>10935</v>
      </c>
      <c r="C5364" t="str">
        <f t="shared" si="83"/>
        <v>TDMandoul</v>
      </c>
    </row>
    <row r="5365" spans="1:3">
      <c r="A5365" t="s">
        <v>10952</v>
      </c>
      <c r="B5365" t="s">
        <v>10953</v>
      </c>
      <c r="C5365" t="str">
        <f t="shared" si="83"/>
        <v>TDShārī al Awsaţ</v>
      </c>
    </row>
    <row r="5366" spans="1:3">
      <c r="A5366" t="s">
        <v>10952</v>
      </c>
      <c r="B5366" t="s">
        <v>10954</v>
      </c>
      <c r="C5366" t="str">
        <f t="shared" si="83"/>
        <v>TDMoyen-Chari</v>
      </c>
    </row>
    <row r="5367" spans="1:3">
      <c r="A5367" t="s">
        <v>10939</v>
      </c>
      <c r="B5367" t="s">
        <v>10940</v>
      </c>
      <c r="C5367" t="str">
        <f t="shared" si="83"/>
        <v>TDMāyū Kībbī ash Sharqī</v>
      </c>
    </row>
    <row r="5368" spans="1:3">
      <c r="A5368" t="s">
        <v>10939</v>
      </c>
      <c r="B5368" t="s">
        <v>10941</v>
      </c>
      <c r="C5368" t="str">
        <f t="shared" si="83"/>
        <v>TDMayo-Kebbi-Est</v>
      </c>
    </row>
    <row r="5369" spans="1:3">
      <c r="A5369" t="s">
        <v>10970</v>
      </c>
      <c r="B5369" t="s">
        <v>10971</v>
      </c>
      <c r="C5369" t="str">
        <f t="shared" si="83"/>
        <v>TDMāyū Kībbī al Gharbī</v>
      </c>
    </row>
    <row r="5370" spans="1:3">
      <c r="A5370" t="s">
        <v>10970</v>
      </c>
      <c r="B5370" t="s">
        <v>10972</v>
      </c>
      <c r="C5370" t="str">
        <f t="shared" si="83"/>
        <v>TDMayo-Kebbi-Ouest</v>
      </c>
    </row>
    <row r="5371" spans="1:3">
      <c r="A5371" t="s">
        <v>10955</v>
      </c>
      <c r="B5371" t="s">
        <v>10956</v>
      </c>
      <c r="C5371" t="str">
        <f t="shared" si="83"/>
        <v>TDMadīnat Injamīnā</v>
      </c>
    </row>
    <row r="5372" spans="1:3">
      <c r="A5372" t="s">
        <v>10955</v>
      </c>
      <c r="B5372" t="s">
        <v>10957</v>
      </c>
      <c r="C5372" t="str">
        <f t="shared" si="83"/>
        <v>TDVille de Ndjamena</v>
      </c>
    </row>
    <row r="5373" spans="1:3">
      <c r="A5373" t="s">
        <v>10958</v>
      </c>
      <c r="B5373" t="s">
        <v>10959</v>
      </c>
      <c r="C5373" t="str">
        <f t="shared" si="83"/>
        <v>TDWaddāy</v>
      </c>
    </row>
    <row r="5374" spans="1:3">
      <c r="A5374" t="s">
        <v>10958</v>
      </c>
      <c r="B5374" t="s">
        <v>10960</v>
      </c>
      <c r="C5374" t="str">
        <f t="shared" si="83"/>
        <v>TDOuaddaï</v>
      </c>
    </row>
    <row r="5375" spans="1:3">
      <c r="A5375" t="s">
        <v>10961</v>
      </c>
      <c r="B5375" t="s">
        <v>10963</v>
      </c>
      <c r="C5375" t="str">
        <f t="shared" si="83"/>
        <v>TDSalāmāt</v>
      </c>
    </row>
    <row r="5376" spans="1:3">
      <c r="A5376" t="s">
        <v>10961</v>
      </c>
      <c r="B5376" t="s">
        <v>10962</v>
      </c>
      <c r="C5376" t="str">
        <f t="shared" si="83"/>
        <v>TDSalamat</v>
      </c>
    </row>
    <row r="5377" spans="1:3">
      <c r="A5377" t="s">
        <v>10910</v>
      </c>
      <c r="B5377" t="s">
        <v>10912</v>
      </c>
      <c r="C5377" t="str">
        <f t="shared" si="83"/>
        <v>TDSīlā</v>
      </c>
    </row>
    <row r="5378" spans="1:3">
      <c r="A5378" t="s">
        <v>10910</v>
      </c>
      <c r="B5378" t="s">
        <v>10911</v>
      </c>
      <c r="C5378" t="str">
        <f t="shared" si="83"/>
        <v>TDSila</v>
      </c>
    </row>
    <row r="5379" spans="1:3">
      <c r="A5379" t="s">
        <v>10919</v>
      </c>
      <c r="B5379" t="s">
        <v>10920</v>
      </c>
      <c r="C5379" t="str">
        <f t="shared" ref="C5379:C5442" si="84">LEFT(A5379,2)&amp;B5379</f>
        <v>TDTānjilī</v>
      </c>
    </row>
    <row r="5380" spans="1:3">
      <c r="A5380" t="s">
        <v>10919</v>
      </c>
      <c r="B5380" t="s">
        <v>10921</v>
      </c>
      <c r="C5380" t="str">
        <f t="shared" si="84"/>
        <v>TDTandjilé</v>
      </c>
    </row>
    <row r="5381" spans="1:3">
      <c r="A5381" t="s">
        <v>10922</v>
      </c>
      <c r="B5381" t="s">
        <v>10923</v>
      </c>
      <c r="C5381" t="str">
        <f t="shared" si="84"/>
        <v>TDTibastī</v>
      </c>
    </row>
    <row r="5382" spans="1:3">
      <c r="A5382" t="s">
        <v>10922</v>
      </c>
      <c r="B5382" t="s">
        <v>10924</v>
      </c>
      <c r="C5382" t="str">
        <f t="shared" si="84"/>
        <v>TDTibesti</v>
      </c>
    </row>
    <row r="5383" spans="1:3">
      <c r="A5383" t="s">
        <v>10942</v>
      </c>
      <c r="B5383" t="s">
        <v>10944</v>
      </c>
      <c r="C5383" t="str">
        <f t="shared" si="84"/>
        <v>TDWādī Fīrā</v>
      </c>
    </row>
    <row r="5384" spans="1:3">
      <c r="A5384" t="s">
        <v>10942</v>
      </c>
      <c r="B5384" t="s">
        <v>10943</v>
      </c>
      <c r="C5384" t="str">
        <f t="shared" si="84"/>
        <v>TDWadi Fira</v>
      </c>
    </row>
    <row r="5385" spans="1:3">
      <c r="A5385" t="s">
        <v>10973</v>
      </c>
      <c r="B5385" t="s">
        <v>12877</v>
      </c>
      <c r="C5385" t="str">
        <f t="shared" si="84"/>
        <v>TGCentrale</v>
      </c>
    </row>
    <row r="5386" spans="1:3">
      <c r="A5386" t="s">
        <v>10974</v>
      </c>
      <c r="B5386" t="s">
        <v>10975</v>
      </c>
      <c r="C5386" t="str">
        <f t="shared" si="84"/>
        <v>TGKara</v>
      </c>
    </row>
    <row r="5387" spans="1:3">
      <c r="A5387" t="s">
        <v>10977</v>
      </c>
      <c r="B5387" t="s">
        <v>10978</v>
      </c>
      <c r="C5387" t="str">
        <f t="shared" si="84"/>
        <v>TGMaritime (Région)</v>
      </c>
    </row>
    <row r="5388" spans="1:3">
      <c r="A5388" t="s">
        <v>10979</v>
      </c>
      <c r="B5388" t="s">
        <v>3734</v>
      </c>
      <c r="C5388" t="str">
        <f t="shared" si="84"/>
        <v>TGPlateaux</v>
      </c>
    </row>
    <row r="5389" spans="1:3">
      <c r="A5389" t="s">
        <v>10976</v>
      </c>
      <c r="B5389" t="s">
        <v>3825</v>
      </c>
      <c r="C5389" t="str">
        <f t="shared" si="84"/>
        <v>TGSavanes</v>
      </c>
    </row>
    <row r="5390" spans="1:3">
      <c r="A5390" t="s">
        <v>11032</v>
      </c>
      <c r="B5390" t="s">
        <v>11033</v>
      </c>
      <c r="C5390" t="str">
        <f t="shared" si="84"/>
        <v>THKrung Thep Maha Nakhon</v>
      </c>
    </row>
    <row r="5391" spans="1:3">
      <c r="A5391" t="s">
        <v>11071</v>
      </c>
      <c r="B5391" t="s">
        <v>11072</v>
      </c>
      <c r="C5391" t="str">
        <f t="shared" si="84"/>
        <v>THSamut Prakan</v>
      </c>
    </row>
    <row r="5392" spans="1:3">
      <c r="A5392" t="s">
        <v>11091</v>
      </c>
      <c r="B5392" t="s">
        <v>11092</v>
      </c>
      <c r="C5392" t="str">
        <f t="shared" si="84"/>
        <v>THNonthaburi</v>
      </c>
    </row>
    <row r="5393" spans="1:3">
      <c r="A5393" t="s">
        <v>11115</v>
      </c>
      <c r="B5393" t="s">
        <v>11116</v>
      </c>
      <c r="C5393" t="str">
        <f t="shared" si="84"/>
        <v>THPathum Thani</v>
      </c>
    </row>
    <row r="5394" spans="1:3">
      <c r="A5394" t="s">
        <v>11000</v>
      </c>
      <c r="B5394" t="s">
        <v>11001</v>
      </c>
      <c r="C5394" t="str">
        <f t="shared" si="84"/>
        <v>THPhra Nakhon Si Ayutthaya</v>
      </c>
    </row>
    <row r="5395" spans="1:3">
      <c r="A5395" t="s">
        <v>11117</v>
      </c>
      <c r="B5395" t="s">
        <v>11118</v>
      </c>
      <c r="C5395" t="str">
        <f t="shared" si="84"/>
        <v>THAng Thong</v>
      </c>
    </row>
    <row r="5396" spans="1:3">
      <c r="A5396" t="s">
        <v>10980</v>
      </c>
      <c r="B5396" t="s">
        <v>10981</v>
      </c>
      <c r="C5396" t="str">
        <f t="shared" si="84"/>
        <v>THLop Buri</v>
      </c>
    </row>
    <row r="5397" spans="1:3">
      <c r="A5397" t="s">
        <v>11073</v>
      </c>
      <c r="B5397" t="s">
        <v>11074</v>
      </c>
      <c r="C5397" t="str">
        <f t="shared" si="84"/>
        <v>THSing Buri</v>
      </c>
    </row>
    <row r="5398" spans="1:3">
      <c r="A5398" t="s">
        <v>11119</v>
      </c>
      <c r="B5398" t="s">
        <v>11120</v>
      </c>
      <c r="C5398" t="str">
        <f t="shared" si="84"/>
        <v>THChai Nat</v>
      </c>
    </row>
    <row r="5399" spans="1:3">
      <c r="A5399" t="s">
        <v>11075</v>
      </c>
      <c r="B5399" t="s">
        <v>11076</v>
      </c>
      <c r="C5399" t="str">
        <f t="shared" si="84"/>
        <v>THSaraburi</v>
      </c>
    </row>
    <row r="5400" spans="1:3">
      <c r="A5400" t="s">
        <v>11002</v>
      </c>
      <c r="B5400" t="s">
        <v>11003</v>
      </c>
      <c r="C5400" t="str">
        <f t="shared" si="84"/>
        <v>THChon Buri</v>
      </c>
    </row>
    <row r="5401" spans="1:3">
      <c r="A5401" t="s">
        <v>11054</v>
      </c>
      <c r="B5401" t="s">
        <v>1735</v>
      </c>
      <c r="C5401" t="str">
        <f t="shared" si="84"/>
        <v>THRayong</v>
      </c>
    </row>
    <row r="5402" spans="1:3">
      <c r="A5402" t="s">
        <v>11055</v>
      </c>
      <c r="B5402" t="s">
        <v>11056</v>
      </c>
      <c r="C5402" t="str">
        <f t="shared" si="84"/>
        <v>THChanthaburi</v>
      </c>
    </row>
    <row r="5403" spans="1:3">
      <c r="A5403" t="s">
        <v>11016</v>
      </c>
      <c r="B5403" t="s">
        <v>11017</v>
      </c>
      <c r="C5403" t="str">
        <f t="shared" si="84"/>
        <v>THTrat</v>
      </c>
    </row>
    <row r="5404" spans="1:3">
      <c r="A5404" t="s">
        <v>10982</v>
      </c>
      <c r="B5404" t="s">
        <v>10983</v>
      </c>
      <c r="C5404" t="str">
        <f t="shared" si="84"/>
        <v>THChachoengsao</v>
      </c>
    </row>
    <row r="5405" spans="1:3">
      <c r="A5405" t="s">
        <v>11093</v>
      </c>
      <c r="B5405" t="s">
        <v>11094</v>
      </c>
      <c r="C5405" t="str">
        <f t="shared" si="84"/>
        <v>THPrachin Buri</v>
      </c>
    </row>
    <row r="5406" spans="1:3">
      <c r="A5406" t="s">
        <v>11095</v>
      </c>
      <c r="B5406" t="s">
        <v>11096</v>
      </c>
      <c r="C5406" t="str">
        <f t="shared" si="84"/>
        <v>THNakhon Nayok</v>
      </c>
    </row>
    <row r="5407" spans="1:3">
      <c r="A5407" t="s">
        <v>11018</v>
      </c>
      <c r="B5407" t="s">
        <v>11019</v>
      </c>
      <c r="C5407" t="str">
        <f t="shared" si="84"/>
        <v>THSa Kaeo</v>
      </c>
    </row>
    <row r="5408" spans="1:3">
      <c r="A5408" t="s">
        <v>11121</v>
      </c>
      <c r="B5408" t="s">
        <v>11122</v>
      </c>
      <c r="C5408" t="str">
        <f t="shared" si="84"/>
        <v>THNakhon Ratchasima</v>
      </c>
    </row>
    <row r="5409" spans="1:3">
      <c r="A5409" t="s">
        <v>11097</v>
      </c>
      <c r="B5409" t="s">
        <v>11098</v>
      </c>
      <c r="C5409" t="str">
        <f t="shared" si="84"/>
        <v>THBuri Ram</v>
      </c>
    </row>
    <row r="5410" spans="1:3">
      <c r="A5410" t="s">
        <v>11123</v>
      </c>
      <c r="B5410" t="s">
        <v>11124</v>
      </c>
      <c r="C5410" t="str">
        <f t="shared" si="84"/>
        <v>THSurin</v>
      </c>
    </row>
    <row r="5411" spans="1:3">
      <c r="A5411" t="s">
        <v>11099</v>
      </c>
      <c r="B5411" t="s">
        <v>11100</v>
      </c>
      <c r="C5411" t="str">
        <f t="shared" si="84"/>
        <v>THSi Sa Ket</v>
      </c>
    </row>
    <row r="5412" spans="1:3">
      <c r="A5412" t="s">
        <v>11077</v>
      </c>
      <c r="B5412" t="s">
        <v>11078</v>
      </c>
      <c r="C5412" t="str">
        <f t="shared" si="84"/>
        <v>THUbon Ratchathani</v>
      </c>
    </row>
    <row r="5413" spans="1:3">
      <c r="A5413" t="s">
        <v>10984</v>
      </c>
      <c r="B5413" t="s">
        <v>10985</v>
      </c>
      <c r="C5413" t="str">
        <f t="shared" si="84"/>
        <v>THYasothon</v>
      </c>
    </row>
    <row r="5414" spans="1:3">
      <c r="A5414" t="s">
        <v>11079</v>
      </c>
      <c r="B5414" t="s">
        <v>11080</v>
      </c>
      <c r="C5414" t="str">
        <f t="shared" si="84"/>
        <v>THChaiyaphum</v>
      </c>
    </row>
    <row r="5415" spans="1:3">
      <c r="A5415" t="s">
        <v>11020</v>
      </c>
      <c r="B5415" t="s">
        <v>11021</v>
      </c>
      <c r="C5415" t="str">
        <f t="shared" si="84"/>
        <v>THAmnat Charoen</v>
      </c>
    </row>
    <row r="5416" spans="1:3">
      <c r="A5416" t="s">
        <v>11052</v>
      </c>
      <c r="B5416" t="s">
        <v>11053</v>
      </c>
      <c r="C5416" t="str">
        <f t="shared" si="84"/>
        <v>THBueng Kan</v>
      </c>
    </row>
    <row r="5417" spans="1:3">
      <c r="A5417" t="s">
        <v>10986</v>
      </c>
      <c r="B5417" t="s">
        <v>10987</v>
      </c>
      <c r="C5417" t="str">
        <f t="shared" si="84"/>
        <v>THNong Bua Lam Phu</v>
      </c>
    </row>
    <row r="5418" spans="1:3">
      <c r="A5418" t="s">
        <v>11101</v>
      </c>
      <c r="B5418" t="s">
        <v>11102</v>
      </c>
      <c r="C5418" t="str">
        <f t="shared" si="84"/>
        <v>THKhon Kaen</v>
      </c>
    </row>
    <row r="5419" spans="1:3">
      <c r="A5419" t="s">
        <v>11081</v>
      </c>
      <c r="B5419" t="s">
        <v>11082</v>
      </c>
      <c r="C5419" t="str">
        <f t="shared" si="84"/>
        <v>THUdon Thani</v>
      </c>
    </row>
    <row r="5420" spans="1:3">
      <c r="A5420" t="s">
        <v>11022</v>
      </c>
      <c r="B5420" t="s">
        <v>11023</v>
      </c>
      <c r="C5420" t="str">
        <f t="shared" si="84"/>
        <v>THLoei</v>
      </c>
    </row>
    <row r="5421" spans="1:3">
      <c r="A5421" t="s">
        <v>11034</v>
      </c>
      <c r="B5421" t="s">
        <v>11035</v>
      </c>
      <c r="C5421" t="str">
        <f t="shared" si="84"/>
        <v>THNong Khai</v>
      </c>
    </row>
    <row r="5422" spans="1:3">
      <c r="A5422" t="s">
        <v>11083</v>
      </c>
      <c r="B5422" t="s">
        <v>11084</v>
      </c>
      <c r="C5422" t="str">
        <f t="shared" si="84"/>
        <v>THMaha Sarakham</v>
      </c>
    </row>
    <row r="5423" spans="1:3">
      <c r="A5423" t="s">
        <v>11024</v>
      </c>
      <c r="B5423" t="s">
        <v>11025</v>
      </c>
      <c r="C5423" t="str">
        <f t="shared" si="84"/>
        <v>THRoi Et</v>
      </c>
    </row>
    <row r="5424" spans="1:3">
      <c r="A5424" t="s">
        <v>10988</v>
      </c>
      <c r="B5424" t="s">
        <v>10989</v>
      </c>
      <c r="C5424" t="str">
        <f t="shared" si="84"/>
        <v>THKalasin</v>
      </c>
    </row>
    <row r="5425" spans="1:3">
      <c r="A5425" t="s">
        <v>11004</v>
      </c>
      <c r="B5425" t="s">
        <v>11005</v>
      </c>
      <c r="C5425" t="str">
        <f t="shared" si="84"/>
        <v>THSakon Nakhon</v>
      </c>
    </row>
    <row r="5426" spans="1:3">
      <c r="A5426" t="s">
        <v>10990</v>
      </c>
      <c r="B5426" t="s">
        <v>10991</v>
      </c>
      <c r="C5426" t="str">
        <f t="shared" si="84"/>
        <v>THNakhon Phanom</v>
      </c>
    </row>
    <row r="5427" spans="1:3">
      <c r="A5427" t="s">
        <v>11006</v>
      </c>
      <c r="B5427" t="s">
        <v>11007</v>
      </c>
      <c r="C5427" t="str">
        <f t="shared" si="84"/>
        <v>THMukdahan</v>
      </c>
    </row>
    <row r="5428" spans="1:3">
      <c r="A5428" t="s">
        <v>11103</v>
      </c>
      <c r="B5428" t="s">
        <v>11104</v>
      </c>
      <c r="C5428" t="str">
        <f t="shared" si="84"/>
        <v>THChiang Mai</v>
      </c>
    </row>
    <row r="5429" spans="1:3">
      <c r="A5429" t="s">
        <v>11036</v>
      </c>
      <c r="B5429" t="s">
        <v>11037</v>
      </c>
      <c r="C5429" t="str">
        <f t="shared" si="84"/>
        <v>THLamphun</v>
      </c>
    </row>
    <row r="5430" spans="1:3">
      <c r="A5430" t="s">
        <v>11008</v>
      </c>
      <c r="B5430" t="s">
        <v>11009</v>
      </c>
      <c r="C5430" t="str">
        <f t="shared" si="84"/>
        <v>THLampang</v>
      </c>
    </row>
    <row r="5431" spans="1:3">
      <c r="A5431" t="s">
        <v>11105</v>
      </c>
      <c r="B5431" t="s">
        <v>11106</v>
      </c>
      <c r="C5431" t="str">
        <f t="shared" si="84"/>
        <v>THUttaradit</v>
      </c>
    </row>
    <row r="5432" spans="1:3">
      <c r="A5432" t="s">
        <v>10992</v>
      </c>
      <c r="B5432" t="s">
        <v>10993</v>
      </c>
      <c r="C5432" t="str">
        <f t="shared" si="84"/>
        <v>THPhrae</v>
      </c>
    </row>
    <row r="5433" spans="1:3">
      <c r="A5433" t="s">
        <v>11057</v>
      </c>
      <c r="B5433" t="s">
        <v>11058</v>
      </c>
      <c r="C5433" t="str">
        <f t="shared" si="84"/>
        <v>THNan</v>
      </c>
    </row>
    <row r="5434" spans="1:3">
      <c r="A5434" t="s">
        <v>11059</v>
      </c>
      <c r="B5434" t="s">
        <v>11060</v>
      </c>
      <c r="C5434" t="str">
        <f t="shared" si="84"/>
        <v>THPhayao</v>
      </c>
    </row>
    <row r="5435" spans="1:3">
      <c r="A5435" t="s">
        <v>11038</v>
      </c>
      <c r="B5435" t="s">
        <v>11039</v>
      </c>
      <c r="C5435" t="str">
        <f t="shared" si="84"/>
        <v>THChiang Rai</v>
      </c>
    </row>
    <row r="5436" spans="1:3">
      <c r="A5436" t="s">
        <v>11010</v>
      </c>
      <c r="B5436" t="s">
        <v>11011</v>
      </c>
      <c r="C5436" t="str">
        <f t="shared" si="84"/>
        <v>THMae Hong Son</v>
      </c>
    </row>
    <row r="5437" spans="1:3">
      <c r="A5437" t="s">
        <v>11061</v>
      </c>
      <c r="B5437" t="s">
        <v>11062</v>
      </c>
      <c r="C5437" t="str">
        <f t="shared" si="84"/>
        <v>THNakhon Sawan</v>
      </c>
    </row>
    <row r="5438" spans="1:3">
      <c r="A5438" t="s">
        <v>11012</v>
      </c>
      <c r="B5438" t="s">
        <v>11013</v>
      </c>
      <c r="C5438" t="str">
        <f t="shared" si="84"/>
        <v>THUthai Thani</v>
      </c>
    </row>
    <row r="5439" spans="1:3">
      <c r="A5439" t="s">
        <v>11107</v>
      </c>
      <c r="B5439" t="s">
        <v>11108</v>
      </c>
      <c r="C5439" t="str">
        <f t="shared" si="84"/>
        <v>THKamphaeng Phet</v>
      </c>
    </row>
    <row r="5440" spans="1:3">
      <c r="A5440" t="s">
        <v>11040</v>
      </c>
      <c r="B5440" t="s">
        <v>11041</v>
      </c>
      <c r="C5440" t="str">
        <f t="shared" si="84"/>
        <v>THTak</v>
      </c>
    </row>
    <row r="5441" spans="1:3">
      <c r="A5441" t="s">
        <v>11109</v>
      </c>
      <c r="B5441" t="s">
        <v>11110</v>
      </c>
      <c r="C5441" t="str">
        <f t="shared" si="84"/>
        <v>THSukhothai</v>
      </c>
    </row>
    <row r="5442" spans="1:3">
      <c r="A5442" t="s">
        <v>11063</v>
      </c>
      <c r="B5442" t="s">
        <v>11064</v>
      </c>
      <c r="C5442" t="str">
        <f t="shared" si="84"/>
        <v>THPhitsanulok</v>
      </c>
    </row>
    <row r="5443" spans="1:3">
      <c r="A5443" t="s">
        <v>10994</v>
      </c>
      <c r="B5443" t="s">
        <v>10995</v>
      </c>
      <c r="C5443" t="str">
        <f t="shared" ref="C5443:C5506" si="85">LEFT(A5443,2)&amp;B5443</f>
        <v>THPhichit</v>
      </c>
    </row>
    <row r="5444" spans="1:3">
      <c r="A5444" t="s">
        <v>11065</v>
      </c>
      <c r="B5444" t="s">
        <v>11066</v>
      </c>
      <c r="C5444" t="str">
        <f t="shared" si="85"/>
        <v>THPhetchabun</v>
      </c>
    </row>
    <row r="5445" spans="1:3">
      <c r="A5445" t="s">
        <v>11042</v>
      </c>
      <c r="B5445" t="s">
        <v>11043</v>
      </c>
      <c r="C5445" t="str">
        <f t="shared" si="85"/>
        <v>THRatchaburi</v>
      </c>
    </row>
    <row r="5446" spans="1:3">
      <c r="A5446" t="s">
        <v>11125</v>
      </c>
      <c r="B5446" t="s">
        <v>11126</v>
      </c>
      <c r="C5446" t="str">
        <f t="shared" si="85"/>
        <v>THKanchanaburi</v>
      </c>
    </row>
    <row r="5447" spans="1:3">
      <c r="A5447" t="s">
        <v>11026</v>
      </c>
      <c r="B5447" t="s">
        <v>11027</v>
      </c>
      <c r="C5447" t="str">
        <f t="shared" si="85"/>
        <v>THSuphan Buri</v>
      </c>
    </row>
    <row r="5448" spans="1:3">
      <c r="A5448" t="s">
        <v>11127</v>
      </c>
      <c r="B5448" t="s">
        <v>11128</v>
      </c>
      <c r="C5448" t="str">
        <f t="shared" si="85"/>
        <v>THNakhon Pathom</v>
      </c>
    </row>
    <row r="5449" spans="1:3">
      <c r="A5449" t="s">
        <v>11028</v>
      </c>
      <c r="B5449" t="s">
        <v>11029</v>
      </c>
      <c r="C5449" t="str">
        <f t="shared" si="85"/>
        <v>THSamut Sakhon</v>
      </c>
    </row>
    <row r="5450" spans="1:3">
      <c r="A5450" t="s">
        <v>11085</v>
      </c>
      <c r="B5450" t="s">
        <v>11086</v>
      </c>
      <c r="C5450" t="str">
        <f t="shared" si="85"/>
        <v>THSamut Songkhram</v>
      </c>
    </row>
    <row r="5451" spans="1:3">
      <c r="A5451" t="s">
        <v>11111</v>
      </c>
      <c r="B5451" t="s">
        <v>11112</v>
      </c>
      <c r="C5451" t="str">
        <f t="shared" si="85"/>
        <v>THPhetchaburi</v>
      </c>
    </row>
    <row r="5452" spans="1:3">
      <c r="A5452" t="s">
        <v>11044</v>
      </c>
      <c r="B5452" t="s">
        <v>11045</v>
      </c>
      <c r="C5452" t="str">
        <f t="shared" si="85"/>
        <v>THPrachuap Khiri Khan</v>
      </c>
    </row>
    <row r="5453" spans="1:3">
      <c r="A5453" t="s">
        <v>10996</v>
      </c>
      <c r="B5453" t="s">
        <v>10997</v>
      </c>
      <c r="C5453" t="str">
        <f t="shared" si="85"/>
        <v>THNakhon Si Thammarat</v>
      </c>
    </row>
    <row r="5454" spans="1:3">
      <c r="A5454" t="s">
        <v>11113</v>
      </c>
      <c r="B5454" t="s">
        <v>11114</v>
      </c>
      <c r="C5454" t="str">
        <f t="shared" si="85"/>
        <v>THKrabi</v>
      </c>
    </row>
    <row r="5455" spans="1:3">
      <c r="A5455" t="s">
        <v>11046</v>
      </c>
      <c r="B5455" t="s">
        <v>11047</v>
      </c>
      <c r="C5455" t="str">
        <f t="shared" si="85"/>
        <v>THPhangnga</v>
      </c>
    </row>
    <row r="5456" spans="1:3">
      <c r="A5456" t="s">
        <v>11129</v>
      </c>
      <c r="B5456" t="s">
        <v>1782</v>
      </c>
      <c r="C5456" t="str">
        <f t="shared" si="85"/>
        <v>THPhuket</v>
      </c>
    </row>
    <row r="5457" spans="1:3">
      <c r="A5457" t="s">
        <v>11030</v>
      </c>
      <c r="B5457" t="s">
        <v>11031</v>
      </c>
      <c r="C5457" t="str">
        <f t="shared" si="85"/>
        <v>THSurat Thani</v>
      </c>
    </row>
    <row r="5458" spans="1:3">
      <c r="A5458" t="s">
        <v>11014</v>
      </c>
      <c r="B5458" t="s">
        <v>11015</v>
      </c>
      <c r="C5458" t="str">
        <f t="shared" si="85"/>
        <v>THRanong</v>
      </c>
    </row>
    <row r="5459" spans="1:3">
      <c r="A5459" t="s">
        <v>11130</v>
      </c>
      <c r="B5459" t="s">
        <v>11131</v>
      </c>
      <c r="C5459" t="str">
        <f t="shared" si="85"/>
        <v>THChumphon</v>
      </c>
    </row>
    <row r="5460" spans="1:3">
      <c r="A5460" t="s">
        <v>11087</v>
      </c>
      <c r="B5460" t="s">
        <v>11088</v>
      </c>
      <c r="C5460" t="str">
        <f t="shared" si="85"/>
        <v>THSongkhla</v>
      </c>
    </row>
    <row r="5461" spans="1:3">
      <c r="A5461" t="s">
        <v>11132</v>
      </c>
      <c r="B5461" t="s">
        <v>11133</v>
      </c>
      <c r="C5461" t="str">
        <f t="shared" si="85"/>
        <v>THSatun</v>
      </c>
    </row>
    <row r="5462" spans="1:3">
      <c r="A5462" t="s">
        <v>11048</v>
      </c>
      <c r="B5462" t="s">
        <v>11049</v>
      </c>
      <c r="C5462" t="str">
        <f t="shared" si="85"/>
        <v>THTrang</v>
      </c>
    </row>
    <row r="5463" spans="1:3">
      <c r="A5463" t="s">
        <v>11050</v>
      </c>
      <c r="B5463" t="s">
        <v>11051</v>
      </c>
      <c r="C5463" t="str">
        <f t="shared" si="85"/>
        <v>THPhatthalung</v>
      </c>
    </row>
    <row r="5464" spans="1:3">
      <c r="A5464" t="s">
        <v>11067</v>
      </c>
      <c r="B5464" t="s">
        <v>11068</v>
      </c>
      <c r="C5464" t="str">
        <f t="shared" si="85"/>
        <v>THPattani</v>
      </c>
    </row>
    <row r="5465" spans="1:3">
      <c r="A5465" t="s">
        <v>11069</v>
      </c>
      <c r="B5465" t="s">
        <v>11070</v>
      </c>
      <c r="C5465" t="str">
        <f t="shared" si="85"/>
        <v>THYala</v>
      </c>
    </row>
    <row r="5466" spans="1:3">
      <c r="A5466" t="s">
        <v>11089</v>
      </c>
      <c r="B5466" t="s">
        <v>11090</v>
      </c>
      <c r="C5466" t="str">
        <f t="shared" si="85"/>
        <v>THNarathiwat</v>
      </c>
    </row>
    <row r="5467" spans="1:3">
      <c r="A5467" t="s">
        <v>10998</v>
      </c>
      <c r="B5467" t="s">
        <v>10999</v>
      </c>
      <c r="C5467" t="str">
        <f t="shared" si="85"/>
        <v>THPhatthaya</v>
      </c>
    </row>
    <row r="5468" spans="1:3">
      <c r="A5468" t="s">
        <v>11134</v>
      </c>
      <c r="B5468" t="s">
        <v>11135</v>
      </c>
      <c r="C5468" t="str">
        <f t="shared" si="85"/>
        <v>TJKhatlon</v>
      </c>
    </row>
    <row r="5469" spans="1:3">
      <c r="A5469" t="s">
        <v>11136</v>
      </c>
      <c r="B5469" t="s">
        <v>11137</v>
      </c>
      <c r="C5469" t="str">
        <f t="shared" si="85"/>
        <v>TJSughd</v>
      </c>
    </row>
    <row r="5470" spans="1:3">
      <c r="A5470" t="s">
        <v>11140</v>
      </c>
      <c r="B5470" t="s">
        <v>11141</v>
      </c>
      <c r="C5470" t="str">
        <f t="shared" si="85"/>
        <v>TJKŭhistoni Badakhshon</v>
      </c>
    </row>
    <row r="5471" spans="1:3">
      <c r="A5471" t="s">
        <v>11138</v>
      </c>
      <c r="B5471" t="s">
        <v>11139</v>
      </c>
      <c r="C5471" t="str">
        <f t="shared" si="85"/>
        <v>TJDushanbe</v>
      </c>
    </row>
    <row r="5472" spans="1:3">
      <c r="A5472" t="s">
        <v>12767</v>
      </c>
      <c r="B5472" t="s">
        <v>13738</v>
      </c>
      <c r="C5472" t="str">
        <f t="shared" si="85"/>
        <v>TJnohiyahoi tobei jumhurí</v>
      </c>
    </row>
    <row r="5473" spans="1:3">
      <c r="A5473" t="s">
        <v>11152</v>
      </c>
      <c r="B5473" t="s">
        <v>11153</v>
      </c>
      <c r="C5473" t="str">
        <f t="shared" si="85"/>
        <v>TLAileu</v>
      </c>
    </row>
    <row r="5474" spans="1:3">
      <c r="A5474" t="s">
        <v>11152</v>
      </c>
      <c r="B5474" t="s">
        <v>11153</v>
      </c>
      <c r="C5474" t="str">
        <f t="shared" si="85"/>
        <v>TLAileu</v>
      </c>
    </row>
    <row r="5475" spans="1:3">
      <c r="A5475" t="s">
        <v>11167</v>
      </c>
      <c r="B5475" t="s">
        <v>11169</v>
      </c>
      <c r="C5475" t="str">
        <f t="shared" si="85"/>
        <v>TLAinaro</v>
      </c>
    </row>
    <row r="5476" spans="1:3">
      <c r="A5476" t="s">
        <v>11167</v>
      </c>
      <c r="B5476" t="s">
        <v>11168</v>
      </c>
      <c r="C5476" t="str">
        <f t="shared" si="85"/>
        <v>TLAinaru</v>
      </c>
    </row>
    <row r="5477" spans="1:3">
      <c r="A5477" t="s">
        <v>11170</v>
      </c>
      <c r="B5477" t="s">
        <v>11171</v>
      </c>
      <c r="C5477" t="str">
        <f t="shared" si="85"/>
        <v>TLBaucau</v>
      </c>
    </row>
    <row r="5478" spans="1:3">
      <c r="A5478" t="s">
        <v>11170</v>
      </c>
      <c r="B5478" t="s">
        <v>11172</v>
      </c>
      <c r="C5478" t="str">
        <f t="shared" si="85"/>
        <v>TLBaukau</v>
      </c>
    </row>
    <row r="5479" spans="1:3">
      <c r="A5479" t="s">
        <v>11144</v>
      </c>
      <c r="B5479" t="s">
        <v>11146</v>
      </c>
      <c r="C5479" t="str">
        <f t="shared" si="85"/>
        <v>TLBobonaro</v>
      </c>
    </row>
    <row r="5480" spans="1:3">
      <c r="A5480" t="s">
        <v>11144</v>
      </c>
      <c r="B5480" t="s">
        <v>11145</v>
      </c>
      <c r="C5480" t="str">
        <f t="shared" si="85"/>
        <v>TLBobonaru</v>
      </c>
    </row>
    <row r="5481" spans="1:3">
      <c r="A5481" t="s">
        <v>11147</v>
      </c>
      <c r="B5481" t="s">
        <v>11148</v>
      </c>
      <c r="C5481" t="str">
        <f t="shared" si="85"/>
        <v>TLCova Lima</v>
      </c>
    </row>
    <row r="5482" spans="1:3">
      <c r="A5482" t="s">
        <v>11147</v>
      </c>
      <c r="B5482" t="s">
        <v>11149</v>
      </c>
      <c r="C5482" t="str">
        <f t="shared" si="85"/>
        <v>TLKovalima</v>
      </c>
    </row>
    <row r="5483" spans="1:3">
      <c r="A5483" t="s">
        <v>11159</v>
      </c>
      <c r="B5483" t="s">
        <v>11160</v>
      </c>
      <c r="C5483" t="str">
        <f t="shared" si="85"/>
        <v>TLDíli</v>
      </c>
    </row>
    <row r="5484" spans="1:3">
      <c r="A5484" t="s">
        <v>11159</v>
      </c>
      <c r="B5484" t="s">
        <v>11160</v>
      </c>
      <c r="C5484" t="str">
        <f t="shared" si="85"/>
        <v>TLDíli</v>
      </c>
    </row>
    <row r="5485" spans="1:3">
      <c r="A5485" t="s">
        <v>11142</v>
      </c>
      <c r="B5485" t="s">
        <v>11143</v>
      </c>
      <c r="C5485" t="str">
        <f t="shared" si="85"/>
        <v>TLErmera</v>
      </c>
    </row>
    <row r="5486" spans="1:3">
      <c r="A5486" t="s">
        <v>11142</v>
      </c>
      <c r="B5486" t="s">
        <v>11143</v>
      </c>
      <c r="C5486" t="str">
        <f t="shared" si="85"/>
        <v>TLErmera</v>
      </c>
    </row>
    <row r="5487" spans="1:3">
      <c r="A5487" t="s">
        <v>11173</v>
      </c>
      <c r="B5487" t="s">
        <v>11174</v>
      </c>
      <c r="C5487" t="str">
        <f t="shared" si="85"/>
        <v>TLLautém</v>
      </c>
    </row>
    <row r="5488" spans="1:3">
      <c r="A5488" t="s">
        <v>11173</v>
      </c>
      <c r="B5488" t="s">
        <v>13740</v>
      </c>
      <c r="C5488" t="str">
        <f t="shared" si="85"/>
        <v>TLLautein</v>
      </c>
    </row>
    <row r="5489" spans="1:3">
      <c r="A5489" t="s">
        <v>11161</v>
      </c>
      <c r="B5489" t="s">
        <v>11163</v>
      </c>
      <c r="C5489" t="str">
        <f t="shared" si="85"/>
        <v>TLLiquiça</v>
      </c>
    </row>
    <row r="5490" spans="1:3">
      <c r="A5490" t="s">
        <v>11161</v>
      </c>
      <c r="B5490" t="s">
        <v>11162</v>
      </c>
      <c r="C5490" t="str">
        <f t="shared" si="85"/>
        <v>TLLikisá</v>
      </c>
    </row>
    <row r="5491" spans="1:3">
      <c r="A5491" t="s">
        <v>11150</v>
      </c>
      <c r="B5491" t="s">
        <v>11151</v>
      </c>
      <c r="C5491" t="str">
        <f t="shared" si="85"/>
        <v>TLManufahi</v>
      </c>
    </row>
    <row r="5492" spans="1:3">
      <c r="A5492" t="s">
        <v>11150</v>
      </c>
      <c r="B5492" t="s">
        <v>11151</v>
      </c>
      <c r="C5492" t="str">
        <f t="shared" si="85"/>
        <v>TLManufahi</v>
      </c>
    </row>
    <row r="5493" spans="1:3">
      <c r="A5493" t="s">
        <v>11164</v>
      </c>
      <c r="B5493" t="s">
        <v>11166</v>
      </c>
      <c r="C5493" t="str">
        <f t="shared" si="85"/>
        <v>TLManatuto</v>
      </c>
    </row>
    <row r="5494" spans="1:3">
      <c r="A5494" t="s">
        <v>11164</v>
      </c>
      <c r="B5494" t="s">
        <v>11165</v>
      </c>
      <c r="C5494" t="str">
        <f t="shared" si="85"/>
        <v>TLManatutu</v>
      </c>
    </row>
    <row r="5495" spans="1:3">
      <c r="A5495" t="s">
        <v>11156</v>
      </c>
      <c r="B5495" t="s">
        <v>11157</v>
      </c>
      <c r="C5495" t="str">
        <f t="shared" si="85"/>
        <v>TLViqueque</v>
      </c>
    </row>
    <row r="5496" spans="1:3">
      <c r="A5496" t="s">
        <v>11156</v>
      </c>
      <c r="B5496" t="s">
        <v>11158</v>
      </c>
      <c r="C5496" t="str">
        <f t="shared" si="85"/>
        <v>TLVikeke</v>
      </c>
    </row>
    <row r="5497" spans="1:3">
      <c r="A5497" t="s">
        <v>11154</v>
      </c>
      <c r="B5497" t="s">
        <v>13739</v>
      </c>
      <c r="C5497" t="str">
        <f t="shared" si="85"/>
        <v>TLOé-Cusse Ambeno</v>
      </c>
    </row>
    <row r="5498" spans="1:3">
      <c r="A5498" t="s">
        <v>11154</v>
      </c>
      <c r="B5498" t="s">
        <v>11155</v>
      </c>
      <c r="C5498" t="str">
        <f t="shared" si="85"/>
        <v>TLOekusi-Ambenu</v>
      </c>
    </row>
    <row r="5499" spans="1:3">
      <c r="A5499" t="s">
        <v>11185</v>
      </c>
      <c r="B5499" t="s">
        <v>11186</v>
      </c>
      <c r="C5499" t="str">
        <f t="shared" si="85"/>
        <v>TMAşgabat</v>
      </c>
    </row>
    <row r="5500" spans="1:3">
      <c r="A5500" t="s">
        <v>11183</v>
      </c>
      <c r="B5500" t="s">
        <v>11184</v>
      </c>
      <c r="C5500" t="str">
        <f t="shared" si="85"/>
        <v>TMAhal</v>
      </c>
    </row>
    <row r="5501" spans="1:3">
      <c r="A5501" t="s">
        <v>11175</v>
      </c>
      <c r="B5501" t="s">
        <v>11176</v>
      </c>
      <c r="C5501" t="str">
        <f t="shared" si="85"/>
        <v>TMBalkan</v>
      </c>
    </row>
    <row r="5502" spans="1:3">
      <c r="A5502" t="s">
        <v>11177</v>
      </c>
      <c r="B5502" t="s">
        <v>11178</v>
      </c>
      <c r="C5502" t="str">
        <f t="shared" si="85"/>
        <v>TMDaşoguz</v>
      </c>
    </row>
    <row r="5503" spans="1:3">
      <c r="A5503" t="s">
        <v>11179</v>
      </c>
      <c r="B5503" t="s">
        <v>11180</v>
      </c>
      <c r="C5503" t="str">
        <f t="shared" si="85"/>
        <v>TMLebap</v>
      </c>
    </row>
    <row r="5504" spans="1:3">
      <c r="A5504" t="s">
        <v>11181</v>
      </c>
      <c r="B5504" t="s">
        <v>11182</v>
      </c>
      <c r="C5504" t="str">
        <f t="shared" si="85"/>
        <v>TMMary</v>
      </c>
    </row>
    <row r="5505" spans="1:3">
      <c r="A5505" t="s">
        <v>11217</v>
      </c>
      <c r="B5505" t="s">
        <v>11218</v>
      </c>
      <c r="C5505" t="str">
        <f t="shared" si="85"/>
        <v>TNTunis</v>
      </c>
    </row>
    <row r="5506" spans="1:3">
      <c r="A5506" t="s">
        <v>11187</v>
      </c>
      <c r="B5506" t="s">
        <v>11188</v>
      </c>
      <c r="C5506" t="str">
        <f t="shared" si="85"/>
        <v>TNL'Ariana</v>
      </c>
    </row>
    <row r="5507" spans="1:3">
      <c r="A5507" t="s">
        <v>11207</v>
      </c>
      <c r="B5507" t="s">
        <v>11208</v>
      </c>
      <c r="C5507" t="str">
        <f t="shared" ref="C5507:C5570" si="86">LEFT(A5507,2)&amp;B5507</f>
        <v>TNBen Arous</v>
      </c>
    </row>
    <row r="5508" spans="1:3">
      <c r="A5508" t="s">
        <v>11219</v>
      </c>
      <c r="B5508" t="s">
        <v>11220</v>
      </c>
      <c r="C5508" t="str">
        <f t="shared" si="86"/>
        <v>TNLa Manouba</v>
      </c>
    </row>
    <row r="5509" spans="1:3">
      <c r="A5509" t="s">
        <v>11189</v>
      </c>
      <c r="B5509" t="s">
        <v>11190</v>
      </c>
      <c r="C5509" t="str">
        <f t="shared" si="86"/>
        <v>TNNabeul</v>
      </c>
    </row>
    <row r="5510" spans="1:3">
      <c r="A5510" t="s">
        <v>11229</v>
      </c>
      <c r="B5510" t="s">
        <v>11230</v>
      </c>
      <c r="C5510" t="str">
        <f t="shared" si="86"/>
        <v>TNZaghouan</v>
      </c>
    </row>
    <row r="5511" spans="1:3">
      <c r="A5511" t="s">
        <v>11201</v>
      </c>
      <c r="B5511" t="s">
        <v>11202</v>
      </c>
      <c r="C5511" t="str">
        <f t="shared" si="86"/>
        <v>TNBizerte</v>
      </c>
    </row>
    <row r="5512" spans="1:3">
      <c r="A5512" t="s">
        <v>11221</v>
      </c>
      <c r="B5512" t="s">
        <v>11222</v>
      </c>
      <c r="C5512" t="str">
        <f t="shared" si="86"/>
        <v>TNBéja</v>
      </c>
    </row>
    <row r="5513" spans="1:3">
      <c r="A5513" t="s">
        <v>11231</v>
      </c>
      <c r="B5513" t="s">
        <v>11232</v>
      </c>
      <c r="C5513" t="str">
        <f t="shared" si="86"/>
        <v>TNJendouba</v>
      </c>
    </row>
    <row r="5514" spans="1:3">
      <c r="A5514" t="s">
        <v>11233</v>
      </c>
      <c r="B5514" t="s">
        <v>11234</v>
      </c>
      <c r="C5514" t="str">
        <f t="shared" si="86"/>
        <v>TNLe Kef</v>
      </c>
    </row>
    <row r="5515" spans="1:3">
      <c r="A5515" t="s">
        <v>11193</v>
      </c>
      <c r="B5515" t="s">
        <v>11194</v>
      </c>
      <c r="C5515" t="str">
        <f t="shared" si="86"/>
        <v>TNSiliana</v>
      </c>
    </row>
    <row r="5516" spans="1:3">
      <c r="A5516" t="s">
        <v>11195</v>
      </c>
      <c r="B5516" t="s">
        <v>11196</v>
      </c>
      <c r="C5516" t="str">
        <f t="shared" si="86"/>
        <v>TNKairouan</v>
      </c>
    </row>
    <row r="5517" spans="1:3">
      <c r="A5517" t="s">
        <v>11209</v>
      </c>
      <c r="B5517" t="s">
        <v>11210</v>
      </c>
      <c r="C5517" t="str">
        <f t="shared" si="86"/>
        <v>TNKasserine</v>
      </c>
    </row>
    <row r="5518" spans="1:3">
      <c r="A5518" t="s">
        <v>11211</v>
      </c>
      <c r="B5518" t="s">
        <v>11212</v>
      </c>
      <c r="C5518" t="str">
        <f t="shared" si="86"/>
        <v>TNSidi Bouzid</v>
      </c>
    </row>
    <row r="5519" spans="1:3">
      <c r="A5519" t="s">
        <v>11203</v>
      </c>
      <c r="B5519" t="s">
        <v>11204</v>
      </c>
      <c r="C5519" t="str">
        <f t="shared" si="86"/>
        <v>TNSousse</v>
      </c>
    </row>
    <row r="5520" spans="1:3">
      <c r="A5520" t="s">
        <v>11197</v>
      </c>
      <c r="B5520" t="s">
        <v>11198</v>
      </c>
      <c r="C5520" t="str">
        <f t="shared" si="86"/>
        <v>TNMonastir</v>
      </c>
    </row>
    <row r="5521" spans="1:3">
      <c r="A5521" t="s">
        <v>11213</v>
      </c>
      <c r="B5521" t="s">
        <v>11214</v>
      </c>
      <c r="C5521" t="str">
        <f t="shared" si="86"/>
        <v>TNMahdia</v>
      </c>
    </row>
    <row r="5522" spans="1:3">
      <c r="A5522" t="s">
        <v>11223</v>
      </c>
      <c r="B5522" t="s">
        <v>11224</v>
      </c>
      <c r="C5522" t="str">
        <f t="shared" si="86"/>
        <v>TNSfax</v>
      </c>
    </row>
    <row r="5523" spans="1:3">
      <c r="A5523" t="s">
        <v>11205</v>
      </c>
      <c r="B5523" t="s">
        <v>11206</v>
      </c>
      <c r="C5523" t="str">
        <f t="shared" si="86"/>
        <v>TNGafsa</v>
      </c>
    </row>
    <row r="5524" spans="1:3">
      <c r="A5524" t="s">
        <v>11191</v>
      </c>
      <c r="B5524" t="s">
        <v>11192</v>
      </c>
      <c r="C5524" t="str">
        <f t="shared" si="86"/>
        <v>TNTozeur</v>
      </c>
    </row>
    <row r="5525" spans="1:3">
      <c r="A5525" t="s">
        <v>11215</v>
      </c>
      <c r="B5525" t="s">
        <v>11216</v>
      </c>
      <c r="C5525" t="str">
        <f t="shared" si="86"/>
        <v>TNKébili</v>
      </c>
    </row>
    <row r="5526" spans="1:3">
      <c r="A5526" t="s">
        <v>11225</v>
      </c>
      <c r="B5526" t="s">
        <v>11226</v>
      </c>
      <c r="C5526" t="str">
        <f t="shared" si="86"/>
        <v>TNGabès</v>
      </c>
    </row>
    <row r="5527" spans="1:3">
      <c r="A5527" t="s">
        <v>11227</v>
      </c>
      <c r="B5527" t="s">
        <v>11228</v>
      </c>
      <c r="C5527" t="str">
        <f t="shared" si="86"/>
        <v>TNMédenine</v>
      </c>
    </row>
    <row r="5528" spans="1:3">
      <c r="A5528" t="s">
        <v>11199</v>
      </c>
      <c r="B5528" t="s">
        <v>11200</v>
      </c>
      <c r="C5528" t="str">
        <f t="shared" si="86"/>
        <v>TNTataouine</v>
      </c>
    </row>
    <row r="5529" spans="1:3">
      <c r="A5529" t="s">
        <v>11235</v>
      </c>
      <c r="B5529" t="s">
        <v>11236</v>
      </c>
      <c r="C5529" t="str">
        <f t="shared" si="86"/>
        <v>TO'Eua</v>
      </c>
    </row>
    <row r="5530" spans="1:3">
      <c r="A5530" t="s">
        <v>11235</v>
      </c>
      <c r="B5530" t="s">
        <v>11236</v>
      </c>
      <c r="C5530" t="str">
        <f t="shared" si="86"/>
        <v>TO'Eua</v>
      </c>
    </row>
    <row r="5531" spans="1:3">
      <c r="A5531" t="s">
        <v>11239</v>
      </c>
      <c r="B5531" t="s">
        <v>11240</v>
      </c>
      <c r="C5531" t="str">
        <f t="shared" si="86"/>
        <v>TOHa'apai</v>
      </c>
    </row>
    <row r="5532" spans="1:3">
      <c r="A5532" t="s">
        <v>11239</v>
      </c>
      <c r="B5532" t="s">
        <v>11240</v>
      </c>
      <c r="C5532" t="str">
        <f t="shared" si="86"/>
        <v>TOHa'apai</v>
      </c>
    </row>
    <row r="5533" spans="1:3">
      <c r="A5533" t="s">
        <v>11241</v>
      </c>
      <c r="B5533" t="s">
        <v>11242</v>
      </c>
      <c r="C5533" t="str">
        <f t="shared" si="86"/>
        <v>TONiuas</v>
      </c>
    </row>
    <row r="5534" spans="1:3">
      <c r="A5534" t="s">
        <v>11241</v>
      </c>
      <c r="B5534" t="s">
        <v>11242</v>
      </c>
      <c r="C5534" t="str">
        <f t="shared" si="86"/>
        <v>TONiuas</v>
      </c>
    </row>
    <row r="5535" spans="1:3">
      <c r="A5535" t="s">
        <v>11243</v>
      </c>
      <c r="B5535" t="s">
        <v>11244</v>
      </c>
      <c r="C5535" t="str">
        <f t="shared" si="86"/>
        <v>TOTongatapu</v>
      </c>
    </row>
    <row r="5536" spans="1:3">
      <c r="A5536" t="s">
        <v>11243</v>
      </c>
      <c r="B5536" t="s">
        <v>11244</v>
      </c>
      <c r="C5536" t="str">
        <f t="shared" si="86"/>
        <v>TOTongatapu</v>
      </c>
    </row>
    <row r="5537" spans="1:3">
      <c r="A5537" t="s">
        <v>11237</v>
      </c>
      <c r="B5537" t="s">
        <v>11238</v>
      </c>
      <c r="C5537" t="str">
        <f t="shared" si="86"/>
        <v>TOVava'u</v>
      </c>
    </row>
    <row r="5538" spans="1:3">
      <c r="A5538" t="s">
        <v>11237</v>
      </c>
      <c r="B5538" t="s">
        <v>11238</v>
      </c>
      <c r="C5538" t="str">
        <f t="shared" si="86"/>
        <v>TOVava'u</v>
      </c>
    </row>
    <row r="5539" spans="1:3">
      <c r="A5539" t="s">
        <v>11325</v>
      </c>
      <c r="B5539" t="s">
        <v>11326</v>
      </c>
      <c r="C5539" t="str">
        <f t="shared" si="86"/>
        <v>TRAdana</v>
      </c>
    </row>
    <row r="5540" spans="1:3">
      <c r="A5540" t="s">
        <v>11287</v>
      </c>
      <c r="B5540" t="s">
        <v>11288</v>
      </c>
      <c r="C5540" t="str">
        <f t="shared" si="86"/>
        <v>TRAdıyaman</v>
      </c>
    </row>
    <row r="5541" spans="1:3">
      <c r="A5541" t="s">
        <v>11263</v>
      </c>
      <c r="B5541" t="s">
        <v>11264</v>
      </c>
      <c r="C5541" t="str">
        <f t="shared" si="86"/>
        <v>TRAfyonkarahisar</v>
      </c>
    </row>
    <row r="5542" spans="1:3">
      <c r="A5542" t="s">
        <v>11365</v>
      </c>
      <c r="B5542" t="s">
        <v>11366</v>
      </c>
      <c r="C5542" t="str">
        <f t="shared" si="86"/>
        <v>TRAğrı</v>
      </c>
    </row>
    <row r="5543" spans="1:3">
      <c r="A5543" t="s">
        <v>11289</v>
      </c>
      <c r="B5543" t="s">
        <v>11290</v>
      </c>
      <c r="C5543" t="str">
        <f t="shared" si="86"/>
        <v>TRAmasya</v>
      </c>
    </row>
    <row r="5544" spans="1:3">
      <c r="A5544" t="s">
        <v>11367</v>
      </c>
      <c r="B5544" t="s">
        <v>11368</v>
      </c>
      <c r="C5544" t="str">
        <f t="shared" si="86"/>
        <v>TRAnkara</v>
      </c>
    </row>
    <row r="5545" spans="1:3">
      <c r="A5545" t="s">
        <v>11369</v>
      </c>
      <c r="B5545" t="s">
        <v>11370</v>
      </c>
      <c r="C5545" t="str">
        <f t="shared" si="86"/>
        <v>TRAntalya</v>
      </c>
    </row>
    <row r="5546" spans="1:3">
      <c r="A5546" t="s">
        <v>11265</v>
      </c>
      <c r="B5546" t="s">
        <v>11266</v>
      </c>
      <c r="C5546" t="str">
        <f t="shared" si="86"/>
        <v>TRArtvin</v>
      </c>
    </row>
    <row r="5547" spans="1:3">
      <c r="A5547" t="s">
        <v>11371</v>
      </c>
      <c r="B5547" t="s">
        <v>11372</v>
      </c>
      <c r="C5547" t="str">
        <f t="shared" si="86"/>
        <v>TRAydın</v>
      </c>
    </row>
    <row r="5548" spans="1:3">
      <c r="A5548" t="s">
        <v>11391</v>
      </c>
      <c r="B5548" t="s">
        <v>11392</v>
      </c>
      <c r="C5548" t="str">
        <f t="shared" si="86"/>
        <v>TRBalıkesir</v>
      </c>
    </row>
    <row r="5549" spans="1:3">
      <c r="A5549" t="s">
        <v>11291</v>
      </c>
      <c r="B5549" t="s">
        <v>11292</v>
      </c>
      <c r="C5549" t="str">
        <f t="shared" si="86"/>
        <v>TRBilecik</v>
      </c>
    </row>
    <row r="5550" spans="1:3">
      <c r="A5550" t="s">
        <v>11373</v>
      </c>
      <c r="B5550" t="s">
        <v>11374</v>
      </c>
      <c r="C5550" t="str">
        <f t="shared" si="86"/>
        <v>TRBingöl</v>
      </c>
    </row>
    <row r="5551" spans="1:3">
      <c r="A5551" t="s">
        <v>11293</v>
      </c>
      <c r="B5551" t="s">
        <v>11294</v>
      </c>
      <c r="C5551" t="str">
        <f t="shared" si="86"/>
        <v>TRBitlis</v>
      </c>
    </row>
    <row r="5552" spans="1:3">
      <c r="A5552" t="s">
        <v>11309</v>
      </c>
      <c r="B5552" t="s">
        <v>11310</v>
      </c>
      <c r="C5552" t="str">
        <f t="shared" si="86"/>
        <v>TRBolu</v>
      </c>
    </row>
    <row r="5553" spans="1:3">
      <c r="A5553" t="s">
        <v>11267</v>
      </c>
      <c r="B5553" t="s">
        <v>11268</v>
      </c>
      <c r="C5553" t="str">
        <f t="shared" si="86"/>
        <v>TRBurdur</v>
      </c>
    </row>
    <row r="5554" spans="1:3">
      <c r="A5554" t="s">
        <v>11327</v>
      </c>
      <c r="B5554" t="s">
        <v>11328</v>
      </c>
      <c r="C5554" t="str">
        <f t="shared" si="86"/>
        <v>TRBursa</v>
      </c>
    </row>
    <row r="5555" spans="1:3">
      <c r="A5555" t="s">
        <v>11295</v>
      </c>
      <c r="B5555" t="s">
        <v>11296</v>
      </c>
      <c r="C5555" t="str">
        <f t="shared" si="86"/>
        <v>TRÇanakkale</v>
      </c>
    </row>
    <row r="5556" spans="1:3">
      <c r="A5556" t="s">
        <v>11393</v>
      </c>
      <c r="B5556" t="s">
        <v>11394</v>
      </c>
      <c r="C5556" t="str">
        <f t="shared" si="86"/>
        <v>TRÇankırı</v>
      </c>
    </row>
    <row r="5557" spans="1:3">
      <c r="A5557" t="s">
        <v>11329</v>
      </c>
      <c r="B5557" t="s">
        <v>11330</v>
      </c>
      <c r="C5557" t="str">
        <f t="shared" si="86"/>
        <v>TRÇorum</v>
      </c>
    </row>
    <row r="5558" spans="1:3">
      <c r="A5558" t="s">
        <v>11331</v>
      </c>
      <c r="B5558" t="s">
        <v>11332</v>
      </c>
      <c r="C5558" t="str">
        <f t="shared" si="86"/>
        <v>TRDenizli</v>
      </c>
    </row>
    <row r="5559" spans="1:3">
      <c r="A5559" t="s">
        <v>11333</v>
      </c>
      <c r="B5559" t="s">
        <v>11334</v>
      </c>
      <c r="C5559" t="str">
        <f t="shared" si="86"/>
        <v>TRDiyarbakır</v>
      </c>
    </row>
    <row r="5560" spans="1:3">
      <c r="A5560" t="s">
        <v>11269</v>
      </c>
      <c r="B5560" t="s">
        <v>11270</v>
      </c>
      <c r="C5560" t="str">
        <f t="shared" si="86"/>
        <v>TREdirne</v>
      </c>
    </row>
    <row r="5561" spans="1:3">
      <c r="A5561" t="s">
        <v>11375</v>
      </c>
      <c r="B5561" t="s">
        <v>11376</v>
      </c>
      <c r="C5561" t="str">
        <f t="shared" si="86"/>
        <v>TRElazığ</v>
      </c>
    </row>
    <row r="5562" spans="1:3">
      <c r="A5562" t="s">
        <v>11335</v>
      </c>
      <c r="B5562" t="s">
        <v>11336</v>
      </c>
      <c r="C5562" t="str">
        <f t="shared" si="86"/>
        <v>TRErzincan</v>
      </c>
    </row>
    <row r="5563" spans="1:3">
      <c r="A5563" t="s">
        <v>11271</v>
      </c>
      <c r="B5563" t="s">
        <v>11272</v>
      </c>
      <c r="C5563" t="str">
        <f t="shared" si="86"/>
        <v>TRErzurum</v>
      </c>
    </row>
    <row r="5564" spans="1:3">
      <c r="A5564" t="s">
        <v>11377</v>
      </c>
      <c r="B5564" t="s">
        <v>11378</v>
      </c>
      <c r="C5564" t="str">
        <f t="shared" si="86"/>
        <v>TREskişehir</v>
      </c>
    </row>
    <row r="5565" spans="1:3">
      <c r="A5565" t="s">
        <v>11273</v>
      </c>
      <c r="B5565" t="s">
        <v>11274</v>
      </c>
      <c r="C5565" t="str">
        <f t="shared" si="86"/>
        <v>TRGaziantep</v>
      </c>
    </row>
    <row r="5566" spans="1:3">
      <c r="A5566" t="s">
        <v>11337</v>
      </c>
      <c r="B5566" t="s">
        <v>11338</v>
      </c>
      <c r="C5566" t="str">
        <f t="shared" si="86"/>
        <v>TRGiresun</v>
      </c>
    </row>
    <row r="5567" spans="1:3">
      <c r="A5567" t="s">
        <v>11275</v>
      </c>
      <c r="B5567" t="s">
        <v>11276</v>
      </c>
      <c r="C5567" t="str">
        <f t="shared" si="86"/>
        <v>TRGümüşhane</v>
      </c>
    </row>
    <row r="5568" spans="1:3">
      <c r="A5568" t="s">
        <v>11395</v>
      </c>
      <c r="B5568" t="s">
        <v>11396</v>
      </c>
      <c r="C5568" t="str">
        <f t="shared" si="86"/>
        <v>TRHakkâri</v>
      </c>
    </row>
    <row r="5569" spans="1:3">
      <c r="A5569" t="s">
        <v>11397</v>
      </c>
      <c r="B5569" t="s">
        <v>11398</v>
      </c>
      <c r="C5569" t="str">
        <f t="shared" si="86"/>
        <v>TRHatay</v>
      </c>
    </row>
    <row r="5570" spans="1:3">
      <c r="A5570" t="s">
        <v>11399</v>
      </c>
      <c r="B5570" t="s">
        <v>11400</v>
      </c>
      <c r="C5570" t="str">
        <f t="shared" si="86"/>
        <v>TRIsparta</v>
      </c>
    </row>
    <row r="5571" spans="1:3">
      <c r="A5571" t="s">
        <v>11339</v>
      </c>
      <c r="B5571" t="s">
        <v>11340</v>
      </c>
      <c r="C5571" t="str">
        <f t="shared" ref="C5571:C5634" si="87">LEFT(A5571,2)&amp;B5571</f>
        <v>TRMersin</v>
      </c>
    </row>
    <row r="5572" spans="1:3">
      <c r="A5572" t="s">
        <v>11245</v>
      </c>
      <c r="B5572" t="s">
        <v>11246</v>
      </c>
      <c r="C5572" t="str">
        <f t="shared" si="87"/>
        <v>TRİstanbul</v>
      </c>
    </row>
    <row r="5573" spans="1:3">
      <c r="A5573" t="s">
        <v>11401</v>
      </c>
      <c r="B5573" t="s">
        <v>11402</v>
      </c>
      <c r="C5573" t="str">
        <f t="shared" si="87"/>
        <v>TRİzmir</v>
      </c>
    </row>
    <row r="5574" spans="1:3">
      <c r="A5574" t="s">
        <v>11379</v>
      </c>
      <c r="B5574" t="s">
        <v>11380</v>
      </c>
      <c r="C5574" t="str">
        <f t="shared" si="87"/>
        <v>TRKars</v>
      </c>
    </row>
    <row r="5575" spans="1:3">
      <c r="A5575" t="s">
        <v>11403</v>
      </c>
      <c r="B5575" t="s">
        <v>11404</v>
      </c>
      <c r="C5575" t="str">
        <f t="shared" si="87"/>
        <v>TRKastamonu</v>
      </c>
    </row>
    <row r="5576" spans="1:3">
      <c r="A5576" t="s">
        <v>11311</v>
      </c>
      <c r="B5576" t="s">
        <v>11312</v>
      </c>
      <c r="C5576" t="str">
        <f t="shared" si="87"/>
        <v>TRKayseri</v>
      </c>
    </row>
    <row r="5577" spans="1:3">
      <c r="A5577" t="s">
        <v>11349</v>
      </c>
      <c r="B5577" t="s">
        <v>11350</v>
      </c>
      <c r="C5577" t="str">
        <f t="shared" si="87"/>
        <v>TRKırklareli</v>
      </c>
    </row>
    <row r="5578" spans="1:3">
      <c r="A5578" t="s">
        <v>11277</v>
      </c>
      <c r="B5578" t="s">
        <v>11278</v>
      </c>
      <c r="C5578" t="str">
        <f t="shared" si="87"/>
        <v>TRKırşehir</v>
      </c>
    </row>
    <row r="5579" spans="1:3">
      <c r="A5579" t="s">
        <v>11313</v>
      </c>
      <c r="B5579" t="s">
        <v>11314</v>
      </c>
      <c r="C5579" t="str">
        <f t="shared" si="87"/>
        <v>TRKocaeli</v>
      </c>
    </row>
    <row r="5580" spans="1:3">
      <c r="A5580" t="s">
        <v>11381</v>
      </c>
      <c r="B5580" t="s">
        <v>11382</v>
      </c>
      <c r="C5580" t="str">
        <f t="shared" si="87"/>
        <v>TRKonya</v>
      </c>
    </row>
    <row r="5581" spans="1:3">
      <c r="A5581" t="s">
        <v>11297</v>
      </c>
      <c r="B5581" t="s">
        <v>11298</v>
      </c>
      <c r="C5581" t="str">
        <f t="shared" si="87"/>
        <v>TRKütahya</v>
      </c>
    </row>
    <row r="5582" spans="1:3">
      <c r="A5582" t="s">
        <v>11315</v>
      </c>
      <c r="B5582" t="s">
        <v>11316</v>
      </c>
      <c r="C5582" t="str">
        <f t="shared" si="87"/>
        <v>TRMalatya</v>
      </c>
    </row>
    <row r="5583" spans="1:3">
      <c r="A5583" t="s">
        <v>11279</v>
      </c>
      <c r="B5583" t="s">
        <v>11280</v>
      </c>
      <c r="C5583" t="str">
        <f t="shared" si="87"/>
        <v>TRManisa</v>
      </c>
    </row>
    <row r="5584" spans="1:3">
      <c r="A5584" t="s">
        <v>11341</v>
      </c>
      <c r="B5584" t="s">
        <v>11342</v>
      </c>
      <c r="C5584" t="str">
        <f t="shared" si="87"/>
        <v>TRKahramanmaraş</v>
      </c>
    </row>
    <row r="5585" spans="1:3">
      <c r="A5585" t="s">
        <v>11247</v>
      </c>
      <c r="B5585" t="s">
        <v>11248</v>
      </c>
      <c r="C5585" t="str">
        <f t="shared" si="87"/>
        <v>TRMardin</v>
      </c>
    </row>
    <row r="5586" spans="1:3">
      <c r="A5586" t="s">
        <v>11383</v>
      </c>
      <c r="B5586" t="s">
        <v>11384</v>
      </c>
      <c r="C5586" t="str">
        <f t="shared" si="87"/>
        <v>TRMuğla</v>
      </c>
    </row>
    <row r="5587" spans="1:3">
      <c r="A5587" t="s">
        <v>11249</v>
      </c>
      <c r="B5587" t="s">
        <v>11250</v>
      </c>
      <c r="C5587" t="str">
        <f t="shared" si="87"/>
        <v>TRMuş</v>
      </c>
    </row>
    <row r="5588" spans="1:3">
      <c r="A5588" t="s">
        <v>11351</v>
      </c>
      <c r="B5588" t="s">
        <v>11352</v>
      </c>
      <c r="C5588" t="str">
        <f t="shared" si="87"/>
        <v>TRNevşehir</v>
      </c>
    </row>
    <row r="5589" spans="1:3">
      <c r="A5589" t="s">
        <v>11385</v>
      </c>
      <c r="B5589" t="s">
        <v>11386</v>
      </c>
      <c r="C5589" t="str">
        <f t="shared" si="87"/>
        <v>TRNiğde</v>
      </c>
    </row>
    <row r="5590" spans="1:3">
      <c r="A5590" t="s">
        <v>11299</v>
      </c>
      <c r="B5590" t="s">
        <v>11300</v>
      </c>
      <c r="C5590" t="str">
        <f t="shared" si="87"/>
        <v>TROrdu</v>
      </c>
    </row>
    <row r="5591" spans="1:3">
      <c r="A5591" t="s">
        <v>11353</v>
      </c>
      <c r="B5591" t="s">
        <v>11354</v>
      </c>
      <c r="C5591" t="str">
        <f t="shared" si="87"/>
        <v>TRRize</v>
      </c>
    </row>
    <row r="5592" spans="1:3">
      <c r="A5592" t="s">
        <v>11343</v>
      </c>
      <c r="B5592" t="s">
        <v>11344</v>
      </c>
      <c r="C5592" t="str">
        <f t="shared" si="87"/>
        <v>TRSakarya</v>
      </c>
    </row>
    <row r="5593" spans="1:3">
      <c r="A5593" t="s">
        <v>11355</v>
      </c>
      <c r="B5593" t="s">
        <v>11356</v>
      </c>
      <c r="C5593" t="str">
        <f t="shared" si="87"/>
        <v>TRSamsun</v>
      </c>
    </row>
    <row r="5594" spans="1:3">
      <c r="A5594" t="s">
        <v>11281</v>
      </c>
      <c r="B5594" t="s">
        <v>11282</v>
      </c>
      <c r="C5594" t="str">
        <f t="shared" si="87"/>
        <v>TRSiirt</v>
      </c>
    </row>
    <row r="5595" spans="1:3">
      <c r="A5595" t="s">
        <v>11251</v>
      </c>
      <c r="B5595" t="s">
        <v>11252</v>
      </c>
      <c r="C5595" t="str">
        <f t="shared" si="87"/>
        <v>TRSinop</v>
      </c>
    </row>
    <row r="5596" spans="1:3">
      <c r="A5596" t="s">
        <v>11317</v>
      </c>
      <c r="B5596" t="s">
        <v>11318</v>
      </c>
      <c r="C5596" t="str">
        <f t="shared" si="87"/>
        <v>TRSivas</v>
      </c>
    </row>
    <row r="5597" spans="1:3">
      <c r="A5597" t="s">
        <v>11387</v>
      </c>
      <c r="B5597" t="s">
        <v>11388</v>
      </c>
      <c r="C5597" t="str">
        <f t="shared" si="87"/>
        <v>TRTekirdağ</v>
      </c>
    </row>
    <row r="5598" spans="1:3">
      <c r="A5598" t="s">
        <v>11301</v>
      </c>
      <c r="B5598" t="s">
        <v>11302</v>
      </c>
      <c r="C5598" t="str">
        <f t="shared" si="87"/>
        <v>TRTokat</v>
      </c>
    </row>
    <row r="5599" spans="1:3">
      <c r="A5599" t="s">
        <v>11303</v>
      </c>
      <c r="B5599" t="s">
        <v>11304</v>
      </c>
      <c r="C5599" t="str">
        <f t="shared" si="87"/>
        <v>TRTrabzon</v>
      </c>
    </row>
    <row r="5600" spans="1:3">
      <c r="A5600" t="s">
        <v>11305</v>
      </c>
      <c r="B5600" t="s">
        <v>11306</v>
      </c>
      <c r="C5600" t="str">
        <f t="shared" si="87"/>
        <v>TRTunceli</v>
      </c>
    </row>
    <row r="5601" spans="1:3">
      <c r="A5601" t="s">
        <v>11357</v>
      </c>
      <c r="B5601" t="s">
        <v>11358</v>
      </c>
      <c r="C5601" t="str">
        <f t="shared" si="87"/>
        <v>TRŞanlıurfa</v>
      </c>
    </row>
    <row r="5602" spans="1:3">
      <c r="A5602" t="s">
        <v>11359</v>
      </c>
      <c r="B5602" t="s">
        <v>11360</v>
      </c>
      <c r="C5602" t="str">
        <f t="shared" si="87"/>
        <v>TRUşak</v>
      </c>
    </row>
    <row r="5603" spans="1:3">
      <c r="A5603" t="s">
        <v>11345</v>
      </c>
      <c r="B5603" t="s">
        <v>11346</v>
      </c>
      <c r="C5603" t="str">
        <f t="shared" si="87"/>
        <v>TRVan</v>
      </c>
    </row>
    <row r="5604" spans="1:3">
      <c r="A5604" t="s">
        <v>11253</v>
      </c>
      <c r="B5604" t="s">
        <v>11254</v>
      </c>
      <c r="C5604" t="str">
        <f t="shared" si="87"/>
        <v>TRYozgat</v>
      </c>
    </row>
    <row r="5605" spans="1:3">
      <c r="A5605" t="s">
        <v>11283</v>
      </c>
      <c r="B5605" t="s">
        <v>11284</v>
      </c>
      <c r="C5605" t="str">
        <f t="shared" si="87"/>
        <v>TRZonguldak</v>
      </c>
    </row>
    <row r="5606" spans="1:3">
      <c r="A5606" t="s">
        <v>11319</v>
      </c>
      <c r="B5606" t="s">
        <v>11320</v>
      </c>
      <c r="C5606" t="str">
        <f t="shared" si="87"/>
        <v>TRAksaray</v>
      </c>
    </row>
    <row r="5607" spans="1:3">
      <c r="A5607" t="s">
        <v>11255</v>
      </c>
      <c r="B5607" t="s">
        <v>11256</v>
      </c>
      <c r="C5607" t="str">
        <f t="shared" si="87"/>
        <v>TRBayburt</v>
      </c>
    </row>
    <row r="5608" spans="1:3">
      <c r="A5608" t="s">
        <v>11285</v>
      </c>
      <c r="B5608" t="s">
        <v>11286</v>
      </c>
      <c r="C5608" t="str">
        <f t="shared" si="87"/>
        <v>TRKaraman</v>
      </c>
    </row>
    <row r="5609" spans="1:3">
      <c r="A5609" t="s">
        <v>11321</v>
      </c>
      <c r="B5609" t="s">
        <v>11322</v>
      </c>
      <c r="C5609" t="str">
        <f t="shared" si="87"/>
        <v>TRKırıkkale</v>
      </c>
    </row>
    <row r="5610" spans="1:3">
      <c r="A5610" t="s">
        <v>11347</v>
      </c>
      <c r="B5610" t="s">
        <v>11348</v>
      </c>
      <c r="C5610" t="str">
        <f t="shared" si="87"/>
        <v>TRBatman</v>
      </c>
    </row>
    <row r="5611" spans="1:3">
      <c r="A5611" t="s">
        <v>11323</v>
      </c>
      <c r="B5611" t="s">
        <v>11324</v>
      </c>
      <c r="C5611" t="str">
        <f t="shared" si="87"/>
        <v>TRŞırnak</v>
      </c>
    </row>
    <row r="5612" spans="1:3">
      <c r="A5612" t="s">
        <v>11405</v>
      </c>
      <c r="B5612" t="s">
        <v>11406</v>
      </c>
      <c r="C5612" t="str">
        <f t="shared" si="87"/>
        <v>TRBartın</v>
      </c>
    </row>
    <row r="5613" spans="1:3">
      <c r="A5613" t="s">
        <v>11257</v>
      </c>
      <c r="B5613" t="s">
        <v>11258</v>
      </c>
      <c r="C5613" t="str">
        <f t="shared" si="87"/>
        <v>TRArdahan</v>
      </c>
    </row>
    <row r="5614" spans="1:3">
      <c r="A5614" t="s">
        <v>11361</v>
      </c>
      <c r="B5614" t="s">
        <v>11362</v>
      </c>
      <c r="C5614" t="str">
        <f t="shared" si="87"/>
        <v>TRIğdır</v>
      </c>
    </row>
    <row r="5615" spans="1:3">
      <c r="A5615" t="s">
        <v>11259</v>
      </c>
      <c r="B5615" t="s">
        <v>11260</v>
      </c>
      <c r="C5615" t="str">
        <f t="shared" si="87"/>
        <v>TRYalova</v>
      </c>
    </row>
    <row r="5616" spans="1:3">
      <c r="A5616" t="s">
        <v>11261</v>
      </c>
      <c r="B5616" t="s">
        <v>11262</v>
      </c>
      <c r="C5616" t="str">
        <f t="shared" si="87"/>
        <v>TRKarabük</v>
      </c>
    </row>
    <row r="5617" spans="1:3">
      <c r="A5617" t="s">
        <v>11389</v>
      </c>
      <c r="B5617" t="s">
        <v>11390</v>
      </c>
      <c r="C5617" t="str">
        <f t="shared" si="87"/>
        <v>TRKilis</v>
      </c>
    </row>
    <row r="5618" spans="1:3">
      <c r="A5618" t="s">
        <v>11307</v>
      </c>
      <c r="B5618" t="s">
        <v>11308</v>
      </c>
      <c r="C5618" t="str">
        <f t="shared" si="87"/>
        <v>TROsmaniye</v>
      </c>
    </row>
    <row r="5619" spans="1:3">
      <c r="A5619" t="s">
        <v>11363</v>
      </c>
      <c r="B5619" t="s">
        <v>11364</v>
      </c>
      <c r="C5619" t="str">
        <f t="shared" si="87"/>
        <v>TRDüzce</v>
      </c>
    </row>
    <row r="5620" spans="1:3">
      <c r="A5620" t="s">
        <v>11407</v>
      </c>
      <c r="B5620" t="s">
        <v>11408</v>
      </c>
      <c r="C5620" t="str">
        <f t="shared" si="87"/>
        <v>TTArima</v>
      </c>
    </row>
    <row r="5621" spans="1:3">
      <c r="A5621" t="s">
        <v>11435</v>
      </c>
      <c r="B5621" t="s">
        <v>11436</v>
      </c>
      <c r="C5621" t="str">
        <f t="shared" si="87"/>
        <v>TTChaguanas</v>
      </c>
    </row>
    <row r="5622" spans="1:3">
      <c r="A5622" t="s">
        <v>11427</v>
      </c>
      <c r="B5622" t="s">
        <v>11428</v>
      </c>
      <c r="C5622" t="str">
        <f t="shared" si="87"/>
        <v>TTPort of Spain</v>
      </c>
    </row>
    <row r="5623" spans="1:3">
      <c r="A5623" t="s">
        <v>11411</v>
      </c>
      <c r="B5623" t="s">
        <v>11412</v>
      </c>
      <c r="C5623" t="str">
        <f t="shared" si="87"/>
        <v>TTPoint Fortin</v>
      </c>
    </row>
    <row r="5624" spans="1:3">
      <c r="A5624" t="s">
        <v>11429</v>
      </c>
      <c r="B5624" t="s">
        <v>11430</v>
      </c>
      <c r="C5624" t="str">
        <f t="shared" si="87"/>
        <v>TTSan Fernando</v>
      </c>
    </row>
    <row r="5625" spans="1:3">
      <c r="A5625" t="s">
        <v>11415</v>
      </c>
      <c r="B5625" t="s">
        <v>11416</v>
      </c>
      <c r="C5625" t="str">
        <f t="shared" si="87"/>
        <v>TTCouva-Tabaquite-Talparo</v>
      </c>
    </row>
    <row r="5626" spans="1:3">
      <c r="A5626" t="s">
        <v>11409</v>
      </c>
      <c r="B5626" t="s">
        <v>11410</v>
      </c>
      <c r="C5626" t="str">
        <f t="shared" si="87"/>
        <v>TTDiego Martin</v>
      </c>
    </row>
    <row r="5627" spans="1:3">
      <c r="A5627" t="s">
        <v>11433</v>
      </c>
      <c r="B5627" t="s">
        <v>11434</v>
      </c>
      <c r="C5627" t="str">
        <f t="shared" si="87"/>
        <v>TTMayaro-Rio Claro</v>
      </c>
    </row>
    <row r="5628" spans="1:3">
      <c r="A5628" t="s">
        <v>11421</v>
      </c>
      <c r="B5628" t="s">
        <v>11422</v>
      </c>
      <c r="C5628" t="str">
        <f t="shared" si="87"/>
        <v>TTPenal-Debe</v>
      </c>
    </row>
    <row r="5629" spans="1:3">
      <c r="A5629" t="s">
        <v>11417</v>
      </c>
      <c r="B5629" t="s">
        <v>11418</v>
      </c>
      <c r="C5629" t="str">
        <f t="shared" si="87"/>
        <v>TTPrinces Town</v>
      </c>
    </row>
    <row r="5630" spans="1:3">
      <c r="A5630" t="s">
        <v>11425</v>
      </c>
      <c r="B5630" t="s">
        <v>11426</v>
      </c>
      <c r="C5630" t="str">
        <f t="shared" si="87"/>
        <v>TTSangre Grande</v>
      </c>
    </row>
    <row r="5631" spans="1:3">
      <c r="A5631" t="s">
        <v>11423</v>
      </c>
      <c r="B5631" t="s">
        <v>11424</v>
      </c>
      <c r="C5631" t="str">
        <f t="shared" si="87"/>
        <v>TTSiparia</v>
      </c>
    </row>
    <row r="5632" spans="1:3">
      <c r="A5632" t="s">
        <v>11419</v>
      </c>
      <c r="B5632" t="s">
        <v>11420</v>
      </c>
      <c r="C5632" t="str">
        <f t="shared" si="87"/>
        <v>TTSan Juan-Laventille</v>
      </c>
    </row>
    <row r="5633" spans="1:3">
      <c r="A5633" t="s">
        <v>11413</v>
      </c>
      <c r="B5633" t="s">
        <v>11414</v>
      </c>
      <c r="C5633" t="str">
        <f t="shared" si="87"/>
        <v>TTTunapuna-Piarco</v>
      </c>
    </row>
    <row r="5634" spans="1:3">
      <c r="A5634" t="s">
        <v>11431</v>
      </c>
      <c r="B5634" t="s">
        <v>11432</v>
      </c>
      <c r="C5634" t="str">
        <f t="shared" si="87"/>
        <v>TTTobago</v>
      </c>
    </row>
    <row r="5635" spans="1:3">
      <c r="A5635" t="s">
        <v>11446</v>
      </c>
      <c r="B5635" t="s">
        <v>11447</v>
      </c>
      <c r="C5635" t="str">
        <f t="shared" ref="C5635:C5698" si="88">LEFT(A5635,2)&amp;B5635</f>
        <v>TVNiutao</v>
      </c>
    </row>
    <row r="5636" spans="1:3">
      <c r="A5636" t="s">
        <v>11441</v>
      </c>
      <c r="B5636" t="s">
        <v>11442</v>
      </c>
      <c r="C5636" t="str">
        <f t="shared" si="88"/>
        <v>TVNukufetau</v>
      </c>
    </row>
    <row r="5637" spans="1:3">
      <c r="A5637" t="s">
        <v>11450</v>
      </c>
      <c r="B5637" t="s">
        <v>11451</v>
      </c>
      <c r="C5637" t="str">
        <f t="shared" si="88"/>
        <v>TVNukulaelae</v>
      </c>
    </row>
    <row r="5638" spans="1:3">
      <c r="A5638" t="s">
        <v>11439</v>
      </c>
      <c r="B5638" t="s">
        <v>11440</v>
      </c>
      <c r="C5638" t="str">
        <f t="shared" si="88"/>
        <v>TVNanumea</v>
      </c>
    </row>
    <row r="5639" spans="1:3">
      <c r="A5639" t="s">
        <v>11443</v>
      </c>
      <c r="B5639" t="s">
        <v>12878</v>
      </c>
      <c r="C5639" t="str">
        <f t="shared" si="88"/>
        <v>TVNanumaga</v>
      </c>
    </row>
    <row r="5640" spans="1:3">
      <c r="A5640" t="s">
        <v>11444</v>
      </c>
      <c r="B5640" t="s">
        <v>11445</v>
      </c>
      <c r="C5640" t="str">
        <f t="shared" si="88"/>
        <v>TVNui</v>
      </c>
    </row>
    <row r="5641" spans="1:3">
      <c r="A5641" t="s">
        <v>11448</v>
      </c>
      <c r="B5641" t="s">
        <v>11449</v>
      </c>
      <c r="C5641" t="str">
        <f t="shared" si="88"/>
        <v>TVVaitupu</v>
      </c>
    </row>
    <row r="5642" spans="1:3">
      <c r="A5642" t="s">
        <v>11437</v>
      </c>
      <c r="B5642" t="s">
        <v>11438</v>
      </c>
      <c r="C5642" t="str">
        <f t="shared" si="88"/>
        <v>TVFunafuti</v>
      </c>
    </row>
    <row r="5643" spans="1:3">
      <c r="A5643" t="s">
        <v>11452</v>
      </c>
      <c r="B5643" t="s">
        <v>11453</v>
      </c>
      <c r="C5643" t="str">
        <f t="shared" si="88"/>
        <v>TWChiayi</v>
      </c>
    </row>
    <row r="5644" spans="1:3">
      <c r="A5644" t="s">
        <v>11457</v>
      </c>
      <c r="B5644" t="s">
        <v>11458</v>
      </c>
      <c r="C5644" t="str">
        <f t="shared" si="88"/>
        <v>TWHsinchu</v>
      </c>
    </row>
    <row r="5645" spans="1:3">
      <c r="A5645" t="s">
        <v>11480</v>
      </c>
      <c r="B5645" t="s">
        <v>11481</v>
      </c>
      <c r="C5645" t="str">
        <f t="shared" si="88"/>
        <v>TWKeelung</v>
      </c>
    </row>
    <row r="5646" spans="1:3">
      <c r="A5646" t="s">
        <v>11471</v>
      </c>
      <c r="B5646" t="s">
        <v>11472</v>
      </c>
      <c r="C5646" t="str">
        <f t="shared" si="88"/>
        <v>TWKaohsiung</v>
      </c>
    </row>
    <row r="5647" spans="1:3">
      <c r="A5647" t="s">
        <v>11491</v>
      </c>
      <c r="B5647" t="s">
        <v>11492</v>
      </c>
      <c r="C5647" t="str">
        <f t="shared" si="88"/>
        <v>TWNew Taipei</v>
      </c>
    </row>
    <row r="5648" spans="1:3">
      <c r="A5648" t="s">
        <v>11490</v>
      </c>
      <c r="B5648" t="s">
        <v>1691</v>
      </c>
      <c r="C5648" t="str">
        <f t="shared" si="88"/>
        <v>TWTaoyuan</v>
      </c>
    </row>
    <row r="5649" spans="1:3">
      <c r="A5649" t="s">
        <v>11488</v>
      </c>
      <c r="B5649" t="s">
        <v>11489</v>
      </c>
      <c r="C5649" t="str">
        <f t="shared" si="88"/>
        <v>TWTainan</v>
      </c>
    </row>
    <row r="5650" spans="1:3">
      <c r="A5650" t="s">
        <v>11463</v>
      </c>
      <c r="B5650" t="s">
        <v>11464</v>
      </c>
      <c r="C5650" t="str">
        <f t="shared" si="88"/>
        <v>TWTaipei</v>
      </c>
    </row>
    <row r="5651" spans="1:3">
      <c r="A5651" t="s">
        <v>11486</v>
      </c>
      <c r="B5651" t="s">
        <v>11487</v>
      </c>
      <c r="C5651" t="str">
        <f t="shared" si="88"/>
        <v>TWTaichung</v>
      </c>
    </row>
    <row r="5652" spans="1:3">
      <c r="A5652" t="s">
        <v>11465</v>
      </c>
      <c r="B5652" t="s">
        <v>11466</v>
      </c>
      <c r="C5652" t="str">
        <f t="shared" si="88"/>
        <v>TWChanghua</v>
      </c>
    </row>
    <row r="5653" spans="1:3">
      <c r="A5653" t="s">
        <v>11454</v>
      </c>
      <c r="B5653" t="s">
        <v>11453</v>
      </c>
      <c r="C5653" t="str">
        <f t="shared" si="88"/>
        <v>TWChiayi</v>
      </c>
    </row>
    <row r="5654" spans="1:3">
      <c r="A5654" t="s">
        <v>11477</v>
      </c>
      <c r="B5654" t="s">
        <v>11458</v>
      </c>
      <c r="C5654" t="str">
        <f t="shared" si="88"/>
        <v>TWHsinchu</v>
      </c>
    </row>
    <row r="5655" spans="1:3">
      <c r="A5655" t="s">
        <v>11455</v>
      </c>
      <c r="B5655" t="s">
        <v>11456</v>
      </c>
      <c r="C5655" t="str">
        <f t="shared" si="88"/>
        <v>TWHualien</v>
      </c>
    </row>
    <row r="5656" spans="1:3">
      <c r="A5656" t="s">
        <v>11467</v>
      </c>
      <c r="B5656" t="s">
        <v>11468</v>
      </c>
      <c r="C5656" t="str">
        <f t="shared" si="88"/>
        <v>TWYilan</v>
      </c>
    </row>
    <row r="5657" spans="1:3">
      <c r="A5657" t="s">
        <v>11482</v>
      </c>
      <c r="B5657" t="s">
        <v>11483</v>
      </c>
      <c r="C5657" t="str">
        <f t="shared" si="88"/>
        <v>TWKinmen</v>
      </c>
    </row>
    <row r="5658" spans="1:3">
      <c r="A5658" t="s">
        <v>11484</v>
      </c>
      <c r="B5658" t="s">
        <v>11485</v>
      </c>
      <c r="C5658" t="str">
        <f t="shared" si="88"/>
        <v>TWLienchiang</v>
      </c>
    </row>
    <row r="5659" spans="1:3">
      <c r="A5659" t="s">
        <v>11478</v>
      </c>
      <c r="B5659" t="s">
        <v>11479</v>
      </c>
      <c r="C5659" t="str">
        <f t="shared" si="88"/>
        <v>TWMiaoli</v>
      </c>
    </row>
    <row r="5660" spans="1:3">
      <c r="A5660" t="s">
        <v>11475</v>
      </c>
      <c r="B5660" t="s">
        <v>11476</v>
      </c>
      <c r="C5660" t="str">
        <f t="shared" si="88"/>
        <v>TWNantou</v>
      </c>
    </row>
    <row r="5661" spans="1:3">
      <c r="A5661" t="s">
        <v>11459</v>
      </c>
      <c r="B5661" t="s">
        <v>11460</v>
      </c>
      <c r="C5661" t="str">
        <f t="shared" si="88"/>
        <v>TWPenghu</v>
      </c>
    </row>
    <row r="5662" spans="1:3">
      <c r="A5662" t="s">
        <v>11461</v>
      </c>
      <c r="B5662" t="s">
        <v>11462</v>
      </c>
      <c r="C5662" t="str">
        <f t="shared" si="88"/>
        <v>TWPingtung</v>
      </c>
    </row>
    <row r="5663" spans="1:3">
      <c r="A5663" t="s">
        <v>11473</v>
      </c>
      <c r="B5663" t="s">
        <v>11474</v>
      </c>
      <c r="C5663" t="str">
        <f t="shared" si="88"/>
        <v>TWTaitung</v>
      </c>
    </row>
    <row r="5664" spans="1:3">
      <c r="A5664" t="s">
        <v>11469</v>
      </c>
      <c r="B5664" t="s">
        <v>11470</v>
      </c>
      <c r="C5664" t="str">
        <f t="shared" si="88"/>
        <v>TWYunlin</v>
      </c>
    </row>
    <row r="5665" spans="1:3">
      <c r="A5665" t="s">
        <v>11493</v>
      </c>
      <c r="B5665" t="s">
        <v>11494</v>
      </c>
      <c r="C5665" t="str">
        <f t="shared" si="88"/>
        <v>TZArusha</v>
      </c>
    </row>
    <row r="5666" spans="1:3">
      <c r="A5666" t="s">
        <v>11512</v>
      </c>
      <c r="B5666" t="s">
        <v>11513</v>
      </c>
      <c r="C5666" t="str">
        <f t="shared" si="88"/>
        <v>TZDar es Salaam</v>
      </c>
    </row>
    <row r="5667" spans="1:3">
      <c r="A5667" t="s">
        <v>11529</v>
      </c>
      <c r="B5667" t="s">
        <v>11530</v>
      </c>
      <c r="C5667" t="str">
        <f t="shared" si="88"/>
        <v>TZDodoma</v>
      </c>
    </row>
    <row r="5668" spans="1:3">
      <c r="A5668" t="s">
        <v>11514</v>
      </c>
      <c r="B5668" t="s">
        <v>11515</v>
      </c>
      <c r="C5668" t="str">
        <f t="shared" si="88"/>
        <v>TZIringa</v>
      </c>
    </row>
    <row r="5669" spans="1:3">
      <c r="A5669" t="s">
        <v>11516</v>
      </c>
      <c r="B5669" t="s">
        <v>11517</v>
      </c>
      <c r="C5669" t="str">
        <f t="shared" si="88"/>
        <v>TZKagera</v>
      </c>
    </row>
    <row r="5670" spans="1:3">
      <c r="A5670" t="s">
        <v>11542</v>
      </c>
      <c r="B5670" t="s">
        <v>11544</v>
      </c>
      <c r="C5670" t="str">
        <f t="shared" si="88"/>
        <v>TZPemba North</v>
      </c>
    </row>
    <row r="5671" spans="1:3">
      <c r="A5671" t="s">
        <v>11542</v>
      </c>
      <c r="B5671" t="s">
        <v>11543</v>
      </c>
      <c r="C5671" t="str">
        <f t="shared" si="88"/>
        <v>TZKaskazini Pemba</v>
      </c>
    </row>
    <row r="5672" spans="1:3">
      <c r="A5672" t="s">
        <v>11518</v>
      </c>
      <c r="B5672" t="s">
        <v>11519</v>
      </c>
      <c r="C5672" t="str">
        <f t="shared" si="88"/>
        <v>TZZanzibar North</v>
      </c>
    </row>
    <row r="5673" spans="1:3">
      <c r="A5673" t="s">
        <v>11518</v>
      </c>
      <c r="B5673" t="s">
        <v>11520</v>
      </c>
      <c r="C5673" t="str">
        <f t="shared" si="88"/>
        <v>TZKaskazini Unguja</v>
      </c>
    </row>
    <row r="5674" spans="1:3">
      <c r="A5674" t="s">
        <v>11531</v>
      </c>
      <c r="B5674" t="s">
        <v>11532</v>
      </c>
      <c r="C5674" t="str">
        <f t="shared" si="88"/>
        <v>TZKigoma</v>
      </c>
    </row>
    <row r="5675" spans="1:3">
      <c r="A5675" t="s">
        <v>11533</v>
      </c>
      <c r="B5675" t="s">
        <v>11534</v>
      </c>
      <c r="C5675" t="str">
        <f t="shared" si="88"/>
        <v>TZKilimanjaro</v>
      </c>
    </row>
    <row r="5676" spans="1:3">
      <c r="A5676" t="s">
        <v>11507</v>
      </c>
      <c r="B5676" t="s">
        <v>11508</v>
      </c>
      <c r="C5676" t="str">
        <f t="shared" si="88"/>
        <v>TZPemba South</v>
      </c>
    </row>
    <row r="5677" spans="1:3">
      <c r="A5677" t="s">
        <v>11507</v>
      </c>
      <c r="B5677" t="s">
        <v>11509</v>
      </c>
      <c r="C5677" t="str">
        <f t="shared" si="88"/>
        <v>TZKusini Pemba</v>
      </c>
    </row>
    <row r="5678" spans="1:3">
      <c r="A5678" t="s">
        <v>11551</v>
      </c>
      <c r="B5678" t="s">
        <v>11552</v>
      </c>
      <c r="C5678" t="str">
        <f t="shared" si="88"/>
        <v>TZZanzibar South</v>
      </c>
    </row>
    <row r="5679" spans="1:3">
      <c r="A5679" t="s">
        <v>11551</v>
      </c>
      <c r="B5679" t="s">
        <v>11553</v>
      </c>
      <c r="C5679" t="str">
        <f t="shared" si="88"/>
        <v>TZKusini Unguja</v>
      </c>
    </row>
    <row r="5680" spans="1:3">
      <c r="A5680" t="s">
        <v>11495</v>
      </c>
      <c r="B5680" t="s">
        <v>11496</v>
      </c>
      <c r="C5680" t="str">
        <f t="shared" si="88"/>
        <v>TZLindi</v>
      </c>
    </row>
    <row r="5681" spans="1:3">
      <c r="A5681" t="s">
        <v>11538</v>
      </c>
      <c r="B5681" t="s">
        <v>11539</v>
      </c>
      <c r="C5681" t="str">
        <f t="shared" si="88"/>
        <v>TZMara</v>
      </c>
    </row>
    <row r="5682" spans="1:3">
      <c r="A5682" t="s">
        <v>11545</v>
      </c>
      <c r="B5682" t="s">
        <v>11546</v>
      </c>
      <c r="C5682" t="str">
        <f t="shared" si="88"/>
        <v>TZMbeya</v>
      </c>
    </row>
    <row r="5683" spans="1:3">
      <c r="A5683" t="s">
        <v>11497</v>
      </c>
      <c r="B5683" t="s">
        <v>11498</v>
      </c>
      <c r="C5683" t="str">
        <f t="shared" si="88"/>
        <v>TZZanzibar West</v>
      </c>
    </row>
    <row r="5684" spans="1:3">
      <c r="A5684" t="s">
        <v>11497</v>
      </c>
      <c r="B5684" t="s">
        <v>11499</v>
      </c>
      <c r="C5684" t="str">
        <f t="shared" si="88"/>
        <v>TZMjini Magharibi</v>
      </c>
    </row>
    <row r="5685" spans="1:3">
      <c r="A5685" t="s">
        <v>11535</v>
      </c>
      <c r="B5685" t="s">
        <v>11536</v>
      </c>
      <c r="C5685" t="str">
        <f t="shared" si="88"/>
        <v>TZMorogoro</v>
      </c>
    </row>
    <row r="5686" spans="1:3">
      <c r="A5686" t="s">
        <v>11510</v>
      </c>
      <c r="B5686" t="s">
        <v>11511</v>
      </c>
      <c r="C5686" t="str">
        <f t="shared" si="88"/>
        <v>TZMtwara</v>
      </c>
    </row>
    <row r="5687" spans="1:3">
      <c r="A5687" t="s">
        <v>11537</v>
      </c>
      <c r="B5687" t="s">
        <v>8565</v>
      </c>
      <c r="C5687" t="str">
        <f t="shared" si="88"/>
        <v>TZMwanza</v>
      </c>
    </row>
    <row r="5688" spans="1:3">
      <c r="A5688" t="s">
        <v>11502</v>
      </c>
      <c r="B5688" t="s">
        <v>11503</v>
      </c>
      <c r="C5688" t="str">
        <f t="shared" si="88"/>
        <v>TZCoast</v>
      </c>
    </row>
    <row r="5689" spans="1:3">
      <c r="A5689" t="s">
        <v>11502</v>
      </c>
      <c r="B5689" t="s">
        <v>11504</v>
      </c>
      <c r="C5689" t="str">
        <f t="shared" si="88"/>
        <v>TZPwani</v>
      </c>
    </row>
    <row r="5690" spans="1:3">
      <c r="A5690" t="s">
        <v>11547</v>
      </c>
      <c r="B5690" t="s">
        <v>11548</v>
      </c>
      <c r="C5690" t="str">
        <f t="shared" si="88"/>
        <v>TZRukwa</v>
      </c>
    </row>
    <row r="5691" spans="1:3">
      <c r="A5691" t="s">
        <v>11554</v>
      </c>
      <c r="B5691" t="s">
        <v>11555</v>
      </c>
      <c r="C5691" t="str">
        <f t="shared" si="88"/>
        <v>TZRuvuma</v>
      </c>
    </row>
    <row r="5692" spans="1:3">
      <c r="A5692" t="s">
        <v>11540</v>
      </c>
      <c r="B5692" t="s">
        <v>11541</v>
      </c>
      <c r="C5692" t="str">
        <f t="shared" si="88"/>
        <v>TZShinyanga</v>
      </c>
    </row>
    <row r="5693" spans="1:3">
      <c r="A5693" t="s">
        <v>11500</v>
      </c>
      <c r="B5693" t="s">
        <v>11501</v>
      </c>
      <c r="C5693" t="str">
        <f t="shared" si="88"/>
        <v>TZSingida</v>
      </c>
    </row>
    <row r="5694" spans="1:3">
      <c r="A5694" t="s">
        <v>11556</v>
      </c>
      <c r="B5694" t="s">
        <v>11557</v>
      </c>
      <c r="C5694" t="str">
        <f t="shared" si="88"/>
        <v>TZTabora</v>
      </c>
    </row>
    <row r="5695" spans="1:3">
      <c r="A5695" t="s">
        <v>11505</v>
      </c>
      <c r="B5695" t="s">
        <v>11506</v>
      </c>
      <c r="C5695" t="str">
        <f t="shared" si="88"/>
        <v>TZTanga</v>
      </c>
    </row>
    <row r="5696" spans="1:3">
      <c r="A5696" t="s">
        <v>11549</v>
      </c>
      <c r="B5696" t="s">
        <v>11550</v>
      </c>
      <c r="C5696" t="str">
        <f t="shared" si="88"/>
        <v>TZManyara</v>
      </c>
    </row>
    <row r="5697" spans="1:3">
      <c r="A5697" t="s">
        <v>11521</v>
      </c>
      <c r="B5697" t="s">
        <v>11522</v>
      </c>
      <c r="C5697" t="str">
        <f t="shared" si="88"/>
        <v>TZGeita</v>
      </c>
    </row>
    <row r="5698" spans="1:3">
      <c r="A5698" t="s">
        <v>11523</v>
      </c>
      <c r="B5698" t="s">
        <v>11524</v>
      </c>
      <c r="C5698" t="str">
        <f t="shared" si="88"/>
        <v>TZKatavi</v>
      </c>
    </row>
    <row r="5699" spans="1:3">
      <c r="A5699" t="s">
        <v>11525</v>
      </c>
      <c r="B5699" t="s">
        <v>11526</v>
      </c>
      <c r="C5699" t="str">
        <f t="shared" ref="C5699:C5762" si="89">LEFT(A5699,2)&amp;B5699</f>
        <v>TZNjombe</v>
      </c>
    </row>
    <row r="5700" spans="1:3">
      <c r="A5700" t="s">
        <v>11527</v>
      </c>
      <c r="B5700" t="s">
        <v>11528</v>
      </c>
      <c r="C5700" t="str">
        <f t="shared" si="89"/>
        <v>TZSimiyu</v>
      </c>
    </row>
    <row r="5701" spans="1:3">
      <c r="A5701" t="s">
        <v>13559</v>
      </c>
      <c r="B5701" t="s">
        <v>13741</v>
      </c>
      <c r="C5701" t="str">
        <f t="shared" si="89"/>
        <v>TZSongwe</v>
      </c>
    </row>
    <row r="5702" spans="1:3">
      <c r="A5702" t="s">
        <v>13559</v>
      </c>
      <c r="B5702" t="s">
        <v>13741</v>
      </c>
      <c r="C5702" t="str">
        <f t="shared" si="89"/>
        <v>TZSongwe</v>
      </c>
    </row>
    <row r="5703" spans="1:3">
      <c r="A5703" t="s">
        <v>11598</v>
      </c>
      <c r="B5703" t="s">
        <v>11599</v>
      </c>
      <c r="C5703" t="str">
        <f t="shared" si="89"/>
        <v>UAKyiv</v>
      </c>
    </row>
    <row r="5704" spans="1:3">
      <c r="A5704" t="s">
        <v>11608</v>
      </c>
      <c r="B5704" t="s">
        <v>11609</v>
      </c>
      <c r="C5704" t="str">
        <f t="shared" si="89"/>
        <v>UASevastopol</v>
      </c>
    </row>
    <row r="5705" spans="1:3">
      <c r="A5705" t="s">
        <v>11558</v>
      </c>
      <c r="B5705" t="s">
        <v>11559</v>
      </c>
      <c r="C5705" t="str">
        <f t="shared" si="89"/>
        <v>UAVinnytska oblast</v>
      </c>
    </row>
    <row r="5706" spans="1:3">
      <c r="A5706" t="s">
        <v>11602</v>
      </c>
      <c r="B5706" t="s">
        <v>11603</v>
      </c>
      <c r="C5706" t="str">
        <f t="shared" si="89"/>
        <v>UAVolynska oblast</v>
      </c>
    </row>
    <row r="5707" spans="1:3">
      <c r="A5707" t="s">
        <v>11578</v>
      </c>
      <c r="B5707" t="s">
        <v>11579</v>
      </c>
      <c r="C5707" t="str">
        <f t="shared" si="89"/>
        <v>UALuhanska oblast</v>
      </c>
    </row>
    <row r="5708" spans="1:3">
      <c r="A5708" t="s">
        <v>11564</v>
      </c>
      <c r="B5708" t="s">
        <v>11565</v>
      </c>
      <c r="C5708" t="str">
        <f t="shared" si="89"/>
        <v>UADnipropetrovska oblast</v>
      </c>
    </row>
    <row r="5709" spans="1:3">
      <c r="A5709" t="s">
        <v>11590</v>
      </c>
      <c r="B5709" t="s">
        <v>11591</v>
      </c>
      <c r="C5709" t="str">
        <f t="shared" si="89"/>
        <v>UADonetska oblast</v>
      </c>
    </row>
    <row r="5710" spans="1:3">
      <c r="A5710" t="s">
        <v>11596</v>
      </c>
      <c r="B5710" t="s">
        <v>11597</v>
      </c>
      <c r="C5710" t="str">
        <f t="shared" si="89"/>
        <v>UAZhytomyrska oblast</v>
      </c>
    </row>
    <row r="5711" spans="1:3">
      <c r="A5711" t="s">
        <v>11580</v>
      </c>
      <c r="B5711" t="s">
        <v>11581</v>
      </c>
      <c r="C5711" t="str">
        <f t="shared" si="89"/>
        <v>UAZakarpatska oblast</v>
      </c>
    </row>
    <row r="5712" spans="1:3">
      <c r="A5712" t="s">
        <v>11582</v>
      </c>
      <c r="B5712" t="s">
        <v>11583</v>
      </c>
      <c r="C5712" t="str">
        <f t="shared" si="89"/>
        <v>UAZaporizka oblast</v>
      </c>
    </row>
    <row r="5713" spans="1:3">
      <c r="A5713" t="s">
        <v>11572</v>
      </c>
      <c r="B5713" t="s">
        <v>11573</v>
      </c>
      <c r="C5713" t="str">
        <f t="shared" si="89"/>
        <v>UAIvano-Frankivska oblast</v>
      </c>
    </row>
    <row r="5714" spans="1:3">
      <c r="A5714" t="s">
        <v>11584</v>
      </c>
      <c r="B5714" t="s">
        <v>11585</v>
      </c>
      <c r="C5714" t="str">
        <f t="shared" si="89"/>
        <v>UAKyivska oblast</v>
      </c>
    </row>
    <row r="5715" spans="1:3">
      <c r="A5715" t="s">
        <v>11586</v>
      </c>
      <c r="B5715" t="s">
        <v>11587</v>
      </c>
      <c r="C5715" t="str">
        <f t="shared" si="89"/>
        <v>UAKirovohradska oblast</v>
      </c>
    </row>
    <row r="5716" spans="1:3">
      <c r="A5716" t="s">
        <v>11594</v>
      </c>
      <c r="B5716" t="s">
        <v>11595</v>
      </c>
      <c r="C5716" t="str">
        <f t="shared" si="89"/>
        <v>UALvivska oblast</v>
      </c>
    </row>
    <row r="5717" spans="1:3">
      <c r="A5717" t="s">
        <v>11566</v>
      </c>
      <c r="B5717" t="s">
        <v>11567</v>
      </c>
      <c r="C5717" t="str">
        <f t="shared" si="89"/>
        <v>UAMykolaivska oblast</v>
      </c>
    </row>
    <row r="5718" spans="1:3">
      <c r="A5718" t="s">
        <v>11574</v>
      </c>
      <c r="B5718" t="s">
        <v>11575</v>
      </c>
      <c r="C5718" t="str">
        <f t="shared" si="89"/>
        <v>UAOdeska oblast</v>
      </c>
    </row>
    <row r="5719" spans="1:3">
      <c r="A5719" t="s">
        <v>11610</v>
      </c>
      <c r="B5719" t="s">
        <v>11611</v>
      </c>
      <c r="C5719" t="str">
        <f t="shared" si="89"/>
        <v>UAPoltavska oblast</v>
      </c>
    </row>
    <row r="5720" spans="1:3">
      <c r="A5720" t="s">
        <v>11568</v>
      </c>
      <c r="B5720" t="s">
        <v>11569</v>
      </c>
      <c r="C5720" t="str">
        <f t="shared" si="89"/>
        <v>UARivnenska oblast</v>
      </c>
    </row>
    <row r="5721" spans="1:3">
      <c r="A5721" t="s">
        <v>11588</v>
      </c>
      <c r="B5721" t="s">
        <v>11589</v>
      </c>
      <c r="C5721" t="str">
        <f t="shared" si="89"/>
        <v>UASumska oblast</v>
      </c>
    </row>
    <row r="5722" spans="1:3">
      <c r="A5722" t="s">
        <v>11604</v>
      </c>
      <c r="B5722" t="s">
        <v>11605</v>
      </c>
      <c r="C5722" t="str">
        <f t="shared" si="89"/>
        <v>UATernopilska oblast</v>
      </c>
    </row>
    <row r="5723" spans="1:3">
      <c r="A5723" t="s">
        <v>11560</v>
      </c>
      <c r="B5723" t="s">
        <v>11561</v>
      </c>
      <c r="C5723" t="str">
        <f t="shared" si="89"/>
        <v>UAKharkivska oblast</v>
      </c>
    </row>
    <row r="5724" spans="1:3">
      <c r="A5724" t="s">
        <v>11606</v>
      </c>
      <c r="B5724" t="s">
        <v>11607</v>
      </c>
      <c r="C5724" t="str">
        <f t="shared" si="89"/>
        <v>UAKhersonska oblast</v>
      </c>
    </row>
    <row r="5725" spans="1:3">
      <c r="A5725" t="s">
        <v>11600</v>
      </c>
      <c r="B5725" t="s">
        <v>11601</v>
      </c>
      <c r="C5725" t="str">
        <f t="shared" si="89"/>
        <v>UAKhmelnytska oblast</v>
      </c>
    </row>
    <row r="5726" spans="1:3">
      <c r="A5726" t="s">
        <v>11570</v>
      </c>
      <c r="B5726" t="s">
        <v>11571</v>
      </c>
      <c r="C5726" t="str">
        <f t="shared" si="89"/>
        <v>UACherkaska oblast</v>
      </c>
    </row>
    <row r="5727" spans="1:3">
      <c r="A5727" t="s">
        <v>11562</v>
      </c>
      <c r="B5727" t="s">
        <v>11563</v>
      </c>
      <c r="C5727" t="str">
        <f t="shared" si="89"/>
        <v>UAChernihivska oblast</v>
      </c>
    </row>
    <row r="5728" spans="1:3">
      <c r="A5728" t="s">
        <v>11576</v>
      </c>
      <c r="B5728" t="s">
        <v>11577</v>
      </c>
      <c r="C5728" t="str">
        <f t="shared" si="89"/>
        <v>UAChernivetska oblast</v>
      </c>
    </row>
    <row r="5729" spans="1:3">
      <c r="A5729" t="s">
        <v>11592</v>
      </c>
      <c r="B5729" t="s">
        <v>11593</v>
      </c>
      <c r="C5729" t="str">
        <f t="shared" si="89"/>
        <v>UAAvtonomna Respublika Krym</v>
      </c>
    </row>
    <row r="5730" spans="1:3">
      <c r="A5730" t="s">
        <v>11612</v>
      </c>
      <c r="B5730" t="s">
        <v>3588</v>
      </c>
      <c r="C5730" t="str">
        <f t="shared" si="89"/>
        <v>UGCentral</v>
      </c>
    </row>
    <row r="5731" spans="1:3">
      <c r="A5731" t="s">
        <v>11657</v>
      </c>
      <c r="B5731" t="s">
        <v>11658</v>
      </c>
      <c r="C5731" t="str">
        <f t="shared" si="89"/>
        <v>UGKalangala</v>
      </c>
    </row>
    <row r="5732" spans="1:3">
      <c r="A5732" t="s">
        <v>11655</v>
      </c>
      <c r="B5732" t="s">
        <v>11656</v>
      </c>
      <c r="C5732" t="str">
        <f t="shared" si="89"/>
        <v>UGKiboga</v>
      </c>
    </row>
    <row r="5733" spans="1:3">
      <c r="A5733" t="s">
        <v>11613</v>
      </c>
      <c r="B5733" t="s">
        <v>11614</v>
      </c>
      <c r="C5733" t="str">
        <f t="shared" si="89"/>
        <v>UGLuwero</v>
      </c>
    </row>
    <row r="5734" spans="1:3">
      <c r="A5734" t="s">
        <v>11645</v>
      </c>
      <c r="B5734" t="s">
        <v>11646</v>
      </c>
      <c r="C5734" t="str">
        <f t="shared" si="89"/>
        <v>UGMasaka</v>
      </c>
    </row>
    <row r="5735" spans="1:3">
      <c r="A5735" t="s">
        <v>11659</v>
      </c>
      <c r="B5735" t="s">
        <v>11660</v>
      </c>
      <c r="C5735" t="str">
        <f t="shared" si="89"/>
        <v>UGMpigi</v>
      </c>
    </row>
    <row r="5736" spans="1:3">
      <c r="A5736" t="s">
        <v>11615</v>
      </c>
      <c r="B5736" t="s">
        <v>11616</v>
      </c>
      <c r="C5736" t="str">
        <f t="shared" si="89"/>
        <v>UGMubende</v>
      </c>
    </row>
    <row r="5737" spans="1:3">
      <c r="A5737" t="s">
        <v>11649</v>
      </c>
      <c r="B5737" t="s">
        <v>11650</v>
      </c>
      <c r="C5737" t="str">
        <f t="shared" si="89"/>
        <v>UGMukono</v>
      </c>
    </row>
    <row r="5738" spans="1:3">
      <c r="A5738" t="s">
        <v>11637</v>
      </c>
      <c r="B5738" t="s">
        <v>11638</v>
      </c>
      <c r="C5738" t="str">
        <f t="shared" si="89"/>
        <v>UGNakasongola</v>
      </c>
    </row>
    <row r="5739" spans="1:3">
      <c r="A5739" t="s">
        <v>11639</v>
      </c>
      <c r="B5739" t="s">
        <v>11640</v>
      </c>
      <c r="C5739" t="str">
        <f t="shared" si="89"/>
        <v>UGRakai</v>
      </c>
    </row>
    <row r="5740" spans="1:3">
      <c r="A5740" t="s">
        <v>11651</v>
      </c>
      <c r="B5740" t="s">
        <v>11652</v>
      </c>
      <c r="C5740" t="str">
        <f t="shared" si="89"/>
        <v>UGSembabule</v>
      </c>
    </row>
    <row r="5741" spans="1:3">
      <c r="A5741" t="s">
        <v>11641</v>
      </c>
      <c r="B5741" t="s">
        <v>11642</v>
      </c>
      <c r="C5741" t="str">
        <f t="shared" si="89"/>
        <v>UGKayunga</v>
      </c>
    </row>
    <row r="5742" spans="1:3">
      <c r="A5742" t="s">
        <v>11643</v>
      </c>
      <c r="B5742" t="s">
        <v>11644</v>
      </c>
      <c r="C5742" t="str">
        <f t="shared" si="89"/>
        <v>UGWakiso</v>
      </c>
    </row>
    <row r="5743" spans="1:3">
      <c r="A5743" t="s">
        <v>11653</v>
      </c>
      <c r="B5743" t="s">
        <v>11618</v>
      </c>
      <c r="C5743" t="str">
        <f t="shared" si="89"/>
        <v>UGLyantonde</v>
      </c>
    </row>
    <row r="5744" spans="1:3">
      <c r="A5744" t="s">
        <v>11647</v>
      </c>
      <c r="B5744" t="s">
        <v>11654</v>
      </c>
      <c r="C5744" t="str">
        <f t="shared" si="89"/>
        <v>UGMityana</v>
      </c>
    </row>
    <row r="5745" spans="1:3">
      <c r="A5745" t="s">
        <v>11617</v>
      </c>
      <c r="B5745" t="s">
        <v>11648</v>
      </c>
      <c r="C5745" t="str">
        <f t="shared" si="89"/>
        <v>UGNakaseke</v>
      </c>
    </row>
    <row r="5746" spans="1:3">
      <c r="A5746" t="s">
        <v>11619</v>
      </c>
      <c r="B5746" t="s">
        <v>11620</v>
      </c>
      <c r="C5746" t="str">
        <f t="shared" si="89"/>
        <v>UGBuikwe</v>
      </c>
    </row>
    <row r="5747" spans="1:3">
      <c r="A5747" t="s">
        <v>11621</v>
      </c>
      <c r="B5747" t="s">
        <v>11622</v>
      </c>
      <c r="C5747" t="str">
        <f t="shared" si="89"/>
        <v>UGBukomansibi</v>
      </c>
    </row>
    <row r="5748" spans="1:3">
      <c r="A5748" t="s">
        <v>11623</v>
      </c>
      <c r="B5748" t="s">
        <v>11624</v>
      </c>
      <c r="C5748" t="str">
        <f t="shared" si="89"/>
        <v>UGButambala</v>
      </c>
    </row>
    <row r="5749" spans="1:3">
      <c r="A5749" t="s">
        <v>11625</v>
      </c>
      <c r="B5749" t="s">
        <v>11626</v>
      </c>
      <c r="C5749" t="str">
        <f t="shared" si="89"/>
        <v>UGBuvuma</v>
      </c>
    </row>
    <row r="5750" spans="1:3">
      <c r="A5750" t="s">
        <v>11627</v>
      </c>
      <c r="B5750" t="s">
        <v>11628</v>
      </c>
      <c r="C5750" t="str">
        <f t="shared" si="89"/>
        <v>UGGomba</v>
      </c>
    </row>
    <row r="5751" spans="1:3">
      <c r="A5751" t="s">
        <v>11629</v>
      </c>
      <c r="B5751" t="s">
        <v>11630</v>
      </c>
      <c r="C5751" t="str">
        <f t="shared" si="89"/>
        <v>UGKalungu</v>
      </c>
    </row>
    <row r="5752" spans="1:3">
      <c r="A5752" t="s">
        <v>11633</v>
      </c>
      <c r="B5752" t="s">
        <v>11634</v>
      </c>
      <c r="C5752" t="str">
        <f t="shared" si="89"/>
        <v>UGKyankwanzi</v>
      </c>
    </row>
    <row r="5753" spans="1:3">
      <c r="A5753" t="s">
        <v>11635</v>
      </c>
      <c r="B5753" t="s">
        <v>11636</v>
      </c>
      <c r="C5753" t="str">
        <f t="shared" si="89"/>
        <v>UGLwengo</v>
      </c>
    </row>
    <row r="5754" spans="1:3">
      <c r="A5754" t="s">
        <v>13566</v>
      </c>
      <c r="B5754" t="s">
        <v>13748</v>
      </c>
      <c r="C5754" t="str">
        <f t="shared" si="89"/>
        <v>UGKyotera</v>
      </c>
    </row>
    <row r="5755" spans="1:3">
      <c r="A5755" t="s">
        <v>13567</v>
      </c>
      <c r="B5755" t="s">
        <v>13749</v>
      </c>
      <c r="C5755" t="str">
        <f t="shared" si="89"/>
        <v>UGKasanda</v>
      </c>
    </row>
    <row r="5756" spans="1:3">
      <c r="A5756" t="s">
        <v>11631</v>
      </c>
      <c r="B5756" t="s">
        <v>11632</v>
      </c>
      <c r="C5756" t="str">
        <f t="shared" si="89"/>
        <v>UGKampala</v>
      </c>
    </row>
    <row r="5757" spans="1:3">
      <c r="A5757" t="s">
        <v>11661</v>
      </c>
      <c r="B5757" t="s">
        <v>4843</v>
      </c>
      <c r="C5757" t="str">
        <f t="shared" si="89"/>
        <v>UGEastern</v>
      </c>
    </row>
    <row r="5758" spans="1:3">
      <c r="A5758" t="s">
        <v>11709</v>
      </c>
      <c r="B5758" t="s">
        <v>11710</v>
      </c>
      <c r="C5758" t="str">
        <f t="shared" si="89"/>
        <v>UGBugiri</v>
      </c>
    </row>
    <row r="5759" spans="1:3">
      <c r="A5759" t="s">
        <v>11680</v>
      </c>
      <c r="B5759" t="s">
        <v>6708</v>
      </c>
      <c r="C5759" t="str">
        <f t="shared" si="89"/>
        <v>UGBusia</v>
      </c>
    </row>
    <row r="5760" spans="1:3">
      <c r="A5760" t="s">
        <v>11689</v>
      </c>
      <c r="B5760" t="s">
        <v>11690</v>
      </c>
      <c r="C5760" t="str">
        <f t="shared" si="89"/>
        <v>UGIganga</v>
      </c>
    </row>
    <row r="5761" spans="1:3">
      <c r="A5761" t="s">
        <v>11717</v>
      </c>
      <c r="B5761" t="s">
        <v>11718</v>
      </c>
      <c r="C5761" t="str">
        <f t="shared" si="89"/>
        <v>UGJinja</v>
      </c>
    </row>
    <row r="5762" spans="1:3">
      <c r="A5762" t="s">
        <v>11683</v>
      </c>
      <c r="B5762" t="s">
        <v>11684</v>
      </c>
      <c r="C5762" t="str">
        <f t="shared" si="89"/>
        <v>UGKamuli</v>
      </c>
    </row>
    <row r="5763" spans="1:3">
      <c r="A5763" t="s">
        <v>11691</v>
      </c>
      <c r="B5763" t="s">
        <v>11692</v>
      </c>
      <c r="C5763" t="str">
        <f t="shared" ref="C5763:C5826" si="90">LEFT(A5763,2)&amp;B5763</f>
        <v>UGKapchorwa</v>
      </c>
    </row>
    <row r="5764" spans="1:3">
      <c r="A5764" t="s">
        <v>11681</v>
      </c>
      <c r="B5764" t="s">
        <v>11682</v>
      </c>
      <c r="C5764" t="str">
        <f t="shared" si="90"/>
        <v>UGKatakwi</v>
      </c>
    </row>
    <row r="5765" spans="1:3">
      <c r="A5765" t="s">
        <v>11685</v>
      </c>
      <c r="B5765" t="s">
        <v>11686</v>
      </c>
      <c r="C5765" t="str">
        <f t="shared" si="90"/>
        <v>UGKumi</v>
      </c>
    </row>
    <row r="5766" spans="1:3">
      <c r="A5766" t="s">
        <v>11719</v>
      </c>
      <c r="B5766" t="s">
        <v>11720</v>
      </c>
      <c r="C5766" t="str">
        <f t="shared" si="90"/>
        <v>UGMbale</v>
      </c>
    </row>
    <row r="5767" spans="1:3">
      <c r="A5767" t="s">
        <v>11662</v>
      </c>
      <c r="B5767" t="s">
        <v>11663</v>
      </c>
      <c r="C5767" t="str">
        <f t="shared" si="90"/>
        <v>UGPallisa</v>
      </c>
    </row>
    <row r="5768" spans="1:3">
      <c r="A5768" t="s">
        <v>11711</v>
      </c>
      <c r="B5768" t="s">
        <v>11712</v>
      </c>
      <c r="C5768" t="str">
        <f t="shared" si="90"/>
        <v>UGSoroti</v>
      </c>
    </row>
    <row r="5769" spans="1:3">
      <c r="A5769" t="s">
        <v>11721</v>
      </c>
      <c r="B5769" t="s">
        <v>11722</v>
      </c>
      <c r="C5769" t="str">
        <f t="shared" si="90"/>
        <v>UGTororo</v>
      </c>
    </row>
    <row r="5770" spans="1:3">
      <c r="A5770" t="s">
        <v>11693</v>
      </c>
      <c r="B5770" t="s">
        <v>11694</v>
      </c>
      <c r="C5770" t="str">
        <f t="shared" si="90"/>
        <v>UGKaberamaido</v>
      </c>
    </row>
    <row r="5771" spans="1:3">
      <c r="A5771" t="s">
        <v>11695</v>
      </c>
      <c r="B5771" t="s">
        <v>11696</v>
      </c>
      <c r="C5771" t="str">
        <f t="shared" si="90"/>
        <v>UGMayuge</v>
      </c>
    </row>
    <row r="5772" spans="1:3">
      <c r="A5772" t="s">
        <v>11697</v>
      </c>
      <c r="B5772" t="s">
        <v>11698</v>
      </c>
      <c r="C5772" t="str">
        <f t="shared" si="90"/>
        <v>UGSironko</v>
      </c>
    </row>
    <row r="5773" spans="1:3">
      <c r="A5773" t="s">
        <v>11705</v>
      </c>
      <c r="B5773" t="s">
        <v>11706</v>
      </c>
      <c r="C5773" t="str">
        <f t="shared" si="90"/>
        <v>UGAmuria</v>
      </c>
    </row>
    <row r="5774" spans="1:3">
      <c r="A5774" t="s">
        <v>11713</v>
      </c>
      <c r="B5774" t="s">
        <v>11714</v>
      </c>
      <c r="C5774" t="str">
        <f t="shared" si="90"/>
        <v>UGBudaka</v>
      </c>
    </row>
    <row r="5775" spans="1:3">
      <c r="A5775" t="s">
        <v>11699</v>
      </c>
      <c r="B5775" t="s">
        <v>11724</v>
      </c>
      <c r="C5775" t="str">
        <f t="shared" si="90"/>
        <v>UGBududa</v>
      </c>
    </row>
    <row r="5776" spans="1:3">
      <c r="A5776" t="s">
        <v>11701</v>
      </c>
      <c r="B5776" t="s">
        <v>11716</v>
      </c>
      <c r="C5776" t="str">
        <f t="shared" si="90"/>
        <v>UGBukedea</v>
      </c>
    </row>
    <row r="5777" spans="1:3">
      <c r="A5777" t="s">
        <v>11707</v>
      </c>
      <c r="B5777" t="s">
        <v>11700</v>
      </c>
      <c r="C5777" t="str">
        <f t="shared" si="90"/>
        <v>UGBukwa</v>
      </c>
    </row>
    <row r="5778" spans="1:3">
      <c r="A5778" t="s">
        <v>11703</v>
      </c>
      <c r="B5778" t="s">
        <v>11702</v>
      </c>
      <c r="C5778" t="str">
        <f t="shared" si="90"/>
        <v>UGButaleja</v>
      </c>
    </row>
    <row r="5779" spans="1:3">
      <c r="A5779" t="s">
        <v>11687</v>
      </c>
      <c r="B5779" t="s">
        <v>11708</v>
      </c>
      <c r="C5779" t="str">
        <f t="shared" si="90"/>
        <v>UGKaliro</v>
      </c>
    </row>
    <row r="5780" spans="1:3">
      <c r="A5780" t="s">
        <v>11723</v>
      </c>
      <c r="B5780" t="s">
        <v>11704</v>
      </c>
      <c r="C5780" t="str">
        <f t="shared" si="90"/>
        <v>UGManafwa</v>
      </c>
    </row>
    <row r="5781" spans="1:3">
      <c r="A5781" t="s">
        <v>11715</v>
      </c>
      <c r="B5781" t="s">
        <v>11688</v>
      </c>
      <c r="C5781" t="str">
        <f t="shared" si="90"/>
        <v>UGNamutumba</v>
      </c>
    </row>
    <row r="5782" spans="1:3">
      <c r="A5782" t="s">
        <v>11664</v>
      </c>
      <c r="B5782" t="s">
        <v>11665</v>
      </c>
      <c r="C5782" t="str">
        <f t="shared" si="90"/>
        <v>UGBulambuli</v>
      </c>
    </row>
    <row r="5783" spans="1:3">
      <c r="A5783" t="s">
        <v>11666</v>
      </c>
      <c r="B5783" t="s">
        <v>11667</v>
      </c>
      <c r="C5783" t="str">
        <f t="shared" si="90"/>
        <v>UGBuyende</v>
      </c>
    </row>
    <row r="5784" spans="1:3">
      <c r="A5784" t="s">
        <v>11668</v>
      </c>
      <c r="B5784" t="s">
        <v>11669</v>
      </c>
      <c r="C5784" t="str">
        <f t="shared" si="90"/>
        <v>UGKibuku</v>
      </c>
    </row>
    <row r="5785" spans="1:3">
      <c r="A5785" t="s">
        <v>11670</v>
      </c>
      <c r="B5785" t="s">
        <v>11671</v>
      </c>
      <c r="C5785" t="str">
        <f t="shared" si="90"/>
        <v>UGKween</v>
      </c>
    </row>
    <row r="5786" spans="1:3">
      <c r="A5786" t="s">
        <v>11672</v>
      </c>
      <c r="B5786" t="s">
        <v>11673</v>
      </c>
      <c r="C5786" t="str">
        <f t="shared" si="90"/>
        <v>UGLuuka</v>
      </c>
    </row>
    <row r="5787" spans="1:3">
      <c r="A5787" t="s">
        <v>11674</v>
      </c>
      <c r="B5787" t="s">
        <v>11675</v>
      </c>
      <c r="C5787" t="str">
        <f t="shared" si="90"/>
        <v>UGNamayingo</v>
      </c>
    </row>
    <row r="5788" spans="1:3">
      <c r="A5788" t="s">
        <v>11676</v>
      </c>
      <c r="B5788" t="s">
        <v>11677</v>
      </c>
      <c r="C5788" t="str">
        <f t="shared" si="90"/>
        <v>UGNgora</v>
      </c>
    </row>
    <row r="5789" spans="1:3">
      <c r="A5789" t="s">
        <v>11678</v>
      </c>
      <c r="B5789" t="s">
        <v>11679</v>
      </c>
      <c r="C5789" t="str">
        <f t="shared" si="90"/>
        <v>UGSerere</v>
      </c>
    </row>
    <row r="5790" spans="1:3">
      <c r="A5790" t="s">
        <v>13568</v>
      </c>
      <c r="B5790" t="s">
        <v>13750</v>
      </c>
      <c r="C5790" t="str">
        <f t="shared" si="90"/>
        <v>UGButebo</v>
      </c>
    </row>
    <row r="5791" spans="1:3">
      <c r="A5791" t="s">
        <v>13569</v>
      </c>
      <c r="B5791" t="s">
        <v>13751</v>
      </c>
      <c r="C5791" t="str">
        <f t="shared" si="90"/>
        <v>UGNamisindwa</v>
      </c>
    </row>
    <row r="5792" spans="1:3">
      <c r="A5792" t="s">
        <v>13570</v>
      </c>
      <c r="B5792" t="s">
        <v>13752</v>
      </c>
      <c r="C5792" t="str">
        <f t="shared" si="90"/>
        <v>UGBugweri</v>
      </c>
    </row>
    <row r="5793" spans="1:3">
      <c r="A5793" t="s">
        <v>13571</v>
      </c>
      <c r="B5793" t="s">
        <v>13753</v>
      </c>
      <c r="C5793" t="str">
        <f t="shared" si="90"/>
        <v>UGKapelebyong</v>
      </c>
    </row>
    <row r="5794" spans="1:3">
      <c r="A5794" t="s">
        <v>11725</v>
      </c>
      <c r="B5794" t="s">
        <v>4812</v>
      </c>
      <c r="C5794" t="str">
        <f t="shared" si="90"/>
        <v>UGNorthern</v>
      </c>
    </row>
    <row r="5795" spans="1:3">
      <c r="A5795" t="s">
        <v>11756</v>
      </c>
      <c r="B5795" t="s">
        <v>11757</v>
      </c>
      <c r="C5795" t="str">
        <f t="shared" si="90"/>
        <v>UGAdjumani</v>
      </c>
    </row>
    <row r="5796" spans="1:3">
      <c r="A5796" t="s">
        <v>11776</v>
      </c>
      <c r="B5796" t="s">
        <v>11777</v>
      </c>
      <c r="C5796" t="str">
        <f t="shared" si="90"/>
        <v>UGApac</v>
      </c>
    </row>
    <row r="5797" spans="1:3">
      <c r="A5797" t="s">
        <v>11778</v>
      </c>
      <c r="B5797" t="s">
        <v>11779</v>
      </c>
      <c r="C5797" t="str">
        <f t="shared" si="90"/>
        <v>UGArua</v>
      </c>
    </row>
    <row r="5798" spans="1:3">
      <c r="A5798" t="s">
        <v>11782</v>
      </c>
      <c r="B5798" t="s">
        <v>11783</v>
      </c>
      <c r="C5798" t="str">
        <f t="shared" si="90"/>
        <v>UGGulu</v>
      </c>
    </row>
    <row r="5799" spans="1:3">
      <c r="A5799" t="s">
        <v>11770</v>
      </c>
      <c r="B5799" t="s">
        <v>11771</v>
      </c>
      <c r="C5799" t="str">
        <f t="shared" si="90"/>
        <v>UGKitgum</v>
      </c>
    </row>
    <row r="5800" spans="1:3">
      <c r="A5800" t="s">
        <v>11726</v>
      </c>
      <c r="B5800" t="s">
        <v>11727</v>
      </c>
      <c r="C5800" t="str">
        <f t="shared" si="90"/>
        <v>UGKotido</v>
      </c>
    </row>
    <row r="5801" spans="1:3">
      <c r="A5801" t="s">
        <v>11772</v>
      </c>
      <c r="B5801" t="s">
        <v>11773</v>
      </c>
      <c r="C5801" t="str">
        <f t="shared" si="90"/>
        <v>UGLira</v>
      </c>
    </row>
    <row r="5802" spans="1:3">
      <c r="A5802" t="s">
        <v>11758</v>
      </c>
      <c r="B5802" t="s">
        <v>11759</v>
      </c>
      <c r="C5802" t="str">
        <f t="shared" si="90"/>
        <v>UGMoroto</v>
      </c>
    </row>
    <row r="5803" spans="1:3">
      <c r="A5803" t="s">
        <v>11728</v>
      </c>
      <c r="B5803" t="s">
        <v>11729</v>
      </c>
      <c r="C5803" t="str">
        <f t="shared" si="90"/>
        <v>UGMoyo</v>
      </c>
    </row>
    <row r="5804" spans="1:3">
      <c r="A5804" t="s">
        <v>11730</v>
      </c>
      <c r="B5804" t="s">
        <v>11731</v>
      </c>
      <c r="C5804" t="str">
        <f t="shared" si="90"/>
        <v>UGNebbi</v>
      </c>
    </row>
    <row r="5805" spans="1:3">
      <c r="A5805" t="s">
        <v>11780</v>
      </c>
      <c r="B5805" t="s">
        <v>11781</v>
      </c>
      <c r="C5805" t="str">
        <f t="shared" si="90"/>
        <v>UGNakapiripirit</v>
      </c>
    </row>
    <row r="5806" spans="1:3">
      <c r="A5806" t="s">
        <v>11784</v>
      </c>
      <c r="B5806" t="s">
        <v>11785</v>
      </c>
      <c r="C5806" t="str">
        <f t="shared" si="90"/>
        <v>UGPader</v>
      </c>
    </row>
    <row r="5807" spans="1:3">
      <c r="A5807" t="s">
        <v>11732</v>
      </c>
      <c r="B5807" t="s">
        <v>11733</v>
      </c>
      <c r="C5807" t="str">
        <f t="shared" si="90"/>
        <v>UGYumbe</v>
      </c>
    </row>
    <row r="5808" spans="1:3">
      <c r="A5808" t="s">
        <v>11760</v>
      </c>
      <c r="B5808" t="s">
        <v>11765</v>
      </c>
      <c r="C5808" t="str">
        <f t="shared" si="90"/>
        <v>UGAbim</v>
      </c>
    </row>
    <row r="5809" spans="1:3">
      <c r="A5809" t="s">
        <v>11762</v>
      </c>
      <c r="B5809" t="s">
        <v>11761</v>
      </c>
      <c r="C5809" t="str">
        <f t="shared" si="90"/>
        <v>UGAmolatar</v>
      </c>
    </row>
    <row r="5810" spans="1:3">
      <c r="A5810" t="s">
        <v>11766</v>
      </c>
      <c r="B5810" t="s">
        <v>11787</v>
      </c>
      <c r="C5810" t="str">
        <f t="shared" si="90"/>
        <v>UGAmuru</v>
      </c>
    </row>
    <row r="5811" spans="1:3">
      <c r="A5811" t="s">
        <v>11764</v>
      </c>
      <c r="B5811" t="s">
        <v>11735</v>
      </c>
      <c r="C5811" t="str">
        <f t="shared" si="90"/>
        <v>UGDokolo</v>
      </c>
    </row>
    <row r="5812" spans="1:3">
      <c r="A5812" t="s">
        <v>11734</v>
      </c>
      <c r="B5812" t="s">
        <v>11763</v>
      </c>
      <c r="C5812" t="str">
        <f t="shared" si="90"/>
        <v>UGKaabong</v>
      </c>
    </row>
    <row r="5813" spans="1:3">
      <c r="A5813" t="s">
        <v>11786</v>
      </c>
      <c r="B5813" t="s">
        <v>11767</v>
      </c>
      <c r="C5813" t="str">
        <f t="shared" si="90"/>
        <v>UGKoboko</v>
      </c>
    </row>
    <row r="5814" spans="1:3">
      <c r="A5814" t="s">
        <v>11768</v>
      </c>
      <c r="B5814" t="s">
        <v>11769</v>
      </c>
      <c r="C5814" t="str">
        <f t="shared" si="90"/>
        <v>UGMaracha</v>
      </c>
    </row>
    <row r="5815" spans="1:3">
      <c r="A5815" t="s">
        <v>11774</v>
      </c>
      <c r="B5815" t="s">
        <v>11775</v>
      </c>
      <c r="C5815" t="str">
        <f t="shared" si="90"/>
        <v>UGOyam</v>
      </c>
    </row>
    <row r="5816" spans="1:3">
      <c r="A5816" t="s">
        <v>11736</v>
      </c>
      <c r="B5816" t="s">
        <v>11737</v>
      </c>
      <c r="C5816" t="str">
        <f t="shared" si="90"/>
        <v>UGAgago</v>
      </c>
    </row>
    <row r="5817" spans="1:3">
      <c r="A5817" t="s">
        <v>11738</v>
      </c>
      <c r="B5817" t="s">
        <v>11739</v>
      </c>
      <c r="C5817" t="str">
        <f t="shared" si="90"/>
        <v>UGAlebtong</v>
      </c>
    </row>
    <row r="5818" spans="1:3">
      <c r="A5818" t="s">
        <v>11740</v>
      </c>
      <c r="B5818" t="s">
        <v>11741</v>
      </c>
      <c r="C5818" t="str">
        <f t="shared" si="90"/>
        <v>UGAmudat</v>
      </c>
    </row>
    <row r="5819" spans="1:3">
      <c r="A5819" t="s">
        <v>11742</v>
      </c>
      <c r="B5819" t="s">
        <v>11745</v>
      </c>
      <c r="C5819" t="str">
        <f t="shared" si="90"/>
        <v>UGKole</v>
      </c>
    </row>
    <row r="5820" spans="1:3">
      <c r="A5820" t="s">
        <v>11744</v>
      </c>
      <c r="B5820" t="s">
        <v>11747</v>
      </c>
      <c r="C5820" t="str">
        <f t="shared" si="90"/>
        <v>UGLamwo</v>
      </c>
    </row>
    <row r="5821" spans="1:3">
      <c r="A5821" t="s">
        <v>11746</v>
      </c>
      <c r="B5821" t="s">
        <v>11749</v>
      </c>
      <c r="C5821" t="str">
        <f t="shared" si="90"/>
        <v>UGNapak</v>
      </c>
    </row>
    <row r="5822" spans="1:3">
      <c r="A5822" t="s">
        <v>11748</v>
      </c>
      <c r="B5822" t="s">
        <v>11751</v>
      </c>
      <c r="C5822" t="str">
        <f t="shared" si="90"/>
        <v>UGNwoya</v>
      </c>
    </row>
    <row r="5823" spans="1:3">
      <c r="A5823" t="s">
        <v>11750</v>
      </c>
      <c r="B5823" t="s">
        <v>11753</v>
      </c>
      <c r="C5823" t="str">
        <f t="shared" si="90"/>
        <v>UGOtuke</v>
      </c>
    </row>
    <row r="5824" spans="1:3">
      <c r="A5824" t="s">
        <v>11752</v>
      </c>
      <c r="B5824" t="s">
        <v>11755</v>
      </c>
      <c r="C5824" t="str">
        <f t="shared" si="90"/>
        <v>UGZombo</v>
      </c>
    </row>
    <row r="5825" spans="1:3">
      <c r="A5825" t="s">
        <v>11754</v>
      </c>
      <c r="B5825" t="s">
        <v>13757</v>
      </c>
      <c r="C5825" t="str">
        <f t="shared" si="90"/>
        <v>UGOmoro</v>
      </c>
    </row>
    <row r="5826" spans="1:3">
      <c r="A5826" t="s">
        <v>13572</v>
      </c>
      <c r="B5826" t="s">
        <v>13754</v>
      </c>
      <c r="C5826" t="str">
        <f t="shared" si="90"/>
        <v>UGPakwach</v>
      </c>
    </row>
    <row r="5827" spans="1:3">
      <c r="A5827" t="s">
        <v>13573</v>
      </c>
      <c r="B5827" t="s">
        <v>13755</v>
      </c>
      <c r="C5827" t="str">
        <f t="shared" ref="C5827:C5890" si="91">LEFT(A5827,2)&amp;B5827</f>
        <v>UGKwania</v>
      </c>
    </row>
    <row r="5828" spans="1:3">
      <c r="A5828" t="s">
        <v>13574</v>
      </c>
      <c r="B5828" t="s">
        <v>13756</v>
      </c>
      <c r="C5828" t="str">
        <f t="shared" si="91"/>
        <v>UGNabilatuk</v>
      </c>
    </row>
    <row r="5829" spans="1:3">
      <c r="A5829" t="s">
        <v>11788</v>
      </c>
      <c r="B5829" t="s">
        <v>4810</v>
      </c>
      <c r="C5829" t="str">
        <f t="shared" si="91"/>
        <v>UGWestern</v>
      </c>
    </row>
    <row r="5830" spans="1:3">
      <c r="A5830" t="s">
        <v>11789</v>
      </c>
      <c r="B5830" t="s">
        <v>11790</v>
      </c>
      <c r="C5830" t="str">
        <f t="shared" si="91"/>
        <v>UGBundibugyo</v>
      </c>
    </row>
    <row r="5831" spans="1:3">
      <c r="A5831" t="s">
        <v>11829</v>
      </c>
      <c r="B5831" t="s">
        <v>11830</v>
      </c>
      <c r="C5831" t="str">
        <f t="shared" si="91"/>
        <v>UGBushenyi</v>
      </c>
    </row>
    <row r="5832" spans="1:3">
      <c r="A5832" t="s">
        <v>11791</v>
      </c>
      <c r="B5832" t="s">
        <v>11792</v>
      </c>
      <c r="C5832" t="str">
        <f t="shared" si="91"/>
        <v>UGHoima</v>
      </c>
    </row>
    <row r="5833" spans="1:3">
      <c r="A5833" t="s">
        <v>11837</v>
      </c>
      <c r="B5833" t="s">
        <v>11838</v>
      </c>
      <c r="C5833" t="str">
        <f t="shared" si="91"/>
        <v>UGKabale</v>
      </c>
    </row>
    <row r="5834" spans="1:3">
      <c r="A5834" t="s">
        <v>11821</v>
      </c>
      <c r="B5834" t="s">
        <v>11822</v>
      </c>
      <c r="C5834" t="str">
        <f t="shared" si="91"/>
        <v>UGKabarole</v>
      </c>
    </row>
    <row r="5835" spans="1:3">
      <c r="A5835" t="s">
        <v>11831</v>
      </c>
      <c r="B5835" t="s">
        <v>11832</v>
      </c>
      <c r="C5835" t="str">
        <f t="shared" si="91"/>
        <v>UGKasese</v>
      </c>
    </row>
    <row r="5836" spans="1:3">
      <c r="A5836" t="s">
        <v>11823</v>
      </c>
      <c r="B5836" t="s">
        <v>11824</v>
      </c>
      <c r="C5836" t="str">
        <f t="shared" si="91"/>
        <v>UGKibaale</v>
      </c>
    </row>
    <row r="5837" spans="1:3">
      <c r="A5837" t="s">
        <v>11833</v>
      </c>
      <c r="B5837" t="s">
        <v>11834</v>
      </c>
      <c r="C5837" t="str">
        <f t="shared" si="91"/>
        <v>UGKisoro</v>
      </c>
    </row>
    <row r="5838" spans="1:3">
      <c r="A5838" t="s">
        <v>11825</v>
      </c>
      <c r="B5838" t="s">
        <v>11826</v>
      </c>
      <c r="C5838" t="str">
        <f t="shared" si="91"/>
        <v>UGMasindi</v>
      </c>
    </row>
    <row r="5839" spans="1:3">
      <c r="A5839" t="s">
        <v>11835</v>
      </c>
      <c r="B5839" t="s">
        <v>11836</v>
      </c>
      <c r="C5839" t="str">
        <f t="shared" si="91"/>
        <v>UGMbarara</v>
      </c>
    </row>
    <row r="5840" spans="1:3">
      <c r="A5840" t="s">
        <v>11809</v>
      </c>
      <c r="B5840" t="s">
        <v>11810</v>
      </c>
      <c r="C5840" t="str">
        <f t="shared" si="91"/>
        <v>UGNtungamo</v>
      </c>
    </row>
    <row r="5841" spans="1:3">
      <c r="A5841" t="s">
        <v>11827</v>
      </c>
      <c r="B5841" t="s">
        <v>11828</v>
      </c>
      <c r="C5841" t="str">
        <f t="shared" si="91"/>
        <v>UGRukungiri</v>
      </c>
    </row>
    <row r="5842" spans="1:3">
      <c r="A5842" t="s">
        <v>11811</v>
      </c>
      <c r="B5842" t="s">
        <v>11812</v>
      </c>
      <c r="C5842" t="str">
        <f t="shared" si="91"/>
        <v>UGKamwenge</v>
      </c>
    </row>
    <row r="5843" spans="1:3">
      <c r="A5843" t="s">
        <v>11815</v>
      </c>
      <c r="B5843" t="s">
        <v>11816</v>
      </c>
      <c r="C5843" t="str">
        <f t="shared" si="91"/>
        <v>UGKanungu</v>
      </c>
    </row>
    <row r="5844" spans="1:3">
      <c r="A5844" t="s">
        <v>11793</v>
      </c>
      <c r="B5844" t="s">
        <v>11794</v>
      </c>
      <c r="C5844" t="str">
        <f t="shared" si="91"/>
        <v>UGKyenjojo</v>
      </c>
    </row>
    <row r="5845" spans="1:3">
      <c r="A5845" t="s">
        <v>11813</v>
      </c>
      <c r="B5845" t="s">
        <v>11796</v>
      </c>
      <c r="C5845" t="str">
        <f t="shared" si="91"/>
        <v>UGBuliisa</v>
      </c>
    </row>
    <row r="5846" spans="1:3">
      <c r="A5846" t="s">
        <v>11817</v>
      </c>
      <c r="B5846" t="s">
        <v>11814</v>
      </c>
      <c r="C5846" t="str">
        <f t="shared" si="91"/>
        <v>UGIbanda</v>
      </c>
    </row>
    <row r="5847" spans="1:3">
      <c r="A5847" t="s">
        <v>11819</v>
      </c>
      <c r="B5847" t="s">
        <v>11818</v>
      </c>
      <c r="C5847" t="str">
        <f t="shared" si="91"/>
        <v>UGIsingiro</v>
      </c>
    </row>
    <row r="5848" spans="1:3">
      <c r="A5848" t="s">
        <v>11795</v>
      </c>
      <c r="B5848" t="s">
        <v>11820</v>
      </c>
      <c r="C5848" t="str">
        <f t="shared" si="91"/>
        <v>UGKiruhura</v>
      </c>
    </row>
    <row r="5849" spans="1:3">
      <c r="A5849" t="s">
        <v>11797</v>
      </c>
      <c r="B5849" t="s">
        <v>11743</v>
      </c>
      <c r="C5849" t="str">
        <f t="shared" si="91"/>
        <v>UGBuhweju</v>
      </c>
    </row>
    <row r="5850" spans="1:3">
      <c r="A5850" t="s">
        <v>11799</v>
      </c>
      <c r="B5850" t="s">
        <v>11798</v>
      </c>
      <c r="C5850" t="str">
        <f t="shared" si="91"/>
        <v>UGKiryandongo</v>
      </c>
    </row>
    <row r="5851" spans="1:3">
      <c r="A5851" t="s">
        <v>11801</v>
      </c>
      <c r="B5851" t="s">
        <v>11800</v>
      </c>
      <c r="C5851" t="str">
        <f t="shared" si="91"/>
        <v>UGKyegegwa</v>
      </c>
    </row>
    <row r="5852" spans="1:3">
      <c r="A5852" t="s">
        <v>11803</v>
      </c>
      <c r="B5852" t="s">
        <v>11802</v>
      </c>
      <c r="C5852" t="str">
        <f t="shared" si="91"/>
        <v>UGMitooma</v>
      </c>
    </row>
    <row r="5853" spans="1:3">
      <c r="A5853" t="s">
        <v>11805</v>
      </c>
      <c r="B5853" t="s">
        <v>11804</v>
      </c>
      <c r="C5853" t="str">
        <f t="shared" si="91"/>
        <v>UGNtoroko</v>
      </c>
    </row>
    <row r="5854" spans="1:3">
      <c r="A5854" t="s">
        <v>11807</v>
      </c>
      <c r="B5854" t="s">
        <v>11806</v>
      </c>
      <c r="C5854" t="str">
        <f t="shared" si="91"/>
        <v>UGRubirizi</v>
      </c>
    </row>
    <row r="5855" spans="1:3">
      <c r="A5855" t="s">
        <v>12768</v>
      </c>
      <c r="B5855" t="s">
        <v>11808</v>
      </c>
      <c r="C5855" t="str">
        <f t="shared" si="91"/>
        <v>UGSheema</v>
      </c>
    </row>
    <row r="5856" spans="1:3">
      <c r="A5856" t="s">
        <v>13560</v>
      </c>
      <c r="B5856" t="s">
        <v>13742</v>
      </c>
      <c r="C5856" t="str">
        <f t="shared" si="91"/>
        <v>UGKagadi</v>
      </c>
    </row>
    <row r="5857" spans="1:3">
      <c r="A5857" t="s">
        <v>13561</v>
      </c>
      <c r="B5857" t="s">
        <v>13743</v>
      </c>
      <c r="C5857" t="str">
        <f t="shared" si="91"/>
        <v>UGKakumiro</v>
      </c>
    </row>
    <row r="5858" spans="1:3">
      <c r="A5858" t="s">
        <v>13562</v>
      </c>
      <c r="B5858" t="s">
        <v>13744</v>
      </c>
      <c r="C5858" t="str">
        <f t="shared" si="91"/>
        <v>UGRubanda</v>
      </c>
    </row>
    <row r="5859" spans="1:3">
      <c r="A5859" t="s">
        <v>13563</v>
      </c>
      <c r="B5859" t="s">
        <v>13745</v>
      </c>
      <c r="C5859" t="str">
        <f t="shared" si="91"/>
        <v>UGBunyangabu</v>
      </c>
    </row>
    <row r="5860" spans="1:3">
      <c r="A5860" t="s">
        <v>13564</v>
      </c>
      <c r="B5860" t="s">
        <v>13746</v>
      </c>
      <c r="C5860" t="str">
        <f t="shared" si="91"/>
        <v>UGRukiga</v>
      </c>
    </row>
    <row r="5861" spans="1:3">
      <c r="A5861" t="s">
        <v>13565</v>
      </c>
      <c r="B5861" t="s">
        <v>13747</v>
      </c>
      <c r="C5861" t="str">
        <f t="shared" si="91"/>
        <v>UGKikuube</v>
      </c>
    </row>
    <row r="5862" spans="1:3">
      <c r="A5862" t="s">
        <v>11847</v>
      </c>
      <c r="B5862" t="s">
        <v>11848</v>
      </c>
      <c r="C5862" t="str">
        <f t="shared" si="91"/>
        <v>UMJohnston Atoll</v>
      </c>
    </row>
    <row r="5863" spans="1:3">
      <c r="A5863" t="s">
        <v>11844</v>
      </c>
      <c r="B5863" t="s">
        <v>2529</v>
      </c>
      <c r="C5863" t="str">
        <f t="shared" si="91"/>
        <v>UMMidway Islands</v>
      </c>
    </row>
    <row r="5864" spans="1:3">
      <c r="A5864" t="s">
        <v>11853</v>
      </c>
      <c r="B5864" t="s">
        <v>11854</v>
      </c>
      <c r="C5864" t="str">
        <f t="shared" si="91"/>
        <v>UMNavassa Island</v>
      </c>
    </row>
    <row r="5865" spans="1:3">
      <c r="A5865" t="s">
        <v>11841</v>
      </c>
      <c r="B5865" t="s">
        <v>2533</v>
      </c>
      <c r="C5865" t="str">
        <f t="shared" si="91"/>
        <v>UMWake Island</v>
      </c>
    </row>
    <row r="5866" spans="1:3">
      <c r="A5866" t="s">
        <v>11849</v>
      </c>
      <c r="B5866" t="s">
        <v>11850</v>
      </c>
      <c r="C5866" t="str">
        <f t="shared" si="91"/>
        <v>UMBaker Island</v>
      </c>
    </row>
    <row r="5867" spans="1:3">
      <c r="A5867" t="s">
        <v>11845</v>
      </c>
      <c r="B5867" t="s">
        <v>11846</v>
      </c>
      <c r="C5867" t="str">
        <f t="shared" si="91"/>
        <v>UMHowland Island</v>
      </c>
    </row>
    <row r="5868" spans="1:3">
      <c r="A5868" t="s">
        <v>11839</v>
      </c>
      <c r="B5868" t="s">
        <v>11840</v>
      </c>
      <c r="C5868" t="str">
        <f t="shared" si="91"/>
        <v>UMJarvis Island</v>
      </c>
    </row>
    <row r="5869" spans="1:3">
      <c r="A5869" t="s">
        <v>11842</v>
      </c>
      <c r="B5869" t="s">
        <v>11843</v>
      </c>
      <c r="C5869" t="str">
        <f t="shared" si="91"/>
        <v>UMKingman Reef</v>
      </c>
    </row>
    <row r="5870" spans="1:3">
      <c r="A5870" t="s">
        <v>11851</v>
      </c>
      <c r="B5870" t="s">
        <v>11852</v>
      </c>
      <c r="C5870" t="str">
        <f t="shared" si="91"/>
        <v>UMPalmyra Atoll</v>
      </c>
    </row>
    <row r="5871" spans="1:3">
      <c r="A5871" t="s">
        <v>11871</v>
      </c>
      <c r="B5871" t="s">
        <v>11872</v>
      </c>
      <c r="C5871" t="str">
        <f t="shared" si="91"/>
        <v>USDistrict of Columbia</v>
      </c>
    </row>
    <row r="5872" spans="1:3">
      <c r="A5872" t="s">
        <v>11892</v>
      </c>
      <c r="B5872" t="s">
        <v>12880</v>
      </c>
      <c r="C5872" t="str">
        <f t="shared" si="91"/>
        <v>USAmerican Samoa (see also separate country code entry under AS)</v>
      </c>
    </row>
    <row r="5873" spans="1:3">
      <c r="A5873" t="s">
        <v>11873</v>
      </c>
      <c r="B5873" t="s">
        <v>12883</v>
      </c>
      <c r="C5873" t="str">
        <f t="shared" si="91"/>
        <v>USGuam (see also separate country code entry under GU)</v>
      </c>
    </row>
    <row r="5874" spans="1:3">
      <c r="A5874" t="s">
        <v>11862</v>
      </c>
      <c r="B5874" t="s">
        <v>12882</v>
      </c>
      <c r="C5874" t="str">
        <f t="shared" si="91"/>
        <v>USNorthern Mariana Islands (see also separate country code entry under MP)</v>
      </c>
    </row>
    <row r="5875" spans="1:3">
      <c r="A5875" t="s">
        <v>11932</v>
      </c>
      <c r="B5875" t="s">
        <v>12879</v>
      </c>
      <c r="C5875" t="str">
        <f t="shared" si="91"/>
        <v>USPuerto Rico (see also separate country code entry under PR)</v>
      </c>
    </row>
    <row r="5876" spans="1:3">
      <c r="A5876" t="s">
        <v>11899</v>
      </c>
      <c r="B5876" t="s">
        <v>12881</v>
      </c>
      <c r="C5876" t="str">
        <f t="shared" si="91"/>
        <v>USUnited States Minor Outlying Islands (see also separate country code entry under UM)</v>
      </c>
    </row>
    <row r="5877" spans="1:3">
      <c r="A5877" t="s">
        <v>11891</v>
      </c>
      <c r="B5877" t="s">
        <v>12884</v>
      </c>
      <c r="C5877" t="str">
        <f t="shared" si="91"/>
        <v>USVirgin Islands, U.S. (see also separate country code entry under VI)</v>
      </c>
    </row>
    <row r="5878" spans="1:3">
      <c r="A5878" t="s">
        <v>11855</v>
      </c>
      <c r="B5878" t="s">
        <v>11856</v>
      </c>
      <c r="C5878" t="str">
        <f t="shared" si="91"/>
        <v>USAlaska</v>
      </c>
    </row>
    <row r="5879" spans="1:3">
      <c r="A5879" t="s">
        <v>11857</v>
      </c>
      <c r="B5879" t="s">
        <v>1809</v>
      </c>
      <c r="C5879" t="str">
        <f t="shared" si="91"/>
        <v>USAlabama</v>
      </c>
    </row>
    <row r="5880" spans="1:3">
      <c r="A5880" t="s">
        <v>11928</v>
      </c>
      <c r="B5880" t="s">
        <v>11929</v>
      </c>
      <c r="C5880" t="str">
        <f t="shared" si="91"/>
        <v>USArkansas</v>
      </c>
    </row>
    <row r="5881" spans="1:3">
      <c r="A5881" t="s">
        <v>11918</v>
      </c>
      <c r="B5881" t="s">
        <v>11919</v>
      </c>
      <c r="C5881" t="str">
        <f t="shared" si="91"/>
        <v>USArizona</v>
      </c>
    </row>
    <row r="5882" spans="1:3">
      <c r="A5882" t="s">
        <v>11879</v>
      </c>
      <c r="B5882" t="s">
        <v>1719</v>
      </c>
      <c r="C5882" t="str">
        <f t="shared" si="91"/>
        <v>USCalifornia</v>
      </c>
    </row>
    <row r="5883" spans="1:3">
      <c r="A5883" t="s">
        <v>11858</v>
      </c>
      <c r="B5883" t="s">
        <v>11859</v>
      </c>
      <c r="C5883" t="str">
        <f t="shared" si="91"/>
        <v>USColorado</v>
      </c>
    </row>
    <row r="5884" spans="1:3">
      <c r="A5884" t="s">
        <v>11935</v>
      </c>
      <c r="B5884" t="s">
        <v>11936</v>
      </c>
      <c r="C5884" t="str">
        <f t="shared" si="91"/>
        <v>USConnecticut</v>
      </c>
    </row>
    <row r="5885" spans="1:3">
      <c r="A5885" t="s">
        <v>11880</v>
      </c>
      <c r="B5885" t="s">
        <v>11881</v>
      </c>
      <c r="C5885" t="str">
        <f t="shared" si="91"/>
        <v>USDelaware</v>
      </c>
    </row>
    <row r="5886" spans="1:3">
      <c r="A5886" t="s">
        <v>11937</v>
      </c>
      <c r="B5886" t="s">
        <v>1686</v>
      </c>
      <c r="C5886" t="str">
        <f t="shared" si="91"/>
        <v>USFlorida</v>
      </c>
    </row>
    <row r="5887" spans="1:3">
      <c r="A5887" t="s">
        <v>11893</v>
      </c>
      <c r="B5887" t="s">
        <v>2526</v>
      </c>
      <c r="C5887" t="str">
        <f t="shared" si="91"/>
        <v>USGeorgia</v>
      </c>
    </row>
    <row r="5888" spans="1:3">
      <c r="A5888" t="s">
        <v>11882</v>
      </c>
      <c r="B5888" t="s">
        <v>11883</v>
      </c>
      <c r="C5888" t="str">
        <f t="shared" si="91"/>
        <v>USHawaii</v>
      </c>
    </row>
    <row r="5889" spans="1:3">
      <c r="A5889" t="s">
        <v>11874</v>
      </c>
      <c r="B5889" t="s">
        <v>11875</v>
      </c>
      <c r="C5889" t="str">
        <f t="shared" si="91"/>
        <v>USIowa</v>
      </c>
    </row>
    <row r="5890" spans="1:3">
      <c r="A5890" t="s">
        <v>11900</v>
      </c>
      <c r="B5890" t="s">
        <v>11901</v>
      </c>
      <c r="C5890" t="str">
        <f t="shared" si="91"/>
        <v>USIdaho</v>
      </c>
    </row>
    <row r="5891" spans="1:3">
      <c r="A5891" t="s">
        <v>11902</v>
      </c>
      <c r="B5891" t="s">
        <v>11903</v>
      </c>
      <c r="C5891" t="str">
        <f t="shared" ref="C5891:C5954" si="92">LEFT(A5891,2)&amp;B5891</f>
        <v>USIllinois</v>
      </c>
    </row>
    <row r="5892" spans="1:3">
      <c r="A5892" t="s">
        <v>11938</v>
      </c>
      <c r="B5892" t="s">
        <v>11939</v>
      </c>
      <c r="C5892" t="str">
        <f t="shared" si="92"/>
        <v>USIndiana</v>
      </c>
    </row>
    <row r="5893" spans="1:3">
      <c r="A5893" t="s">
        <v>11894</v>
      </c>
      <c r="B5893" t="s">
        <v>11895</v>
      </c>
      <c r="C5893" t="str">
        <f t="shared" si="92"/>
        <v>USKansas</v>
      </c>
    </row>
    <row r="5894" spans="1:3">
      <c r="A5894" t="s">
        <v>11860</v>
      </c>
      <c r="B5894" t="s">
        <v>11861</v>
      </c>
      <c r="C5894" t="str">
        <f t="shared" si="92"/>
        <v>USKentucky</v>
      </c>
    </row>
    <row r="5895" spans="1:3">
      <c r="A5895" t="s">
        <v>11920</v>
      </c>
      <c r="B5895" t="s">
        <v>11921</v>
      </c>
      <c r="C5895" t="str">
        <f t="shared" si="92"/>
        <v>USLouisiana</v>
      </c>
    </row>
    <row r="5896" spans="1:3">
      <c r="A5896" t="s">
        <v>11884</v>
      </c>
      <c r="B5896" t="s">
        <v>1617</v>
      </c>
      <c r="C5896" t="str">
        <f t="shared" si="92"/>
        <v>USMassachusetts</v>
      </c>
    </row>
    <row r="5897" spans="1:3">
      <c r="A5897" t="s">
        <v>11904</v>
      </c>
      <c r="B5897" t="s">
        <v>7300</v>
      </c>
      <c r="C5897" t="str">
        <f t="shared" si="92"/>
        <v>USMaryland</v>
      </c>
    </row>
    <row r="5898" spans="1:3">
      <c r="A5898" t="s">
        <v>11905</v>
      </c>
      <c r="B5898" t="s">
        <v>11906</v>
      </c>
      <c r="C5898" t="str">
        <f t="shared" si="92"/>
        <v>USMaine</v>
      </c>
    </row>
    <row r="5899" spans="1:3">
      <c r="A5899" t="s">
        <v>11930</v>
      </c>
      <c r="B5899" t="s">
        <v>11931</v>
      </c>
      <c r="C5899" t="str">
        <f t="shared" si="92"/>
        <v>USMichigan</v>
      </c>
    </row>
    <row r="5900" spans="1:3">
      <c r="A5900" t="s">
        <v>11896</v>
      </c>
      <c r="B5900" t="s">
        <v>11897</v>
      </c>
      <c r="C5900" t="str">
        <f t="shared" si="92"/>
        <v>USMinnesota</v>
      </c>
    </row>
    <row r="5901" spans="1:3">
      <c r="A5901" t="s">
        <v>11907</v>
      </c>
      <c r="B5901" t="s">
        <v>11908</v>
      </c>
      <c r="C5901" t="str">
        <f t="shared" si="92"/>
        <v>USMissouri</v>
      </c>
    </row>
    <row r="5902" spans="1:3">
      <c r="A5902" t="s">
        <v>11909</v>
      </c>
      <c r="B5902" t="s">
        <v>11910</v>
      </c>
      <c r="C5902" t="str">
        <f t="shared" si="92"/>
        <v>USMississippi</v>
      </c>
    </row>
    <row r="5903" spans="1:3">
      <c r="A5903" t="s">
        <v>11885</v>
      </c>
      <c r="B5903" t="s">
        <v>3302</v>
      </c>
      <c r="C5903" t="str">
        <f t="shared" si="92"/>
        <v>USMontana</v>
      </c>
    </row>
    <row r="5904" spans="1:3">
      <c r="A5904" t="s">
        <v>11886</v>
      </c>
      <c r="B5904" t="s">
        <v>1729</v>
      </c>
      <c r="C5904" t="str">
        <f t="shared" si="92"/>
        <v>USNorth Carolina</v>
      </c>
    </row>
    <row r="5905" spans="1:3">
      <c r="A5905" t="s">
        <v>11922</v>
      </c>
      <c r="B5905" t="s">
        <v>1639</v>
      </c>
      <c r="C5905" t="str">
        <f t="shared" si="92"/>
        <v>USNorth Dakota</v>
      </c>
    </row>
    <row r="5906" spans="1:3">
      <c r="A5906" t="s">
        <v>11887</v>
      </c>
      <c r="B5906" t="s">
        <v>11888</v>
      </c>
      <c r="C5906" t="str">
        <f t="shared" si="92"/>
        <v>USNebraska</v>
      </c>
    </row>
    <row r="5907" spans="1:3">
      <c r="A5907" t="s">
        <v>11923</v>
      </c>
      <c r="B5907" t="s">
        <v>11924</v>
      </c>
      <c r="C5907" t="str">
        <f t="shared" si="92"/>
        <v>USNew Hampshire</v>
      </c>
    </row>
    <row r="5908" spans="1:3">
      <c r="A5908" t="s">
        <v>11889</v>
      </c>
      <c r="B5908" t="s">
        <v>11890</v>
      </c>
      <c r="C5908" t="str">
        <f t="shared" si="92"/>
        <v>USNew Jersey</v>
      </c>
    </row>
    <row r="5909" spans="1:3">
      <c r="A5909" t="s">
        <v>11911</v>
      </c>
      <c r="B5909" t="s">
        <v>11912</v>
      </c>
      <c r="C5909" t="str">
        <f t="shared" si="92"/>
        <v>USNew Mexico</v>
      </c>
    </row>
    <row r="5910" spans="1:3">
      <c r="A5910" t="s">
        <v>11925</v>
      </c>
      <c r="B5910" t="s">
        <v>1742</v>
      </c>
      <c r="C5910" t="str">
        <f t="shared" si="92"/>
        <v>USNevada</v>
      </c>
    </row>
    <row r="5911" spans="1:3">
      <c r="A5911" t="s">
        <v>11863</v>
      </c>
      <c r="B5911" t="s">
        <v>1609</v>
      </c>
      <c r="C5911" t="str">
        <f t="shared" si="92"/>
        <v>USNew York</v>
      </c>
    </row>
    <row r="5912" spans="1:3">
      <c r="A5912" t="s">
        <v>11876</v>
      </c>
      <c r="B5912" t="s">
        <v>1627</v>
      </c>
      <c r="C5912" t="str">
        <f t="shared" si="92"/>
        <v>USOhio</v>
      </c>
    </row>
    <row r="5913" spans="1:3">
      <c r="A5913" t="s">
        <v>11940</v>
      </c>
      <c r="B5913" t="s">
        <v>11941</v>
      </c>
      <c r="C5913" t="str">
        <f t="shared" si="92"/>
        <v>USOklahoma</v>
      </c>
    </row>
    <row r="5914" spans="1:3">
      <c r="A5914" t="s">
        <v>11877</v>
      </c>
      <c r="B5914" t="s">
        <v>11878</v>
      </c>
      <c r="C5914" t="str">
        <f t="shared" si="92"/>
        <v>USOregon</v>
      </c>
    </row>
    <row r="5915" spans="1:3">
      <c r="A5915" t="s">
        <v>11913</v>
      </c>
      <c r="B5915" t="s">
        <v>1725</v>
      </c>
      <c r="C5915" t="str">
        <f t="shared" si="92"/>
        <v>USPennsylvania</v>
      </c>
    </row>
    <row r="5916" spans="1:3">
      <c r="A5916" t="s">
        <v>11864</v>
      </c>
      <c r="B5916" t="s">
        <v>1532</v>
      </c>
      <c r="C5916" t="str">
        <f t="shared" si="92"/>
        <v>USRhode Island</v>
      </c>
    </row>
    <row r="5917" spans="1:3">
      <c r="A5917" t="s">
        <v>11865</v>
      </c>
      <c r="B5917" t="s">
        <v>11866</v>
      </c>
      <c r="C5917" t="str">
        <f t="shared" si="92"/>
        <v>USSouth Carolina</v>
      </c>
    </row>
    <row r="5918" spans="1:3">
      <c r="A5918" t="s">
        <v>11867</v>
      </c>
      <c r="B5918" t="s">
        <v>11868</v>
      </c>
      <c r="C5918" t="str">
        <f t="shared" si="92"/>
        <v>USSouth Dakota</v>
      </c>
    </row>
    <row r="5919" spans="1:3">
      <c r="A5919" t="s">
        <v>11933</v>
      </c>
      <c r="B5919" t="s">
        <v>11934</v>
      </c>
      <c r="C5919" t="str">
        <f t="shared" si="92"/>
        <v>USTennessee</v>
      </c>
    </row>
    <row r="5920" spans="1:3">
      <c r="A5920" t="s">
        <v>11898</v>
      </c>
      <c r="B5920" t="s">
        <v>2246</v>
      </c>
      <c r="C5920" t="str">
        <f t="shared" si="92"/>
        <v>USTexas</v>
      </c>
    </row>
    <row r="5921" spans="1:3">
      <c r="A5921" t="s">
        <v>11942</v>
      </c>
      <c r="B5921" t="s">
        <v>1592</v>
      </c>
      <c r="C5921" t="str">
        <f t="shared" si="92"/>
        <v>USUtah</v>
      </c>
    </row>
    <row r="5922" spans="1:3">
      <c r="A5922" t="s">
        <v>11926</v>
      </c>
      <c r="B5922" t="s">
        <v>11927</v>
      </c>
      <c r="C5922" t="str">
        <f t="shared" si="92"/>
        <v>USVirginia</v>
      </c>
    </row>
    <row r="5923" spans="1:3">
      <c r="A5923" t="s">
        <v>11914</v>
      </c>
      <c r="B5923" t="s">
        <v>11915</v>
      </c>
      <c r="C5923" t="str">
        <f t="shared" si="92"/>
        <v>USVermont</v>
      </c>
    </row>
    <row r="5924" spans="1:3">
      <c r="A5924" t="s">
        <v>11869</v>
      </c>
      <c r="B5924" t="s">
        <v>11870</v>
      </c>
      <c r="C5924" t="str">
        <f t="shared" si="92"/>
        <v>USWashington</v>
      </c>
    </row>
    <row r="5925" spans="1:3">
      <c r="A5925" t="s">
        <v>11943</v>
      </c>
      <c r="B5925" t="s">
        <v>2273</v>
      </c>
      <c r="C5925" t="str">
        <f t="shared" si="92"/>
        <v>USWisconsin</v>
      </c>
    </row>
    <row r="5926" spans="1:3">
      <c r="A5926" t="s">
        <v>11944</v>
      </c>
      <c r="B5926" t="s">
        <v>11945</v>
      </c>
      <c r="C5926" t="str">
        <f t="shared" si="92"/>
        <v>USWest Virginia</v>
      </c>
    </row>
    <row r="5927" spans="1:3">
      <c r="A5927" t="s">
        <v>11916</v>
      </c>
      <c r="B5927" t="s">
        <v>11917</v>
      </c>
      <c r="C5927" t="str">
        <f t="shared" si="92"/>
        <v>USWyoming</v>
      </c>
    </row>
    <row r="5928" spans="1:3">
      <c r="A5928" t="s">
        <v>11965</v>
      </c>
      <c r="B5928" t="s">
        <v>11966</v>
      </c>
      <c r="C5928" t="str">
        <f t="shared" si="92"/>
        <v>UYArtigas</v>
      </c>
    </row>
    <row r="5929" spans="1:3">
      <c r="A5929" t="s">
        <v>11971</v>
      </c>
      <c r="B5929" t="s">
        <v>11972</v>
      </c>
      <c r="C5929" t="str">
        <f t="shared" si="92"/>
        <v>UYCanelones</v>
      </c>
    </row>
    <row r="5930" spans="1:3">
      <c r="A5930" t="s">
        <v>11958</v>
      </c>
      <c r="B5930" t="s">
        <v>11959</v>
      </c>
      <c r="C5930" t="str">
        <f t="shared" si="92"/>
        <v>UYCerro Largo</v>
      </c>
    </row>
    <row r="5931" spans="1:3">
      <c r="A5931" t="s">
        <v>11962</v>
      </c>
      <c r="B5931" t="s">
        <v>11963</v>
      </c>
      <c r="C5931" t="str">
        <f t="shared" si="92"/>
        <v>UYColonia</v>
      </c>
    </row>
    <row r="5932" spans="1:3">
      <c r="A5932" t="s">
        <v>11951</v>
      </c>
      <c r="B5932" t="s">
        <v>11952</v>
      </c>
      <c r="C5932" t="str">
        <f t="shared" si="92"/>
        <v>UYDurazno</v>
      </c>
    </row>
    <row r="5933" spans="1:3">
      <c r="A5933" t="s">
        <v>11953</v>
      </c>
      <c r="B5933" t="s">
        <v>1686</v>
      </c>
      <c r="C5933" t="str">
        <f t="shared" si="92"/>
        <v>UYFlorida</v>
      </c>
    </row>
    <row r="5934" spans="1:3">
      <c r="A5934" t="s">
        <v>11954</v>
      </c>
      <c r="B5934" t="s">
        <v>11955</v>
      </c>
      <c r="C5934" t="str">
        <f t="shared" si="92"/>
        <v>UYFlores</v>
      </c>
    </row>
    <row r="5935" spans="1:3">
      <c r="A5935" t="s">
        <v>11946</v>
      </c>
      <c r="B5935" t="s">
        <v>11947</v>
      </c>
      <c r="C5935" t="str">
        <f t="shared" si="92"/>
        <v>UYLavalleja</v>
      </c>
    </row>
    <row r="5936" spans="1:3">
      <c r="A5936" t="s">
        <v>11960</v>
      </c>
      <c r="B5936" t="s">
        <v>11961</v>
      </c>
      <c r="C5936" t="str">
        <f t="shared" si="92"/>
        <v>UYMaldonado</v>
      </c>
    </row>
    <row r="5937" spans="1:3">
      <c r="A5937" t="s">
        <v>11973</v>
      </c>
      <c r="B5937" t="s">
        <v>11974</v>
      </c>
      <c r="C5937" t="str">
        <f t="shared" si="92"/>
        <v>UYMontevideo</v>
      </c>
    </row>
    <row r="5938" spans="1:3">
      <c r="A5938" t="s">
        <v>11967</v>
      </c>
      <c r="B5938" t="s">
        <v>11968</v>
      </c>
      <c r="C5938" t="str">
        <f t="shared" si="92"/>
        <v>UYPaysandú</v>
      </c>
    </row>
    <row r="5939" spans="1:3">
      <c r="A5939" t="s">
        <v>11948</v>
      </c>
      <c r="B5939" t="s">
        <v>2752</v>
      </c>
      <c r="C5939" t="str">
        <f t="shared" si="92"/>
        <v>UYRío Negro</v>
      </c>
    </row>
    <row r="5940" spans="1:3">
      <c r="A5940" t="s">
        <v>11977</v>
      </c>
      <c r="B5940" t="s">
        <v>11978</v>
      </c>
      <c r="C5940" t="str">
        <f t="shared" si="92"/>
        <v>UYRocha</v>
      </c>
    </row>
    <row r="5941" spans="1:3">
      <c r="A5941" t="s">
        <v>11956</v>
      </c>
      <c r="B5941" t="s">
        <v>11957</v>
      </c>
      <c r="C5941" t="str">
        <f t="shared" si="92"/>
        <v>UYRivera</v>
      </c>
    </row>
    <row r="5942" spans="1:3">
      <c r="A5942" t="s">
        <v>11949</v>
      </c>
      <c r="B5942" t="s">
        <v>11950</v>
      </c>
      <c r="C5942" t="str">
        <f t="shared" si="92"/>
        <v>UYSalto</v>
      </c>
    </row>
    <row r="5943" spans="1:3">
      <c r="A5943" t="s">
        <v>11964</v>
      </c>
      <c r="B5943" t="s">
        <v>3958</v>
      </c>
      <c r="C5943" t="str">
        <f t="shared" si="92"/>
        <v>UYSan José</v>
      </c>
    </row>
    <row r="5944" spans="1:3">
      <c r="A5944" t="s">
        <v>11969</v>
      </c>
      <c r="B5944" t="s">
        <v>11970</v>
      </c>
      <c r="C5944" t="str">
        <f t="shared" si="92"/>
        <v>UYSoriano</v>
      </c>
    </row>
    <row r="5945" spans="1:3">
      <c r="A5945" t="s">
        <v>11979</v>
      </c>
      <c r="B5945" t="s">
        <v>11980</v>
      </c>
      <c r="C5945" t="str">
        <f t="shared" si="92"/>
        <v>UYTacuarembó</v>
      </c>
    </row>
    <row r="5946" spans="1:3">
      <c r="A5946" t="s">
        <v>11975</v>
      </c>
      <c r="B5946" t="s">
        <v>11976</v>
      </c>
      <c r="C5946" t="str">
        <f t="shared" si="92"/>
        <v>UYTreinta y Tres</v>
      </c>
    </row>
    <row r="5947" spans="1:3">
      <c r="A5947" t="s">
        <v>11998</v>
      </c>
      <c r="B5947" t="s">
        <v>11999</v>
      </c>
      <c r="C5947" t="str">
        <f t="shared" si="92"/>
        <v>UZAndijon</v>
      </c>
    </row>
    <row r="5948" spans="1:3">
      <c r="A5948" t="s">
        <v>11994</v>
      </c>
      <c r="B5948" t="s">
        <v>11995</v>
      </c>
      <c r="C5948" t="str">
        <f t="shared" si="92"/>
        <v>UZBuxoro</v>
      </c>
    </row>
    <row r="5949" spans="1:3">
      <c r="A5949" t="s">
        <v>11981</v>
      </c>
      <c r="B5949" t="s">
        <v>11982</v>
      </c>
      <c r="C5949" t="str">
        <f t="shared" si="92"/>
        <v>UZFarg‘ona</v>
      </c>
    </row>
    <row r="5950" spans="1:3">
      <c r="A5950" t="s">
        <v>11985</v>
      </c>
      <c r="B5950" t="s">
        <v>11986</v>
      </c>
      <c r="C5950" t="str">
        <f t="shared" si="92"/>
        <v>UZJizzax</v>
      </c>
    </row>
    <row r="5951" spans="1:3">
      <c r="A5951" t="s">
        <v>11987</v>
      </c>
      <c r="B5951" t="s">
        <v>11988</v>
      </c>
      <c r="C5951" t="str">
        <f t="shared" si="92"/>
        <v>UZNamangan</v>
      </c>
    </row>
    <row r="5952" spans="1:3">
      <c r="A5952" t="s">
        <v>11996</v>
      </c>
      <c r="B5952" t="s">
        <v>11997</v>
      </c>
      <c r="C5952" t="str">
        <f t="shared" si="92"/>
        <v>UZNavoiy</v>
      </c>
    </row>
    <row r="5953" spans="1:3">
      <c r="A5953" t="s">
        <v>11983</v>
      </c>
      <c r="B5953" t="s">
        <v>11984</v>
      </c>
      <c r="C5953" t="str">
        <f t="shared" si="92"/>
        <v>UZQashqadaryo</v>
      </c>
    </row>
    <row r="5954" spans="1:3">
      <c r="A5954" t="s">
        <v>12002</v>
      </c>
      <c r="B5954" t="s">
        <v>12003</v>
      </c>
      <c r="C5954" t="str">
        <f t="shared" si="92"/>
        <v>UZSamarqand</v>
      </c>
    </row>
    <row r="5955" spans="1:3">
      <c r="A5955" t="s">
        <v>12004</v>
      </c>
      <c r="B5955" t="s">
        <v>12005</v>
      </c>
      <c r="C5955" t="str">
        <f t="shared" ref="C5955:C6018" si="93">LEFT(A5955,2)&amp;B5955</f>
        <v>UZSirdaryo</v>
      </c>
    </row>
    <row r="5956" spans="1:3">
      <c r="A5956" t="s">
        <v>12006</v>
      </c>
      <c r="B5956" t="s">
        <v>12007</v>
      </c>
      <c r="C5956" t="str">
        <f t="shared" si="93"/>
        <v>UZSurxondaryo</v>
      </c>
    </row>
    <row r="5957" spans="1:3">
      <c r="A5957" t="s">
        <v>11993</v>
      </c>
      <c r="B5957" t="s">
        <v>11992</v>
      </c>
      <c r="C5957" t="str">
        <f t="shared" si="93"/>
        <v>UZToshkent</v>
      </c>
    </row>
    <row r="5958" spans="1:3">
      <c r="A5958" t="s">
        <v>11989</v>
      </c>
      <c r="B5958" t="s">
        <v>11990</v>
      </c>
      <c r="C5958" t="str">
        <f t="shared" si="93"/>
        <v>UZXorazm</v>
      </c>
    </row>
    <row r="5959" spans="1:3">
      <c r="A5959" t="s">
        <v>12000</v>
      </c>
      <c r="B5959" t="s">
        <v>12001</v>
      </c>
      <c r="C5959" t="str">
        <f t="shared" si="93"/>
        <v>UZQoraqalpog‘iston Respublikasi</v>
      </c>
    </row>
    <row r="5960" spans="1:3">
      <c r="A5960" t="s">
        <v>11991</v>
      </c>
      <c r="B5960" t="s">
        <v>11992</v>
      </c>
      <c r="C5960" t="str">
        <f t="shared" si="93"/>
        <v>UZToshkent</v>
      </c>
    </row>
    <row r="5961" spans="1:3">
      <c r="A5961" t="s">
        <v>12014</v>
      </c>
      <c r="B5961" t="s">
        <v>12015</v>
      </c>
      <c r="C5961" t="str">
        <f t="shared" si="93"/>
        <v>VCCharlotte</v>
      </c>
    </row>
    <row r="5962" spans="1:3">
      <c r="A5962" t="s">
        <v>12010</v>
      </c>
      <c r="B5962" t="s">
        <v>2966</v>
      </c>
      <c r="C5962" t="str">
        <f t="shared" si="93"/>
        <v>VCSaint Andrew</v>
      </c>
    </row>
    <row r="5963" spans="1:3">
      <c r="A5963" t="s">
        <v>12012</v>
      </c>
      <c r="B5963" t="s">
        <v>4262</v>
      </c>
      <c r="C5963" t="str">
        <f t="shared" si="93"/>
        <v>VCSaint David</v>
      </c>
    </row>
    <row r="5964" spans="1:3">
      <c r="A5964" t="s">
        <v>12013</v>
      </c>
      <c r="B5964" t="s">
        <v>2631</v>
      </c>
      <c r="C5964" t="str">
        <f t="shared" si="93"/>
        <v>VCSaint George</v>
      </c>
    </row>
    <row r="5965" spans="1:3">
      <c r="A5965" t="s">
        <v>12011</v>
      </c>
      <c r="B5965" t="s">
        <v>4260</v>
      </c>
      <c r="C5965" t="str">
        <f t="shared" si="93"/>
        <v>VCSaint Patrick</v>
      </c>
    </row>
    <row r="5966" spans="1:3">
      <c r="A5966" t="s">
        <v>12008</v>
      </c>
      <c r="B5966" t="s">
        <v>12009</v>
      </c>
      <c r="C5966" t="str">
        <f t="shared" si="93"/>
        <v>VCGrenadines</v>
      </c>
    </row>
    <row r="5967" spans="1:3">
      <c r="A5967" t="s">
        <v>12057</v>
      </c>
      <c r="B5967" t="s">
        <v>12058</v>
      </c>
      <c r="C5967" t="str">
        <f t="shared" si="93"/>
        <v>VEAnzoátegui</v>
      </c>
    </row>
    <row r="5968" spans="1:3">
      <c r="A5968" t="s">
        <v>12030</v>
      </c>
      <c r="B5968" t="s">
        <v>12031</v>
      </c>
      <c r="C5968" t="str">
        <f t="shared" si="93"/>
        <v>VEApure</v>
      </c>
    </row>
    <row r="5969" spans="1:3">
      <c r="A5969" t="s">
        <v>12034</v>
      </c>
      <c r="B5969" t="s">
        <v>12035</v>
      </c>
      <c r="C5969" t="str">
        <f t="shared" si="93"/>
        <v>VEAragua</v>
      </c>
    </row>
    <row r="5970" spans="1:3">
      <c r="A5970" t="s">
        <v>12047</v>
      </c>
      <c r="B5970" t="s">
        <v>12048</v>
      </c>
      <c r="C5970" t="str">
        <f t="shared" si="93"/>
        <v>VEBarinas</v>
      </c>
    </row>
    <row r="5971" spans="1:3">
      <c r="A5971" t="s">
        <v>12016</v>
      </c>
      <c r="B5971" t="s">
        <v>3915</v>
      </c>
      <c r="C5971" t="str">
        <f t="shared" si="93"/>
        <v>VEBolívar</v>
      </c>
    </row>
    <row r="5972" spans="1:3">
      <c r="A5972" t="s">
        <v>12051</v>
      </c>
      <c r="B5972" t="s">
        <v>12052</v>
      </c>
      <c r="C5972" t="str">
        <f t="shared" si="93"/>
        <v>VECarabobo</v>
      </c>
    </row>
    <row r="5973" spans="1:3">
      <c r="A5973" t="s">
        <v>12017</v>
      </c>
      <c r="B5973" t="s">
        <v>12018</v>
      </c>
      <c r="C5973" t="str">
        <f t="shared" si="93"/>
        <v>VECojedes</v>
      </c>
    </row>
    <row r="5974" spans="1:3">
      <c r="A5974" t="s">
        <v>12019</v>
      </c>
      <c r="B5974" t="s">
        <v>12020</v>
      </c>
      <c r="C5974" t="str">
        <f t="shared" si="93"/>
        <v>VEFalcón</v>
      </c>
    </row>
    <row r="5975" spans="1:3">
      <c r="A5975" t="s">
        <v>12022</v>
      </c>
      <c r="B5975" t="s">
        <v>12023</v>
      </c>
      <c r="C5975" t="str">
        <f t="shared" si="93"/>
        <v>VEGuárico</v>
      </c>
    </row>
    <row r="5976" spans="1:3">
      <c r="A5976" t="s">
        <v>12024</v>
      </c>
      <c r="B5976" t="s">
        <v>12025</v>
      </c>
      <c r="C5976" t="str">
        <f t="shared" si="93"/>
        <v>VELara</v>
      </c>
    </row>
    <row r="5977" spans="1:3">
      <c r="A5977" t="s">
        <v>12059</v>
      </c>
      <c r="B5977" t="s">
        <v>12060</v>
      </c>
      <c r="C5977" t="str">
        <f t="shared" si="93"/>
        <v>VEMérida</v>
      </c>
    </row>
    <row r="5978" spans="1:3">
      <c r="A5978" t="s">
        <v>12049</v>
      </c>
      <c r="B5978" t="s">
        <v>12050</v>
      </c>
      <c r="C5978" t="str">
        <f t="shared" si="93"/>
        <v>VEMiranda</v>
      </c>
    </row>
    <row r="5979" spans="1:3">
      <c r="A5979" t="s">
        <v>12061</v>
      </c>
      <c r="B5979" t="s">
        <v>12062</v>
      </c>
      <c r="C5979" t="str">
        <f t="shared" si="93"/>
        <v>VEMonagas</v>
      </c>
    </row>
    <row r="5980" spans="1:3">
      <c r="A5980" t="s">
        <v>12026</v>
      </c>
      <c r="B5980" t="s">
        <v>12027</v>
      </c>
      <c r="C5980" t="str">
        <f t="shared" si="93"/>
        <v>VENueva Esparta</v>
      </c>
    </row>
    <row r="5981" spans="1:3">
      <c r="A5981" t="s">
        <v>12036</v>
      </c>
      <c r="B5981" t="s">
        <v>12037</v>
      </c>
      <c r="C5981" t="str">
        <f t="shared" si="93"/>
        <v>VEPortuguesa</v>
      </c>
    </row>
    <row r="5982" spans="1:3">
      <c r="A5982" t="s">
        <v>12040</v>
      </c>
      <c r="B5982" t="s">
        <v>3905</v>
      </c>
      <c r="C5982" t="str">
        <f t="shared" si="93"/>
        <v>VESucre</v>
      </c>
    </row>
    <row r="5983" spans="1:3">
      <c r="A5983" t="s">
        <v>12038</v>
      </c>
      <c r="B5983" t="s">
        <v>12039</v>
      </c>
      <c r="C5983" t="str">
        <f t="shared" si="93"/>
        <v>VETáchira</v>
      </c>
    </row>
    <row r="5984" spans="1:3">
      <c r="A5984" t="s">
        <v>12041</v>
      </c>
      <c r="B5984" t="s">
        <v>12042</v>
      </c>
      <c r="C5984" t="str">
        <f t="shared" si="93"/>
        <v>VETrujillo</v>
      </c>
    </row>
    <row r="5985" spans="1:3">
      <c r="A5985" t="s">
        <v>12028</v>
      </c>
      <c r="B5985" t="s">
        <v>12029</v>
      </c>
      <c r="C5985" t="str">
        <f t="shared" si="93"/>
        <v>VEYaracuy</v>
      </c>
    </row>
    <row r="5986" spans="1:3">
      <c r="A5986" t="s">
        <v>12053</v>
      </c>
      <c r="B5986" t="s">
        <v>12054</v>
      </c>
      <c r="C5986" t="str">
        <f t="shared" si="93"/>
        <v>VEZulia</v>
      </c>
    </row>
    <row r="5987" spans="1:3">
      <c r="A5987" t="s">
        <v>12045</v>
      </c>
      <c r="B5987" t="s">
        <v>12046</v>
      </c>
      <c r="C5987" t="str">
        <f t="shared" si="93"/>
        <v>VEVargas</v>
      </c>
    </row>
    <row r="5988" spans="1:3">
      <c r="A5988" t="s">
        <v>12032</v>
      </c>
      <c r="B5988" t="s">
        <v>12033</v>
      </c>
      <c r="C5988" t="str">
        <f t="shared" si="93"/>
        <v>VEDelta Amacuro</v>
      </c>
    </row>
    <row r="5989" spans="1:3">
      <c r="A5989" t="s">
        <v>12021</v>
      </c>
      <c r="B5989" t="s">
        <v>1713</v>
      </c>
      <c r="C5989" t="str">
        <f t="shared" si="93"/>
        <v>VEAmazonas</v>
      </c>
    </row>
    <row r="5990" spans="1:3">
      <c r="A5990" t="s">
        <v>12043</v>
      </c>
      <c r="B5990" t="s">
        <v>12044</v>
      </c>
      <c r="C5990" t="str">
        <f t="shared" si="93"/>
        <v>VEDependencias Federales</v>
      </c>
    </row>
    <row r="5991" spans="1:3">
      <c r="A5991" t="s">
        <v>12055</v>
      </c>
      <c r="B5991" t="s">
        <v>12056</v>
      </c>
      <c r="C5991" t="str">
        <f t="shared" si="93"/>
        <v>VEDistrito Capital</v>
      </c>
    </row>
    <row r="5992" spans="1:3">
      <c r="A5992" t="s">
        <v>12151</v>
      </c>
      <c r="B5992" t="s">
        <v>12152</v>
      </c>
      <c r="C5992" t="str">
        <f t="shared" si="93"/>
        <v>VNLai Châu</v>
      </c>
    </row>
    <row r="5993" spans="1:3">
      <c r="A5993" t="s">
        <v>12077</v>
      </c>
      <c r="B5993" t="s">
        <v>12078</v>
      </c>
      <c r="C5993" t="str">
        <f t="shared" si="93"/>
        <v>VNLào Cai</v>
      </c>
    </row>
    <row r="5994" spans="1:3">
      <c r="A5994" t="s">
        <v>12153</v>
      </c>
      <c r="B5994" t="s">
        <v>12154</v>
      </c>
      <c r="C5994" t="str">
        <f t="shared" si="93"/>
        <v>VNHà Giang</v>
      </c>
    </row>
    <row r="5995" spans="1:3">
      <c r="A5995" t="s">
        <v>12155</v>
      </c>
      <c r="B5995" t="s">
        <v>12156</v>
      </c>
      <c r="C5995" t="str">
        <f t="shared" si="93"/>
        <v>VNCao Bằng</v>
      </c>
    </row>
    <row r="5996" spans="1:3">
      <c r="A5996" t="s">
        <v>12173</v>
      </c>
      <c r="B5996" t="s">
        <v>12174</v>
      </c>
      <c r="C5996" t="str">
        <f t="shared" si="93"/>
        <v>VNSơn La</v>
      </c>
    </row>
    <row r="5997" spans="1:3">
      <c r="A5997" t="s">
        <v>12101</v>
      </c>
      <c r="B5997" t="s">
        <v>12102</v>
      </c>
      <c r="C5997" t="str">
        <f t="shared" si="93"/>
        <v>VNYên Bái</v>
      </c>
    </row>
    <row r="5998" spans="1:3">
      <c r="A5998" t="s">
        <v>12133</v>
      </c>
      <c r="B5998" t="s">
        <v>12134</v>
      </c>
      <c r="C5998" t="str">
        <f t="shared" si="93"/>
        <v>VNTuyên Quang</v>
      </c>
    </row>
    <row r="5999" spans="1:3">
      <c r="A5999" t="s">
        <v>12113</v>
      </c>
      <c r="B5999" t="s">
        <v>12114</v>
      </c>
      <c r="C5999" t="str">
        <f t="shared" si="93"/>
        <v>VNLạng Sơn</v>
      </c>
    </row>
    <row r="6000" spans="1:3">
      <c r="A6000" t="s">
        <v>12079</v>
      </c>
      <c r="B6000" t="s">
        <v>12080</v>
      </c>
      <c r="C6000" t="str">
        <f t="shared" si="93"/>
        <v>VNQuảng Ninh</v>
      </c>
    </row>
    <row r="6001" spans="1:3">
      <c r="A6001" t="s">
        <v>12175</v>
      </c>
      <c r="B6001" t="s">
        <v>12176</v>
      </c>
      <c r="C6001" t="str">
        <f t="shared" si="93"/>
        <v>VNHòa Bình</v>
      </c>
    </row>
    <row r="6002" spans="1:3">
      <c r="A6002" t="s">
        <v>12103</v>
      </c>
      <c r="B6002" t="s">
        <v>12104</v>
      </c>
      <c r="C6002" t="str">
        <f t="shared" si="93"/>
        <v>VNNinh Bình</v>
      </c>
    </row>
    <row r="6003" spans="1:3">
      <c r="A6003" t="s">
        <v>12081</v>
      </c>
      <c r="B6003" t="s">
        <v>12082</v>
      </c>
      <c r="C6003" t="str">
        <f t="shared" si="93"/>
        <v>VNThái Bình</v>
      </c>
    </row>
    <row r="6004" spans="1:3">
      <c r="A6004" t="s">
        <v>12115</v>
      </c>
      <c r="B6004" t="s">
        <v>12116</v>
      </c>
      <c r="C6004" t="str">
        <f t="shared" si="93"/>
        <v>VNThanh Hóa</v>
      </c>
    </row>
    <row r="6005" spans="1:3">
      <c r="A6005" t="s">
        <v>12105</v>
      </c>
      <c r="B6005" t="s">
        <v>12106</v>
      </c>
      <c r="C6005" t="str">
        <f t="shared" si="93"/>
        <v>VNNghệ An</v>
      </c>
    </row>
    <row r="6006" spans="1:3">
      <c r="A6006" t="s">
        <v>12089</v>
      </c>
      <c r="B6006" t="s">
        <v>12090</v>
      </c>
      <c r="C6006" t="str">
        <f t="shared" si="93"/>
        <v>VNHà Tĩnh</v>
      </c>
    </row>
    <row r="6007" spans="1:3">
      <c r="A6007" t="s">
        <v>12117</v>
      </c>
      <c r="B6007" t="s">
        <v>12118</v>
      </c>
      <c r="C6007" t="str">
        <f t="shared" si="93"/>
        <v>VNQuảng Bình</v>
      </c>
    </row>
    <row r="6008" spans="1:3">
      <c r="A6008" t="s">
        <v>12177</v>
      </c>
      <c r="B6008" t="s">
        <v>12178</v>
      </c>
      <c r="C6008" t="str">
        <f t="shared" si="93"/>
        <v>VNQuảng Trị</v>
      </c>
    </row>
    <row r="6009" spans="1:3">
      <c r="A6009" t="s">
        <v>12091</v>
      </c>
      <c r="B6009" t="s">
        <v>12092</v>
      </c>
      <c r="C6009" t="str">
        <f t="shared" si="93"/>
        <v>VNThừa Thiên-Huế</v>
      </c>
    </row>
    <row r="6010" spans="1:3">
      <c r="A6010" t="s">
        <v>12157</v>
      </c>
      <c r="B6010" t="s">
        <v>12158</v>
      </c>
      <c r="C6010" t="str">
        <f t="shared" si="93"/>
        <v>VNQuảng Nam</v>
      </c>
    </row>
    <row r="6011" spans="1:3">
      <c r="A6011" t="s">
        <v>12159</v>
      </c>
      <c r="B6011" t="s">
        <v>12160</v>
      </c>
      <c r="C6011" t="str">
        <f t="shared" si="93"/>
        <v>VNKon Tum</v>
      </c>
    </row>
    <row r="6012" spans="1:3">
      <c r="A6012" t="s">
        <v>12083</v>
      </c>
      <c r="B6012" t="s">
        <v>12084</v>
      </c>
      <c r="C6012" t="str">
        <f t="shared" si="93"/>
        <v>VNQuảng Ngãi</v>
      </c>
    </row>
    <row r="6013" spans="1:3">
      <c r="A6013" t="s">
        <v>12135</v>
      </c>
      <c r="B6013" t="s">
        <v>12136</v>
      </c>
      <c r="C6013" t="str">
        <f t="shared" si="93"/>
        <v>VNGia Lai</v>
      </c>
    </row>
    <row r="6014" spans="1:3">
      <c r="A6014" t="s">
        <v>12161</v>
      </c>
      <c r="B6014" t="s">
        <v>12162</v>
      </c>
      <c r="C6014" t="str">
        <f t="shared" si="93"/>
        <v>VNBình Định</v>
      </c>
    </row>
    <row r="6015" spans="1:3">
      <c r="A6015" t="s">
        <v>12063</v>
      </c>
      <c r="B6015" t="s">
        <v>12064</v>
      </c>
      <c r="C6015" t="str">
        <f t="shared" si="93"/>
        <v>VNPhú Yên</v>
      </c>
    </row>
    <row r="6016" spans="1:3">
      <c r="A6016" t="s">
        <v>12093</v>
      </c>
      <c r="B6016" t="s">
        <v>12094</v>
      </c>
      <c r="C6016" t="str">
        <f t="shared" si="93"/>
        <v>VNĐắk Lắk</v>
      </c>
    </row>
    <row r="6017" spans="1:3">
      <c r="A6017" t="s">
        <v>12095</v>
      </c>
      <c r="B6017" t="s">
        <v>12096</v>
      </c>
      <c r="C6017" t="str">
        <f t="shared" si="93"/>
        <v>VNKhánh Hòa</v>
      </c>
    </row>
    <row r="6018" spans="1:3">
      <c r="A6018" t="s">
        <v>12137</v>
      </c>
      <c r="B6018" t="s">
        <v>12138</v>
      </c>
      <c r="C6018" t="str">
        <f t="shared" si="93"/>
        <v>VNLâm Đồng</v>
      </c>
    </row>
    <row r="6019" spans="1:3">
      <c r="A6019" t="s">
        <v>12065</v>
      </c>
      <c r="B6019" t="s">
        <v>12066</v>
      </c>
      <c r="C6019" t="str">
        <f t="shared" ref="C6019:C6082" si="94">LEFT(A6019,2)&amp;B6019</f>
        <v>VNNinh Thuận</v>
      </c>
    </row>
    <row r="6020" spans="1:3">
      <c r="A6020" t="s">
        <v>12139</v>
      </c>
      <c r="B6020" t="s">
        <v>12140</v>
      </c>
      <c r="C6020" t="str">
        <f t="shared" si="94"/>
        <v>VNTây Ninh</v>
      </c>
    </row>
    <row r="6021" spans="1:3">
      <c r="A6021" t="s">
        <v>12141</v>
      </c>
      <c r="B6021" t="s">
        <v>12142</v>
      </c>
      <c r="C6021" t="str">
        <f t="shared" si="94"/>
        <v>VNĐồng Nai</v>
      </c>
    </row>
    <row r="6022" spans="1:3">
      <c r="A6022" t="s">
        <v>12119</v>
      </c>
      <c r="B6022" t="s">
        <v>12120</v>
      </c>
      <c r="C6022" t="str">
        <f t="shared" si="94"/>
        <v>VNBình Thuận</v>
      </c>
    </row>
    <row r="6023" spans="1:3">
      <c r="A6023" t="s">
        <v>12163</v>
      </c>
      <c r="B6023" t="s">
        <v>12164</v>
      </c>
      <c r="C6023" t="str">
        <f t="shared" si="94"/>
        <v>VNLong An</v>
      </c>
    </row>
    <row r="6024" spans="1:3">
      <c r="A6024" t="s">
        <v>12121</v>
      </c>
      <c r="B6024" t="s">
        <v>12122</v>
      </c>
      <c r="C6024" t="str">
        <f t="shared" si="94"/>
        <v>VNBà Rịa - Vũng Tàu</v>
      </c>
    </row>
    <row r="6025" spans="1:3">
      <c r="A6025" t="s">
        <v>12097</v>
      </c>
      <c r="B6025" t="s">
        <v>12098</v>
      </c>
      <c r="C6025" t="str">
        <f t="shared" si="94"/>
        <v>VNAn Giang</v>
      </c>
    </row>
    <row r="6026" spans="1:3">
      <c r="A6026" t="s">
        <v>12099</v>
      </c>
      <c r="B6026" t="s">
        <v>12100</v>
      </c>
      <c r="C6026" t="str">
        <f t="shared" si="94"/>
        <v>VNĐồng Tháp</v>
      </c>
    </row>
    <row r="6027" spans="1:3">
      <c r="A6027" t="s">
        <v>12123</v>
      </c>
      <c r="B6027" t="s">
        <v>12124</v>
      </c>
      <c r="C6027" t="str">
        <f t="shared" si="94"/>
        <v>VNTiền Giang</v>
      </c>
    </row>
    <row r="6028" spans="1:3">
      <c r="A6028" t="s">
        <v>12179</v>
      </c>
      <c r="B6028" t="s">
        <v>12180</v>
      </c>
      <c r="C6028" t="str">
        <f t="shared" si="94"/>
        <v>VNKiến Giang</v>
      </c>
    </row>
    <row r="6029" spans="1:3">
      <c r="A6029" t="s">
        <v>12165</v>
      </c>
      <c r="B6029" t="s">
        <v>12166</v>
      </c>
      <c r="C6029" t="str">
        <f t="shared" si="94"/>
        <v>VNVĩnh Long</v>
      </c>
    </row>
    <row r="6030" spans="1:3">
      <c r="A6030" t="s">
        <v>12125</v>
      </c>
      <c r="B6030" t="s">
        <v>12126</v>
      </c>
      <c r="C6030" t="str">
        <f t="shared" si="94"/>
        <v>VNBến Tre</v>
      </c>
    </row>
    <row r="6031" spans="1:3">
      <c r="A6031" t="s">
        <v>12107</v>
      </c>
      <c r="B6031" t="s">
        <v>12108</v>
      </c>
      <c r="C6031" t="str">
        <f t="shared" si="94"/>
        <v>VNTrà Vinh</v>
      </c>
    </row>
    <row r="6032" spans="1:3">
      <c r="A6032" t="s">
        <v>12067</v>
      </c>
      <c r="B6032" t="s">
        <v>12068</v>
      </c>
      <c r="C6032" t="str">
        <f t="shared" si="94"/>
        <v>VNSóc Trăng</v>
      </c>
    </row>
    <row r="6033" spans="1:3">
      <c r="A6033" t="s">
        <v>12167</v>
      </c>
      <c r="B6033" t="s">
        <v>12168</v>
      </c>
      <c r="C6033" t="str">
        <f t="shared" si="94"/>
        <v>VNBắc Kạn</v>
      </c>
    </row>
    <row r="6034" spans="1:3">
      <c r="A6034" t="s">
        <v>12069</v>
      </c>
      <c r="B6034" t="s">
        <v>12070</v>
      </c>
      <c r="C6034" t="str">
        <f t="shared" si="94"/>
        <v>VNBắc Giang</v>
      </c>
    </row>
    <row r="6035" spans="1:3">
      <c r="A6035" t="s">
        <v>12127</v>
      </c>
      <c r="B6035" t="s">
        <v>12128</v>
      </c>
      <c r="C6035" t="str">
        <f t="shared" si="94"/>
        <v>VNBạc Liêu</v>
      </c>
    </row>
    <row r="6036" spans="1:3">
      <c r="A6036" t="s">
        <v>12071</v>
      </c>
      <c r="B6036" t="s">
        <v>12072</v>
      </c>
      <c r="C6036" t="str">
        <f t="shared" si="94"/>
        <v>VNBắc Ninh</v>
      </c>
    </row>
    <row r="6037" spans="1:3">
      <c r="A6037" t="s">
        <v>12143</v>
      </c>
      <c r="B6037" t="s">
        <v>12144</v>
      </c>
      <c r="C6037" t="str">
        <f t="shared" si="94"/>
        <v>VNBình Dương</v>
      </c>
    </row>
    <row r="6038" spans="1:3">
      <c r="A6038" t="s">
        <v>12073</v>
      </c>
      <c r="B6038" t="s">
        <v>12074</v>
      </c>
      <c r="C6038" t="str">
        <f t="shared" si="94"/>
        <v>VNBình Phước</v>
      </c>
    </row>
    <row r="6039" spans="1:3">
      <c r="A6039" t="s">
        <v>12129</v>
      </c>
      <c r="B6039" t="s">
        <v>12130</v>
      </c>
      <c r="C6039" t="str">
        <f t="shared" si="94"/>
        <v>VNCà Mau</v>
      </c>
    </row>
    <row r="6040" spans="1:3">
      <c r="A6040" t="s">
        <v>12181</v>
      </c>
      <c r="B6040" t="s">
        <v>12182</v>
      </c>
      <c r="C6040" t="str">
        <f t="shared" si="94"/>
        <v>VNHải Dương</v>
      </c>
    </row>
    <row r="6041" spans="1:3">
      <c r="A6041" t="s">
        <v>12109</v>
      </c>
      <c r="B6041" t="s">
        <v>12110</v>
      </c>
      <c r="C6041" t="str">
        <f t="shared" si="94"/>
        <v>VNHà Nam</v>
      </c>
    </row>
    <row r="6042" spans="1:3">
      <c r="A6042" t="s">
        <v>12085</v>
      </c>
      <c r="B6042" t="s">
        <v>12086</v>
      </c>
      <c r="C6042" t="str">
        <f t="shared" si="94"/>
        <v>VNHưng Yên</v>
      </c>
    </row>
    <row r="6043" spans="1:3">
      <c r="A6043" t="s">
        <v>12183</v>
      </c>
      <c r="B6043" t="s">
        <v>12184</v>
      </c>
      <c r="C6043" t="str">
        <f t="shared" si="94"/>
        <v>VNNam Định</v>
      </c>
    </row>
    <row r="6044" spans="1:3">
      <c r="A6044" t="s">
        <v>12087</v>
      </c>
      <c r="B6044" t="s">
        <v>12088</v>
      </c>
      <c r="C6044" t="str">
        <f t="shared" si="94"/>
        <v>VNPhú Thọ</v>
      </c>
    </row>
    <row r="6045" spans="1:3">
      <c r="A6045" t="s">
        <v>12111</v>
      </c>
      <c r="B6045" t="s">
        <v>12112</v>
      </c>
      <c r="C6045" t="str">
        <f t="shared" si="94"/>
        <v>VNThái Nguyên</v>
      </c>
    </row>
    <row r="6046" spans="1:3">
      <c r="A6046" t="s">
        <v>12131</v>
      </c>
      <c r="B6046" t="s">
        <v>12132</v>
      </c>
      <c r="C6046" t="str">
        <f t="shared" si="94"/>
        <v>VNVĩnh Phúc</v>
      </c>
    </row>
    <row r="6047" spans="1:3">
      <c r="A6047" t="s">
        <v>12169</v>
      </c>
      <c r="B6047" t="s">
        <v>12170</v>
      </c>
      <c r="C6047" t="str">
        <f t="shared" si="94"/>
        <v>VNĐiện Biên</v>
      </c>
    </row>
    <row r="6048" spans="1:3">
      <c r="A6048" t="s">
        <v>12145</v>
      </c>
      <c r="B6048" t="s">
        <v>12146</v>
      </c>
      <c r="C6048" t="str">
        <f t="shared" si="94"/>
        <v>VNĐắk Nông</v>
      </c>
    </row>
    <row r="6049" spans="1:3">
      <c r="A6049" t="s">
        <v>12075</v>
      </c>
      <c r="B6049" t="s">
        <v>12076</v>
      </c>
      <c r="C6049" t="str">
        <f t="shared" si="94"/>
        <v>VNHậu Giang</v>
      </c>
    </row>
    <row r="6050" spans="1:3">
      <c r="A6050" t="s">
        <v>12147</v>
      </c>
      <c r="B6050" t="s">
        <v>12148</v>
      </c>
      <c r="C6050" t="str">
        <f t="shared" si="94"/>
        <v>VNCan Tho</v>
      </c>
    </row>
    <row r="6051" spans="1:3">
      <c r="A6051" t="s">
        <v>12171</v>
      </c>
      <c r="B6051" t="s">
        <v>12172</v>
      </c>
      <c r="C6051" t="str">
        <f t="shared" si="94"/>
        <v>VNDa Nang</v>
      </c>
    </row>
    <row r="6052" spans="1:3">
      <c r="A6052" t="s">
        <v>12149</v>
      </c>
      <c r="B6052" t="s">
        <v>12150</v>
      </c>
      <c r="C6052" t="str">
        <f t="shared" si="94"/>
        <v>VNHa Noi</v>
      </c>
    </row>
    <row r="6053" spans="1:3">
      <c r="A6053" t="s">
        <v>12185</v>
      </c>
      <c r="B6053" t="s">
        <v>1822</v>
      </c>
      <c r="C6053" t="str">
        <f t="shared" si="94"/>
        <v>VNHai Phong</v>
      </c>
    </row>
    <row r="6054" spans="1:3">
      <c r="A6054" t="s">
        <v>12186</v>
      </c>
      <c r="B6054" t="s">
        <v>12187</v>
      </c>
      <c r="C6054" t="str">
        <f t="shared" si="94"/>
        <v>VNHo Chi Minh</v>
      </c>
    </row>
    <row r="6055" spans="1:3">
      <c r="A6055" t="s">
        <v>12198</v>
      </c>
      <c r="B6055" t="s">
        <v>12199</v>
      </c>
      <c r="C6055" t="str">
        <f t="shared" si="94"/>
        <v>VUMalampa</v>
      </c>
    </row>
    <row r="6056" spans="1:3">
      <c r="A6056" t="s">
        <v>12198</v>
      </c>
      <c r="B6056" t="s">
        <v>12199</v>
      </c>
      <c r="C6056" t="str">
        <f t="shared" si="94"/>
        <v>VUMalampa</v>
      </c>
    </row>
    <row r="6057" spans="1:3">
      <c r="A6057" t="s">
        <v>12190</v>
      </c>
      <c r="B6057" t="s">
        <v>12191</v>
      </c>
      <c r="C6057" t="str">
        <f t="shared" si="94"/>
        <v>VUPénama</v>
      </c>
    </row>
    <row r="6058" spans="1:3">
      <c r="A6058" t="s">
        <v>12190</v>
      </c>
      <c r="B6058" t="s">
        <v>12191</v>
      </c>
      <c r="C6058" t="str">
        <f t="shared" si="94"/>
        <v>VUPénama</v>
      </c>
    </row>
    <row r="6059" spans="1:3">
      <c r="A6059" t="s">
        <v>12192</v>
      </c>
      <c r="B6059" t="s">
        <v>12193</v>
      </c>
      <c r="C6059" t="str">
        <f t="shared" si="94"/>
        <v>VUSanma</v>
      </c>
    </row>
    <row r="6060" spans="1:3">
      <c r="A6060" t="s">
        <v>12192</v>
      </c>
      <c r="B6060" t="s">
        <v>12193</v>
      </c>
      <c r="C6060" t="str">
        <f t="shared" si="94"/>
        <v>VUSanma</v>
      </c>
    </row>
    <row r="6061" spans="1:3">
      <c r="A6061" t="s">
        <v>12188</v>
      </c>
      <c r="B6061" t="s">
        <v>12189</v>
      </c>
      <c r="C6061" t="str">
        <f t="shared" si="94"/>
        <v>VUShéfa</v>
      </c>
    </row>
    <row r="6062" spans="1:3">
      <c r="A6062" t="s">
        <v>12188</v>
      </c>
      <c r="B6062" t="s">
        <v>12189</v>
      </c>
      <c r="C6062" t="str">
        <f t="shared" si="94"/>
        <v>VUShéfa</v>
      </c>
    </row>
    <row r="6063" spans="1:3">
      <c r="A6063" t="s">
        <v>12196</v>
      </c>
      <c r="B6063" t="s">
        <v>12197</v>
      </c>
      <c r="C6063" t="str">
        <f t="shared" si="94"/>
        <v>VUTaféa</v>
      </c>
    </row>
    <row r="6064" spans="1:3">
      <c r="A6064" t="s">
        <v>12196</v>
      </c>
      <c r="B6064" t="s">
        <v>12197</v>
      </c>
      <c r="C6064" t="str">
        <f t="shared" si="94"/>
        <v>VUTaféa</v>
      </c>
    </row>
    <row r="6065" spans="1:3">
      <c r="A6065" t="s">
        <v>12194</v>
      </c>
      <c r="B6065" t="s">
        <v>12195</v>
      </c>
      <c r="C6065" t="str">
        <f t="shared" si="94"/>
        <v>VUTorba</v>
      </c>
    </row>
    <row r="6066" spans="1:3">
      <c r="A6066" t="s">
        <v>12194</v>
      </c>
      <c r="B6066" t="s">
        <v>12195</v>
      </c>
      <c r="C6066" t="str">
        <f t="shared" si="94"/>
        <v>VUTorba</v>
      </c>
    </row>
    <row r="6067" spans="1:3">
      <c r="A6067" t="s">
        <v>12200</v>
      </c>
      <c r="B6067" t="s">
        <v>12201</v>
      </c>
      <c r="C6067" t="str">
        <f t="shared" si="94"/>
        <v>WFAlo</v>
      </c>
    </row>
    <row r="6068" spans="1:3">
      <c r="A6068" t="s">
        <v>12202</v>
      </c>
      <c r="B6068" t="s">
        <v>12203</v>
      </c>
      <c r="C6068" t="str">
        <f t="shared" si="94"/>
        <v>WFSigave</v>
      </c>
    </row>
    <row r="6069" spans="1:3">
      <c r="A6069" t="s">
        <v>12204</v>
      </c>
      <c r="B6069" t="s">
        <v>12205</v>
      </c>
      <c r="C6069" t="str">
        <f t="shared" si="94"/>
        <v>WFUvea</v>
      </c>
    </row>
    <row r="6070" spans="1:3">
      <c r="A6070" t="s">
        <v>12206</v>
      </c>
      <c r="B6070" t="s">
        <v>12207</v>
      </c>
      <c r="C6070" t="str">
        <f t="shared" si="94"/>
        <v>WSA'ana</v>
      </c>
    </row>
    <row r="6071" spans="1:3">
      <c r="A6071" t="s">
        <v>12206</v>
      </c>
      <c r="B6071" t="s">
        <v>12207</v>
      </c>
      <c r="C6071" t="str">
        <f t="shared" si="94"/>
        <v>WSA'ana</v>
      </c>
    </row>
    <row r="6072" spans="1:3">
      <c r="A6072" t="s">
        <v>12218</v>
      </c>
      <c r="B6072" t="s">
        <v>12219</v>
      </c>
      <c r="C6072" t="str">
        <f t="shared" si="94"/>
        <v>WSAiga-i-le-Tai</v>
      </c>
    </row>
    <row r="6073" spans="1:3">
      <c r="A6073" t="s">
        <v>12218</v>
      </c>
      <c r="B6073" t="s">
        <v>12219</v>
      </c>
      <c r="C6073" t="str">
        <f t="shared" si="94"/>
        <v>WSAiga-i-le-Tai</v>
      </c>
    </row>
    <row r="6074" spans="1:3">
      <c r="A6074" t="s">
        <v>12212</v>
      </c>
      <c r="B6074" t="s">
        <v>12213</v>
      </c>
      <c r="C6074" t="str">
        <f t="shared" si="94"/>
        <v>WSAtua</v>
      </c>
    </row>
    <row r="6075" spans="1:3">
      <c r="A6075" t="s">
        <v>12212</v>
      </c>
      <c r="B6075" t="s">
        <v>12213</v>
      </c>
      <c r="C6075" t="str">
        <f t="shared" si="94"/>
        <v>WSAtua</v>
      </c>
    </row>
    <row r="6076" spans="1:3">
      <c r="A6076" t="s">
        <v>12208</v>
      </c>
      <c r="B6076" t="s">
        <v>12209</v>
      </c>
      <c r="C6076" t="str">
        <f t="shared" si="94"/>
        <v>WSFa'asaleleaga</v>
      </c>
    </row>
    <row r="6077" spans="1:3">
      <c r="A6077" t="s">
        <v>12208</v>
      </c>
      <c r="B6077" t="s">
        <v>12209</v>
      </c>
      <c r="C6077" t="str">
        <f t="shared" si="94"/>
        <v>WSFa'asaleleaga</v>
      </c>
    </row>
    <row r="6078" spans="1:3">
      <c r="A6078" t="s">
        <v>12210</v>
      </c>
      <c r="B6078" t="s">
        <v>12211</v>
      </c>
      <c r="C6078" t="str">
        <f t="shared" si="94"/>
        <v>WSGaga'emauga</v>
      </c>
    </row>
    <row r="6079" spans="1:3">
      <c r="A6079" t="s">
        <v>12210</v>
      </c>
      <c r="B6079" t="s">
        <v>12211</v>
      </c>
      <c r="C6079" t="str">
        <f t="shared" si="94"/>
        <v>WSGaga'emauga</v>
      </c>
    </row>
    <row r="6080" spans="1:3">
      <c r="A6080" t="s">
        <v>12216</v>
      </c>
      <c r="B6080" t="s">
        <v>12217</v>
      </c>
      <c r="C6080" t="str">
        <f t="shared" si="94"/>
        <v>WSGagaifomauga</v>
      </c>
    </row>
    <row r="6081" spans="1:3">
      <c r="A6081" t="s">
        <v>12216</v>
      </c>
      <c r="B6081" t="s">
        <v>12217</v>
      </c>
      <c r="C6081" t="str">
        <f t="shared" si="94"/>
        <v>WSGagaifomauga</v>
      </c>
    </row>
    <row r="6082" spans="1:3">
      <c r="A6082" t="s">
        <v>12222</v>
      </c>
      <c r="B6082" t="s">
        <v>12223</v>
      </c>
      <c r="C6082" t="str">
        <f t="shared" si="94"/>
        <v>WSPalauli</v>
      </c>
    </row>
    <row r="6083" spans="1:3">
      <c r="A6083" t="s">
        <v>12222</v>
      </c>
      <c r="B6083" t="s">
        <v>12223</v>
      </c>
      <c r="C6083" t="str">
        <f t="shared" ref="C6083:C6146" si="95">LEFT(A6083,2)&amp;B6083</f>
        <v>WSPalauli</v>
      </c>
    </row>
    <row r="6084" spans="1:3">
      <c r="A6084" t="s">
        <v>12214</v>
      </c>
      <c r="B6084" t="s">
        <v>12215</v>
      </c>
      <c r="C6084" t="str">
        <f t="shared" si="95"/>
        <v>WSSatupa'itea</v>
      </c>
    </row>
    <row r="6085" spans="1:3">
      <c r="A6085" t="s">
        <v>12214</v>
      </c>
      <c r="B6085" t="s">
        <v>12215</v>
      </c>
      <c r="C6085" t="str">
        <f t="shared" si="95"/>
        <v>WSSatupa'itea</v>
      </c>
    </row>
    <row r="6086" spans="1:3">
      <c r="A6086" t="s">
        <v>12224</v>
      </c>
      <c r="B6086" t="s">
        <v>12225</v>
      </c>
      <c r="C6086" t="str">
        <f t="shared" si="95"/>
        <v>WSTuamasaga</v>
      </c>
    </row>
    <row r="6087" spans="1:3">
      <c r="A6087" t="s">
        <v>12224</v>
      </c>
      <c r="B6087" t="s">
        <v>12225</v>
      </c>
      <c r="C6087" t="str">
        <f t="shared" si="95"/>
        <v>WSTuamasaga</v>
      </c>
    </row>
    <row r="6088" spans="1:3">
      <c r="A6088" t="s">
        <v>12226</v>
      </c>
      <c r="B6088" t="s">
        <v>12227</v>
      </c>
      <c r="C6088" t="str">
        <f t="shared" si="95"/>
        <v>WSVa'a-o-Fonoti</v>
      </c>
    </row>
    <row r="6089" spans="1:3">
      <c r="A6089" t="s">
        <v>12226</v>
      </c>
      <c r="B6089" t="s">
        <v>12227</v>
      </c>
      <c r="C6089" t="str">
        <f t="shared" si="95"/>
        <v>WSVa'a-o-Fonoti</v>
      </c>
    </row>
    <row r="6090" spans="1:3">
      <c r="A6090" t="s">
        <v>12220</v>
      </c>
      <c r="B6090" t="s">
        <v>12221</v>
      </c>
      <c r="C6090" t="str">
        <f t="shared" si="95"/>
        <v>WSVaisigano</v>
      </c>
    </row>
    <row r="6091" spans="1:3">
      <c r="A6091" t="s">
        <v>12220</v>
      </c>
      <c r="B6091" t="s">
        <v>12221</v>
      </c>
      <c r="C6091" t="str">
        <f t="shared" si="95"/>
        <v>WSVaisigano</v>
      </c>
    </row>
    <row r="6092" spans="1:3">
      <c r="A6092" t="s">
        <v>12236</v>
      </c>
      <c r="B6092" t="s">
        <v>12237</v>
      </c>
      <c r="C6092" t="str">
        <f t="shared" si="95"/>
        <v>YEAmānat al ‘Āşimah [city]</v>
      </c>
    </row>
    <row r="6093" spans="1:3">
      <c r="A6093" t="s">
        <v>12250</v>
      </c>
      <c r="B6093" t="s">
        <v>12885</v>
      </c>
      <c r="C6093" t="str">
        <f t="shared" si="95"/>
        <v>YEAbyan</v>
      </c>
    </row>
    <row r="6094" spans="1:3">
      <c r="A6094" t="s">
        <v>12232</v>
      </c>
      <c r="B6094" t="s">
        <v>12233</v>
      </c>
      <c r="C6094" t="str">
        <f t="shared" si="95"/>
        <v>YE‘Adan</v>
      </c>
    </row>
    <row r="6095" spans="1:3">
      <c r="A6095" t="s">
        <v>12246</v>
      </c>
      <c r="B6095" t="s">
        <v>12247</v>
      </c>
      <c r="C6095" t="str">
        <f t="shared" si="95"/>
        <v>YE‘Amrān</v>
      </c>
    </row>
    <row r="6096" spans="1:3">
      <c r="A6096" t="s">
        <v>12248</v>
      </c>
      <c r="B6096" t="s">
        <v>12249</v>
      </c>
      <c r="C6096" t="str">
        <f t="shared" si="95"/>
        <v>YEAl Bayḑā’</v>
      </c>
    </row>
    <row r="6097" spans="1:3">
      <c r="A6097" t="s">
        <v>12266</v>
      </c>
      <c r="B6097" t="s">
        <v>12267</v>
      </c>
      <c r="C6097" t="str">
        <f t="shared" si="95"/>
        <v>YEAḑ Ḑāli‘</v>
      </c>
    </row>
    <row r="6098" spans="1:3">
      <c r="A6098" t="s">
        <v>12234</v>
      </c>
      <c r="B6098" t="s">
        <v>12235</v>
      </c>
      <c r="C6098" t="str">
        <f t="shared" si="95"/>
        <v>YEDhamār</v>
      </c>
    </row>
    <row r="6099" spans="1:3">
      <c r="A6099" t="s">
        <v>12240</v>
      </c>
      <c r="B6099" t="s">
        <v>12241</v>
      </c>
      <c r="C6099" t="str">
        <f t="shared" si="95"/>
        <v>YEḨaḑramawt</v>
      </c>
    </row>
    <row r="6100" spans="1:3">
      <c r="A6100" t="s">
        <v>12242</v>
      </c>
      <c r="B6100" t="s">
        <v>12243</v>
      </c>
      <c r="C6100" t="str">
        <f t="shared" si="95"/>
        <v>YEḨajjah</v>
      </c>
    </row>
    <row r="6101" spans="1:3">
      <c r="A6101" t="s">
        <v>12254</v>
      </c>
      <c r="B6101" t="s">
        <v>12255</v>
      </c>
      <c r="C6101" t="str">
        <f t="shared" si="95"/>
        <v>YEAl Ḩudaydah</v>
      </c>
    </row>
    <row r="6102" spans="1:3">
      <c r="A6102" t="s">
        <v>12228</v>
      </c>
      <c r="B6102" t="s">
        <v>12229</v>
      </c>
      <c r="C6102" t="str">
        <f t="shared" si="95"/>
        <v>YEIbb</v>
      </c>
    </row>
    <row r="6103" spans="1:3">
      <c r="A6103" t="s">
        <v>12251</v>
      </c>
      <c r="B6103" t="s">
        <v>10055</v>
      </c>
      <c r="C6103" t="str">
        <f t="shared" si="95"/>
        <v>YEAl Jawf</v>
      </c>
    </row>
    <row r="6104" spans="1:3">
      <c r="A6104" t="s">
        <v>12256</v>
      </c>
      <c r="B6104" t="s">
        <v>12257</v>
      </c>
      <c r="C6104" t="str">
        <f t="shared" si="95"/>
        <v>YELaḩij</v>
      </c>
    </row>
    <row r="6105" spans="1:3">
      <c r="A6105" t="s">
        <v>12238</v>
      </c>
      <c r="B6105" t="s">
        <v>12239</v>
      </c>
      <c r="C6105" t="str">
        <f t="shared" si="95"/>
        <v>YEMa’rib</v>
      </c>
    </row>
    <row r="6106" spans="1:3">
      <c r="A6106" t="s">
        <v>12230</v>
      </c>
      <c r="B6106" t="s">
        <v>12231</v>
      </c>
      <c r="C6106" t="str">
        <f t="shared" si="95"/>
        <v>YEAl Mahrah</v>
      </c>
    </row>
    <row r="6107" spans="1:3">
      <c r="A6107" t="s">
        <v>12258</v>
      </c>
      <c r="B6107" t="s">
        <v>12259</v>
      </c>
      <c r="C6107" t="str">
        <f t="shared" si="95"/>
        <v>YEAl Maḩwīt</v>
      </c>
    </row>
    <row r="6108" spans="1:3">
      <c r="A6108" t="s">
        <v>12260</v>
      </c>
      <c r="B6108" t="s">
        <v>12261</v>
      </c>
      <c r="C6108" t="str">
        <f t="shared" si="95"/>
        <v>YERaymah</v>
      </c>
    </row>
    <row r="6109" spans="1:3">
      <c r="A6109" t="s">
        <v>12252</v>
      </c>
      <c r="B6109" t="s">
        <v>12253</v>
      </c>
      <c r="C6109" t="str">
        <f t="shared" si="95"/>
        <v>YEŞāʻdah</v>
      </c>
    </row>
    <row r="6110" spans="1:3">
      <c r="A6110" t="s">
        <v>12268</v>
      </c>
      <c r="B6110" t="s">
        <v>12269</v>
      </c>
      <c r="C6110" t="str">
        <f t="shared" si="95"/>
        <v>YEShabwah</v>
      </c>
    </row>
    <row r="6111" spans="1:3">
      <c r="A6111" t="s">
        <v>12244</v>
      </c>
      <c r="B6111" t="s">
        <v>12245</v>
      </c>
      <c r="C6111" t="str">
        <f t="shared" si="95"/>
        <v>YEŞanʻā’</v>
      </c>
    </row>
    <row r="6112" spans="1:3">
      <c r="A6112" t="s">
        <v>12264</v>
      </c>
      <c r="B6112" t="s">
        <v>12265</v>
      </c>
      <c r="C6112" t="str">
        <f t="shared" si="95"/>
        <v>YEArkhabīl Suquţrá</v>
      </c>
    </row>
    <row r="6113" spans="1:3">
      <c r="A6113" t="s">
        <v>12262</v>
      </c>
      <c r="B6113" t="s">
        <v>12263</v>
      </c>
      <c r="C6113" t="str">
        <f t="shared" si="95"/>
        <v>YETāʻizz</v>
      </c>
    </row>
    <row r="6114" spans="1:3">
      <c r="A6114" t="s">
        <v>12326</v>
      </c>
      <c r="B6114" t="s">
        <v>12335</v>
      </c>
      <c r="C6114" t="str">
        <f t="shared" si="95"/>
        <v>ZAOos-Kaap</v>
      </c>
    </row>
    <row r="6115" spans="1:3">
      <c r="A6115" t="s">
        <v>12326</v>
      </c>
      <c r="B6115" t="s">
        <v>12329</v>
      </c>
      <c r="C6115" t="str">
        <f t="shared" si="95"/>
        <v>ZAEastern Cape</v>
      </c>
    </row>
    <row r="6116" spans="1:3">
      <c r="A6116" t="s">
        <v>12326</v>
      </c>
      <c r="B6116" t="s">
        <v>12332</v>
      </c>
      <c r="C6116" t="str">
        <f t="shared" si="95"/>
        <v>ZAiPumalanga-Kapa</v>
      </c>
    </row>
    <row r="6117" spans="1:3">
      <c r="A6117" t="s">
        <v>12326</v>
      </c>
      <c r="B6117" t="s">
        <v>12330</v>
      </c>
      <c r="C6117" t="str">
        <f t="shared" si="95"/>
        <v>ZAKapa Bohlabela</v>
      </c>
    </row>
    <row r="6118" spans="1:3">
      <c r="A6118" t="s">
        <v>12326</v>
      </c>
      <c r="B6118" t="s">
        <v>12334</v>
      </c>
      <c r="C6118" t="str">
        <f t="shared" si="95"/>
        <v>ZAKapa Botjhabela</v>
      </c>
    </row>
    <row r="6119" spans="1:3">
      <c r="A6119" t="s">
        <v>12326</v>
      </c>
      <c r="B6119" t="s">
        <v>12327</v>
      </c>
      <c r="C6119" t="str">
        <f t="shared" si="95"/>
        <v>ZAKapa Botlhaba</v>
      </c>
    </row>
    <row r="6120" spans="1:3">
      <c r="A6120" t="s">
        <v>12326</v>
      </c>
      <c r="B6120" t="s">
        <v>12336</v>
      </c>
      <c r="C6120" t="str">
        <f t="shared" si="95"/>
        <v>ZAKapa-Vuxa</v>
      </c>
    </row>
    <row r="6121" spans="1:3">
      <c r="A6121" t="s">
        <v>12326</v>
      </c>
      <c r="B6121" t="s">
        <v>12333</v>
      </c>
      <c r="C6121" t="str">
        <f t="shared" si="95"/>
        <v>ZAKapa Vhubvaḓuvha</v>
      </c>
    </row>
    <row r="6122" spans="1:3">
      <c r="A6122" t="s">
        <v>12326</v>
      </c>
      <c r="B6122" t="s">
        <v>12331</v>
      </c>
      <c r="C6122" t="str">
        <f t="shared" si="95"/>
        <v>ZAMpuma-Koloni</v>
      </c>
    </row>
    <row r="6123" spans="1:3">
      <c r="A6123" t="s">
        <v>12326</v>
      </c>
      <c r="B6123" t="s">
        <v>12328</v>
      </c>
      <c r="C6123" t="str">
        <f t="shared" si="95"/>
        <v>ZAMpumalanga-Kapa</v>
      </c>
    </row>
    <row r="6124" spans="1:3">
      <c r="A6124" t="s">
        <v>12305</v>
      </c>
      <c r="B6124" t="s">
        <v>12313</v>
      </c>
      <c r="C6124" t="str">
        <f t="shared" si="95"/>
        <v>ZAVrystaat</v>
      </c>
    </row>
    <row r="6125" spans="1:3">
      <c r="A6125" t="s">
        <v>12305</v>
      </c>
      <c r="B6125" t="s">
        <v>12310</v>
      </c>
      <c r="C6125" t="str">
        <f t="shared" si="95"/>
        <v>ZAFree State</v>
      </c>
    </row>
    <row r="6126" spans="1:3">
      <c r="A6126" t="s">
        <v>12305</v>
      </c>
      <c r="B6126" t="s">
        <v>12312</v>
      </c>
      <c r="C6126" t="str">
        <f t="shared" si="95"/>
        <v>ZAiFreyistata</v>
      </c>
    </row>
    <row r="6127" spans="1:3">
      <c r="A6127" t="s">
        <v>12305</v>
      </c>
      <c r="B6127" t="s">
        <v>12311</v>
      </c>
      <c r="C6127" t="str">
        <f t="shared" si="95"/>
        <v>ZAFreistata</v>
      </c>
    </row>
    <row r="6128" spans="1:3">
      <c r="A6128" t="s">
        <v>12305</v>
      </c>
      <c r="B6128" t="s">
        <v>12311</v>
      </c>
      <c r="C6128" t="str">
        <f t="shared" si="95"/>
        <v>ZAFreistata</v>
      </c>
    </row>
    <row r="6129" spans="1:3">
      <c r="A6129" t="s">
        <v>12305</v>
      </c>
      <c r="B6129" t="s">
        <v>12309</v>
      </c>
      <c r="C6129" t="str">
        <f t="shared" si="95"/>
        <v>ZAForeisetata</v>
      </c>
    </row>
    <row r="6130" spans="1:3">
      <c r="A6130" t="s">
        <v>12305</v>
      </c>
      <c r="B6130" t="s">
        <v>12310</v>
      </c>
      <c r="C6130" t="str">
        <f t="shared" si="95"/>
        <v>ZAFree State</v>
      </c>
    </row>
    <row r="6131" spans="1:3">
      <c r="A6131" t="s">
        <v>12305</v>
      </c>
      <c r="B6131" t="s">
        <v>12308</v>
      </c>
      <c r="C6131" t="str">
        <f t="shared" si="95"/>
        <v>ZAFureisitata</v>
      </c>
    </row>
    <row r="6132" spans="1:3">
      <c r="A6132" t="s">
        <v>12305</v>
      </c>
      <c r="B6132" t="s">
        <v>12307</v>
      </c>
      <c r="C6132" t="str">
        <f t="shared" si="95"/>
        <v>ZAFreyistata</v>
      </c>
    </row>
    <row r="6133" spans="1:3">
      <c r="A6133" t="s">
        <v>12305</v>
      </c>
      <c r="B6133" t="s">
        <v>12306</v>
      </c>
      <c r="C6133" t="str">
        <f t="shared" si="95"/>
        <v>ZAFuleyisitata</v>
      </c>
    </row>
    <row r="6134" spans="1:3">
      <c r="A6134" t="s">
        <v>15401</v>
      </c>
      <c r="B6134" t="s">
        <v>1636</v>
      </c>
      <c r="C6134" t="str">
        <f t="shared" si="95"/>
        <v>ZAGauteng</v>
      </c>
    </row>
    <row r="6135" spans="1:3">
      <c r="A6135" t="s">
        <v>15401</v>
      </c>
      <c r="B6135" t="s">
        <v>1636</v>
      </c>
      <c r="C6135" t="str">
        <f t="shared" si="95"/>
        <v>ZAGauteng</v>
      </c>
    </row>
    <row r="6136" spans="1:3">
      <c r="A6136" t="s">
        <v>15401</v>
      </c>
      <c r="B6136" t="s">
        <v>12280</v>
      </c>
      <c r="C6136" t="str">
        <f t="shared" si="95"/>
        <v>ZAiGauteng</v>
      </c>
    </row>
    <row r="6137" spans="1:3">
      <c r="A6137" t="s">
        <v>15401</v>
      </c>
      <c r="B6137" t="s">
        <v>1636</v>
      </c>
      <c r="C6137" t="str">
        <f t="shared" si="95"/>
        <v>ZAGauteng</v>
      </c>
    </row>
    <row r="6138" spans="1:3">
      <c r="A6138" t="s">
        <v>15401</v>
      </c>
      <c r="B6138" t="s">
        <v>12281</v>
      </c>
      <c r="C6138" t="str">
        <f t="shared" si="95"/>
        <v>ZAKgauteng</v>
      </c>
    </row>
    <row r="6139" spans="1:3">
      <c r="A6139" t="s">
        <v>15401</v>
      </c>
      <c r="B6139" t="s">
        <v>1636</v>
      </c>
      <c r="C6139" t="str">
        <f t="shared" si="95"/>
        <v>ZAGauteng</v>
      </c>
    </row>
    <row r="6140" spans="1:3">
      <c r="A6140" t="s">
        <v>15401</v>
      </c>
      <c r="B6140" t="s">
        <v>1636</v>
      </c>
      <c r="C6140" t="str">
        <f t="shared" si="95"/>
        <v>ZAGauteng</v>
      </c>
    </row>
    <row r="6141" spans="1:3">
      <c r="A6141" t="s">
        <v>15401</v>
      </c>
      <c r="B6141" t="s">
        <v>1636</v>
      </c>
      <c r="C6141" t="str">
        <f t="shared" si="95"/>
        <v>ZAGauteng</v>
      </c>
    </row>
    <row r="6142" spans="1:3">
      <c r="A6142" t="s">
        <v>15401</v>
      </c>
      <c r="B6142" t="s">
        <v>1636</v>
      </c>
      <c r="C6142" t="str">
        <f t="shared" si="95"/>
        <v>ZAGauteng</v>
      </c>
    </row>
    <row r="6143" spans="1:3">
      <c r="A6143" t="s">
        <v>15401</v>
      </c>
      <c r="B6143" t="s">
        <v>12282</v>
      </c>
      <c r="C6143" t="str">
        <f t="shared" si="95"/>
        <v>ZARhawuti</v>
      </c>
    </row>
    <row r="6144" spans="1:3">
      <c r="A6144" t="s">
        <v>15401</v>
      </c>
      <c r="B6144" t="s">
        <v>1636</v>
      </c>
      <c r="C6144" t="str">
        <f t="shared" si="95"/>
        <v>ZAGauteng</v>
      </c>
    </row>
    <row r="6145" spans="1:3">
      <c r="A6145" t="s">
        <v>15402</v>
      </c>
      <c r="B6145" t="s">
        <v>12288</v>
      </c>
      <c r="C6145" t="str">
        <f t="shared" si="95"/>
        <v>ZAKwaZulu-Natal</v>
      </c>
    </row>
    <row r="6146" spans="1:3">
      <c r="A6146" t="s">
        <v>15402</v>
      </c>
      <c r="B6146" t="s">
        <v>12284</v>
      </c>
      <c r="C6146" t="str">
        <f t="shared" si="95"/>
        <v>ZAKwazulu-Natal</v>
      </c>
    </row>
    <row r="6147" spans="1:3">
      <c r="A6147" t="s">
        <v>15402</v>
      </c>
      <c r="B6147" t="s">
        <v>12286</v>
      </c>
      <c r="C6147" t="str">
        <f t="shared" ref="C6147:C6210" si="96">LEFT(A6147,2)&amp;B6147</f>
        <v>ZAiKwaZulu-Natal</v>
      </c>
    </row>
    <row r="6148" spans="1:3">
      <c r="A6148" t="s">
        <v>15402</v>
      </c>
      <c r="B6148" t="s">
        <v>12290</v>
      </c>
      <c r="C6148" t="str">
        <f t="shared" si="96"/>
        <v>ZAGaZulu-Natala</v>
      </c>
    </row>
    <row r="6149" spans="1:3">
      <c r="A6149" t="s">
        <v>15402</v>
      </c>
      <c r="B6149" t="s">
        <v>12283</v>
      </c>
      <c r="C6149" t="str">
        <f t="shared" si="96"/>
        <v>ZAHazolo-Natala</v>
      </c>
    </row>
    <row r="6150" spans="1:3">
      <c r="A6150" t="s">
        <v>15402</v>
      </c>
      <c r="B6150" t="s">
        <v>12285</v>
      </c>
      <c r="C6150" t="str">
        <f t="shared" si="96"/>
        <v>ZAKwaZulu-Natali</v>
      </c>
    </row>
    <row r="6151" spans="1:3">
      <c r="A6151" t="s">
        <v>15402</v>
      </c>
      <c r="B6151" t="s">
        <v>12288</v>
      </c>
      <c r="C6151" t="str">
        <f t="shared" si="96"/>
        <v>ZAKwaZulu-Natal</v>
      </c>
    </row>
    <row r="6152" spans="1:3">
      <c r="A6152" t="s">
        <v>15402</v>
      </c>
      <c r="B6152" t="s">
        <v>12284</v>
      </c>
      <c r="C6152" t="str">
        <f t="shared" si="96"/>
        <v>ZAKwazulu-Natal</v>
      </c>
    </row>
    <row r="6153" spans="1:3">
      <c r="A6153" t="s">
        <v>15402</v>
      </c>
      <c r="B6153" t="s">
        <v>12287</v>
      </c>
      <c r="C6153" t="str">
        <f t="shared" si="96"/>
        <v>ZAHaZulu-Natal</v>
      </c>
    </row>
    <row r="6154" spans="1:3">
      <c r="A6154" t="s">
        <v>15402</v>
      </c>
      <c r="B6154" t="s">
        <v>12289</v>
      </c>
      <c r="C6154" t="str">
        <f t="shared" si="96"/>
        <v>ZAKwaZulu-Natala</v>
      </c>
    </row>
    <row r="6155" spans="1:3">
      <c r="A6155" t="s">
        <v>15402</v>
      </c>
      <c r="B6155" t="s">
        <v>12285</v>
      </c>
      <c r="C6155" t="str">
        <f t="shared" si="96"/>
        <v>ZAKwaZulu-Natali</v>
      </c>
    </row>
    <row r="6156" spans="1:3">
      <c r="A6156" t="s">
        <v>12314</v>
      </c>
      <c r="B6156" t="s">
        <v>12315</v>
      </c>
      <c r="C6156" t="str">
        <f t="shared" si="96"/>
        <v>ZALimpopo</v>
      </c>
    </row>
    <row r="6157" spans="1:3">
      <c r="A6157" t="s">
        <v>12314</v>
      </c>
      <c r="B6157" t="s">
        <v>12315</v>
      </c>
      <c r="C6157" t="str">
        <f t="shared" si="96"/>
        <v>ZALimpopo</v>
      </c>
    </row>
    <row r="6158" spans="1:3">
      <c r="A6158" t="s">
        <v>12314</v>
      </c>
      <c r="B6158" t="s">
        <v>12315</v>
      </c>
      <c r="C6158" t="str">
        <f t="shared" si="96"/>
        <v>ZALimpopo</v>
      </c>
    </row>
    <row r="6159" spans="1:3">
      <c r="A6159" t="s">
        <v>12314</v>
      </c>
      <c r="B6159" t="s">
        <v>12315</v>
      </c>
      <c r="C6159" t="str">
        <f t="shared" si="96"/>
        <v>ZALimpopo</v>
      </c>
    </row>
    <row r="6160" spans="1:3">
      <c r="A6160" t="s">
        <v>12314</v>
      </c>
      <c r="B6160" t="s">
        <v>12315</v>
      </c>
      <c r="C6160" t="str">
        <f t="shared" si="96"/>
        <v>ZALimpopo</v>
      </c>
    </row>
    <row r="6161" spans="1:3">
      <c r="A6161" t="s">
        <v>12314</v>
      </c>
      <c r="B6161" t="s">
        <v>12315</v>
      </c>
      <c r="C6161" t="str">
        <f t="shared" si="96"/>
        <v>ZALimpopo</v>
      </c>
    </row>
    <row r="6162" spans="1:3">
      <c r="A6162" t="s">
        <v>12314</v>
      </c>
      <c r="B6162" t="s">
        <v>12315</v>
      </c>
      <c r="C6162" t="str">
        <f t="shared" si="96"/>
        <v>ZALimpopo</v>
      </c>
    </row>
    <row r="6163" spans="1:3">
      <c r="A6163" t="s">
        <v>12314</v>
      </c>
      <c r="B6163" t="s">
        <v>12315</v>
      </c>
      <c r="C6163" t="str">
        <f t="shared" si="96"/>
        <v>ZALimpopo</v>
      </c>
    </row>
    <row r="6164" spans="1:3">
      <c r="A6164" t="s">
        <v>12314</v>
      </c>
      <c r="B6164" t="s">
        <v>12316</v>
      </c>
      <c r="C6164" t="str">
        <f t="shared" si="96"/>
        <v>ZAVhembe</v>
      </c>
    </row>
    <row r="6165" spans="1:3">
      <c r="A6165" t="s">
        <v>12314</v>
      </c>
      <c r="B6165" t="s">
        <v>12315</v>
      </c>
      <c r="C6165" t="str">
        <f t="shared" si="96"/>
        <v>ZALimpopo</v>
      </c>
    </row>
    <row r="6166" spans="1:3">
      <c r="A6166" t="s">
        <v>12314</v>
      </c>
      <c r="B6166" t="s">
        <v>12315</v>
      </c>
      <c r="C6166" t="str">
        <f t="shared" si="96"/>
        <v>ZALimpopo</v>
      </c>
    </row>
    <row r="6167" spans="1:3">
      <c r="A6167" t="s">
        <v>12302</v>
      </c>
      <c r="B6167" t="s">
        <v>12303</v>
      </c>
      <c r="C6167" t="str">
        <f t="shared" si="96"/>
        <v>ZAMpumalanga</v>
      </c>
    </row>
    <row r="6168" spans="1:3">
      <c r="A6168" t="s">
        <v>12302</v>
      </c>
      <c r="B6168" t="s">
        <v>12303</v>
      </c>
      <c r="C6168" t="str">
        <f t="shared" si="96"/>
        <v>ZAMpumalanga</v>
      </c>
    </row>
    <row r="6169" spans="1:3">
      <c r="A6169" t="s">
        <v>12302</v>
      </c>
      <c r="B6169" t="s">
        <v>12304</v>
      </c>
      <c r="C6169" t="str">
        <f t="shared" si="96"/>
        <v>ZAiMpumalanga</v>
      </c>
    </row>
    <row r="6170" spans="1:3">
      <c r="A6170" t="s">
        <v>12302</v>
      </c>
      <c r="B6170" t="s">
        <v>12303</v>
      </c>
      <c r="C6170" t="str">
        <f t="shared" si="96"/>
        <v>ZAMpumalanga</v>
      </c>
    </row>
    <row r="6171" spans="1:3">
      <c r="A6171" t="s">
        <v>12302</v>
      </c>
      <c r="B6171" t="s">
        <v>12303</v>
      </c>
      <c r="C6171" t="str">
        <f t="shared" si="96"/>
        <v>ZAMpumalanga</v>
      </c>
    </row>
    <row r="6172" spans="1:3">
      <c r="A6172" t="s">
        <v>12302</v>
      </c>
      <c r="B6172" t="s">
        <v>12303</v>
      </c>
      <c r="C6172" t="str">
        <f t="shared" si="96"/>
        <v>ZAMpumalanga</v>
      </c>
    </row>
    <row r="6173" spans="1:3">
      <c r="A6173" t="s">
        <v>12302</v>
      </c>
      <c r="B6173" t="s">
        <v>12303</v>
      </c>
      <c r="C6173" t="str">
        <f t="shared" si="96"/>
        <v>ZAMpumalanga</v>
      </c>
    </row>
    <row r="6174" spans="1:3">
      <c r="A6174" t="s">
        <v>12302</v>
      </c>
      <c r="B6174" t="s">
        <v>12303</v>
      </c>
      <c r="C6174" t="str">
        <f t="shared" si="96"/>
        <v>ZAMpumalanga</v>
      </c>
    </row>
    <row r="6175" spans="1:3">
      <c r="A6175" t="s">
        <v>12302</v>
      </c>
      <c r="B6175" t="s">
        <v>12303</v>
      </c>
      <c r="C6175" t="str">
        <f t="shared" si="96"/>
        <v>ZAMpumalanga</v>
      </c>
    </row>
    <row r="6176" spans="1:3">
      <c r="A6176" t="s">
        <v>12302</v>
      </c>
      <c r="B6176" t="s">
        <v>12303</v>
      </c>
      <c r="C6176" t="str">
        <f t="shared" si="96"/>
        <v>ZAMpumalanga</v>
      </c>
    </row>
    <row r="6177" spans="1:3">
      <c r="A6177" t="s">
        <v>12302</v>
      </c>
      <c r="B6177" t="s">
        <v>12303</v>
      </c>
      <c r="C6177" t="str">
        <f t="shared" si="96"/>
        <v>ZAMpumalanga</v>
      </c>
    </row>
    <row r="6178" spans="1:3">
      <c r="A6178" t="s">
        <v>12270</v>
      </c>
      <c r="B6178" t="s">
        <v>12274</v>
      </c>
      <c r="C6178" t="str">
        <f t="shared" si="96"/>
        <v>ZANoord-Kaap</v>
      </c>
    </row>
    <row r="6179" spans="1:3">
      <c r="A6179" t="s">
        <v>12270</v>
      </c>
      <c r="B6179" t="s">
        <v>12276</v>
      </c>
      <c r="C6179" t="str">
        <f t="shared" si="96"/>
        <v>ZANorthern Cape</v>
      </c>
    </row>
    <row r="6180" spans="1:3">
      <c r="A6180" t="s">
        <v>12270</v>
      </c>
      <c r="B6180" t="s">
        <v>12275</v>
      </c>
      <c r="C6180" t="str">
        <f t="shared" si="96"/>
        <v>ZAiTlhagwini-Kapa</v>
      </c>
    </row>
    <row r="6181" spans="1:3">
      <c r="A6181" t="s">
        <v>12270</v>
      </c>
      <c r="B6181" t="s">
        <v>12272</v>
      </c>
      <c r="C6181" t="str">
        <f t="shared" si="96"/>
        <v>ZAKapa Leboya</v>
      </c>
    </row>
    <row r="6182" spans="1:3">
      <c r="A6182" t="s">
        <v>12270</v>
      </c>
      <c r="B6182" t="s">
        <v>12272</v>
      </c>
      <c r="C6182" t="str">
        <f t="shared" si="96"/>
        <v>ZAKapa Leboya</v>
      </c>
    </row>
    <row r="6183" spans="1:3">
      <c r="A6183" t="s">
        <v>12270</v>
      </c>
      <c r="B6183" t="s">
        <v>12273</v>
      </c>
      <c r="C6183" t="str">
        <f t="shared" si="96"/>
        <v>ZAKapa Bokone</v>
      </c>
    </row>
    <row r="6184" spans="1:3">
      <c r="A6184" t="s">
        <v>12270</v>
      </c>
      <c r="B6184" t="s">
        <v>12277</v>
      </c>
      <c r="C6184" t="str">
        <f t="shared" si="96"/>
        <v>ZAKapa-N'walungu</v>
      </c>
    </row>
    <row r="6185" spans="1:3">
      <c r="A6185" t="s">
        <v>12270</v>
      </c>
      <c r="B6185" t="s">
        <v>12271</v>
      </c>
      <c r="C6185" t="str">
        <f t="shared" si="96"/>
        <v>ZAKapa Devhula</v>
      </c>
    </row>
    <row r="6186" spans="1:3">
      <c r="A6186" t="s">
        <v>12270</v>
      </c>
      <c r="B6186" t="s">
        <v>12279</v>
      </c>
      <c r="C6186" t="str">
        <f t="shared" si="96"/>
        <v>ZAMntla-Koloni</v>
      </c>
    </row>
    <row r="6187" spans="1:3">
      <c r="A6187" t="s">
        <v>12270</v>
      </c>
      <c r="B6187" t="s">
        <v>12278</v>
      </c>
      <c r="C6187" t="str">
        <f t="shared" si="96"/>
        <v>ZANyakatho-Kapa</v>
      </c>
    </row>
    <row r="6188" spans="1:3">
      <c r="A6188" t="s">
        <v>12317</v>
      </c>
      <c r="B6188" t="s">
        <v>12318</v>
      </c>
      <c r="C6188" t="str">
        <f t="shared" si="96"/>
        <v>ZANoordwes</v>
      </c>
    </row>
    <row r="6189" spans="1:3">
      <c r="A6189" t="s">
        <v>12317</v>
      </c>
      <c r="B6189" t="s">
        <v>3861</v>
      </c>
      <c r="C6189" t="str">
        <f t="shared" si="96"/>
        <v>ZANorth-West</v>
      </c>
    </row>
    <row r="6190" spans="1:3">
      <c r="A6190" t="s">
        <v>12317</v>
      </c>
      <c r="B6190" t="s">
        <v>12325</v>
      </c>
      <c r="C6190" t="str">
        <f t="shared" si="96"/>
        <v>ZAiTlhagwini-Tjhingalanga</v>
      </c>
    </row>
    <row r="6191" spans="1:3">
      <c r="A6191" t="s">
        <v>12317</v>
      </c>
      <c r="B6191" t="s">
        <v>12324</v>
      </c>
      <c r="C6191" t="str">
        <f t="shared" si="96"/>
        <v>ZALebowa Bodikela</v>
      </c>
    </row>
    <row r="6192" spans="1:3">
      <c r="A6192" t="s">
        <v>12317</v>
      </c>
      <c r="B6192" t="s">
        <v>12323</v>
      </c>
      <c r="C6192" t="str">
        <f t="shared" si="96"/>
        <v>ZALeboya (le) Bophirima</v>
      </c>
    </row>
    <row r="6193" spans="1:3">
      <c r="A6193" t="s">
        <v>12317</v>
      </c>
      <c r="B6193" t="s">
        <v>12321</v>
      </c>
      <c r="C6193" t="str">
        <f t="shared" si="96"/>
        <v>ZABokone Bophirima</v>
      </c>
    </row>
    <row r="6194" spans="1:3">
      <c r="A6194" t="s">
        <v>12317</v>
      </c>
      <c r="B6194" t="s">
        <v>12322</v>
      </c>
      <c r="C6194" t="str">
        <f t="shared" si="96"/>
        <v>ZAN'walungu-Vupeladyambu</v>
      </c>
    </row>
    <row r="6195" spans="1:3">
      <c r="A6195" t="s">
        <v>12317</v>
      </c>
      <c r="B6195" t="s">
        <v>12320</v>
      </c>
      <c r="C6195" t="str">
        <f t="shared" si="96"/>
        <v>ZAMntla-Ntshona</v>
      </c>
    </row>
    <row r="6196" spans="1:3">
      <c r="A6196" t="s">
        <v>12317</v>
      </c>
      <c r="B6196" t="s">
        <v>12319</v>
      </c>
      <c r="C6196" t="str">
        <f t="shared" si="96"/>
        <v>ZANyakatho-Ntshonalanga</v>
      </c>
    </row>
    <row r="6197" spans="1:3">
      <c r="A6197" t="s">
        <v>12291</v>
      </c>
      <c r="B6197" t="s">
        <v>12296</v>
      </c>
      <c r="C6197" t="str">
        <f t="shared" si="96"/>
        <v>ZAWes-Kaap</v>
      </c>
    </row>
    <row r="6198" spans="1:3">
      <c r="A6198" t="s">
        <v>12291</v>
      </c>
      <c r="B6198" t="s">
        <v>12300</v>
      </c>
      <c r="C6198" t="str">
        <f t="shared" si="96"/>
        <v>ZAWestern Cape</v>
      </c>
    </row>
    <row r="6199" spans="1:3">
      <c r="A6199" t="s">
        <v>12291</v>
      </c>
      <c r="B6199" t="s">
        <v>12292</v>
      </c>
      <c r="C6199" t="str">
        <f t="shared" si="96"/>
        <v>ZAiTjhingalanga-Kapa</v>
      </c>
    </row>
    <row r="6200" spans="1:3">
      <c r="A6200" t="s">
        <v>12291</v>
      </c>
      <c r="B6200" t="s">
        <v>12293</v>
      </c>
      <c r="C6200" t="str">
        <f t="shared" si="96"/>
        <v>ZAKapa Bodikela</v>
      </c>
    </row>
    <row r="6201" spans="1:3">
      <c r="A6201" t="s">
        <v>12291</v>
      </c>
      <c r="B6201" t="s">
        <v>12301</v>
      </c>
      <c r="C6201" t="str">
        <f t="shared" si="96"/>
        <v>ZAKapa Bophirimela</v>
      </c>
    </row>
    <row r="6202" spans="1:3">
      <c r="A6202" t="s">
        <v>12291</v>
      </c>
      <c r="B6202" t="s">
        <v>12298</v>
      </c>
      <c r="C6202" t="str">
        <f t="shared" si="96"/>
        <v>ZAKapa Bophirima</v>
      </c>
    </row>
    <row r="6203" spans="1:3">
      <c r="A6203" t="s">
        <v>12291</v>
      </c>
      <c r="B6203" t="s">
        <v>12299</v>
      </c>
      <c r="C6203" t="str">
        <f t="shared" si="96"/>
        <v>ZAKapa-Vupeladyambu</v>
      </c>
    </row>
    <row r="6204" spans="1:3">
      <c r="A6204" t="s">
        <v>12291</v>
      </c>
      <c r="B6204" t="s">
        <v>12297</v>
      </c>
      <c r="C6204" t="str">
        <f t="shared" si="96"/>
        <v>ZAKapa Vhukovhela</v>
      </c>
    </row>
    <row r="6205" spans="1:3">
      <c r="A6205" t="s">
        <v>12291</v>
      </c>
      <c r="B6205" t="s">
        <v>12295</v>
      </c>
      <c r="C6205" t="str">
        <f t="shared" si="96"/>
        <v>ZANtshona-Koloni</v>
      </c>
    </row>
    <row r="6206" spans="1:3">
      <c r="A6206" t="s">
        <v>12291</v>
      </c>
      <c r="B6206" t="s">
        <v>12294</v>
      </c>
      <c r="C6206" t="str">
        <f t="shared" si="96"/>
        <v>ZANtshonalanga-Kapa</v>
      </c>
    </row>
    <row r="6207" spans="1:3">
      <c r="A6207" t="s">
        <v>12342</v>
      </c>
      <c r="B6207" t="s">
        <v>4810</v>
      </c>
      <c r="C6207" t="str">
        <f t="shared" si="96"/>
        <v>ZMWestern</v>
      </c>
    </row>
    <row r="6208" spans="1:3">
      <c r="A6208" t="s">
        <v>12337</v>
      </c>
      <c r="B6208" t="s">
        <v>3588</v>
      </c>
      <c r="C6208" t="str">
        <f t="shared" si="96"/>
        <v>ZMCentral</v>
      </c>
    </row>
    <row r="6209" spans="1:3">
      <c r="A6209" t="s">
        <v>12345</v>
      </c>
      <c r="B6209" t="s">
        <v>4843</v>
      </c>
      <c r="C6209" t="str">
        <f t="shared" si="96"/>
        <v>ZMEastern</v>
      </c>
    </row>
    <row r="6210" spans="1:3">
      <c r="A6210" t="s">
        <v>12349</v>
      </c>
      <c r="B6210" t="s">
        <v>12350</v>
      </c>
      <c r="C6210" t="str">
        <f t="shared" si="96"/>
        <v>ZMLuapula</v>
      </c>
    </row>
    <row r="6211" spans="1:3">
      <c r="A6211" t="s">
        <v>12341</v>
      </c>
      <c r="B6211" t="s">
        <v>4812</v>
      </c>
      <c r="C6211" t="str">
        <f t="shared" ref="C6211:C6226" si="97">LEFT(A6211,2)&amp;B6211</f>
        <v>ZMNorthern</v>
      </c>
    </row>
    <row r="6212" spans="1:3">
      <c r="A6212" t="s">
        <v>12338</v>
      </c>
      <c r="B6212" t="s">
        <v>12339</v>
      </c>
      <c r="C6212" t="str">
        <f t="shared" si="97"/>
        <v>ZMNorth-Western</v>
      </c>
    </row>
    <row r="6213" spans="1:3">
      <c r="A6213" t="s">
        <v>12340</v>
      </c>
      <c r="B6213" t="s">
        <v>3564</v>
      </c>
      <c r="C6213" t="str">
        <f t="shared" si="97"/>
        <v>ZMSouthern</v>
      </c>
    </row>
    <row r="6214" spans="1:3">
      <c r="A6214" t="s">
        <v>12346</v>
      </c>
      <c r="B6214" t="s">
        <v>12347</v>
      </c>
      <c r="C6214" t="str">
        <f t="shared" si="97"/>
        <v>ZMCopperbelt</v>
      </c>
    </row>
    <row r="6215" spans="1:3">
      <c r="A6215" t="s">
        <v>12348</v>
      </c>
      <c r="B6215" t="s">
        <v>2315</v>
      </c>
      <c r="C6215" t="str">
        <f t="shared" si="97"/>
        <v>ZMLusaka</v>
      </c>
    </row>
    <row r="6216" spans="1:3">
      <c r="A6216" t="s">
        <v>12343</v>
      </c>
      <c r="B6216" t="s">
        <v>12344</v>
      </c>
      <c r="C6216" t="str">
        <f t="shared" si="97"/>
        <v>ZMMuchinga</v>
      </c>
    </row>
    <row r="6217" spans="1:3">
      <c r="A6217" t="s">
        <v>12351</v>
      </c>
      <c r="B6217" t="s">
        <v>12352</v>
      </c>
      <c r="C6217" t="str">
        <f t="shared" si="97"/>
        <v>ZWBulawayo</v>
      </c>
    </row>
    <row r="6218" spans="1:3">
      <c r="A6218" t="s">
        <v>12353</v>
      </c>
      <c r="B6218" t="s">
        <v>1689</v>
      </c>
      <c r="C6218" t="str">
        <f t="shared" si="97"/>
        <v>ZWHarare</v>
      </c>
    </row>
    <row r="6219" spans="1:3">
      <c r="A6219" t="s">
        <v>12358</v>
      </c>
      <c r="B6219" t="s">
        <v>12359</v>
      </c>
      <c r="C6219" t="str">
        <f t="shared" si="97"/>
        <v>ZWManicaland</v>
      </c>
    </row>
    <row r="6220" spans="1:3">
      <c r="A6220" t="s">
        <v>12360</v>
      </c>
      <c r="B6220" t="s">
        <v>12361</v>
      </c>
      <c r="C6220" t="str">
        <f t="shared" si="97"/>
        <v>ZWMashonaland Central</v>
      </c>
    </row>
    <row r="6221" spans="1:3">
      <c r="A6221" t="s">
        <v>12366</v>
      </c>
      <c r="B6221" t="s">
        <v>12367</v>
      </c>
      <c r="C6221" t="str">
        <f t="shared" si="97"/>
        <v>ZWMashonaland East</v>
      </c>
    </row>
    <row r="6222" spans="1:3">
      <c r="A6222" t="s">
        <v>12354</v>
      </c>
      <c r="B6222" t="s">
        <v>12355</v>
      </c>
      <c r="C6222" t="str">
        <f t="shared" si="97"/>
        <v>ZWMidlands</v>
      </c>
    </row>
    <row r="6223" spans="1:3">
      <c r="A6223" t="s">
        <v>12368</v>
      </c>
      <c r="B6223" t="s">
        <v>12369</v>
      </c>
      <c r="C6223" t="str">
        <f t="shared" si="97"/>
        <v>ZWMatabeleland North</v>
      </c>
    </row>
    <row r="6224" spans="1:3">
      <c r="A6224" t="s">
        <v>12362</v>
      </c>
      <c r="B6224" t="s">
        <v>12363</v>
      </c>
      <c r="C6224" t="str">
        <f t="shared" si="97"/>
        <v>ZWMatabeleland South</v>
      </c>
    </row>
    <row r="6225" spans="1:3">
      <c r="A6225" t="s">
        <v>12364</v>
      </c>
      <c r="B6225" t="s">
        <v>12365</v>
      </c>
      <c r="C6225" t="str">
        <f t="shared" si="97"/>
        <v>ZWMasvingo</v>
      </c>
    </row>
    <row r="6226" spans="1:3">
      <c r="A6226" t="s">
        <v>12356</v>
      </c>
      <c r="B6226" t="s">
        <v>12357</v>
      </c>
      <c r="C6226" t="str">
        <f t="shared" si="97"/>
        <v>ZWMashonaland West</v>
      </c>
    </row>
  </sheetData>
  <autoFilter ref="A1:C6226"/>
  <customSheetViews>
    <customSheetView guid="{51531B83-BDD7-4890-A744-04812A317369}" showAutoFilter="1" state="hidden" topLeftCell="A2163">
      <selection activeCell="E2176" sqref="E2176"/>
      <pageMargins left="0.7" right="0.7" top="0.75" bottom="0.75" header="0.3" footer="0.3"/>
      <pageSetup orientation="portrait"/>
      <autoFilter ref="A1:B6231"/>
    </customSheetView>
  </customSheetViews>
  <pageMargins left="0.7" right="0.7" top="0.75" bottom="0.75" header="0.3" footer="0.3"/>
  <pageSetup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1E9C25C0E3F694EAB881414388C286C" ma:contentTypeVersion="13" ma:contentTypeDescription="Create a new document." ma:contentTypeScope="" ma:versionID="c2d0bea9f941856216431d655c704003">
  <xsd:schema xmlns:xsd="http://www.w3.org/2001/XMLSchema" xmlns:xs="http://www.w3.org/2001/XMLSchema" xmlns:p="http://schemas.microsoft.com/office/2006/metadata/properties" xmlns:ns2="6e8a5f3d-031c-4996-804e-0e28298fe1e2" xmlns:ns3="a54701f6-876b-4337-a24e-543e1bd311e6" targetNamespace="http://schemas.microsoft.com/office/2006/metadata/properties" ma:root="true" ma:fieldsID="42a12709e735e91ed8525c7449b9ba21" ns2:_="" ns3:_="">
    <xsd:import namespace="6e8a5f3d-031c-4996-804e-0e28298fe1e2"/>
    <xsd:import namespace="a54701f6-876b-4337-a24e-543e1bd311e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AutoKeyPoints" minOccurs="0"/>
                <xsd:element ref="ns2:MediaServiceKeyPoints" minOccurs="0"/>
                <xsd:element ref="ns2:MediaServiceGenerationTime" minOccurs="0"/>
                <xsd:element ref="ns2:MediaServiceEventHashCode" minOccurs="0"/>
                <xsd:element ref="ns2:MediaLengthInSeconds"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e8a5f3d-031c-4996-804e-0e28298fe1e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MediaServiceLocation" ma:index="18"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54701f6-876b-4337-a24e-543e1bd311e6"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4CA49D0-4ED5-4932-A1B6-A60886EF506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e8a5f3d-031c-4996-804e-0e28298fe1e2"/>
    <ds:schemaRef ds:uri="a54701f6-876b-4337-a24e-543e1bd311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1B78452-A4D6-436F-BBC5-7317890A5269}">
  <ds:schemaRefs>
    <ds:schemaRef ds:uri="http://schemas.microsoft.com/sharepoint/v3/contenttype/forms"/>
  </ds:schemaRefs>
</ds:datastoreItem>
</file>

<file path=customXml/itemProps3.xml><?xml version="1.0" encoding="utf-8"?>
<ds:datastoreItem xmlns:ds="http://schemas.openxmlformats.org/officeDocument/2006/customXml" ds:itemID="{03DEE780-EC47-41FC-861F-1BDFE6C5F8C3}">
  <ds:schemaRefs>
    <ds:schemaRef ds:uri="http://purl.org/dc/elements/1.1/"/>
    <ds:schemaRef ds:uri="http://schemas.microsoft.com/office/2006/metadata/properties"/>
    <ds:schemaRef ds:uri="http://purl.org/dc/terms/"/>
    <ds:schemaRef ds:uri="060324a1-f66f-4c36-a8ec-beadbf2f4219"/>
    <ds:schemaRef ds:uri="http://schemas.microsoft.com/office/2006/documentManagement/types"/>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Worksheets</vt:lpstr>
      </vt:variant>
      <vt:variant>
        <vt:i4>11</vt:i4>
      </vt:variant>
      <vt:variant>
        <vt:lpstr>Named Ranges</vt:lpstr>
      </vt:variant>
      <vt:variant>
        <vt:i4>9</vt:i4>
      </vt:variant>
    </vt:vector>
  </HeadingPairs>
  <TitlesOfParts>
    <vt:vector size="20" baseType="lpstr">
      <vt:lpstr>Revision</vt:lpstr>
      <vt:lpstr>Instructions</vt:lpstr>
      <vt:lpstr>Definitions</vt:lpstr>
      <vt:lpstr>Declaration</vt:lpstr>
      <vt:lpstr>Smelter List</vt:lpstr>
      <vt:lpstr>Checker</vt:lpstr>
      <vt:lpstr>Product List</vt:lpstr>
      <vt:lpstr>Smelter Look-up</vt:lpstr>
      <vt:lpstr>L</vt:lpstr>
      <vt:lpstr>C</vt:lpstr>
      <vt:lpstr>SorP</vt:lpstr>
      <vt:lpstr>CL</vt:lpstr>
      <vt:lpstr>LN</vt:lpstr>
      <vt:lpstr>'Smelter List'!Metal</vt:lpstr>
      <vt:lpstr>Declaration!Print_Area</vt:lpstr>
      <vt:lpstr>Declaration!Print_Titles</vt:lpstr>
      <vt:lpstr>'Product List'!Print_Titles</vt:lpstr>
      <vt:lpstr>'Smelter List'!Print_Titles</vt:lpstr>
      <vt:lpstr>SL</vt:lpstr>
      <vt:lpstr>SmelterIdetifiedForMetal</vt:lpstr>
    </vt:vector>
  </TitlesOfParts>
  <Company>EICC/CFSI</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US0683966</dc:title>
  <dc:creator>RMI@responsiblebusiness.org</dc:creator>
  <cp:lastModifiedBy>user</cp:lastModifiedBy>
  <cp:lastPrinted>2015-04-21T20:47:43Z</cp:lastPrinted>
  <dcterms:created xsi:type="dcterms:W3CDTF">2010-06-21T21:00:23Z</dcterms:created>
  <dcterms:modified xsi:type="dcterms:W3CDTF">2024-10-04T13:14:28Z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0x01010031E9C25C0E3F694EAB881414388C286C</vt:lpwstr>
  </property>
  <property fmtid="{D5CDD505-2E9C-101B-9397-08002B2CF9AE}" pid="4" name="Order">
    <vt:r8>100</vt:r8>
  </property>
</Properties>
</file>